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pivotTables/pivotTable1.xml" ContentType="application/vnd.openxmlformats-officedocument.spreadsheetml.pivotTable+xml"/>
  <Override PartName="/xl/drawings/drawing2.xml" ContentType="application/vnd.openxmlformats-officedocument.drawing+xml"/>
  <Override PartName="/xl/pivotTables/pivotTable2.xml" ContentType="application/vnd.openxmlformats-officedocument.spreadsheetml.pivotTable+xml"/>
  <Override PartName="/xl/drawings/drawing3.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4.xml" ContentType="application/vnd.openxmlformats-officedocument.drawing+xml"/>
  <Override PartName="/xl/comments4.xml" ContentType="application/vnd.openxmlformats-officedocument.spreadsheetml.comments+xml"/>
  <Override PartName="/xl/charts/chart2.xml" ContentType="application/vnd.openxmlformats-officedocument.drawingml.chart+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showInkAnnotation="0"/>
  <mc:AlternateContent xmlns:mc="http://schemas.openxmlformats.org/markup-compatibility/2006">
    <mc:Choice Requires="x15">
      <x15ac:absPath xmlns:x15ac="http://schemas.microsoft.com/office/spreadsheetml/2010/11/ac" url="/Users/linzezhang/Downloads/财务/"/>
    </mc:Choice>
  </mc:AlternateContent>
  <xr:revisionPtr revIDLastSave="0" documentId="13_ncr:1_{7A7040AB-8CA2-2241-B8DF-4825AD216790}" xr6:coauthVersionLast="47" xr6:coauthVersionMax="47" xr10:uidLastSave="{00000000-0000-0000-0000-000000000000}"/>
  <bookViews>
    <workbookView xWindow="0" yWindow="740" windowWidth="29400" windowHeight="16880" activeTab="1" xr2:uid="{220E9E7C-B670-A341-AD7C-0EE9C02798E9}"/>
  </bookViews>
  <sheets>
    <sheet name="2025年资金流汇总" sheetId="33" r:id="rId1"/>
    <sheet name="2025年开票及纳税汇总" sheetId="3" r:id="rId2"/>
    <sheet name="2024年开票及纳税汇总" sheetId="5" r:id="rId3"/>
    <sheet name="2025年回2025年合同款明细" sheetId="7" r:id="rId4"/>
    <sheet name="2025年回往年合同款明细" sheetId="8" r:id="rId5"/>
    <sheet name="2025项目成本明细" sheetId="38" r:id="rId6"/>
    <sheet name="2025日常费用明细" sheetId="39" r:id="rId7"/>
    <sheet name="2025贷款" sheetId="40" r:id="rId8"/>
    <sheet name="1-12月份收款明细" sheetId="28" r:id="rId9"/>
    <sheet name="1-12月份支出明细" sheetId="26" r:id="rId10"/>
    <sheet name="贴息" sheetId="34" r:id="rId11"/>
    <sheet name="2025开票明细表" sheetId="4" r:id="rId12"/>
    <sheet name="2024开票明细表" sheetId="1" r:id="rId13"/>
  </sheets>
  <externalReferences>
    <externalReference r:id="rId14"/>
  </externalReferences>
  <definedNames>
    <definedName name="_xlnm._FilterDatabase" localSheetId="9" hidden="1">'1-12月份支出明细'!$A$1:$I$5481</definedName>
    <definedName name="_xlnm._FilterDatabase" localSheetId="8" hidden="1">'1-12月份收款明细'!$A$1:$S$805</definedName>
    <definedName name="_xlnm._FilterDatabase" localSheetId="12" hidden="1">'2024开票明细表'!$A$2:$Y$263</definedName>
    <definedName name="_xlnm._FilterDatabase" localSheetId="3" hidden="1">'2025年回2025年合同款明细'!$A$1:$L$96</definedName>
    <definedName name="_xlnm._FilterDatabase" localSheetId="4" hidden="1">'2025年回往年合同款明细'!$A$1:$L$492</definedName>
    <definedName name="_xlnm._FilterDatabase" localSheetId="11" hidden="1">'2025开票明细表'!$A$2:$Y$397</definedName>
    <definedName name="_xlnm._FilterDatabase" localSheetId="6" hidden="1">'2025日常费用明细'!$A$1:$Y$1251</definedName>
    <definedName name="_xlnm._FilterDatabase" localSheetId="5" hidden="1">'2025项目成本明细'!$A$1:$X$3833</definedName>
    <definedName name="_xlnm._FilterDatabase" localSheetId="10" hidden="1">贴息!$A$1:$I$133</definedName>
    <definedName name="收支类别">[1]资金账户!$K$3:$W$3</definedName>
  </definedNames>
  <calcPr calcId="191029"/>
  <pivotCaches>
    <pivotCache cacheId="8" r:id="rId15"/>
    <pivotCache cacheId="9" r:id="rId16"/>
    <pivotCache cacheId="10" r:id="rId17"/>
    <pivotCache cacheId="11" r:id="rId1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 i="33" l="1"/>
  <c r="M4" i="33"/>
  <c r="O4" i="33" s="1"/>
  <c r="C5" i="33"/>
  <c r="D5" i="33"/>
  <c r="E5" i="33"/>
  <c r="F5" i="33"/>
  <c r="G5" i="33"/>
  <c r="H5" i="33"/>
  <c r="I5" i="33"/>
  <c r="J5" i="33"/>
  <c r="K5" i="33"/>
  <c r="L5" i="33"/>
  <c r="N5" i="33"/>
  <c r="O6" i="33"/>
  <c r="O7" i="33"/>
  <c r="O8" i="33"/>
  <c r="O9" i="33"/>
  <c r="F10" i="33"/>
  <c r="G10" i="33"/>
  <c r="H10" i="33"/>
  <c r="J10" i="33"/>
  <c r="K10" i="33"/>
  <c r="K11" i="33" s="1"/>
  <c r="K27" i="33" s="1"/>
  <c r="N10" i="33"/>
  <c r="N11" i="33" s="1"/>
  <c r="N27" i="33" s="1"/>
  <c r="O10" i="33"/>
  <c r="C11" i="33"/>
  <c r="D11" i="33"/>
  <c r="D27" i="33" s="1"/>
  <c r="E11" i="33"/>
  <c r="F11" i="33"/>
  <c r="F27" i="33" s="1"/>
  <c r="G11" i="33"/>
  <c r="G27" i="33" s="1"/>
  <c r="H11" i="33"/>
  <c r="I11" i="33"/>
  <c r="I27" i="33" s="1"/>
  <c r="J11" i="33"/>
  <c r="L11" i="33"/>
  <c r="L27" i="33" s="1"/>
  <c r="P14" i="33"/>
  <c r="P15" i="33"/>
  <c r="P17" i="33"/>
  <c r="P18" i="33"/>
  <c r="P22" i="33"/>
  <c r="P23" i="33"/>
  <c r="C24" i="33"/>
  <c r="D24" i="33"/>
  <c r="E24" i="33"/>
  <c r="F24" i="33"/>
  <c r="G24" i="33"/>
  <c r="H24" i="33"/>
  <c r="I24" i="33"/>
  <c r="J24" i="33"/>
  <c r="K24" i="33"/>
  <c r="L24" i="33"/>
  <c r="M24" i="33"/>
  <c r="N24" i="33"/>
  <c r="O24" i="33"/>
  <c r="P16" i="33" s="1"/>
  <c r="O26" i="33"/>
  <c r="P26" i="33"/>
  <c r="C27" i="33"/>
  <c r="E27" i="33"/>
  <c r="H27" i="33"/>
  <c r="J27" i="33"/>
  <c r="C13" i="40"/>
  <c r="D13" i="40"/>
  <c r="E13" i="40"/>
  <c r="F13" i="40"/>
  <c r="G13" i="40"/>
  <c r="H13" i="40"/>
  <c r="I13" i="40"/>
  <c r="J13" i="40"/>
  <c r="K13" i="40"/>
  <c r="L13" i="40"/>
  <c r="M13" i="40"/>
  <c r="N13" i="40"/>
  <c r="C19" i="40"/>
  <c r="D19" i="40"/>
  <c r="E19" i="40"/>
  <c r="F19" i="40"/>
  <c r="G19" i="40"/>
  <c r="H19" i="40"/>
  <c r="I19" i="40"/>
  <c r="J19" i="40"/>
  <c r="K19" i="40"/>
  <c r="L19" i="40"/>
  <c r="M19" i="40"/>
  <c r="N19" i="40"/>
  <c r="C21" i="40"/>
  <c r="C22" i="40" s="1"/>
  <c r="D21" i="40"/>
  <c r="E21" i="40"/>
  <c r="E22" i="40" s="1"/>
  <c r="F21" i="40"/>
  <c r="F22" i="40" s="1"/>
  <c r="G21" i="40"/>
  <c r="H21" i="40"/>
  <c r="H22" i="40" s="1"/>
  <c r="I21" i="40"/>
  <c r="J21" i="40"/>
  <c r="K21" i="40"/>
  <c r="K22" i="40" s="1"/>
  <c r="L21" i="40"/>
  <c r="M21" i="40"/>
  <c r="M22" i="40" s="1"/>
  <c r="N21" i="40"/>
  <c r="N22" i="40" s="1"/>
  <c r="D22" i="40"/>
  <c r="G22" i="40"/>
  <c r="I22" i="40"/>
  <c r="J22" i="40"/>
  <c r="L22" i="40"/>
  <c r="P27" i="40"/>
  <c r="P28" i="40"/>
  <c r="P29" i="40"/>
  <c r="P30" i="40"/>
  <c r="O31" i="40"/>
  <c r="P31" i="40"/>
  <c r="O32" i="40"/>
  <c r="P32" i="40" s="1"/>
  <c r="P33" i="40"/>
  <c r="P34" i="40"/>
  <c r="P35" i="40"/>
  <c r="P36" i="40"/>
  <c r="P37" i="40"/>
  <c r="P38" i="40"/>
  <c r="P39" i="40"/>
  <c r="P40" i="40"/>
  <c r="P41" i="40"/>
  <c r="P42" i="40"/>
  <c r="P43" i="40"/>
  <c r="P44" i="40"/>
  <c r="O46" i="40"/>
  <c r="P46" i="40"/>
  <c r="P47" i="40" s="1"/>
  <c r="D47" i="40"/>
  <c r="E47" i="40"/>
  <c r="F47" i="40"/>
  <c r="G47" i="40"/>
  <c r="H47" i="40"/>
  <c r="I47" i="40"/>
  <c r="J47" i="40"/>
  <c r="K47" i="40"/>
  <c r="L47" i="40"/>
  <c r="M47" i="40"/>
  <c r="N47" i="40"/>
  <c r="O47" i="40"/>
  <c r="D54" i="40"/>
  <c r="G54" i="40" s="1"/>
  <c r="D55" i="40"/>
  <c r="G55" i="40" s="1"/>
  <c r="E55" i="40"/>
  <c r="L64" i="40"/>
  <c r="L65" i="40" s="1"/>
  <c r="K119" i="40"/>
  <c r="K125" i="40" s="1"/>
  <c r="G588" i="28"/>
  <c r="G589" i="28"/>
  <c r="G590" i="28"/>
  <c r="G632" i="28"/>
  <c r="G707" i="28"/>
  <c r="G756" i="28"/>
  <c r="G757" i="28"/>
  <c r="G758" i="28" s="1"/>
  <c r="G760" i="28"/>
  <c r="G761" i="28"/>
  <c r="G762" i="28"/>
  <c r="G763" i="28"/>
  <c r="G772" i="28"/>
  <c r="G773" i="28" s="1"/>
  <c r="G774" i="28" s="1"/>
  <c r="G775" i="28" s="1"/>
  <c r="G776" i="28" s="1"/>
  <c r="G777" i="28" s="1"/>
  <c r="G778" i="28" s="1"/>
  <c r="G779" i="28" s="1"/>
  <c r="G780" i="28" s="1"/>
  <c r="G781" i="28" s="1"/>
  <c r="G782" i="28" s="1"/>
  <c r="G785" i="28"/>
  <c r="G786" i="28" s="1"/>
  <c r="G790" i="28"/>
  <c r="G791" i="28" s="1"/>
  <c r="F128" i="26"/>
  <c r="F152" i="26"/>
  <c r="F237" i="26"/>
  <c r="F284" i="26"/>
  <c r="F310" i="26"/>
  <c r="F338" i="26"/>
  <c r="F356" i="26"/>
  <c r="F370" i="26"/>
  <c r="F377" i="26"/>
  <c r="F402" i="26"/>
  <c r="F431" i="26"/>
  <c r="F453" i="26"/>
  <c r="F458" i="26"/>
  <c r="F460" i="26"/>
  <c r="F463" i="26"/>
  <c r="F466" i="26"/>
  <c r="F471" i="26"/>
  <c r="F477" i="26"/>
  <c r="F479" i="26"/>
  <c r="F977" i="26"/>
  <c r="F1152" i="26"/>
  <c r="F1404" i="26"/>
  <c r="F1601" i="26"/>
  <c r="F1637" i="26"/>
  <c r="F2080" i="26"/>
  <c r="F2195" i="26"/>
  <c r="F2372" i="26"/>
  <c r="F2680" i="26"/>
  <c r="F2804" i="26"/>
  <c r="F2970" i="26"/>
  <c r="F3191" i="26"/>
  <c r="F3202" i="26"/>
  <c r="F3214" i="26"/>
  <c r="F3224" i="26"/>
  <c r="F3239" i="26"/>
  <c r="F3383" i="26"/>
  <c r="F3396" i="26"/>
  <c r="F3558" i="26"/>
  <c r="F3616" i="26"/>
  <c r="F3688" i="26"/>
  <c r="F3706" i="26"/>
  <c r="F3741" i="26"/>
  <c r="F3745" i="26"/>
  <c r="F3760" i="26"/>
  <c r="F3772" i="26"/>
  <c r="F3776" i="26"/>
  <c r="F3785" i="26"/>
  <c r="F3787" i="26"/>
  <c r="F3801" i="26"/>
  <c r="F3805" i="26"/>
  <c r="F3810" i="26"/>
  <c r="F3814" i="26"/>
  <c r="F3819" i="26"/>
  <c r="F3826" i="26"/>
  <c r="F3833" i="26"/>
  <c r="F3838" i="26"/>
  <c r="F3850" i="26"/>
  <c r="F3866" i="26"/>
  <c r="F3878" i="26"/>
  <c r="F3902" i="26"/>
  <c r="G4920" i="26"/>
  <c r="F4925" i="26"/>
  <c r="F4935" i="26"/>
  <c r="G4944" i="26"/>
  <c r="G4971" i="26"/>
  <c r="F4993" i="26"/>
  <c r="F5210" i="26"/>
  <c r="G5214" i="26"/>
  <c r="G5215" i="26"/>
  <c r="F5249" i="26"/>
  <c r="F5259" i="26"/>
  <c r="F5263" i="26"/>
  <c r="F5269" i="26"/>
  <c r="G5415" i="26"/>
  <c r="J3" i="34"/>
  <c r="J5" i="34"/>
  <c r="J6" i="34"/>
  <c r="J7" i="34"/>
  <c r="J8" i="34"/>
  <c r="J9" i="34"/>
  <c r="J10" i="34"/>
  <c r="J12" i="34"/>
  <c r="J13" i="34"/>
  <c r="J14" i="34"/>
  <c r="J15" i="34"/>
  <c r="J16" i="34"/>
  <c r="J17" i="34"/>
  <c r="J18" i="34"/>
  <c r="J19" i="34"/>
  <c r="J20" i="34"/>
  <c r="J21" i="34"/>
  <c r="J22" i="34"/>
  <c r="J23" i="34"/>
  <c r="J24" i="34"/>
  <c r="J25" i="34"/>
  <c r="J26" i="34"/>
  <c r="J27" i="34"/>
  <c r="J28" i="34"/>
  <c r="J29" i="34"/>
  <c r="J30" i="34"/>
  <c r="J31" i="34"/>
  <c r="J32" i="34"/>
  <c r="J33" i="34"/>
  <c r="J34" i="34"/>
  <c r="J35" i="34"/>
  <c r="J36" i="34"/>
  <c r="J98" i="34"/>
  <c r="J99" i="34"/>
  <c r="J100" i="34"/>
  <c r="J103" i="34"/>
  <c r="J106" i="34"/>
  <c r="J108" i="34"/>
  <c r="J109" i="34"/>
  <c r="J110" i="34"/>
  <c r="H130" i="34"/>
  <c r="J130" i="34" s="1"/>
  <c r="J133" i="34" s="1"/>
  <c r="J131" i="34"/>
  <c r="J132" i="34"/>
  <c r="F133" i="34"/>
  <c r="G133" i="34"/>
  <c r="I133" i="34"/>
  <c r="P3" i="3"/>
  <c r="P7" i="3" s="1"/>
  <c r="G4" i="3"/>
  <c r="H4" i="3"/>
  <c r="I4" i="3"/>
  <c r="J4" i="3"/>
  <c r="K4" i="3"/>
  <c r="O4" i="3"/>
  <c r="P5" i="3"/>
  <c r="R45" i="3" s="1"/>
  <c r="H6" i="3"/>
  <c r="K6" i="3"/>
  <c r="D7" i="3"/>
  <c r="D6" i="3" s="1"/>
  <c r="E7" i="3"/>
  <c r="E6" i="3" s="1"/>
  <c r="F7" i="3"/>
  <c r="F6" i="3" s="1"/>
  <c r="G7" i="3"/>
  <c r="G6" i="3" s="1"/>
  <c r="H7" i="3"/>
  <c r="I7" i="3"/>
  <c r="I6" i="3" s="1"/>
  <c r="J7" i="3"/>
  <c r="J6" i="3" s="1"/>
  <c r="K7" i="3"/>
  <c r="L7" i="3"/>
  <c r="L6" i="3" s="1"/>
  <c r="M7" i="3"/>
  <c r="M6" i="3" s="1"/>
  <c r="N7" i="3"/>
  <c r="N6" i="3" s="1"/>
  <c r="O7" i="3"/>
  <c r="O6" i="3" s="1"/>
  <c r="P8" i="3"/>
  <c r="P9" i="3"/>
  <c r="P10" i="3" s="1"/>
  <c r="E10" i="3"/>
  <c r="F10" i="3"/>
  <c r="L10" i="3"/>
  <c r="M10" i="3"/>
  <c r="N10" i="3"/>
  <c r="P11" i="3"/>
  <c r="P13" i="3" s="1"/>
  <c r="E12" i="3"/>
  <c r="H12" i="3"/>
  <c r="M12" i="3"/>
  <c r="D13" i="3"/>
  <c r="E13" i="3"/>
  <c r="F13" i="3"/>
  <c r="F12" i="3" s="1"/>
  <c r="G13" i="3"/>
  <c r="G10" i="3" s="1"/>
  <c r="H13" i="3"/>
  <c r="H10" i="3" s="1"/>
  <c r="I13" i="3"/>
  <c r="I12" i="3" s="1"/>
  <c r="J13" i="3"/>
  <c r="J12" i="3" s="1"/>
  <c r="K13" i="3"/>
  <c r="K12" i="3" s="1"/>
  <c r="L13" i="3"/>
  <c r="L12" i="3" s="1"/>
  <c r="M13" i="3"/>
  <c r="N13" i="3"/>
  <c r="N12" i="3" s="1"/>
  <c r="O13" i="3"/>
  <c r="O10" i="3" s="1"/>
  <c r="P14" i="3"/>
  <c r="P15" i="3"/>
  <c r="P16" i="3" s="1"/>
  <c r="D16" i="3"/>
  <c r="I16" i="3"/>
  <c r="K16" i="3"/>
  <c r="L16" i="3"/>
  <c r="M16" i="3"/>
  <c r="P17" i="3"/>
  <c r="D18" i="3"/>
  <c r="G18" i="3"/>
  <c r="L18" i="3"/>
  <c r="O18" i="3"/>
  <c r="D19" i="3"/>
  <c r="E19" i="3"/>
  <c r="F19" i="3"/>
  <c r="G19" i="3"/>
  <c r="G16" i="3" s="1"/>
  <c r="H19" i="3"/>
  <c r="H18" i="3" s="1"/>
  <c r="I19" i="3"/>
  <c r="I18" i="3" s="1"/>
  <c r="J19" i="3"/>
  <c r="J18" i="3" s="1"/>
  <c r="K19" i="3"/>
  <c r="K18" i="3" s="1"/>
  <c r="L19" i="3"/>
  <c r="M19" i="3"/>
  <c r="M18" i="3" s="1"/>
  <c r="N19" i="3"/>
  <c r="N16" i="3" s="1"/>
  <c r="O19" i="3"/>
  <c r="O16" i="3" s="1"/>
  <c r="P19" i="3"/>
  <c r="P18" i="3" s="1"/>
  <c r="P20" i="3"/>
  <c r="Q20" i="3" s="1"/>
  <c r="Q18" i="3" s="1"/>
  <c r="P21" i="3"/>
  <c r="P23" i="3"/>
  <c r="J24" i="3"/>
  <c r="M24" i="3"/>
  <c r="D25" i="3"/>
  <c r="E25" i="3"/>
  <c r="F25" i="3"/>
  <c r="F24" i="3" s="1"/>
  <c r="G25" i="3"/>
  <c r="H25" i="3"/>
  <c r="I25" i="3"/>
  <c r="J25" i="3"/>
  <c r="K25" i="3"/>
  <c r="K24" i="3" s="1"/>
  <c r="L25" i="3"/>
  <c r="L24" i="3" s="1"/>
  <c r="M25" i="3"/>
  <c r="N25" i="3"/>
  <c r="N24" i="3" s="1"/>
  <c r="O25" i="3"/>
  <c r="O24" i="3" s="1"/>
  <c r="P25" i="3"/>
  <c r="P24" i="3" s="1"/>
  <c r="P26" i="3"/>
  <c r="Q26" i="3" s="1"/>
  <c r="Q24" i="3" s="1"/>
  <c r="P27" i="3"/>
  <c r="N28" i="3"/>
  <c r="D31" i="3"/>
  <c r="E31" i="3"/>
  <c r="F31" i="3"/>
  <c r="G31" i="3"/>
  <c r="H31" i="3"/>
  <c r="I31" i="3"/>
  <c r="J31" i="3"/>
  <c r="J28" i="3" s="1"/>
  <c r="K31" i="3"/>
  <c r="L31" i="3"/>
  <c r="M31" i="3"/>
  <c r="N31" i="3"/>
  <c r="O31" i="3"/>
  <c r="P31" i="3"/>
  <c r="P28" i="3" s="1"/>
  <c r="P32" i="3"/>
  <c r="N33" i="3"/>
  <c r="P33" i="3" s="1"/>
  <c r="N35" i="3"/>
  <c r="P35" i="3"/>
  <c r="D37" i="3"/>
  <c r="E37" i="3"/>
  <c r="F37" i="3"/>
  <c r="F34" i="3" s="1"/>
  <c r="G37" i="3"/>
  <c r="H37" i="3"/>
  <c r="I37" i="3"/>
  <c r="J37" i="3"/>
  <c r="K37" i="3"/>
  <c r="L37" i="3"/>
  <c r="L34" i="3" s="1"/>
  <c r="M37" i="3"/>
  <c r="N37" i="3"/>
  <c r="O37" i="3"/>
  <c r="P38" i="3"/>
  <c r="P39" i="3"/>
  <c r="P41" i="3"/>
  <c r="D43" i="3"/>
  <c r="E43" i="3"/>
  <c r="F43" i="3"/>
  <c r="G43" i="3"/>
  <c r="H43" i="3"/>
  <c r="I43" i="3"/>
  <c r="J43" i="3"/>
  <c r="K43" i="3"/>
  <c r="L43" i="3"/>
  <c r="M43" i="3"/>
  <c r="N43" i="3"/>
  <c r="O43" i="3"/>
  <c r="O40" i="3" s="1"/>
  <c r="P40" i="3" s="1"/>
  <c r="P43" i="3"/>
  <c r="N47" i="3"/>
  <c r="P3" i="5"/>
  <c r="P7" i="5" s="1"/>
  <c r="P40" i="5" s="1"/>
  <c r="E4" i="5"/>
  <c r="I4" i="5"/>
  <c r="J4" i="5"/>
  <c r="K4" i="5"/>
  <c r="M4" i="5"/>
  <c r="P5" i="5"/>
  <c r="P6" i="5" s="1"/>
  <c r="E6" i="5"/>
  <c r="J6" i="5"/>
  <c r="M6" i="5"/>
  <c r="D7" i="5"/>
  <c r="D4" i="5" s="1"/>
  <c r="E7" i="5"/>
  <c r="F7" i="5"/>
  <c r="F6" i="5" s="1"/>
  <c r="G7" i="5"/>
  <c r="G6" i="5" s="1"/>
  <c r="H7" i="5"/>
  <c r="H6" i="5" s="1"/>
  <c r="I7" i="5"/>
  <c r="I6" i="5" s="1"/>
  <c r="J7" i="5"/>
  <c r="K7" i="5"/>
  <c r="K6" i="5" s="1"/>
  <c r="L7" i="5"/>
  <c r="L6" i="5" s="1"/>
  <c r="M7" i="5"/>
  <c r="N7" i="5"/>
  <c r="N6" i="5" s="1"/>
  <c r="O7" i="5"/>
  <c r="O6" i="5" s="1"/>
  <c r="P8" i="5"/>
  <c r="Q8" i="5" s="1"/>
  <c r="P9" i="5"/>
  <c r="P10" i="5" s="1"/>
  <c r="D10" i="5"/>
  <c r="F10" i="5"/>
  <c r="G10" i="5"/>
  <c r="K10" i="5"/>
  <c r="N10" i="5"/>
  <c r="O10" i="5"/>
  <c r="P11" i="5"/>
  <c r="P12" i="5" s="1"/>
  <c r="D12" i="5"/>
  <c r="K12" i="5"/>
  <c r="N12" i="5"/>
  <c r="D13" i="5"/>
  <c r="E13" i="5"/>
  <c r="E12" i="5" s="1"/>
  <c r="F13" i="5"/>
  <c r="F12" i="5" s="1"/>
  <c r="G13" i="5"/>
  <c r="G12" i="5" s="1"/>
  <c r="H13" i="5"/>
  <c r="I13" i="5"/>
  <c r="J13" i="5"/>
  <c r="K13" i="5"/>
  <c r="L13" i="5"/>
  <c r="L10" i="5" s="1"/>
  <c r="M13" i="5"/>
  <c r="M10" i="5" s="1"/>
  <c r="N13" i="5"/>
  <c r="O13" i="5"/>
  <c r="O12" i="5" s="1"/>
  <c r="P13" i="5"/>
  <c r="P14" i="5"/>
  <c r="Q14" i="5" s="1"/>
  <c r="Q12" i="5" s="1"/>
  <c r="P15" i="5"/>
  <c r="P17" i="5"/>
  <c r="P19" i="5" s="1"/>
  <c r="D19" i="5"/>
  <c r="E19" i="5"/>
  <c r="F19" i="5"/>
  <c r="G19" i="5"/>
  <c r="H19" i="5"/>
  <c r="I19" i="5"/>
  <c r="J19" i="5"/>
  <c r="K19" i="5"/>
  <c r="L19" i="5"/>
  <c r="M19" i="5"/>
  <c r="N19" i="5"/>
  <c r="O19" i="5"/>
  <c r="P20" i="5"/>
  <c r="P21" i="5"/>
  <c r="P23" i="5"/>
  <c r="P24" i="5" s="1"/>
  <c r="D25" i="5"/>
  <c r="E25" i="5"/>
  <c r="F25" i="5"/>
  <c r="G25" i="5"/>
  <c r="H25" i="5"/>
  <c r="I25" i="5"/>
  <c r="J25" i="5"/>
  <c r="K25" i="5"/>
  <c r="L25" i="5"/>
  <c r="M25" i="5"/>
  <c r="N25" i="5"/>
  <c r="O25" i="5"/>
  <c r="P25" i="5"/>
  <c r="P22" i="5" s="1"/>
  <c r="P26" i="5"/>
  <c r="Q26" i="5" s="1"/>
  <c r="P27" i="5"/>
  <c r="D31" i="5"/>
  <c r="E31" i="5"/>
  <c r="F31" i="5"/>
  <c r="G31" i="5"/>
  <c r="H31" i="5"/>
  <c r="I31" i="5"/>
  <c r="J31" i="5"/>
  <c r="K31" i="5"/>
  <c r="L31" i="5"/>
  <c r="M31" i="5"/>
  <c r="N31" i="5"/>
  <c r="O31" i="5"/>
  <c r="P31" i="5"/>
  <c r="J32" i="5"/>
  <c r="P32" i="5" s="1"/>
  <c r="N32" i="5"/>
  <c r="P33" i="5"/>
  <c r="P35" i="5"/>
  <c r="P36" i="5" s="1"/>
  <c r="N36" i="5"/>
  <c r="D37" i="5"/>
  <c r="E37" i="5"/>
  <c r="F37" i="5"/>
  <c r="G37" i="5"/>
  <c r="H37" i="5"/>
  <c r="I37" i="5"/>
  <c r="J37" i="5"/>
  <c r="K37" i="5"/>
  <c r="L37" i="5"/>
  <c r="M37" i="5"/>
  <c r="M34" i="5" s="1"/>
  <c r="N37" i="5"/>
  <c r="N34" i="5" s="1"/>
  <c r="O37" i="5"/>
  <c r="P37" i="5"/>
  <c r="Q37" i="5" s="1"/>
  <c r="P38" i="5"/>
  <c r="P41" i="5" s="1"/>
  <c r="H1" i="4"/>
  <c r="I1" i="4"/>
  <c r="J1" i="4"/>
  <c r="H1" i="1"/>
  <c r="I1" i="1"/>
  <c r="J1" i="1"/>
  <c r="X15" i="38"/>
  <c r="X23" i="38"/>
  <c r="X31" i="38"/>
  <c r="X39" i="38"/>
  <c r="Y10" i="39"/>
  <c r="Y18" i="39"/>
  <c r="Y26" i="39"/>
  <c r="Y34" i="39"/>
  <c r="X16" i="38"/>
  <c r="X24" i="38"/>
  <c r="X32" i="38"/>
  <c r="X40" i="38"/>
  <c r="Y11" i="39"/>
  <c r="Y19" i="39"/>
  <c r="Y27" i="39"/>
  <c r="Y35" i="39"/>
  <c r="X17" i="38"/>
  <c r="X25" i="38"/>
  <c r="X33" i="38"/>
  <c r="X41" i="38"/>
  <c r="Y12" i="39"/>
  <c r="Y20" i="39"/>
  <c r="Y28" i="39"/>
  <c r="Y36" i="39"/>
  <c r="X18" i="38"/>
  <c r="X26" i="38"/>
  <c r="X34" i="38"/>
  <c r="X42" i="38"/>
  <c r="Y13" i="39"/>
  <c r="Y21" i="39"/>
  <c r="Y29" i="39"/>
  <c r="Y37" i="39"/>
  <c r="X19" i="38"/>
  <c r="X27" i="38"/>
  <c r="X35" i="38"/>
  <c r="X43" i="38"/>
  <c r="Y14" i="39"/>
  <c r="Y22" i="39"/>
  <c r="Y30" i="39"/>
  <c r="Y38" i="39"/>
  <c r="X20" i="38"/>
  <c r="X28" i="38"/>
  <c r="X36" i="38"/>
  <c r="X44" i="38"/>
  <c r="Y15" i="39"/>
  <c r="Y23" i="39"/>
  <c r="Y31" i="39"/>
  <c r="Y39" i="39"/>
  <c r="X13" i="38"/>
  <c r="X21" i="38"/>
  <c r="X29" i="38"/>
  <c r="X37" i="38"/>
  <c r="Y8" i="39"/>
  <c r="Y16" i="39"/>
  <c r="Y24" i="39"/>
  <c r="Y32" i="39"/>
  <c r="Y40" i="39"/>
  <c r="X14" i="38"/>
  <c r="X22" i="38"/>
  <c r="X30" i="38"/>
  <c r="X38" i="38"/>
  <c r="Y9" i="39"/>
  <c r="Y17" i="39"/>
  <c r="Y25" i="39"/>
  <c r="Y33" i="39"/>
  <c r="P46" i="3" l="1"/>
  <c r="Q8" i="3"/>
  <c r="P10" i="33"/>
  <c r="Q4" i="5"/>
  <c r="Q6" i="5"/>
  <c r="Q16" i="3"/>
  <c r="Q22" i="5"/>
  <c r="P12" i="3"/>
  <c r="Q14" i="3"/>
  <c r="Q12" i="3" s="1"/>
  <c r="P36" i="3"/>
  <c r="P16" i="5"/>
  <c r="Q20" i="5"/>
  <c r="Q16" i="5" s="1"/>
  <c r="P4" i="33"/>
  <c r="P6" i="33"/>
  <c r="O11" i="33"/>
  <c r="Q10" i="5"/>
  <c r="Q24" i="5"/>
  <c r="Q40" i="5"/>
  <c r="P42" i="5" s="1"/>
  <c r="P34" i="3"/>
  <c r="P37" i="3"/>
  <c r="Q38" i="3" s="1"/>
  <c r="Q34" i="3" s="1"/>
  <c r="L4" i="5"/>
  <c r="P21" i="33"/>
  <c r="P13" i="33"/>
  <c r="P34" i="5"/>
  <c r="M12" i="5"/>
  <c r="D6" i="5"/>
  <c r="Q32" i="3"/>
  <c r="Q27" i="3" s="1"/>
  <c r="N18" i="3"/>
  <c r="O12" i="3"/>
  <c r="G12" i="3"/>
  <c r="L12" i="5"/>
  <c r="E10" i="5"/>
  <c r="O44" i="3"/>
  <c r="P44" i="3" s="1"/>
  <c r="O42" i="3"/>
  <c r="P42" i="3" s="1"/>
  <c r="J16" i="3"/>
  <c r="K10" i="3"/>
  <c r="P4" i="3"/>
  <c r="H133" i="34"/>
  <c r="P20" i="33"/>
  <c r="M5" i="33"/>
  <c r="O5" i="33" s="1"/>
  <c r="P5" i="33" s="1"/>
  <c r="J10" i="3"/>
  <c r="P6" i="3"/>
  <c r="Q6" i="3" s="1"/>
  <c r="P19" i="33"/>
  <c r="P4" i="5"/>
  <c r="H4" i="5"/>
  <c r="N34" i="3"/>
  <c r="H16" i="3"/>
  <c r="I10" i="3"/>
  <c r="N4" i="3"/>
  <c r="F4" i="3"/>
  <c r="M11" i="33"/>
  <c r="M27" i="33" s="1"/>
  <c r="Q39" i="5"/>
  <c r="O4" i="5"/>
  <c r="G4" i="5"/>
  <c r="R46" i="3"/>
  <c r="M4" i="3"/>
  <c r="E4" i="3"/>
  <c r="N4" i="5"/>
  <c r="F4" i="5"/>
  <c r="L4" i="3"/>
  <c r="D4" i="3"/>
  <c r="M36" i="5"/>
  <c r="P47" i="3" l="1"/>
  <c r="P48" i="3" s="1"/>
  <c r="Q44" i="3"/>
  <c r="Q42" i="3" s="1"/>
  <c r="Q36" i="3"/>
  <c r="P7" i="33"/>
  <c r="O27" i="33"/>
  <c r="Q9" i="3"/>
  <c r="Q4" i="3"/>
  <c r="P9" i="33"/>
  <c r="P8" i="3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武汉开明</author>
  </authors>
  <commentList>
    <comment ref="F4" authorId="0" shapeId="0" xr:uid="{955EC52A-77E9-164B-9A78-63E1D7485DD2}">
      <text>
        <r>
          <rPr>
            <b/>
            <sz val="9"/>
            <rFont val="宋体"/>
            <charset val="134"/>
          </rPr>
          <t>武汉开明:</t>
        </r>
        <r>
          <rPr>
            <sz val="9"/>
            <rFont val="宋体"/>
            <charset val="134"/>
          </rPr>
          <t xml:space="preserve">
4月份收江西贵溪南方水泥有限公司19700元，扣贴现300元。</t>
        </r>
      </text>
    </comment>
    <comment ref="M4" authorId="0" shapeId="0" xr:uid="{C6A4AF6D-CDB3-D34C-9738-8B8ECCC9373A}">
      <text>
        <r>
          <rPr>
            <b/>
            <sz val="9"/>
            <rFont val="宋体"/>
            <charset val="134"/>
          </rPr>
          <t>武汉开明:</t>
        </r>
        <r>
          <rPr>
            <sz val="9"/>
            <rFont val="宋体"/>
            <charset val="134"/>
          </rPr>
          <t xml:space="preserve">
已剔除工程大9.8万元收款</t>
        </r>
      </text>
    </comment>
    <comment ref="F10" authorId="0" shapeId="0" xr:uid="{FE456C45-15B3-8748-B41A-A329E1D070D5}">
      <text>
        <r>
          <rPr>
            <b/>
            <sz val="9"/>
            <rFont val="宋体"/>
            <charset val="134"/>
          </rPr>
          <t>武汉开明:</t>
        </r>
        <r>
          <rPr>
            <sz val="9"/>
            <rFont val="宋体"/>
            <charset val="134"/>
          </rPr>
          <t xml:space="preserve">
武汉开明工行贷款300万相比2024年500万减少200万，新增交行贷款220万，湖北工行还贷380万。新增湖北中行200万</t>
        </r>
      </text>
    </comment>
    <comment ref="G10" authorId="0" shapeId="0" xr:uid="{4ED32848-2977-7F4E-A891-AD2E0B114A43}">
      <text>
        <r>
          <rPr>
            <b/>
            <sz val="9"/>
            <rFont val="宋体"/>
            <charset val="134"/>
          </rPr>
          <t>武汉开明:</t>
        </r>
        <r>
          <rPr>
            <sz val="9"/>
            <rFont val="宋体"/>
            <charset val="134"/>
          </rPr>
          <t xml:space="preserve">
新增武汉浦发贷款100万，湖北工行还贷70万</t>
        </r>
      </text>
    </comment>
    <comment ref="H10" authorId="0" shapeId="0" xr:uid="{36F5D1DF-9B06-2848-A219-9699B6A21E82}">
      <text>
        <r>
          <rPr>
            <b/>
            <sz val="9"/>
            <rFont val="宋体"/>
            <charset val="134"/>
          </rPr>
          <t>武汉开明:</t>
        </r>
        <r>
          <rPr>
            <sz val="9"/>
            <rFont val="宋体"/>
            <charset val="134"/>
          </rPr>
          <t xml:space="preserve">
新增湖北开明中行贷款300万，新增武汉微众100万</t>
        </r>
      </text>
    </comment>
    <comment ref="I10" authorId="0" shapeId="0" xr:uid="{2CBAE0DE-EEB1-5840-A2CC-E3CB4EF1F913}">
      <text>
        <r>
          <rPr>
            <b/>
            <sz val="9"/>
            <rFont val="宋体"/>
            <charset val="134"/>
          </rPr>
          <t>武汉开明:</t>
        </r>
        <r>
          <rPr>
            <sz val="9"/>
            <rFont val="宋体"/>
            <charset val="134"/>
          </rPr>
          <t xml:space="preserve">
新增武汉微众200万</t>
        </r>
      </text>
    </comment>
    <comment ref="J10" authorId="0" shapeId="0" xr:uid="{D4DF24DE-9D57-E541-A103-09CFF5C90C85}">
      <text>
        <r>
          <rPr>
            <b/>
            <sz val="9"/>
            <rFont val="宋体"/>
            <charset val="134"/>
          </rPr>
          <t>武汉开明:</t>
        </r>
        <r>
          <rPr>
            <sz val="9"/>
            <rFont val="宋体"/>
            <charset val="134"/>
          </rPr>
          <t xml:space="preserve">
新增湖北微众180万，还武汉微众200万</t>
        </r>
      </text>
    </comment>
    <comment ref="K10" authorId="0" shapeId="0" xr:uid="{E48B810A-77C2-924C-8DC1-A698E3B90764}">
      <text>
        <r>
          <rPr>
            <b/>
            <sz val="9"/>
            <rFont val="宋体"/>
            <charset val="134"/>
          </rPr>
          <t>武汉开明:</t>
        </r>
        <r>
          <rPr>
            <sz val="9"/>
            <rFont val="宋体"/>
            <charset val="134"/>
          </rPr>
          <t xml:space="preserve">
新增武汉微众290万，新增岚丹微众50万，农商行续贷贷款减少10万，浦发还贷600万，</t>
        </r>
      </text>
    </comment>
    <comment ref="L10" authorId="0" shapeId="0" xr:uid="{A4D737E6-8A1A-4B4B-A378-91AE3A3BC823}">
      <text>
        <r>
          <rPr>
            <b/>
            <sz val="9"/>
            <rFont val="宋体"/>
            <charset val="134"/>
          </rPr>
          <t>武汉开明:</t>
        </r>
        <r>
          <rPr>
            <sz val="9"/>
            <rFont val="宋体"/>
            <charset val="134"/>
          </rPr>
          <t xml:space="preserve">
新增华夏银行500万，</t>
        </r>
      </text>
    </comment>
    <comment ref="M14" authorId="0" shapeId="0" xr:uid="{BEC89B45-80B0-7B4C-AAFE-7B615ED5CE42}">
      <text>
        <r>
          <rPr>
            <b/>
            <sz val="9"/>
            <rFont val="宋体"/>
            <charset val="134"/>
          </rPr>
          <t>武汉开明:</t>
        </r>
        <r>
          <rPr>
            <sz val="9"/>
            <rFont val="宋体"/>
            <charset val="134"/>
          </rPr>
          <t xml:space="preserve">
已剔除转工程大9.8万转款</t>
        </r>
      </text>
    </comment>
    <comment ref="J16" authorId="0" shapeId="0" xr:uid="{9E14346F-5CDD-E84C-A532-52315544AA36}">
      <text>
        <r>
          <rPr>
            <b/>
            <sz val="9"/>
            <rFont val="宋体"/>
            <charset val="134"/>
          </rPr>
          <t>武汉开明:</t>
        </r>
        <r>
          <rPr>
            <sz val="9"/>
            <rFont val="宋体"/>
            <charset val="134"/>
          </rPr>
          <t xml:space="preserve">
江西贵溪南方水泥有限公司2万元，贴现300元扣款，实收19700元</t>
        </r>
      </text>
    </comment>
    <comment ref="K16" authorId="0" shapeId="0" xr:uid="{7FD0E309-98A2-E04C-BFD8-45CC32D90115}">
      <text>
        <r>
          <rPr>
            <b/>
            <sz val="9"/>
            <rFont val="宋体"/>
            <charset val="134"/>
          </rPr>
          <t>武汉开明:</t>
        </r>
        <r>
          <rPr>
            <sz val="9"/>
            <rFont val="宋体"/>
            <charset val="134"/>
          </rPr>
          <t xml:space="preserve">
农商行还贷800万，9月份批复790万 ，贷款减少10万，还浦发贷款本金600万
</t>
        </r>
      </text>
    </comment>
    <comment ref="N16" authorId="0" shapeId="0" xr:uid="{0672200E-C72B-684B-ADD8-EA8629359B08}">
      <text>
        <r>
          <rPr>
            <b/>
            <sz val="9"/>
            <rFont val="宋体"/>
            <charset val="134"/>
          </rPr>
          <t>武汉开明:</t>
        </r>
        <r>
          <rPr>
            <sz val="9"/>
            <rFont val="宋体"/>
            <charset val="134"/>
          </rPr>
          <t xml:space="preserve">
偿还华夏贷款500万，永赢租赁268456.32元，提前还武汉微众100万</t>
        </r>
      </text>
    </comment>
    <comment ref="N17" authorId="0" shapeId="0" xr:uid="{62DB3567-C37C-1745-9D0D-74CCE88B8938}">
      <text>
        <r>
          <rPr>
            <b/>
            <sz val="9"/>
            <rFont val="宋体"/>
            <charset val="134"/>
          </rPr>
          <t>武汉开明:</t>
        </r>
        <r>
          <rPr>
            <sz val="9"/>
            <rFont val="宋体"/>
            <charset val="134"/>
          </rPr>
          <t xml:space="preserve">
宁波银行提前还款26万多</t>
        </r>
      </text>
    </comment>
    <comment ref="J19" authorId="0" shapeId="0" xr:uid="{99C4DB6C-9B49-4943-A446-00B568551F0A}">
      <text>
        <r>
          <rPr>
            <b/>
            <sz val="9"/>
            <rFont val="宋体"/>
            <charset val="134"/>
          </rPr>
          <t>武汉开明:</t>
        </r>
        <r>
          <rPr>
            <sz val="9"/>
            <rFont val="宋体"/>
            <charset val="134"/>
          </rPr>
          <t xml:space="preserve">
过桥费41000元</t>
        </r>
      </text>
    </comment>
    <comment ref="K19" authorId="0" shapeId="0" xr:uid="{74D46F72-A456-2E4D-996E-376010576D70}">
      <text>
        <r>
          <rPr>
            <b/>
            <sz val="9"/>
            <rFont val="宋体"/>
            <charset val="134"/>
          </rPr>
          <t>武汉开明:</t>
        </r>
        <r>
          <rPr>
            <sz val="9"/>
            <rFont val="宋体"/>
            <charset val="134"/>
          </rPr>
          <t xml:space="preserve">
居间费用8万元，过桥费用246000元</t>
        </r>
      </text>
    </comment>
    <comment ref="N19" authorId="0" shapeId="0" xr:uid="{067F184B-F1BA-E64A-B4A7-31F786B74E5E}">
      <text>
        <r>
          <rPr>
            <b/>
            <sz val="9"/>
            <rFont val="宋体"/>
            <charset val="134"/>
          </rPr>
          <t>武汉开明:</t>
        </r>
        <r>
          <rPr>
            <sz val="9"/>
            <rFont val="宋体"/>
            <charset val="134"/>
          </rPr>
          <t xml:space="preserve">
居间费18万，过桥59500元</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Administrator</author>
    <author>D</author>
  </authors>
  <commentList>
    <comment ref="E18" authorId="0" shapeId="0" xr:uid="{479C6613-5228-5040-AB19-8E436E3889E6}">
      <text>
        <r>
          <rPr>
            <sz val="9"/>
            <rFont val="宋体"/>
            <charset val="134"/>
          </rPr>
          <t>回款72800元，下此账22000.</t>
        </r>
      </text>
    </comment>
    <comment ref="E19" authorId="0" shapeId="0" xr:uid="{FCEEB78B-E344-DE43-885E-57F802C8FABB}">
      <text>
        <r>
          <rPr>
            <sz val="9"/>
            <rFont val="宋体"/>
            <charset val="134"/>
          </rPr>
          <t xml:space="preserve">回款76667.5元，下此账42000.
</t>
        </r>
      </text>
    </comment>
    <comment ref="E37" authorId="1" shapeId="0" xr:uid="{C2BA830F-A677-E648-A11A-611B8BFA50E4}">
      <text>
        <r>
          <rPr>
            <b/>
            <sz val="9"/>
            <rFont val="宋体"/>
            <charset val="134"/>
          </rPr>
          <t>D:</t>
        </r>
        <r>
          <rPr>
            <sz val="9"/>
            <rFont val="宋体"/>
            <charset val="134"/>
          </rPr>
          <t xml:space="preserve">
回款75600，下此账21754.2元
</t>
        </r>
      </text>
    </comment>
    <comment ref="E38" authorId="1" shapeId="0" xr:uid="{9AD881DD-426A-624D-807B-6F258C7239D0}">
      <text>
        <r>
          <rPr>
            <b/>
            <sz val="9"/>
            <rFont val="宋体"/>
            <charset val="134"/>
          </rPr>
          <t>D:</t>
        </r>
        <r>
          <rPr>
            <sz val="9"/>
            <rFont val="宋体"/>
            <charset val="134"/>
          </rPr>
          <t xml:space="preserve">
回款6377.77元，下此账245.8元
</t>
        </r>
      </text>
    </comment>
    <comment ref="E44" authorId="1" shapeId="0" xr:uid="{FC4F1E6B-483F-1E45-BF67-82197C811517}">
      <text>
        <r>
          <rPr>
            <b/>
            <sz val="9"/>
            <rFont val="宋体"/>
            <charset val="134"/>
          </rPr>
          <t>D:</t>
        </r>
        <r>
          <rPr>
            <sz val="9"/>
            <rFont val="宋体"/>
            <charset val="134"/>
          </rPr>
          <t xml:space="preserve">
回款42.5万，下此账24万</t>
        </r>
      </text>
    </comment>
    <comment ref="E47" authorId="1" shapeId="0" xr:uid="{45612108-F50E-4A4E-8567-73EEED75755F}">
      <text>
        <r>
          <rPr>
            <b/>
            <sz val="9"/>
            <rFont val="宋体"/>
            <charset val="134"/>
          </rPr>
          <t>D:</t>
        </r>
        <r>
          <rPr>
            <sz val="9"/>
            <rFont val="宋体"/>
            <charset val="134"/>
          </rPr>
          <t xml:space="preserve">
承兑回款61.5万，下此账5.09万
</t>
        </r>
      </text>
    </comment>
    <comment ref="E48" authorId="1" shapeId="0" xr:uid="{EE09FD7F-202C-E541-BB12-B2907387BEAB}">
      <text>
        <r>
          <rPr>
            <b/>
            <sz val="9"/>
            <rFont val="宋体"/>
            <charset val="134"/>
          </rPr>
          <t>D:</t>
        </r>
        <r>
          <rPr>
            <sz val="9"/>
            <rFont val="宋体"/>
            <charset val="134"/>
          </rPr>
          <t xml:space="preserve">
承兑回款61.5万，下此账4.29万
</t>
        </r>
      </text>
    </comment>
    <comment ref="E49" authorId="1" shapeId="0" xr:uid="{8F8C4D68-ACBA-DB4C-813B-004698408543}">
      <text>
        <r>
          <rPr>
            <b/>
            <sz val="9"/>
            <rFont val="宋体"/>
            <charset val="134"/>
          </rPr>
          <t>D:</t>
        </r>
        <r>
          <rPr>
            <sz val="9"/>
            <rFont val="宋体"/>
            <charset val="134"/>
          </rPr>
          <t xml:space="preserve">
承兑回款61.5万，下此账4.85万
</t>
        </r>
      </text>
    </comment>
    <comment ref="E50" authorId="1" shapeId="0" xr:uid="{159167C9-02EB-F94B-AFD4-CB743BCA14A6}">
      <text>
        <r>
          <rPr>
            <b/>
            <sz val="9"/>
            <rFont val="宋体"/>
            <charset val="134"/>
          </rPr>
          <t>D:</t>
        </r>
        <r>
          <rPr>
            <sz val="9"/>
            <rFont val="宋体"/>
            <charset val="134"/>
          </rPr>
          <t xml:space="preserve">
承兑回款61.5万，下此账8.54万
</t>
        </r>
      </text>
    </comment>
    <comment ref="E53" authorId="1" shapeId="0" xr:uid="{31AF52E1-7207-384A-BB9F-0EA01F2FF4C4}">
      <text>
        <r>
          <rPr>
            <b/>
            <sz val="9"/>
            <rFont val="宋体"/>
            <charset val="134"/>
          </rPr>
          <t>D:</t>
        </r>
        <r>
          <rPr>
            <sz val="9"/>
            <rFont val="宋体"/>
            <charset val="134"/>
          </rPr>
          <t xml:space="preserve">
调账</t>
        </r>
      </text>
    </comment>
    <comment ref="E54" authorId="1" shapeId="0" xr:uid="{FA8BB605-A184-A347-B50E-B995C5E9F8B9}">
      <text>
        <r>
          <rPr>
            <b/>
            <sz val="9"/>
            <rFont val="宋体"/>
            <charset val="134"/>
          </rPr>
          <t>D:</t>
        </r>
        <r>
          <rPr>
            <sz val="9"/>
            <rFont val="宋体"/>
            <charset val="134"/>
          </rPr>
          <t xml:space="preserve">
调账</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Administrator</author>
    <author>D</author>
  </authors>
  <commentList>
    <comment ref="E268" authorId="0" shapeId="0" xr:uid="{BC7EC9AD-1A42-B64D-92B3-F62876B2BFF6}">
      <text>
        <r>
          <rPr>
            <b/>
            <sz val="9"/>
            <rFont val="宋体"/>
            <charset val="134"/>
          </rPr>
          <t>Administrator:
2025-7-30回款</t>
        </r>
        <r>
          <rPr>
            <sz val="9"/>
            <rFont val="宋体"/>
            <charset val="134"/>
          </rPr>
          <t>263308.41元，下200000元</t>
        </r>
      </text>
    </comment>
    <comment ref="E269" authorId="0" shapeId="0" xr:uid="{74BCCCD2-7E86-E346-BFEF-B373097FB389}">
      <text>
        <r>
          <rPr>
            <b/>
            <sz val="9"/>
            <rFont val="宋体"/>
            <charset val="134"/>
          </rPr>
          <t>Administrator:</t>
        </r>
        <r>
          <rPr>
            <sz val="9"/>
            <rFont val="宋体"/>
            <charset val="134"/>
          </rPr>
          <t xml:space="preserve">
2025-7-31回款263308.41元，下63308.41元</t>
        </r>
      </text>
    </comment>
    <comment ref="E285" authorId="0" shapeId="0" xr:uid="{89E9E176-898A-5442-9998-31920D909FCA}">
      <text>
        <r>
          <rPr>
            <sz val="9"/>
            <rFont val="宋体"/>
            <charset val="134"/>
          </rPr>
          <t>2025-8-6收21150元，下3600元</t>
        </r>
      </text>
    </comment>
    <comment ref="E286" authorId="0" shapeId="0" xr:uid="{31AF8227-26A6-9340-AD18-1D68C5791E12}">
      <text>
        <r>
          <rPr>
            <sz val="9"/>
            <rFont val="宋体"/>
            <charset val="134"/>
          </rPr>
          <t xml:space="preserve">2025-8-6收21150元，下4500元
</t>
        </r>
      </text>
    </comment>
    <comment ref="E287" authorId="0" shapeId="0" xr:uid="{9BA4A371-9DD1-8A46-BF4B-CE2E42AB74F6}">
      <text>
        <r>
          <rPr>
            <sz val="9"/>
            <rFont val="宋体"/>
            <charset val="134"/>
          </rPr>
          <t xml:space="preserve">2025-8-6收21150元，下2500元
</t>
        </r>
      </text>
    </comment>
    <comment ref="E288" authorId="0" shapeId="0" xr:uid="{35E864BC-176C-274F-92DA-4E9A560F7497}">
      <text>
        <r>
          <rPr>
            <sz val="9"/>
            <rFont val="宋体"/>
            <charset val="134"/>
          </rPr>
          <t xml:space="preserve">2025-8-6收21150元，下4900元
</t>
        </r>
      </text>
    </comment>
    <comment ref="E289" authorId="0" shapeId="0" xr:uid="{7C73EDC8-9FAA-9B47-A6AE-1F35A85850DD}">
      <text>
        <r>
          <rPr>
            <sz val="9"/>
            <rFont val="宋体"/>
            <charset val="134"/>
          </rPr>
          <t xml:space="preserve">2025-8-6收21150元，下5650元
</t>
        </r>
      </text>
    </comment>
    <comment ref="E293" authorId="0" shapeId="0" xr:uid="{5A311BC8-7E4D-BA41-BE2F-A29C14168F10}">
      <text>
        <r>
          <rPr>
            <sz val="9"/>
            <rFont val="宋体"/>
            <charset val="134"/>
          </rPr>
          <t>2025-8-12收17414.18元，下3434.18元</t>
        </r>
      </text>
    </comment>
    <comment ref="E294" authorId="0" shapeId="0" xr:uid="{98506B0F-F78E-614D-A9FF-31DD155BF459}">
      <text>
        <r>
          <rPr>
            <sz val="9"/>
            <rFont val="宋体"/>
            <charset val="134"/>
          </rPr>
          <t>2025-8-12收17414.18元，下12480元</t>
        </r>
      </text>
    </comment>
    <comment ref="E295" authorId="0" shapeId="0" xr:uid="{20EBA1AA-98E0-E645-94D8-93B820E350E5}">
      <text>
        <r>
          <rPr>
            <sz val="9"/>
            <rFont val="宋体"/>
            <charset val="134"/>
          </rPr>
          <t xml:space="preserve">2025-8-12收17414.18元，下1500元
</t>
        </r>
      </text>
    </comment>
    <comment ref="E309" authorId="0" shapeId="0" xr:uid="{0B721D1D-8F31-A249-8F49-8B3FF3FE3FB5}">
      <text>
        <r>
          <rPr>
            <sz val="9"/>
            <rFont val="宋体"/>
            <charset val="134"/>
          </rPr>
          <t xml:space="preserve">2025-8-28收25300元承兑，下此账15700元
</t>
        </r>
      </text>
    </comment>
    <comment ref="E310" authorId="0" shapeId="0" xr:uid="{8B79DE43-8F04-1249-A1F3-D8DE629E7D79}">
      <text>
        <r>
          <rPr>
            <sz val="9"/>
            <rFont val="宋体"/>
            <charset val="134"/>
          </rPr>
          <t xml:space="preserve">2025-8-28收25300元承兑，下此账9600元
</t>
        </r>
      </text>
    </comment>
    <comment ref="E311" authorId="0" shapeId="0" xr:uid="{08386183-D520-1A49-8DCC-6932BF357E11}">
      <text>
        <r>
          <rPr>
            <sz val="9"/>
            <rFont val="宋体"/>
            <charset val="134"/>
          </rPr>
          <t xml:space="preserve">2025-8-28收1万元，下7464.22元
</t>
        </r>
      </text>
    </comment>
    <comment ref="E312" authorId="0" shapeId="0" xr:uid="{77B0EA93-9A7C-764D-A225-6DD8D8BCFF40}">
      <text>
        <r>
          <rPr>
            <sz val="9"/>
            <rFont val="宋体"/>
            <charset val="134"/>
          </rPr>
          <t xml:space="preserve">2025-8-28收1万元，下2535.78元
</t>
        </r>
      </text>
    </comment>
    <comment ref="E316" authorId="0" shapeId="0" xr:uid="{6F213B54-A73F-C642-8DF9-403A652B4C37}">
      <text>
        <r>
          <rPr>
            <sz val="9"/>
            <rFont val="宋体"/>
            <charset val="134"/>
          </rPr>
          <t>回款9068.95元，下此账4800元</t>
        </r>
      </text>
    </comment>
    <comment ref="E317" authorId="0" shapeId="0" xr:uid="{826D56A2-61FA-5E42-BB9C-DAAEC940A6DC}">
      <text>
        <r>
          <rPr>
            <sz val="9"/>
            <rFont val="宋体"/>
            <charset val="134"/>
          </rPr>
          <t xml:space="preserve">回款9068.95元，下此账3800元
</t>
        </r>
      </text>
    </comment>
    <comment ref="E318" authorId="0" shapeId="0" xr:uid="{468C97EF-6910-5C49-8972-525A6C1FCE25}">
      <text>
        <r>
          <rPr>
            <sz val="9"/>
            <rFont val="宋体"/>
            <charset val="134"/>
          </rPr>
          <t>回款9068.95元，下此账468.95元</t>
        </r>
      </text>
    </comment>
    <comment ref="C328" authorId="0" shapeId="0" xr:uid="{B12B9E19-74A1-E249-8CA8-BD8E72EBB330}">
      <text>
        <r>
          <rPr>
            <sz val="9"/>
            <rFont val="宋体"/>
            <charset val="134"/>
          </rPr>
          <t>下 内乡县万基水泥有限公司 账</t>
        </r>
      </text>
    </comment>
    <comment ref="E329" authorId="0" shapeId="0" xr:uid="{B9CA5DD8-08BC-1F4D-936B-C79AC6D48CA7}">
      <text>
        <r>
          <rPr>
            <sz val="9"/>
            <rFont val="宋体"/>
            <charset val="134"/>
          </rPr>
          <t xml:space="preserve">回款3万元，下此账0.45元
</t>
        </r>
      </text>
    </comment>
    <comment ref="E330" authorId="0" shapeId="0" xr:uid="{9CE73D2B-2E05-FD4B-88DF-095E4153B581}">
      <text>
        <r>
          <rPr>
            <sz val="9"/>
            <rFont val="宋体"/>
            <charset val="134"/>
          </rPr>
          <t xml:space="preserve">回款3万元，下此账12000元
</t>
        </r>
      </text>
    </comment>
    <comment ref="E331" authorId="0" shapeId="0" xr:uid="{8A90DEF3-DADF-D841-81EC-7834646BB41E}">
      <text>
        <r>
          <rPr>
            <sz val="9"/>
            <rFont val="宋体"/>
            <charset val="134"/>
          </rPr>
          <t xml:space="preserve">回款3万元，下此账17999.55元
</t>
        </r>
      </text>
    </comment>
    <comment ref="E332" authorId="0" shapeId="0" xr:uid="{1A68E47C-8240-1240-A868-8CD34F3A952C}">
      <text>
        <r>
          <rPr>
            <sz val="9"/>
            <rFont val="宋体"/>
            <charset val="134"/>
          </rPr>
          <t>回款4500元，下此账1100元</t>
        </r>
      </text>
    </comment>
    <comment ref="C333" authorId="0" shapeId="0" xr:uid="{D7AE4B50-D180-0247-88EE-D618DA592B74}">
      <text>
        <r>
          <rPr>
            <sz val="9"/>
            <rFont val="宋体"/>
            <charset val="134"/>
          </rPr>
          <t>下账单位河北燕新建材集团有限公司</t>
        </r>
      </text>
    </comment>
    <comment ref="E333" authorId="0" shapeId="0" xr:uid="{AB5C6B5C-60B3-8845-B3CB-1F724EC01744}">
      <text>
        <r>
          <rPr>
            <sz val="9"/>
            <rFont val="宋体"/>
            <charset val="134"/>
          </rPr>
          <t xml:space="preserve">回款4500元，下此账3400元
</t>
        </r>
      </text>
    </comment>
    <comment ref="C334" authorId="0" shapeId="0" xr:uid="{AEDDAF54-DF77-5742-A490-54F46ABDCD73}">
      <text>
        <r>
          <rPr>
            <sz val="9"/>
            <rFont val="宋体"/>
            <charset val="134"/>
          </rPr>
          <t>下账单位：山西昌灏环保科技有限公司</t>
        </r>
      </text>
    </comment>
    <comment ref="E334" authorId="0" shapeId="0" xr:uid="{A8224D74-A5F7-004C-81F4-8BFA91BB4659}">
      <text>
        <r>
          <rPr>
            <sz val="9"/>
            <rFont val="宋体"/>
            <charset val="134"/>
          </rPr>
          <t xml:space="preserve">回款17000元，下此账7998元
</t>
        </r>
      </text>
    </comment>
    <comment ref="C335" authorId="0" shapeId="0" xr:uid="{232742BB-0DA3-344D-87C9-D17F32B60BFF}">
      <text>
        <r>
          <rPr>
            <sz val="9"/>
            <rFont val="宋体"/>
            <charset val="134"/>
          </rPr>
          <t>下账单位：山西昌灏环保科技有限公司</t>
        </r>
      </text>
    </comment>
    <comment ref="E335" authorId="0" shapeId="0" xr:uid="{F06435E6-646D-1B4E-BADE-E460063C71A7}">
      <text>
        <r>
          <rPr>
            <sz val="9"/>
            <rFont val="宋体"/>
            <charset val="134"/>
          </rPr>
          <t xml:space="preserve">回款17000元，下此账4002元
</t>
        </r>
      </text>
    </comment>
    <comment ref="C336" authorId="0" shapeId="0" xr:uid="{B3006F45-CB61-9C4F-9E62-86CCDD92F870}">
      <text>
        <r>
          <rPr>
            <sz val="9"/>
            <rFont val="宋体"/>
            <charset val="134"/>
          </rPr>
          <t>下账单位：山西昌灏环保科技有限公司</t>
        </r>
      </text>
    </comment>
    <comment ref="E336" authorId="0" shapeId="0" xr:uid="{7FFED303-F80A-D948-9456-9B9248D2685A}">
      <text>
        <r>
          <rPr>
            <sz val="9"/>
            <rFont val="宋体"/>
            <charset val="134"/>
          </rPr>
          <t xml:space="preserve">回款17000元，下此账5000元
</t>
        </r>
      </text>
    </comment>
    <comment ref="E338" authorId="0" shapeId="0" xr:uid="{73DB9D44-E7C4-B046-8D0E-858D7CFB373E}">
      <text>
        <r>
          <rPr>
            <sz val="9"/>
            <rFont val="宋体"/>
            <charset val="134"/>
          </rPr>
          <t xml:space="preserve">回款72800元，下此账50800.
</t>
        </r>
      </text>
    </comment>
    <comment ref="E339" authorId="0" shapeId="0" xr:uid="{D05E793F-6052-A149-B5A3-E3F4E7E8222B}">
      <text>
        <r>
          <rPr>
            <sz val="9"/>
            <rFont val="宋体"/>
            <charset val="134"/>
          </rPr>
          <t xml:space="preserve">回款76667.5元，下此账3000.
</t>
        </r>
      </text>
    </comment>
    <comment ref="E340" authorId="0" shapeId="0" xr:uid="{71973972-5FFF-A94C-A482-D5053BA54734}">
      <text>
        <r>
          <rPr>
            <sz val="9"/>
            <rFont val="宋体"/>
            <charset val="134"/>
          </rPr>
          <t xml:space="preserve">回款76667.5元，下此账18294.3
.
</t>
        </r>
      </text>
    </comment>
    <comment ref="E341" authorId="0" shapeId="0" xr:uid="{596CE428-631A-6546-8344-9B3F33D086AA}">
      <text>
        <r>
          <rPr>
            <sz val="9"/>
            <rFont val="宋体"/>
            <charset val="134"/>
          </rPr>
          <t xml:space="preserve">回款76667.5元，下此账8840.4.
</t>
        </r>
      </text>
    </comment>
    <comment ref="E342" authorId="0" shapeId="0" xr:uid="{0EA00DF1-D374-9C46-9A87-E470E0058A81}">
      <text>
        <r>
          <rPr>
            <sz val="9"/>
            <rFont val="宋体"/>
            <charset val="134"/>
          </rPr>
          <t xml:space="preserve">回款76667.5元，下此账4532.8
.
</t>
        </r>
      </text>
    </comment>
    <comment ref="E343" authorId="0" shapeId="0" xr:uid="{8207649E-FF4A-4A43-AF08-A0948479144E}">
      <text>
        <r>
          <rPr>
            <sz val="9"/>
            <rFont val="宋体"/>
            <charset val="134"/>
          </rPr>
          <t>回款117131.61元，下此账10905.5</t>
        </r>
      </text>
    </comment>
    <comment ref="E344" authorId="0" shapeId="0" xr:uid="{7D2F4399-2663-6244-9511-9E3C672E2340}">
      <text>
        <r>
          <rPr>
            <sz val="9"/>
            <rFont val="宋体"/>
            <charset val="134"/>
          </rPr>
          <t xml:space="preserve">回款117131.61元，下此账5040.9
</t>
        </r>
      </text>
    </comment>
    <comment ref="E345" authorId="0" shapeId="0" xr:uid="{366697C9-D4B3-B444-9B96-4F15DDF1D0B0}">
      <text>
        <r>
          <rPr>
            <sz val="9"/>
            <rFont val="宋体"/>
            <charset val="134"/>
          </rPr>
          <t>回款117131.61元，下此账33887.4</t>
        </r>
      </text>
    </comment>
    <comment ref="E346" authorId="0" shapeId="0" xr:uid="{007197C2-CBF5-ED44-8BE0-3D66EA0692AB}">
      <text>
        <r>
          <rPr>
            <sz val="9"/>
            <rFont val="宋体"/>
            <charset val="134"/>
          </rPr>
          <t xml:space="preserve">回款117131.61元，下此账67297.81
</t>
        </r>
      </text>
    </comment>
    <comment ref="E350" authorId="0" shapeId="0" xr:uid="{D3FE9FC3-0A50-E349-8044-604D77D8C684}">
      <text>
        <r>
          <rPr>
            <sz val="9"/>
            <rFont val="宋体"/>
            <charset val="134"/>
          </rPr>
          <t>回款9711.95，下此账2619.48</t>
        </r>
      </text>
    </comment>
    <comment ref="E351" authorId="0" shapeId="0" xr:uid="{886075A1-4739-1B48-AA17-40D54C21DAC3}">
      <text>
        <r>
          <rPr>
            <sz val="9"/>
            <rFont val="宋体"/>
            <charset val="134"/>
          </rPr>
          <t>回款9711.95，下此账7092.47</t>
        </r>
      </text>
    </comment>
    <comment ref="E352" authorId="0" shapeId="0" xr:uid="{47CDA66D-E87A-AC4D-AABB-C11150348454}">
      <text>
        <r>
          <rPr>
            <sz val="9"/>
            <rFont val="宋体"/>
            <charset val="134"/>
          </rPr>
          <t>回款15875.37，下此账9660.37</t>
        </r>
      </text>
    </comment>
    <comment ref="E353" authorId="0" shapeId="0" xr:uid="{F60E9CCC-50FC-534F-B1BD-745F40F13FF5}">
      <text>
        <r>
          <rPr>
            <sz val="9"/>
            <rFont val="宋体"/>
            <charset val="134"/>
          </rPr>
          <t xml:space="preserve">回款15875.37，下此账6215.
</t>
        </r>
      </text>
    </comment>
    <comment ref="E357" authorId="0" shapeId="0" xr:uid="{129AB1F5-4774-104D-B171-35C3B2AEE27A}">
      <text>
        <r>
          <rPr>
            <sz val="9"/>
            <rFont val="宋体"/>
            <charset val="134"/>
          </rPr>
          <t>回款27939.5元，下此账2105.24元</t>
        </r>
      </text>
    </comment>
    <comment ref="E358" authorId="0" shapeId="0" xr:uid="{C194078B-0B7D-5F44-8BEF-84EAE583ADBF}">
      <text>
        <r>
          <rPr>
            <sz val="9"/>
            <rFont val="宋体"/>
            <charset val="134"/>
          </rPr>
          <t xml:space="preserve">回款27939.5元，下此账17440.06元
</t>
        </r>
      </text>
    </comment>
    <comment ref="E359" authorId="0" shapeId="0" xr:uid="{1D34A4DC-5884-E14F-B18A-FF9C096B508E}">
      <text>
        <r>
          <rPr>
            <sz val="9"/>
            <rFont val="宋体"/>
            <charset val="134"/>
          </rPr>
          <t xml:space="preserve">回款27939.5元，下此账4254.2元
</t>
        </r>
      </text>
    </comment>
    <comment ref="E360" authorId="0" shapeId="0" xr:uid="{764A15F1-D802-604B-8451-3E274E845F34}">
      <text>
        <r>
          <rPr>
            <sz val="9"/>
            <rFont val="宋体"/>
            <charset val="134"/>
          </rPr>
          <t xml:space="preserve">回款27939.5元，下此账4140.00元
</t>
        </r>
      </text>
    </comment>
    <comment ref="E364" authorId="0" shapeId="0" xr:uid="{1ACC0EFF-B873-0E43-89BA-7E14351D73F2}">
      <text>
        <r>
          <rPr>
            <sz val="9"/>
            <rFont val="宋体"/>
            <charset val="134"/>
          </rPr>
          <t>回款5万，下此账17900元</t>
        </r>
      </text>
    </comment>
    <comment ref="E365" authorId="0" shapeId="0" xr:uid="{9BD8BA41-07A6-EC45-8918-9A9C933A8587}">
      <text>
        <r>
          <rPr>
            <sz val="9"/>
            <rFont val="宋体"/>
            <charset val="134"/>
          </rPr>
          <t xml:space="preserve">回款5万，下此账2100元
</t>
        </r>
      </text>
    </comment>
    <comment ref="E366" authorId="0" shapeId="0" xr:uid="{E631A4F2-BC16-2D46-9515-F917BFE8B5EE}">
      <text>
        <r>
          <rPr>
            <sz val="9"/>
            <rFont val="宋体"/>
            <charset val="134"/>
          </rPr>
          <t>回款5万，下此账3万元</t>
        </r>
      </text>
    </comment>
    <comment ref="C367" authorId="0" shapeId="0" xr:uid="{A8FED209-6C52-E242-B28B-F45CDDEB35D3}">
      <text>
        <r>
          <rPr>
            <sz val="9"/>
            <rFont val="宋体"/>
            <charset val="134"/>
          </rPr>
          <t>下账单位：
青海海西化工建材股份有限公司</t>
        </r>
      </text>
    </comment>
    <comment ref="E368" authorId="0" shapeId="0" xr:uid="{D861608C-C87F-D746-9F48-C6D0D21C068D}">
      <text>
        <r>
          <rPr>
            <sz val="9"/>
            <rFont val="宋体"/>
            <charset val="134"/>
          </rPr>
          <t>回款2万，下此账13073元</t>
        </r>
      </text>
    </comment>
    <comment ref="E369" authorId="0" shapeId="0" xr:uid="{4249BC54-B961-814E-A8CD-168E2FEB8ED8}">
      <text>
        <r>
          <rPr>
            <sz val="9"/>
            <rFont val="宋体"/>
            <charset val="134"/>
          </rPr>
          <t xml:space="preserve">回款2万，下此账6927元
</t>
        </r>
      </text>
    </comment>
    <comment ref="E371" authorId="0" shapeId="0" xr:uid="{AC5E759A-21FB-7745-AF6D-6EB1AF3C20A1}">
      <text>
        <r>
          <rPr>
            <sz val="9"/>
            <rFont val="宋体"/>
            <charset val="134"/>
          </rPr>
          <t>回款9500元，此账下5973.19元</t>
        </r>
      </text>
    </comment>
    <comment ref="E372" authorId="0" shapeId="0" xr:uid="{691B60AD-90F9-5843-BFED-EDBEB0119DAF}">
      <text>
        <r>
          <rPr>
            <sz val="9"/>
            <rFont val="宋体"/>
            <charset val="134"/>
          </rPr>
          <t xml:space="preserve">回款9500元，此账下3526.81元
</t>
        </r>
      </text>
    </comment>
    <comment ref="E373" authorId="0" shapeId="0" xr:uid="{20D8FBCC-B2E1-7F4E-8526-227D9685EB2B}">
      <text>
        <r>
          <rPr>
            <sz val="9"/>
            <rFont val="宋体"/>
            <charset val="134"/>
          </rPr>
          <t>退投标保证金，调账</t>
        </r>
      </text>
    </comment>
    <comment ref="E382" authorId="0" shapeId="0" xr:uid="{C3211478-1815-584D-83F6-CD21174CA1E4}">
      <text>
        <r>
          <rPr>
            <sz val="9"/>
            <rFont val="宋体"/>
            <charset val="134"/>
          </rPr>
          <t>回款21607.74元，下此账13522.74元</t>
        </r>
      </text>
    </comment>
    <comment ref="E383" authorId="0" shapeId="0" xr:uid="{E6249E30-8914-D54B-9E65-B3B5E96E4EC8}">
      <text>
        <r>
          <rPr>
            <sz val="9"/>
            <rFont val="宋体"/>
            <charset val="134"/>
          </rPr>
          <t xml:space="preserve">回款21607.74元，下此账8085.00元
</t>
        </r>
      </text>
    </comment>
    <comment ref="E385" authorId="0" shapeId="0" xr:uid="{A8B2727B-8529-5345-BB8C-95953552EE88}">
      <text>
        <r>
          <rPr>
            <sz val="9"/>
            <rFont val="宋体"/>
            <charset val="134"/>
          </rPr>
          <t xml:space="preserve">回款2525.35元，下此账2224.62元
</t>
        </r>
      </text>
    </comment>
    <comment ref="E386" authorId="0" shapeId="0" xr:uid="{C4730ADF-E1FC-1248-85A2-FD7BDBF2CABD}">
      <text>
        <r>
          <rPr>
            <sz val="9"/>
            <rFont val="宋体"/>
            <charset val="134"/>
          </rPr>
          <t>回款2525.35元，下此账300.73元</t>
        </r>
      </text>
    </comment>
    <comment ref="E392" authorId="0" shapeId="0" xr:uid="{4BE42510-CAAB-CD45-A8E9-06E11E9A700C}">
      <text>
        <r>
          <rPr>
            <sz val="9"/>
            <rFont val="宋体"/>
            <charset val="134"/>
          </rPr>
          <t>回款9964元，下此账2964.</t>
        </r>
      </text>
    </comment>
    <comment ref="E393" authorId="0" shapeId="0" xr:uid="{237FFBE5-4652-9744-8EED-04EADE16E681}">
      <text>
        <r>
          <rPr>
            <sz val="9"/>
            <rFont val="宋体"/>
            <charset val="134"/>
          </rPr>
          <t xml:space="preserve">回款9964元，下此账7000.
</t>
        </r>
      </text>
    </comment>
    <comment ref="C395" authorId="1" shapeId="0" xr:uid="{5F0D58F1-AFFA-EC4E-AB35-E38307569F05}">
      <text>
        <r>
          <rPr>
            <sz val="9"/>
            <rFont val="宋体"/>
            <charset val="134"/>
          </rPr>
          <t>下账单位：青海众信建筑安装有限公司</t>
        </r>
      </text>
    </comment>
    <comment ref="E397" authorId="1" shapeId="0" xr:uid="{42F4F9D5-42C2-9346-A6DE-5A6647A74429}">
      <text>
        <r>
          <rPr>
            <b/>
            <sz val="9"/>
            <rFont val="宋体"/>
            <charset val="134"/>
          </rPr>
          <t>D:</t>
        </r>
        <r>
          <rPr>
            <sz val="9"/>
            <rFont val="宋体"/>
            <charset val="134"/>
          </rPr>
          <t xml:space="preserve">
回款75600，下此账53845.8元</t>
        </r>
      </text>
    </comment>
    <comment ref="E399" authorId="1" shapeId="0" xr:uid="{954DF14A-673B-AD4F-B7FB-53EF2857E689}">
      <text>
        <r>
          <rPr>
            <b/>
            <sz val="9"/>
            <rFont val="宋体"/>
            <charset val="134"/>
          </rPr>
          <t>D:</t>
        </r>
        <r>
          <rPr>
            <sz val="9"/>
            <rFont val="宋体"/>
            <charset val="134"/>
          </rPr>
          <t xml:space="preserve">
回款6377.77元，下此账6131.97元
</t>
        </r>
      </text>
    </comment>
    <comment ref="E400" authorId="1" shapeId="0" xr:uid="{7A3EFC0E-6804-0246-925F-6CC4B434248D}">
      <text>
        <r>
          <rPr>
            <b/>
            <sz val="9"/>
            <rFont val="宋体"/>
            <charset val="134"/>
          </rPr>
          <t>D:</t>
        </r>
        <r>
          <rPr>
            <sz val="9"/>
            <rFont val="宋体"/>
            <charset val="134"/>
          </rPr>
          <t xml:space="preserve">
回款5万元，下此账49551.23元</t>
        </r>
      </text>
    </comment>
    <comment ref="C402" authorId="1" shapeId="0" xr:uid="{86949284-B15A-5F4A-B00B-C0DDC30BD0FE}">
      <text>
        <r>
          <rPr>
            <b/>
            <sz val="9"/>
            <rFont val="宋体"/>
            <charset val="134"/>
          </rPr>
          <t>D:</t>
        </r>
        <r>
          <rPr>
            <sz val="9"/>
            <rFont val="宋体"/>
            <charset val="134"/>
          </rPr>
          <t xml:space="preserve">
下账单位：山东莒州水泥有限公司</t>
        </r>
      </text>
    </comment>
    <comment ref="C411" authorId="1" shapeId="0" xr:uid="{8590F8E7-36D1-7546-BD44-0102E94EA493}">
      <text>
        <r>
          <rPr>
            <sz val="9"/>
            <rFont val="宋体"/>
            <charset val="134"/>
          </rPr>
          <t>下账单位黄石成美建材有限公司</t>
        </r>
      </text>
    </comment>
    <comment ref="E415" authorId="1" shapeId="0" xr:uid="{FC989397-47BF-3A4B-853E-29D1C55F6D79}">
      <text>
        <r>
          <rPr>
            <b/>
            <sz val="9"/>
            <rFont val="宋体"/>
            <charset val="134"/>
          </rPr>
          <t>D:</t>
        </r>
        <r>
          <rPr>
            <sz val="9"/>
            <rFont val="宋体"/>
            <charset val="134"/>
          </rPr>
          <t xml:space="preserve">
回款344400元，下此账329000元。</t>
        </r>
      </text>
    </comment>
    <comment ref="E416" authorId="1" shapeId="0" xr:uid="{F80C20B2-7B38-5544-85B9-20A000E1CDBF}">
      <text>
        <r>
          <rPr>
            <sz val="9"/>
            <rFont val="宋体"/>
            <charset val="134"/>
          </rPr>
          <t xml:space="preserve">
回款344400元，下此账4000元。
</t>
        </r>
      </text>
    </comment>
    <comment ref="E417" authorId="1" shapeId="0" xr:uid="{E79B1BF7-41CE-A946-BBEC-D66B2E751A87}">
      <text>
        <r>
          <rPr>
            <b/>
            <sz val="9"/>
            <rFont val="宋体"/>
            <charset val="134"/>
          </rPr>
          <t>D:</t>
        </r>
        <r>
          <rPr>
            <sz val="9"/>
            <rFont val="宋体"/>
            <charset val="134"/>
          </rPr>
          <t xml:space="preserve">
回款344400元，下此账11400元。
</t>
        </r>
      </text>
    </comment>
    <comment ref="E421" authorId="1" shapeId="0" xr:uid="{CD140404-D2A5-1D4C-AAD9-E04F32CB0204}">
      <text>
        <r>
          <rPr>
            <b/>
            <sz val="9"/>
            <rFont val="宋体"/>
            <charset val="134"/>
          </rPr>
          <t>D:</t>
        </r>
        <r>
          <rPr>
            <sz val="9"/>
            <rFont val="宋体"/>
            <charset val="134"/>
          </rPr>
          <t xml:space="preserve">
回款40990元，下此账13663.66元</t>
        </r>
      </text>
    </comment>
    <comment ref="E440" authorId="1" shapeId="0" xr:uid="{A4DBCB8D-0687-DD40-9D56-4675FDC004E5}">
      <text>
        <r>
          <rPr>
            <b/>
            <sz val="9"/>
            <rFont val="宋体"/>
            <charset val="134"/>
          </rPr>
          <t>D:</t>
        </r>
        <r>
          <rPr>
            <sz val="9"/>
            <rFont val="宋体"/>
            <charset val="134"/>
          </rPr>
          <t xml:space="preserve">
回款5080元，下此账2580元。</t>
        </r>
      </text>
    </comment>
    <comment ref="E442" authorId="1" shapeId="0" xr:uid="{1B6092D2-888B-A743-9DAD-16903BB09F97}">
      <text>
        <r>
          <rPr>
            <b/>
            <sz val="9"/>
            <rFont val="宋体"/>
            <charset val="134"/>
          </rPr>
          <t>D:</t>
        </r>
        <r>
          <rPr>
            <sz val="9"/>
            <rFont val="宋体"/>
            <charset val="134"/>
          </rPr>
          <t xml:space="preserve">
回款11855.31元，下此账8361.25元</t>
        </r>
      </text>
    </comment>
    <comment ref="E443" authorId="1" shapeId="0" xr:uid="{70031727-3095-EA4F-BB30-882D9F6DB934}">
      <text>
        <r>
          <rPr>
            <b/>
            <sz val="9"/>
            <rFont val="宋体"/>
            <charset val="134"/>
          </rPr>
          <t>D:</t>
        </r>
        <r>
          <rPr>
            <sz val="9"/>
            <rFont val="宋体"/>
            <charset val="134"/>
          </rPr>
          <t xml:space="preserve">
D:
回款11855.31元，下此账3494.06元
</t>
        </r>
      </text>
    </comment>
    <comment ref="E445" authorId="1" shapeId="0" xr:uid="{408FC413-B4F7-A24C-A7CB-D7CA46F5A300}">
      <text>
        <r>
          <rPr>
            <b/>
            <sz val="9"/>
            <rFont val="宋体"/>
            <charset val="134"/>
          </rPr>
          <t>D:</t>
        </r>
        <r>
          <rPr>
            <sz val="9"/>
            <rFont val="宋体"/>
            <charset val="134"/>
          </rPr>
          <t xml:space="preserve">
回款调整</t>
        </r>
      </text>
    </comment>
    <comment ref="E446" authorId="1" shapeId="0" xr:uid="{61E16325-FB64-3A45-997E-B6C10F2DE77E}">
      <text>
        <r>
          <rPr>
            <b/>
            <sz val="9"/>
            <rFont val="宋体"/>
            <charset val="134"/>
          </rPr>
          <t>D:</t>
        </r>
        <r>
          <rPr>
            <sz val="9"/>
            <rFont val="宋体"/>
            <charset val="134"/>
          </rPr>
          <t xml:space="preserve">
回款调整
</t>
        </r>
      </text>
    </comment>
    <comment ref="C448" authorId="1" shapeId="0" xr:uid="{0B780D7B-48BF-F343-B5D3-05E6949D5D04}">
      <text>
        <r>
          <rPr>
            <b/>
            <sz val="9"/>
            <rFont val="宋体"/>
            <charset val="134"/>
          </rPr>
          <t>D:</t>
        </r>
        <r>
          <rPr>
            <sz val="9"/>
            <rFont val="宋体"/>
            <charset val="134"/>
          </rPr>
          <t xml:space="preserve">
下账单位：玉溪新平永发新型建材有限公司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武汉开明</author>
  </authors>
  <commentList>
    <comment ref="O46" authorId="0" shapeId="0" xr:uid="{28B05D15-EBDB-D040-9B1E-79D80622589D}">
      <text>
        <r>
          <rPr>
            <b/>
            <sz val="9"/>
            <rFont val="宋体"/>
            <charset val="134"/>
          </rPr>
          <t>武汉开明:</t>
        </r>
        <r>
          <rPr>
            <sz val="9"/>
            <rFont val="宋体"/>
            <charset val="134"/>
          </rPr>
          <t xml:space="preserve">
宁波银行提前还款26万多</t>
        </r>
      </text>
    </comment>
    <comment ref="M124" authorId="0" shapeId="0" xr:uid="{A3A696C3-A062-5D4F-9107-19E9AE6FDDB7}">
      <text>
        <r>
          <rPr>
            <b/>
            <sz val="9"/>
            <rFont val="宋体"/>
            <charset val="134"/>
          </rPr>
          <t>武汉开明:</t>
        </r>
        <r>
          <rPr>
            <sz val="9"/>
            <rFont val="宋体"/>
            <charset val="134"/>
          </rPr>
          <t xml:space="preserve">
抵押贷款200，信用400</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武汉开明</author>
  </authors>
  <commentList>
    <comment ref="G5433" authorId="0" shapeId="0" xr:uid="{71B90321-9D5D-D94A-890A-1AFA7337A26F}">
      <text>
        <r>
          <rPr>
            <b/>
            <sz val="9"/>
            <rFont val="宋体"/>
            <charset val="134"/>
          </rPr>
          <t>武汉开明:</t>
        </r>
        <r>
          <rPr>
            <sz val="9"/>
            <rFont val="宋体"/>
            <charset val="134"/>
          </rPr>
          <t xml:space="preserve">
票面原值</t>
        </r>
      </text>
    </comment>
  </commentList>
</comments>
</file>

<file path=xl/sharedStrings.xml><?xml version="1.0" encoding="utf-8"?>
<sst xmlns="http://schemas.openxmlformats.org/spreadsheetml/2006/main" count="54726" uniqueCount="6573">
  <si>
    <t>2025年开明资金流明细分类</t>
  </si>
  <si>
    <t>资金总流入</t>
  </si>
  <si>
    <t>项目内容</t>
  </si>
  <si>
    <t>1月</t>
  </si>
  <si>
    <t>2月</t>
  </si>
  <si>
    <t>3月</t>
  </si>
  <si>
    <t>4月</t>
  </si>
  <si>
    <t>5月</t>
  </si>
  <si>
    <t>6月</t>
  </si>
  <si>
    <t>7月</t>
  </si>
  <si>
    <t>8月</t>
  </si>
  <si>
    <t>9月</t>
  </si>
  <si>
    <t>10月</t>
  </si>
  <si>
    <t>11月</t>
  </si>
  <si>
    <t>12月</t>
  </si>
  <si>
    <t>合计</t>
  </si>
  <si>
    <t>占比</t>
  </si>
  <si>
    <t>1、销售回款（2024）</t>
  </si>
  <si>
    <t>1、销售回款（2025）</t>
  </si>
  <si>
    <t>其中  ：2025年回2024年及以前合同款</t>
  </si>
  <si>
    <t>： 2025年回2025年合同款</t>
  </si>
  <si>
    <t>2、保证金回款（2025)</t>
  </si>
  <si>
    <t>3、其他回款（借支、付款 退回等）</t>
  </si>
  <si>
    <t>4、旧物、利息及补贴收入</t>
  </si>
  <si>
    <t>5、贷款增加</t>
  </si>
  <si>
    <t>资金总流出</t>
  </si>
  <si>
    <t>1、日常费用支出</t>
  </si>
  <si>
    <t>2、成本支出</t>
  </si>
  <si>
    <t>3、保证金支出</t>
  </si>
  <si>
    <t>4、还本金额及利息</t>
  </si>
  <si>
    <t>其中：当期本金</t>
  </si>
  <si>
    <t xml:space="preserve">    ：利息</t>
  </si>
  <si>
    <t>5、贷款居间及过桥费</t>
  </si>
  <si>
    <t>6、贴现（贴现总额14033207.31元）</t>
  </si>
  <si>
    <t>7、其他支出（借支+押金）</t>
  </si>
  <si>
    <t>8、购置房产</t>
  </si>
  <si>
    <t>9、其他（林总+小张总）</t>
  </si>
  <si>
    <t>总流出的 其中：投资活动流出</t>
  </si>
  <si>
    <t>资金净流量</t>
  </si>
  <si>
    <t>序列</t>
  </si>
  <si>
    <t>日期</t>
  </si>
  <si>
    <t>公司名称</t>
  </si>
  <si>
    <t>合同号</t>
  </si>
  <si>
    <t>回款金额（元）</t>
  </si>
  <si>
    <t>回款方式</t>
  </si>
  <si>
    <t>备注</t>
  </si>
  <si>
    <t>负责人</t>
  </si>
  <si>
    <t>计划内外</t>
  </si>
  <si>
    <t>回款后余额</t>
  </si>
  <si>
    <t>检查单位是否一致</t>
  </si>
  <si>
    <t>厦工（三明）重型机器有限公司</t>
  </si>
  <si>
    <t>KMX250103-001-XF</t>
  </si>
  <si>
    <t>武汉浦发</t>
  </si>
  <si>
    <t>林维</t>
  </si>
  <si>
    <t>托轮加工费</t>
  </si>
  <si>
    <t>厦工(三明)重型机器有限公司</t>
  </si>
  <si>
    <t>KMX2503012-017-XF</t>
  </si>
  <si>
    <t>轮带车削</t>
  </si>
  <si>
    <t>黄冈亚东水泥有限公司</t>
  </si>
  <si>
    <t>KMX250325-023-XF</t>
  </si>
  <si>
    <t>武汉华夏</t>
  </si>
  <si>
    <t>四川峨胜水泥集团股份有限公司</t>
  </si>
  <si>
    <t>KMX250210-009-XF</t>
  </si>
  <si>
    <t>银行承兑汇票（新）</t>
  </si>
  <si>
    <t>牛国庆</t>
  </si>
  <si>
    <t>滑履磨削</t>
  </si>
  <si>
    <t>KMX250325-024-XF</t>
  </si>
  <si>
    <t>3#水泥滑履磨端面R角裂纹修复</t>
  </si>
  <si>
    <t>新余市汇益信新型材料有限公司</t>
  </si>
  <si>
    <t>KMX250225-011-XF</t>
  </si>
  <si>
    <t>KMX250422-030</t>
  </si>
  <si>
    <t>滑履磨削，端面裂纹修复</t>
  </si>
  <si>
    <t>徐中科</t>
  </si>
  <si>
    <r>
      <t>回转窑轮带局部剥落掉块</t>
    </r>
    <r>
      <rPr>
        <sz val="11"/>
        <color indexed="8"/>
        <rFont val="宋体"/>
        <charset val="134"/>
      </rPr>
      <t xml:space="preserve">
</t>
    </r>
    <r>
      <rPr>
        <sz val="11"/>
        <color indexed="8"/>
        <rFont val="宋体"/>
        <charset val="134"/>
      </rPr>
      <t>修复</t>
    </r>
  </si>
  <si>
    <t>奎山水泥有限公司</t>
  </si>
  <si>
    <t>KMX2503024-022-XF</t>
  </si>
  <si>
    <t>公司</t>
  </si>
  <si>
    <t>回转窑检测项目</t>
  </si>
  <si>
    <t>KMX250613-045</t>
  </si>
  <si>
    <r>
      <t>1、7#生料磨循环风机叶轮堆焊检修</t>
    </r>
    <r>
      <rPr>
        <sz val="11"/>
        <color indexed="8"/>
        <rFont val="宋体"/>
        <charset val="134"/>
      </rPr>
      <t xml:space="preserve">
</t>
    </r>
    <r>
      <rPr>
        <sz val="11"/>
        <color indexed="8"/>
        <rFont val="宋体"/>
        <charset val="134"/>
      </rPr>
      <t>2、7#生料立磨摇臂裂纹焊接检修</t>
    </r>
  </si>
  <si>
    <t>东方希望重庆水泥有限公司</t>
  </si>
  <si>
    <t>KMX250505-034</t>
  </si>
  <si>
    <t>武汉汉口</t>
  </si>
  <si>
    <t>东方希望重庆水泥丰泥3#立磨摇臂轴承座及立柱裂焊修复</t>
  </si>
  <si>
    <t>怀宁上峰水泥有限公司</t>
  </si>
  <si>
    <t>KMX250121-004-XF</t>
  </si>
  <si>
    <t>怀宁上峰水泥有限公司1#窑二档托轮剥落修复</t>
  </si>
  <si>
    <t>青海发投碱业有限公司</t>
  </si>
  <si>
    <t>KMX250205-006-XF</t>
  </si>
  <si>
    <t>施工总承包合同</t>
  </si>
  <si>
    <t>KMX250429-033</t>
  </si>
  <si>
    <t>青海发投碱业有限公司供压缩 3.82MPA蒸汽管线优化改造及新增重灰减温减压装置(安装)</t>
  </si>
  <si>
    <t>武汉农民工账户</t>
  </si>
  <si>
    <t>江苏唐电电力安装有限公司</t>
  </si>
  <si>
    <t>KMX250416-027-XF</t>
  </si>
  <si>
    <t>山玉英</t>
  </si>
  <si>
    <t>青海发投碱业有限公司煅烧车间轻、重灰闪发器更新项目及轻灰一闪总管、重灰煅烧炉进气总管技改项目施工项目</t>
  </si>
  <si>
    <t>江西晶昊盐化有限公司</t>
  </si>
  <si>
    <t>KMX250620-051</t>
  </si>
  <si>
    <t>江西晶昊盐化重灰水合机A更换滚圈、托轮项目合同</t>
  </si>
  <si>
    <t>崇阳县昌华实业有限公司</t>
  </si>
  <si>
    <t>KMX250121-005-XF</t>
  </si>
  <si>
    <t>姚怡均</t>
  </si>
  <si>
    <t>崇阳县昌华实业有限公司破碎机+托轮焊补</t>
  </si>
  <si>
    <t>河南华润电力首阳山有限公司</t>
  </si>
  <si>
    <t>KMX2503014-018-XF</t>
  </si>
  <si>
    <t>河南华润电力首阳山有限公司2024 年-2025 年磨煤机大齿轮修理项目</t>
  </si>
  <si>
    <t>银行承兑汇票（新）青海发投碱业有限公司煅烧车间轻、重灰闪发器更新项目及轻灰一闪总管、重灰煅烧炉进气总管技改项目施工项目</t>
  </si>
  <si>
    <r>
      <t xml:space="preserve"> </t>
    </r>
    <r>
      <rPr>
        <sz val="11"/>
        <color indexed="8"/>
        <rFont val="宋体"/>
        <charset val="134"/>
      </rPr>
      <t>江苏唐电电力安装有限公司</t>
    </r>
  </si>
  <si>
    <t>中材亨达水泥有限公司</t>
  </si>
  <si>
    <t>KMX250508-036</t>
  </si>
  <si>
    <t>轮带裂纹修复及轮带整体探伤</t>
  </si>
  <si>
    <t>山东圣川新材料科技股份有限公司</t>
  </si>
  <si>
    <t>KMX250813-066</t>
  </si>
  <si>
    <r>
      <t>武汉华夏</t>
    </r>
    <r>
      <rPr>
        <sz val="11"/>
        <color indexed="8"/>
        <rFont val="宋体"/>
        <charset val="134"/>
      </rPr>
      <t xml:space="preserve"> </t>
    </r>
  </si>
  <si>
    <t>山东圣川第二档托轮加垫</t>
  </si>
  <si>
    <t>KMX250506-035</t>
  </si>
  <si>
    <r>
      <t>二档托轮磨削 2个 9800元/个</t>
    </r>
    <r>
      <rPr>
        <sz val="11"/>
        <color indexed="8"/>
        <rFont val="宋体"/>
        <charset val="134"/>
      </rPr>
      <t xml:space="preserve">
</t>
    </r>
    <r>
      <rPr>
        <sz val="11"/>
        <color indexed="8"/>
        <rFont val="宋体"/>
        <charset val="134"/>
      </rPr>
      <t>二轮轮带磨削1条 40000元/条</t>
    </r>
    <r>
      <rPr>
        <sz val="11"/>
        <color indexed="8"/>
        <rFont val="宋体"/>
        <charset val="134"/>
      </rPr>
      <t xml:space="preserve">
</t>
    </r>
    <r>
      <rPr>
        <sz val="11"/>
        <color indexed="8"/>
        <rFont val="宋体"/>
        <charset val="134"/>
      </rPr>
      <t>摇摆窑动态调整 1项 40400元/项 合计含税金额：10万元</t>
    </r>
  </si>
  <si>
    <t>北京众德友邦工程技术有限公司</t>
  </si>
  <si>
    <t>KMX250328-025-XF</t>
  </si>
  <si>
    <t>北京众德友邦工程回转窑动态测窑维修合同</t>
  </si>
  <si>
    <t>广安昌兴水泥有限公司</t>
  </si>
  <si>
    <t>KMX250701-055</t>
  </si>
  <si>
    <t>广安公司回转窑动静态检测项目</t>
  </si>
  <si>
    <t>河南晋开化工投资控股集团有限责任公司</t>
  </si>
  <si>
    <t>KMX250109-002-XF</t>
  </si>
  <si>
    <t>林柱生</t>
  </si>
  <si>
    <t>河南晋开化工投资控股集团有限责任公司二分公司硝铵车间干燥转筒滚圈断裂维修项目</t>
  </si>
  <si>
    <t>湖北双环科技股份有限公司</t>
  </si>
  <si>
    <t>KMX250304-013-XF</t>
  </si>
  <si>
    <t>高压锅炉蒸汽吹灰管安装施工</t>
  </si>
  <si>
    <t>临沂中联水泥有限公司</t>
  </si>
  <si>
    <t>KMX250421-029</t>
  </si>
  <si>
    <t>临沂中联水泥回转窑托轮在线修复</t>
  </si>
  <si>
    <t>新疆伊犁钢铁有限责任公司</t>
  </si>
  <si>
    <t>KMX250624-052</t>
  </si>
  <si>
    <t>武汉通宝平台</t>
  </si>
  <si>
    <t>新疆伊犁钢铁炼钢厂烘烤器改造项目</t>
  </si>
  <si>
    <t>KMX2503018-019-XF</t>
  </si>
  <si>
    <t>湖北岚丹农民工专户</t>
  </si>
  <si>
    <t>青海发投碱业有限公司重碱车间一座碳化塔更新项目施工总承包合同</t>
  </si>
  <si>
    <t>江西玉山万年青水泥有限公司</t>
  </si>
  <si>
    <t>KMX250512-037</t>
  </si>
  <si>
    <t>回转窑检测：检测项目：对回转窑进行系统检测，检测窑托轮、轮带及筒体椭圆变形情况，尤其体现大齿轮部位筒体变形情况托轮受力等，检测项目必须满足生产所需。</t>
  </si>
  <si>
    <t>KMX250618-046</t>
  </si>
  <si>
    <t>银行承兑汇票4张（新）</t>
  </si>
  <si>
    <t>青海发投碱业有限公司重碱车间管线及阀门更换项目</t>
  </si>
  <si>
    <t>KMX250618-047</t>
  </si>
  <si>
    <t>青海发投碱业有限公司重碱车间蒸吸工段阀门及管线更换项目</t>
  </si>
  <si>
    <t>KMX250618-048</t>
  </si>
  <si>
    <t>青海发投碱业有限公司重碱车间压缩工段阀门管线更换、新增系统甩头项目</t>
  </si>
  <si>
    <t>KMX250618-049</t>
  </si>
  <si>
    <t>青海发投碱业有限公司重碱车间压缩系统节能降碳技术改造项目窑气管线移位及管线甩头项目</t>
  </si>
  <si>
    <t>王先梅邮政户</t>
  </si>
  <si>
    <t>池州恒鑫材料科技有限公司</t>
  </si>
  <si>
    <t>KMX250721-061</t>
  </si>
  <si>
    <t>回转窑托轮、挡轮更换和维修项目</t>
  </si>
  <si>
    <t>银行承兑汇票2张（新）</t>
  </si>
  <si>
    <t>安徽皖维高新材料股份有限公司</t>
  </si>
  <si>
    <t>KMX2503010-016-XF</t>
  </si>
  <si>
    <t>安徽皖维高新材料股份有限公司3#窑在线检测、故障诊断及调整</t>
  </si>
  <si>
    <t>岚丹中信</t>
  </si>
  <si>
    <t>KMX250114-003-XF</t>
  </si>
  <si>
    <t>青海发投碱业有限公司2025 年零星设备维修、安装、更换项目</t>
  </si>
  <si>
    <t>青海发投煅烧车间重灰 4#煅烧炉大、小齿更换项目</t>
  </si>
  <si>
    <t>曲阳金隅水泥有限公司</t>
  </si>
  <si>
    <t>KMX250520-038</t>
  </si>
  <si>
    <t>湖北工行西山</t>
  </si>
  <si>
    <t>曲阳金隅水泥回转窑热态在线检测项目</t>
  </si>
  <si>
    <t>武汉农民工专户</t>
  </si>
  <si>
    <t>林总个人账户</t>
  </si>
  <si>
    <t>中国－阿拉伯化肥有限公司</t>
  </si>
  <si>
    <t>KMX250528-039</t>
  </si>
  <si>
    <t>阿拉伯化肥干燥机斜铁更换工程</t>
  </si>
  <si>
    <t>中国阿拉伯化肥有限公司</t>
  </si>
  <si>
    <t>KMX250821-067</t>
  </si>
  <si>
    <t>干燥机滚圈斜铁更换工程合同</t>
  </si>
  <si>
    <t>通宝平台</t>
  </si>
  <si>
    <t>KMX250701-054</t>
  </si>
  <si>
    <t>东方希望重庆水泥丰泥焊接修复 2#立磨断裂的摇臂项目</t>
  </si>
  <si>
    <t>KMX250806 -065</t>
  </si>
  <si>
    <t>银行承兑汇票3张（新）</t>
  </si>
  <si>
    <t>湖北双环零星维修项目施工合同（2025）</t>
  </si>
  <si>
    <t>中盐内蒙古建材有限公司</t>
  </si>
  <si>
    <t>KMX250530-041</t>
  </si>
  <si>
    <t>中盐内蒙古建材回转窑检测维修项目</t>
  </si>
  <si>
    <t>湖北岚丹中信</t>
  </si>
  <si>
    <t>KMX2503018-020-XF</t>
  </si>
  <si>
    <t>青海发投碱业有限公司一期渣场二、三、四级泵站出口平台母管更换项目施工总承包合同</t>
  </si>
  <si>
    <t>内蒙古宜化化工有限公司</t>
  </si>
  <si>
    <t>KMX250711-057</t>
  </si>
  <si>
    <t>内蒙古宜化转化器总管更换安装项目</t>
  </si>
  <si>
    <t>唐电农民工工资专户</t>
  </si>
  <si>
    <t>澜沧三环建材有限公司</t>
  </si>
  <si>
    <t>KMX240705-079-XF</t>
  </si>
  <si>
    <t>云南澜沧三环建材有限公司</t>
  </si>
  <si>
    <t>交城义望铁合金有限责任公司</t>
  </si>
  <si>
    <t>KMX230318-081-XF</t>
  </si>
  <si>
    <r>
      <t>Φ3.6×55m8#回转窑维修项目（1、回转窑二档2个托轮、三档轮带剥落掉块修复；2、回转窑各档基础标高测量、恢复；3、回转窑大小齿打磨修复，传动部位调整；4、三档轮带位置调整（含垫板及档圈拆装，甲供主材）；5、回转窑一三档托轮轴承组备件更换技 术指导（甲方安排人员施工）；6、回转窑动态测量；7、二档2个托轮在线车磨削；8、3条轮带在线车磨削；9、液压挡轮在线车磨削；10、二档轮带侧面在线车磨削；11、回转窑系统调整）</t>
    </r>
    <r>
      <rPr>
        <sz val="11"/>
        <color indexed="8"/>
        <rFont val="宋体"/>
        <charset val="134"/>
      </rPr>
      <t xml:space="preserve">
</t>
    </r>
    <r>
      <rPr>
        <sz val="11"/>
        <color indexed="8"/>
        <rFont val="宋体"/>
        <charset val="134"/>
      </rPr>
      <t>新增：中档托轮2个由在线修复改为离线修复</t>
    </r>
  </si>
  <si>
    <t>KMX230325-092-XF</t>
  </si>
  <si>
    <t>武汉阳训科技有限公司</t>
  </si>
  <si>
    <t>KMX220801-300-XF</t>
  </si>
  <si>
    <t>武汉信茂</t>
  </si>
  <si>
    <t>诉讼</t>
  </si>
  <si>
    <t>磨机端盖裂纹修复，长约5米</t>
  </si>
  <si>
    <t>武汉阳训科技有限公司（施工地点：四川利森建材有限公司）</t>
  </si>
  <si>
    <t>喀什红旗水泥有限责任公司</t>
  </si>
  <si>
    <t>KMX211028-410-XF</t>
  </si>
  <si>
    <r>
      <t>2500T/D回转窑检修（轮带垫板加垫（甲供材料）；托轮、轮带剥落掉块修复；</t>
    </r>
    <r>
      <rPr>
        <sz val="11"/>
        <color indexed="8"/>
        <rFont val="宋体"/>
        <charset val="134"/>
      </rPr>
      <t xml:space="preserve">
</t>
    </r>
    <r>
      <rPr>
        <sz val="11"/>
        <color indexed="8"/>
        <rFont val="宋体"/>
        <charset val="134"/>
      </rPr>
      <t>托轮车削；轮带磨削；轮带侧面磨削；</t>
    </r>
    <r>
      <rPr>
        <sz val="11"/>
        <color indexed="8"/>
        <rFont val="宋体"/>
        <charset val="134"/>
      </rPr>
      <t xml:space="preserve">
</t>
    </r>
    <r>
      <rPr>
        <sz val="11"/>
        <color indexed="8"/>
        <rFont val="宋体"/>
        <charset val="134"/>
      </rPr>
      <t>液压挡轮车削；回转窑动、静态检测；</t>
    </r>
    <r>
      <rPr>
        <sz val="11"/>
        <color indexed="8"/>
        <rFont val="宋体"/>
        <charset val="134"/>
      </rPr>
      <t xml:space="preserve">
</t>
    </r>
    <r>
      <rPr>
        <sz val="11"/>
        <color indexed="8"/>
        <rFont val="宋体"/>
        <charset val="134"/>
      </rPr>
      <t>回转窑动态托轮受力及窑体中心线调整；</t>
    </r>
    <r>
      <rPr>
        <sz val="11"/>
        <color indexed="8"/>
        <rFont val="宋体"/>
        <charset val="134"/>
      </rPr>
      <t xml:space="preserve">
</t>
    </r>
    <r>
      <rPr>
        <sz val="11"/>
        <color indexed="8"/>
        <rFont val="宋体"/>
        <charset val="134"/>
      </rPr>
      <t>大齿圈翻面及弹簧板更换（甲供材料）及大齿圈销轴镗孔；小齿轮更换及校正（不含压装）；</t>
    </r>
    <r>
      <rPr>
        <sz val="11"/>
        <color indexed="8"/>
        <rFont val="宋体"/>
        <charset val="134"/>
      </rPr>
      <t xml:space="preserve">
</t>
    </r>
  </si>
  <si>
    <t>四川德阳创璟建材有限公司</t>
  </si>
  <si>
    <t>KMX210623-247-XF</t>
  </si>
  <si>
    <t>武汉工行</t>
  </si>
  <si>
    <t>杨敬辉</t>
  </si>
  <si>
    <r>
      <t>托轮表面裂纹及剥落掉块修复</t>
    </r>
    <r>
      <rPr>
        <sz val="11"/>
        <color indexed="8"/>
        <rFont val="宋体"/>
        <charset val="134"/>
      </rPr>
      <t xml:space="preserve">
</t>
    </r>
    <r>
      <rPr>
        <sz val="11"/>
        <color indexed="8"/>
        <rFont val="宋体"/>
        <charset val="134"/>
      </rPr>
      <t>（长约600mm,宽约130mm)</t>
    </r>
  </si>
  <si>
    <t>山东泰西水泥有限公司</t>
  </si>
  <si>
    <t>KMX230212-049-XF</t>
  </si>
  <si>
    <t>生料立磨磨盘裂纹修复</t>
  </si>
  <si>
    <t>KMX231209-270-XF</t>
  </si>
  <si>
    <t>3#线三挡轮带表面、侧面磨削；三挡两个托轮磨削；液压挡轮斜面磨削</t>
  </si>
  <si>
    <t>KMX240930-099-XF</t>
  </si>
  <si>
    <t>通宝</t>
  </si>
  <si>
    <t>KMX240930-100-XF</t>
  </si>
  <si>
    <t>KMX240930-101-XF</t>
  </si>
  <si>
    <t>KMX230525-149-XF</t>
  </si>
  <si>
    <t>质保金</t>
  </si>
  <si>
    <t>熊艳</t>
  </si>
  <si>
    <t>一厂4#水泥磨端盖裂纹修复，滑履磨削</t>
  </si>
  <si>
    <t>江西亚东水泥有限公司</t>
  </si>
  <si>
    <t>KMX240918-096-XF</t>
  </si>
  <si>
    <t>伍平</t>
  </si>
  <si>
    <t>亚泰集团伊通水泥有限公司</t>
  </si>
  <si>
    <t>KMX150320-073-XF</t>
  </si>
  <si>
    <t>武汉彤烨中信</t>
  </si>
  <si>
    <t>吉林亚泰明城水泥有限公司</t>
  </si>
  <si>
    <t>彤烨</t>
  </si>
  <si>
    <t>兆山集团诸暨水泥有限公司</t>
  </si>
  <si>
    <t>KMX240729-086-XF</t>
  </si>
  <si>
    <t>重庆綦江西南水泥有限公司</t>
  </si>
  <si>
    <t>KMX210130-060-XF</t>
  </si>
  <si>
    <t>武汉光大</t>
  </si>
  <si>
    <t>托轮、轮带剥落掉块修复</t>
  </si>
  <si>
    <t>德州中联大坝水泥有限公司</t>
  </si>
  <si>
    <t>KMX211210-487-XF</t>
  </si>
  <si>
    <t>磨机端盖裂纹约4米；破碎机转子耐磨堆焊</t>
  </si>
  <si>
    <t>宜良红狮水泥有限公司</t>
  </si>
  <si>
    <t>KMX230330-094-XF</t>
  </si>
  <si>
    <t>1、发运二线增加提升机：含钢平台底座1个、扶正框2个、钢楼梯一把、制作安装收尘管一根8米；2、8号水泥库：下料口制作安装1个、斜槽钢平台制作1个、提升机进料口制作1个；3、红河天宝拆一台26.7米提升机（型号：NE15*26770）；拆空气输送斜槽一条（型号：XZ500）65米、3台离心通风机（型号：9-19No5.oA7.5KW）及配套斜槽风管；4、制成一线熟料转子称安装，转子秤安装约2.5吨 ，厂家指导安装；5、发运二线：宜良红狮安装一台26.7米提升机（型号：NE15*26770）；空气输送斜槽一条（型号：XZ500）65米、3台离心通风机（型号：9-19No5.oA7.5KW）及配套斜槽风管；6、8号水泥库底增加斜槽一条（型号：XZ500）约6米含斜槽风机安装、气动闸板1台；7、发运二线：提升机头轮下料口制作安装下料口一个、安装增空气输送斜槽（型号：XZ500）约10米含斜槽风机安装、进4号包装钢仓约10米；8、制成一线熟料转子称拆除，厂家指导拆除；9、烧成二线窑尾新建防雨棚，防雨棚非标钢结构制做及安装，钢材重量约30吨；10、烧成二线窑尾新建防雨棚，防雨棚彩钢瓦密封安装，彩钢瓦面积约1000平方米</t>
  </si>
  <si>
    <t>贵州中诚水泥有限公司</t>
  </si>
  <si>
    <t>KMX221017-378-XF</t>
  </si>
  <si>
    <t>武汉农商行</t>
  </si>
  <si>
    <t>赛德水泥（贵州）管理有限公司</t>
  </si>
  <si>
    <t>三档托轮剥落掉块修复</t>
  </si>
  <si>
    <t>KMX210429-189-XF</t>
  </si>
  <si>
    <t>湖南耒阳南方水泥有限公司</t>
  </si>
  <si>
    <t>KMX230620-165-XF</t>
  </si>
  <si>
    <t>立磨磨辊耐磨堆焊， 辊压机辊子耐磨堆焊，立磨辊皮打磨修复</t>
  </si>
  <si>
    <t>山东鲁碧集团有限公司</t>
  </si>
  <si>
    <t>KMX220524-218-XF</t>
  </si>
  <si>
    <t>KMX220801-302-XF</t>
  </si>
  <si>
    <t>回转窑筒体裂纹修复，一档轮带剥落掉块修复</t>
  </si>
  <si>
    <t>KMX230104-009-XF</t>
  </si>
  <si>
    <t>液压挡轮剥落掉块修复</t>
  </si>
  <si>
    <t>KMX230704-177-XF</t>
  </si>
  <si>
    <t>破碎机轴承位车削</t>
  </si>
  <si>
    <t>KMX240219-036-XF</t>
  </si>
  <si>
    <t>破碎机转子耐磨堆焊</t>
  </si>
  <si>
    <t>新疆蒙鑫水泥有限公司奇台分公司</t>
  </si>
  <si>
    <t>KMX220406-158-XF</t>
  </si>
  <si>
    <r>
      <t>一档托轮整圈堆焊修复（直径1800</t>
    </r>
    <r>
      <rPr>
        <sz val="11"/>
        <color indexed="8"/>
        <rFont val="宋体"/>
        <charset val="134"/>
      </rPr>
      <t xml:space="preserve">  </t>
    </r>
    <r>
      <rPr>
        <sz val="11"/>
        <color indexed="8"/>
        <rFont val="宋体"/>
        <charset val="134"/>
      </rPr>
      <t>宽200mm)</t>
    </r>
  </si>
  <si>
    <t>青海盐湖镁业有限公司</t>
  </si>
  <si>
    <t>KMX240813-091-XF</t>
  </si>
  <si>
    <t>违约金+延迟履约金+诉讼费</t>
  </si>
  <si>
    <t>KMX230421-121-XF</t>
  </si>
  <si>
    <t>二档轮带裂纹修复</t>
  </si>
  <si>
    <t>山东申丰水泥集团有限公司</t>
  </si>
  <si>
    <t>KMX221025-382-XF</t>
  </si>
  <si>
    <r>
      <t>5000T/D二线窑 1.一档1#、2#、3#、4#托轮瓦检查并刮研处理，托轮轴现场检查修复；2.二档1#、4#托轮瓦检查，并刮研处理；托轮轴现场检查修复；3.1、2、3挡拖轮瓦热工状态调整。</t>
    </r>
    <r>
      <rPr>
        <sz val="11"/>
        <color indexed="8"/>
        <rFont val="宋体"/>
        <charset val="134"/>
      </rPr>
      <t xml:space="preserve">
</t>
    </r>
    <r>
      <rPr>
        <sz val="11"/>
        <color indexed="8"/>
        <rFont val="宋体"/>
        <charset val="134"/>
      </rPr>
      <t>5000T/D一线窑 1.一档1#、4#托轮瓦检查，刮研处理，一档北侧托轮轴需现场探伤检查处理，出具探伤检测报告，如发现问题需外出加工修复；2.二档1#托轮瓦检查，刮研处理；托轮轴现场检查修复；3.1、2、3、挡拖轮瓦热工状态调整；4.窑一档垫板更换，间隙调整。</t>
    </r>
  </si>
  <si>
    <t>登电集团水泥有限公司</t>
  </si>
  <si>
    <t>KMX210426-185-XF</t>
  </si>
  <si>
    <t>1000T/D回转窑三档轮磨削；三档托轮更换（含刮瓦、安装及调整）；二档轮带裂纹修复；二三档轮带剥落掉块修复</t>
  </si>
  <si>
    <t>江西安福南方水泥有限公司</t>
  </si>
  <si>
    <t>KMX231014-238-XF</t>
  </si>
  <si>
    <t>三档轮带横向裂纹修复1条（600MM长，150MM深）</t>
  </si>
  <si>
    <t>KMX240725-084-XF</t>
  </si>
  <si>
    <t>KMX240625-075-XF</t>
  </si>
  <si>
    <t>银行承兑汇票7张（新）</t>
  </si>
  <si>
    <t>KMX240122-019-XF</t>
  </si>
  <si>
    <t>热电车间引风机出口烟道更换项目 5台</t>
  </si>
  <si>
    <t>KMX240313-048-XF</t>
  </si>
  <si>
    <t>热电车间5台脱硫塔入口烟道更换项目</t>
  </si>
  <si>
    <t>KMX240129-023-XF</t>
  </si>
  <si>
    <t>煅烧车间轻灰煅烧炉托轮维修项目（离线回厂）Φ1350mm外返碱煅烧炉托轮1件；Φ1300mm外返碱煅烧炉托轮4件</t>
  </si>
  <si>
    <t>KMX240408-052-XF</t>
  </si>
  <si>
    <t>厂区至排放口2#钙液管线更换项目</t>
  </si>
  <si>
    <t>KMX240130-027-XF</t>
  </si>
  <si>
    <t>石灰车间5#石灰窑大修项目</t>
  </si>
  <si>
    <t>KMX240129-025-XF</t>
  </si>
  <si>
    <t>煅烧车间轻灰3#煅烧炉加热管更换项目</t>
  </si>
  <si>
    <t>KMX240202-031-XF</t>
  </si>
  <si>
    <t>煅烧车间轻灰6#煅烧炉大修项目</t>
  </si>
  <si>
    <t>KMX240508-064-XF</t>
  </si>
  <si>
    <t>KMX231208-265-XF</t>
  </si>
  <si>
    <t>盐水车间1#-4#化盐桶北侧地埋进水管线更换项目</t>
  </si>
  <si>
    <t>KMX230426-128-XF</t>
  </si>
  <si>
    <t>水气车间渣场二、三、四级泵站出口母管更换项目</t>
  </si>
  <si>
    <t>KMX230414-115-XF</t>
  </si>
  <si>
    <t>煅烧车间轻灰6#煅烧炉大修项目（现场施工改为：煅烧车间轻灰1#煅烧炉大修，6#待后期重新招标后再施工）</t>
  </si>
  <si>
    <t>KMX220923-358-XF</t>
  </si>
  <si>
    <t>石灰车间1#、2#化灰机托轮、滚圈更换</t>
  </si>
  <si>
    <t>KMX240927-098-XF</t>
  </si>
  <si>
    <t>元江县永发水泥有限公司</t>
  </si>
  <si>
    <t>KMX210713-273-XF</t>
  </si>
  <si>
    <t>2#窑生料辊压机（180×100）过渡层、耐磨层堆焊</t>
  </si>
  <si>
    <t>华新水泥（恩施）有限公司</t>
  </si>
  <si>
    <t>KMX211216-497-XF</t>
  </si>
  <si>
    <t>银行承兑汇票（新）湖北恒博机械科技有限公司</t>
  </si>
  <si>
    <r>
      <t>2个托轮离线修复：1.托轮一（直径1.2米）修复内容：1、探伤，2.止推盘被推了，做个止推环安装好（必须是过盈配合），3.轴磨损修复和油封磨损修复，4.剥落掉块和和裂纹修复。</t>
    </r>
    <r>
      <rPr>
        <sz val="11"/>
        <color indexed="8"/>
        <rFont val="宋体"/>
        <charset val="134"/>
      </rPr>
      <t xml:space="preserve">
</t>
    </r>
    <r>
      <rPr>
        <sz val="11"/>
        <color indexed="8"/>
        <rFont val="宋体"/>
        <charset val="134"/>
      </rPr>
      <t>托轮二（直径1.3米），修复内容：1.探伤，2.轴处理光洁度，密封磨损修复，3.剥落掉块修复。</t>
    </r>
  </si>
  <si>
    <t>华新水泥（恩施）有限公司（湖北恒博机械科技有限公司）</t>
  </si>
  <si>
    <t>湖北京兰水泥集团有限公司</t>
  </si>
  <si>
    <t>KMX230424-123-XF</t>
  </si>
  <si>
    <t>成品三线7#磨循环风机维修（含动平衡校正）</t>
  </si>
  <si>
    <t>湖北京兰水泥集团有限公司（永兴分公司）</t>
  </si>
  <si>
    <t>KMX221126-415-XF</t>
  </si>
  <si>
    <t>风机耐磨板更换12块；风机叶片磨损耐磨堆焊；风机动平衡调整</t>
  </si>
  <si>
    <t>湖南省嘉禾县南岭水泥有限公司</t>
  </si>
  <si>
    <t>KMX210531-214-XF</t>
  </si>
  <si>
    <t>托轮、轮带剥落掉块在线修复</t>
  </si>
  <si>
    <t>KMX210602-216-XF</t>
  </si>
  <si>
    <t>KMX211027-408-XF</t>
  </si>
  <si>
    <t>托轮、轮带剥落掉块修复；窑尾排高温风机耐磨堆焊；风机动平衡调整；风管、法兰焊缝加固</t>
  </si>
  <si>
    <t>KMX220609-235-XF</t>
  </si>
  <si>
    <t>中档北面托轮剥落掉块修复</t>
  </si>
  <si>
    <t>蕉岭县龙腾旋窑水泥有限公司</t>
  </si>
  <si>
    <t>KMX230620-164-XF</t>
  </si>
  <si>
    <t>2#窑1#墩东侧托轮剥落掉块修复（尺寸550*590*155mm)</t>
  </si>
  <si>
    <t>KMX240110-011-XF</t>
  </si>
  <si>
    <t>1线回转窑3#墩轮带边角修复（含堆焊及侧面磨削）；2#回转窑2号墩托轮剥落掉块修复共3处</t>
  </si>
  <si>
    <t>卫辉市天瑞水泥有限公司</t>
  </si>
  <si>
    <t>KMX221130-420-XF</t>
  </si>
  <si>
    <t>1#窑二、三档轮带面局部剥落掉块在线修复</t>
  </si>
  <si>
    <t>KMX230612-160-XF</t>
  </si>
  <si>
    <t>立磨轮毂裂纹修复1条</t>
  </si>
  <si>
    <t>安钢集团信阳钢铁有限责任公司</t>
  </si>
  <si>
    <t>KMX170317-071-JX</t>
  </si>
  <si>
    <t>（1）(φ4×30)托轮4个和轮带2条表面剥落掉块修复；（2）两条轮带磨削修复；（3）测窑、调窑；（4）更换垫板；（5）新件制作垫板36块，档板72块</t>
  </si>
  <si>
    <t>山东鲁泰环保建材有限公司</t>
  </si>
  <si>
    <t>KMX220709-276-XF</t>
  </si>
  <si>
    <t>商业承兑汇票（新）</t>
  </si>
  <si>
    <t>KMX221107-396-XF</t>
  </si>
  <si>
    <t>KMX221210-434-XF</t>
  </si>
  <si>
    <t>KMX230608-155-XF</t>
  </si>
  <si>
    <t>立磨更换辊套（1、原料立磨更换4#辊套一件、液压缸一件；2、拆除恢复磨辊密封、保证无漏风；3、检查各部件连接螺栓、紧固）</t>
  </si>
  <si>
    <t>武汉信茂浦发</t>
  </si>
  <si>
    <t>华润水泥（罗定）有限公司</t>
  </si>
  <si>
    <t>KMX231215-276-XF</t>
  </si>
  <si>
    <t>二挡托轮剥落掉块修复1处（约400*900mm)</t>
  </si>
  <si>
    <t>河南锦荣水泥有限公司</t>
  </si>
  <si>
    <t>KMX211211-488-XF</t>
  </si>
  <si>
    <t>三档轮带斜面与正面的夹角掉块修复；三档液压挡轮调整</t>
  </si>
  <si>
    <t>张家港宏昌钢板有限公司（江苏沙钢）</t>
  </si>
  <si>
    <t>KMX221220-443-XF</t>
  </si>
  <si>
    <t>原料烧结厂四车间8#烧结机头尾星轮齿板在线堆焊修复</t>
  </si>
  <si>
    <t>KMX230208-048-XF</t>
  </si>
  <si>
    <t>原料烧结五车间5#烧结机头尾星轮齿板在线堆焊</t>
  </si>
  <si>
    <t>汉中勉县尧柏水泥有限公司</t>
  </si>
  <si>
    <t>KMX230907-219-XF</t>
  </si>
  <si>
    <t>第3档托轮、轮带剥落掉块修复约0.4平方米</t>
  </si>
  <si>
    <t>重庆长寿西南水泥有限公司</t>
  </si>
  <si>
    <t>KMX220112-022-XF</t>
  </si>
  <si>
    <t>托轮剥落掉块修复</t>
  </si>
  <si>
    <t>重庆长寿西南水泥有限公司（原：重庆润江环保建材股份有限公司）</t>
  </si>
  <si>
    <t>KMX230816-208-XF</t>
  </si>
  <si>
    <t>2#窑2档轮带平面磨磨削</t>
  </si>
  <si>
    <t>履约金</t>
  </si>
  <si>
    <t>银行承兑汇票（新）3张</t>
  </si>
  <si>
    <t>KMX240229-042-XF</t>
  </si>
  <si>
    <t>盐水车间精盐水罐面及杂水罐花架平台更换项目</t>
  </si>
  <si>
    <t>水气车间阀门、管线、伸缩节更换项目</t>
  </si>
  <si>
    <t>青海发投碱业有限公司煅烧车间轻灰2#烧炉滚圈及托轮在线车削与调整项目</t>
  </si>
  <si>
    <t>嘉峪关祁连山水泥有限公司</t>
  </si>
  <si>
    <t>KMX240130-028-XF</t>
  </si>
  <si>
    <t>立磨摇臂油缸轴孔在线加工修复共8个；液压缸拆除安装4台</t>
  </si>
  <si>
    <t>银行承兑汇票（新）2张</t>
  </si>
  <si>
    <t>石灰车间除尘器更换项目</t>
  </si>
  <si>
    <t>KMX221019-379-XF</t>
  </si>
  <si>
    <r>
      <t>伊犁钢铁炼钢厂转炉年修外委项目</t>
    </r>
    <r>
      <rPr>
        <sz val="11"/>
        <color indexed="8"/>
        <rFont val="宋体"/>
        <charset val="134"/>
      </rPr>
      <t xml:space="preserve">
</t>
    </r>
    <r>
      <rPr>
        <sz val="11"/>
        <color indexed="8"/>
        <rFont val="宋体"/>
        <charset val="134"/>
      </rPr>
      <t>1、连铸二冷风管更换项目</t>
    </r>
    <r>
      <rPr>
        <sz val="11"/>
        <color indexed="8"/>
        <rFont val="宋体"/>
        <charset val="134"/>
      </rPr>
      <t xml:space="preserve">
</t>
    </r>
    <r>
      <rPr>
        <sz val="11"/>
        <color indexed="8"/>
        <rFont val="宋体"/>
        <charset val="134"/>
      </rPr>
      <t>2、精炼炉除尘管道更换项目</t>
    </r>
    <r>
      <rPr>
        <sz val="11"/>
        <color indexed="8"/>
        <rFont val="宋体"/>
        <charset val="134"/>
      </rPr>
      <t xml:space="preserve">
</t>
    </r>
    <r>
      <rPr>
        <sz val="11"/>
        <color indexed="8"/>
        <rFont val="宋体"/>
        <charset val="134"/>
      </rPr>
      <t>3、103、104皮带除尘管更换项目</t>
    </r>
    <r>
      <rPr>
        <sz val="11"/>
        <color indexed="8"/>
        <rFont val="宋体"/>
        <charset val="134"/>
      </rPr>
      <t xml:space="preserve">
</t>
    </r>
    <r>
      <rPr>
        <sz val="11"/>
        <color indexed="8"/>
        <rFont val="宋体"/>
        <charset val="134"/>
      </rPr>
      <t>4、炉下渣坑轨道基础加固项目</t>
    </r>
    <r>
      <rPr>
        <sz val="11"/>
        <color indexed="8"/>
        <rFont val="宋体"/>
        <charset val="134"/>
      </rPr>
      <t xml:space="preserve">
</t>
    </r>
    <r>
      <rPr>
        <sz val="11"/>
        <color indexed="8"/>
        <rFont val="宋体"/>
        <charset val="134"/>
      </rPr>
      <t>5、排水器更换及水池浇筑</t>
    </r>
    <r>
      <rPr>
        <sz val="11"/>
        <color indexed="8"/>
        <rFont val="宋体"/>
        <charset val="134"/>
      </rPr>
      <t xml:space="preserve">
</t>
    </r>
    <r>
      <rPr>
        <sz val="11"/>
        <color indexed="8"/>
        <rFont val="宋体"/>
        <charset val="134"/>
      </rPr>
      <t>6、炉下溜渣板焊接加固</t>
    </r>
    <r>
      <rPr>
        <sz val="11"/>
        <color indexed="8"/>
        <rFont val="宋体"/>
        <charset val="134"/>
      </rPr>
      <t xml:space="preserve">
</t>
    </r>
    <r>
      <rPr>
        <sz val="11"/>
        <color indexed="8"/>
        <rFont val="宋体"/>
        <charset val="134"/>
      </rPr>
      <t>7、更换连铸火焰切割车水冷大梁及附件</t>
    </r>
  </si>
  <si>
    <t>炼铁厂捞渣机、高炉主垄沟2024年设备功能精度恢复</t>
  </si>
  <si>
    <t>炼铁厂高炉、烧结2024年设备功能精度恢复</t>
  </si>
  <si>
    <t>炼铁厂竖炉2024年设备功能精度恢复</t>
  </si>
  <si>
    <t>广西北港不锈钢有限公司</t>
  </si>
  <si>
    <t>KMX220822-330-XF</t>
  </si>
  <si>
    <t>燕志远</t>
  </si>
  <si>
    <t>冷轧电气室循环水管更换（水管焊接更换、弯头焊接更换、阀门焊接更换、法兰焊接更换）</t>
  </si>
  <si>
    <t>计划内</t>
  </si>
  <si>
    <t>宁波钢铁有限公司</t>
  </si>
  <si>
    <t>KMX210324-149-XF</t>
  </si>
  <si>
    <t>烧结一期混合机滚圈熔焊修复（含检测、堆焊、车削抛光、调整）</t>
  </si>
  <si>
    <t>小林总说算公司业绩伍平离职</t>
  </si>
  <si>
    <t>信茂浦发</t>
  </si>
  <si>
    <t>萍乡萍钢安源钢铁有限公司</t>
  </si>
  <si>
    <t>KMX231212-272-XF</t>
  </si>
  <si>
    <t>108m2烧结制粒机进出口轮带堆焊修复、车削磨削（共2条）</t>
  </si>
  <si>
    <t>内</t>
  </si>
  <si>
    <t>甘肃京兰水泥有限公司</t>
  </si>
  <si>
    <t>KMX220506-187-XF</t>
  </si>
  <si>
    <t>3.2米磨机滑履瓦刮研2块（含瓦的拆装）</t>
  </si>
  <si>
    <t>云南远东水泥有限责任公司</t>
  </si>
  <si>
    <t>KMX210908-347-XF</t>
  </si>
  <si>
    <t>托轮剥落掉块</t>
  </si>
  <si>
    <t>小林总说 等一起回款在下账 财务先下账 等后期回款在一起核对</t>
  </si>
  <si>
    <t>鞍山冀东水泥有限责任公司</t>
  </si>
  <si>
    <t>KMX210615-233-XF</t>
  </si>
  <si>
    <t>二档托轮剥落掉块修复</t>
  </si>
  <si>
    <t>KMX201220-354-XF</t>
  </si>
  <si>
    <t>一档托轮剥落掉块一处450*650㎜，在线修复；托轮、轮带剥落掉块在线修复</t>
  </si>
  <si>
    <t>应城市新都化工有限责任公司</t>
  </si>
  <si>
    <t>KMX231201-261-XF</t>
  </si>
  <si>
    <t>联碱厂4#、5#、6#煅烧炉大修工程</t>
  </si>
  <si>
    <t>北京金隅琉水环保科技有限公司</t>
  </si>
  <si>
    <t>KMX220221-109-XF</t>
  </si>
  <si>
    <t>三件托轮离线修复</t>
  </si>
  <si>
    <t>KMX241210-109-XF</t>
  </si>
  <si>
    <t>前滚圈加工费用</t>
  </si>
  <si>
    <t>重庆秀山西南水泥有限公司</t>
  </si>
  <si>
    <t>KMX221104-394-XF</t>
  </si>
  <si>
    <t>二档轮带贯穿性裂纹修复</t>
  </si>
  <si>
    <t>重庆秀山西南水泥有限公司（原名：秀山三磊水泥有限公司）</t>
  </si>
  <si>
    <t>临洮三成贸易有限责任公司</t>
  </si>
  <si>
    <t>KMX201221-356-XF</t>
  </si>
  <si>
    <t>代付三易水泥厂款项</t>
  </si>
  <si>
    <t>甘肃三易水泥有限责任公司</t>
  </si>
  <si>
    <t>河南阿尔法工程材料有限公司</t>
  </si>
  <si>
    <t>KMX220214-088-XF</t>
  </si>
  <si>
    <t>窑尾收尘器箱体修复</t>
  </si>
  <si>
    <t>河源市金杰环保建材有限公司（合同签订单位：河南阿尔法工程材料有限公司）</t>
  </si>
  <si>
    <r>
      <t>之前会计下错账KMX220923-358-XF</t>
    </r>
    <r>
      <rPr>
        <sz val="11"/>
        <color indexed="8"/>
        <rFont val="宋体"/>
        <charset val="134"/>
      </rPr>
      <t xml:space="preserve">  </t>
    </r>
    <r>
      <rPr>
        <sz val="11"/>
        <color indexed="8"/>
        <rFont val="宋体"/>
        <charset val="134"/>
      </rPr>
      <t>合同已清</t>
    </r>
    <r>
      <rPr>
        <sz val="11"/>
        <color indexed="8"/>
        <rFont val="宋体"/>
        <charset val="134"/>
      </rPr>
      <t xml:space="preserve">  </t>
    </r>
    <r>
      <rPr>
        <sz val="11"/>
        <color indexed="8"/>
        <rFont val="宋体"/>
        <charset val="134"/>
      </rPr>
      <t>现在只能下账KMX240122-019-XF热电车间引风机出口烟道更换项目 5台</t>
    </r>
  </si>
  <si>
    <t>银行承兑汇票（新）6张</t>
  </si>
  <si>
    <t>煅烧车间轻灰2#烧炉滚圈及托轮在线车削与调整项目</t>
  </si>
  <si>
    <t>热电车间引风机出口烟道更换项目5台</t>
  </si>
  <si>
    <r>
      <t>之前会计下错账KMX230414-115-XF 合同已清</t>
    </r>
    <r>
      <rPr>
        <sz val="11"/>
        <color indexed="8"/>
        <rFont val="宋体"/>
        <charset val="134"/>
      </rPr>
      <t xml:space="preserve">  </t>
    </r>
    <r>
      <rPr>
        <sz val="11"/>
        <color indexed="8"/>
        <rFont val="宋体"/>
        <charset val="134"/>
      </rPr>
      <t>现在只能下账KMX240202-031-XF 煅烧车间轻灰6#煅烧炉大修项目煅烧车间轻灰6#煅烧炉大修项目</t>
    </r>
  </si>
  <si>
    <r>
      <t>之前会计下错账KMX230414-115-XF 合同已清</t>
    </r>
    <r>
      <rPr>
        <sz val="11"/>
        <color indexed="8"/>
        <rFont val="宋体"/>
        <charset val="134"/>
      </rPr>
      <t xml:space="preserve">  </t>
    </r>
    <r>
      <rPr>
        <sz val="11"/>
        <color indexed="8"/>
        <rFont val="宋体"/>
        <charset val="134"/>
      </rPr>
      <t>现在只能下账KMX240122-019-XF热电车间引风机出口烟道更换项目 5台</t>
    </r>
  </si>
  <si>
    <t>成县祁连山水泥有限公司</t>
  </si>
  <si>
    <t>KMX230719-183-XF</t>
  </si>
  <si>
    <t>一线水泥窑1档、2档、3档轮带及二线水泥窑3档轮带在线磨削</t>
  </si>
  <si>
    <t>湖南浏阳南方水泥有限公司</t>
  </si>
  <si>
    <t>KMX230427-132-XF</t>
  </si>
  <si>
    <t>武汉市洪山区人民法院</t>
  </si>
  <si>
    <t>KMX230310-075-XF</t>
  </si>
  <si>
    <t>湖北纪凯努</t>
  </si>
  <si>
    <t>内蒙古武兰执行款</t>
  </si>
  <si>
    <t>3200T/D回转窑静态检测、动态调整技术指导、托轮加垫（备注：有争议，看是否属于法律或徐中科）</t>
  </si>
  <si>
    <t>内蒙古武兰水泥有限公司</t>
  </si>
  <si>
    <t>山西太谷恒达煤气化有限公司</t>
  </si>
  <si>
    <t>KMX210302-118-XF</t>
  </si>
  <si>
    <t>托轮、轮带剥落掉块；大齿翻面及小齿轮更换、较正；垫托轮（测标高）；新托轮更换及刮瓦（一个托轮两块瓦）</t>
  </si>
  <si>
    <t>山西恒达能源集团有限公司</t>
  </si>
  <si>
    <t>日钢营口中板有限公司</t>
  </si>
  <si>
    <t>KMX240117-015-XF</t>
  </si>
  <si>
    <t>烧结厂2024年600㎡烧结二次混合机辊圈车削外委施工</t>
  </si>
  <si>
    <t>KMX230419-120-XF</t>
  </si>
  <si>
    <t>φ1450*770托轮离线新件制作</t>
  </si>
  <si>
    <t>KMX230612-159-XF</t>
  </si>
  <si>
    <t>2#窑壳切换工作（筒体更换）</t>
  </si>
  <si>
    <t>山西吉港冠宇水泥有限公司</t>
  </si>
  <si>
    <t>KMX191129-410-XF</t>
  </si>
  <si>
    <t>托轮、轮带剥落掉块及裂纹修复</t>
  </si>
  <si>
    <t>回款合计38902.03</t>
  </si>
  <si>
    <t>KMX200414-066-XF</t>
  </si>
  <si>
    <t>托轮、轮带剥落掉块及裂纹修复，1#2#回转窑托轮、轮带超声波探伤检测</t>
  </si>
  <si>
    <t>KMX201110-299-XF</t>
  </si>
  <si>
    <t>托轮、轮带剥落掉块及裂纹在线修复，筒体测厚</t>
  </si>
  <si>
    <t>KMX210331-158-XF</t>
  </si>
  <si>
    <t>磨机端盖及中空轴裂纹修复</t>
  </si>
  <si>
    <t>KMX210503-190-XF</t>
  </si>
  <si>
    <t>磨机中空轴裂纹修复，8台磨机中空轴超声波探伤检测</t>
  </si>
  <si>
    <t>KMX210901-336-XF</t>
  </si>
  <si>
    <t>轮带裂纹修复</t>
  </si>
  <si>
    <t>KMX230302-065-XF</t>
  </si>
  <si>
    <t>1#回转窑二档轮带裂纹修复</t>
  </si>
  <si>
    <t>KMX230713-179-XF</t>
  </si>
  <si>
    <t>福建青拓镍业有限公司</t>
  </si>
  <si>
    <t>KMX240729-087-XF</t>
  </si>
  <si>
    <t>托轮组（维修）</t>
  </si>
  <si>
    <t>山西昌灏环保科技股份有限公司</t>
  </si>
  <si>
    <t>KMX190925-349-XF</t>
  </si>
  <si>
    <t>托轮剥落掉块在线修复</t>
  </si>
  <si>
    <t>山西昌灏环保科技有限公司</t>
  </si>
  <si>
    <t>KMX161103-218-NM</t>
  </si>
  <si>
    <t>锤头1件(离线）</t>
  </si>
  <si>
    <t>KMX241225-116-XF</t>
  </si>
  <si>
    <t>齿面修复</t>
  </si>
  <si>
    <t>KMX230320-083-XF</t>
  </si>
  <si>
    <t>管厚良</t>
  </si>
  <si>
    <t>8#煅烧炉头部，尾部滚圈更换（2个）</t>
  </si>
  <si>
    <t>KMX241223-114-XF</t>
  </si>
  <si>
    <t>彭秀秀</t>
  </si>
  <si>
    <t>TG-23079 窑壳切换等工作</t>
  </si>
  <si>
    <t>KMX230623-169-XF</t>
  </si>
  <si>
    <t>煅烧1#水合机尾部滚圈、托轮、小齿轮离线修复及现场技术调试</t>
  </si>
  <si>
    <t>广西登高（集团）田东水泥有限公司</t>
  </si>
  <si>
    <t>KMX100105-169</t>
  </si>
  <si>
    <t>应收表无内容，红圈无内容，文档无合同</t>
  </si>
  <si>
    <t>KMX101026-034</t>
  </si>
  <si>
    <t>洛阳黄河同力水泥有限责任公司</t>
  </si>
  <si>
    <t>KMX230425-126-XF</t>
  </si>
  <si>
    <t>托轮底座加垫、传动部分重新找正、大小齿齿型修磨，回转窑动态检测、检测三挡北侧托轮瓦</t>
  </si>
  <si>
    <t>KMX220514-199-XF</t>
  </si>
  <si>
    <t>1#线5000T/D回转窑二档托轮剥落掉块修复、车削（免费，价格含在掉块里）；一三档托轮车削；一二三档轮带及三档轮带侧面磨削；回转窑动态调整</t>
  </si>
  <si>
    <t>KMX220118-035-XF</t>
  </si>
  <si>
    <t>1.2线托轮、轮带剥落掉块修复</t>
  </si>
  <si>
    <t>广西北港新材料有限公司</t>
  </si>
  <si>
    <t>KMX230413-107-XF</t>
  </si>
  <si>
    <t>燕志沅</t>
  </si>
  <si>
    <t>φ1800*3230单辊破碎机整体离线修复（含两端轴承更换，要求更换轴承品牌为正宗哈瓦洛轴承）</t>
  </si>
  <si>
    <t>维修费及质保金</t>
  </si>
  <si>
    <t>KMX230718-182-XF</t>
  </si>
  <si>
    <t>ATOX50立磨轮毂裂纹修复（共1条，总长约16CM)</t>
  </si>
  <si>
    <t>无为华塑矿业有限公司</t>
  </si>
  <si>
    <t>KMX221031-391-XF</t>
  </si>
  <si>
    <t>石灰车间2#回转窑（直径4.5*63m)轮带复位，轮带挡铁更换</t>
  </si>
  <si>
    <t>KMX230206-044-XF</t>
  </si>
  <si>
    <t>2#回转窑轮带侧面和液压挡轮工作面进行在线磨削</t>
  </si>
  <si>
    <t>四川省星船城水泥股份有限公司</t>
  </si>
  <si>
    <t>KMX231209-269-XF</t>
  </si>
  <si>
    <t>资中公司一线84B14水泥磨前、后滑履瓦刮研维修（共4块，含拆装调整）</t>
  </si>
  <si>
    <t>KMX220510-190-XF</t>
  </si>
  <si>
    <t>二线窑2500T/D回转窑一档西托轮更换（含托轮瓦刮研2片），一二档轮带档铁和支撑单板更换及轮带复位，三档更换部分支撑垫板</t>
  </si>
  <si>
    <t>KMX231213-273-XF</t>
  </si>
  <si>
    <t>闵洋</t>
  </si>
  <si>
    <t>2023年伊犁钢铁炼铁厂烧结年修维修工程项目</t>
  </si>
  <si>
    <t>KMX221209-433-XF</t>
  </si>
  <si>
    <t>回转窑中档轮带下方筒体更换（长6.2米）</t>
  </si>
  <si>
    <t>KMX231102-244-XF</t>
  </si>
  <si>
    <t>回转窑动态检测及调整</t>
  </si>
  <si>
    <t>湖南有色彬州氟化学有限公司</t>
  </si>
  <si>
    <t>KMX211230-521-XF</t>
  </si>
  <si>
    <t>反应炉后托轮在线车削2个（Φ1300*800）；反应炉后托轮离线修复2个</t>
  </si>
  <si>
    <t>湖南有色郴州氟化学有限公司</t>
  </si>
  <si>
    <t>云南澄江华荣水泥有限责任公司</t>
  </si>
  <si>
    <t>老彤烨</t>
  </si>
  <si>
    <t>江西贵溪南方水泥有限公司</t>
  </si>
  <si>
    <t>KMX231023-240-XF</t>
  </si>
  <si>
    <t>300贴现，实际收19700</t>
  </si>
  <si>
    <t>赵许武（青海众信建筑安装有限公司）</t>
  </si>
  <si>
    <t>KMX240815-092-XF</t>
  </si>
  <si>
    <t>王先梅邮政</t>
  </si>
  <si>
    <t>碱厂水合机维修费</t>
  </si>
  <si>
    <t>青海发投重灰车间2号和4号水合机的拖轮滚圈，线车磨削，及调整</t>
  </si>
  <si>
    <t>青海众信建筑安装有限公司</t>
  </si>
  <si>
    <t>甘肃永固特种水泥有限公司</t>
  </si>
  <si>
    <t>KMX211115-443-XF</t>
  </si>
  <si>
    <t>托轮瓦刮研</t>
  </si>
  <si>
    <t>KMX220125-060-XF</t>
  </si>
  <si>
    <t>银行承兑汇票2张（新）（金额：48900/161400）</t>
  </si>
  <si>
    <t>3号线二、三档轮带剥落掉块修复</t>
  </si>
  <si>
    <t>KMX230803-197-XF</t>
  </si>
  <si>
    <t>烧成三线二档托轮更换（含刮瓦2片），托轮、轮带、三档轮带侧面、液压挡轮磨削</t>
  </si>
  <si>
    <t>KMX230901-216-XF</t>
  </si>
  <si>
    <t>烧成三线三档托轮直径Ø2000 （图号:R2166. 2.1-2）更换，含研刮（9#、12#）刮瓦2 块。需拆卸和安装隔热板等 托轮重量≈30000kg （托轮更换）</t>
  </si>
  <si>
    <t>KMX221104-395-XF</t>
  </si>
  <si>
    <t>Φ4.6*72M回转窑提速调整；托轮车削、轮带磨削；II档轮带焊补</t>
  </si>
  <si>
    <t>湖北京兰水泥集团有限公司（钱场分公司）</t>
  </si>
  <si>
    <t>KMX211223-512-XF</t>
  </si>
  <si>
    <t>小齿轮单面磨损修复</t>
  </si>
  <si>
    <t>玉溪新平永发新型建材有限公司（元江县永发水泥有限公司）</t>
  </si>
  <si>
    <t>新疆宜化化工有限公司</t>
  </si>
  <si>
    <t>KMX230412-106-XF</t>
  </si>
  <si>
    <t>液压挡轮更换（含底座镙栓焊接恢复）、找正，窑尾烟室顶部钢板及三级翻板阀更换；二档右侧托轮瓦座调整；窑门焊接；二级翻板阀阀门更换；一档档快焊接、齿轮罩刷漆、弹簧板焊接；研磨油10桶、更换三档左侧托轮（含刮瓦2块）；托轮轴瓦检查、刮研7块；更换托轮密封、调整止推盘间隙、检查油勺、调整油槽及刮油板角度8件；安排技术人员守窑维保226工时（暂定到2023.6.20日止）</t>
  </si>
  <si>
    <t>KMX230306-070-XF</t>
  </si>
  <si>
    <t>回转窑检修1、回转窑动、静态检测；2、托轮更换（含瓦刮研）；3、3档轮带垫板加垫、轮带复位、挡铁更换；4、2档轮带复位及档铁更换；5、二档左侧托轮瓦座调整；6、轮带剥落掉块修复；7、小齿轮更换及校正，大齿圈密封罩更换及加焊外接油板；8、轮带在线车削2条；9、三档轮带侧面车削；10、托轮车削4个；11、回转窑动态系统调整；12、回转窑年度调整维保</t>
  </si>
  <si>
    <t>湖北能源集团鄂州发电有限公司</t>
  </si>
  <si>
    <t>KMX231222-277-XF</t>
  </si>
  <si>
    <t>青海海西化工建材股份有限公司</t>
  </si>
  <si>
    <t>KMX200318-052-XF</t>
  </si>
  <si>
    <t>5000T/D二线窑 1.一档1#、2#、3#、4#托轮瓦检查并刮研处理，托轮轴现场检查修复；2.二档1#、4#托轮瓦检查，并刮研处理；托轮轴现场检查修复；3.1、2、3挡拖轮瓦热工状态调整。</t>
  </si>
  <si>
    <t>KMX210209-097-XF</t>
  </si>
  <si>
    <t>中空轴裂纹修复</t>
  </si>
  <si>
    <t>冀东水泥重庆合川有限责任公司</t>
  </si>
  <si>
    <t>KMX200728-167-XF</t>
  </si>
  <si>
    <t>回转窑一档轮带裂纹修复</t>
  </si>
  <si>
    <t>国家电投集团山西铝业有限公司</t>
  </si>
  <si>
    <t>KMX240807-090-XF</t>
  </si>
  <si>
    <t>烧结车间一台回转窑机械大修项目</t>
  </si>
  <si>
    <t>天瑞新登郑州水泥有限公司</t>
  </si>
  <si>
    <t>KMX191219-428-XF</t>
  </si>
  <si>
    <t>二档轮带裂纹修复一条，工作面长度200㎜，深度180㎜。含施工前三条轮带超声波探伤</t>
  </si>
  <si>
    <t>KMX201121-311-XF</t>
  </si>
  <si>
    <t>5000T/D回转窑托轮车削，三档轮带正面、侧面磨削，液压挡轮车削</t>
  </si>
  <si>
    <t>库尔勒天山水泥有限责任公司</t>
  </si>
  <si>
    <t>KMX210706-259-XF</t>
  </si>
  <si>
    <t>4213水泥磨机筒体与中空板连接处三处裂纹修复</t>
  </si>
  <si>
    <t>新疆天山水泥股份有限公司塔什店分公司</t>
  </si>
  <si>
    <t>KMX221210-435-XF</t>
  </si>
  <si>
    <t>4213 水泥磨出料锥中空板底部磨损（磨损处长 8000mm 宽 200mm 深10--16mm）处修复。</t>
  </si>
  <si>
    <t>KMX241022-102-XF</t>
  </si>
  <si>
    <t>5000T/D 回转窑(中4.8*72m)中档轮带裂纹维修，裂纹横向己贯穿，深度超过轮带厚度的2/3。</t>
  </si>
  <si>
    <t>KMX210921-363-XF</t>
  </si>
  <si>
    <t>托轮裂纹掉块修复； 一档托轮剥落掉块修复</t>
  </si>
  <si>
    <t>KMX230322-085-XF</t>
  </si>
  <si>
    <t>煅烧炉滚圈∮3240*450车磨削2件，煅烧炉托轮∮1360*490车磨削4件</t>
  </si>
  <si>
    <t>湖南韶峰南方水泥有限公司</t>
  </si>
  <si>
    <t>KMX191115-397-XF</t>
  </si>
  <si>
    <t>5000T窑及2500T窑齿轮大修质保金</t>
  </si>
  <si>
    <t>2500T/D回转窑大齿圈、小齿轮单面磨损修复</t>
  </si>
  <si>
    <t>KMX210128-047-XF</t>
  </si>
  <si>
    <t>5000T/D回转窑大齿圈、小齿轮单面磨损修复</t>
  </si>
  <si>
    <t>KMX150317-069-NM</t>
  </si>
  <si>
    <t>锤头1件</t>
  </si>
  <si>
    <t>KMX150317-070-NM</t>
  </si>
  <si>
    <t>KMX150604-119-NM</t>
  </si>
  <si>
    <t>KMX150615-125-NM</t>
  </si>
  <si>
    <t>KMX150922-178-NM</t>
  </si>
  <si>
    <t>KMX151216-229-NM</t>
  </si>
  <si>
    <t>KMX240112-012-XF</t>
  </si>
  <si>
    <t>回转窑Ⅱ档托轮东堆焊磨削；Ⅰ、Ⅱ档轮带垫板更换；Ⅱ档挡铁更换；Ⅱ挡固定垫板开裂焊接</t>
  </si>
  <si>
    <t>武汉美腾斯科技有限公司</t>
  </si>
  <si>
    <t>KMX220801-299-XF</t>
  </si>
  <si>
    <t>轴类旋转设备超声波探伤检测项目（2500T/D回转窑托轮、轮带、筒体焊缝探伤检测，筒体测厚）</t>
  </si>
  <si>
    <t>陇南祁连山水泥有限公司</t>
  </si>
  <si>
    <r>
      <t xml:space="preserve">云南昆钢嘉华水泥建材有限公司 </t>
    </r>
    <r>
      <rPr>
        <sz val="11"/>
        <color indexed="8"/>
        <rFont val="宋体"/>
        <charset val="134"/>
      </rPr>
      <t xml:space="preserve"> </t>
    </r>
  </si>
  <si>
    <t>KMX240304-044-XF</t>
  </si>
  <si>
    <t>退质保金</t>
  </si>
  <si>
    <t>球磨机型号Ф3.8×13m1#水泥磨前、后滑履滑面（两条）磨削</t>
  </si>
  <si>
    <t>云南昆钢嘉华水泥建材有限公司</t>
  </si>
  <si>
    <t>准格尔旗铸城水泥有限责任公司</t>
  </si>
  <si>
    <t>KMX240108-009-XF</t>
  </si>
  <si>
    <t>回转窑大、小齿单面磨损在线修复及齿顶间隙调整</t>
  </si>
  <si>
    <t>贵州资兆建材有限公司</t>
  </si>
  <si>
    <t>KMX120803-123</t>
  </si>
  <si>
    <t>质押金</t>
  </si>
  <si>
    <t>2500t/d中档托轮及中当轮带</t>
  </si>
  <si>
    <t>KMX201227-364-XF</t>
  </si>
  <si>
    <t>湖南良田水泥有限公司</t>
  </si>
  <si>
    <t>KMX230323-088-XF</t>
  </si>
  <si>
    <t>3.4X11米水泥磨大齿圈裂纹修复:裂纹4条 ，1条裂纹在齿中间，长度150左右，深度110mm。3条裂纹长度150mm左右，深度50mm左右。</t>
  </si>
  <si>
    <t>巴彦淖尔中联水泥有限公司</t>
  </si>
  <si>
    <t>KMX240708-082-XF</t>
  </si>
  <si>
    <t>回转窑大齿圈两面堆焊项目</t>
  </si>
  <si>
    <t>宜城安达特种水泥有限公司</t>
  </si>
  <si>
    <t>KMX240523-068-XF</t>
  </si>
  <si>
    <t>拖轮、轮带点蚀剥落修复</t>
  </si>
  <si>
    <t>KMX230922-231-XF</t>
  </si>
  <si>
    <t>等通知具体项目下账</t>
  </si>
  <si>
    <t>KMX220923-359-XF</t>
  </si>
  <si>
    <t>中盐内蒙古化工股份有限公司盐碱分公司</t>
  </si>
  <si>
    <t>KMX241218-112-XF</t>
  </si>
  <si>
    <t>盐碱分公司制碱车间 2”、3"碳化塔更新拆解</t>
  </si>
  <si>
    <t>武汉彤烨</t>
  </si>
  <si>
    <t>2#3#窑轮带修复费用</t>
  </si>
  <si>
    <t>吐鲁番天山水泥有限责公司</t>
  </si>
  <si>
    <t>KMX211202-472-XF</t>
  </si>
  <si>
    <t>窑系统1、Ⅱ挡轮带垫板、挡铁更换(含测量、制作)及窑找正维修</t>
  </si>
  <si>
    <t>吐鲁番天山水泥有限责任公司</t>
  </si>
  <si>
    <t>湖南华菱湘潭钢铁有限公司</t>
  </si>
  <si>
    <t>KMX221207-429-XF</t>
  </si>
  <si>
    <t>陈涛</t>
  </si>
  <si>
    <r>
      <t>一、防护罩拆除（滚圈防护罩拆除、安装；托轮防护罩拆除、安装；大齿圈防护拆除、安装）</t>
    </r>
    <r>
      <rPr>
        <sz val="11"/>
        <color indexed="8"/>
        <rFont val="宋体"/>
        <charset val="134"/>
      </rPr>
      <t xml:space="preserve">
</t>
    </r>
    <r>
      <rPr>
        <sz val="11"/>
        <color indexed="8"/>
        <rFont val="宋体"/>
        <charset val="134"/>
      </rPr>
      <t>二、托轮基础修复（基础破除；M42托轮基础螺栓更换；基础二次灌浆）</t>
    </r>
    <r>
      <rPr>
        <sz val="11"/>
        <color indexed="8"/>
        <rFont val="宋体"/>
        <charset val="134"/>
      </rPr>
      <t xml:space="preserve">
</t>
    </r>
    <r>
      <rPr>
        <sz val="11"/>
        <color indexed="8"/>
        <rFont val="宋体"/>
        <charset val="134"/>
      </rPr>
      <t>三、托轮、挡轮、小齿轮调整（静态数据测量；托轮4个调整；挡轮2个调整；小齿轮1个调整）</t>
    </r>
    <r>
      <rPr>
        <sz val="11"/>
        <color indexed="8"/>
        <rFont val="宋体"/>
        <charset val="134"/>
      </rPr>
      <t xml:space="preserve">
四、滚圈修复（滚圈表面堆焊；滚圈表面车削；滚圈表面磨削；混合机动态测量；根据测量数据调整）
五、大齿圈打磨</t>
    </r>
  </si>
  <si>
    <t>2500T/D回转窑检修（轮带垫板加垫（甲供材料）；托轮、轮带剥落掉块修复；</t>
  </si>
  <si>
    <t>煅烧炉滚圈托轮在线修复调整</t>
  </si>
  <si>
    <t>回转窑托轮剥落掉块修复；托轮车削；轮带磨削；筒体裂纹修复，一条长323CM</t>
  </si>
  <si>
    <t>湖北宜化松滋肥业有限公司</t>
  </si>
  <si>
    <t>KMX241219-113-XF</t>
  </si>
  <si>
    <t>干燥机托轮</t>
  </si>
  <si>
    <t>安吉南方水泥有限公司</t>
  </si>
  <si>
    <t>KMX220623-254-XF</t>
  </si>
  <si>
    <t>二档托轮及轮带剥落掉块修复</t>
  </si>
  <si>
    <t>淮北相山水泥有限责任公司</t>
  </si>
  <si>
    <t>KMX230129-036-XF</t>
  </si>
  <si>
    <t>φ4×60m回转窑轮带侧面磨削</t>
  </si>
  <si>
    <t>姚煜均</t>
  </si>
  <si>
    <t>陕西实丰水泥股份有限公司</t>
  </si>
  <si>
    <t>KMX240113-013-XF</t>
  </si>
  <si>
    <t>托轮、轮带掉块修复</t>
  </si>
  <si>
    <t>四川筠连西南水泥有限公司</t>
  </si>
  <si>
    <t>KMX201026-270-XF</t>
  </si>
  <si>
    <t>4.2米磨机端盖裂纹约5.5米</t>
  </si>
  <si>
    <t>石灰石辊喂机NWG2324-给料辊耐磨堆焊；石灰石破碎机NCP2025-锤盘转子堆焊</t>
  </si>
  <si>
    <t>中材安徽水泥有限公司</t>
  </si>
  <si>
    <t>KMX220826-332-XF</t>
  </si>
  <si>
    <t>C线窑液压挡轮磨削</t>
  </si>
  <si>
    <t>KMX220531-227-XF</t>
  </si>
  <si>
    <t>5000T/D回转窑轮带裂纹需两边加固40mm厚筋板共2块，撑到7月份停窑检修处理裂纹</t>
  </si>
  <si>
    <t>KMX220427-181-XF</t>
  </si>
  <si>
    <t>C线1档托轮剥落掉块修复；B线立磨下面减速机壳体裂纹修复2.64米</t>
  </si>
  <si>
    <t>来凤县金凤建材工业有限责任公司</t>
  </si>
  <si>
    <t>KMX220220-104-XF</t>
  </si>
  <si>
    <r>
      <t>中档托轮剥落掉块修复，2处</t>
    </r>
    <r>
      <rPr>
        <sz val="11"/>
        <color indexed="8"/>
        <rFont val="宋体"/>
        <charset val="134"/>
      </rPr>
      <t xml:space="preserve">
</t>
    </r>
    <r>
      <rPr>
        <sz val="11"/>
        <color indexed="8"/>
        <rFont val="宋体"/>
        <charset val="134"/>
      </rPr>
      <t>（约400*400mm），2500T/D回转窑一档托轮车削2个</t>
    </r>
  </si>
  <si>
    <t>窑系统Ⅰ、Ⅱ挡轮带垫板、挡铁更换（含测量、制作）及窑找正维修</t>
  </si>
  <si>
    <t>KMX230620-166-XF</t>
  </si>
  <si>
    <t>二线回转窑三档左侧托轮掉剥落掉块在线修复</t>
  </si>
  <si>
    <t>KMX231009-233-XF</t>
  </si>
  <si>
    <t>1#回转窑检测调整打磨（回转窑动态检测、调整，三档轮带侧面磨削，二档一个托轮磨削）</t>
  </si>
  <si>
    <t>达州利森水泥有限公司</t>
  </si>
  <si>
    <t>KMX230118-029-XF</t>
  </si>
  <si>
    <t>三档轮带裂纹修复</t>
  </si>
  <si>
    <t>湖北亚东水泥有限公司</t>
  </si>
  <si>
    <t>KMX240430-061-XF</t>
  </si>
  <si>
    <t>#2号窑窑壳20-27.95米切换</t>
  </si>
  <si>
    <t>武钢中冶工业技术服务有限公司</t>
  </si>
  <si>
    <t>KMX240424-057-XF</t>
  </si>
  <si>
    <t>李权智</t>
  </si>
  <si>
    <t>钢渣作业区4台套热焖罐盖离线维修</t>
  </si>
  <si>
    <t>江西赣锋锂业集团股份有限公司</t>
  </si>
  <si>
    <t>KMX240802-089-XF</t>
  </si>
  <si>
    <t>叶涛</t>
  </si>
  <si>
    <t>马洪万吨锂盐二期火法车间回转窑检修（1、动态测窑、动态调窑；2、大小齿调整校正（含主电机，减速机）（静）；3、油勺检查修复、更换12个 （静）；4、托轮车磨削6个；5、轮带侧面及液压挡轮车磨削1套；6、轮带车磨削3条；7、窑头缓冷风管调整（静））</t>
  </si>
  <si>
    <t>江西赣锋锂业集团股份有限公司（马洪分公司）</t>
  </si>
  <si>
    <t>KMX230919-227-XF</t>
  </si>
  <si>
    <t>拖轮瓦检查刮研项目</t>
  </si>
  <si>
    <t>KMX231127-260-XF</t>
  </si>
  <si>
    <t>KMX241230-117-XF</t>
  </si>
  <si>
    <t>亚泰集团哈尔滨水泥（阿城）有限公司</t>
  </si>
  <si>
    <t>KMX240730-088-XF</t>
  </si>
  <si>
    <t>彤烨中信</t>
  </si>
  <si>
    <t>回转窑托轮、轮带剥落掉块修复</t>
  </si>
  <si>
    <t>KMX211115-442-XF</t>
  </si>
  <si>
    <t>筒体裂纹修复长约600MM</t>
  </si>
  <si>
    <t>燕新控股集团有限公司</t>
  </si>
  <si>
    <t>KMX190129-051-XF</t>
  </si>
  <si>
    <t>托轮离线修复（止推盘、托轮表面缺陷修复）</t>
  </si>
  <si>
    <t>燕新控股集团有限公司（原名为河北燕新建材集团有限公司）</t>
  </si>
  <si>
    <t>KMX190420-164-XF</t>
  </si>
  <si>
    <t>一线二档西侧托轮剥落掉块修复(约800mmx350mm)</t>
  </si>
  <si>
    <t>KMX190927-352-XF</t>
  </si>
  <si>
    <t>二号线筒体裂纹在线修复（共2条，总长约500mm)</t>
  </si>
  <si>
    <t>KMX190930-358-XF</t>
  </si>
  <si>
    <t>筒体裂纹修复</t>
  </si>
  <si>
    <t>KMX200518-091-XF</t>
  </si>
  <si>
    <t>一线一档托轮在线车削，二线二档托轮、轮带在线堆焊修复</t>
  </si>
  <si>
    <t>绥江县永固水泥有限责任公司</t>
  </si>
  <si>
    <t>KMX211223-511-XF</t>
  </si>
  <si>
    <t>4*60米回转窑一档托轮新件制件（含轴）共2件，离线</t>
  </si>
  <si>
    <t>永州市九嶷正阳水泥有限责任公司</t>
  </si>
  <si>
    <t>KMX230410-103-XF</t>
  </si>
  <si>
    <t>Φ1.6米托轮离线修复1件</t>
  </si>
  <si>
    <t>KMX231208-264-XF</t>
  </si>
  <si>
    <t>三门峡腾跃同力水泥有限公司</t>
  </si>
  <si>
    <t>KMX180904-275-XF</t>
  </si>
  <si>
    <t>回转窑托轮剥落掉块在线修复</t>
  </si>
  <si>
    <t>KMX220419-170-XF</t>
  </si>
  <si>
    <t>5000T/D1、回转窑冷态数据采集（静态测窑）；2、冷态复位；3、热态数据采集（动态测窑）、热态调整；4、三挡轮带与液压挡轮接触面车削加工。</t>
  </si>
  <si>
    <t>KMX231104-246-XF</t>
  </si>
  <si>
    <t>三档轮带磨削1条</t>
  </si>
  <si>
    <t>惠州市光大水泥企业有限公司</t>
  </si>
  <si>
    <t>KMX240105-008-XF</t>
  </si>
  <si>
    <t>B线回转窑轮带：一档轮带补焊，二档托轮补焊（约100*100mm）</t>
  </si>
  <si>
    <t>四川省达州钢铁集团有限责任公司</t>
  </si>
  <si>
    <t>KMX220624-257-XF</t>
  </si>
  <si>
    <t>生料端滚圈磨削 1条；托轮磨削2个；液压挡轮侧面磨削1个，滚圈侧面磨削1条；混料机整体调整（混料机中心线调整，混料机传动系统找正调校）；混料机大齿堆焊打磨修复1台；</t>
  </si>
  <si>
    <t>佛山住商肥料有限公司</t>
  </si>
  <si>
    <t>KMX220804-307-XF</t>
  </si>
  <si>
    <t>汤卓宁</t>
  </si>
  <si>
    <t>干燥窑二档托轮车削，二档轮带磨削</t>
  </si>
  <si>
    <t>KMX221215-441-XF</t>
  </si>
  <si>
    <t>B线2档轮带表面缺陷修复约0.3平方</t>
  </si>
  <si>
    <t>KMX220916-350-XF</t>
  </si>
  <si>
    <t>A线回转窑回转窑三挡轮带补焊；回转窑轮带及托轮车磨削；更换二挡2#托轮油盘及打磨轴面（不含吊装及刮瓦）；对窑整体托轮的受力及托轮接触面进行技术调整（动态调窑）</t>
  </si>
  <si>
    <t>回转窑大齿圈两面堆焊</t>
  </si>
  <si>
    <t>一线水泥窑1档、2档、3档轮带及二线水泥窑3档轮带在线磨削；一线水泥窑1档传动侧托轮、二档传动及非传侧托轮，二线二档非传动侧托轮进行在线磨削；二线水泥窑3档轮带侧面及液压挡轮侧面进行在线磨削</t>
  </si>
  <si>
    <t>江西乐平万年青水泥有限公司</t>
  </si>
  <si>
    <t>KMX230515-142-XF</t>
  </si>
  <si>
    <t>1#2.3档托轮剥落掉块修复，2#2.3档轮带剥落掉块修复，液压挡轮掉块修复</t>
  </si>
  <si>
    <t>包头冀东水泥有限公司</t>
  </si>
  <si>
    <t>KMX230203-042-XF</t>
  </si>
  <si>
    <t>齿辊破断齿修复</t>
  </si>
  <si>
    <r>
      <t xml:space="preserve"> </t>
    </r>
    <r>
      <rPr>
        <sz val="11"/>
        <color indexed="8"/>
        <rFont val="宋体"/>
        <charset val="134"/>
      </rPr>
      <t>Φ4.6*72M回转窑提速调整；托轮车削、轮带磨削；II档轮带焊补</t>
    </r>
  </si>
  <si>
    <t>KMX220121-054-XF</t>
  </si>
  <si>
    <t>3200T/D回转窑二档托轮车削，二档轮带正面磨削，三档轮带侧面磨削，液压挡轮车削</t>
  </si>
  <si>
    <t>江苏鹤林水泥有限公司</t>
  </si>
  <si>
    <t>KMX240411-054-XF</t>
  </si>
  <si>
    <t>三线窑三档（窑头）轮带裂纹修复，此价格含三挡（窑头）轮带磨削费用。</t>
  </si>
  <si>
    <t>KMX230802-196-XF</t>
  </si>
  <si>
    <t>炼铁厂一烧混合机滚道磨削一条</t>
  </si>
  <si>
    <t>KMX211214-494-XF</t>
  </si>
  <si>
    <t>KMX211027-407-XF</t>
  </si>
  <si>
    <t>4500T/D二、三档回转窑液压挡轮磨削2个</t>
  </si>
  <si>
    <t>KMX220525-219-XF</t>
  </si>
  <si>
    <t>5000T/D回转窑二档轮带侧面磨削</t>
  </si>
  <si>
    <t>KMX220104-005-XF</t>
  </si>
  <si>
    <t>三档轮带垫板加垫及轮带移动维修</t>
  </si>
  <si>
    <t>广西都安西江鱼峰水泥有限公司</t>
  </si>
  <si>
    <t>KMX230731-193-XF</t>
  </si>
  <si>
    <t>回转窑动态、静态检测；回转窑动态、静态调整</t>
  </si>
  <si>
    <t>贵州黔西中水发电有限公司</t>
  </si>
  <si>
    <t>KMX230915-225-XF</t>
  </si>
  <si>
    <t>2023-2024年度1-4号炉磨煤机大齿轮修复</t>
  </si>
  <si>
    <t>渤海水泥（葫芦岛）有限公司</t>
  </si>
  <si>
    <t>KMX181229-390-XF</t>
  </si>
  <si>
    <t>托轮、轮带表面缺陷挖补修复</t>
  </si>
  <si>
    <t>KMX191210-419-XF</t>
  </si>
  <si>
    <t>中档托轮剥落掉块及开裂修复，其他轮带，托轮甲方指定需修复部位</t>
  </si>
  <si>
    <t>商业汇票</t>
  </si>
  <si>
    <t>KMX240109-010-XF</t>
  </si>
  <si>
    <t>重碱车间2023年新增离心机节能增效技术改造项目（设备、电气、仪表、管道安装）</t>
  </si>
  <si>
    <t>内乡县泰隆建材有限公司</t>
  </si>
  <si>
    <t>KMX210720-281-XF</t>
  </si>
  <si>
    <t>磨机前后端滑履磨削2条</t>
  </si>
  <si>
    <t>内乡县万基水泥有限公司</t>
  </si>
  <si>
    <t>KMX151010-183-NM</t>
  </si>
  <si>
    <t>KMX160226-57-NM</t>
  </si>
  <si>
    <t>KMX180915-290-XF</t>
  </si>
  <si>
    <r>
      <t>3.5*54米回转窑托轮离线修复</t>
    </r>
    <r>
      <rPr>
        <sz val="11"/>
        <color indexed="8"/>
        <rFont val="宋体"/>
        <charset val="134"/>
      </rPr>
      <t xml:space="preserve">
</t>
    </r>
    <r>
      <rPr>
        <sz val="11"/>
        <color indexed="8"/>
        <rFont val="宋体"/>
        <charset val="134"/>
      </rPr>
      <t>（托轮表面磨损约6mm；点蚀、剥落修复；恢复原尺寸）</t>
    </r>
  </si>
  <si>
    <t>河北燕新建材集团有限公司</t>
  </si>
  <si>
    <t>KMX190715-262-XF</t>
  </si>
  <si>
    <t>KMX231202-262-XF</t>
  </si>
  <si>
    <t>一厂一档托轮凹陷补焊修复（约500*60mm)</t>
  </si>
  <si>
    <t>水气车间液氨站安装尾气回收装置土建及设备安装项目</t>
  </si>
  <si>
    <t>KMX240218-033-XF</t>
  </si>
  <si>
    <t>重碱车间钛材管线及阀门更换项目</t>
  </si>
  <si>
    <t>KMX240118-016-XF</t>
  </si>
  <si>
    <t>重碱车间蒸吸工段管线及阀门更换项目</t>
  </si>
  <si>
    <t>KMX240218-034-XF</t>
  </si>
  <si>
    <t>重碱车间碳化工段管线及阀门更换</t>
  </si>
  <si>
    <t>KMX240706-080-XF</t>
  </si>
  <si>
    <t>重碱车间碳化工段中和水泵出口短接阀门及总管部分更换项目</t>
  </si>
  <si>
    <t>KMX240220-038-XF</t>
  </si>
  <si>
    <t>煅烧车间轻灰运碱系统刮板更换项目</t>
  </si>
  <si>
    <t>青海互助金圆水泥有限公司</t>
  </si>
  <si>
    <t>KMX220304-127-XF</t>
  </si>
  <si>
    <t>φ4.3×66m 一号线回转窑托轮车削4个，轮带磨削2条，轮带侧面磨削1条；二号线回转窑托轮车削4个，轮带磨削2条</t>
  </si>
  <si>
    <t>吉林金隅冀东环保科技有限公司</t>
  </si>
  <si>
    <t>KMX220722-290-XF</t>
  </si>
  <si>
    <t>5000T/D回转窑大齿圈及小齿轮翻面，大齿圈对口螺栓孔镗孔找正</t>
  </si>
  <si>
    <t>阿鲁科尔沁旗山水水泥有限公司</t>
  </si>
  <si>
    <t>KMX180316-100-XF</t>
  </si>
  <si>
    <t>2500T/D回转窑托轮，轮带表面堆焊，剥落掉块修复</t>
  </si>
  <si>
    <t>KMX181210-359-XF</t>
  </si>
  <si>
    <t>3200t/d回转窑托辊在线焊丝补焊修复</t>
  </si>
  <si>
    <t>台泥(英德)水泥有限公司</t>
  </si>
  <si>
    <t>KMX230331-096-XF</t>
  </si>
  <si>
    <t>3K 预热器及回转窑 2023 年大修</t>
  </si>
  <si>
    <t>台泥（英德）水泥有限公司</t>
  </si>
  <si>
    <t>KMX230803-198-XF</t>
  </si>
  <si>
    <t>3K更换下2-4托轮离线修复1件</t>
  </si>
  <si>
    <t>新兴（天津）商业保理有限责任公司（新兴铸管股份有限公司）</t>
  </si>
  <si>
    <t>KMX220317-143-XF</t>
  </si>
  <si>
    <t>炼铁部2#烧结带冷机齿圈在线修复</t>
  </si>
  <si>
    <t>新兴铸管股份有限公司</t>
  </si>
  <si>
    <t>大同市兴云建材有限责任公司</t>
  </si>
  <si>
    <t>KMX2025911-069</t>
  </si>
  <si>
    <t>大同云中水泥轮带裂纹修复施工合同</t>
  </si>
  <si>
    <t>大同市云中水泥有限责任公司</t>
  </si>
  <si>
    <t>唐山冀东启新水泥有限责任公司</t>
  </si>
  <si>
    <t>KMX220809-311-XF</t>
  </si>
  <si>
    <t>5000T/D窑热态检测及热态调整（动态测窑及调窑）；三档轮带斜面、挡轮斜面在线磨削；三档轮带工作面在线磨削，三档托轮车削2个</t>
  </si>
  <si>
    <t>KMX200107-009-XF</t>
  </si>
  <si>
    <t>∅4.8x74m回转窑大齿圈双面磨损修复</t>
  </si>
  <si>
    <t>KMX201230-372-XF</t>
  </si>
  <si>
    <t>KMX210129-054-XF</t>
  </si>
  <si>
    <t>生料立磨液压缸基础底座销轴孔镗孔修复</t>
  </si>
  <si>
    <t>平泉冀东水泥有限责任公司</t>
  </si>
  <si>
    <t>KMX220228-120-XF</t>
  </si>
  <si>
    <t>回转窑二挡轮带侧面、液压挡轮挡轮磨削</t>
  </si>
  <si>
    <t>海拉尔蒙西水泥有限公司</t>
  </si>
  <si>
    <t>KMX210507-195-XF</t>
  </si>
  <si>
    <t>回转窑筒体裂纹修复，托轮、轮带剥落掉块修复</t>
  </si>
  <si>
    <t>KMX220125-064-XF</t>
  </si>
  <si>
    <r>
      <t>回转窑大齿圈、小齿轮倒面（翻面） 含压装</t>
    </r>
    <r>
      <rPr>
        <sz val="11"/>
        <color indexed="8"/>
        <rFont val="宋体"/>
        <charset val="134"/>
      </rPr>
      <t xml:space="preserve">
</t>
    </r>
    <r>
      <rPr>
        <sz val="11"/>
        <color indexed="8"/>
        <rFont val="宋体"/>
        <charset val="134"/>
      </rPr>
      <t>更换弹簧板销子与耳子（需刨焊口、镗大齿圈销孔），传动装置重新找正大齿圈罩子与小齿轮箱密封处理，处理后保证不漏油；3档下挡铁和1档上挡铁更换，三个档原先的长垫板轮带外部的部分满焊加固及轮带复位(三个档原先的长垫板轮带外部的部分一侧满焊加固）；</t>
    </r>
  </si>
  <si>
    <t>KMX230304-069-XF</t>
  </si>
  <si>
    <t>2500T/D回转窑筒体焊缝探伤检测（焊缝全部检测），筒体测厚（测厚一圈取2点，4米取一圈）</t>
  </si>
  <si>
    <t>青海梧烔建材有限责任公司</t>
  </si>
  <si>
    <t>KMX231127-259-XF</t>
  </si>
  <si>
    <t>生料磨磨辊销轴孔在线镗孔修复（孔径160）</t>
  </si>
  <si>
    <t>武汉吉如环保工程有限公司</t>
  </si>
  <si>
    <t>KMX230103-007-XF</t>
  </si>
  <si>
    <t>二档轮带裂纹修复（500*270*330）；</t>
  </si>
  <si>
    <t>邢台金隅冀东水泥有限公司</t>
  </si>
  <si>
    <t>石灰石辊喂机NWG2324-给料辊耐磨堆焊；石灰石破碎机NCP2025-锤盘转子堆焊；页岩破碎辊喂机BG1530-给料辊耐磨堆焊；篦冷机破碎环堆焊</t>
  </si>
  <si>
    <t>内蒙古冀东水泥有限责任公司</t>
  </si>
  <si>
    <t>KMX221116-408-XF</t>
  </si>
  <si>
    <t>φ4.8×74m回转窑大齿圈倒面；回转窑小齿轮更换；回转窑托轮组拆卸；回转窑托轮组回装（含刮瓦2件）；胶带斗提胶带更换；辊压机辊系更换</t>
  </si>
  <si>
    <t>敬业（营口）中板有限公司</t>
  </si>
  <si>
    <t>台泥(辽宁)水泥有限公司</t>
  </si>
  <si>
    <t>KMX210805-307-XF</t>
  </si>
  <si>
    <t>端盖裂纹修复约1米</t>
  </si>
  <si>
    <t>台泥（辽宁）水泥有限公司</t>
  </si>
  <si>
    <t>新疆米东天山水泥有限责任公司</t>
  </si>
  <si>
    <t>KMX220711-277-XF</t>
  </si>
  <si>
    <r>
      <t>φ 4×60 回转窑2#、3#回转窑</t>
    </r>
    <r>
      <rPr>
        <sz val="11"/>
        <color indexed="8"/>
        <rFont val="宋体"/>
        <charset val="134"/>
      </rPr>
      <t xml:space="preserve">
</t>
    </r>
    <r>
      <rPr>
        <sz val="11"/>
        <color indexed="8"/>
        <rFont val="宋体"/>
        <charset val="134"/>
      </rPr>
      <t>轮带剥落掉块挖补修复</t>
    </r>
  </si>
  <si>
    <t>KMX230203-041-XF</t>
  </si>
  <si>
    <t>河钢股份有限公司邯郸分公司</t>
  </si>
  <si>
    <t>KMX220815-320-XF</t>
  </si>
  <si>
    <t>利旧邯宝炼钢转炉托圈耳轴和轴承座修复， 氧枪和副枪部分弯曲、磨损，合金料斗内部磨损、耐磨板部分缺失，需要进行修复</t>
  </si>
  <si>
    <t>老账</t>
  </si>
  <si>
    <t>福建春驰集团国产实业水泥有限公司</t>
  </si>
  <si>
    <t>KMX230717-181-XF</t>
  </si>
  <si>
    <t>第1档.3挡轮带上新增直径≥25mm的凹坑补焊、打磨</t>
  </si>
  <si>
    <t>十堰同创精密机械有限公司</t>
  </si>
  <si>
    <t>KMX240729-085-XF</t>
  </si>
  <si>
    <t>500吨高速锻加强项目</t>
  </si>
  <si>
    <t>多门朗技术（武汉）有限公司</t>
  </si>
  <si>
    <t>KMX2025930 -072</t>
  </si>
  <si>
    <t>多门郎技术（武汉）有限公司</t>
  </si>
  <si>
    <t>湖北鸿茂矿渣微粉有限公司</t>
  </si>
  <si>
    <t>KMX230220-055-XF</t>
  </si>
  <si>
    <t>轴承座离线制作加工</t>
  </si>
  <si>
    <t>KMX230220-056-XF</t>
  </si>
  <si>
    <t>减速机小齿轮离线修复（修复7根齿）</t>
  </si>
  <si>
    <t>KMX2025918-070</t>
  </si>
  <si>
    <t>赵许武</t>
  </si>
  <si>
    <t>重灰车间2号和4号水合机的拖轮滚圈，线车磨削，及调整</t>
  </si>
  <si>
    <t>湖南金山环保建材有限公司</t>
  </si>
  <si>
    <t>KMX230203-040-XF</t>
  </si>
  <si>
    <t>湖南鑫钰兴科技有限公司代付</t>
  </si>
  <si>
    <t>一、二、三档托轮剥落掉块修复，托轮车削</t>
  </si>
  <si>
    <t>KMX240103-003-XF</t>
  </si>
  <si>
    <t>重碱车间废液管线更换</t>
  </si>
  <si>
    <t>退回青海发投694.57元，448.77+245.8</t>
  </si>
  <si>
    <t>海汇集团有限公司等三十三家公司管理人</t>
  </si>
  <si>
    <t>KMX201028-273-XF</t>
  </si>
  <si>
    <t>窑头筒体更换4.8*1.3米（包含挡砖圈焊接旧筒体拆除），托轮、轮带剥落掉块修复</t>
  </si>
  <si>
    <t>山东莒州水泥有限公司</t>
  </si>
  <si>
    <t>福建金牛水泥有限公司</t>
  </si>
  <si>
    <t>KMX220819-327-XF</t>
  </si>
  <si>
    <t>一线二档、三档托轮在线车削（4个）；一线二档、三档轮带在线磨削2条</t>
  </si>
  <si>
    <t>KMX220610-239-XF</t>
  </si>
  <si>
    <t>福建三钢闽光股份有限公司</t>
  </si>
  <si>
    <t>KMX230809-205-XF</t>
  </si>
  <si>
    <t>烧结厂200m2烧结机余热循环风机叶轮修复及动平衡检测</t>
  </si>
  <si>
    <t>徐州中联水泥有限公司</t>
  </si>
  <si>
    <t>KMX231011-235-XF</t>
  </si>
  <si>
    <t>万吨线二档轮带贯穿性裂纹修复2条（一条长约450mm,一条长约350mm）</t>
  </si>
  <si>
    <t>湖北京兰环境工程有限公司</t>
  </si>
  <si>
    <t>KMX201201-326-XF</t>
  </si>
  <si>
    <t>1号线托轮、轮带剥落掉修复</t>
  </si>
  <si>
    <t>湖北京兰环境工程有限公司（永兴分公司）</t>
  </si>
  <si>
    <t>葛洲坝兴山水泥有限公司</t>
  </si>
  <si>
    <t>KMX210929-369-XF</t>
  </si>
  <si>
    <t>2500T/D回转窑动态测量、动态调窑、托轮车削4个，轮带磨削1条，托轮剥落掉块修复</t>
  </si>
  <si>
    <t>大冶市成美贸易有限公司</t>
  </si>
  <si>
    <t>KMX230221-057-XF</t>
  </si>
  <si>
    <t>磨机滑履1台拆装检查、清理、滑履瓦刮研2片</t>
  </si>
  <si>
    <t>黄石成美建材有限公司</t>
  </si>
  <si>
    <t>国电投（山西）铝业有限公司</t>
  </si>
  <si>
    <t>KMX221025-384-XF</t>
  </si>
  <si>
    <t>2线、3线直径5m*100m 四档支撑回转窑动态、静态检测，回转窑调整技术指导</t>
  </si>
  <si>
    <t>张家港市联泰科技有限公司</t>
  </si>
  <si>
    <t>KMX231018-239-XF</t>
  </si>
  <si>
    <t>球团车间烘干机区域检修工程（1、轮带及配套挡轮更换1套；2、烘干机托轮修复4个；3、烘干机整体调窑；4、大齿圈齿面在线精磨；5、下轮带在线磨削；6、筒体裂纹修补；7、烘干燃烧室火道口铁板更换，耐材砌筑制作；8、外部料斗制作更换；9、内部料斗更换；10、内部扬料板更换；11、螺旋板更换；12、烘干机头尾部鱼鳞片更换；13、割废）</t>
  </si>
  <si>
    <t>张家港市联泰科技有限公司（江苏永钢）</t>
  </si>
  <si>
    <t>KMX211223-510-XF</t>
  </si>
  <si>
    <t>2号线3200T/D回转窑修理</t>
  </si>
  <si>
    <t>KMX201111-300-XF</t>
  </si>
  <si>
    <t>KMX210828-331-XF</t>
  </si>
  <si>
    <t>2线3200T/D二线回转窑托轮车削2个，轮带磨削3条，轮带侧面磨削1条，液压挡轮车削1个，二档轮带剥落掉块修复</t>
  </si>
  <si>
    <t>KMX210803-297-XF</t>
  </si>
  <si>
    <t>中档托轮剥落掉块修复</t>
  </si>
  <si>
    <t>KMX240513-065-XF</t>
  </si>
  <si>
    <t>220m2烧结系统翻车机大齿圈齿面修复</t>
  </si>
  <si>
    <t>安徽华塑股份有限公司水泥分公司</t>
  </si>
  <si>
    <t>KMX210303-120-XF</t>
  </si>
  <si>
    <t>2500T/D回转窑动态测量（三维扫描测回窑中心线）；托轮垫垫板；调窑维保（年度）；液压挡轮车削；轮带侧面磨削；轮带正面磨削；托轮车削</t>
  </si>
  <si>
    <t>KMX211223-509-XF</t>
  </si>
  <si>
    <t>液压挡轮离线修复</t>
  </si>
  <si>
    <t>KMX220928-363-XF</t>
  </si>
  <si>
    <t>液压挡轮（φ4.3×64m回转窑配套使用；规格：φ1450；双导向轴；φ335液压缸；三轴承支撑结构）离线修复</t>
  </si>
  <si>
    <t>KMX231117-251-XF</t>
  </si>
  <si>
    <t>伊犁钢铁炼钢厂转炉炉体年修项目</t>
  </si>
  <si>
    <t>KMX240905-094-XF</t>
  </si>
  <si>
    <t>磨辊总承更换</t>
  </si>
  <si>
    <t>湘潭瑞通球团有限公司</t>
  </si>
  <si>
    <t>KMX241129-107-XF</t>
  </si>
  <si>
    <t>回转窑驱动检修</t>
  </si>
  <si>
    <t>KMX231208-266-XF</t>
  </si>
  <si>
    <t>Φ5*33m回转窑上轮带车削、磨削</t>
  </si>
  <si>
    <t>湘潭瑞通球团有限公司（属湘潭钢铁二级单位）</t>
  </si>
  <si>
    <t>KMX231208-267-XF</t>
  </si>
  <si>
    <t>Φ5*33m回转窑两组托轮车削、磨削；两档托轮调整并保证大小齿轮合理间隙</t>
  </si>
  <si>
    <t>KMX210620-243-XF</t>
  </si>
  <si>
    <t>5000T/D回转窑三档轮带侧面磨削1条</t>
  </si>
  <si>
    <t>KMX211006-375-XF</t>
  </si>
  <si>
    <t>5000T/D液压档轮车磨削</t>
  </si>
  <si>
    <t>邯郸涉县金隅水泥有限公司</t>
  </si>
  <si>
    <t>KMX210823-325-XF</t>
  </si>
  <si>
    <t>KMX210927-366-XF</t>
  </si>
  <si>
    <t>4.3×66米回转窑回转窑二档托轮瓦刮研</t>
  </si>
  <si>
    <t>湖北六国化工股份有限公司</t>
  </si>
  <si>
    <t>KMX231014-237-XF</t>
  </si>
  <si>
    <t>二铵车间干燥机维修改造（1、小齿轮组更换、调试；拖轮、轮带表面点蚀、剥落等缺陷修复、调试；4个托轮在线车削；2条轮带在线磨削）</t>
  </si>
  <si>
    <t>西安蓝田尧柏水泥有限公司</t>
  </si>
  <si>
    <t>KMX190622-235-XF</t>
  </si>
  <si>
    <t>KMX201203-330-XF</t>
  </si>
  <si>
    <t>上饶市华东工业设备安装有限公司</t>
  </si>
  <si>
    <t>KMX180306-087-XF</t>
  </si>
  <si>
    <t>三清水泥公司尾款</t>
  </si>
  <si>
    <t>上饶市华东工业设备安装公司</t>
  </si>
  <si>
    <t>中档托轮剥落掉块修复，2处（约400*400mm），2500T/D回转窑一档托轮车削2个</t>
  </si>
  <si>
    <t>元江玄林商贸有限公司</t>
  </si>
  <si>
    <t>KMX190805-289-XF</t>
  </si>
  <si>
    <t>3.2米磨机大齿圈单面磨损修复</t>
  </si>
  <si>
    <t>KMX200918-232-XF</t>
  </si>
  <si>
    <t>三档轮带侧面磨削</t>
  </si>
  <si>
    <t>宁夏国大水泥有限公司</t>
  </si>
  <si>
    <t>KMX210329-153-XF</t>
  </si>
  <si>
    <t>一档轮带剥落掉块修复1处</t>
  </si>
  <si>
    <t>湖北省黄麦岭磷化工有限责任公司</t>
  </si>
  <si>
    <t>KMX220829-336-XF</t>
  </si>
  <si>
    <t>干燥机大齿轮更换、小齿轮调边安装；西轮带更换；旧轮带转运；新备件转运；东轮带垫铁挡铁间隙调整；液力耦合器更</t>
  </si>
  <si>
    <t>湖北省黄麦岭生物科技有限责任公司</t>
  </si>
  <si>
    <t>KMX220829-337-XF</t>
  </si>
  <si>
    <t>生物科技回转设备检修项目 A 系干燥机 1 台（φ3.0 米*28 米）大齿轮进行换向调整、小齿轮更换、大小齿轮齿顶间隙调整、滚圈、托轮调整:滚圈与托轮间隙调整；A 系冷却机 1 台（φ2.4 米*24 米）托轮外圆车削4个；7台设备检测（滚圈、托轮进行检查、大小齿轮齿顶间隙检查:对每台设备小齿轮与大齿轮齿顶隙、筒体中心线检查、托轮轴与中心线距离进行测量检查（需专业人员及工具），单台设备预计 6 个工日。每台设备小齿轮与大齿轮齿顶隙、筒体中心线检查、托轮轴与中心线距离出具数据报告）</t>
  </si>
  <si>
    <t>KMX241224-115-XF</t>
  </si>
  <si>
    <t>回转窑驱动检修增加施工项目</t>
  </si>
  <si>
    <t>KMX240126-022-XF</t>
  </si>
  <si>
    <t>前窑口筒体更换80cm；不锈钢冷风套、鱼形片更换；一档轮带向窑尾端移位5cm及垫板调整；一档靠楼梯托轮更换及2片瓦研刮调整；一档4#瓦研刮调整；三档2#、4#瓦研刮；液压挡轮、液压缸更换及调整；窑中心线、标高线找正，托轮组调整；轮带、托轮破损处焊修（包年维修）；立磨4#辊拆装总成</t>
  </si>
  <si>
    <t>立磨辊套更换</t>
  </si>
  <si>
    <t>KMX231117-249-XF</t>
  </si>
  <si>
    <t>2023年伊犁钢铁炼钢厂年修项目维修工程项目</t>
  </si>
  <si>
    <t>KMX230818-211-XF</t>
  </si>
  <si>
    <t>重灰煅烧炉滚圈维修（2号炉后滚圈横向出现宽度85㎜裂痕两处，4号炉前滚圈出现50㎜裂痕一处，3号炉前滚圈衬座出现裂痕一处，此项目为包干价维修过程中如果发现有新的裂痕维修，也包含在合同价格内）</t>
  </si>
  <si>
    <t>KMX230830-214-XF</t>
  </si>
  <si>
    <t>纯碱厂4#、6#蒸氨塔密封改造及6#蒸氨塔搅拌恢复</t>
  </si>
  <si>
    <t>KMX231108-248-XF</t>
  </si>
  <si>
    <t>5#炉炉头滚圈裂纹2处焊接修复，滚圈校正</t>
  </si>
  <si>
    <t>KMX240621-073-XF</t>
  </si>
  <si>
    <r>
      <t>烧结车间</t>
    </r>
    <r>
      <rPr>
        <sz val="9"/>
        <color indexed="63"/>
        <rFont val="Segoe UI"/>
        <family val="2"/>
        <charset val="134"/>
      </rPr>
      <t>3#</t>
    </r>
    <r>
      <rPr>
        <sz val="9"/>
        <color indexed="63"/>
        <rFont val="宋体"/>
        <charset val="134"/>
      </rPr>
      <t>回转窑窑线测量调整</t>
    </r>
  </si>
  <si>
    <t>阜阳皖润电力有限公司</t>
  </si>
  <si>
    <t>KMX2025101 - 073</t>
  </si>
  <si>
    <t>阜阳皖润电力有限公司磨煤机大齿轮安全防护隐患治理项目</t>
  </si>
  <si>
    <t>KMX231120-254-XF</t>
  </si>
  <si>
    <t>3#炉炉头滚圈裂纹1处修复及滚圈校正</t>
  </si>
  <si>
    <t>KMX231120-255-XF</t>
  </si>
  <si>
    <t>3#炉滚圈在线磨削2条</t>
  </si>
  <si>
    <t>纯碱厂煅烧炉滚圈托轮在线修复调整</t>
  </si>
  <si>
    <t>KMX241217-111-XF</t>
  </si>
  <si>
    <t>纯碱厂煅烧炉滚圏委外维修</t>
  </si>
  <si>
    <t>KMX231117-250-XF</t>
  </si>
  <si>
    <t>伊犁钢铁炼铁厂高炉年修维修工程项目</t>
  </si>
  <si>
    <t>KMX240505-062-XF</t>
  </si>
  <si>
    <t>21N230干燥机滚圈托辊修复 2条滚圈 4个托辊</t>
  </si>
  <si>
    <t>富蕴天山水泥有限责任公司</t>
  </si>
  <si>
    <t>KMX231214-274-XF</t>
  </si>
  <si>
    <r>
      <t>2023年11月富蕴天山回转窑检测、维修及调整施工 外协维修项目</t>
    </r>
    <r>
      <rPr>
        <sz val="11"/>
        <color indexed="8"/>
        <rFont val="宋体"/>
        <charset val="134"/>
      </rPr>
      <t xml:space="preserve">
</t>
    </r>
    <r>
      <rPr>
        <sz val="11"/>
        <color indexed="8"/>
        <rFont val="宋体"/>
        <charset val="134"/>
      </rPr>
      <t>一、静态维修：1、对回转窑大齿圈柱销依据孔眼进行重新加工安装，注销两端加长，在耳轴处加相匹配的挡板。</t>
    </r>
    <r>
      <rPr>
        <sz val="11"/>
        <color indexed="8"/>
        <rFont val="宋体"/>
        <charset val="134"/>
      </rPr>
      <t xml:space="preserve">
</t>
    </r>
    <r>
      <rPr>
        <sz val="11"/>
        <color indexed="8"/>
        <rFont val="宋体"/>
        <charset val="134"/>
      </rPr>
      <t>2、二挡轮带跑偏复位，挡块更换。</t>
    </r>
    <r>
      <rPr>
        <sz val="11"/>
        <color indexed="8"/>
        <rFont val="宋体"/>
        <charset val="134"/>
      </rPr>
      <t xml:space="preserve">
</t>
    </r>
    <r>
      <rPr>
        <sz val="11"/>
        <color indexed="8"/>
        <rFont val="宋体"/>
        <charset val="134"/>
      </rPr>
      <t>二、动态维修：1、对回转窑运行状态进行在线动态监测，记录数据。</t>
    </r>
    <r>
      <rPr>
        <sz val="11"/>
        <color indexed="8"/>
        <rFont val="宋体"/>
        <charset val="134"/>
      </rPr>
      <t xml:space="preserve">
</t>
    </r>
    <r>
      <rPr>
        <sz val="11"/>
        <color indexed="8"/>
        <rFont val="宋体"/>
        <charset val="134"/>
      </rPr>
      <t>2、根据监测结果，对回转窑轮带、托轮、液压挡轮、轮带侧面等工作面进行在线车磨削修复。</t>
    </r>
    <r>
      <rPr>
        <sz val="11"/>
        <color indexed="8"/>
        <rFont val="宋体"/>
        <charset val="134"/>
      </rPr>
      <t xml:space="preserve">
</t>
    </r>
    <r>
      <rPr>
        <sz val="11"/>
        <color indexed="8"/>
        <rFont val="宋体"/>
        <charset val="134"/>
      </rPr>
      <t>3、根据监测结果对回转窑整体运行状态进行调整，保证回转窑运行圆直度。</t>
    </r>
  </si>
  <si>
    <t>西安柏通建筑安装工程有限公司</t>
  </si>
  <si>
    <t>KMX240220-037-XF</t>
  </si>
  <si>
    <t>洛南生产基地磨机大齿圈螺栓孔镗孔</t>
  </si>
  <si>
    <t>KMX160928-199-NM</t>
  </si>
  <si>
    <t>银行日记账表号</t>
  </si>
  <si>
    <t>摘要</t>
  </si>
  <si>
    <t>收支类别</t>
  </si>
  <si>
    <t>收款金额</t>
  </si>
  <si>
    <t>付款金额</t>
  </si>
  <si>
    <t>余额</t>
  </si>
  <si>
    <t>内容</t>
  </si>
  <si>
    <t>05月</t>
  </si>
  <si>
    <t>生产部李权智用款莱芜钢铁托轮轴承采购费付山东万古轴承有限公司（付现金）--公司</t>
  </si>
  <si>
    <t>项目成本</t>
  </si>
  <si>
    <t>采购费用</t>
  </si>
  <si>
    <t>01月</t>
  </si>
  <si>
    <t>生产部闵洋用款伊犁钢铁2024.11.1-12.27吊车费付新疆缘和四海吊装运输有限责任公司--公司（付承兑71089元，现金261元）</t>
  </si>
  <si>
    <t>设备租赁费</t>
  </si>
  <si>
    <t>商务部熊伟用款新平台2025年CA费用付山东阳光采购服务有限公司--公司</t>
  </si>
  <si>
    <t>商务部熊艳用款中盐东兴云梦制盐有限公司输卤管道工程施工（重新招标）标书费付中机国际招标有限公司--公司</t>
  </si>
  <si>
    <t>办公费</t>
  </si>
  <si>
    <t>保证金+安徽金岩高岭土新材料股份有限公司焦宝石厂3#回转窑技术服务标书费付熊伟</t>
  </si>
  <si>
    <t>莱芜钢铁集团银山型钢炼铁厂回转窑托轮、液压挡轮修复项目标书费付山东钢铁股份有限公司莱芜分公司</t>
  </si>
  <si>
    <t>付酒泉恒诚盛起重运输有限公司青海发投吊车租赁费</t>
  </si>
  <si>
    <t>02月</t>
  </si>
  <si>
    <t>商务部周奇申请用款中铸网平台会员管理费</t>
  </si>
  <si>
    <t>商务部熊伟用款萍乡萍钢安源钢铁108m2烧结混合机、制粒机进出口轮带堆焊修复项目标书费--公司</t>
  </si>
  <si>
    <t>商务部周奇用款青海发投碱业有限公司重灰2#、3#、5#重灰炉炉头总成技改项目标书费付青海发投碱业有限公司--公司</t>
  </si>
  <si>
    <t>求和项:付款金额</t>
  </si>
  <si>
    <t>商务部周奇用款青海发投碱业有限公司5#锅炉除尘器布袋及龙骨更新项目标书费付周奇--公司</t>
  </si>
  <si>
    <t>03月</t>
  </si>
  <si>
    <t>04月</t>
  </si>
  <si>
    <t>06月</t>
  </si>
  <si>
    <t>07月</t>
  </si>
  <si>
    <t>08月</t>
  </si>
  <si>
    <t>09月</t>
  </si>
  <si>
    <t>总计</t>
  </si>
  <si>
    <t>商务部周奇用款4#石灰窑改造项目（机械部分）竞价标书费付青海发投碱业有限公司</t>
  </si>
  <si>
    <t>ETC</t>
  </si>
  <si>
    <t>商务部周奇用款中盐青海重碱车间1#、3#吸氨塔更新（热氨盐水管线更新钛管采购、安装）竞价比选标书费付中盐青海昆仑碱业有限公司--公司</t>
  </si>
  <si>
    <t>商务部周奇用款宝武集团鄂城钢铁有限公司2025年焦化东区化产2台冷却塔检修项目标书费--公司</t>
  </si>
  <si>
    <t>商务部胡敏用款供压缩3.82MPA蒸汽管线优化改造及新增重灰减温减压装置（安装）项目标书费付青海发投碱业有限公司--公司</t>
  </si>
  <si>
    <t>差旅费</t>
  </si>
  <si>
    <t>供压缩3.82MPA蒸汽管线优化改造及新增重灰减温减压装置（安装）（二次）竞价标书费付青海发投碱业有限公司</t>
  </si>
  <si>
    <t>车辆费用</t>
  </si>
  <si>
    <t>商务部胡敏用款煅烧车间轻、重灰闪发器更新项目及轻灰一闪总管、重灰煅烧炉进气总管技改项目（安装施工）（二次）标书费付青海发投碱业有限公司--公司</t>
  </si>
  <si>
    <t>催收费用</t>
  </si>
  <si>
    <t>商务部冯肖用款供压缩3.82MPA蒸汽管线优化改造及新增重灰减温减压装置（安装）（三次）标书费付青海发投碱业有限公司</t>
  </si>
  <si>
    <t>罚款</t>
  </si>
  <si>
    <t>商务部冯肖用款中石油平台报名费付中国石油物资有限公司西安分公司--公司</t>
  </si>
  <si>
    <t>福利费</t>
  </si>
  <si>
    <t>商务部冯肖用款中盐内蒙古化工股份有限公司标书费--公司</t>
  </si>
  <si>
    <t>工伤支出</t>
  </si>
  <si>
    <t>商务部冯肖用款九江萍钢钢铁辊子堆焊修复标书费付九江萍钢钢铁有限公司--公司</t>
  </si>
  <si>
    <t>工资</t>
  </si>
  <si>
    <t>商务部冯肖用款青海发投碱业有限公司各车间厂房彩钢屋面修缮项目外协协助(广联达制作费)付冉启栋--个人</t>
  </si>
  <si>
    <t>挂靠费</t>
  </si>
  <si>
    <t>商务部冯肖用款焦化厂 7#8#焦炉集气管及平台大修项目标书费付山东钢铁股份有限公司莱芜分公司--公司</t>
  </si>
  <si>
    <t>借支</t>
  </si>
  <si>
    <t>商务部冯肖用款荆州基地嘉施利公司包膜机维修采购项目报名费付成都云图控股股份有限公司--公司</t>
  </si>
  <si>
    <t>快递费</t>
  </si>
  <si>
    <t>商务部冯肖用款荆州基地复合肥公司造粒机维修项目标书费付成都云图控股股份有限公司--公司</t>
  </si>
  <si>
    <t>劳保费</t>
  </si>
  <si>
    <t>综合部蒋霞用款武汉开明3月人员社保--公司   生产</t>
  </si>
  <si>
    <t>社保</t>
  </si>
  <si>
    <t>律师费</t>
  </si>
  <si>
    <t>商务部冯肖用款炼铁厂新区烧结一、二线制粒机圆筒更换外委项目报名费付九江萍钢钢铁有限公司--公司</t>
  </si>
  <si>
    <t>商务部冯肖用款原料烧结四车间8#烧结机头尾星轮齿板在线堆焊标书费付张家港玖隆电子商务有限公司--公司</t>
  </si>
  <si>
    <t>商务部冯肖用款鞍钢招标文件要求100的报名费实付30元付冯肖--个人</t>
  </si>
  <si>
    <t>生活费</t>
  </si>
  <si>
    <t>商务部冯肖用款山东钢铁股份有限公司焦化厂 7#8#焦炉高炉煤气管道大修项目标书费付山东钢铁股份有限公司莱芜分公司--公司</t>
  </si>
  <si>
    <t>水电费</t>
  </si>
  <si>
    <t>商务部冯肖 用款山西工厂氨制冷车间更换阀门项目 竞争性谈判信息二次公告标书费付内蒙古华晟工程项目管理有限公司呼和浩特一分公司--公司</t>
  </si>
  <si>
    <t>税费</t>
  </si>
  <si>
    <t>缴纳武汉开明2025.5月增值税及附加税</t>
  </si>
  <si>
    <t>体检费</t>
  </si>
  <si>
    <t>缴纳武汉开明2025.2月个人所得税  生产</t>
  </si>
  <si>
    <t>外协费用</t>
  </si>
  <si>
    <t>付戴斌青海发投拖车费</t>
  </si>
  <si>
    <t>物流费</t>
  </si>
  <si>
    <t>综合部蒋霞用款武汉开明5月社保--公司  生产</t>
  </si>
  <si>
    <t>物业费</t>
  </si>
  <si>
    <t>商务部冯肖用款中盐内蒙古化工股份有限公司安徽天辰设备管道零星安装维修工程标书费付中盐内蒙古化工股份有限公司--公司</t>
  </si>
  <si>
    <t>小林总报销</t>
  </si>
  <si>
    <r>
      <rPr>
        <sz val="12"/>
        <rFont val="微软雅黑"/>
        <family val="2"/>
        <charset val="134"/>
      </rPr>
      <t>生产部李晶用款日照钢铁外协人员</t>
    </r>
    <r>
      <rPr>
        <sz val="10.5"/>
        <color indexed="63"/>
        <rFont val="Segoe UI"/>
        <family val="2"/>
        <charset val="134"/>
      </rPr>
      <t>5</t>
    </r>
    <r>
      <rPr>
        <sz val="10.5"/>
        <color indexed="63"/>
        <rFont val="宋体"/>
        <charset val="134"/>
      </rPr>
      <t>月份工资，先按合同保底工资发放</t>
    </r>
    <r>
      <rPr>
        <sz val="10.5"/>
        <color indexed="63"/>
        <rFont val="Segoe UI"/>
        <family val="2"/>
        <charset val="134"/>
      </rPr>
      <t>5</t>
    </r>
    <r>
      <rPr>
        <sz val="10.5"/>
        <color indexed="63"/>
        <rFont val="宋体"/>
        <charset val="134"/>
      </rPr>
      <t>人（陈庆磊</t>
    </r>
    <r>
      <rPr>
        <sz val="10.5"/>
        <color indexed="63"/>
        <rFont val="微软雅黑"/>
        <family val="2"/>
        <charset val="134"/>
      </rPr>
      <t>8800</t>
    </r>
    <r>
      <rPr>
        <sz val="10.5"/>
        <color indexed="63"/>
        <rFont val="宋体"/>
        <charset val="134"/>
      </rPr>
      <t>、史德法</t>
    </r>
    <r>
      <rPr>
        <sz val="10.5"/>
        <color indexed="63"/>
        <rFont val="微软雅黑"/>
        <family val="2"/>
        <charset val="134"/>
      </rPr>
      <t>1万</t>
    </r>
    <r>
      <rPr>
        <sz val="10.5"/>
        <color indexed="63"/>
        <rFont val="宋体"/>
        <charset val="134"/>
      </rPr>
      <t>、印世茂</t>
    </r>
    <r>
      <rPr>
        <sz val="10.5"/>
        <color indexed="63"/>
        <rFont val="微软雅黑"/>
        <family val="2"/>
        <charset val="134"/>
      </rPr>
      <t>12100</t>
    </r>
    <r>
      <rPr>
        <sz val="10.5"/>
        <color indexed="63"/>
        <rFont val="宋体"/>
        <charset val="134"/>
      </rPr>
      <t>、赵丙松</t>
    </r>
    <r>
      <rPr>
        <sz val="10.5"/>
        <color indexed="63"/>
        <rFont val="微软雅黑"/>
        <family val="2"/>
        <charset val="134"/>
      </rPr>
      <t>9000</t>
    </r>
    <r>
      <rPr>
        <sz val="10.5"/>
        <color indexed="63"/>
        <rFont val="宋体"/>
        <charset val="134"/>
      </rPr>
      <t>、张磊</t>
    </r>
    <r>
      <rPr>
        <sz val="10.5"/>
        <color indexed="63"/>
        <rFont val="微软雅黑"/>
        <family val="2"/>
        <charset val="134"/>
      </rPr>
      <t>7703.7</t>
    </r>
    <r>
      <rPr>
        <sz val="10.5"/>
        <color indexed="63"/>
        <rFont val="宋体"/>
        <charset val="134"/>
      </rPr>
      <t>）</t>
    </r>
  </si>
  <si>
    <t>信息费</t>
  </si>
  <si>
    <t>缴纳武汉开明2025.6月增值税及附加税</t>
  </si>
  <si>
    <t>修理费</t>
  </si>
  <si>
    <t>缴纳武汉开明2025.5月个人所得税  生产</t>
  </si>
  <si>
    <t>押金</t>
  </si>
  <si>
    <r>
      <rPr>
        <sz val="10.5"/>
        <color indexed="63"/>
        <rFont val="宋体"/>
        <charset val="134"/>
      </rPr>
      <t>生产部李晶用款日照钢铁</t>
    </r>
    <r>
      <rPr>
        <sz val="10.5"/>
        <color indexed="63"/>
        <rFont val="Segoe UI"/>
        <family val="2"/>
        <charset val="134"/>
      </rPr>
      <t>7</t>
    </r>
    <r>
      <rPr>
        <sz val="10.5"/>
        <color indexed="63"/>
        <rFont val="宋体"/>
        <charset val="134"/>
      </rPr>
      <t>月</t>
    </r>
    <r>
      <rPr>
        <sz val="10.5"/>
        <color indexed="63"/>
        <rFont val="Segoe UI"/>
        <family val="2"/>
        <charset val="134"/>
      </rPr>
      <t>2</t>
    </r>
    <r>
      <rPr>
        <sz val="10.5"/>
        <color indexed="63"/>
        <rFont val="宋体"/>
        <charset val="134"/>
      </rPr>
      <t>日到</t>
    </r>
    <r>
      <rPr>
        <sz val="10.5"/>
        <color indexed="63"/>
        <rFont val="Segoe UI"/>
        <family val="2"/>
        <charset val="134"/>
      </rPr>
      <t>7</t>
    </r>
    <r>
      <rPr>
        <sz val="10.5"/>
        <color indexed="63"/>
        <rFont val="宋体"/>
        <charset val="134"/>
      </rPr>
      <t>月</t>
    </r>
    <r>
      <rPr>
        <sz val="10.5"/>
        <color indexed="63"/>
        <rFont val="Segoe UI"/>
        <family val="2"/>
        <charset val="134"/>
      </rPr>
      <t>7</t>
    </r>
    <r>
      <rPr>
        <sz val="10.5"/>
        <color indexed="63"/>
        <rFont val="宋体"/>
        <charset val="134"/>
      </rPr>
      <t>日吊车使用费付日照京华货运有限公司</t>
    </r>
  </si>
  <si>
    <t>招待费</t>
  </si>
  <si>
    <t>生产部李晶用款江西赣锋锂业朱晓举团队人员王大军预支工资1000元</t>
  </si>
  <si>
    <t>知识产权代理费</t>
  </si>
  <si>
    <t>生产部李晶用款日照钢铁外协盛军、盛利、朱立全、胡国进、冯长江每个人预支工资1000元</t>
  </si>
  <si>
    <t>资质证书费用</t>
  </si>
  <si>
    <t>生产部李晶用款成渝钒钛外协人员工资</t>
  </si>
  <si>
    <t>人员保险费</t>
  </si>
  <si>
    <t>销售部林柱生用款史德法个人借款付史遥旺</t>
  </si>
  <si>
    <t>生产部熊伟用款热电厂二车间至内蒙古泰兴泰丰化工有限公司蒸汽管道改造项目标书费付中盐内蒙古化工股份有限公司--公司</t>
  </si>
  <si>
    <t>商务部熊伟用款湖北双环科技股份有限公司零星维修年度服务釆购项目标书费付湖北长江运营咨询有限公司</t>
  </si>
  <si>
    <t>综合部蒋霞用款武汉开明6月社保--公司  生产</t>
  </si>
  <si>
    <t>财务部潘佳敏用款湖北双环科技KMX250806 -065履约保函费用付南昌华进工程担保有限公司宜春分公司</t>
  </si>
  <si>
    <t>缴纳武汉开明2025.7月增值税及附加税</t>
  </si>
  <si>
    <t>缴纳武汉开明2025.6月个人所得税   生产</t>
  </si>
  <si>
    <t>综合部蒋霞用款武汉开明7月社保--公司  生产</t>
  </si>
  <si>
    <t>综合部蒋霞用款武汉开明8月社保--公司  生产</t>
  </si>
  <si>
    <t>综合部蒋霞用款2025.8月武汉开明社保医保-1人+5位二建社保费--公司</t>
  </si>
  <si>
    <t>生产部熊伟用款湖北双环科技股份有限公司零星维修年度服务釆购项目平台服务费付湖北长江运营咨询有限公司--公司</t>
  </si>
  <si>
    <t>缴纳税金</t>
  </si>
  <si>
    <t>缴纳武汉开明2025.7月个人所得税  生产</t>
  </si>
  <si>
    <t>缴纳武汉开明2025.8月增值税及附加税</t>
  </si>
  <si>
    <t>生产部马全花用款青海发投煅烧车间托轮车削工程项目费用付三门峡天昂机械设备有限公司--公司</t>
  </si>
  <si>
    <t>生产部李权智借支新洋丰外协人员生活住宿费备用金--个人</t>
  </si>
  <si>
    <t>生产部李权智报销磨石从内蒙宜化调度到芜湖物流运费--个人</t>
  </si>
  <si>
    <t>生产部景旭光用款内蒙古宜化转化器，内蒙古君正，中盐内蒙古外协戴路生人员工资（合计46086.75元，9.5付37836.75，剩8250付戴路生）--个人</t>
  </si>
  <si>
    <t>综合部蒋霞用款新洋丰项目人员17人15天意外险（保额：100万/人）付中国太平洋财产保险股份有限公司上海分公司</t>
  </si>
  <si>
    <t>生产部熊伟用款2025年9月北方水泥所属熟料线回转窑动态检测项目标书费付熊伟-个人</t>
  </si>
  <si>
    <t>缴纳武汉开明2025.9月增值税及附加税</t>
  </si>
  <si>
    <t>缴纳武汉开明2025.8月个人所得税  生产</t>
  </si>
  <si>
    <t>综合部蒋霞用款武汉开明9月社保--公司   生产</t>
  </si>
  <si>
    <t>综合部蒋霞用款武汉开明10月社保--公司  生产</t>
  </si>
  <si>
    <t>缴纳武汉开明2024.12月增值税及附加税</t>
  </si>
  <si>
    <t>缴纳武汉开明2025.9月个人所得税  生产</t>
  </si>
  <si>
    <t>缴纳武汉开明2025.1月增值税及附加税</t>
  </si>
  <si>
    <t>缴纳武汉开明2024.12月个人所得税  生产</t>
  </si>
  <si>
    <t>综合部蒋霞用款武汉开明2025年1月社保费--个人    生产</t>
  </si>
  <si>
    <t>缴纳武汉开明2025.2月印花税</t>
  </si>
  <si>
    <t>缴纳武汉开明2025.3月增值税及附加税</t>
  </si>
  <si>
    <t>缴纳武汉开明2025.1月个人所得税  生产</t>
  </si>
  <si>
    <t>综合部蒋霞用款武汉开明2025年2月社保费--个人   生产</t>
  </si>
  <si>
    <t>缴纳武汉开明2025.4月增值税及附加税</t>
  </si>
  <si>
    <t>ETC扣款</t>
  </si>
  <si>
    <t>销售部王炳熙报销11月招待费</t>
  </si>
  <si>
    <t>综合部蒋霞报销青海资料员配备台式电脑采购费，快递费--个人</t>
  </si>
  <si>
    <t>商务部周奇报销重碱车间新增碳化塔（设备、电气、仪表、工艺管道）安装项目预算费用--个人</t>
  </si>
  <si>
    <t>商务部周奇报销青海发投轻、重灰汽轴修复项目广联达预算费--个人</t>
  </si>
  <si>
    <t>商务部周奇报销螃蟹，臭桂鱼小林总--个人</t>
  </si>
  <si>
    <t>销售部周嘉琦报销湘钢动力厂招待费及烟--个人</t>
  </si>
  <si>
    <t>商务部肖登伍报销青海发投招标文件打印费，住宿费，生活用品--个人</t>
  </si>
  <si>
    <t>商务部肖登伍报销青海发投12.10-12.18差旅费--个人</t>
  </si>
  <si>
    <t>商务部肖登伍报销内蒙古看现场11.26-11.30差旅费--个人</t>
  </si>
  <si>
    <t>生产部黄国恩报销12.12-12.13山西晋中考试回日照钢铁交通费--个人</t>
  </si>
  <si>
    <t>生产部闵洋报销伊犁钢铁招待费--个人</t>
  </si>
  <si>
    <t>生产部王为超报销12.12江苏永钢到兆山诸暨交通费--个人</t>
  </si>
  <si>
    <t>生产部李权智报销依维柯鄂A P86J2维修460元及油漆采购费1140元--个人</t>
  </si>
  <si>
    <t>生产部李权智用款山西铝业吊车租赁费付山西晋原起重机械有限公司--公司</t>
  </si>
  <si>
    <t>生产部李权智报销湘潭瑞通现场协调购买6包烟--个人</t>
  </si>
  <si>
    <t>生产部李权智报销湘潭瑞通吊车指挥工资400元，外协劳保费--个人</t>
  </si>
  <si>
    <t>生产部郑然报销张小忠的面包车淄博回日照过路费141，加油费140，购买电机控制开关8元--个人</t>
  </si>
  <si>
    <t>生产部李权智用款伊犁钢铁采购费付新源县南海五金机电商行--公司</t>
  </si>
  <si>
    <t>生产部李权智用款伊犁钢铁外协安全员岳健琦10月、11月工资11129，刘珍江11月工资2959元--个人</t>
  </si>
  <si>
    <t>生产部李权智用款伊犁钢铁黄晓梅承包捞渣机行车轨道校正项目部分工人12月工资--个人</t>
  </si>
  <si>
    <t>生产部李权智用款伊犁钢铁李奎超承包环冷机项目工人马志江工资--个人</t>
  </si>
  <si>
    <t>生产部李权智用款伊犁钢铁朱大勇承包除尘管道项目部分工人工资--个人</t>
  </si>
  <si>
    <t>生产部李权智用款伊犁钢铁炼铁厂项目承包商朱丹宁工人工资--个人</t>
  </si>
  <si>
    <t>ETC扣款（无回单）</t>
  </si>
  <si>
    <t>生产部李权智用款青海发投工程外包费（全款13万，冲借支2万，已付3万6，剩余7万4未付）付周飞团队工人工资--个人</t>
  </si>
  <si>
    <t>生产部李权智用款青海发投借支付周飞团队工人工资--个人</t>
  </si>
  <si>
    <t>生产部李权智用款青海发投剩余工程款付周飞团队工人工资--个人</t>
  </si>
  <si>
    <t>生产部闵洋用款新疆伊犁钢铁朱大勇工程团队人员工资--个人</t>
  </si>
  <si>
    <t>ETC扣款无单</t>
  </si>
  <si>
    <t>生产部周英柱报销伊犁钢铁12.17-12.18差旅费--公司</t>
  </si>
  <si>
    <t>销售部燕志远报销12.5-12.6原料厂设备招待费--个人</t>
  </si>
  <si>
    <t>销售部燕志远报销12.20北港新材料招待费--个人</t>
  </si>
  <si>
    <t>商务部熊艳用款2024.12招待费付林小意--个人</t>
  </si>
  <si>
    <t>生产部林家祥报销伊犁钢铁1.6-1.8交通费--个人</t>
  </si>
  <si>
    <t>生产部喻志明报销湘潭瑞通12.18-12.19交通费--个人</t>
  </si>
  <si>
    <t>生产部饶凯报销江西亚东12.17交通费--个人</t>
  </si>
  <si>
    <t>生产部马全花用款青海发投11.20-12.10打印费及装订费付德令哈宏冉图文广告店（个体工商户）--个人</t>
  </si>
  <si>
    <t>生产部李权智用款江西亚东外协人员杜宏工资--个人</t>
  </si>
  <si>
    <t>生产部李权智用款福建鼎信外协人员杜宏工资--个人</t>
  </si>
  <si>
    <t>生产部程时勇报销湘潭瑞通医疗费--个人</t>
  </si>
  <si>
    <t>生产部山玉英用款青海发投2024.12.10-12.30打印费付德令哈宏冉图文广告店（个体工商户）--公司</t>
  </si>
  <si>
    <t>生产部李权智用款伊犁钢铁黄锦云工资及生活费付黄文强--个人</t>
  </si>
  <si>
    <t>生产部李权智用款黄国恩年龄59岁，换证件费用360元--个人</t>
  </si>
  <si>
    <t>生产部李权智报销青海发投民乐村办公处电费--个人</t>
  </si>
  <si>
    <t>生产部项小生报销青海发投12.28出差回鄂州交通费--个人</t>
  </si>
  <si>
    <t>生产部喻志明报销日照钢铁1.7-1.8公司到日照钢铁交通费--个人</t>
  </si>
  <si>
    <t>生产部闵洋用款伊犁钢铁环冷机李奎超团队6名工人工资--个人</t>
  </si>
  <si>
    <t>转黄华容代缴外经证</t>
  </si>
  <si>
    <t>伊犁钢铁朱丹宁工资</t>
  </si>
  <si>
    <t>销售部伍平报销11.10-12.1江苏永钢，九江萍钢等项目差旅费--个人</t>
  </si>
  <si>
    <t>销售部伍平报销12.7-1.1江苏永钢等项目差旅费--个人</t>
  </si>
  <si>
    <t>销售部吕战宇报销12.7-12.12德令哈差旅费--个人</t>
  </si>
  <si>
    <t>销售部燕志远报销12.1-12.4北海到武汉交通费--个人</t>
  </si>
  <si>
    <t>销售部周嘉琦报销12.1湘潭-12.3武汉交通费--个人</t>
  </si>
  <si>
    <t>销售部杨春龙报销11.30武汉-12.23武汉差旅费--个人</t>
  </si>
  <si>
    <t>销售部杨春龙报销12.7号日照钢铁体检费--个人</t>
  </si>
  <si>
    <t>付武汉公司2024.11月员工生活费</t>
  </si>
  <si>
    <t>生产部熊伟用款湖北宜化物流费付赤壁市迅速达科技有限公司--公司</t>
  </si>
  <si>
    <t>财务部黄华容用款催收组重庆富丰水泥差旅费包干费尾款1000付吴传俊--个人</t>
  </si>
  <si>
    <t>财务部黄华容用款徐中科团队重庆富丰收款提成付吴传俊--个人</t>
  </si>
  <si>
    <t>财务部黄华容用款徐中科团队澜沧三环，喀什红旗收款提成付吴传俊--个人</t>
  </si>
  <si>
    <t>生产部李权智用款新疆伊犁钢铁工期具两次发货费用物流费，第一次4488元；第二次8722元--个人</t>
  </si>
  <si>
    <t>付日照京华货运有限公司厂内机械费用</t>
  </si>
  <si>
    <t>销售部林维报销山西铝业11.8晚招待费--个人</t>
  </si>
  <si>
    <t>财务部杨万成报销11-12月武汉往返鄂州高速费--个人</t>
  </si>
  <si>
    <t>综合部蒋霞用款武汉1人安全员办A证费用付张志--个人</t>
  </si>
  <si>
    <t>综合部蒋霞用款武汉二资质延期事宜，6本一级机电建造师费用付张志--个人</t>
  </si>
  <si>
    <t>生产部闵洋报销伊犁钢铁1.4号给现金张铁柱，1.6给购物卡李亚军招待费--个人</t>
  </si>
  <si>
    <t>生产部闵洋用款伊犁钢铁承包商李培林工人工资--个人</t>
  </si>
  <si>
    <t>生产部熊伟用款青海发投托轮离线修复项目物流费付赤壁市迅速达科技有限公司--公司</t>
  </si>
  <si>
    <t>销售部曾江利报销青海发投11.1-11.28差旅费--个人</t>
  </si>
  <si>
    <t>销售部彭琴琴报销鼎信实业招待袁云飞现金--个人</t>
  </si>
  <si>
    <t>生产部闵洋用款新疆伊犁钢铁李培林工人工资--个人</t>
  </si>
  <si>
    <t>生产部李权智用款湘潭瑞通外协人员张新游工资及报销--个人</t>
  </si>
  <si>
    <t>生产部林家祥报销伊犁钢铁1.10-1.13交通费--个人</t>
  </si>
  <si>
    <t>生产部马全花用款青海发投蒸氨塔维修工程外包费付高国俊--个人</t>
  </si>
  <si>
    <t>生产部石靖报销湘潭瑞通12.31交通费--个人</t>
  </si>
  <si>
    <t>生产部闵洋用款伊犁钢铁外协安全员刘珍江12月-1月工资--个人</t>
  </si>
  <si>
    <t>生产部石靖报销福建鼎信12.15交通费--个人</t>
  </si>
  <si>
    <t>生产部石靖报销湘潭瑞通12.17-12.18交通费--个人</t>
  </si>
  <si>
    <t>生产部闵洋报销伊犁钢铁采购费--个人</t>
  </si>
  <si>
    <t>生产部李权智报销山西铝业2个100吨液压千斤顶采购费--个人</t>
  </si>
  <si>
    <t>生产部唐欣欣用款日照钢铁张凯华借支--个人</t>
  </si>
  <si>
    <t>生产部闵洋用款伊犁钢铁承包商黄晓梅工资--个人</t>
  </si>
  <si>
    <t>转林柱生借支</t>
  </si>
  <si>
    <t>转黄晓梅伊犁钢铁工程款</t>
  </si>
  <si>
    <t>付山东招标股份有限公司标书费</t>
  </si>
  <si>
    <t>伊犁钢铁备修中心招待费付闵洋</t>
  </si>
  <si>
    <t>销售部彭琴琴报销日照钢铁体检费，快递费--个人</t>
  </si>
  <si>
    <t>销售部郑然报销日照钢铁12.14-12.26淄博差旅费--个人</t>
  </si>
  <si>
    <t>销售部林维报销日照钢铁，山西铝业12.5-12.29差旅费--个人</t>
  </si>
  <si>
    <t>销售部彭琴琴报销12.10武汉-12.12日照钢铁差旅费--个人</t>
  </si>
  <si>
    <t>销售部彭琴琴报销淄博飞源12.18-12.20差旅费--个人</t>
  </si>
  <si>
    <t>销售部彭琴琴报销三明重工12.26-12.27差旅费--个人</t>
  </si>
  <si>
    <t>销售部林全意报销11-12月差旅费--个人</t>
  </si>
  <si>
    <t>销售部林全意报销2025年物业费--个人</t>
  </si>
  <si>
    <t>销售部林全意报销招待费--个人</t>
  </si>
  <si>
    <t>生产部闵洋用款伊犁钢铁外协安全员岳健琦2024年12月-2025年1月工资--个人</t>
  </si>
  <si>
    <t>生产部李权智用款青海发投吊车租赁费付张海才--个人</t>
  </si>
  <si>
    <t>生产部李权智用款青海发投吊车租赁费付尹国斌--个人</t>
  </si>
  <si>
    <t>生产部李权智用款青海发投工程外包费余款付王恩宝--个人</t>
  </si>
  <si>
    <t>生产部李权智用款日照钢铁齿圈更换外包费付范振华（郑州鑫江机械设备维修有限责任公司）--公司</t>
  </si>
  <si>
    <t>生产部李权智用款青海发投除尘器土建承包费付阚凤霞（总金额135000）--个人</t>
  </si>
  <si>
    <t>生产部李权智用款青海发投工程外包费付阚凤霞(德令哈金鸿)--公司</t>
  </si>
  <si>
    <t>生产部马全花用款青海发投1.1-1.14打印费付德令哈宏冉图文广告店（个体工商户）--公司</t>
  </si>
  <si>
    <t>生产部陈云用款伊犁钢铁定制堆积门采购费付内蒙古鸿宇门业有限公司--公司</t>
  </si>
  <si>
    <t>生产部李权智用款青海发投鼓风机项目工程外包费付高国俊--个人</t>
  </si>
  <si>
    <t>生产部闵洋用款伊犁钢铁招待安全员餐费--个人</t>
  </si>
  <si>
    <t>生产部李权智用款青海发投气体采购费用付西藏优瀚工贸有限公司--公司</t>
  </si>
  <si>
    <t>生产部李权智用款青海发投11.15-11.21挖机费用付青海志文机械设备租赁有限公司--公司</t>
  </si>
  <si>
    <t>生产部闵洋用款伊犁钢铁承包商李培林人员工资--个人</t>
  </si>
  <si>
    <t>生产部闵洋用款伊犁钢铁环冷机李奎超工人工资--个人</t>
  </si>
  <si>
    <t>生产部闵洋用款伊犁钢铁2024年11月-2025.1月办公用品采购费付新源县伊钢鑫龙文体商店（胡永飞）--公司</t>
  </si>
  <si>
    <t>生产部李权智用款福建鼎信剥落掉块焊补工资，生活费及住宿费付胡楚才--个人</t>
  </si>
  <si>
    <t>生产部李权智用款青海盐湖镁业高国俊工资750元 采购40元 过路费286元 油费562元 合计1638元。张海龙工资750元--个人</t>
  </si>
  <si>
    <t>生产部闵洋用款伊犁钢铁外协承包商黄晓梅申请劳务费18000元付叶玉辉--个人</t>
  </si>
  <si>
    <t>生产部李权智用款代供应商张凯华付款日照钢铁租房，水费每层200，电费0.8元/度,总计9482元付李纪国--个人</t>
  </si>
  <si>
    <t>销售部林维用款山西铝业1月13日路途及上班3小时算一个班，14-16号3个班总计4个班。4X600=2400元付张超林--个人</t>
  </si>
  <si>
    <t>生产部李权智用款营口外协人员高家军工资--个人</t>
  </si>
  <si>
    <t>生产部李权智用款青海发投离心机项目姚忠平工程外包费--个人</t>
  </si>
  <si>
    <t>生产部李权智用款青海发投挖机租赁费付青海志文机械设备租赁有限公司扣3%承兑点，付20176--公司</t>
  </si>
  <si>
    <t>财务部汪余欢用款年会餐费--公司</t>
  </si>
  <si>
    <t>生产部李权智用款国家电投集团山西铝业两套瓦，两个球瓦付张凯华--个人</t>
  </si>
  <si>
    <t>生产部李权智用款张凯华工程外包费--个人</t>
  </si>
  <si>
    <t>生产部李权智用款日照钢铁借支付张凯华(总金额35万，扣承兑现金5000元)--个人</t>
  </si>
  <si>
    <t>商务部熊艳报销修复内容纯碱厂煅烧炉滚圈维修(轻灰2#、6#、重灰 3#)，合同胶装费用--公司</t>
  </si>
  <si>
    <t>生产部程时勇报销福建青拓镍业交通费--个人</t>
  </si>
  <si>
    <t>生产部程时勇报销日照钢铁交通费--个人</t>
  </si>
  <si>
    <t>生产部黄国恩报销1.5-1.7日照钢铁至伊犁钢铁交通费--个人</t>
  </si>
  <si>
    <t>生产部林家祥报销12.8伊宁站至新源县交通费--个人</t>
  </si>
  <si>
    <t>生产部林维报销日照钢铁安全罚款挂靠安全员连带责任(代供应商张凯华支付)--个人</t>
  </si>
  <si>
    <t>生产部毛昌兵报销福建青拓镍业开封到福安1.17-18交通费--个人</t>
  </si>
  <si>
    <t>生产部饶凯报销盐湖镁业12.31-.12交通费--个人</t>
  </si>
  <si>
    <t>生产部余永昕报销山西铝业外协工资--个人</t>
  </si>
  <si>
    <t>生产部余永昕报销山西铝业现场采购手套5双  香烟一包  印章  取千斤顶费用取印章费用--个人</t>
  </si>
  <si>
    <t>生产部余永昕报销2025.1.17日照钢铁体检费--个人</t>
  </si>
  <si>
    <t>生产部余永昕用款生育津贴2071.8元已经打到公司账户，现由公司账户转给余永昕个人--个人</t>
  </si>
  <si>
    <t>生产部喻志明报销福建青拓镍业岚山西到福安交通费--个人</t>
  </si>
  <si>
    <t>生产部张泽松报销福建青拓镍业开封到福安，1.17-18--个人</t>
  </si>
  <si>
    <t>批量代发2024年12月武汉人员工资  (生产人员）</t>
  </si>
  <si>
    <t>财务部汪余欢用款聂响军工资--个人</t>
  </si>
  <si>
    <t>生产部李权智用款中盐内蒙古工程款付高国俊--个人</t>
  </si>
  <si>
    <t>批量代发2024年12月武汉人员生活费</t>
  </si>
  <si>
    <t>生产部李权智用款江西亚东焊缝探伤费用付武汉翊鑫工程测试技术有限公司--公司（原金额12000，扣承兑点360，实付11640）</t>
  </si>
  <si>
    <t>生产部王森报销伊犁钢铁前期10.20修车垫资--个人</t>
  </si>
  <si>
    <t>生产部王森报销伊犁钢铁王森买烟1440元，1月17日中午吃饭碰到甲方给甲方买单69元--个人</t>
  </si>
  <si>
    <t>生产部项小生报销山西铝业12.2进厂必须指定医院体检220元--个人</t>
  </si>
  <si>
    <t>生产部龚国庆报销山西铝业11.19进厂必须指定医院体检220元--个人</t>
  </si>
  <si>
    <t>生产部包兴报销盐湖镁业12.31-1.2交通费--个人</t>
  </si>
  <si>
    <t>生产部房延云报销山西铝业11.19进厂必须指定医院体检220元--个人</t>
  </si>
  <si>
    <t>生产部朱太礼报销日照钢铁体检费110元--个人</t>
  </si>
  <si>
    <t>生产部闵洋报销伊犁钢铁1.22-1.24机票费火车交通费--个人</t>
  </si>
  <si>
    <t>销售部林维报销日照钢铁项目租皮卡车5天，2025年1月21日-2025年1月25日，100*5天=500元、加油130元--个人</t>
  </si>
  <si>
    <t>生产部王为超报销1.22-1.24伊犁钢铁回公司交通费，其中机票报销（机票、基建、燃油）2080元及火车费--个人</t>
  </si>
  <si>
    <t>生产部李权智报销1.12捷达鄂AS7D07修理费用700元--个人</t>
  </si>
  <si>
    <t>生产部闵洋报销伊犁钢铁在八中教师公寓租房电费306元--个人</t>
  </si>
  <si>
    <t>生产部闵洋报销伊犁钢铁处理被褥租车费和归还前期租赁的脚手架租车费--个人</t>
  </si>
  <si>
    <t>生产部闵洋报销伊犁钢铁竖炉烘干筒检修项目剩余部分焊接没完成，甲方李亚军联系甲方两名工人工资共600元--个人</t>
  </si>
  <si>
    <t>商务部肖登伍报销1.21-1.23出差淮北交通费及生活费--个人</t>
  </si>
  <si>
    <t>生产部王森借支日照钢铁备用金--个人</t>
  </si>
  <si>
    <t>销售部管厚良报销1.2-1.22日照钢铁差旅费--个人</t>
  </si>
  <si>
    <t>销售部罗小涛报销1.2-1.22日照钢铁差旅费--个人</t>
  </si>
  <si>
    <t>销售部罗小涛报销日照钢铁体检费--个人</t>
  </si>
  <si>
    <t>销售部管厚良报销日照钢铁体检费--个人</t>
  </si>
  <si>
    <t>销售部张桂莲报销2-8-2.15交通费521.74元，2月工资1436.5元付林全意--个人</t>
  </si>
  <si>
    <t>财务部黄华容用款武汉1月外经证费用--个人</t>
  </si>
  <si>
    <t>商务部周奇用款青海发投广联达预算费用付徐州春时文化传媒有限公司</t>
  </si>
  <si>
    <t>销售部林维报销日照钢铁1.13招待设备处郭宇餐费--个人</t>
  </si>
  <si>
    <t>销售部林维报销日照钢铁1.22招待环保处处长孟凡浩购物卡1张--个人</t>
  </si>
  <si>
    <t>牛国庆借支差旅备用金</t>
  </si>
  <si>
    <t>销售部管厚良借支差旅费备用金--个人</t>
  </si>
  <si>
    <t>生产部李权智用款日照钢铁2024年12月五金采购费付日照维刚商贸有限公司--公司</t>
  </si>
  <si>
    <t>生产部王为超报销24.12.9-12.19江苏永钢至伊犁钢铁交通费--个人</t>
  </si>
  <si>
    <t>生产部余永昕报销24.12.12-12.13日照钢铁交通费--个人</t>
  </si>
  <si>
    <t>生产部项小生报销山西铝业1.11-1.22交通费--个人</t>
  </si>
  <si>
    <t>生产部房延云报销2025年1月12日从山西铝业转开封晋开化工厂交通费262.5元--个人</t>
  </si>
  <si>
    <t>生产部房延云报销2025年1月8日去山西铝业交通费合计425.5元--个人</t>
  </si>
  <si>
    <t>生产部房延云报销2024年12月20日从山西铝业转永刚钢厂交通费342.4元--个人</t>
  </si>
  <si>
    <t>生产部包兴报销盐湖镁业回鄂州1.18-1.20交通费709.5元--个人</t>
  </si>
  <si>
    <t>生产部包兴报销日照钢铁10.28-10.29交通费310.84元，及11.26体检费110元--个人</t>
  </si>
  <si>
    <t>生产部包兴报销12.10-12.12日照钢铁去晋中考试交通费--个人</t>
  </si>
  <si>
    <t>生产部王森报销2025年1月22日从伊犁钢厂回公司的交通费报销--个人</t>
  </si>
  <si>
    <t>生产部余永昕报销山西铝业1.20外协人员工资，1.24-1.25外协工资--个人</t>
  </si>
  <si>
    <t>生产部闵洋报销伊犁钢铁竖炉烘干筒项目购买螺栓--个人</t>
  </si>
  <si>
    <t>生产部李同林报销2.6-2.7公司到盐湖镁业交通费--个人</t>
  </si>
  <si>
    <t>生产部郭建霞用款湖北公司1月快递费付湖北顺丰速运有限公司--个人</t>
  </si>
  <si>
    <t>生产部房延云报销2.6-2.7平川到盐湖镁业车费--个人</t>
  </si>
  <si>
    <t>生产部房延云报销1.25-1.26年前从公司回家过年车费--个人</t>
  </si>
  <si>
    <t>生产部马全花报销2.6寄往格尔木盐湖镁业磨石快递费--个人</t>
  </si>
  <si>
    <t>生产部山玉英报销开年会差旅费，包含交通费及住宿费--个人</t>
  </si>
  <si>
    <t>生产部黄国恩报销崇阳县昌华项目2.6-2.11上下班车费--个人</t>
  </si>
  <si>
    <t>生产部李权智报销2.10王森紧急到日照钢铁交接车费--个人</t>
  </si>
  <si>
    <t>生产部黄国恩报销日照钢铁2.12-2.13交通费--个人</t>
  </si>
  <si>
    <t>生产部李权智用款诸暨兆山2.1-2.4生活住宿费付胡楚才--个人</t>
  </si>
  <si>
    <t>生产部马全花报销2.17寄往格尔木盐湖镁业磨石快递费--个人</t>
  </si>
  <si>
    <t>生产部王森报销日照钢铁甲方要求需配备血压仪+医疗箱及药品+酒精检测仪。--个人</t>
  </si>
  <si>
    <t>生产部余永昕报销山西铝业测窑请外协协助两天半工资--个人</t>
  </si>
  <si>
    <t>生产部朱太礼报销湘潭瑞通2.18交通费--个人</t>
  </si>
  <si>
    <t>生产部马全花用款中盐内蒙古工程外包费付高国俊--个人</t>
  </si>
  <si>
    <t>销售部林柱生报销2024.12月住宿交通差旅补助费--个人</t>
  </si>
  <si>
    <t>销售部林柱生报销2024.11月青海发投，伊犁钢铁招待费--个人</t>
  </si>
  <si>
    <t>销售部林柱生报销2024.11月住宿交通差旅费--个人</t>
  </si>
  <si>
    <t>销售部林柱生报销2024.9月住宿交通差旅费--个人</t>
  </si>
  <si>
    <t>销售部林柱生报销2024.9-10月青海发投，嘉峪关，湘潭钢铁招待费--个人</t>
  </si>
  <si>
    <t>销售部林柱生报销2024.8月住宿交通差旅费--个人</t>
  </si>
  <si>
    <t>销售部林柱生报销2024.8月青海发投招待费--个人</t>
  </si>
  <si>
    <t>销售部林柱生报销2025.1月青海发投机票费--个人</t>
  </si>
  <si>
    <t>生产部闵洋报销招待新疆伊犁钢铁炼铁厂竖炉维修作业长阿依本--个人</t>
  </si>
  <si>
    <t>生产部朱太礼报销日照钢铁2024年10月14-10月31日生活费--个人</t>
  </si>
  <si>
    <t>生产部朱太礼报销日照钢铁12月份生活费--个人</t>
  </si>
  <si>
    <t>生产部朱太礼报销湘潭瑞通2.14交通费--个人</t>
  </si>
  <si>
    <t>生产部王小兵报销淄博厦工(三明)2.13鄂州市到山东淄博交通费--个人</t>
  </si>
  <si>
    <t>生产部李权智用款崇阳县昌华外协人员2.5-2.11工资付胡楚才--个人</t>
  </si>
  <si>
    <t>生产部喻志明报销湘潭瑞通2.21交通费--个人</t>
  </si>
  <si>
    <t>生产部夏敬文报销湘潭瑞通2.21交通费--个人</t>
  </si>
  <si>
    <t>生产部王小兵报销江苏永钢2.22交通费--个人</t>
  </si>
  <si>
    <t>生产部王为超报销2.5-2.6邯郸往鄂州交通费--个人</t>
  </si>
  <si>
    <t>生产部喻志明报销江苏永钢2.25-2.26交通费--个人</t>
  </si>
  <si>
    <t>生产部喻志明报销山西铝业2.25交通费--个人</t>
  </si>
  <si>
    <t>生产部马全花报销刻章费用（武汉隆亿达环保工程有限公司公章）--个人</t>
  </si>
  <si>
    <t>生产部李权智报销2.22-2.26私车公用里程费及2.22中餐补助--个人</t>
  </si>
  <si>
    <t>生产部余永昕报销江苏永钢焊条，警戒带，停车牌采购费--个人</t>
  </si>
  <si>
    <t>生产部闵洋报销伊犁钢铁2.23交通费--个人</t>
  </si>
  <si>
    <t>生产部王国志报销青海盐湖镁业2.18交通费--个人</t>
  </si>
  <si>
    <t>生产部王国志报销贵州金久水泥2.24-2.27交通费--个人</t>
  </si>
  <si>
    <t>财务部汪余欢用款商务部肖登伍2025.2月工资--个人</t>
  </si>
  <si>
    <t>财务部汪余欢用款销售部彭琴琴2025.2月工资及补助--个人</t>
  </si>
  <si>
    <t>商务部胡敏用款青海发投碱业有限公司重碱车间加氯化镁系统自动化升级改造项目标书费付胡梅--个人</t>
  </si>
  <si>
    <t>批量代发2025年1月武汉人员生活费</t>
  </si>
  <si>
    <r>
      <rPr>
        <sz val="11"/>
        <rFont val="微软雅黑"/>
        <family val="2"/>
        <charset val="134"/>
      </rPr>
      <t>青海发投碱业有限公司</t>
    </r>
    <r>
      <rPr>
        <sz val="10.5"/>
        <rFont val="微软雅黑"/>
        <family val="2"/>
        <charset val="134"/>
      </rPr>
      <t>4#石灰窑改造项目（机械部分）竞价比选公告（二次）标书费付胡敏</t>
    </r>
  </si>
  <si>
    <t>生产部程旭文报销江苏永钢2.25-2.26交通费--个人</t>
  </si>
  <si>
    <t>销售部林维借支日照钢铁采购一台拉气体双排货车备用金--个人</t>
  </si>
  <si>
    <t>销售部管厚良报销芜湖新兴铸管晚餐招待费--个人</t>
  </si>
  <si>
    <t>销售部刘江波借支福建三明招待费--个人</t>
  </si>
  <si>
    <t>商务部周奇报销青海发投碱业有限公司4#石灰窑改造项目（机械部分）项目广联达预算费--个人</t>
  </si>
  <si>
    <t>商务部周奇报销光大环保危废处置（淄博）有限公司二期焚烧项目回转窑托轮更换工程标书费--个人</t>
  </si>
  <si>
    <t>商务部周奇报销青海发投碱业有限公司重灰2#、3#、5#重灰炉炉头总成技改项目（二次）广联达预算费--个人</t>
  </si>
  <si>
    <t>商务部周奇报销青海发投碱业有限公司一期渣场二、三、四级泵站出口平台母管更换项目（二次）广联达预算费--个人</t>
  </si>
  <si>
    <t>商务部周奇报销光大环保危废处置（淄博）有限公司二期焚烧项目回转窑托轮更换工程电子采购平台CA年费--个人</t>
  </si>
  <si>
    <t>商务部周奇报销萍乡萍钢安源钢铁108m2烧结混合机、制粒机进出口轮带堆焊修复项目标书装订费--个人</t>
  </si>
  <si>
    <t>生产部王森报销日照钢铁采购材料费1080.84元，冲借支1000元，实付80.84--个人</t>
  </si>
  <si>
    <t>生产部熊伟用款芜钢铁集团物流费付赤壁市迅速达科技有限公司--公司</t>
  </si>
  <si>
    <t>生产部程旭文报销江苏永钢安全防护费--个人</t>
  </si>
  <si>
    <t>生产部马全花用款青海发投2025.2.1-2.28打印费用及打印纸费用付德令哈宏冉图文广告店（个体工商户）--公司</t>
  </si>
  <si>
    <t>生产部余永昕用款江苏永钢现场吊装千斤顶窑托吊装费付张家港市南丰兴联装卸服务部--公司</t>
  </si>
  <si>
    <t>生产部李权智用款黄冈亚东脚手架租赁费20000元，冲安全罚款1000元，实际支付19000元付武汉德帮建筑劳务有限公司--公司</t>
  </si>
  <si>
    <t>生产部唐欣欣用款代承包商周金国付款二月份五金店工器具及耗材费用付日照维刚商贸有限公司--公司</t>
  </si>
  <si>
    <t>生产部王森报销2.24-2.25日照钢铁回公司程交通费--个人</t>
  </si>
  <si>
    <t>生产部石小伟报销2.25山西铝业回转窑车磨削项目交通费--个人</t>
  </si>
  <si>
    <t>生产部朱太礼报销日照钢铁12.26-12.27交通费--个人</t>
  </si>
  <si>
    <t>生产部唐欣欣报销日照钢铁给郑然办理项目经理证件--个人</t>
  </si>
  <si>
    <t>生产部朱太礼报销2.27日照钢铁交通费--个人</t>
  </si>
  <si>
    <t>生产部程旭文报销2.25鄂州-山西铝业退票费--个人</t>
  </si>
  <si>
    <t>生产部包兴报销江苏永钢2.22交通费--个人</t>
  </si>
  <si>
    <t>生产部包兴报销厦工(三明)2.13-2.21上下交通费及材料采购费--个人</t>
  </si>
  <si>
    <t>生产部王为超报销2.15邯郸到江苏永钢交通费--个人</t>
  </si>
  <si>
    <t>生产部祝发权报销2024.10.22-2024.12.31交通费--个人</t>
  </si>
  <si>
    <t>生产部朱太礼报销12.17日照钢铁回公司交通费--个人</t>
  </si>
  <si>
    <t>生产部唐欣欣用款日照钢铁外协人员工资（代周金国，史德发付款）--个人</t>
  </si>
  <si>
    <t>生产部唐欣欣用款日照钢铁项目吊车费用付日照京华货运有限公司</t>
  </si>
  <si>
    <t>销售部管厚良用款湖北双环3.6招待费--个人</t>
  </si>
  <si>
    <t>销售部林维用款日照钢铁2.18招待费--个人</t>
  </si>
  <si>
    <t>销售部林维用款莱芜钢铁甲方制作拖轮运输工装2个材料及人工费付林维--个人</t>
  </si>
  <si>
    <t>付周英柱工资</t>
  </si>
  <si>
    <t>付周英柱生活费</t>
  </si>
  <si>
    <t>2025年2月外经证代缴付童西婷</t>
  </si>
  <si>
    <t>销售部伍平报销江苏永钢2.8-2.28差旅费--个人</t>
  </si>
  <si>
    <t>销售部燕志远报销1.20南宁东-2.6武汉差旅费--个人</t>
  </si>
  <si>
    <t>销售部郑然报销1.25鄂州-日照钢铁交通费--个人</t>
  </si>
  <si>
    <t>销售部周嘉琦报销1.23湘潭-2.5武汉交通费--个人</t>
  </si>
  <si>
    <t>销售部彭琴琴报销青拓集团1.2-1.25交通费--个人</t>
  </si>
  <si>
    <t>销售部伍平报销1.5-1.23江苏永钢差旅费--个人</t>
  </si>
  <si>
    <t>销售部林维报销日照钢铁1.3-1.13差旅费--个人</t>
  </si>
  <si>
    <t>销售部管厚良报销安徽金牛2.28招待费--个人</t>
  </si>
  <si>
    <t>商务部胡敏用款山东能源招标平台 CA锁费用付山东纵横易购产业互联网有限公司--公司</t>
  </si>
  <si>
    <t>生产部马全花用款中盐内蒙古工程外包费付高国俊（总金额11万，冲借支5万，2.21付2万）--个人</t>
  </si>
  <si>
    <t>生产部唐欣欣用款日照钢铁1月份现场在五金店拿的工器具及耗材费用(代供应商-张凯华付786.4元)付日照维刚商贸有限公司--公司</t>
  </si>
  <si>
    <t>生产部朱太礼报销3.3到芜湖铸管售前交通费--个人</t>
  </si>
  <si>
    <t>生产部朱太礼报销3.5从巢湖到日照钢铁交通费--个人</t>
  </si>
  <si>
    <t>生产部张泽松报销3.5峨胜水泥厂转湘谭钢铁交通费--个人</t>
  </si>
  <si>
    <t>生产部黄国恩报销日钢项目体检花费--个人</t>
  </si>
  <si>
    <t>生产部王国志报销江苏永钢3.9-3.10交通费--个人</t>
  </si>
  <si>
    <t>生产部唐欣欣报销日照钢铁史德法办理项目经理证件--个人</t>
  </si>
  <si>
    <t>生产部祝发权报销四川峨胜2.20交通费--个人</t>
  </si>
  <si>
    <t>生产部祝发权报销湘潭瑞通3.5交通费--个人</t>
  </si>
  <si>
    <t>生产部朱太礼报销日照钢铁10.8交通费--个人</t>
  </si>
  <si>
    <t>生产部郑然报销日照钢铁采购2张办公桌，1个档案柜费用--个人</t>
  </si>
  <si>
    <t>生产部王国志报销日照钢铁2.28-3.1交通费--个人</t>
  </si>
  <si>
    <t>生产部王国志报销江西赣锋锂业3.7-3.8交通费--个人</t>
  </si>
  <si>
    <t>生产部王国志报销山西铝业3.2交通费--个人</t>
  </si>
  <si>
    <t>生产部马全花报销从格尔木盐湖镁业发物流至德令哈工器具归还费用--个人</t>
  </si>
  <si>
    <t>生产部林维报销日钢现场购入双排货车鲁L A017U，加油费--个人</t>
  </si>
  <si>
    <t>生产部李权智报销湖北双环采购r31氩弧焊丝，长尾枪，切割片材料费--个人</t>
  </si>
  <si>
    <t>生产部李权智用款宁都县赣锋锂业外协人员工资及交通费（李权智垫付500元，牛得元16464元）--个人</t>
  </si>
  <si>
    <t>销售部郑然借支日照钢铁备用金--个人</t>
  </si>
  <si>
    <t>生产部李权智用款湘潭瑞通厂车削要安全员工资付曾献艺--个人</t>
  </si>
  <si>
    <t>生产部石小伟报销山西铝业2.26-3.4交通费及打印费，体检费--个人</t>
  </si>
  <si>
    <t>生产部李权智用款汝州天瑞外协人员工资及生活交通费付堵志波--个人</t>
  </si>
  <si>
    <t>生产部李权智用款汝州天瑞外协6人住宿费付堵志波--个人</t>
  </si>
  <si>
    <t>综合部蒋霞用款武汉开明资质延期事宜尾款付张志--个人</t>
  </si>
  <si>
    <t>综合部蒋霞用款压力管道安装GC2许可证代办项目尾款付湖北富瑞康管理咨询有限公司--公司</t>
  </si>
  <si>
    <t>销售部管厚良报销内蒙古君正化3.17招待费--个人</t>
  </si>
  <si>
    <t>销售部管厚良借支河南豫光和安徽恒鑫招标拜访--个人</t>
  </si>
  <si>
    <t>生产部朱太礼报销山东泰山钢铁8.17-8.19住宿生活费及交通费--个人</t>
  </si>
  <si>
    <t>生产部周英柱报销伊犁钢铁1.21-1.23交通费--个人</t>
  </si>
  <si>
    <t>生产部郑然报销2.21/3.12新疆发往淄博快递费--个人</t>
  </si>
  <si>
    <t>生产部项小生报销湘潭瑞通新制作平面磨及磨石私车公用费用--个人</t>
  </si>
  <si>
    <t>生产部杜继红报销江苏永钢2.8-2.9交通费--个人</t>
  </si>
  <si>
    <t>生产部包兴报销山西铝业2.28-3.4公共交通费--个人</t>
  </si>
  <si>
    <t>生产部林家祥报销鄂AS56W2处理违章430元，退回260元，实付170元--个人</t>
  </si>
  <si>
    <t>生产部朱太礼报销3.16到兴山兴发集团售前--个人</t>
  </si>
  <si>
    <t>生产部余永昕报销安徽皖维3.16交通费--个人</t>
  </si>
  <si>
    <t>生产部林家祥报销3.11-3.12去武汉办公室整理维修停车费--个人</t>
  </si>
  <si>
    <t>生产部朱太礼报销3.13日照钢铁到兴山兴发集团售前--个人</t>
  </si>
  <si>
    <t>生产部张泽松报销3.15-3.16湘潭钢铁到日照钢铁交通费--个人</t>
  </si>
  <si>
    <t>生产部祝发权报销3.15-3.17湘潭钢铁到日照钢铁交通费--个人</t>
  </si>
  <si>
    <t>生产部唐欣欣用款日照钢铁外协人员张磊（安全员）8月工资7000元，赵丙松7-8月工资5850元。--个人</t>
  </si>
  <si>
    <t>销售部林维用款日照钢铁网购办公室用品付唐欣欣--个人</t>
  </si>
  <si>
    <t>生产部唐欣欣用款日照钢铁2024.11.6-2025.1.5气体使用费（代张凯华付款5435元）付日照市鑫隆工业气体有限公司--公司</t>
  </si>
  <si>
    <t>生产部李权智用款湖北双环外协杨合忠，杨家典，李孝民3人工资--个人</t>
  </si>
  <si>
    <t>财务部童西婷用款徐中科团队甘肃京兰，云南远东收款提成付吴传俊--个人</t>
  </si>
  <si>
    <t>销售部叶涛报销日照钢铁，赣锋锂业等项目2.10-2.28差旅费--个人</t>
  </si>
  <si>
    <t>销售部叶涛报销赣锋锂业，新余钢铁等项目2.16-2.24滴滴车费--个人</t>
  </si>
  <si>
    <t>销售部林维报销日照钢铁，莱芜钢铁2.7-2.28差旅费--个人</t>
  </si>
  <si>
    <t>销售部刘程远报销赣锋锂业，九江萍钢等项目2.13-2.28交通费--个人</t>
  </si>
  <si>
    <t>销售部彭琴琴报销青拓集团2.4-2.14交通费--个人</t>
  </si>
  <si>
    <t>销售部管厚良报销办理保证金退回资料打印费--个人</t>
  </si>
  <si>
    <t>销售部管厚良报销3.19中盐吉兰泰投标刻章费--个人</t>
  </si>
  <si>
    <t>销售部林柱生报销2月差旅费</t>
  </si>
  <si>
    <t>批量代发2025年2月武汉人员生活费</t>
  </si>
  <si>
    <t>2025年3月外经证代缴付童西婷</t>
  </si>
  <si>
    <t>生产部李权智报销厦工三明项目完工张泽松开回日照加油费190元和过路费136元--个人</t>
  </si>
  <si>
    <t>生产部程时勇报销湖北双环3.19-3.20交通费--个人</t>
  </si>
  <si>
    <t>生产部毛昌兵报销日照钢铁3.17-3.18交通费--个人</t>
  </si>
  <si>
    <t>生产部唐欣欣用款代张凯华发放2024.9月到2025年1月期间张磊、赵丙松工资，每月发放1万--个人</t>
  </si>
  <si>
    <t>生产部唐欣欣报销日照钢铁采购激光手电筒，马甲费用--个人</t>
  </si>
  <si>
    <t>生产部包兴报销国家电投山西铝业体检费--个人</t>
  </si>
  <si>
    <t>生产部包兴报销山西铝业2.28-3.1交通费--个人</t>
  </si>
  <si>
    <t>生产部林维报销日钢项目部因车辆上携带工具出厂缴纳罚款--个人</t>
  </si>
  <si>
    <t>生产部房延云报销青海发投2.25格尔木到德令哈交通费--个人</t>
  </si>
  <si>
    <t>生产部李同林报销2.25盐湖镁业到德令哈交通费--个人</t>
  </si>
  <si>
    <t>生产部林维报销日照钢铁购入双排货车鲁LA017U购买保险--个人</t>
  </si>
  <si>
    <t>生产部郑然报销厦工(三明)购买护目镜，防毒口罩，钳子，清洁刀材料费--个人</t>
  </si>
  <si>
    <t>生产部唐欣欣报销日照钢铁采购一台钉钉打卡机--个人</t>
  </si>
  <si>
    <t>生产部唐欣欣用款日照钢铁代张凯华发放部分为：（2024.9-2025.1）李纪岗28666.67元。（2024.9-2025.1）宋世文52877.1元。每人先付1万元。--个人</t>
  </si>
  <si>
    <t>生产部林家祥报销去武汉办公室整理、维修停车费--个人</t>
  </si>
  <si>
    <t>生产部李权智用款山西铝业外协安全员刘宾建10天工资--个人</t>
  </si>
  <si>
    <t>财务部汪余欢报销武汉办公室人脸识别打卡机--个人</t>
  </si>
  <si>
    <t>财务部汪余欢报销林总交办付唐电电力标书费500--个人</t>
  </si>
  <si>
    <t>付雍佳强1月工资6169.55+1月生活费929+5张报销4777.5-扣借支3556.33=8319.72</t>
  </si>
  <si>
    <t>生产部郭建霞用款2月快递费付湖北顺丰速运有限公司--公司</t>
  </si>
  <si>
    <t>批量代发2025年1月武汉人员工资  生产</t>
  </si>
  <si>
    <t>生产部李权智用款湖北双环外协杨合忠3.9-3.24交通费556元，杨家典3.6-3.25交通费493.5元，李孝民3.6-3.25交通费557.5元--个人</t>
  </si>
  <si>
    <t>生产部李权智用款山西铝业外协安全员刘宾建3.15-3.28工资12000元，体检费220元，交通费161元，冲借支4000元--个人</t>
  </si>
  <si>
    <t>生产部唐欣欣用款日照钢铁3.8-3.18吊车租赁费付日照京华货运有限公司--公司</t>
  </si>
  <si>
    <t>综合部蒋霞报销武汉开明省专纸质申报书3本胶装费--个人</t>
  </si>
  <si>
    <t>商务部胡敏报销煅烧车间轻、重灰闪发器更新项目及轻灰一闪总管、重灰煅烧炉进气总管技改项目（安装施工）线下标书打印费--个人</t>
  </si>
  <si>
    <t>商务部胡敏报销保定区域和益公司破碎机转子在线维修项目 线下标书打印费--个人</t>
  </si>
  <si>
    <t>商务部胡敏报销中盐东兴云梦制盐有限公司线下标打印费--个人</t>
  </si>
  <si>
    <t>商务部周奇报销中铄公司帮我司围标，平台需要缴纳CA年费100元--个人</t>
  </si>
  <si>
    <t>销售部林维用款生育津贴福利费--个人</t>
  </si>
  <si>
    <t>销售部林维报销日照钢铁3.9招待费--个人</t>
  </si>
  <si>
    <t>销售部林维报销日照钢铁3.5招待费--个人</t>
  </si>
  <si>
    <t>销售部管厚良报销湖北宜昌兴发集团3.13午餐招待费--个人</t>
  </si>
  <si>
    <t>销售部管厚良报销内蒙古兴发科技3.16晚餐招待费--个人</t>
  </si>
  <si>
    <t>销售部管厚良报销湖北双环3.9晚餐招待费--个人</t>
  </si>
  <si>
    <t>生产部程时勇报销湖北双环3.16交通费--个人</t>
  </si>
  <si>
    <t>生产部毛昌兵报销河南华润电力3.20交通费--个人</t>
  </si>
  <si>
    <t>生产部房延云报销青海发投3.26德令哈到西宁72元，西宁到鄂州375元--个人</t>
  </si>
  <si>
    <t>生产部包兴报销山西铝业3.1-3.2交通费--个人</t>
  </si>
  <si>
    <t>生产部包兴报销山西铝业3.2-3.10打印费--个人</t>
  </si>
  <si>
    <t>生产部闵洋用款新疆伊犁竖炉除尘道项目朱大勇外包团队尾款49209元，冲借支30000元，付19209元--个人</t>
  </si>
  <si>
    <t>生产部闵洋用款伊犁钢铁朱丹宁承包工程尾款39437元，冲借支29169元，付10268元--个人</t>
  </si>
  <si>
    <t>生产部闵洋报销3.27伊犁钢铁回公司交通费--个人</t>
  </si>
  <si>
    <t>生产部唐欣欣报销日照钢铁采购车刀，白砂轮片材料费--个人</t>
  </si>
  <si>
    <t>生产部闵洋用款伊犁钢铁捞渣机行车轨道矫正项目剩余尾款25838元，已付18000元，付叶玉辉7838元
--个人</t>
  </si>
  <si>
    <t>生产部黄国恩报销日照钢铁4.1-4.2交通费--个人</t>
  </si>
  <si>
    <t>生产部马全花用款青海发投民乐村办公处八个月房租20000元，2025年3月31日至2025年11月30日房租付王明生--个人</t>
  </si>
  <si>
    <t>生产部李权智用款湖北双环高压锅炉蒸汽吹灰管项目外协人员工资生活费付剡本前 李超 谷月飞 杨广--个人</t>
  </si>
  <si>
    <t>ETC扣款（无单）</t>
  </si>
  <si>
    <t>生产部闵洋用款新疆伊犁钢铁环冷机项目部分尾款付叶玉辉--个人</t>
  </si>
  <si>
    <t>付青海发投项目零星检修项目高国俊2024.10-2025.1月工资</t>
  </si>
  <si>
    <t>生产部张泽松报销日照钢铁4.1-4.2交通费--个人</t>
  </si>
  <si>
    <t>商务部范英报销3.31恒鑫材料标书打印费--个人</t>
  </si>
  <si>
    <t>生产部王小兵报销江苏永钢3.11-3.12交通费--个人</t>
  </si>
  <si>
    <t>生产部唐欣欣用款日照钢铁项目伊维客车辆补胎40元，购汽油260元付史遥旺--个人</t>
  </si>
  <si>
    <t>生产部余永昕报销河南华润电力采购二氧化碳一瓶气体--个人</t>
  </si>
  <si>
    <t>生产部余永昕报销唐山中厚板材3.29-3.30交通费--个人</t>
  </si>
  <si>
    <t>生产部喻志明报销山西铝业3.30-3.31交通费--个人</t>
  </si>
  <si>
    <t>生产部闵洋报销2025年4月2日武汉办公司乔迁仪式当日停车费鄂AT7P87--个人</t>
  </si>
  <si>
    <t>生产部马全花用款青海发投2025年3月份打印费用付德令哈宏冉图文广告店（个体工商户）--公司</t>
  </si>
  <si>
    <t>生产部包兴报销山西铝业4.3-4.4交通费--个人</t>
  </si>
  <si>
    <t>生产部李权智报销新余市汇益信新项目外协人员交通费--个人</t>
  </si>
  <si>
    <t>生产部李权智用款新余市汇益信新项目外协人员2人3天工资及生活费，交通费付郭都，张文菲--个人</t>
  </si>
  <si>
    <t>生产部李权智用款莱芜钢铁埋弧焊外协人员工资付余明芬--个人</t>
  </si>
  <si>
    <t>生产部朱太礼报销日照钢铁4.1-4.5交通费--个人</t>
  </si>
  <si>
    <t>生产部李权智用款湖北双环外协人员4人1天工资及生活费交通费付剡本前 李超 谷月飞 杨广--个人</t>
  </si>
  <si>
    <t>生产部李权智用款山西铝业外协人员4.2-4.3交通费付刘宾建--个人</t>
  </si>
  <si>
    <t>生产部熊伟用款厂内发货+芜钢铁集团银山型钢有限公司炼铁厂回转窑托轮1件付赤壁市迅速达科技有限公司--公司</t>
  </si>
  <si>
    <t>商务部钱婉妮用款中盐内蒙古化工股份有限公司盐碱分公司1#3#煅烧炉维修项目标书费付中机国际招标有限公司--公司</t>
  </si>
  <si>
    <t>销售部林柱生报销3.12-3.28招待费，生活费，交通费--个人</t>
  </si>
  <si>
    <t>销售部林维报销3.1-3.28日照钢铁差旅费--个人</t>
  </si>
  <si>
    <t>销售部刘程远报销3.1-3.29赣锋锂业，萍乡钢铁差旅费--个人</t>
  </si>
  <si>
    <t>销售部牛国庆报销2.13-3.28永钢，沙钢，兴澄特钢等项目差旅费（总金额8836.5，冲借支，实付2836.5）--个人</t>
  </si>
  <si>
    <t>销售部牛国庆报销2月江苏永钢招待费，车费--个人</t>
  </si>
  <si>
    <t>销售部刘江波报销2.10-3.24江苏永钢，三明钢铁，福建龙钢差旅费（总金额6118.53，扣借支3000元，实付3118.53）--个人</t>
  </si>
  <si>
    <t>销售部刘江波报销3.8三明钢铁招待费--个人</t>
  </si>
  <si>
    <t>销售部刘江波报销3.6三明钢铁招待费--个人</t>
  </si>
  <si>
    <t>销售部燕志远报销3.14-3.26贵钢交通费--个人</t>
  </si>
  <si>
    <t>销售部叶涛报销3.5-3.26北港新材料，柳州钢铁差旅费--个人</t>
  </si>
  <si>
    <t>销售部叶涛报销3.5-3.6贵港交通费--个人</t>
  </si>
  <si>
    <t>销售部管厚良报销2.8-2.28湖北宜化，兴发等项目差旅费（总金额3380，扣借支3000元，实付380）--个人</t>
  </si>
  <si>
    <t>销售部管厚良报销3.1-3.26兴发，应城双环，内蒙等项目差旅费（总金额5207.5，扣借支3000元，实付2207.5）--个人</t>
  </si>
  <si>
    <t>销售部管厚良报销3.24云梦中盐招待费--个人</t>
  </si>
  <si>
    <t>销售部管厚良报销3月出差交通费--个人</t>
  </si>
  <si>
    <t>销售部管厚良报销2月出差交通费--个人</t>
  </si>
  <si>
    <t>销售部罗小涛报销3.1-3.27日照钢铁，新兴铸管，山东泰西等项目差旅费--个人</t>
  </si>
  <si>
    <t>销售部罗小涛报销购买被子生活用品费用--个人</t>
  </si>
  <si>
    <t>销售部罗小涛报销3.25阿拉伯化肥招待费--个人</t>
  </si>
  <si>
    <t>销售部罗小涛报销2.7-2.28日照钢铁，新兴铸管，山西铝业差旅费--个人</t>
  </si>
  <si>
    <t>付陈涛湘潭钢厂外协工资</t>
  </si>
  <si>
    <t>销售部陈涛用款办理湘钢2022年三烧外协人员结算开票费用付王满妹--个人</t>
  </si>
  <si>
    <t>商务部任艳娇报销广西柳州鱼峰水泥有限公司2#线窑口筒体更换工程项目标书打印装订费--个人</t>
  </si>
  <si>
    <t>商务部胡敏报销二次 煅烧车间轻灰、重灰闪发器更新项目及轻灰一闪总管、重灰煅烧炉进气总管技改项目 标书打印费--个人</t>
  </si>
  <si>
    <t>商务部胡敏报销二次供压缩3.82MPA蒸汽管线优化改造及新增重灰减温减压装置（安装）--江苏唐电标书打印费--个人</t>
  </si>
  <si>
    <t>商务部胡敏报销供压缩3.82MPA蒸汽管线优化改造及新增重灰减温减压装置（安装）项目，报价调整，二次打印费--个人</t>
  </si>
  <si>
    <t>生产部张月用款鄂州厂区供电系统故障，请电工维修付袁漠广--个人</t>
  </si>
  <si>
    <t>生产部闵洋报销奎山水泥4.10-4.11交通费--个人</t>
  </si>
  <si>
    <t>生产部林维报销日钢项目部双排货车加油费--个人</t>
  </si>
  <si>
    <t>生产部林维报销因咨询公司制作应急管理局相关文件，购买硬中华一条，作为招待。--个人</t>
  </si>
  <si>
    <t>生产部项小生报销2025年4月5日湖北双环返回交通费--个人</t>
  </si>
  <si>
    <t>生产部余永昕报销奎山水泥4.8交通费--个人</t>
  </si>
  <si>
    <t>生产部余永昕报销唐山中厚板材3.31-4.1交通费--个人</t>
  </si>
  <si>
    <t>生产部郭建霞报销奎山水泥项目德邦物流费--个人</t>
  </si>
  <si>
    <t>生产部王小兵报销江苏永钢2.28-2.29交通费--个人</t>
  </si>
  <si>
    <t>生产部熊伟报销私车公用费用，2025.4.15,2025.4.16公司安排去武汉处理商务部事宜--个人</t>
  </si>
  <si>
    <t>生产部李权智报销内蒙古宜化采购被子及零星采购--个人</t>
  </si>
  <si>
    <t>生产部熊伟报销江西晶昊盐化有限公司重灰煅烧炉BC滚圈驮轮在线修理项目平台管理费</t>
  </si>
  <si>
    <t>销售部陈涛报销湘钢验收招待费2376元（4.22冲借支1293元，补付1083）--个人</t>
  </si>
  <si>
    <t>生产部张月用款内蒙古宜化项目现场备用金付闵洋--个人</t>
  </si>
  <si>
    <r>
      <t>生产部马全花用款青海发投碱业重碱车间</t>
    </r>
    <r>
      <rPr>
        <sz val="10.5"/>
        <color indexed="8"/>
        <rFont val="Segoe UI"/>
        <family val="2"/>
        <charset val="134"/>
      </rPr>
      <t>2023</t>
    </r>
    <r>
      <rPr>
        <sz val="10.5"/>
        <color indexed="8"/>
        <rFont val="宋体"/>
        <charset val="134"/>
      </rPr>
      <t>年新增离心机节能增效技术改造项目离心机皮带接头粘接加工费付西宁市城东区宏祥矿山设备经销部</t>
    </r>
  </si>
  <si>
    <t>综合部蒋霞用款武汉开明压力管道安装资质代办预付30%咨询费付武汉市洪山区盛利机电营业部（个体工商户）--公司</t>
  </si>
  <si>
    <t>生产部唐欣欣用款日照钢铁外协人员赵丙松，张磊2月工资--个人</t>
  </si>
  <si>
    <t>生产部马全花用款青海发投1#，3#蒸氨塔工程外包费余款付高国俊--个人</t>
  </si>
  <si>
    <t>生产部包兴报销盐湖镁业4.13-4.15交通费--个人</t>
  </si>
  <si>
    <t>生产部余永昕报销北京金隅4.12.-4.13交通费--个人</t>
  </si>
  <si>
    <t>生产部马全花用款高国俊、张海龙年会交通费付高国俊--个人</t>
  </si>
  <si>
    <t>生产部余永昕报销4.16-4.17北京金隅到江苏永钢交通费--个人</t>
  </si>
  <si>
    <t>生产部李权智用款催收高宏伟将商务车鄂A S7D07，车辆保养并更换零件付高宏伟--个人</t>
  </si>
  <si>
    <t>生产部马全花用款青海发投6#蒸氨塔维修工程外包费付高国俊--个人</t>
  </si>
  <si>
    <t>付冉启栋青海发投广联达预算费用</t>
  </si>
  <si>
    <t>生产部唐欣欣用款日照钢铁3月份五金材料费付日照维刚商贸有限公司--公司</t>
  </si>
  <si>
    <t>生产部李权智报销内蒙古宜化彩钢瓦100块材料费--个人</t>
  </si>
  <si>
    <t>批量代发2025年2月武汉人员工资   生产</t>
  </si>
  <si>
    <t>批量代发2025年3月武汉人员生活费</t>
  </si>
  <si>
    <t>转中国人民财产保险股份有限公司武汉市东湖开发区科技保险支公司员工项目意外险</t>
  </si>
  <si>
    <t>转北京国富安电子商务安全认证有限公司中铝平台CA办理费</t>
  </si>
  <si>
    <t>商务部彭秀秀用款青海发投购买中华烟付武汉东湖新技术开发区许林波副食商行--公司</t>
  </si>
  <si>
    <t>商务部彭秀秀用款芜湖新兴铸管购买中华烟付武汉东湖新技术开发区许林波副食商行--个人</t>
  </si>
  <si>
    <t>生产部马全花报销青海发投重碱车间废淡液钛板更换项目购买焊条两箱--个人</t>
  </si>
  <si>
    <t>生产部马全花报销青海发投重碱车间废淡液钛板更换项目购买焊条、油漆、等离子割嘴、钢丝刷及滚刷材料--个人</t>
  </si>
  <si>
    <t>生产部郑然报销日照钢铁4.11车辆加油费--个人</t>
  </si>
  <si>
    <t>生产部李权智报销盐湖镁业返修磨削施工，购买口罩一打--个人</t>
  </si>
  <si>
    <t>销售部林维报销莱芜钢铁托轮第一件轴承装配加工费--公司</t>
  </si>
  <si>
    <t>生产部唐欣欣用款日照钢铁宿舍三楼四楼2月水电费付李纪国--个人</t>
  </si>
  <si>
    <t>生产部马全花用款青海发投碱业有限公司石灰车间除尘器更换项目杜敬贤工程外包费付阚凤霞（农民工专户）--个人</t>
  </si>
  <si>
    <t>商务部林维报销2025年4月25日，日钢项目部双排小货车加油费--个人</t>
  </si>
  <si>
    <t>生产部王小兵报销四川峨胜4.17-4.18交通费--个人</t>
  </si>
  <si>
    <t>生产部潘涛报销日照钢铁项目部4.16-4.17交通费用--个人</t>
  </si>
  <si>
    <t>生产部余永昕用款山西铝业车削使用25t吊车两个半个台班费用付仁杰--个人</t>
  </si>
  <si>
    <t>生产部包兴报销四川峨胜4.17-4.18交通费--个人</t>
  </si>
  <si>
    <t>生产部朱太礼报销安徽皖维高新材料4.16-4.18交通费--个人</t>
  </si>
  <si>
    <t>生产部张泽松报销日照钢铁4.16-4.17交通费--个人</t>
  </si>
  <si>
    <t>生产部程旭文报销山西铝业4.30-4.31交通费--个人</t>
  </si>
  <si>
    <t>生产部王小兵报销青海盐湖镁业4.12-4.13交通费--个人</t>
  </si>
  <si>
    <t>生产部杜继红报销山西铝业4.6-4.7交通费--个人</t>
  </si>
  <si>
    <t>生产部杜继红报销山西铝业2.3-2.4交通费--个人</t>
  </si>
  <si>
    <t>生产部王小兵报销张家港火车站到济南2.27-2.28交通费--个人</t>
  </si>
  <si>
    <t>生产部李权智用款日照钢铁代张凯华发放2024.9月到2025年1月期间宋世文、李纪岗工资，每月发放1万。--个人</t>
  </si>
  <si>
    <t>生产部李权智用款日照钢铁代张凯华发放2024.9月到2025年1月期间张磊、赵丙松工资，每月发放1万。--个人</t>
  </si>
  <si>
    <t>生产部李权智用款日照钢铁（2025.2-3月）李纪岗4638.39元， （2025年2月）宋世文1119.9元--个人</t>
  </si>
  <si>
    <t>生产部李权智用款日照钢铁史德法团队赵正国工资7200元，印世茂工资1160元--个人</t>
  </si>
  <si>
    <t>生产部李权智用款日照钢铁项目部农民工工资。（总金额97141.61元，发放70%67999.13）--公司</t>
  </si>
  <si>
    <t>赵正国日照钢铁2月工资付赵娅君</t>
  </si>
  <si>
    <t>赵正国日照钢铁外协工资付赵娅君</t>
  </si>
  <si>
    <t>生产部唐欣欣用款日照钢铁二期现场需要购买两台螺杆泵付上海雨搏泵业有限公司--公司</t>
  </si>
  <si>
    <t>生产部唐欣欣用款日照钢铁租赁两个集装箱存放工器具付日照市东港区守龙活动板房销售厂--公司</t>
  </si>
  <si>
    <t>销售部刘江波报销福建三明钢铁维检部长高斌招待费--个人</t>
  </si>
  <si>
    <t>销售部管厚良报销4.24招待中盐吉兰采盐车间许主任费用--个人</t>
  </si>
  <si>
    <t>销售部管厚良报销4.22招待内蒙古宜化维修厂副厂长费用--个人</t>
  </si>
  <si>
    <t>销售部管厚良报销4.24招待内蒙宜化车间施工负责人杨宏斌费用--个人</t>
  </si>
  <si>
    <t>销售部管厚良报销4月19日招待王春红和吕海涛晚餐费用--个人</t>
  </si>
  <si>
    <t>商务部范雅君报销4月办公手机费--个人</t>
  </si>
  <si>
    <t>销售部陈涛报销4.21-24差旅费--个人</t>
  </si>
  <si>
    <t>销售部郑然报销淄博飞源，河南华润3月差旅费--个人</t>
  </si>
  <si>
    <t>销售部郑然报销2月差旅费--个人</t>
  </si>
  <si>
    <t>销售部郑然报销3.22河南华润资料打印费--个人</t>
  </si>
  <si>
    <t>销售部燕志远报销3.31-4.6差旅费--个人</t>
  </si>
  <si>
    <t>销售部罗小涛报销4.6-4.24山西铝业差旅费4675.74元，办公费307元--个人</t>
  </si>
  <si>
    <t>销售部牛国庆报销4.13-4.27江苏永钢差旅费--个人</t>
  </si>
  <si>
    <t>销售部林维报销4.7-4.13日照钢铁差旅费--个人</t>
  </si>
  <si>
    <t>生产部熊伟报销江西晶昊标书胶装费--个人</t>
  </si>
  <si>
    <t>生产部马全花用款青海发投石灰车间除尘器更换项目外协人员工资付祁廷俊2025元，赵洪财2025元，李守存600元--个人</t>
  </si>
  <si>
    <t>生产部张泽松报销5.2-5.3兆山诸暨回公司交通费 --个人</t>
  </si>
  <si>
    <t>生产部李晶报销唐电人员去德令哈办理农民工专户往返机票--个人</t>
  </si>
  <si>
    <t>生产部马全花报销青海发投废淡液钛板安装项目采购油漆稀释剂3桶--个人</t>
  </si>
  <si>
    <t>生产部马全花报销青海发投废淡液钛板安装项目采购427焊条两箱，护目镜10个--个人</t>
  </si>
  <si>
    <t>生产部马全花报销青海发投石灰车间除尘器更换项目购买钉子和切割片--个人</t>
  </si>
  <si>
    <t>生产部余永昕报销柳州钢铁4.25-4.26交通费--个人</t>
  </si>
  <si>
    <t>生产部余永昕报销日照钢铁4.22交通费--个人</t>
  </si>
  <si>
    <t>生产部包兴报销四川峨胜4.26-4.27交通费--个人</t>
  </si>
  <si>
    <t>生产部朱太礼报销日照钢铁4.24交通费--个人</t>
  </si>
  <si>
    <t>生产部张泽松报销兆山诸暨4.25交通费--个人</t>
  </si>
  <si>
    <t>生产部杜继红报销日照钢铁4.20交通费--个人</t>
  </si>
  <si>
    <t>生产部王小兵报销四川峨胜4.24-4.25交通费--个人</t>
  </si>
  <si>
    <t>生产部房延云报销四川峨胜4.24交通费--个人</t>
  </si>
  <si>
    <t>生产部程旭文报销山西铝业4.24交通费--个人</t>
  </si>
  <si>
    <t>生产部吴有良报销4.9-4.10勘查现场交通费--个人</t>
  </si>
  <si>
    <t>生产部吴有良报销湖北双环3.16交通费--个人</t>
  </si>
  <si>
    <t>生产部吴有良报销4.13-4.14现场勘查交通费--个人</t>
  </si>
  <si>
    <t>生产部李权智用款湘潭瑞通外协人员工资付刘新路--个人</t>
  </si>
  <si>
    <t>生产部李权智用款新疆伊犁钢铁环冷机工程外包尾款付叶玉辉--个人</t>
  </si>
  <si>
    <t>生产部马全花报销青海发投办公室购买打印机硒鼓--个人</t>
  </si>
  <si>
    <t>生产部王小兵报销兆山诸暨3.2-3.3交通费--个人</t>
  </si>
  <si>
    <t>生产部房延云报销5.2-5.3兆山诸暨回公司交通费 --个人</t>
  </si>
  <si>
    <t>生产部喻志明报销4.28-4.29日照钢铁交通费--个人</t>
  </si>
  <si>
    <t>青海发投工程预付款付周金国</t>
  </si>
  <si>
    <t>内蒙古宜化外协人员交通费付闵洋代发</t>
  </si>
  <si>
    <t>销售部陈涛报销太原钢铁4.30-5.5交通费及招待费--个人</t>
  </si>
  <si>
    <t>销售部管厚良报销内蒙古宜化工人体检协调招待田部长--个人</t>
  </si>
  <si>
    <t>销售部管厚良报销内蒙古宜化施工现场验收协调招待费--个人</t>
  </si>
  <si>
    <t>销售部管厚良报销内蒙古宜化5.11招待费--个人</t>
  </si>
  <si>
    <t>销售部管厚良报销安徽皖维高新5.8招待费--个人</t>
  </si>
  <si>
    <t>销售部管厚良报销湖北双环5.7招待费--个人</t>
  </si>
  <si>
    <t>转杨婷代缴4月外经证</t>
  </si>
  <si>
    <t>生产部杜继红报销天瑞汝州4.1交通费--个人</t>
  </si>
  <si>
    <t>生产部李权智用款湖北双环工程外包射线探伤费用付武汉翊鑫工程测试技术有限公司--公司</t>
  </si>
  <si>
    <t>生产部李晶用款青海发投项目唐电人员4.27-4.30去青海开户交通费付狄凯--个人</t>
  </si>
  <si>
    <t>生产部马全花用款青海发投2#、5#蒸氨塔检修项目外协人员工资付高国俊（合同价72000元，农民工工资支付52985元，剩余工程款19015元支付给高国俊个人）--个人</t>
  </si>
  <si>
    <t>生产部李权智报销五一期间项目上的一线员工加餐费及补贴--个人</t>
  </si>
  <si>
    <t>生产部马全花用款青海发投煅烧车间重灰4#煅烧炉大、小齿轮更换项目外协人员工资付高国俊（合同价37000元，农民工工资支付35160元，剩余工程款支付给高国俊个人1840元。）--个人</t>
  </si>
  <si>
    <t>生产部朱太礼报销4.28到中铝山东新材料有限公司售前交通费--个人</t>
  </si>
  <si>
    <t>生产部朱太礼报销4.30到中铝山东新材料有限公司售前交通费--个人</t>
  </si>
  <si>
    <t>生产部余永昕报销4.30-5.2柳州钢铁到内蒙古宜化交通费--个人</t>
  </si>
  <si>
    <t>生产部唐欣欣报销日钢项目部双排小货车加油--个人</t>
  </si>
  <si>
    <t>生产部马全花用款2025年4月份打印费用付德令哈宏冉图文广告店（个体工商户--公司</t>
  </si>
  <si>
    <t>生产部闵洋报销内蒙古宜化外协员工4月25日-5月4日期间生活费--个人</t>
  </si>
  <si>
    <t>生产部唐欣欣用款日照钢铁5.3-6.2煤气管道维修人员住宿租赁费付杨丽丽--个人</t>
  </si>
  <si>
    <t>生产部李晶报销日照钢铁进场体检费用--个人</t>
  </si>
  <si>
    <t>生产部李权智用款青海盐湖镁业立车变频器维修付陈志恒--个人</t>
  </si>
  <si>
    <t>生产部林家祥报销重庆东方希望5.10交通费--个人</t>
  </si>
  <si>
    <t>生产部唐欣欣用款日照钢铁4月五金材料费付日照维刚商贸有限公司</t>
  </si>
  <si>
    <t>生产部闵洋用款内蒙古宜化项目发放外协马海峰工资付闵洋代发--个人</t>
  </si>
  <si>
    <t>销售部刘江波借支伊犁钢铁客情费用付林全意--个人</t>
  </si>
  <si>
    <t>生产部李权智用款青海发投供压缩 3.82MPA蒸汽项目工程预付款付周金国--个人</t>
  </si>
  <si>
    <t>商务部冯肖用款山西省公共资源交易平台主体库项目武汉开明和岚丹CA办理费付冯肖--个人</t>
  </si>
  <si>
    <t>生产部熊伟用款伊犁钢铁炼钢厂烘烤器改造施工广联达费用付冉启栋--个人</t>
  </si>
  <si>
    <t>转杨婷代缴5月青海发投外经证缴税</t>
  </si>
  <si>
    <t>销售部刘江波报销伊犁钢铁项目5.17招待费--公司</t>
  </si>
  <si>
    <t>商务部冯肖报销太钢集团岚县矿业有限公司2025年球团一线年检回转窑检修项目标书费--个人</t>
  </si>
  <si>
    <t>商务部冯肖报销江西晶昊盐化有限公司石灰车间新增除尘技改项目标书费--个人</t>
  </si>
  <si>
    <t>销售部林柱生报销内蒙古宜化4.22招待检修厂厂长--个人</t>
  </si>
  <si>
    <t>销售部林柱生报销5.5管厚良，陈涛，罗小涛餐费--个人</t>
  </si>
  <si>
    <t>销售部林柱生用款4.16招待兆山诸暨陈总中华烟--个人</t>
  </si>
  <si>
    <t>生产部唐欣欣报销日照钢铁二期2#窑窑体发热，网购螺杆泵费用--个人</t>
  </si>
  <si>
    <t>生产部朱太礼报销5.9到玉山万年青水泥有限公司售前交通费--个人</t>
  </si>
  <si>
    <t>生产部朱太礼报销5.11到江苏永钢集团烧结机开机前技术交流售前交通费--个人</t>
  </si>
  <si>
    <t>生产部李权智报销购买货车棚子和绳子--个人</t>
  </si>
  <si>
    <t>生产部李同林报销青海盐湖镁业5.11-5.14交通费--个人</t>
  </si>
  <si>
    <t>生产部唐欣欣报销日照钢铁双排小货车加油费--个人</t>
  </si>
  <si>
    <t>生产部李晶报销日照钢铁41人17号体检费--个人</t>
  </si>
  <si>
    <t>生产部朱太礼报销5.15到玉山万年青水泥有限公司测窑及技术交流交通费--个人</t>
  </si>
  <si>
    <t>生产部李晶报销日照钢铁外协王厚高、宁宇两人体检费及交通费--个人</t>
  </si>
  <si>
    <t>生产部余永昕报销山西铝业回转窑检测外协人员工资--个人</t>
  </si>
  <si>
    <t>生产部余永昕报销山西铝业出发玉山万年青交通费--个人</t>
  </si>
  <si>
    <t>生产部张泽松报销日照钢铁5.17-5.18交通费--个人</t>
  </si>
  <si>
    <t>生产部李权智报销山东圣川5.15项小生交通费--个人</t>
  </si>
  <si>
    <t>生产部闵洋报销内蒙古宜化外协工人体检费--个人</t>
  </si>
  <si>
    <t>生产部张泽松报销重庆东方希望5.16交通费--个人</t>
  </si>
  <si>
    <t>生产部熊伟用款湖北开明4月快递费付湖北顺丰速运有限公司--公司</t>
  </si>
  <si>
    <t>销售部林柱生报销4月差旅费--个人</t>
  </si>
  <si>
    <t>销售部牛国庆报销4.7-4.11交通生活费住宿费--个人</t>
  </si>
  <si>
    <t>销售部陈涛报销4.14-4.20住宿生活费--个人</t>
  </si>
  <si>
    <t>销售部陈涛报销4.28-4.29交通生活住宿费--个人</t>
  </si>
  <si>
    <t>销售部陈涛报销4.6-4.13湘钢住宿生活交通费--个人</t>
  </si>
  <si>
    <t>销售部管厚良报销4.2-5.2住宿生活交通费--个人</t>
  </si>
  <si>
    <t>销售部叶涛报销4.7-4.25柳钢差旅费--个人</t>
  </si>
  <si>
    <t>销售部刘江波报销4.7-4.25三明差旅费（扣借支4000元，实付435.43元）--个人</t>
  </si>
  <si>
    <t>销售部燕志远报销4.15-4.18柳钢交通费--个人</t>
  </si>
  <si>
    <t>销售部燕志远报销4.24-4.29广西贵钢差旅费--个人</t>
  </si>
  <si>
    <t>销售部燕志远报销4.7-4.12广西贵港差旅费--个人</t>
  </si>
  <si>
    <t>转李晶日照钢铁借支</t>
  </si>
  <si>
    <t>转林柱生日照钢铁借支</t>
  </si>
  <si>
    <t>商务部冯肖用款青海发投碱业有限公司5台锅炉喷水减温器更换项目(二次)广联达预算费付冉启栋--个人</t>
  </si>
  <si>
    <t>商务部冯肖用款青海发投碱业有限公司 各车间厂房彩钢屋面修缮项目外协协助(广联达制作)（二次）付冉启栋--个人</t>
  </si>
  <si>
    <t>生产部李晶用款日照钢铁抢修期间新增40多人房租付杨丽丽--个人</t>
  </si>
  <si>
    <t>日照钢铁托轮油采购付洛阳正本润滑材料有限公司</t>
  </si>
  <si>
    <t>综合部蒋霞用款武汉开明官网建设（多平台响应式）付中企动力科技股份有限公司武汉第二分公司--公司</t>
  </si>
  <si>
    <t>销售部管厚良用款山东钢铁5.20招待费--个人</t>
  </si>
  <si>
    <t>销售部管厚良用款荆门新洋5.22招待费--个人</t>
  </si>
  <si>
    <t>销售部林维用款日照钢铁5.8招待费480元/日照钢铁5.9招待费1450元--个人</t>
  </si>
  <si>
    <t>生产部马全花用款青海发投重碱车间碳化塔更新项目已完成项目80%工程量，现需借款吊车租赁费付高国俊--个人</t>
  </si>
  <si>
    <t>批量代发2025年4月武汉人员生活费</t>
  </si>
  <si>
    <t>商务部冯肖用款青海发投5项目编号74,75,76,77,80等5个项目开明及中铄单位的广联达制作费付冉启栋--个人</t>
  </si>
  <si>
    <t>商务部冯肖报销中国化学工程集团电子招投标平台 CA办理--个人</t>
  </si>
  <si>
    <t>商务部冯肖报销中铝山东新材料有限公司熟料窑检修、轻烧炉检修标书费--个人</t>
  </si>
  <si>
    <t>商务部冯肖报销测井研究院FW-202504-00006科研项目机械加工业务外包标书费--个人</t>
  </si>
  <si>
    <t>商务部冯肖报销中国化学平台平台审核加急服务费第一笔--个人</t>
  </si>
  <si>
    <t>商务部冯肖报销中国化学平台平台审核加急服务费第二笔--个人</t>
  </si>
  <si>
    <t>商务部冯肖报销中国兵器平台平台审核加急服务费--个人</t>
  </si>
  <si>
    <t>商务部冯肖报销北京中招互连应用科技有限公司CA服务费--个人</t>
  </si>
  <si>
    <t>财务部汪余欢用款徐中科团队5.12-5.27回款提成付吴传俊--个人</t>
  </si>
  <si>
    <t>生产部唐欣欣用款施工现场配五图一牌，及安全生产条幅制作费付崔丽--个人</t>
  </si>
  <si>
    <t>生产部闵洋报销内蒙古宜化支付外协5月12日-5月18日生活费--个人</t>
  </si>
  <si>
    <t>生产部闵洋报销内蒙古宜化支付外协5月5日-5月11日生活费--个人</t>
  </si>
  <si>
    <t>生产部闵洋报销内蒙古宜化支付4月21日-4月27日外协生活费--个人</t>
  </si>
  <si>
    <t>生产部闵洋报销4.19-4.20从江苏永钢-内蒙古宜化交通费--个人</t>
  </si>
  <si>
    <t>生产部闵洋报销4.16-4.17江苏永钢烧结分厂（300 烧结）项目交通费--个人</t>
  </si>
  <si>
    <t>生产部闵洋报销4.12-4.13北京众德友邦工程交通费--个人</t>
  </si>
  <si>
    <t>生产部闵洋报销内蒙古宜化现场零星采购--个人</t>
  </si>
  <si>
    <t>生产部李权智用款张丙晨、李建军、曲学仪、李海波四人截止2025年5月25日一个月工资9911.25元，闵洋垫付2200元。--个人</t>
  </si>
  <si>
    <t>生产部李权智用款5.21日照钢铁项目崔慎栋工伤医疗费付崔慎栋--个人</t>
  </si>
  <si>
    <t>批量代发2025年3月武汉人员工资  生产</t>
  </si>
  <si>
    <t>批量代发2025年4月武汉前线人员工资    生产</t>
  </si>
  <si>
    <t>生产部朱太礼报销5.19到荆门新洋丰农业科技有限公司现场检查交流交通费--个人</t>
  </si>
  <si>
    <t>生产部郑然报销日照钢铁提锌窑1#窑更换减速机购买油封--个人</t>
  </si>
  <si>
    <t>生产部唐欣欣报销日照钢铁定做贴牌和横幅--个人</t>
  </si>
  <si>
    <t>生产部喻志明报销湘潭瑞通4.27交通费--个人</t>
  </si>
  <si>
    <t>生产部喻志明报销山西铝业4.24-4.25交通费--个人</t>
  </si>
  <si>
    <t>生产部吴有良报销5.15-5.16勘查现场技术交流交通费--个人</t>
  </si>
  <si>
    <t>生产部吴有良报销5.13-5.14勘查现场技术交流交通费--个人</t>
  </si>
  <si>
    <t>生产部余永昕报销山西铝业5.9-5.10交通费--个人</t>
  </si>
  <si>
    <t>生产部黄震报销青海发投5.13-5.14交通费--个人</t>
  </si>
  <si>
    <t>生产部朱太礼报销5.13日到皖维集团有限公司水泥窑技术交流--个人</t>
  </si>
  <si>
    <t>生产部马全花报销废淡液钛板安装项目采购黄色油漆1桶.毛刷2把.滚筒4个--个人</t>
  </si>
  <si>
    <t>生产部项小生报销东方希望5.11-5.15坐车上下班（程时勇、项小生、张泽松）和工具出厂交通费--个人</t>
  </si>
  <si>
    <t>生产部李同林报销5.19-5.20格尔木盐湖镁业包车去格尔木刻章来回路费及刻章费--个人</t>
  </si>
  <si>
    <t>生产部余永昕报销5.18-5.20去安徽科达四川紫宸项目来回交通费--个人</t>
  </si>
  <si>
    <t>生产部唐欣欣报销日照钢铁网购螺杆泵快递到付费--个人</t>
  </si>
  <si>
    <t>生产部李晶报销日照钢铁皮卡车加油拖工具--个人</t>
  </si>
  <si>
    <t>生产部李晶报销日照钢铁5.20面包车租赁费用--个人</t>
  </si>
  <si>
    <t>生产部林柱生报销日照钢铁5.25煤气管道清场垃圾托运费--个人</t>
  </si>
  <si>
    <t>生产部马全花报销青海发投得力M2500AD打印机维修费--个人</t>
  </si>
  <si>
    <t>生产部项小生报销5.18东方希望到山东圣川电瓶车换轮胎费用--个人</t>
  </si>
  <si>
    <t>转李晶2025.4月工资</t>
  </si>
  <si>
    <t>商务部冯肖用款陕西华山工程机械有限公司铝业分公司氧化铝仓库除尘器管道及溜槽大修项目报名费付陕西华龙工程造价咨询有限公司--公司</t>
  </si>
  <si>
    <t>商务部冯肖报销青海发投，中盐内蒙古，广州白云山等项目标书打印费--个人</t>
  </si>
  <si>
    <t>综合部蒋霞用款代办电力工程施工总承包二级资质、石油化工工程施工总承包二级资质、钢结构工程专业承包二级资质首付款付武汉纵航企业管理咨询有限公司--公司</t>
  </si>
  <si>
    <t>综合部蒋霞用款武汉依通汽车服务车辆维修保养费用5425元，（周期：2024.10.19-2025.4.8）付武汉市汉阳区依通汽车维修中心--公司</t>
  </si>
  <si>
    <t>销售部林维报销日照钢铁5.15买烟费用--个人</t>
  </si>
  <si>
    <t>生产部李权智报销鄂A-S7D07催收车辆维修保养--个人</t>
  </si>
  <si>
    <t>生产部闵洋用款内蒙古宜化买烟，餐费招待费--个人</t>
  </si>
  <si>
    <t>生产部闵洋用款内蒙古宜化外协5月19日-5月25日生活费--个人</t>
  </si>
  <si>
    <t>转杨婷代缴6月青海发投开票外经证预缴税费</t>
  </si>
  <si>
    <t>转喻志明安全罚款</t>
  </si>
  <si>
    <t>付中国人民财产保险股份有限公司武汉市东湖开发区科技保险公司员工意外险</t>
  </si>
  <si>
    <t xml:space="preserve"> 人员保险费</t>
  </si>
  <si>
    <t>转薛红军</t>
  </si>
  <si>
    <t>生产部唐欣欣用款日照钢铁刘波施工团队，在煤气管道施工项目中的人工工资付刘波--个人</t>
  </si>
  <si>
    <t>生产部李晶用款日照钢铁外协工资付刘波--个人</t>
  </si>
  <si>
    <t>财务部汪余欢用款开明公司3-4月人员组织费用付周金国--个人</t>
  </si>
  <si>
    <t>综合部蒋霞用款武汉开明压力管道安装资质代办预付30%咨询费付武汉市洪山区盛利机电营业部（个体工商户）（总金额18.6万，已付13.6万，现付5万）--公司</t>
  </si>
  <si>
    <t>转杨婷代缴5月外经证税费</t>
  </si>
  <si>
    <t>商务部冯肖用款陕西通达电子招标投标交易平台服务费，CA办理费--个人</t>
  </si>
  <si>
    <t>生产部潘涛报销日照钢铁体检费--个人</t>
  </si>
  <si>
    <t>生产部房延云报销赣锋锂业5月30到6月1日租电瓶车上下班--公司</t>
  </si>
  <si>
    <t>生产部房延云报销赣锋锂业5.29交通费--个人</t>
  </si>
  <si>
    <t>生产部毛昌兵报销赣锋锂业5.29-6.2交通费--个人</t>
  </si>
  <si>
    <t>生产部李晶报销日照钢铁5.15-5.30租赁面包车，皮卡租金--个人</t>
  </si>
  <si>
    <t>销售部管厚良报销5月31日晚日照钢铁公司员工聚餐--个人</t>
  </si>
  <si>
    <t>销售部林维报销日照钢铁租赁面包车5.29加油费鲁LS967J--个人</t>
  </si>
  <si>
    <t>销售部管厚良报销租赁面包车加油费鲁LS967J--个人</t>
  </si>
  <si>
    <t>生产部余永昕报销曲阳金隅到唐山中厚板5.27-5.29交通费--个人</t>
  </si>
  <si>
    <t>生产部余永昕报销唐山中厚板到曲阳金隅5.30交通费--个人</t>
  </si>
  <si>
    <t>销售部林维报销日照钢铁5.6体检费--个人</t>
  </si>
  <si>
    <t>生产部余永昕报销曲阳金隅5.22交通费--个人</t>
  </si>
  <si>
    <t>生产部吴有良报销4.16-4.18莱芜钢铁现场勘查技术交流交通费--个人</t>
  </si>
  <si>
    <t>生产部郑然报销日照钢铁伊维客车辆加油400元--个人</t>
  </si>
  <si>
    <t>生产部林维报销日照钢铁5.21日晚连班人员90名晚餐费--个人</t>
  </si>
  <si>
    <t>生产部吴有良报销5.8-5.10现场勘查技术交流交通费--个人</t>
  </si>
  <si>
    <t>生产部唐欣欣用款日照钢铁项目部5.9-5.22炼铁厂工人上下班大巴车接送费用付日照市岚山区岚源汽车租赁服务中心--公司</t>
  </si>
  <si>
    <t>生产部李权智用款青海发投重碱车间废淡液钛板更换项目农民工工资付周飞团队--个人</t>
  </si>
  <si>
    <t>生产部王国志报销5.20-5.25在日照钢铁项目期间，车辆加油费用及购买烫伤药费用报销--个人</t>
  </si>
  <si>
    <t>销售部林柱生报销日照钢铁工具出厂厂内货车使用及回武汉物流费用--个人</t>
  </si>
  <si>
    <t>销售部管厚良报销日照钢铁二期石灰窑除污买柴油--个人</t>
  </si>
  <si>
    <t>生产部马全花报销青海发投闪发器项目合同寄至江苏省常州唐电公司快递费--个人</t>
  </si>
  <si>
    <t>生产部马全花报销青海盐湖镁业探伤器从格尔木盐湖镁业发至德令哈快递费--个人</t>
  </si>
  <si>
    <t>生产部李同林报销青海盐湖镁业5.19-6.2交通费--个人</t>
  </si>
  <si>
    <t>生产部唐欣欣用款日照钢铁炼铁煤气管道及二期石灰窑餐费付刁自富--个人</t>
  </si>
  <si>
    <t>生产部唐欣欣用款日照钢铁炼铁厂5.9至5月30日期间盒饭费用付刁自富--个人</t>
  </si>
  <si>
    <t>生产部马全花用款青海发投1-4月份吊车租赁费用付马有勺--个人</t>
  </si>
  <si>
    <t>生产部李晶用款青海发投蒸汽管道进度款5万元；现场已完成整体进度50%（前期已支付30%21.9万元，本次支付进度款5万）付周金国--个人</t>
  </si>
  <si>
    <t>生产部李晶用款青海发投闪发器进度款5万元；现场已完成整体进度50%（前期已支付30%17.1万元整，本次支付进度款5万）付周金国--个人</t>
  </si>
  <si>
    <t>销售部陈涛报销招待宝钢集团马总及家人餐费--个人</t>
  </si>
  <si>
    <t>销售部林柱生借支差旅备用金--个人</t>
  </si>
  <si>
    <t>生产部唐欣欣用款日照钢铁购买集装箱两个，一个做为办公室，一个做为焊机仓库付厉昌功--个人</t>
  </si>
  <si>
    <t>财务部汪余欢借支发投采购备用金--个人</t>
  </si>
  <si>
    <t>商务部冯肖借支青海发投碱业出差经费--个人</t>
  </si>
  <si>
    <t>转林家祥借支</t>
  </si>
  <si>
    <t>日照钢铁托轮油采购费付洛阳正本润滑材料有限公司</t>
  </si>
  <si>
    <t>综合部蒋霞报销临时采购办公用品（青海发投考勤机及U盘）--个人</t>
  </si>
  <si>
    <t>销售部管厚良报销安徽皖维5.9资料打印费--个人</t>
  </si>
  <si>
    <t>生产部项小生报销6.14江苏永钢违章罚款--个人</t>
  </si>
  <si>
    <t>生产部李晶用款日照钢铁刘正荣调窑差旅费及人员工资付郭敏--个人</t>
  </si>
  <si>
    <t>生产部余永昕报销烧结分厂打印资料工作牌--个人</t>
  </si>
  <si>
    <t>生产部李权智用款公司货车从四川峨胜到青海发投司机工资付林全意--个人</t>
  </si>
  <si>
    <t>生产部李晶报销日照快递对讲机至江苏永刚--个人</t>
  </si>
  <si>
    <t>生产部张泽松报销日照钢铁6.10交通费--个人</t>
  </si>
  <si>
    <t>生产部余永昕报销永钢烧结去永钢石灰厂拉工具车费--个人</t>
  </si>
  <si>
    <t>生产部包兴报销烧结分厂6.11交通费--个人</t>
  </si>
  <si>
    <t>生产部余永昕报销烧结分厂现场安全罚款--个人</t>
  </si>
  <si>
    <t>生产部余永昕报销曲阳金隅5.31-6.1交通费--个人</t>
  </si>
  <si>
    <t>生产部余永昕报销6.4鄂州出发安徽皖维交通费--个人</t>
  </si>
  <si>
    <t>生产部余永昕报销6.5安徽皖维出发江苏永钢交通费--个人</t>
  </si>
  <si>
    <t>生产部余永昕报销6.11江苏永钢到日照钢铁交通费--个人</t>
  </si>
  <si>
    <t>生产部张泽松报销6.8江苏永钢交通费--个人</t>
  </si>
  <si>
    <t>生产部房延云报销6.5福建青拓到永钢钢厂交通费--个人</t>
  </si>
  <si>
    <t>生产部管厚良报销日照钢铁6.6买药28元，洗车15元--个人</t>
  </si>
  <si>
    <t>生产部马全花报销废淡液钛板安装项目，返工刷漆购买材料--个人</t>
  </si>
  <si>
    <t>生产部包兴报销烧结分厂6.6交通费--个人</t>
  </si>
  <si>
    <t>生产部房延云报销福建鼎信6.2交通费--个人</t>
  </si>
  <si>
    <t>生产部杜继红报销5.18日照钢铁二期清洗瓦座桶加柴油--个人</t>
  </si>
  <si>
    <t>生产部房延云报销6.2江西赣峰锂业回公司交通费--个人</t>
  </si>
  <si>
    <t>生产部朱太礼报销日照钢铁5.22-5.23交通费--个人</t>
  </si>
  <si>
    <t>生产部马全花用款青海发投煅烧车间轻灰1#炉调炉零星派工人员工资付高国俊--个人</t>
  </si>
  <si>
    <t>生产部喻志明报销日照钢铁安全罚款100元，项目经理连带扣100元。--个人</t>
  </si>
  <si>
    <t>生产部唐欣欣用款日照钢铁二期2号窑瓦温不稳定，需要在购买一台螺杆泵，泵1600顺丰运费330付上海雨搏泵业有限公司--公司</t>
  </si>
  <si>
    <t>生产部李晶用款日照钢铁外协零星派工工资付刘波--个人</t>
  </si>
  <si>
    <t>生产部李晶用款日照到场8名人员（朱晓举、朱海强、杨小伟、李纪圆、贾海立、谷有强、梁爱军、李柏松）开车路费付朱晓举--个人</t>
  </si>
  <si>
    <t>生产部李晶用款日照钢铁外协其中5人（朱晓举、朱海强、杨小伟、李纪圆、贾海立）预支每人1千工资。--个人</t>
  </si>
  <si>
    <t>青海发投石灰车间广联达预算费付冉启栋</t>
  </si>
  <si>
    <t>生产部王国志借支江西晶昊盐化项目备用金--个人</t>
  </si>
  <si>
    <t>财务部杨婷用款青海发投开外经证缴纳增值税2385.32，城建税166.97，教育费附加71.56，地方教育附加47.71，企业税238.53元--个人</t>
  </si>
  <si>
    <t>生产部张月用款货车维修费用付德令哈鑫轮汽车综合服务部</t>
  </si>
  <si>
    <t>生产部唐欣欣用款日照钢铁外协人员4月工资（李志明 陈杰 刘红良 小林总（陈庆磊已代发） 陈建威 李朋  张建权 师延清 代川 张磊 赵丙松 印世茂）--个人</t>
  </si>
  <si>
    <t>生产部唐欣欣用款2.11至4.13日气体费用，日照钢铁W9石灰窑使用付日照市鑫隆工业气体有限公司--公司</t>
  </si>
  <si>
    <t>生产部唐欣欣用款2月11至5.22气体采购费共计19605元，日照钢铁炼铁煤气管道使用付日照市鑫隆工业气体有限公司--公司</t>
  </si>
  <si>
    <t>生产部唐欣欣用款日照钢铁代张凯华发放2024.9月到2025年1月期间外协人员工资（每月发放1万，逐月发放）付张磊，赵丙松--个人</t>
  </si>
  <si>
    <t>转李晶借支项目备用金</t>
  </si>
  <si>
    <t>财务部汪余欢用款青海发投购买3T卷扬机1台付西宁市城北区西北王起重机械经营部--公司</t>
  </si>
  <si>
    <t>销售部管厚良报销日照钢铁6.8招待费--个人</t>
  </si>
  <si>
    <t>综合部蒋霞用款武汉开明专利年费7935元付国家知识产权局专利局武汉代办处--公司</t>
  </si>
  <si>
    <t>生产部唐欣欣用款日照钢铁6月提锌窑使用吊车的费用付日照京华货运有限公司--公司</t>
  </si>
  <si>
    <t>生产部唐欣欣用款日照钢铁3月28日至5月28日，石灰工厂所用吊车人费用付日照京华货运有限公司--公司</t>
  </si>
  <si>
    <t>生产部唐欣欣用款日照钢铁两项吊车费用为煤气管道使用，随车吊板房出厂，汽车吊补偿器切割的时候吊补偿器付日照京华货运有限公司--公司</t>
  </si>
  <si>
    <t>生产部唐欣欣用款吊车3.20号，随车吊五小时，共计1090元付日照京华货运有限公司--公司</t>
  </si>
  <si>
    <t>生产部李晶用款江西玉山万年青外协人员工资付史黎明--个人</t>
  </si>
  <si>
    <t>生产部张月用款鄂州工厂5月快递费付湖北顺丰速运有限公司--公司</t>
  </si>
  <si>
    <t>财务部杨万成报销青海发投抢修脚手架运费300元--个人/从德令哈到钟祥考试打车费用4次共47.31元/4-5月高速过路费142.45元/从青海德令哈到钟祥火车票报销514.5元/青海办公室购买格行无线网（设备110元，一个月150G网费79）179元/整理外协人员住宿采购物质58元</t>
  </si>
  <si>
    <t>商务部冯肖报销中国兵器采购平台CA办理费用--个人</t>
  </si>
  <si>
    <t>财务部杨婷报销4.23-6.25锅炉培训考试交通费及王先梅话费充值--个人</t>
  </si>
  <si>
    <t>财务部王金平报销6.18-6.20西安考试差旅费--个人</t>
  </si>
  <si>
    <t>生产部郭建霞报销6.6-6.10私车公用去武汉锅炉所参加培训考试--个人</t>
  </si>
  <si>
    <t>生产部林家祥报销6.12 依维柯 鄂AT7P87 维修保养费用300元，货车鄂A4Z5Y0 维修保养费用450元,合计750元。--个人</t>
  </si>
  <si>
    <t>销售部管厚良借支5月差旅费借支--个人</t>
  </si>
  <si>
    <t>销售部刘江波报销伊犁钢铁项目结算招待费--个人</t>
  </si>
  <si>
    <t>销售部陈涛报销黔西电厂5月差旅费--个人</t>
  </si>
  <si>
    <t>生产部齐晓宇用款日照钢铁2025.06.21-2026.06.20房屋租金付杨丽丽--个人</t>
  </si>
  <si>
    <t>生产部郭建霞报销贵州黔西项目工器具物流回厂费用 630元--个人</t>
  </si>
  <si>
    <t>生产部唐欣欣用款日照钢铁3月-5月宿舍水电费用付李纪国--个人</t>
  </si>
  <si>
    <t>生产部林柱生报销日照钢铁采购材料费及藿香正气水--个人</t>
  </si>
  <si>
    <t>生产部余永昕报销烧结分厂现场零星采购--个人</t>
  </si>
  <si>
    <t>生产部唐欣欣用款日照钢铁赵正国（转赵娅君2011.5），代川3471.75，师延清1818.75三人已离职，剩余的30%工资需要发放给工人--个人</t>
  </si>
  <si>
    <t>生产部郑然报销日照钢铁4.9采购50袋木屑及停车费--个人</t>
  </si>
  <si>
    <t>生产部郑然报销4月19日日钢项目部双排小货车加油费，车胎检查充气10元--个人</t>
  </si>
  <si>
    <t>生产部余永昕报销烧结分厂6.6现场采购两根槽钢搭平面磨--个人</t>
  </si>
  <si>
    <t>生产部项小生报销江苏永钢采购的资料和工具--个人</t>
  </si>
  <si>
    <t>生产部马全花报销5.21青海发投购买施工日志20本--个人</t>
  </si>
  <si>
    <t>生产部唐欣欣报销日照钢铁给W9区域制作KT板费用--个人</t>
  </si>
  <si>
    <t>生产部项小生报销江苏永钢购买降温药品--个人</t>
  </si>
  <si>
    <t>生产部唐欣欣用款日照钢铁张磊已离职，三月份剩余30%工资2188.89元。--个人</t>
  </si>
  <si>
    <t>生产部唐欣欣用款日照钢铁代张凯华发放2024.9月到2025年1月期间，每月发放1万，逐月发放。（ 张磊剩余3185.19元，赵丙松1万，宋世文1万）--个人</t>
  </si>
  <si>
    <t>生产部余永昕报销日照钢铁请叉车转运垫板150 转运液压挡轮150 垃圾车托运1000--个人</t>
  </si>
  <si>
    <t>生产部马全花用款青海发投重碱车间一座碳化塔更新项目农民工工资付高国俊团队（全款216922-35833高国俊-30833张海龙-30000=120256元）--个人</t>
  </si>
  <si>
    <t>生产部李晶报销日照外协李纪圆中暑去输液医疗费8.22--个人/生产部李晶报销日照钢铁甲方要求配置医药用品采购费84.32--个人/生产部李晶报销日照钢铁安全横幅费用25--个人/日照钢铁采购消防水带，盐汽水，割枪费用293--个人/四川峨胜购买安全帽+手套，外协3人交通费380--个人/日照钢铁仓库垃圾清理费用1000--个人/报销采购日照项目部办公用品252--个人</t>
  </si>
  <si>
    <t>生产部李晶用款日照钢铁预付史德法4月份人工工资付史遥旺--个人</t>
  </si>
  <si>
    <t>生产部郭建霞用款4月焊机送外维修，换配件费用合计950元付鄂州市友利机电设备经营部--公司</t>
  </si>
  <si>
    <t>生产部李晶用款日照钢铁吊车租赁费预存付日照京华货运有限公司</t>
  </si>
  <si>
    <t>财务部汪余欢用款青海发投租用大巴车接送员工上下班付高朝波</t>
  </si>
  <si>
    <t>销售部管厚良报销内蒙古宜化，日照钢铁5.7-5.31差旅费（总金额5238.55，冲借支5000，实付238.55）--个人</t>
  </si>
  <si>
    <t>销售部叶涛报销5月出差山西江西差旅费--个人</t>
  </si>
  <si>
    <t>销售部牛国庆报销5.6-5.30差旅费--个人</t>
  </si>
  <si>
    <t>销售部刘江波报销5.5-5.27差旅费--个人</t>
  </si>
  <si>
    <t>销售部燕志远报销5.6-6.3差旅费--个人</t>
  </si>
  <si>
    <t>销售部罗小涛报销5.6-5.28出差日照钢铁差旅费--个人</t>
  </si>
  <si>
    <t>生产部张月用款新疆伊犁钢铁现场施工购买钢材一批预付定金三万（合同金额100583.82）付伊犁盛维玖晟钢铁销售有限责任公司--公司</t>
  </si>
  <si>
    <t>综合部蒋霞用款新疆伊犁钢铁烘烤器改造施工项目安责险付中华联合财产保险股份有限公司伊犁分公司--公司</t>
  </si>
  <si>
    <t>生产部张月用款新疆伊犁现场施工购买钢材一批尾款(合同金额为100583.82。已付30000，剩余：70583.82)付伊犁盛维玖晟钢铁销售有限责任公司--公司</t>
  </si>
  <si>
    <t>生产部张月用款新疆伊犁钢铁现场施工需求订购不锈钢管一批付伊犁盛维玖晟钢铁销售有限责任公司--公司</t>
  </si>
  <si>
    <t>生产部张月用款新疆伊犁钢铁现场施工购买法兰弯头一批付伊宁市四通物资经销部--公司</t>
  </si>
  <si>
    <t>生产部李晶用款青海发投蒸汽管线进度款10万元付周金国--个人</t>
  </si>
  <si>
    <t>生产部李晶用款青海发投闪发器进度款10万元付周金国--个人</t>
  </si>
  <si>
    <t>生产部侯礼借支新疆伊犁钢铁烘烤器项目备用金--个人</t>
  </si>
  <si>
    <t>财务部杨万成用款青海抢修项目员工上下班大巴车交通费付高朝波</t>
  </si>
  <si>
    <r>
      <rPr>
        <sz val="11"/>
        <rFont val="微软雅黑"/>
        <family val="2"/>
        <charset val="134"/>
      </rPr>
      <t>财务部杨万成用款青海发投王春红项目组</t>
    </r>
    <r>
      <rPr>
        <sz val="10.5"/>
        <rFont val="Segoe UI"/>
        <family val="2"/>
        <charset val="134"/>
      </rPr>
      <t>74</t>
    </r>
    <r>
      <rPr>
        <sz val="10.5"/>
        <rFont val="宋体"/>
        <charset val="134"/>
      </rPr>
      <t>人人工工资预付款付王春红</t>
    </r>
  </si>
  <si>
    <r>
      <rPr>
        <sz val="11"/>
        <rFont val="微软雅黑"/>
        <family val="2"/>
        <charset val="134"/>
      </rPr>
      <t>生产部齐晓宇用款日照钢铁二期</t>
    </r>
    <r>
      <rPr>
        <sz val="10.5"/>
        <rFont val="Segoe UI"/>
        <family val="2"/>
        <charset val="134"/>
      </rPr>
      <t>2</t>
    </r>
    <r>
      <rPr>
        <sz val="10.5"/>
        <rFont val="宋体"/>
        <charset val="134"/>
      </rPr>
      <t>、</t>
    </r>
    <r>
      <rPr>
        <sz val="10.5"/>
        <rFont val="Segoe UI"/>
        <family val="2"/>
        <charset val="134"/>
      </rPr>
      <t>3#</t>
    </r>
    <r>
      <rPr>
        <sz val="10.5"/>
        <rFont val="宋体"/>
        <charset val="134"/>
      </rPr>
      <t>窑用拖轮油付洛阳正本润滑材料有限公司</t>
    </r>
  </si>
  <si>
    <t>综合部蒋霞报销青海发投大修项目171保险费--个人</t>
  </si>
  <si>
    <t>综合部蒋霞报销4人参加PE焊考试交通费--个人</t>
  </si>
  <si>
    <t>综合部蒋霞借支劳务李柏松赣锋锂业受伤住院费--个人</t>
  </si>
  <si>
    <t>生产部唐欣欣报销日照钢铁施工现场气温较高，购买四个西瓜解暑。--个人</t>
  </si>
  <si>
    <t>生产部李权智报销青海发投民乐村电费--个人</t>
  </si>
  <si>
    <t>生产部项小生报销永钢石灰车间2#窑因天气炎热购买风扇降温--个人</t>
  </si>
  <si>
    <t>生产部马全花报销青海发投热电车间锅炉喷水减温器更换项目合同寄至江苏唐电公司--个人</t>
  </si>
  <si>
    <t>生产部陈志恒报销莱芜钢铁厂内卧车故障维修费--个人</t>
  </si>
  <si>
    <t>生产部李权智报销青海发投购买冰水20瓶--个人</t>
  </si>
  <si>
    <t>生产部李晶报销日照钢铁购买大修期间材料--个人</t>
  </si>
  <si>
    <t>生产部项小生报销江苏永钢烧结混合机工具用品釆购--个人</t>
  </si>
  <si>
    <t>生产部张泽松报销日照钢铁体检费--个人</t>
  </si>
  <si>
    <t>生产部王国志报销晶昊盐业购买耗材手套 、眼镜、口罩等--个人</t>
  </si>
  <si>
    <t>生产部李晶报销朱中华日照返程湖南交通及补贴--个人</t>
  </si>
  <si>
    <t>生产部余永昕报销日照钢铁现场采购差材料费--个人</t>
  </si>
  <si>
    <t>财务部汪余欢报销青海发投大修项目饮用水及一次性纸杯--个人</t>
  </si>
  <si>
    <t>生产部李权智报销公司货车绕四川峨胜车辆故障维修费500元，高速罚款50，加油370元--个人</t>
  </si>
  <si>
    <t>生产部马全花用款青海发投2025年5月份打印费用及办公用品采购费付德令哈宏冉图文广告店（个体工商户）--公司</t>
  </si>
  <si>
    <t>销售部刘江波用款伊犁钢铁烘烤器电缆线定金付伊犁昆香电控设备有限责公司--公司</t>
  </si>
  <si>
    <t>生产部张月用款青海发投王春红团队工程外包费付王春红（总金额为：319605.63，已支付170000的工资款，车费50500已付，剩99105.63未付-3000暂扣=96105.63）--个人</t>
  </si>
  <si>
    <t>生产部齐晓宇用款日照钢铁大修期间第二批人员从河北到日照开车路费付陈宝柱--个人</t>
  </si>
  <si>
    <t>销售部刘江波用款伊犁钢铁烘烤器项目材料运输车采购费付张利新</t>
  </si>
  <si>
    <t>销售部刘江波用款伊犁钢铁烘烤器电缆线定金付伊犁昆香电控设备有限责任公司--公司</t>
  </si>
  <si>
    <t>生产部李晶用款日照钢铁陈宝柱团队外协工资及交通费付李晶--个人</t>
  </si>
  <si>
    <t>生产部李晶报销日照钢铁采购桶装水、测温枪等物品--个人</t>
  </si>
  <si>
    <t>生产部李晶报销日照钢铁购买防暑降温物资及二期现场施工物资等--个人</t>
  </si>
  <si>
    <t>付6月外经证预缴税费付杨婷代缴</t>
  </si>
  <si>
    <t>生产部李权智用款青海发投供压缩 3.82MPA蒸汽管线项目工程外包费付周金国团队（全款73万，已付预付款21.9万，进度款15万，本次付款13万）</t>
  </si>
  <si>
    <t>生产部李权智用款青海发投闪发器项目工程外包费付周金国团队（全款57万，已付预付款17.1万，进度款15万，本次付款123803）</t>
  </si>
  <si>
    <t>财务部杨婷用款6月怀宁上峰开具9%建筑发票外经证，预缴增值税220.18，城建税11.01，企业所得税22.02，合计253.21--个人</t>
  </si>
  <si>
    <t>生产部李权智用款青海发投闪发器项目工程外包费付周金国团队杨志海（全款57万，已付444803元，本次付款12万，余5197未付）</t>
  </si>
  <si>
    <t>生产部李权智用款青海发投供压缩 3.82MPA蒸汽管线项目工程外包费付周金国团队杨志海（全款73万，已付49.9万，本次付款216060，余14940未付）</t>
  </si>
  <si>
    <t>批量代发2025年5月武汉人员生活费</t>
  </si>
  <si>
    <t>财务部王金平用款姚忠平劳务公司（合肥星平易达设备安装有限公司）在2025年6月给湖北开明开票不含税合计1188118.82元，税金由我司承担。增值税11881.18+城建税415.84+教育费178.22+地方教育118.81+水利641.58+印花税178.22=13413.85元--公司</t>
  </si>
  <si>
    <t>商务部林柱生报销青海发投4.30-5.5严雅楠一家机票费，旅游团费，餐费，交通费（总金额30441，冲借支3万，付441）--个人</t>
  </si>
  <si>
    <t>生产部李权智用款青海发投外协人员工资付（郭庆滨15184元，李东15200元，尚庆增7684.5元）--个人</t>
  </si>
  <si>
    <t>商务部冯肖报销青海发投上下班交通费--个人</t>
  </si>
  <si>
    <t>生产部余永昕报销广安台泥下雨加班测窑电脑屏幕进水换屏幕费--个人</t>
  </si>
  <si>
    <t>生产部余永昕报销日照钢铁现场采购--个人</t>
  </si>
  <si>
    <t>生产部余永昕报销日照小货车朱晓举出厂带灯缴纳1000罚款--个人</t>
  </si>
  <si>
    <t>生产部马全花报销7月8日青海发投碳化工段施工工人不小心砸到手指头，购买碘伏、棉签及创可贴费用--个人</t>
  </si>
  <si>
    <t>生产部马全花报销青海发投重碱车间采购内六角扳手1套，等离子割嘴1套，平键1根材料费--个人</t>
  </si>
  <si>
    <t>生产部朱太礼报销7.8回日照钢铁窑维修维护交通费--个人</t>
  </si>
  <si>
    <t>生产部朱太礼报销7.6日到邯郸新兴铸管技术交流--个人</t>
  </si>
  <si>
    <t>生产部朱太礼报销7.4日到万年县万年青水泥厂售前交通费--个人</t>
  </si>
  <si>
    <t>生产部侯礼报销伊犁钢铁材料运输费，体检费，材料采购费，油费，车辆保养费--个人</t>
  </si>
  <si>
    <t>生产部侯礼报销伊犁钢铁6月交通费--个人</t>
  </si>
  <si>
    <t>生产部唐欣欣用款日照钢铁代张凯华付款，借支2025年7月7日，赵炳松、宋世文已申请金额4万（两人每人约5.2万元）。本次申请每人申请一万后，每人余额约2000左右--个人</t>
  </si>
  <si>
    <t>生产部项小生报销日照钢铁体检费--个人</t>
  </si>
  <si>
    <t>生产部闵洋报销内蒙古宜化4-5月住宿费用--个人</t>
  </si>
  <si>
    <t>生产部唐欣欣用款代张凯华发放2024.9月到2025年1月期间宋世文、李纪岗工资，每月发放1万，逐月发放。李纪岗还有8666.67元。--个人</t>
  </si>
  <si>
    <t>生产部李晶用款临时从日照调到青海往返交通费付何俊杰--个人</t>
  </si>
  <si>
    <t>生产部何俊杰借支内蒙古宜化预支6月工资10000元--个人</t>
  </si>
  <si>
    <t>生产部侯礼用款新疆伊犁钢铁现场辅材采购费付新源县荣泰五金机电行</t>
  </si>
  <si>
    <t>商务部熊伟用款青海发投蒸发管项目广联达进度款付冉启栋--个人</t>
  </si>
  <si>
    <t>商务部冯肖报销青海宜化3#电石炉先进技术改造项目办理电子章--个人</t>
  </si>
  <si>
    <t>商务部冯肖报销球团7月检修委外项目广联达费用--个人</t>
  </si>
  <si>
    <t>销售部刘江波报销伊犁钢铁烘烤器项目资料打印费--个人</t>
  </si>
  <si>
    <r>
      <rPr>
        <sz val="10.5"/>
        <color indexed="63"/>
        <rFont val="宋体"/>
        <charset val="134"/>
      </rPr>
      <t>生产部李莉莉用款</t>
    </r>
    <r>
      <rPr>
        <sz val="10.5"/>
        <color indexed="63"/>
        <rFont val="Segoe UI"/>
        <family val="2"/>
        <charset val="134"/>
      </rPr>
      <t>5.19-6.30</t>
    </r>
    <r>
      <rPr>
        <sz val="10.5"/>
        <color indexed="63"/>
        <rFont val="宋体"/>
        <charset val="134"/>
      </rPr>
      <t>吊车、翻斗车使用费用付日照京华货运有限公司</t>
    </r>
  </si>
  <si>
    <t>生产部李权智用款日照钢铁项目夏季防暑降温物品及库存补库物资及部分大修用消耗品付日照维刚商贸有限公司--公司</t>
  </si>
  <si>
    <t>生产部李权智用款成渝钒钛项目19人5天生活费及上下班交通费付王国志--个人</t>
  </si>
  <si>
    <t>王国志借支成渝钒钛外协车费--个人</t>
  </si>
  <si>
    <t>何俊杰借支内蒙古宜化备用金</t>
  </si>
  <si>
    <t>生产部李权智用款内蒙古宜化项目房屋押金500元+中介费500元+3个月水电费300元+房租6000元=7300元付王冶华--个人</t>
  </si>
  <si>
    <t>销售部刘江波报销伊犁钢铁6.27入厂体检费--个人</t>
  </si>
  <si>
    <t>销售部刘江波报销伊犁钢铁合同资料快递费--个人</t>
  </si>
  <si>
    <t>生产部林家祥报销7月2日 依维柯AP86J2 更换轮胎费用--个人</t>
  </si>
  <si>
    <t>财务部汪余欢报销青海发投大修期间饮用水费用--个人</t>
  </si>
  <si>
    <t>财务部汪余欢报销青海发投大修员工培训用笔80支--个人</t>
  </si>
  <si>
    <t>财务部汪余欢报销青海发投大修期间零星招待用香烟--个人</t>
  </si>
  <si>
    <t>生产部马全花报销青海发投热电车间锅炉喷水减温器更换项目给工人买水费用--个人</t>
  </si>
  <si>
    <t>生产部马全花报销青海发投重碱车间采购手套、加长螺丝刀、不锈钢焊条材料费--个人</t>
  </si>
  <si>
    <t>生产部马全花报销青海发投除尘器风机基础螺栓切割，采购切割片--个人</t>
  </si>
  <si>
    <t>生产部李晶报销日照钢铁材料采购费--个人</t>
  </si>
  <si>
    <t>财务部杨万成报销青海大修期间6.28-7.3馒头款--个人</t>
  </si>
  <si>
    <t>生产部李权智用款内蒙古宜化项目租两个活动板房，押金11000+租金1260+出厂运费750=13010元付乌达区永固钢结构工程部(个体工商户)--公司</t>
  </si>
  <si>
    <t>生产部李晶用款日照钢铁项目现场工人刘望易工资--个人</t>
  </si>
  <si>
    <t>销售部刘江波报销项目部房租，租期6个月，本次缴费7月15日至10月15日--个人</t>
  </si>
  <si>
    <t>生产部李权智用款江西赣锋锂业25.7.12安全罚款付江西赣锋锂业集团股份有限公司--个人</t>
  </si>
  <si>
    <t>生产部李晶报销日照钢铁7月2日外协人员加班费--个人</t>
  </si>
  <si>
    <t>生产部李晶报销日照钢铁7.10临时采购--个人</t>
  </si>
  <si>
    <t>生产部喻志明报销成渝钒钛7.14加油费--个人</t>
  </si>
  <si>
    <t>生产部喻志明报销成渝钒钛7.13交通费--个人</t>
  </si>
  <si>
    <t>生产部何俊杰报销自驾开车前往山东日照钢铁、内蒙宜化、君正、中盐建材现场勘测及前往中盐吉兰泰投标现场--个人</t>
  </si>
  <si>
    <t>生产部李莉莉报销日照钢铁7月8日采购两个扫把--个人</t>
  </si>
  <si>
    <t>生产部余永昕报销日照钢铁7.11叉车转运垫板费用--个人</t>
  </si>
  <si>
    <t>生产部余永昕报销日照钢铁7.4打车去顺丰快递来回交通费--个人</t>
  </si>
  <si>
    <t>生产部余永昕报销7.6永钢租小货车拉工具卸货--个人</t>
  </si>
  <si>
    <t>生产部余永昕报销永钢租电动车两台一个月--个人</t>
  </si>
  <si>
    <t>生产部管厚良报销7.12中盐内蒙古化工股份有限公司盐碱分公司动力车间4#破碎系统大修项目标书打印费--个人</t>
  </si>
  <si>
    <t>生产部吴有良报销4.14-4.16现场勘查技术交流交通费--个人</t>
  </si>
  <si>
    <t>综合部蒋霞用款鄂A T7P87车辆保养付姚煜均--个人</t>
  </si>
  <si>
    <t>生产部李权智用款内蒙古宜化世贸公寓2002房租2025.7.18到2015.10.18三个月租金4500元，押金1500元，中介费500元付王梅--个人</t>
  </si>
  <si>
    <t>付李柏松工资</t>
  </si>
  <si>
    <t>生产部林家祥借支江西玉山万年青外协员工生活费，住宿费以及现场零星采购。--个人</t>
  </si>
  <si>
    <t>生产部李晶用款日照钢铁朱晓举团队人员6-7月份劳务费--个人</t>
  </si>
  <si>
    <t>生产部李晶用款成渝钒钛7月15日到7月20日6人外协工资付何光彬--个人</t>
  </si>
  <si>
    <t>生产部李权智用款福建鼎信安全罚款付福建鼎信实业有限公司（付款备注：考核款)--公司</t>
  </si>
  <si>
    <t>生产部李权智用款日照钢铁7月8日到7月14日吊车费付日照京华货运有限公司--公司</t>
  </si>
  <si>
    <t>生产部李晶用款日照钢铁外协朱晓举团队岳鹏硕、陈志杰、刘后海三人工资（付大林总）--个人</t>
  </si>
  <si>
    <t>生产部李晶报销成渝钒钛李宏、周乐乐、李德明三人19号工资--个人</t>
  </si>
  <si>
    <t>财务部汪余欢用款青海发投工作服及T恤费用付武汉市黄陂区职安劳保用品经营部--公司</t>
  </si>
  <si>
    <t>生产部李晶报销成渝钒钛住宿费报销（按每天住宿人员，一人30计算）--个人</t>
  </si>
  <si>
    <t>何俊杰借支中盐内蒙古项目备用金</t>
  </si>
  <si>
    <t>生产部李权智用款成渝钒钛车辆租金500元，1000吨液压顶和其他工具租金2000元付喻志明</t>
  </si>
  <si>
    <t>生产部李晶用款7月15-7月19号吊车使用费付日照京华货运有限公司--公司</t>
  </si>
  <si>
    <t>生产部何俊杰报销内蒙古宜化现场购买安全帽，9顶，购买项目前期物品--个人</t>
  </si>
  <si>
    <t>生产部何俊杰报销内蒙古宜化现场购买被褥，高低床3375元--个人</t>
  </si>
  <si>
    <t>销售部管厚良报销湖北双环7.18招待费--个人</t>
  </si>
  <si>
    <t>财务部汪余欢用款生产部程旭文2025.6-7月工资--个人</t>
  </si>
  <si>
    <t>财务部汪余欢用款商务部张良斌2025.7月工资--个人</t>
  </si>
  <si>
    <t>生产部李权智用款青海发投外协人员戴路生工资奖励--个人</t>
  </si>
  <si>
    <t>销售部管厚良报销6.1-6.26日照钢铁，内蒙古宜化差旅费--个人</t>
  </si>
  <si>
    <t>销售部牛国庆报销6.5-6.28东方希望，成渝钒钛，四川峨胜等项目差旅费--个人</t>
  </si>
  <si>
    <t>综合部蒋霞报销新疆项目考勤机一部采购费--个人</t>
  </si>
  <si>
    <t>综合部蒋霞报销成渝钒钛科技有限公司项目人员短期保险，28人15天80万保额，共计4928元--个人</t>
  </si>
  <si>
    <t>综合部蒋霞用款2025.7.14 祁宏栋青海大修项目后期收尾期间发生受伤，马全花垫付107.4元，付马全花--个人</t>
  </si>
  <si>
    <t>综合部蒋霞用款2025.7.2 李杜峰青海大修期间发生受伤，马全花垫付187.4元，付马全花--个人</t>
  </si>
  <si>
    <t>综合部蒋霞报销内蒙宜化合同及进场等事宜刻印章2枚寄闵洋（岚丹公章和合同章）--个人</t>
  </si>
  <si>
    <t>综合部蒋霞报销杨婷锅炉工证补考费（公司办锅炉资质，一次未考过故需交补考费）--个人</t>
  </si>
  <si>
    <t>综合部蒋霞报销按林总要求购买8盒蔡林记热干面寄青海发投保国强，对方拒收后请山总代收--个人</t>
  </si>
  <si>
    <t>生产部何俊杰报销中盐内蒙古脚手架租赁押金2000元，租赁费700元--个人</t>
  </si>
  <si>
    <t>生产部马全花报销青海发投民乐村办公处电费--个人</t>
  </si>
  <si>
    <t>生产部何俊杰报销内蒙古宜化转化器前期采购--个人</t>
  </si>
  <si>
    <t>生产部余永昕报销日照借甲方叉车叉旧挡轮垫板转运回仓库运输费--个人</t>
  </si>
  <si>
    <t>生产部余永昕报销7.22江苏永钢到日照钢铁交通费--个人</t>
  </si>
  <si>
    <t>生产部余永昕报销7.18-7.19内蒙古宜化到江苏永钢交通费--个人</t>
  </si>
  <si>
    <t>生产部刘江波报销新疆伊犁钢铁项目部车辆维修保养费付何爱路--个人</t>
  </si>
  <si>
    <t>生产部李晶用款日照钢铁5月工资申请剩余7人工资按保底工资发放（师延清345元、张建权12540元、李朋8800元、陈建威5720元、刘红良7920元、陈杰5720元、李志明5200元）--个人</t>
  </si>
  <si>
    <t>生产部李晶报销日照钢铁刘正荣6月22日到7月6日午餐订餐--个人</t>
  </si>
  <si>
    <t>生产部李晶报销日照钢铁7月22日提锌窑夜班加班，林总指示提供晚餐15份--个人</t>
  </si>
  <si>
    <t>生产部宋超报销7.16-7.17武汉到伊钢项目交通费--个人</t>
  </si>
  <si>
    <t>生产部何俊杰报销内蒙宜化空调安装，加氟，遥控费用--个人</t>
  </si>
  <si>
    <t>生产部余永昕报销7.11-7.12广安台泥到中盐内蒙古交通费--个人</t>
  </si>
  <si>
    <t>生产部马全花用款青海发投2025年6月份打印费用及办公用品采购费付德令哈宏冉图文广告店（个体工商户）--个人</t>
  </si>
  <si>
    <t>生产部齐晓宇报销6月7日从乌兰浩特至岚山西交通费付王国志--个人</t>
  </si>
  <si>
    <t>生产部马全花报销青海发投购买彩色打印机硒鼓一组--个人</t>
  </si>
  <si>
    <t>生产部李晶报销日照钢铁购买U盘--个人</t>
  </si>
  <si>
    <t>生产部林柱生报销招待现场甲方购买香烟，临时采购砂纸--个人</t>
  </si>
  <si>
    <t>生产部王国志报销中盐内蒙古7月10日交通费--个人</t>
  </si>
  <si>
    <t>生产部王国志报销成渝钒钛7月10日 交通费520元--个人</t>
  </si>
  <si>
    <t>生产部刘江波报销伊钢项目部施工车辆加油费--个人</t>
  </si>
  <si>
    <t>生产部余永昕报销7.5-7.10日照钢铁到广安台泥及上下班交通费--个人</t>
  </si>
  <si>
    <t>生产部周稳报销青海发投回鄂州交通费--个人</t>
  </si>
  <si>
    <t>财务部汪余欢报销青海发投大修期间锅炉作业人员防暑降温购霍香正气水两盒--个人</t>
  </si>
  <si>
    <t>生产部宋超借支新疆伊犁钢铁备用金--个人</t>
  </si>
  <si>
    <t>生产部熊伟报销2025.7.15林总安排去武汉处理商务事宜私车公用--个人</t>
  </si>
  <si>
    <t>生产部马全花报销青海发投重碱车间碳化工段阀门、弯头更换项目采购费--个人</t>
  </si>
  <si>
    <t>生产部林家祥报销7月14日依维柯AP86J2 因油卡不能加尿素，故用垫付--个人</t>
  </si>
  <si>
    <t>生产部马全花报销青海发投项目采购口罩、环氧煤沥青漆、电池。废液分配站加班购买焊条--</t>
  </si>
  <si>
    <t>生产部李权智用款江西玉山万年青外协人员工资（吴佰文 黄西国 陈招新 夏添生 董太金 徐智彪 凌桂珠 徐位冲 方摩西 徐长水）--个人</t>
  </si>
  <si>
    <t>生产部李权智用款江西玉山万年青外协人员夜班补贴付吴佰文--个人</t>
  </si>
  <si>
    <t>转杨婷代缴7月青海发投开票外经证预缴税费</t>
  </si>
  <si>
    <t>生产部李晶用款伊犁钢铁五金配件采购费付新源县荣泰五金机电行--公司</t>
  </si>
  <si>
    <t>生产部李权智用款青海发投蒸汽管项目承包费付无锡德恺安装劳务有限公司</t>
  </si>
  <si>
    <t>生产部李权智用款青海发投闪发器项目承包费付无锡德恺安装劳务有限公司</t>
  </si>
  <si>
    <t>生产部郭建霞用款6月工厂快递费付湖北顺丰速运有限公司</t>
  </si>
  <si>
    <t>生产部张月用款日照钢铁7.13魏佳杰回程交通费付魏佳杰--个人</t>
  </si>
  <si>
    <t>生产部林柱生报销日照钢铁林维、李晶、管厚良招待甲方业主--个人</t>
  </si>
  <si>
    <t>生产部管厚良报销中盐内蒙古冷轧板含切割采购费--个人</t>
  </si>
  <si>
    <t>生产部吴有良报销江西赣锋锂业7.8交通费--个人</t>
  </si>
  <si>
    <t>生产部林维报销7.20武汉到日照机票费--个人</t>
  </si>
  <si>
    <t>生产部王国志报销江西赣锋锂业外协住宿费7.4-7.24--个人</t>
  </si>
  <si>
    <t>生产部李晶报销7.24日照钢铁回武汉交通费--个人</t>
  </si>
  <si>
    <t>生产部李晶用款江西赣锋锂业外协三人交通费（梁爱军377元，王大军362元，谷友强344元）--个人</t>
  </si>
  <si>
    <t>生产部李晶报销玉山万年青缺钳工，晚上紧急调动印世茂交通费--个人</t>
  </si>
  <si>
    <t>生产部项小生报销7.1江苏永钢转日照钢铁交通费--个人</t>
  </si>
  <si>
    <t>生产部李晶报销6.22朱中华湖南到日照交通费--个人</t>
  </si>
  <si>
    <t>总经办林全意报销2025.1-3月差旅费--个人</t>
  </si>
  <si>
    <t>生产部李权智报销印世茂从玉山万年青到日照钢铁车票--个人</t>
  </si>
  <si>
    <t>生产部宋超报销新疆伊犁钢铁项目部网络费6个月费用--个人</t>
  </si>
  <si>
    <t>生产部李权智用款成渝钒钛外协交通费(董兵 卫明明 董二刚)--个人</t>
  </si>
  <si>
    <t>生产部李晶报销日照钢铁新入场人员朱立全、胡国进到日照差旅费；朱晓举6月10日体检打车费--个人</t>
  </si>
  <si>
    <t>批量代发2025年6月武汉人员生活费</t>
  </si>
  <si>
    <t>生产部何俊杰报销中盐内蒙古招待外协技术工249元/采购冷扎板12块2070元/采购遮阳伞3把197.13元。</t>
  </si>
  <si>
    <t>批量代发2025年5月武汉人员工资  生产</t>
  </si>
  <si>
    <t>生产部李权智用款内蒙古宜化现场安全不到位罚款1000元付何俊杰--个人</t>
  </si>
  <si>
    <t>销售部叶涛报销赣锋锂业，晶昊盐化6月差旅费--个人</t>
  </si>
  <si>
    <t>销售部陈涛报销湘钢等项目6月差旅费--个人</t>
  </si>
  <si>
    <t>销售部刘江波报销伊犁钢铁6月差旅费--个人</t>
  </si>
  <si>
    <t>销售部管厚良用款湖北双环8.5购买香烟7条付林柱生--个人</t>
  </si>
  <si>
    <t>综合部蒋霞报销日钢项目供应商核查，经林维多次沟通后现需补充3人50万保额的1个月保险，小计450元--个人</t>
  </si>
  <si>
    <t>销售部管厚良报销8.5晚湖北双环招待费--个人</t>
  </si>
  <si>
    <t>生产部李权智用款鄂A-S7D07保养（已经1万公里）和换刹车片付高宏伟--个人</t>
  </si>
  <si>
    <t>生产部李权智用款维修保养（补漏申请）付高宏伟--个人</t>
  </si>
  <si>
    <t>生产部项小生报销日照钢铁四期9#石灰窑用钢尺采购费--个人</t>
  </si>
  <si>
    <t>生产部项小生报销日照钢铁四期8-9#石灰窑工具采购费--个人</t>
  </si>
  <si>
    <t>生产部黄国恩报销日照钢铁7.15-7.17交通费--个人</t>
  </si>
  <si>
    <t>生产部房延云报销福建鼎信7.22-7.23交通费--个人</t>
  </si>
  <si>
    <t>生产部喻志明报销成渝钒钛工具出厂红包，洗车费，资料装订费--个人</t>
  </si>
  <si>
    <t>生产部喻志明报销成渝钒钛7.24-7.25交通费--个人</t>
  </si>
  <si>
    <t>生产部喻志明报销日照钢铁7.27-7.28交通费--个人</t>
  </si>
  <si>
    <t>生产部陈国树报销芜湖新兴铸管7.21-7.24交通费--个人</t>
  </si>
  <si>
    <t>生产部包兴报销江西赣锋锂7.24-7.25交通费--个人</t>
  </si>
  <si>
    <t>生产部李权智用款成渝钒钛外协工资及交通费付杨建军--个人</t>
  </si>
  <si>
    <t>生产部包兴报销7.27江西赣锋锂业交通费--个人</t>
  </si>
  <si>
    <t>生产部祝发权报销7.8日照到福建鼎信交通费--个人</t>
  </si>
  <si>
    <t>生产部祝发权报销福建鼎信到日照钢铁7.22-7.23交通费--个人</t>
  </si>
  <si>
    <t>生产部祝发权报销6.13日照钢铁体检费--个人</t>
  </si>
  <si>
    <t>生产部姜洲强报销7.22-7.24日照钢铁交通费--个人</t>
  </si>
  <si>
    <t>生产部宋超报销新疆伊犁钢铁7.29五金采购费--个人</t>
  </si>
  <si>
    <t>生产部宋超报销新疆伊犁钢铁7.21-23五金采购费--个人</t>
  </si>
  <si>
    <t>生产部宋超报销新疆伊犁钢铁采购沙水泥砖费用--个人</t>
  </si>
  <si>
    <t>生产部宋超报销新疆伊犁钢铁采购零星材料及工具--个人</t>
  </si>
  <si>
    <t>生产部宋超用款新疆伊犁钢铁采购不锈钢弯头配件付伊宁市四通物资经销部--公司</t>
  </si>
  <si>
    <t>生产部宋超用款新疆伊犁钢铁采购钢筋及地理螺丝钢板制作加工费用付新源县天剑建材经销部--公司</t>
  </si>
  <si>
    <t>生产部吴有良报销武穴民本钙业售前技术交流的往返路费--个人</t>
  </si>
  <si>
    <t>生产部何俊杰报销中盐内蒙古7.31材料采购费--个人</t>
  </si>
  <si>
    <t>生产部何俊杰报销中盐建材零星采购--个人</t>
  </si>
  <si>
    <t>生产部何俊杰报销内蒙古宜化8.4合成转换器零星采购--个人</t>
  </si>
  <si>
    <t>生产部何俊杰报销中盐内蒙古350元依维柯加油，100元柴油用于清洗--个人</t>
  </si>
  <si>
    <t>生产部张泽松报销8.3-8.4日照钢铁回公司交通费--个人</t>
  </si>
  <si>
    <t>生产部闵洋报销内蒙古宜化8.2耗材采购费--个人</t>
  </si>
  <si>
    <t>生产部闵洋报销内蒙古宜化现场购买灭火毯挡4*4m两块--个人</t>
  </si>
  <si>
    <t>生产部闵洋报销中盐内蒙古8.6现场购买吊带--个人</t>
  </si>
  <si>
    <t>生产部孙志南用款日照钢铁三号回转窑大瓦油有铜沫产生需采购油付洛阳正本润滑材料有限公司--公司</t>
  </si>
  <si>
    <t>生产部林柱生报销王春红、程惠芳从内蒙、河南去日照煤气管道项目费用--个人</t>
  </si>
  <si>
    <t>生产部李权智用款湖北岚丹的工作服42套付武汉市黄陂区职安劳保用品经营部--公司</t>
  </si>
  <si>
    <t>生产部李权智用款行车报检，检查需要带证行车工，半天时间400元付周靖--个人</t>
  </si>
  <si>
    <t>生产部房延云报销江西赣锋锂业六棱角扳手一把18元--个人</t>
  </si>
  <si>
    <t>生产部吴有良报销广安公司回转窑动静态检测项目7.23-7.24交通费--个人</t>
  </si>
  <si>
    <t>生产部项小生报销7.25-7.26日照转曲阳金隅水泥厂交通费--个人</t>
  </si>
  <si>
    <t>生产部林维报销日照钢铁降瓦窑高温采购费--个人</t>
  </si>
  <si>
    <t>生产部何俊杰用款中盐内蒙古外协人员预支生活费--个人</t>
  </si>
  <si>
    <t>生产部何俊杰用款内蒙古宜化外协人员预支生活费--个人</t>
  </si>
  <si>
    <t>生产部马全花用款青海发投一期渣场二、三、四级泵站出口平台母管更换项目高国俊团队农民工工资131851元--个人</t>
  </si>
  <si>
    <t>生产部吴有良报销成渝钒钛7.24-7.28交通费--个人</t>
  </si>
  <si>
    <t>生产部王国志报销工具及一人跟车到赣锋锂业物流费--个人</t>
  </si>
  <si>
    <t>销售部陈涛报销8.2招待华新领导购买烟，茶叶及餐费</t>
  </si>
  <si>
    <t>销售部刘江波报销8.4招待伊犁钢铁领导餐费</t>
  </si>
  <si>
    <t>销售部刘江波报销伊犁钢铁7月差旅费--个人</t>
  </si>
  <si>
    <t>销售部叶涛报销江西赣锋锂业7月差旅费--个人</t>
  </si>
  <si>
    <t>销售部陈涛报销新兴铸管，湘钢等7月差旅费--个人</t>
  </si>
  <si>
    <t>生产部林维用款日照钢铁刘波团队外协6-7-8月工资，截止至2025年8月7日，金额53827.15元，--个人</t>
  </si>
  <si>
    <t>销售部刘江波用款新疆伊犁钢铁项目部办公车辆维修尾款付何爱路--个人</t>
  </si>
  <si>
    <t>生产部李权智用款青海发投蒸汽管项目外协人员工资（陈田工资15200元，马超健工资15500元）</t>
  </si>
  <si>
    <t>综合部蒋霞用款伊犁钢铁炼钢厂烘烤器改造施工项目安责险增加1人290元（普工，姓名：沙衣扎提·毛海）付中华联合财产保险股份有限公司伊犁分公司--公司</t>
  </si>
  <si>
    <t>综合部蒋霞报销青海保温项目（短期15天3人：保额30万元，222元）员工保险费，以江苏唐电名义购买--个人</t>
  </si>
  <si>
    <t>销售部牛国庆报销7.2-7.27成渝钒钛，东方希望差旅费--公司</t>
  </si>
  <si>
    <t>销售部管厚良报销内蒙古宜化8.13晚招待费--个人</t>
  </si>
  <si>
    <t>商务部宋泽阳报销7.24安徽六国化工现场勘探交通费--个人</t>
  </si>
  <si>
    <t>商务部宋泽阳报销7.28-8.6青海出差差旅补助--个人</t>
  </si>
  <si>
    <t>商务部宋泽阳报销7.28-8.6青海出差交通费--个人</t>
  </si>
  <si>
    <t>生产部李权智用款青海发投煅烧车间项目外协人员5.15-5.19工资付余明芬--个人</t>
  </si>
  <si>
    <t>生产部何俊杰报销内蒙古宜化现场购买防火花插头--个人</t>
  </si>
  <si>
    <t>生产部李晶用款刘正荣日照钢铁项目劳务费付郭敏--个人</t>
  </si>
  <si>
    <t>生产部李同林报销青海发投8.7-8.8交通费--个人</t>
  </si>
  <si>
    <t>生产部宋超报销伊犁钢铁项目8.9钢筋木方运费--个人</t>
  </si>
  <si>
    <t>生产部何俊杰报销中盐内蒙古购买柴油汽油--个人</t>
  </si>
  <si>
    <t>生产部何俊杰报销内蒙古宜化采购桌椅，床，被子等零星采购及交通费--个人</t>
  </si>
  <si>
    <t>生产部闵洋报销中盐内蒙古前期零星采购--个人</t>
  </si>
  <si>
    <t>生产部宋超报销伊犁钢铁采购防暑降温用品--个人</t>
  </si>
  <si>
    <t>生产部马全花报销青海发投热电车间引风机出口烟道更换项目质保期维修采购彩钢板3块，钻尾丝60个--个人</t>
  </si>
  <si>
    <t>生产部何俊杰报销中盐内蒙古建材采购费--个人</t>
  </si>
  <si>
    <t>生产部何俊杰报销内蒙宜化8.7合成转化器耗材采购费--个人</t>
  </si>
  <si>
    <t>生产部何俊杰报销中盐内蒙古依维柯加油300元--个人</t>
  </si>
  <si>
    <t>生产部闵洋报销内蒙宜化8.11合成转换器耗材采购--个人</t>
  </si>
  <si>
    <t>生产部何俊杰报销中盐内蒙古建材零星采购--个人</t>
  </si>
  <si>
    <t>生产部闵洋报销内蒙古宜化电石炉前期零星采购--个人</t>
  </si>
  <si>
    <t>生产部李权智报销内蒙古宜化安全带记挂不规范罚款1000元，移动工具使用完未有效短电罚款200元--个人</t>
  </si>
  <si>
    <t>生产部喻志明报销8.8日照钢铁体检费--个人</t>
  </si>
  <si>
    <t>生产部林维用款日照钢铁6月宿舍水电费用付李纪国--个人</t>
  </si>
  <si>
    <t>生产部黄国恩报销东方希望8.5交通费--个人</t>
  </si>
  <si>
    <t>销售部管厚良报销中盐内蒙古化工股份有限公司安徽天辰设备管道零星安装维修工程项目标书打印费--个人</t>
  </si>
  <si>
    <t>生产部马全花用款青海发投煅烧车间项目外协人员(董召振3200，王磊25650，杨师平25600，罗太平20800)--个人</t>
  </si>
  <si>
    <t>生产部宋超用款伊犁钢铁煤气平台混凝土采购费付新源县镪柢商砼有限公司--公司</t>
  </si>
  <si>
    <t>生产部马全花用款2025年重碱车间大修项目管线预制项目合同价110000元，农民工工资支付104715元--个人</t>
  </si>
  <si>
    <t>徐中科团队收款提成付吴传俊</t>
  </si>
  <si>
    <t>转林柱生报销</t>
  </si>
  <si>
    <t>综合部蒋霞用款内蒙古君正项目人员55人15天意外险（保额：100万/人）付中国太平洋财产保险股份有限公司上海分公司</t>
  </si>
  <si>
    <r>
      <rPr>
        <sz val="11"/>
        <rFont val="微软雅黑"/>
        <family val="2"/>
        <charset val="134"/>
      </rPr>
      <t>综合部蒋霞用款湖北双环项目</t>
    </r>
    <r>
      <rPr>
        <sz val="10.5"/>
        <color indexed="63"/>
        <rFont val="Segoe UI"/>
        <family val="2"/>
        <charset val="134"/>
      </rPr>
      <t>21</t>
    </r>
    <r>
      <rPr>
        <sz val="10.5"/>
        <color indexed="63"/>
        <rFont val="宋体"/>
        <charset val="134"/>
      </rPr>
      <t>人安责险：</t>
    </r>
    <r>
      <rPr>
        <sz val="10.5"/>
        <color indexed="63"/>
        <rFont val="Segoe UI"/>
        <family val="2"/>
        <charset val="134"/>
      </rPr>
      <t>900*21</t>
    </r>
    <r>
      <rPr>
        <sz val="10.5"/>
        <color indexed="63"/>
        <rFont val="宋体"/>
        <charset val="134"/>
      </rPr>
      <t>＝</t>
    </r>
    <r>
      <rPr>
        <sz val="10.5"/>
        <color indexed="63"/>
        <rFont val="Segoe UI"/>
        <family val="2"/>
        <charset val="134"/>
      </rPr>
      <t>18900</t>
    </r>
    <r>
      <rPr>
        <sz val="10.5"/>
        <color indexed="63"/>
        <rFont val="宋体"/>
        <charset val="134"/>
      </rPr>
      <t>元，此费用后期从外协工程款中扣除付中国平安财产保险股份有限公司孝感中心支公司</t>
    </r>
  </si>
  <si>
    <t>销售部管厚良借支内蒙古君正化工大修工人住宿备用金--公司</t>
  </si>
  <si>
    <t>生产部何俊杰借支内蒙古君正化工大修项目备用金--公司</t>
  </si>
  <si>
    <t>生产部马全花用款青海发投煅烧车间项目外协人员(董召振3200)--个人</t>
  </si>
  <si>
    <r>
      <rPr>
        <sz val="10.5"/>
        <color indexed="63"/>
        <rFont val="宋体"/>
        <charset val="134"/>
      </rPr>
      <t>综合部蒋霞用款君正项目人员</t>
    </r>
    <r>
      <rPr>
        <sz val="10.5"/>
        <color indexed="63"/>
        <rFont val="Segoe UI"/>
        <family val="2"/>
        <charset val="134"/>
      </rPr>
      <t>5</t>
    </r>
    <r>
      <rPr>
        <sz val="10.5"/>
        <color indexed="63"/>
        <rFont val="宋体"/>
        <charset val="134"/>
      </rPr>
      <t>人</t>
    </r>
    <r>
      <rPr>
        <sz val="10.5"/>
        <color indexed="63"/>
        <rFont val="Segoe UI"/>
        <family val="2"/>
        <charset val="134"/>
      </rPr>
      <t>15</t>
    </r>
    <r>
      <rPr>
        <sz val="10.5"/>
        <color indexed="63"/>
        <rFont val="宋体"/>
        <charset val="134"/>
      </rPr>
      <t>天意外险（保额：</t>
    </r>
    <r>
      <rPr>
        <sz val="10.5"/>
        <color indexed="63"/>
        <rFont val="Segoe UI"/>
        <family val="2"/>
        <charset val="134"/>
      </rPr>
      <t>100</t>
    </r>
    <r>
      <rPr>
        <sz val="10.5"/>
        <color indexed="63"/>
        <rFont val="宋体"/>
        <charset val="134"/>
      </rPr>
      <t>万</t>
    </r>
    <r>
      <rPr>
        <sz val="10.5"/>
        <color indexed="63"/>
        <rFont val="Segoe UI"/>
        <family val="2"/>
        <charset val="134"/>
      </rPr>
      <t>/</t>
    </r>
    <r>
      <rPr>
        <sz val="10.5"/>
        <color indexed="63"/>
        <rFont val="宋体"/>
        <charset val="134"/>
      </rPr>
      <t>人）付中国太平洋财产保险股份有限公司上海分公司</t>
    </r>
  </si>
  <si>
    <t>销售部刘江波报销新疆伊犁钢铁7.18招待费--个人</t>
  </si>
  <si>
    <t>销售部刘江波报销新疆伊犁钢铁招待张平发烟酒--个人</t>
  </si>
  <si>
    <t>财务部汪余欢用款商务部宋泽阳7-8月工资--个人</t>
  </si>
  <si>
    <r>
      <rPr>
        <sz val="10.5"/>
        <color indexed="63"/>
        <rFont val="宋体"/>
        <charset val="134"/>
      </rPr>
      <t>综合部蒋霞用款湖北双环项目新增</t>
    </r>
    <r>
      <rPr>
        <sz val="10.5"/>
        <color indexed="63"/>
        <rFont val="Segoe UI"/>
        <family val="2"/>
        <charset val="134"/>
      </rPr>
      <t>8</t>
    </r>
    <r>
      <rPr>
        <sz val="10.5"/>
        <color indexed="63"/>
        <rFont val="宋体"/>
        <charset val="134"/>
      </rPr>
      <t>人安责险付中国平安财产保险股份有限公司孝感中心支公司</t>
    </r>
  </si>
  <si>
    <t>生产部李权智用款青海发投热电车间3号锅炉保温项目工程外包费付邵玉海</t>
  </si>
  <si>
    <r>
      <rPr>
        <sz val="10.5"/>
        <color indexed="63"/>
        <rFont val="宋体"/>
        <charset val="134"/>
      </rPr>
      <t>生产部景旭光用款内蒙古君正外协架子工工资</t>
    </r>
    <r>
      <rPr>
        <sz val="10.5"/>
        <color indexed="63"/>
        <rFont val="Segoe UI"/>
        <family val="2"/>
        <charset val="134"/>
      </rPr>
      <t>(</t>
    </r>
    <r>
      <rPr>
        <sz val="10.5"/>
        <color indexed="63"/>
        <rFont val="宋体"/>
        <charset val="134"/>
      </rPr>
      <t>张政</t>
    </r>
    <r>
      <rPr>
        <sz val="10.5"/>
        <color indexed="63"/>
        <rFont val="Segoe UI"/>
        <family val="2"/>
        <charset val="134"/>
      </rPr>
      <t>2760</t>
    </r>
    <r>
      <rPr>
        <sz val="10.5"/>
        <color indexed="63"/>
        <rFont val="宋体"/>
        <charset val="134"/>
      </rPr>
      <t>元，吴任龙</t>
    </r>
    <r>
      <rPr>
        <sz val="10.5"/>
        <color indexed="63"/>
        <rFont val="Segoe UI"/>
        <family val="2"/>
        <charset val="134"/>
      </rPr>
      <t>3020</t>
    </r>
    <r>
      <rPr>
        <sz val="10.5"/>
        <color indexed="63"/>
        <rFont val="宋体"/>
        <charset val="134"/>
      </rPr>
      <t>元</t>
    </r>
    <r>
      <rPr>
        <sz val="10.5"/>
        <color indexed="63"/>
        <rFont val="Segoe UI"/>
        <family val="2"/>
        <charset val="134"/>
      </rPr>
      <t>)</t>
    </r>
  </si>
  <si>
    <r>
      <t>综合部蒋霞用款双环项目新增</t>
    </r>
    <r>
      <rPr>
        <sz val="10.5"/>
        <color indexed="63"/>
        <rFont val="Segoe UI"/>
        <family val="2"/>
        <charset val="134"/>
      </rPr>
      <t>2</t>
    </r>
    <r>
      <rPr>
        <sz val="10.5"/>
        <color indexed="63"/>
        <rFont val="宋体"/>
        <charset val="134"/>
      </rPr>
      <t>人安责险付中国平安财产保险股份有限公司孝感中心支公司</t>
    </r>
  </si>
  <si>
    <t>综合部蒋霞报销洪山区特设科2人GC2资格证现场监审送现金2000元+信封一包20个6元--个人</t>
  </si>
  <si>
    <t>销售部管厚良报销内蒙古宜化8.18晚餐招待费--个人</t>
  </si>
  <si>
    <t>销售部牛国庆报销江苏永钢8.14招待费--个人</t>
  </si>
  <si>
    <t>生产部何俊杰报销内蒙古君正施工人员接送大巴车租赁费用--个人</t>
  </si>
  <si>
    <t>生产部何俊杰报销内蒙宜化合成转化器管道购买耗材--个人</t>
  </si>
  <si>
    <t>生产部何俊杰报销内蒙古君正8.15-8.19工器具采购费及入场资料打印--个人</t>
  </si>
  <si>
    <t>生产部何俊杰报销内蒙古君正水泥厂大修卷板费用--个人</t>
  </si>
  <si>
    <t>生产部何俊杰报销内蒙古君正依维柯购买阻火器进厂--个人</t>
  </si>
  <si>
    <t>生产部何俊杰报销内蒙古君正化工零星采购--个人</t>
  </si>
  <si>
    <t>生产部何俊杰报销中盐内蒙古建材前期采购--个人</t>
  </si>
  <si>
    <t>生产部张月用款鄂州工厂7月快递费付湖北顺丰速运有限公司--公司</t>
  </si>
  <si>
    <t>综合部蒋霞用款内蒙古君正化工项目8.23戴海军工伤医药费--公司</t>
  </si>
  <si>
    <t>综合部蒋霞用款伊犁钢铁炼钢厂烘烤器改造施工项目安责险增加1人290元付中华联合财产保险股份有限公司伊犁分公司--公司</t>
  </si>
  <si>
    <t>生产部熊伟用款中盐内蒙古化工股份有限公司各生产单位设备管道零星安装维修项目标书费付中盐吉兰泰氯碱化工有限公司--公司</t>
  </si>
  <si>
    <t>销售部管厚良报销中盐内蒙古8.17标书胶装打印费用--个人</t>
  </si>
  <si>
    <t>生产部何俊杰报销内蒙古君正8.25加班人员晚饭报销--个人</t>
  </si>
  <si>
    <t>生产部何俊杰报销内蒙古君正8.23-8.24工器具采购费--个人</t>
  </si>
  <si>
    <t>生产部何俊杰报销内蒙古君正8.22工器具报销及施工人员受伤就诊报销--个人</t>
  </si>
  <si>
    <t>生产部何俊杰报销内蒙古君正8.21工器具购买--个人</t>
  </si>
  <si>
    <t>生产部何俊杰报销内蒙古君正8.20工器具及施工人员进场体检报告扫描费，工伤就诊报销--个人</t>
  </si>
  <si>
    <t>生产部何俊杰报销中盐内蒙古租房水费50元，电费177.2--个人</t>
  </si>
  <si>
    <t>生产部宋超报销伊犁钢铁7月出租房用品降温用水项目招待使用--个人</t>
  </si>
  <si>
    <t>生产部宋超报销伊犁钢铁8.9采购木方及木质模板等材料费用--个人</t>
  </si>
  <si>
    <t>生产部宋超报销伊犁钢铁采购藿香正气水防暑降温用--个人</t>
  </si>
  <si>
    <t>生产部宋超报销伊犁钢铁采购打印机墨盒纸文具--个人</t>
  </si>
  <si>
    <t>生产部宋超报销伊犁钢铁现场使用车辆--个人</t>
  </si>
  <si>
    <t>生产部宋超用款瑞祥焦厂遗留平台焊接防锈刷漆及彩钢安装人员工资付马志江--个人</t>
  </si>
  <si>
    <t>生产部余永昕报销测窑工具货拉拉江西赣锋到玉山万年青来回费用--个人</t>
  </si>
  <si>
    <t>生产部余永昕报销8.19-8.20赣锋锂业出发日照钢铁交通费--个人</t>
  </si>
  <si>
    <t>生产部余永昕报销8.13鄂州出发新余临时通知去玉山万年青打车去物流网点交通费--个人</t>
  </si>
  <si>
    <t>生产部余永昕报销山东圣川新材料8.8-8.9交通费--个人</t>
  </si>
  <si>
    <t>生产部管厚良报销陈达良及工人8月17日至20日守窑车费和两晚8桶泡面--个人</t>
  </si>
  <si>
    <t>生产部李权智报销内蒙古君正外协人员体检费2400元，外协陈达良办证360元--个人</t>
  </si>
  <si>
    <t>生产部林维报销日照钢铁8月8日晚餐招待及交通费--个人</t>
  </si>
  <si>
    <t>生产部马全花用款青海发投6-8月份吊车租赁费用付马有勺--个人</t>
  </si>
  <si>
    <t>生产部马全花用款青海发投重碱大修项目收尾农民工工资(张海龙1000,，汪成辉500，马则乃白3145，比连里1300，马学礼780，李寿明520)--个人</t>
  </si>
  <si>
    <t>生产部林维用款日照钢铁外协人员6月工资（陈庆磊11881，赵丙松12843.75，印世茂18822.50，张磊5288.42）--个人</t>
  </si>
  <si>
    <t>生产部马全花报销青海发投民乐村办公处电费，欠费16.62元，预存100元--个人</t>
  </si>
  <si>
    <t>生产部景旭光报销内蒙古君正8.28工器具购买--个人</t>
  </si>
  <si>
    <t>生产部吴有良报销8月27号瑞昌至鄂州动车--个人</t>
  </si>
  <si>
    <t>生产部刘江波报销瑞祥焦化1号炉空预器工程量复核验收车辆使用费--个人</t>
  </si>
  <si>
    <t>生产部李权智报销内蒙古君正黄国恩、饶凯、祝发权三人体检费用--个人</t>
  </si>
  <si>
    <t>转杨婷代缴8月青海发投外经证税费</t>
  </si>
  <si>
    <t>转管厚良内蒙古君正住宿费借支备用金</t>
  </si>
  <si>
    <t>生产部宋超用款伊钢烘烤器现场晚上8.30工人临时加班没有监护人罚款付新疆伊犁钢铁有限责任公司--公司</t>
  </si>
  <si>
    <t>生产部宋超用款伊犁钢铁现场考核罚款付尼勒克县瑞祥焦化有限责任公司--公司</t>
  </si>
  <si>
    <t>生产部景旭光用款内蒙古君正架子工工资--个人</t>
  </si>
  <si>
    <t>生产部项小生报销日照出发山东圣川来回高速费过路费及项小生潘涛外协印世茂陈庆磊四人两天住宿费--个人</t>
  </si>
  <si>
    <t>生产部景旭光用款内蒙古宜化转化器，内蒙古君正，中盐内蒙古外协人员工资（合计46086.75元，9.5只付戴路生37836.75，其中一万付林总，27836.75元付戴路生）--个人</t>
  </si>
  <si>
    <t>生产部宋超用款伊犁钢铁氧气管道探伤检测费用付伊宁市霆晖检测服务有限公司--公司</t>
  </si>
  <si>
    <t>生产部宋超用款氧气管使用配件采购费付伊宁市四通物资经销部--公司</t>
  </si>
  <si>
    <t>生产部李晶用款7月工资（陈国树6179.72元，齐晓宇2222.23元）--个人</t>
  </si>
  <si>
    <t>生产部宋超报销新疆宜化项目8.19-8.21交通费--个人</t>
  </si>
  <si>
    <t>转杨婷代缴8月外经证税费</t>
  </si>
  <si>
    <t>转杨婷代缴9月青海发投外经证税费</t>
  </si>
  <si>
    <t>生产部李权智用款鄂A T7P87车辆保养付姚煜均--个人</t>
  </si>
  <si>
    <t>生产部林维用款日照钢铁项目朱晓举团队2025年6月24日至2025年7月19日房租，共计2400元。付李纪国--个人</t>
  </si>
  <si>
    <t>生产部林维用款日照钢铁外协人员4月工资（印世茂6019.38，赵丙松4101.56，张磊1185.19，代川6765，张建权11325，李朋455，陈建威1725，陈庆磊1972.7）--个人</t>
  </si>
  <si>
    <t>生产部李晶用款江西赣锋锂业施工使用甲方的反光马甲5件，有油污，每件扣开明20元，共五件100元。付江西赣锋锂业集团股份有限公司--公司</t>
  </si>
  <si>
    <t>付张建权工资</t>
  </si>
  <si>
    <t>生产部宋超用款伊犁钢铁零星材料及使用工具付新源县荣泰五金机电行--公司</t>
  </si>
  <si>
    <t>戴路生预支青海发投项目工资</t>
  </si>
  <si>
    <t>戴路生预支内蒙古宜化项目工资</t>
  </si>
  <si>
    <r>
      <rPr>
        <sz val="10.5"/>
        <color indexed="63"/>
        <rFont val="宋体"/>
        <charset val="134"/>
      </rPr>
      <t>生产部李晶用款魏佳杰</t>
    </r>
    <r>
      <rPr>
        <sz val="10.5"/>
        <color indexed="63"/>
        <rFont val="PingFangSC-Regular"/>
        <family val="2"/>
      </rPr>
      <t>7</t>
    </r>
    <r>
      <rPr>
        <sz val="10.5"/>
        <color indexed="63"/>
        <rFont val="宋体"/>
        <charset val="134"/>
      </rPr>
      <t>月工资</t>
    </r>
  </si>
  <si>
    <t>财务部汪余欢用款鄂州工厂顺丰8月快递费付湖北顺丰速运有限公司--公司</t>
  </si>
  <si>
    <t>生产部余永昕用款日照钢铁7.21-7.22吊车费付日照京华货运有限公司--公司</t>
  </si>
  <si>
    <t>生产部李晶用款内蒙古君正陈达良一行15人往返车票 按普通火车标准报销付陈达良--个人</t>
  </si>
  <si>
    <t>生产部李晶用款唐山中厚板材黄震借支备用金购买气体及零星采购--个人</t>
  </si>
  <si>
    <t>生产部马全花报销热电车间锅炉喷水减温器更换项目租车费用2025年9月14日-9月17日租车费用，租车交付押金1000元，车辆租用4天，每天200元，4天共计800元--个人</t>
  </si>
  <si>
    <t>生产部马全花报销闪发器项目探伤片子寄至江苏省常州市溧阳市上兴镇给吴晓阳出热处理报告物流费--个人</t>
  </si>
  <si>
    <t>生产部宋超报销新疆宜化项目出差交通费--个人</t>
  </si>
  <si>
    <t>生产部宋超报销伊犁钢铁9.10光纤熔纤费用--个人</t>
  </si>
  <si>
    <t>生产部宋超报销伊犁钢铁现场施工办事买烟招待费--个人</t>
  </si>
  <si>
    <t>生产部宋超报销伊犁钢铁零星采购--个人</t>
  </si>
  <si>
    <t>生产部宋超报销伊犁钢铁8.30零星采购--个人</t>
  </si>
  <si>
    <t>生产部李权智用款青海发投减温器氩弧焊工常晓伟包干价2000元付林全意--个人</t>
  </si>
  <si>
    <t>生产部喻志明报销芜湖新兴铸管9.14-9.15火车票194.5元，打的票7.6元，公交票4元--个人</t>
  </si>
  <si>
    <t>生产部山玉英报销青海发投碳化楼墙体恢复人工及材料费--个人</t>
  </si>
  <si>
    <t>生产部刘江波报销瑞祥焦化办理结算车辆使用油费付董利彬--个人</t>
  </si>
  <si>
    <t>生产部李晶用款青海发投2025年8月份打印费用及办公用品采购费付德令哈宏冉图文广告店（个体工商户）--公司</t>
  </si>
  <si>
    <t>生产部李晶用款青海发投2025年7月份打印费用及办公用品采购费付德令哈宏冉图文广告店（个体工商户）--公司</t>
  </si>
  <si>
    <t>生产部朱太礼报销9.10日到山东圣川托轮轴承响声异常交通费--个人</t>
  </si>
  <si>
    <t>生产部朱太礼报销9.4日到日照钢铁窑检修交通费--个人</t>
  </si>
  <si>
    <t>生产部朱太礼报销8.27到天津金隅振兴水泥售前交通费--个人</t>
  </si>
  <si>
    <t>生产部朱太礼报销8.25玉山县万年青回转窑调整及技术沟通交通费--个人</t>
  </si>
  <si>
    <r>
      <rPr>
        <sz val="10.5"/>
        <color indexed="63"/>
        <rFont val="宋体"/>
        <charset val="134"/>
      </rPr>
      <t>综合部蒋霞用款鄂</t>
    </r>
    <r>
      <rPr>
        <sz val="10.5"/>
        <color indexed="63"/>
        <rFont val="Segoe UI"/>
        <family val="2"/>
        <charset val="134"/>
      </rPr>
      <t>AS7D07</t>
    </r>
    <r>
      <rPr>
        <sz val="10.5"/>
        <color indexed="63"/>
        <rFont val="宋体"/>
        <charset val="134"/>
      </rPr>
      <t>及鄂</t>
    </r>
    <r>
      <rPr>
        <sz val="10.5"/>
        <color indexed="63"/>
        <rFont val="Segoe UI"/>
        <family val="2"/>
        <charset val="134"/>
      </rPr>
      <t>A334P8</t>
    </r>
    <r>
      <rPr>
        <sz val="10.5"/>
        <color indexed="63"/>
        <rFont val="宋体"/>
        <charset val="134"/>
      </rPr>
      <t>交强险</t>
    </r>
    <r>
      <rPr>
        <sz val="10.5"/>
        <color indexed="63"/>
        <rFont val="Segoe UI"/>
        <family val="2"/>
        <charset val="134"/>
      </rPr>
      <t>+</t>
    </r>
    <r>
      <rPr>
        <sz val="10.5"/>
        <color indexed="63"/>
        <rFont val="宋体"/>
        <charset val="134"/>
      </rPr>
      <t>车船税，保险日期：</t>
    </r>
    <r>
      <rPr>
        <sz val="10.5"/>
        <color indexed="63"/>
        <rFont val="Segoe UI"/>
        <family val="2"/>
        <charset val="134"/>
      </rPr>
      <t>2025.10.9-2026.10.9</t>
    </r>
    <r>
      <rPr>
        <sz val="10.5"/>
        <color indexed="63"/>
        <rFont val="宋体"/>
        <charset val="134"/>
      </rPr>
      <t>付亚太财产保险有限公司武汉中心支公司</t>
    </r>
  </si>
  <si>
    <t>转林柱生新阳峰和双环借支</t>
  </si>
  <si>
    <t>生产部喻志明用款芜湖新兴铸管吊车租赁费付弋江区正腾吊装服务部</t>
  </si>
  <si>
    <t>批量代发2025年6月武汉人员工资   生产</t>
  </si>
  <si>
    <t>综合部蒋霞用款代办电力工程施工总承包二级资质、石油化工工程施工总承包二级资质、钢结构工程专业承包二级资质付武汉纵航企业管理咨询有限公司--公司</t>
  </si>
  <si>
    <t>财务部潘佳敏用款林全意报销--个人</t>
  </si>
  <si>
    <t>财务部汪余欢报销出差青海发投交通费--个人</t>
  </si>
  <si>
    <t>财务部汪余欢报销青海发投6.15-6.18招待费--个人</t>
  </si>
  <si>
    <t>生产部马全花报销青海发投闪发器项目8.25-8.27整改购买材料费用--个人</t>
  </si>
  <si>
    <t>生产部马全花报销青海发投9月购买施工日志20本--个人</t>
  </si>
  <si>
    <t>生产部张泽松报销日照钢铁9.7-9.8交通费--个人</t>
  </si>
  <si>
    <t>生产部宋超报销伊犁钢铁7.18缴纳出租房电费--个人</t>
  </si>
  <si>
    <t>生产部李晶用款戴路生4人（孙培培、于龙、焦春生）9月9日-9月18日青海工资及生活费，戴路生代收。--个人</t>
  </si>
  <si>
    <t>生产部李晶用款戴路生、孙培培、焦春生、于龙4人内蒙9月3日到9月8日工资及生活费，由戴路生代收。--个人</t>
  </si>
  <si>
    <t>生产部李晶用款代付高国俊重碱车间碳化塔更新项目农民工生活费--个人</t>
  </si>
  <si>
    <t>生产部李晶用款代付湖北双环项目8月-9月30日外包农民工生活费--个人</t>
  </si>
  <si>
    <t>生产部马全花用款青海发投热电锅炉保温预付工程款付宋永洪--个人</t>
  </si>
  <si>
    <t>批量代发2025年7月武汉人员生活费</t>
  </si>
  <si>
    <t>转山玉英2025.8-9月工资</t>
  </si>
  <si>
    <t>转王国志2025.7月工资</t>
  </si>
  <si>
    <t>转牛国庆2025.7月工资（转林全意7000元，牛国庆482.22元）</t>
  </si>
  <si>
    <t>生产部张月用款新洋丰外协人员工资付堵志波</t>
  </si>
  <si>
    <r>
      <rPr>
        <sz val="10.5"/>
        <color indexed="63"/>
        <rFont val="宋体"/>
        <charset val="134"/>
      </rPr>
      <t>综合部蒋霞借支购买</t>
    </r>
    <r>
      <rPr>
        <sz val="10.5"/>
        <color indexed="63"/>
        <rFont val="Segoe UI"/>
        <family val="2"/>
        <charset val="134"/>
      </rPr>
      <t>GB1</t>
    </r>
    <r>
      <rPr>
        <sz val="10.5"/>
        <color indexed="63"/>
        <rFont val="宋体"/>
        <charset val="134"/>
      </rPr>
      <t>、</t>
    </r>
    <r>
      <rPr>
        <sz val="10.5"/>
        <color indexed="63"/>
        <rFont val="Segoe UI"/>
        <family val="2"/>
        <charset val="134"/>
      </rPr>
      <t>GB2</t>
    </r>
    <r>
      <rPr>
        <sz val="10.5"/>
        <color indexed="63"/>
        <rFont val="宋体"/>
        <charset val="134"/>
      </rPr>
      <t>、锅炉</t>
    </r>
    <r>
      <rPr>
        <sz val="10.5"/>
        <color indexed="63"/>
        <rFont val="Segoe UI"/>
        <family val="2"/>
        <charset val="134"/>
      </rPr>
      <t>B</t>
    </r>
    <r>
      <rPr>
        <sz val="10.5"/>
        <color indexed="63"/>
        <rFont val="宋体"/>
        <charset val="134"/>
      </rPr>
      <t>法律法规、技术技术规范书箱</t>
    </r>
  </si>
  <si>
    <t>生产部张月用款新洋丰外协人员工资(总金额60320.6元，10.10号支付59334元）付堵志波--个人</t>
  </si>
  <si>
    <t>综合部蒋霞用款新疆宜化项目人员17人雇主责任险付中国太平洋财产保险股份有限公司上海分公司</t>
  </si>
  <si>
    <t>综合部蒋霞用款鄂A4Z5Y0全险4772.61元(去年是人保，今年继续选择人保则为续保，保费会划算一些)，保险日期：2025.10.12-2026.10.12，另返现400元付中国人民财产保险股份有限公司武汉市新洲支公司</t>
  </si>
  <si>
    <t>生产部陈艳华报销9.15-9.23芜湖新兴铸管交通费--个人</t>
  </si>
  <si>
    <t>生产部余永昕报销唐山中厚板购买耐高温铝箔胶带--个人</t>
  </si>
  <si>
    <t>生产部包兴报销9.15芜湖新兴铸管交通费--个人</t>
  </si>
  <si>
    <t>生产部吴有良报销9.7-9.9阿拉伯化肥技术交流交通费--个人</t>
  </si>
  <si>
    <t>转王国志2025.8-9月工资及报销</t>
  </si>
  <si>
    <t>综合部蒋霞用款武汉开明压力管道安装资质评审前支付30%咨询费付武汉市洪山区盛利机电营业部（个体工商户）（第二阶段总金额18.6万，现付86000元）--公司</t>
  </si>
  <si>
    <t>宋超借支备用金</t>
  </si>
  <si>
    <t>生产部张月用款新疆宜化现场卷板加工费付宋增刚</t>
  </si>
  <si>
    <t>生产部熊伟用款内蒙古君正君正化工有限责任公司铁合金冶炼分公司消防系统改造项目标书打印胶装费付管厚良--个人</t>
  </si>
  <si>
    <t>生产部陈艳华报销9.29-9.30新洋丰交通费--个人</t>
  </si>
  <si>
    <t>生产部喻志明报销10.3芜湖新兴铸管交通费--个人</t>
  </si>
  <si>
    <t>生产部黄震报销9.13日照钢铁体检费--个人</t>
  </si>
  <si>
    <t>生产部黄震报销阿拉伯化肥采购工器具及开工资料打印费--个人</t>
  </si>
  <si>
    <t>生产部宋超报销新疆伊钢项目现场吊车费用--个人</t>
  </si>
  <si>
    <t>生产部宋超报销9.27-9.28新疆伊犁钢铁交通费--个人</t>
  </si>
  <si>
    <t>生产部宋超报销9.18/9.25零星采购材料费--个人</t>
  </si>
  <si>
    <t>生产部张月用款新洋丰外协人员工资付林全意--个人</t>
  </si>
  <si>
    <t>生产部马全花报销青海发投闪发器整改项目采购油漆 美纹纸 螺丝 铁皮剪刀 保温铝皮--个人</t>
  </si>
  <si>
    <t>生产部马全花报销青海发投热电车间锅炉喷水减温器更换采购T50焊丝，焊条3.2，口罩，锁子 管子 卡子 接头 透明胶带 胶布 帆布手套--个人</t>
  </si>
  <si>
    <t>生产部林维用款日照钢铁外协人员尚超10月14日-10月19日工资生活费，体检，路费。付尚超--个人</t>
  </si>
  <si>
    <t>生产部马全花用款青海发投热电锅炉保温合同价9000元，9.30已付2千，现付2千朱超星</t>
  </si>
  <si>
    <t>转王金平青海发投10月外经证税费</t>
  </si>
  <si>
    <t>生产部熊伟用款青海发投上清液项目和零星检修三个项目结算广联达编制付冉启栋</t>
  </si>
  <si>
    <t>综合部蒋霞报销阜阳皖润电力有限公司项目需要安排余永昕考安全负责人证费用--个人</t>
  </si>
  <si>
    <t>综合部蒋霞用款鄂A685CW全险10222.91元，保险日期：2025.10.31-2026.10.31付中国人民财产保险股份有限公司武汉市分公司车商营业部--公司</t>
  </si>
  <si>
    <t>生产部宋超报销10.11新疆伊犁钢铁交通费--个人</t>
  </si>
  <si>
    <t>生产部马全花报销青海发投购买黑白打印机硒鼓--个人</t>
  </si>
  <si>
    <t>生产部朱太礼报销10.9日到日照钢铁窑检修及调整交通费--个人</t>
  </si>
  <si>
    <t>生产部宋超报销新疆伊犁钢铁零星采购材料费--个人</t>
  </si>
  <si>
    <t>生产部张月用款阿拉伯化肥外协人员交通费付林全意--个人</t>
  </si>
  <si>
    <t>综合部蒋霞用款新疆宜化项目新增6人雇主责任险，周期一个月（保额：100万/人）付中国太平洋财产保险股份有限公司上海分公司</t>
  </si>
  <si>
    <t>生产部林维用款日照钢铁25年7月22日-25年10月21日吊车费付日照京华货运有限公司</t>
  </si>
  <si>
    <t>生产部李权智用款溧阳金峰轮带补焊项目外协人员工资（覃延吉5850元， 程良柱4681元， 林枫4950元， 刘志林4950元）--个人</t>
  </si>
  <si>
    <t>生产部闵洋报销报销现场缴纳的安全罚款，合计金额为4400元--个人</t>
  </si>
  <si>
    <t>生产部闵洋报销新疆宜化出差住宿费--个人</t>
  </si>
  <si>
    <t>生产部李权智用款湖北双环项目外协人员工资付堵志波--个人</t>
  </si>
  <si>
    <t>生产部马全花用款青海发投外协人员工资付朱超星（总金额7000,10.22付2000）</t>
  </si>
  <si>
    <t>生产部林维借支日照钢铁外协工资备用金--个人</t>
  </si>
  <si>
    <t>转王金平代缴青海发投外经证税费</t>
  </si>
  <si>
    <t>生产部张月用款湖北双环外协人员工资付邓俊</t>
  </si>
  <si>
    <t>批量代发2025年7月武汉人员工资   生产</t>
  </si>
  <si>
    <t>生产部熊伟用款优质采平台年费2025.11.13-2026.11.13。付安徽省优质采科技发展有限责任公司--公司</t>
  </si>
  <si>
    <t>生产部熊伟用款广联达预算软件（青海+新疆+湖北）2025-2026年费付广联达科技股份有限公司青海分公司--公司</t>
  </si>
  <si>
    <t>综合部蒋霞用款GB1、GB2、锅炉B级资质现场评审招待费付邓敏--公司</t>
  </si>
  <si>
    <t>财务部潘佳敏用款武汉办公室9月快递费付湖北顺丰速运有限公司--公司</t>
  </si>
  <si>
    <t>财务部潘佳敏用款鄂州工厂9月快递费付湖北顺丰速运有限公司--公司</t>
  </si>
  <si>
    <t>批量代发2025年8月武汉人员生活费</t>
  </si>
  <si>
    <t>综合部蒋霞用款部分咨询代理费付武汉纵航企业管理咨询有限公司(全款30万，10.31转账20万，下农民工账户付10万）--公司</t>
  </si>
  <si>
    <t>综合部蒋霞报销购买GB1、GB2、锅炉B法律法规、技术技术规范书箱3306.27元，冲借支3000元，实付6.27元--个人</t>
  </si>
  <si>
    <t>综合部蒋霞报销2025.10.18号现场评审办公及接待费用--个人</t>
  </si>
  <si>
    <t>综合部蒋霞用款陈涛2025.8-10月工资及差旅费和经济补偿金--个人</t>
  </si>
  <si>
    <t>生产部马全花报销青海发投民乐村项目部电费，电费欠款30.95，充值500元--个人</t>
  </si>
  <si>
    <t>生产部朱太礼报销10.20日照钢铁交通费--个人</t>
  </si>
  <si>
    <t>生产部朱太礼报销赣锋锂业技术沟通液压挡轮破裂问题交通费--个人</t>
  </si>
  <si>
    <t>生产部朱太礼报销日照钢铁检修回转窑交通费--个人</t>
  </si>
  <si>
    <t>生产部朱太礼报销9.24日到赣锋锂业铁窑检修及调整交通费--个人</t>
  </si>
  <si>
    <t>生产部陈艳华报销10.19新洋丰交通费--个人</t>
  </si>
  <si>
    <t>生产部宋超报销乌鲁木齐送货到宜化现场卷扬机送货运费--个人</t>
  </si>
  <si>
    <t>生产部宋超报销新疆宜化7台取暖器费用--个人</t>
  </si>
  <si>
    <t>生产部宋超报销伊犁钢铁10.20材料采购费--个人</t>
  </si>
  <si>
    <t>生产部宋超报销新疆宜化招待戴工及现场带班人员6人--个人</t>
  </si>
  <si>
    <t>生产部宋超报销青海发投民乐村办公处宽带费--个人</t>
  </si>
  <si>
    <t>生产部宋超报销新疆伊犁钢铁采购零星材料--个人</t>
  </si>
  <si>
    <t>生产部马全花用款青海发投蒸吸工段漏点处理人工费付段启巍--个人</t>
  </si>
  <si>
    <t>生产部宋超用款新疆伊犁钢铁外协人员8月1日至9月11日工资--个人</t>
  </si>
  <si>
    <t>生产部黄震报销阿拉伯化肥购买电源线，碳刷，口罩，帆布手套--个人</t>
  </si>
  <si>
    <t>生产部喻志明报销阿拉伯化肥项目交通费--个人</t>
  </si>
  <si>
    <t>生产部马全花报销青海发投2025年9月份打印费用及办公用品采购费付德令哈宏冉图文广告店（个体工商户）--个人</t>
  </si>
  <si>
    <t>生产部潘涛报销公司到日照钢铁交通费及退票费--个人</t>
  </si>
  <si>
    <t>生产部李权智用款新洋丰项目外协人员工资付林全意--个人</t>
  </si>
  <si>
    <t>生产部包兴报销芜湖新兴铸管交通费--个人</t>
  </si>
  <si>
    <t>生产部张月用款由青海发投现场原因产生的退票费用付戴路生--个人</t>
  </si>
  <si>
    <t>生产部马全花用款青海发投重碱车间一座碳化塔更新项目农民工工资付陈建忠、祁海涛、汪成辉一人一万--个人</t>
  </si>
  <si>
    <t>生产部李晶用款戴路生借支新疆宜化工资--个人</t>
  </si>
  <si>
    <t>生产部马全花用款青海发投1#、3#蒸氨塔维修项目高国俊团队农民工工资6万（武汉农民工资金账户发放）--个人</t>
  </si>
  <si>
    <t>生产部李权智用款青海发投供压缩 3.82MPA蒸汽项目工程(预付款10万，武汉付4.5万，岚丹付5.5万农民工专户付款）--个人</t>
  </si>
  <si>
    <t>缴纳武汉彤烨2024.11月-印花税</t>
  </si>
  <si>
    <t>综合部蒋霞用款武汉彤烨1月人员社保--公司</t>
  </si>
  <si>
    <t>综合部蒋霞用款武汉彤烨2月人员社保--公司</t>
  </si>
  <si>
    <t>综合部蒋霞用款武汉彤烨3月人员社保--公司  张月</t>
  </si>
  <si>
    <t>缴纳武汉彤烨2025.3月-增值税及附加税</t>
  </si>
  <si>
    <t>综合部蒋霞用款武汉彤烨4月人员社保--公司</t>
  </si>
  <si>
    <t>综合部蒋霞用款武汉彤烨5月社保--公司</t>
  </si>
  <si>
    <t>综合部蒋霞用款武汉彤烨6月社保--公司</t>
  </si>
  <si>
    <t>综合部蒋霞用款武汉彤烨7月社保--公司</t>
  </si>
  <si>
    <t>缴纳武汉彤烨2025.7月-增值税及附加税</t>
  </si>
  <si>
    <t>综合部蒋霞用款武汉彤烨8月社保--公司</t>
  </si>
  <si>
    <t>缴纳武汉彤烨2025.8月-增值税及附加税</t>
  </si>
  <si>
    <t>综合部蒋霞用款武汉彤烨9月社保--公司</t>
  </si>
  <si>
    <t>缴纳武汉彤烨2025.9月-增值税及附加税</t>
  </si>
  <si>
    <t>综合部蒋霞用款武汉彤烨10月社保--公司</t>
  </si>
  <si>
    <t>综合部蒋霞用款彤烨2名安全员C证延期费用付张志--个人</t>
  </si>
  <si>
    <t>发放张月2024.12月工资</t>
  </si>
  <si>
    <t>综合部蒋霞用款彤烨 资质延期事宜，目前建造师注册中，现需付进度款3.2万元付张志--个人</t>
  </si>
  <si>
    <t>商务部冯肖用款敬业集团江苏敬业钢铁330㎡烧结技改工程产前备件标书费付河北兴晶商贸有限公司--公司</t>
  </si>
  <si>
    <t>综合部蒋霞用款张月生育险付张月--个人</t>
  </si>
  <si>
    <t>发放张月2025.4月工资</t>
  </si>
  <si>
    <t>综合部蒋霞用款彤烨资质延期事宜尾款3000元付张志--个人</t>
  </si>
  <si>
    <t>发放张月2025.5月工资</t>
  </si>
  <si>
    <t>发放张月2025.6月工资</t>
  </si>
  <si>
    <t>发放张月2025.7月工资</t>
  </si>
  <si>
    <t>付内蒙古宜化外协人员王栋林工资</t>
  </si>
  <si>
    <t>付内蒙古宜化外协人员王创业工资</t>
  </si>
  <si>
    <t>缴纳税费</t>
  </si>
  <si>
    <t>信茂缴纳2025.6月印花税</t>
  </si>
  <si>
    <t>信茂缴纳2025.9月印花税</t>
  </si>
  <si>
    <t>青海发投信息费取现金给林全意</t>
  </si>
  <si>
    <t>生产部马全花用款青海发投煅烧车间重灰4#煅烧炉大、小齿轮更换项目外协人员工资合同价37000元，农民工工资支付35160元--个人</t>
  </si>
  <si>
    <t>生产部马全花用款青海发投上清液节水减排改造（安装施工）项目外协人员工资合同价77000元，农民工工资支付66855元。--个人</t>
  </si>
  <si>
    <t>生产部马全花用款青海发投2#、5#蒸氨塔检修项目外协人员工资合同价72000元，农民工工资支付52985元--个人</t>
  </si>
  <si>
    <t>生产部李权智用款内蒙古宜化新1号炉中修施工项目王春红团队外协人员工资（农民工专户付款）--个人</t>
  </si>
  <si>
    <t>生产部李权智用款青海发投供压缩 3.82MPA蒸汽项目工程预付款付周金国（付10万，武汉付4.5万，岚丹付5.5万农民工专户付款）--个人</t>
  </si>
  <si>
    <t>生产部马全花用款青海发投重碱车间一座碳化塔更新项目喷砂除锈预付工程款付邵玉海--个人</t>
  </si>
  <si>
    <t>缴纳湖北岚丹2025.8月增值税及附加税</t>
  </si>
  <si>
    <t>缴纳武汉开明2025.4月个人所得税  生产</t>
  </si>
  <si>
    <t>缴纳湖北岚丹2025.8月个人所得税</t>
  </si>
  <si>
    <t>王金平代缴青海发投外经证税费</t>
  </si>
  <si>
    <t xml:space="preserve">综合部蒋霞用款湖北岚丹9月社保--公司 </t>
  </si>
  <si>
    <t>付马全花2025.7月工资</t>
  </si>
  <si>
    <t>付王奇2025.7月工资</t>
  </si>
  <si>
    <t>生产部马全花报销青海发投刻竣工图章办公费--个人</t>
  </si>
  <si>
    <t>综合部蒋霞用款湖北岚丹二级机电建造师及项目经理B证人员挂靠/任君（续约：25.9.14-26.9.13）付张志--个人</t>
  </si>
  <si>
    <t>转黄华容代缴岚丹外经证税费</t>
  </si>
  <si>
    <t>缴纳湖北开明2024.12月-印花税</t>
  </si>
  <si>
    <t>综合部蒋霞用款湖北岚丹1月人员社保--公司  生产人员</t>
  </si>
  <si>
    <t>付马全花12月工资</t>
  </si>
  <si>
    <t>付唐欣欣12月工资</t>
  </si>
  <si>
    <t>缴纳湖北岚丹2025.1月增值税及附加税</t>
  </si>
  <si>
    <t>缴纳湖北岚丹2025.1月个人所得税</t>
  </si>
  <si>
    <t>生产部马全花用款12月份吊车租赁费付马有勺--个人</t>
  </si>
  <si>
    <t>综合部蒋霞报销湖北岚丹资质延期费用付武汉市江岸区悦恺信息服务部（个体工商户）（重新付款）</t>
  </si>
  <si>
    <t>综合部蒋霞用款湖北岚丹2月人员社保--公司    生产</t>
  </si>
  <si>
    <t>商务部周奇用款重碱车间加氯化镁系统自动化升级改造项目（土建施工）竞价比选标书费付青海发投碱业有限公司--公司</t>
  </si>
  <si>
    <t>付马全花2025.1月工资</t>
  </si>
  <si>
    <t>付唐欣欣2025.1月工资</t>
  </si>
  <si>
    <t>商务部胡敏用款青海发投重碱车间一座碳化塔更新项目标书费付青海发投碱业有限公司</t>
  </si>
  <si>
    <t>综合部蒋霞用款岚丹资质延期包干费付武汉市江岸区悦恺信息服务部（个体工商户）--公司</t>
  </si>
  <si>
    <t>缴纳湖北岚丹2025.2月个人所得税</t>
  </si>
  <si>
    <t>综合部蒋霞用款湖北岚丹3月人员社保--公司   生产</t>
  </si>
  <si>
    <t>付马全花2025.2月工资</t>
  </si>
  <si>
    <t>付唐欣欣2025.2月工资</t>
  </si>
  <si>
    <t>综合部蒋霞用款湖北岚丹（建筑+市政）双证费用2025.3.-2026.2付张志--个人</t>
  </si>
  <si>
    <t>综合部蒋霞报销湖北岚丹资质延期办理尾款付武汉市江岸区悦恺信息服务部（个体工商户）--公司</t>
  </si>
  <si>
    <t>商务部任艳娇报销购买选矿二系列一次球磨机大齿轮更换项目招标文件费用--个人</t>
  </si>
  <si>
    <t>综合部蒋霞用款湖北岚丹4月人员社保--公司  生产</t>
  </si>
  <si>
    <t>岚丹的三年审计报告（2022-2024），需要支付1200元（400元/年/份）付四川欣亿欣企业管理咨询有限公司</t>
  </si>
  <si>
    <t>付马全花2025.3月工资</t>
  </si>
  <si>
    <t>付唐欣欣2025.3月工资</t>
  </si>
  <si>
    <t>山西焦化平台使用费付冯肖代付</t>
  </si>
  <si>
    <t>付中国电能成套设备有限公司标书费</t>
  </si>
  <si>
    <t>商务部冯肖用款青海发投碱业有限公司各车间厂房彩钢屋面修缮项目报名费付青海发投碱业有限公司--公司</t>
  </si>
  <si>
    <t>商务部冯肖用款青海发投碱业有限公司各车间厂房彩钢屋面修缮项目（二次）竞价比选报名费付青海发投碱业有限公司--公司</t>
  </si>
  <si>
    <t>生产部马全花用款青海发投上清液节水减排改造项目外协人员工资付高国俊（合同价77000元，农民工工资支付66855元，剩余工程款支付给高国俊个人10145元。）--个人</t>
  </si>
  <si>
    <t>综合部蒋霞用款湖北岚丹5月社保--公司  生产</t>
  </si>
  <si>
    <t>付唐欣欣2025.4月工资</t>
  </si>
  <si>
    <t>付马全花2025.4月工资</t>
  </si>
  <si>
    <t>缴纳湖北岚丹2025.2月增值税及附加税</t>
  </si>
  <si>
    <t>缴纳湖北岚丹2025.5月个人所得税</t>
  </si>
  <si>
    <t>综合部蒋霞用款湖北岚丹6月社保--公司</t>
  </si>
  <si>
    <t>付马全花2025.5月工资</t>
  </si>
  <si>
    <t>生产部熊伟用款建材专用设备项目标书费付中盐内蒙古化工股份有限公司</t>
  </si>
  <si>
    <t>缴纳湖北岚丹2025.6月增值税及附加税</t>
  </si>
  <si>
    <t>缴纳湖北岚丹2025.6月个人所得税</t>
  </si>
  <si>
    <t>综合部蒋霞报销中盐内蒙 项目工程责任险3000元--个人</t>
  </si>
  <si>
    <t>综合部蒋霞用款湖北岚丹7月社保--公司</t>
  </si>
  <si>
    <t>商务部熊伟报销西昌钒制品1#回转窑托轮-齿圈系统调校项目标书费付熊伟--个人</t>
  </si>
  <si>
    <t>付马全花2025.6月工资</t>
  </si>
  <si>
    <t>商务部熊伟用款中盐内蒙古化工股份有限公司安徽天辰设备管道零星安装维修工程标书费付中盐内蒙古化工股份有限公司--公司</t>
  </si>
  <si>
    <t>生产部何俊杰报销内蒙古宜化转化器管道和中盐建材大修租车--个人</t>
  </si>
  <si>
    <t>综合部蒋霞报销内蒙古宜化项目责任险--个人</t>
  </si>
  <si>
    <t>缴纳湖北岚丹2025.7月增值税及附加税</t>
  </si>
  <si>
    <t>缴纳湖北岚丹2025.7月个人所得税</t>
  </si>
  <si>
    <t>商务部熊伟用款-青海盐湖工业股份有限公司钾肥分公司生产一车间新粗精调浆罐拆除更换工程标书费付青海金世纪工程项目管理有限公司</t>
  </si>
  <si>
    <t>综合部蒋霞用款湖北岚丹8月社保--公司</t>
  </si>
  <si>
    <t>缴纳湖北岚丹2025.9月增值税及附加税</t>
  </si>
  <si>
    <t>缴纳湖北岚丹2025.9月个人所得税</t>
  </si>
  <si>
    <t>综合部蒋霞用款湖北岚丹10月社保--公司</t>
  </si>
  <si>
    <t>付马全花2025.8月工资</t>
  </si>
  <si>
    <t>付王奇2025.8月工资</t>
  </si>
  <si>
    <t>荆门市人民医院（荆楚理工学院附属荆门市人民医院）</t>
  </si>
  <si>
    <t>付新疆伊犁钢铁外协人员马延彰工资</t>
  </si>
  <si>
    <t>付新疆伊犁钢铁外协人员沙衣扎提·毛海工资</t>
  </si>
  <si>
    <t>生产部宋超用款新疆宜化工具及配件采购费付乌鲁木齐米东区浙南传动经销部--公司</t>
  </si>
  <si>
    <t>综合部蒋霞用款池州恒鑫材料科技有限公司项目9人雇主责任险，周期15天（保额：100万/人）付中国太平洋财产保险股份有限公司上海分公司</t>
  </si>
  <si>
    <t>转王金平代缴10月外经证税费</t>
  </si>
  <si>
    <t>转中华联合财产保险股份有限公司伊犁分公司保险费</t>
  </si>
  <si>
    <t>综合部蒋霞用款ISO换证后第一次监督审核付挪亚检测认证集团有限公司--公司</t>
  </si>
  <si>
    <t>综合部蒋霞用款武汉开明与河南阿尔法承揽合同纠纷一案律师代理费付湖北华隽律师事务所--公司</t>
  </si>
  <si>
    <t>综合部蒋霞用款探望新洋丰项目工伤人员宋华兵付蒋霞515.7元，李晶408元--个人</t>
  </si>
  <si>
    <t>生产部李晶报销招待青海发投车间主任--个人</t>
  </si>
  <si>
    <t>财务部潘佳敏报销移动手机号话费--个人</t>
  </si>
  <si>
    <t>生产部宋超用款伊犁钢铁不锈钢管道配件付新源县荣泰五金机电行--公司</t>
  </si>
  <si>
    <t>生产部宋超报销伊犁钢铁招待王娟和郭小花购物卡每人1000元。--个人</t>
  </si>
  <si>
    <t>生产部喻志明报销10.29-10.30日照钢铁交通费--个人</t>
  </si>
  <si>
    <t>生产部黄震报销阿拉伯化肥购买施工材料，工器具，手套，帽子，打印资料--个人</t>
  </si>
  <si>
    <t>生产部马全花报销民乐村办公处宽带费--个人</t>
  </si>
  <si>
    <t>生产部李晶用款青海发投减温器现场垃圾清理费付朱超星--个人</t>
  </si>
  <si>
    <t>生产部李权智用款江西亚东破碎机转子离线修复项目外协人员工资付陈志雄--个人</t>
  </si>
  <si>
    <t>综合部蒋霞用款伊犁钢铁炼钢厂烘烤器改造施工项目安责险增加2人232元（丁宝臣、党子祥）付中华联合财产保险股份有限公司伊犁分公司--公司</t>
  </si>
  <si>
    <t>综合部蒋霞用款新疆宜化12人2025.11.11-2025.12.11意外险，4人2025.11.8-2025.12.8意外险付中国太平洋财产保险股份有限公司上海分公司--公司</t>
  </si>
  <si>
    <t>生产部李晶用款新洋丰剩余6人周末离场工资（濮忠华、徐庆立、吴磊、居泽华、宋军宜、郑带刚）--个人</t>
  </si>
  <si>
    <t>生产部李权智用款堵志波 刘忠明 褚衍臣 杨胜磊 张裕江 褚亮亮 赵国峰 张振武 李学忠9人工资付堵志波--个人</t>
  </si>
  <si>
    <t>综合部蒋霞用款双环项目新增4人安责险2732.05元，由武汉开明支付，此费用后期从外协工程款中扣除付中国平安财产保险股份有限公司孝感中心支公司</t>
  </si>
  <si>
    <t>生产部张月用款广安项目现场施工不规范罚款2000元，付广安昌兴水泥有限公司</t>
  </si>
  <si>
    <t>生产部包兴报销日照钢铁11.5交通费--个人</t>
  </si>
  <si>
    <t>生产部林维用款日照钢铁11.1-11.3吊车费付日照京华货运有限公司--公司</t>
  </si>
  <si>
    <t>生产部宋超借支招待伊犁钢铁张波林，岳俊峰，冯俊伟，马强，韩金亮安全主任工，每个人安排一张1000元卡。张波林2条烟，岳俊峰1条烟。--个人</t>
  </si>
  <si>
    <t>综合部蒋霞用款宋华兵护具定制费付赵帅</t>
  </si>
  <si>
    <t>综合部蒋霞用款武汉开明压力管道安装资质评审前支付30%咨询费付武汉市洪山区盛利机电营业部（个体工商户）（第二阶段总金额18.6万，10.13付86000元，11.21申请支付10万）--公司</t>
  </si>
  <si>
    <t>生产部李晶用款提前支付徐云云9-10月工资19278.43元付徐云云--个人</t>
  </si>
  <si>
    <t>生产部张月用款10月工厂顺丰快递费付湖北顺丰速运有限公司--公司</t>
  </si>
  <si>
    <t>生产部马全花用款青海发投2025年10月份打印费用及办公用品采购费付德令哈宏冉图文广告店（个体工商户）--公司</t>
  </si>
  <si>
    <t>生产部吴有良报销10.19-10.20出差广西柳钢交通费--个人</t>
  </si>
  <si>
    <t>生产部李晶用款新洋丰现场费用（合同打印+印泥+现场零星采购+医院停车费）付濮忠华--个人</t>
  </si>
  <si>
    <t>生产部李晶用款外协濮忠华垫付住宿费。8个人住宿，2个3人间，一晚50，一个2人间一晚40；（李同林、陈艳华、双环的三个外协住公司租赁的房子）付濮忠华--个人</t>
  </si>
  <si>
    <t>生产部宋超用款伊犁钢铁董利彬11月份工资付董利彬--个人</t>
  </si>
  <si>
    <t>生产部朱太礼报销11.8到闽源钢铁烧结机现场检查评估及技术交流交通费--个人</t>
  </si>
  <si>
    <t>生产部马全花用款热电5#锅炉施工期间，9月8日-9月17日晚。四人（戴路生、孙培培、焦春生、于龙）住宿费100元/天，共计1000元付王明生--个人</t>
  </si>
  <si>
    <t>生产部马全花用款青海发投9月份吊车租赁费用付马有勺--个人</t>
  </si>
  <si>
    <t>生产部闵洋报销新疆宜化进场证工本费--个人</t>
  </si>
  <si>
    <t>生产部马全花用款青海发投热电锅炉保温项目外协人员工资付宋永洪（总金额7000,10.22付2000，10.29付1000，剩4000元未付）--个人</t>
  </si>
  <si>
    <t>生产部林维用款日照钢铁7月份宿舍水电费用共计3337元。舒客301为单间，起码为0。付李纪国--个人</t>
  </si>
  <si>
    <t>生产部林维报销朱太礼违章：扣除合同款300，连带100。潘涛违章：扣除合同款600，连带500--个人</t>
  </si>
  <si>
    <t>生产部李晶用款玉山万年青外协印世茂7月24-7.30工资--个人</t>
  </si>
  <si>
    <t>生产部林维用款日照钢铁外协人员7月工资（总金额45340.38元，11.21申请付印世茂7467.19元，赵丙松7040元，陈庆磊8163元 ）--个人</t>
  </si>
  <si>
    <t>综合部蒋霞用款宋华兵荆门新洋丰项目工伤住院费，现需预交1万元付荆门市人民医院（荆楚理工学院附属荆门市人民医院）--公司</t>
  </si>
  <si>
    <t>生产部郭建霞用款2025年10月新疆宜化食堂费用付周稳--个人</t>
  </si>
  <si>
    <t>生产部郭建霞用款新疆宜化食堂安装水表、水龙头及配件，采购费用合计100元付周稳--个人</t>
  </si>
  <si>
    <t>生产部张月用款垫付外协人员工资先借支2万元付戴路生--个人</t>
  </si>
  <si>
    <t>生产部马全花用款2025年零星设备维修、安装、更换项目-热电车间输煤皮带新增机械化采样装置（安装）项目采购岩棉板及附属材料付海西双健钢结构有限责任公司</t>
  </si>
  <si>
    <t xml:space="preserve">转新源县镪柢商砼有限公司煤气平台混凝土采购费
</t>
  </si>
  <si>
    <t>生产部李晶用款湖北双环项目外协人员工资付个人</t>
  </si>
  <si>
    <t>生产部李晶用款湖北双环项目外协人员工资付张红</t>
  </si>
  <si>
    <t>付谢金实工资外协人员</t>
  </si>
  <si>
    <t>付党子祥工资外协人员</t>
  </si>
  <si>
    <t>财务部王金平用款湖北双环11.28开票缴纳外经证税费--个人</t>
  </si>
  <si>
    <t>生产部李晶用款阿拉伯化肥缴纳罚款付中国-阿拉伯化肥有限公司--公司</t>
  </si>
  <si>
    <t>综合部蒋霞用款ISO三体系认证资料中6个计量器具检验费付湖北省计量测试技术研究院鄂州分院--公司</t>
  </si>
  <si>
    <t>综合部蒋霞用款武汉开明2025年4月社保费--个人   生产</t>
  </si>
  <si>
    <t>商务部熊伟用款投标广联达编制费用付冉启栋</t>
  </si>
  <si>
    <t>商务部熊伟用款伊犁钢铁炼钢厂烘烤器改造施工清单编制费付上海宝华国际招标有限公司--公司</t>
  </si>
  <si>
    <t>缴纳武汉开明2025.10月增值税及附加税</t>
  </si>
  <si>
    <t>综合部蒋霞借支医药费（宋华兵，住院号2401855）付荆门市人民医院（荆楚理工学院附属荆门市人民医院）</t>
  </si>
  <si>
    <t>综合部蒋霞用款武汉开明11月社保--公司  生产</t>
  </si>
  <si>
    <t>缴纳武汉彤烨2025.10月-印花税</t>
  </si>
  <si>
    <t>综合部蒋霞用款武汉彤烨11月社保--公司</t>
  </si>
  <si>
    <t>缴纳湖北岚丹2025.10月增值税及附加税</t>
  </si>
  <si>
    <t>缴纳武汉开明2025.10月个人所得税  生产</t>
  </si>
  <si>
    <t>缴纳湖北岚丹2025.10月个人所得税</t>
  </si>
  <si>
    <t>综合部蒋霞用款湖北岚丹11月社保--公司</t>
  </si>
  <si>
    <t>转王金平代缴内蒙古宜化外经证税费</t>
  </si>
  <si>
    <t>综合部蒋霞用款岚丹安全生产许可证延期人员费用付张志--个人</t>
  </si>
  <si>
    <t>综合部蒋霞用款部分咨询代理费付武汉纵航企业管理咨询有限公司(全款30万，10.31转账20万，11.4号岚丹农民工账户付10万）--公司</t>
  </si>
  <si>
    <t>生产部闵洋用款新疆宜化现场在职外协预支工资每人两千元，共22人，（人员名单：戴路生，于龙，孙培培，焦春生，刘文亮，李东阳，孙宗辉，席闪辉，刘世杰，段冬乐，张荣亮，李晓峰，王建刚，杜培林，张保房，何书敏，李成现，孙文浩，李洪发，谢颂景，张敏，张海洋)付闵洋--个人</t>
  </si>
  <si>
    <t>生产部马全花用款青海发投重灰2#、3#、5#重灰炉炉头总成技改项目外协人员工资（总金额7万，高国俊付1万，其它人全部支付）--个人</t>
  </si>
  <si>
    <t>武汉浦发付伊犁钢铁2024.11.1-12.27吊车费付新疆缘和四海吊装运输有限责任公司（付承兑4张71089元，现金261）</t>
  </si>
  <si>
    <t>武汉浦发生产部李权智用款伊犁钢铁工程外包费付张家口宣化昌通环保设备有限公司--公司</t>
  </si>
  <si>
    <t>武汉浦发生产部李权智用款青海发投吊车租赁费付德令哈永良商贸有限公司--公司</t>
  </si>
  <si>
    <t>武汉华夏生产部李权智用款2024年1月-5月采购费付武汉市科瑞金钻磨具有限公司--公司</t>
  </si>
  <si>
    <t>武汉浦发转生产部李权智用款黄冈亚东周金国承包进场预付款8万付江苏宏华建设工程有限公司--公司</t>
  </si>
  <si>
    <t>生产部李权智用款青海发投吊车租赁费付诚兴吊装（酒泉恒诚盛起重运输有限公司）--公司（付承兑59528.04，现金471.96）</t>
  </si>
  <si>
    <t>武汉华夏转江苏宏华建设工程有限公司货款银行承兑汇票6张（总金额110000，武汉华夏转87001.75）</t>
  </si>
  <si>
    <t>武汉光大转江苏宏华建设工程有限公司货款银行承兑汇票2张（总金额110000，武汉光大转22998.25）</t>
  </si>
  <si>
    <t>武汉浦发转生产部闵洋用款伊犁钢铁吊车费用付新疆缘和四海吊装运输有限责任公司银行承兑汇票3张</t>
  </si>
  <si>
    <t>武汉浦发转江苏宏华建设工程有限公司货款银行承兑汇票4张</t>
  </si>
  <si>
    <t>武汉浦发转银行承兑汇票付生产部李权智用款莱芜钢铁采购焊丝1吨费用付天津雷公焊接材料有限公司--公司</t>
  </si>
  <si>
    <t>武汉浦发转银行承兑汇票付生产部李权智用款青海发投2024.9.30-11月吊车费用付诚兴吊装（账号：酒泉恒诚盛起重运输有限公司）--公司</t>
  </si>
  <si>
    <t>武汉浦发转银行承兑汇票付生产部闵洋用款青海发投德令哈博盛五金店2024年8月24日至10月28日采购费付德令哈埃克森商贸有限公司（付承兑）--公司</t>
  </si>
  <si>
    <t>武汉华夏转生产部李权智用款莱芜钢铁托轮轴承采购费付山东万古轴承有限公司（付承兑）--公司</t>
  </si>
  <si>
    <t>武汉浦发转生产部李权智用款莱芜钢铁托轮轴承采购费付山东万古轴承有限公司（付承兑）--公司</t>
  </si>
  <si>
    <t>武汉光大转生产部李权智用款莱芜钢铁托轮轴承采购费付山东万古轴承有限公司（付承兑）--公司</t>
  </si>
  <si>
    <t>武汉浦发转生产部闵洋用款伊犁钢铁2025年1月1日至1月21日吊车费用（全款44030，付24030）付新疆缘和四海吊装运输有限责任公司（付承兑）--公司</t>
  </si>
  <si>
    <t>武汉华夏转生产部闵洋用款伊犁钢铁2025年1月1日至1月21日吊车费用（全款44030，已付24030，剩2万未付）付新疆缘和四海吊装运输有限责任公司（付承兑）--公司--公司</t>
  </si>
  <si>
    <t>武汉浦发转银行承兑汇票5张付生产部刘江波用款伊钢烘烤器项目电缆线尾款与运费付伊犁昆香电控设备有限责公司--公司</t>
  </si>
  <si>
    <t>武汉浦发转生产部宋超用款新疆伊犁钢铁阀门配件采购付唐山加能阀门有限公司（付承兑）--公司</t>
  </si>
  <si>
    <t>武汉华夏转生产部宋超用款新疆宜化购买2台卷扬机款项付上海奉溪机械实业有限公司货款银行承兑汇票7张</t>
  </si>
  <si>
    <t>武汉华夏转生产部张月用款江西亚东项目外包费用付重庆东森金属加工有限公司货款银行承兑汇票3张</t>
  </si>
  <si>
    <t>武汉浦发转生产部张月用款江西亚东外协费用付重庆东森金属加工有限公司银行承兑1张</t>
  </si>
  <si>
    <t>付黄震2024年10月生活费</t>
  </si>
  <si>
    <t>财务部王金平用款杜继红11.5-12.3湘潭钢铁交通费--个人</t>
  </si>
  <si>
    <t>生产部王为超报销12.1-12.2盐湖镁业到青海发投交通费--公司</t>
  </si>
  <si>
    <t>生产部王为超报销11.18-11.21山西铝业交通费--个人</t>
  </si>
  <si>
    <t>生产部王为超报销11.22-11.24山西铝业到伊犁钢铁交通费--个人</t>
  </si>
  <si>
    <t>生产部王为超报销11.28-11.30伊犁钢铁到青海盐湖镁业交通费--个人</t>
  </si>
  <si>
    <t>生产部王为超报销12.6-12.8青海发投到江苏永钢交通费--个人</t>
  </si>
  <si>
    <t>生产部王为超报销12.12兆山诸暨到江苏永钢交通费--个人</t>
  </si>
  <si>
    <t>生产部郭建霞用款2024.2.19-10.8厂内气体采购费付鄂州市鹏缘气体有限责任公司--公司</t>
  </si>
  <si>
    <t>生产部吴有良报销12.4-12.7北海新材料看现场交通生活费--个人</t>
  </si>
  <si>
    <t>生产部吴有良报销12.9-12.12太原考试交通住宿费--个人</t>
  </si>
  <si>
    <t>生产部吴有良报销11.26-11.30内蒙古碱业交通住宿费--个人</t>
  </si>
  <si>
    <t>生产部李权智报销日照钢铁角铁采购费--个人</t>
  </si>
  <si>
    <t>生产部龚国庆报销江苏永钢1米钢板尺采购费--个人</t>
  </si>
  <si>
    <t>生产部石小伟报销江西亚东防爆插头采购费，打印费--个人</t>
  </si>
  <si>
    <t>生产部李权智用款江西亚东脚手架全包费用付瑞昌市东山头矿山机械厂--个人</t>
  </si>
  <si>
    <t>生产部李权智报销江西亚东零星采购费用--个人</t>
  </si>
  <si>
    <t>生产部李权智报销日照钢铁采购角铁，彩瓦费用--个人</t>
  </si>
  <si>
    <t>生产部李权智用款江苏永钢外协安全员许委建12.16-12.30工资及过路费--个人</t>
  </si>
  <si>
    <t>生产部雍佳强报销福建鼎信焊丝采购费--个人</t>
  </si>
  <si>
    <t>生产部林家祥报销12月工厂预交网费及11月水费--个人</t>
  </si>
  <si>
    <t>生产部李权智用款湘潭瑞通外协人员工资付杜业虎，韩德利，徐伟双--个人</t>
  </si>
  <si>
    <t>生产部李权智用款伊犁钢铁2024.11.7-2024.12气体费用付新源县利态制气有限责任公司--公司</t>
  </si>
  <si>
    <t>生产部马全花报销青海发投办公用品采购费--个人</t>
  </si>
  <si>
    <t>生产部李权智用款日照钢铁外协人员刘正荣调窑工资--个人</t>
  </si>
  <si>
    <t>生产部李权智用款江西亚东2024.12月返修气体费付瑞昌市共创工业气体有限公司--公司</t>
  </si>
  <si>
    <t>生产部马全花报销寄格尔木盐湖镁业磨石口罩快递费--个人</t>
  </si>
  <si>
    <t>生产部李晶用款青海发投青HR2288更换锁块费用付德令哈诚信汽车修理厂--个人</t>
  </si>
  <si>
    <t>生产部马全花报销青海发投防爆接线盒，口罩，包塑管等采购费--个人</t>
  </si>
  <si>
    <t>生产部李权智用款辉县市成军机械设备有限公司湖北宜化松滋加工费</t>
  </si>
  <si>
    <t>综合部蒋霞用款湖北开明办理备案制劳务资质（总金额1.5万，已付7500元）付武汉市江岸区悦恺信息服务部（个体工商户）--公司</t>
  </si>
  <si>
    <t>财务部王金平用款姚忠平劳务公司（合肥星平易达设备安装有限公司）2024年12月给湖北开明开票税金--公司</t>
  </si>
  <si>
    <r>
      <rPr>
        <sz val="12"/>
        <rFont val="微软雅黑"/>
        <family val="2"/>
        <charset val="134"/>
      </rPr>
      <t>财务部杨婷用款张凯华劳务公司（武汉市欣亿设备安装有限公司）在</t>
    </r>
    <r>
      <rPr>
        <sz val="10.5"/>
        <color indexed="63"/>
        <rFont val="Segoe UI"/>
        <family val="2"/>
        <charset val="134"/>
      </rPr>
      <t>2024</t>
    </r>
    <r>
      <rPr>
        <sz val="10.5"/>
        <color indexed="63"/>
        <rFont val="宋体"/>
        <charset val="134"/>
      </rPr>
      <t>年</t>
    </r>
    <r>
      <rPr>
        <sz val="10.5"/>
        <color indexed="63"/>
        <rFont val="Segoe UI"/>
        <family val="2"/>
        <charset val="134"/>
      </rPr>
      <t>11-12</t>
    </r>
    <r>
      <rPr>
        <sz val="10.5"/>
        <color indexed="63"/>
        <rFont val="宋体"/>
        <charset val="134"/>
      </rPr>
      <t>月给湖北开明开票税金</t>
    </r>
  </si>
  <si>
    <t>付湖北开明2024.11月员工生活费</t>
  </si>
  <si>
    <t>销售部林维报销日照钢铁采购彩钢瓦，角钢货款--个人</t>
  </si>
  <si>
    <t>生产部李权智报销工厂水电费--个人</t>
  </si>
  <si>
    <t>生产部李权智报销河南晋开化防护罩采购费--个人</t>
  </si>
  <si>
    <t>生产部山英玉报销中盐内蒙古招待特产采购费1000元，住宿费2340元--个人</t>
  </si>
  <si>
    <t>生产部马全花报销寄往格尔木盐湖镁业磨石快递费--个人</t>
  </si>
  <si>
    <t>生产部李权智用款青海发投吊车租赁费付鄂晶邦--个人</t>
  </si>
  <si>
    <t>生产部李权智报销河南晋开化工气体采购费--个人</t>
  </si>
  <si>
    <t>生产部郭建霞用款2024年3月-11月油米采购费付郭汉平（总金额5400,12.13付3440元）--个人</t>
  </si>
  <si>
    <t>生产部李权智用款2025.1.22晚上招待高国俊、张海龙、张小忠、张凯华、范正华餐费--个人</t>
  </si>
  <si>
    <t>生产部余永昕报销测窑设备江苏永钢发诸暨兆山费用699元--个人</t>
  </si>
  <si>
    <t>生产部余永昕报销测窑设备诸暨兆山发江苏永钢费用687元--个人</t>
  </si>
  <si>
    <t>生产部余永昕报销公司出发江苏永钢第一次静态检测来回车费生活费  第二次动态测窑来回车费生活费--个人</t>
  </si>
  <si>
    <t>生产部余永昕报销测窑设备山西铝业寄日照钢铁物流费--个人</t>
  </si>
  <si>
    <t>生产部余永昕报销唐山中厚板材1.13交通费--个人</t>
  </si>
  <si>
    <t>生产部余永昕报销1.16-1.17唐山站到中厚板100多公里只能拼车费用--个人</t>
  </si>
  <si>
    <t>生产部余永昕报销山西铝业甲方要求第二天上午要进厂办结算验收交通费--个人</t>
  </si>
  <si>
    <t>生产部祝发权报销伊犁钢铁项目坐飞机费用武汉到伊宁1059元伊宁飞机场到伊钢85元--个人</t>
  </si>
  <si>
    <t>批量代发湖北人员2024.12月人员生活费</t>
  </si>
  <si>
    <t>付湖北旭硕商贸有限公司黄冈亚东钢材采购费</t>
  </si>
  <si>
    <t>生产部余永昕报销12.17-12.20公司出发诸暨兆山静态测窑来回车费生活费住宿费--个人</t>
  </si>
  <si>
    <t>生产部夏敬文报销青海发投1.20-1.21交通费--个人</t>
  </si>
  <si>
    <t>生产部房延云报销2024.11.18公司出差去山西铝业交通费--个人</t>
  </si>
  <si>
    <t>生产部李同林报销青海发投1.20-1.21交通费--个人</t>
  </si>
  <si>
    <t>生产部黄国恩报销伊犁钢铁1.16-1.19交通费--个人</t>
  </si>
  <si>
    <t>生产部包兴报销日照钢铁12.21交通费--个人</t>
  </si>
  <si>
    <t>生产部包兴报销日照钢铁12.12-12.13交通费--个人</t>
  </si>
  <si>
    <t>生产部李权智报销伊犁钢铁四人天河机场赶回来开年会打的费用--个人</t>
  </si>
  <si>
    <t>生产部包兴报销盐湖镁业1.14-1.16退票费--个人</t>
  </si>
  <si>
    <t>生产部杜继红报销青海发投1.4-1.6交通费--个人</t>
  </si>
  <si>
    <t>生产部张全民报销年会接送人依维柯换轮胎过路费--个人</t>
  </si>
  <si>
    <t>生产部李权智用款1.22-1.25范振华参加年会交通费 540 元付范振华--个人</t>
  </si>
  <si>
    <t>生产部李晶报销1月23日中午十二点半接到付磊，经林总同意一起吃饭--个人</t>
  </si>
  <si>
    <t>生产部朱太礼报销日照钢铁1月1日至1月26日生活费1300元，朱太礼1月25日从日照钢铁回公司交通费438元--个人</t>
  </si>
  <si>
    <t>生产部石小伟报销汝州天瑞保险合同打印费--个人</t>
  </si>
  <si>
    <t>生产部王小兵报销汝州天瑞2025年2月7日从汝州天瑞回鄂州公司的交通费108元--个人</t>
  </si>
  <si>
    <t>生产部李权智报销四川峨胜滑履筒体裂纹要气刨购买碳棒200根，作色探伤剂两套采购费--个人</t>
  </si>
  <si>
    <t>生产部石小伟报销2025年2月8日汝州天瑞回鄂州公司的交通费99元--个人</t>
  </si>
  <si>
    <t>生产部李权智报销汝州天瑞现场焊接使用氧气5瓶，乙炔5瓶，二氧化碳5瓶采购费--个人</t>
  </si>
  <si>
    <t>生产部付磊报销2025年1月23日-1月25日参加年会来回车票报销--个人</t>
  </si>
  <si>
    <t>生产部李权智报销鄂州办公室预交600元网费--个人</t>
  </si>
  <si>
    <t>生产部李权智报销林总，李晶，付磊，李权智和外协2人2025年2月10日中餐--个人</t>
  </si>
  <si>
    <t>生产部李权智报销汝州天瑞气体采购费--个人</t>
  </si>
  <si>
    <t>生产部李权智报销电焊手套，帆布手套等采购费--个人</t>
  </si>
  <si>
    <t>销售部管厚良报销1.2-1.22日照钢铁交通费--个人</t>
  </si>
  <si>
    <t>生产部刘桂新用款2025.1月工资3000元，2月工资1346.36元--个人</t>
  </si>
  <si>
    <t>生产部石小伟报销公司出发江西亚东，和江西亚东回公司费用，开私人车辆行程费--个人</t>
  </si>
  <si>
    <t>生产部李权智报销四川峨胜购买碳棒采购费--个人</t>
  </si>
  <si>
    <t>生产部马全花报销青海发投顶账车辆过户服务费、牌照费及快递费--个人</t>
  </si>
  <si>
    <t>生产部马全花报销民乐村办公处1月份电费--个人</t>
  </si>
  <si>
    <t>生产部王森报销日照钢铁油漆一桶，美纹纸8卷采购费--个人</t>
  </si>
  <si>
    <t>生产部李权智报销四川峨胜10卷焊丝采购费--个人</t>
  </si>
  <si>
    <t>生产部王国志报销2025年2月16日从乌兰浩特来鄂州入职交通费1065元--个人</t>
  </si>
  <si>
    <t>生产部付磊报销2025年2月12日-2月15盐湖镁业出差来回交通费2272元--个人</t>
  </si>
  <si>
    <t>生产部李权智报销2.17宁都赣峰锂业拉链机跑偏返修，工具走货拉拉--个人</t>
  </si>
  <si>
    <t>生产部李权智报销500吨顶油管接头更换--个人</t>
  </si>
  <si>
    <t>生产部李权智报销鄂A 334p8车辆保养费用--个人</t>
  </si>
  <si>
    <t>生产部李权智报销公司2025年1月份水费及污水处理费--个人</t>
  </si>
  <si>
    <t>批量代发湖北人员2024.12月人员工资   生产</t>
  </si>
  <si>
    <t>生产部李权智报销厂内备货采购费--个人</t>
  </si>
  <si>
    <t>生产部李权智报销日照钢铁购买王森项目经理证--个人</t>
  </si>
  <si>
    <t>生产部李权智报销2台平面磨的钢材材料--个人</t>
  </si>
  <si>
    <t>生产部李权智报销中材亨达230打磨片2件采购费--个人</t>
  </si>
  <si>
    <t>生产部李权智报销2套平面磨材料平键及折弯费用--个人</t>
  </si>
  <si>
    <t>生产部李权智报销湘潭瑞通现场3人喻志明、祝发权、夏敬文租电动车2.6-2.20期间费用--个人</t>
  </si>
  <si>
    <t>生产部李权智用款黄冈亚东脚手架安全罚款，钢铁采购费付史遥旺--个人</t>
  </si>
  <si>
    <t>综合部蒋霞用款油卡充值付中国石化销售股份有限公司湖北鄂州石油分公司--公司</t>
  </si>
  <si>
    <t>批量代发湖北人员2025.1月人员生活费</t>
  </si>
  <si>
    <t>生产部李权智用款山西铝业钢材采购费付原平市原平鑫泰物资经销部</t>
  </si>
  <si>
    <t>生产部李权智用款山西铝业钢材采购费付原平市原平鑫泰物资经销部（重新付款）</t>
  </si>
  <si>
    <t>生产部汪辉报销山西铝业体检费--个人</t>
  </si>
  <si>
    <t>生产部李权智报销仓库申请红砂砖300片采购费--个人</t>
  </si>
  <si>
    <t>生产部饶凯报销山西铝业体检费--个人</t>
  </si>
  <si>
    <t>生产部李权智报销汪辉峨胜转山西铝业火车票--个人</t>
  </si>
  <si>
    <t>生产部李权智报销湘潭瑞通外协人员工资--个人</t>
  </si>
  <si>
    <t>生产部李权智报销淄博工具转山西铝业物流费用--个人</t>
  </si>
  <si>
    <t>生产部饶凯报销山西铝业3.4-3.5交通费--个人</t>
  </si>
  <si>
    <t>生产部马全花报销青海发投民乐村2025.2月电费--个人</t>
  </si>
  <si>
    <t>生产部李权智报销山西铝业包兴现场协调购买一条烟190元--个人</t>
  </si>
  <si>
    <t>生产部李权智报销湘潭钢铁和山西铝业网上招聘安全员，充值会员--个人</t>
  </si>
  <si>
    <t>生产部李权智报销采购试用磨石德邦到付--个人</t>
  </si>
  <si>
    <t>生产部李权智报销宁都县赣锋锂业工期具发货回厂物流费--个人</t>
  </si>
  <si>
    <t>生产部余永昕报销2.26-2.27日照钢铁交通费--个人</t>
  </si>
  <si>
    <t>生产部山玉英报销2.21-2.24青海发投招待费--个人</t>
  </si>
  <si>
    <t>生产部汪辉报销2.21从葛店开发区坐车去峨眉山峨胜水泥厂交通费--个人</t>
  </si>
  <si>
    <t>生产部余永昕报销2.14-2.15江苏永钢交通费--个人</t>
  </si>
  <si>
    <t>生产部余永昕报销2.8-2.10山西铝业交通费--个人</t>
  </si>
  <si>
    <t>生产部林维报销日照钢铁钢板采购费（代张凯华付款）--个人</t>
  </si>
  <si>
    <t>生产部李权智报销湘潭瑞通现场等离子切割机维修费--个人</t>
  </si>
  <si>
    <t>生产部李权智报销山西铝业工具进场费--个人</t>
  </si>
  <si>
    <t>生产部杜继红报销2.11-2.19日照钢铁调窑交通费--个人</t>
  </si>
  <si>
    <t>生产部李权智报销辽宁银盛气体采购费--个人</t>
  </si>
  <si>
    <t>生产部李权智报销湖北双环设备工具进场合格证打印费--个人</t>
  </si>
  <si>
    <t>生产部杜继红报销山西铝业1.8-1.9交通费--个人</t>
  </si>
  <si>
    <t>生产部李权智用款汝州天瑞吊车租赁费付汝州市鸿途实业有限公司--公司</t>
  </si>
  <si>
    <t>生产部李权智用款汝州天瑞零星采购费付堵志波--个人</t>
  </si>
  <si>
    <t>石小伟工伤住院费借支付鄂州市中心医院</t>
  </si>
  <si>
    <t>生产部杜继红报销山西铝业12.26交通费--个人</t>
  </si>
  <si>
    <t>生产部李权智报销湖北双环现场零星采购1004元，招待费烟22，酒60，吃饭340--个人</t>
  </si>
  <si>
    <t>生产部马全花用款青海发投项目青HR9636更换机油、机滤费付德令哈诚信汽车修理厂--公司</t>
  </si>
  <si>
    <t>生产部马全花报销青海发投民乐村办公处2025年2月28日-3月13日电费--个人</t>
  </si>
  <si>
    <t>生产部王国志报销青海发投3.13-3.15交通费--个人</t>
  </si>
  <si>
    <t>生产部李权智报销3.16天瑞集团汝州-鄂州工厂快递费--个人</t>
  </si>
  <si>
    <t>生产部周稳报销2024年12月份食堂买菜和煤气费用--个人</t>
  </si>
  <si>
    <t>生产部马全花报销青海发投采购焊条，等离子割嘴，防尘口罩--个人</t>
  </si>
  <si>
    <t>生产部余永昕报销安徽皖维3.16快递费--个人</t>
  </si>
  <si>
    <t>生产部李权智报销湘潭瑞通人员车辆工具进出场资料打印费--个人</t>
  </si>
  <si>
    <t>生产部李权智报销湘潭瑞通现场3人（张泽松、祝发权、外协安全员） 租车上下班8天费用--个人</t>
  </si>
  <si>
    <t>生产部李权智用款青海发投烟道补偿器（伸缩节）10%质保金（全款9万8，已付88200元）付勃克瑞姆森科技河北有限公司--公司</t>
  </si>
  <si>
    <t>生产部李权智用款莱芜钢铁仓库备货实心焊丝和焊剂付湖北荣欣顺商贸有限公司--个人</t>
  </si>
  <si>
    <t>生产部李权智用款莱芜钢铁托轮轴承采购费付山东万古轴承有限公司--公司</t>
  </si>
  <si>
    <t>生产部李权智报销湖北双环五金材料采购费--个人</t>
  </si>
  <si>
    <t>生产部李永强报销青海发投应石灰车间除尘器改向焊接刷漆，采购油漆，稀释剂，刷子材料费--个人</t>
  </si>
  <si>
    <t>批量代发湖北人员2025.2月人员生活费</t>
  </si>
  <si>
    <t>生产部余永昕报销河南华润3.21交通费--个人</t>
  </si>
  <si>
    <t>生产部李永强报销青海发投采购插线板--个人</t>
  </si>
  <si>
    <t>生产部李权智报销江苏永钢现场施工，采购刀具--个人</t>
  </si>
  <si>
    <t>生产部杜继红报销山西铝业3.7-3.8交通费--个人</t>
  </si>
  <si>
    <t>生产部马全花报销青海发投2025年3月13日-3月24日电费--个人</t>
  </si>
  <si>
    <t>生产部李永强报销青海发投更换彩色打印机硒鼓--个人</t>
  </si>
  <si>
    <t>生产部李权智用款青海发投2024.9.7~2024.10.23气体费用付海西恒利气体工贸有限公司--公司</t>
  </si>
  <si>
    <t>综合部蒋霞报销年会广告制作费付鄂州市安至广告装饰工程有限公司--公司</t>
  </si>
  <si>
    <t>生产部郭建霞报销2025年1月份食堂费用付周稳--个人</t>
  </si>
  <si>
    <t>财务部汪余欢报销湖北开明人脸识别考勤机网络用路由器--个人</t>
  </si>
  <si>
    <t>财务部汪余欢报销2025.02-2025.03月私车公用补贴--个人</t>
  </si>
  <si>
    <t>批量代发湖北人员2025.1月人员工资  生产</t>
  </si>
  <si>
    <t>生产部王国志报销日照钢铁3.1体检费--个人</t>
  </si>
  <si>
    <t>生产部王国志报销3.17西宁到银川交通费--个人</t>
  </si>
  <si>
    <t>生产部王国志报销青海发投3.20-3.21交通费--个人</t>
  </si>
  <si>
    <t>生产部王国志报销奎山水泥3.25-3.26交通费--个人</t>
  </si>
  <si>
    <t>生产部山玉英报销3.21民乐村办公处宽带费，年租金350元--个人</t>
  </si>
  <si>
    <t>生产部黄国恩报销奎山水泥3.26-3.27交通费--个人</t>
  </si>
  <si>
    <t>生产部李权智报销河南华润电力采购J857CrNi/3.2合金焊条及快递费--个人</t>
  </si>
  <si>
    <t>生产部李权智报销鄂州公司2月份水费和污水处理费用666元，鄂州公司电信网费预存500元--个人</t>
  </si>
  <si>
    <t>生产部李权智报销2025-3-11餐补20元，零星采购281元--个人</t>
  </si>
  <si>
    <t>生产部李同林报销3.26从德令哈去往湖北鄂州参加湖北省建筑施工企业安管人员考试交通费--个人</t>
  </si>
  <si>
    <t>生产部汪辉报销山西铝业3.28-3.29交通费--个人</t>
  </si>
  <si>
    <t>生产部闵洋用款湖北双环外协人员住宿费用2025年3月10日-2025年4月3日付闵洋垫付--个人</t>
  </si>
  <si>
    <t>综合部蒋霞用款2025年4月油卡充值付中国石化销售股份有限公司湖北鄂州石油分公司--公司</t>
  </si>
  <si>
    <t>付柯重胜工伤赔付费</t>
  </si>
  <si>
    <t>批量代发湖北人员2025.2月人员工资   生产</t>
  </si>
  <si>
    <t>批量代发湖北人员2025.3月人员生活费</t>
  </si>
  <si>
    <t>生产部郭建霞报销2025.2月工厂食堂费用付周稳--个人</t>
  </si>
  <si>
    <t>生产部李权智报销购买R30氩弧焊丝--个人</t>
  </si>
  <si>
    <t>生产部李权智报销工厂维修采购电容--个人</t>
  </si>
  <si>
    <t>生产部项小生报销公司宿舍墙面修复购买的水泥，栗子粉和石膏板--个人</t>
  </si>
  <si>
    <t>生产部李权智报销商务车鄂A 334P8保养并更换两条轮胎（前胎）--公司</t>
  </si>
  <si>
    <t>生产部程旭文报销山西铝业3.31体检费--个人</t>
  </si>
  <si>
    <t>生产部余永昕报销4.18测窑工具北京金隅发江苏永钢快递费--个人</t>
  </si>
  <si>
    <t>生产部饶凯报销山西铝业4.19-4.20交通费--个人</t>
  </si>
  <si>
    <t>生产部王国志报销青海发投4.18交通费--个人</t>
  </si>
  <si>
    <t>生产部王国志报销青海发投3.30-3.31交通费--个人</t>
  </si>
  <si>
    <t>生产部王国志报销青海发投4.10交通费--个人</t>
  </si>
  <si>
    <t>生产部张月用款厂内购买药芯焊丝备货付未来万家五金机电(鄂州) 有限公司--个人</t>
  </si>
  <si>
    <t>生产部李权智用款青海盐湖镁业采购润滑油5桶付卓力鸿运润滑油（武汉）有限公司--公司</t>
  </si>
  <si>
    <t>生产部李权智用款内蒙古宜化外协人员工资付王九波--个人</t>
  </si>
  <si>
    <t>日照钢铁煤气管道项目人员工资付迁安市承建建筑劳务分包有限公司</t>
  </si>
  <si>
    <t>生产部王国志报销5.11日照钢铁医院体检费--个人</t>
  </si>
  <si>
    <t>生产部李权智报销日照钢铁鄂A P86J2车辆保养费--个人</t>
  </si>
  <si>
    <t>生产部余永昕报销测窑设备柳州钢铁发山西铝业物流费--个人</t>
  </si>
  <si>
    <t>生产部余永昕报销山西铝业租车拉设备进出厂物流费--个人</t>
  </si>
  <si>
    <t>生产部闵洋报销内蒙古宜化现场购买配电箱采购费--个人</t>
  </si>
  <si>
    <t>生产部闵洋报销内蒙古宜化现场采购钢丝绳，滑车，卸扣--个人</t>
  </si>
  <si>
    <t>生产部熊伟用款内蒙古君正能源化工集团股份有限公司新建外供蒸汽管道保温项目标书打印，胶装费用付闵洋--个人</t>
  </si>
  <si>
    <t>批量代发湖北人员2025.4月人员生活费</t>
  </si>
  <si>
    <t>生产部李晶用款日照煤气管道项目第三批外协人工费付蚌埠懿达机电设备安装工程有限公司</t>
  </si>
  <si>
    <t>生产部李晶用款日照钢铁煤气管道第二批人员5人人工工资付李兴粱--个人</t>
  </si>
  <si>
    <t>生产部李晶用款日照钢铁炼铁厂新1#2#高炉同停外网煤气管道检修项目外协人员工资+生活费补贴--个人</t>
  </si>
  <si>
    <t>生产部李权智用款日照钢铁炼铁厂新 1#-2#高炉区域外网煤气管道1个点位 DN3000膨胀节更换、其余膨胀节接口防腐、打磨等工程承包费付日照杰泽设备安装有限公司--公司</t>
  </si>
  <si>
    <t>生产部李权智用款日照钢铁炼防腐工程外协人员工资--个人</t>
  </si>
  <si>
    <t>批量代发湖北人员2025.3月人员工资   生产</t>
  </si>
  <si>
    <t>批量代发湖北人员2025.4月前线人员工资  生产</t>
  </si>
  <si>
    <t>生产部李晶用款四川峨胜风机动平衡检测预付款付四川大奥风机制造有限公司</t>
  </si>
  <si>
    <t>商务部冯肖 用款内蒙古君正能源化工集团股份有限公司2025年8月水泥分公司设备大修项目胶装费付闵洋--公司</t>
  </si>
  <si>
    <t>生产部张月用款青海发投抢修钛管项目外协8人工资--个人</t>
  </si>
  <si>
    <t>生产部张月用款青海发投现场采购食堂费用付周稳</t>
  </si>
  <si>
    <t>生产部张月用款青海发投现场买菜费用付海西聚广缘商贸有限公司</t>
  </si>
  <si>
    <t>批量代发湖北人员2025.5月人员生活费</t>
  </si>
  <si>
    <t>综合部蒋霞用款2025年7月车辆加油卡充值付中国石化销售股份有限公司湖北鄂州石油分公司1.6万，中国石油天然气股份有限公司湖北鄂州销售分公司4000元--公司</t>
  </si>
  <si>
    <t>生产部李权智用款莱芜钢铁3台行车报检，需要更换遥控器付武汉市武昌区大发起重设备经营部--公司</t>
  </si>
  <si>
    <t>生产部李权智用款江西赣锋锂业外协人员工资(谷有强16839.60元，梁爱军18950.10元 ，王大军8236.25 元)--个人</t>
  </si>
  <si>
    <t>生产部李权智用款江西赣锋锂业外协人员工资黄秋伟10.5个工工资及生活费--个人</t>
  </si>
  <si>
    <t>生产部李权智用款成渝钒钛外协人员7.13-7.20陈田工资--个人</t>
  </si>
  <si>
    <t>生产部郭建霞用款2025.6月物流费付湖北德邦物流有限公司</t>
  </si>
  <si>
    <t>批量代发湖北人员2025.6月人员生活费</t>
  </si>
  <si>
    <t>批量代发湖北人员2025.5月人员工资  生产</t>
  </si>
  <si>
    <t>生产部宋超用款新疆伊犁钢铁外协人员6-7月份劳务工资--个人</t>
  </si>
  <si>
    <t>综合部蒋霞用款2025年8月车辆加油充值付中国石化销售股份有限公司湖北鄂州石油分公司--公司</t>
  </si>
  <si>
    <t>生产部李权智用款内蒙古君正外协人员工资--个人</t>
  </si>
  <si>
    <t>生产部景旭光用款内蒙古宜化外协人员工资--个人</t>
  </si>
  <si>
    <t>生产部景旭光用款中盐内蒙古外协人员工资--个人</t>
  </si>
  <si>
    <t>批量代发湖北人员2025.6月人员工资   生产</t>
  </si>
  <si>
    <t>生产部郭建霞用款2025年6月份食堂费用共计1270.8元付周稳/2025年7月份食堂费用共计1535.2元付周稳转邮储银行湖北开明高新科技有限公司代发工资代付户</t>
  </si>
  <si>
    <t>批量代发湖北人员2025.7月人员生活费</t>
  </si>
  <si>
    <t>批量代发湖北人员2025.7月人员工资  生产</t>
  </si>
  <si>
    <t>转何俊杰2025.8-9月剩余工资</t>
  </si>
  <si>
    <t>批量代发湖北人员2025.8月人员生活费</t>
  </si>
  <si>
    <t>付宋超8月生活费</t>
  </si>
  <si>
    <t>缴纳湖北开明2024.12月-增值税、附加税，印花税</t>
  </si>
  <si>
    <t>生产部闵洋用款伊犁钢铁2024.12.26-2025.1.11气体费用付新源县利态制气有限责任公司--公司</t>
  </si>
  <si>
    <t>综合部蒋霞用款中国石化销售股份有限公司湖北鄂州石油分公司油卡充值</t>
  </si>
  <si>
    <t>缴纳湖北开明2025.1月-增值税、附加税，印花税</t>
  </si>
  <si>
    <t>综合部蒋霞用款湖北开明1月人员社保--公司   生产人员</t>
  </si>
  <si>
    <t>缴纳湖北开明2025.2月-增值税、附加税，印花税</t>
  </si>
  <si>
    <t>缴纳湖北开明2024.12月-个人所得税   生产</t>
  </si>
  <si>
    <t xml:space="preserve">综合部蒋霞用款湖北开明2月人员社保--公司  生产 </t>
  </si>
  <si>
    <t>缴纳湖北开明2025.3月-增值税、附加税，印花税</t>
  </si>
  <si>
    <t xml:space="preserve">缴纳湖北开明2025.2月-个人所得税   生产 </t>
  </si>
  <si>
    <t>综合部蒋霞用款湖北开明3月人员社保--公司   生产</t>
  </si>
  <si>
    <t>缴纳湖北开明2025.4月-增值税、附加税，印花税</t>
  </si>
  <si>
    <t>缴纳湖北开明2025.3月-个人所得税   生产</t>
  </si>
  <si>
    <t>综合部蒋霞用款湖北开明4月人员社保--公司   生产</t>
  </si>
  <si>
    <t>缴纳湖北开明2025.5月-增值税、附加税，印花税</t>
  </si>
  <si>
    <t>缴纳湖北开明2025.4月-个人所得税   生产</t>
  </si>
  <si>
    <t>综合部蒋霞用款湖北开明5月社保--公司   生产</t>
  </si>
  <si>
    <t>综合部蒋霞用款湖北开明6月社保--公司  生产</t>
  </si>
  <si>
    <t>生产部张月用款青海发投，贵州黔西电厂，莱芜钢铁，赣锋锂业物流费付鄂州方刚物流有限公司（全款32400，付承兑31895.72，现金504.28）--公司</t>
  </si>
  <si>
    <t>缴纳湖北开明2025.6月-增值税、附加税，印花税</t>
  </si>
  <si>
    <t>缴纳湖北开明2025.5月-个人所得税  生产</t>
  </si>
  <si>
    <t>综合部蒋霞用款湖北开明7月社保--公司</t>
  </si>
  <si>
    <t>生产部张月用款青海发投，赣锋锂业，莱芜钢铁，内蒙古中盐等项目7月物流费付鄂州方刚物流有限公司--公司（付现金28941.02，承兑22888.98）</t>
  </si>
  <si>
    <t>缴纳湖北开明2025.7月-增值税、附加税，印花税</t>
  </si>
  <si>
    <t>缴纳湖北开明2025.6月-个人所得税  生产</t>
  </si>
  <si>
    <t>综合部蒋霞用款湖北开明8月社保--公司</t>
  </si>
  <si>
    <t>缴纳湖北开明2025.8月-增值税、附加税，印花税</t>
  </si>
  <si>
    <t>缴纳湖北开明2025.7月-个人所得税  生产</t>
  </si>
  <si>
    <t>综合部蒋霞用款湖北开明9月社保--公司</t>
  </si>
  <si>
    <t>发放何俊杰2025.8-9月工资</t>
  </si>
  <si>
    <t>发放景旭光2025.8-9月工资</t>
  </si>
  <si>
    <t>缴纳湖北开明2025.9月-增值税、附加税，印花税</t>
  </si>
  <si>
    <t>缴纳湖北开明2025.8月-个人所得税   生产</t>
  </si>
  <si>
    <t>综合部蒋霞用款湖北开明10月社保--公司</t>
  </si>
  <si>
    <t>缴纳湖北开明2025.10月-增值税、附加税，印花税</t>
  </si>
  <si>
    <t>综合部蒋霞用款湖北开明11月社保--公司</t>
  </si>
  <si>
    <t>生产部山玉英报销青海发投煅烧车间3.17招待费--个人</t>
  </si>
  <si>
    <t>生产部闵洋用款莱芜钢铁托轮粗车承包费用（1500元一个，共两个），精车托轮承包费用（3000元一个，共一个）付陈志雄--个人</t>
  </si>
  <si>
    <t>生产部李权智报销湖北双环外协人员2025年4月4日住宿费--个人</t>
  </si>
  <si>
    <t>生产部李权智报销湖北双环气体采购费--个人</t>
  </si>
  <si>
    <t>生产部马全花报销青海发投民乐村3月24日预存电费444.56元，4月7日电费余额5.13元，为了不影响正常用电，预存1000元电费--个人</t>
  </si>
  <si>
    <t>生产部李权智报销四川峨胜采购焊丝，碳棒等材料费--个人</t>
  </si>
  <si>
    <t>生产部李权智报销货车车胎补胎40元，武汉开会停车费9元，100打磨机压板买5套修理打磨机40元 --个人</t>
  </si>
  <si>
    <t>生产部李权智报销仓库申请50kg棉布材料费--个人</t>
  </si>
  <si>
    <t>生产部李权智报销2025年4月8日生产日常采购油漆和黄油--个人</t>
  </si>
  <si>
    <t>生产部程时勇报销日照钢铁4.14-4.15交通费--个人</t>
  </si>
  <si>
    <t>生产部王国志报销奎山水泥3.28-3.30交通费--个人</t>
  </si>
  <si>
    <t>生产部马全花用款2025年4月2日李同林从鄂州到江西新余汇宜信修补轮带交通费付李同林--个人</t>
  </si>
  <si>
    <t>生产部唐欣欣用款日照钢铁4月2日因现场需要柴油清洗轴瓦购买柴油付郑然--个人</t>
  </si>
  <si>
    <t>生产部唐欣欣用款新兴铸管史德法自行驾车从日钢项目部到邯郸新兴铸管，次日从邯郸新兴铸管返回日钢项目部。过路费及油费付史遥旺--个人</t>
  </si>
  <si>
    <t>生产部李权智用款邯郸钢厂工程外包费41200元（已付1万，剩31200未付）付邯郸市第一建筑安装有限公司--公司</t>
  </si>
  <si>
    <t>生产部李权智用款莱芜钢铁挡轮和轴外加工工程外包费付鄂州市晨晟机械有限公司--个人</t>
  </si>
  <si>
    <t>生产部山玉英报销青海发投招待招标办招待费--个人</t>
  </si>
  <si>
    <t>生产部李同林报销青海发投4.6-4.7交通费--个人</t>
  </si>
  <si>
    <t>生产部余永昕报销测窑设备奎山水泥发北京金隅顺丰快递费--个人</t>
  </si>
  <si>
    <t>生产部王国志报销青海盐湖镁业4.15交通费--个人</t>
  </si>
  <si>
    <t>生产部李权智报销内蒙古宜化购买尾气罩一个--个人</t>
  </si>
  <si>
    <t>生产部马全花报销德令哈到格尔木盐湖镁业平面磨及磨砖来回顺丰快递费--个人</t>
  </si>
  <si>
    <t>生产部唐欣欣用款4.7-4.8史德法自驾从日照钢铁至河北邯郸新兴铸管技术交流。来回加油及过路费付史遥旺--个人</t>
  </si>
  <si>
    <t>生产部王国志报销盐湖镁业4.9-4.10交通费--个人</t>
  </si>
  <si>
    <t>生产部李权智用款东方希望气体采购押金付重庆市涪陵区强箭气体有限公司--公司</t>
  </si>
  <si>
    <t>生产部张月用款2-4月日照钢铁，青海发投，山西铝业，莱芜钢铁物流费付鄂州方刚物流有限公司--公司</t>
  </si>
  <si>
    <t>生产部李权智报销中材亨达购买两卷药芯焊丝--个人</t>
  </si>
  <si>
    <t>生产部李权智报销莱芜钢铁液压挡轮维修定做高温防护罩加工费--个人</t>
  </si>
  <si>
    <t>生产部李权智报销山西铝业等离子切割机维修费--个人</t>
  </si>
  <si>
    <t>生产部王国志报销4.23-4.24贵港贵钢售前交通费--个人</t>
  </si>
  <si>
    <t>生产部李权智报销工厂3月份和四月份的水费+预交600元网费--个人</t>
  </si>
  <si>
    <t>生产部李权智用款邯郸钢厂利旧邯宝转炉耳轴和轴承座采购零件费用付河北快步节能科技有限公司--公司</t>
  </si>
  <si>
    <t>生产部程时勇报销临沂中联4.24交通费--个人</t>
  </si>
  <si>
    <t>生产部余永昕报销柳钢拉测窑设备物流费--个人</t>
  </si>
  <si>
    <t>综合部蒋霞用款5月油卡充值付中国石化销售股份有限公司湖北鄂州石油分公司--公司</t>
  </si>
  <si>
    <t>生产部王国志报销4.26从贵港到柳钢售前交通费--个人</t>
  </si>
  <si>
    <t>生产部王国志报销4.28从柳州到鄂州公司交通费--个人</t>
  </si>
  <si>
    <t>生产部李权智报销临沂中联现场采购焊丝9卷、反光背心4个，插座1个--个人</t>
  </si>
  <si>
    <t>生产部李权智报销兆山诸暨车削工具、焊接工具物流费--个人</t>
  </si>
  <si>
    <t>生产部王国志报销内蒙古宜化5.6-5.7交通费--个人</t>
  </si>
  <si>
    <t>生产部李权智报销厂内备货采购栗子粉，瓷砖切割片等--个人</t>
  </si>
  <si>
    <t>生产部王国志报销日照钢铁5.8-5.9交通费--个人</t>
  </si>
  <si>
    <t>生产部李权智报销内蒙古宜化购买10吨电动葫芦2个--个人</t>
  </si>
  <si>
    <t>生产部李权智报销山西铝业购买2把刀柄和10个刀片--个人</t>
  </si>
  <si>
    <t>生产部李权智报销东方希望采购二氧化碳表--个人</t>
  </si>
  <si>
    <t>生产部李权智报销烧结分厂（300 烧结）项目2套平面磨制作材料费--个人</t>
  </si>
  <si>
    <t>生产部李权智用款厂内101焊剂还剩2包，急需采购1吨付未来万家五金机电(鄂州) 有限公司--公司</t>
  </si>
  <si>
    <t>生产部李权智用款鄂州办公室顶楼防水底漆6桶，卷材1米*20米的30张付潍坊市霞源防水材料有限公司--公司</t>
  </si>
  <si>
    <t>生产部李权智报销烧结分厂（300 烧结）项目采购平面磨石并发物流到江苏永钢1620元/生产部李权智报销安徽科达新材料两人过来参观招待费410元--个人</t>
  </si>
  <si>
    <t>财务部郭建霞用款山西铝业项目 4月寄工器具德邦物流费付湖北德邦物流有限公司--公司</t>
  </si>
  <si>
    <t>生产部李权智用款内蒙古宜化项目外协人员陈旺元、徐新才工资--个人</t>
  </si>
  <si>
    <t>生产部李权智用款日照钢铁炼铁厂新1#2#高炉同停外网煤气管道检修项目外协人员王春红工资及安全罚款（7166+20571=27737，付2万，余7737未付）--个人</t>
  </si>
  <si>
    <t>生产部李权智用款日照钢铁炼铁厂新1#2#高炉同停外网煤气管道检修项目工程外包费付迁安市承建建筑劳务分包有限公司--公司</t>
  </si>
  <si>
    <t>生产部李权智用款日照钢铁炼铁厂新1#2#高炉同停外网煤气管道检修项目人员交通费付迁安市承建建筑劳务分包有限公司--公司</t>
  </si>
  <si>
    <t>生产部余永昕报销测窑设备日照钢铁发柳州钢铁物流费--个人</t>
  </si>
  <si>
    <t>生产部马全花报销江苏唐电人员来德令哈办理农民工账户开户手续期间住宿费（4月26日及4月27日）--个人</t>
  </si>
  <si>
    <t>生产部余永昕报销测窑工具山西铝业发玉山万年青物流费--个人</t>
  </si>
  <si>
    <t>生产部余永昕报销测窑工具江苏永钢发日照钢铁检测二期2#窑物流费--个人</t>
  </si>
  <si>
    <t>生产部程时勇报销日照钢铁5.17-5.18交通费--个人</t>
  </si>
  <si>
    <t>生产部程时勇报销东方希望5.16交通费--个人</t>
  </si>
  <si>
    <t>生产部饶凯报销曲阳金隅5.22交通费--个人</t>
  </si>
  <si>
    <t>生产部程时勇报销日照钢铁5.25-5.26交通费--个人</t>
  </si>
  <si>
    <t>生产部李晶报销日照钢铁车辆加防冻液和换电瓶维修费--个人</t>
  </si>
  <si>
    <t>财务部郭建霞用款工厂2025.3月食堂采购费付周稳--个人</t>
  </si>
  <si>
    <t>财务部郭建霞用款工厂2025.4月食堂采购费付周稳--个人</t>
  </si>
  <si>
    <t>生产部李权智报销厂内备货瘪铁10根，水泥3包--个人</t>
  </si>
  <si>
    <t>生产部李权智报销青海发投托轮组装，购买M20*50螺栓10个和油漆稀释剂4桶--个人</t>
  </si>
  <si>
    <t>生产部李权智用款内蒙古宜化外协郭保锋 李占东 宋鑫 吕建伟 吕海涛 刘志华 辛锋 乔高军 赵红普 薛红军 10人满1个月工资--个人</t>
  </si>
  <si>
    <t>生产部李权智用款江西亚东外协工资付朱晓举</t>
  </si>
  <si>
    <t>生产部王国志报销赣锋锂业毛昌兵 房廷云 王国志三人从新余站打车到新余学院交通费--个人</t>
  </si>
  <si>
    <t>生产部王国志报销山东圣川5.28交通费--个人</t>
  </si>
  <si>
    <t>销售部林柱生报销日照钢铁临时租用的货车加油鲁L6K868--个人</t>
  </si>
  <si>
    <t>生产部饶凯报销曲阳金隅5.26-5.27交通费--个人</t>
  </si>
  <si>
    <t>生产部李晶报销鲁L6K868临时加油费，5.26-6.1临时租用带证货车进出日照钢铁--个人</t>
  </si>
  <si>
    <t>生产部马全花报销青海发投石灰车间除尘器更换项目2025年5月6日二次浇筑购买浇注料10袋--个人</t>
  </si>
  <si>
    <t>生产部闵洋用款内蒙古宜化外协人员工资付辛锋、丁浩强、乔高军--个人</t>
  </si>
  <si>
    <t>生产部张月用款莱芜钢铁5月19日物流费用付鄂州方刚物流有限公司--公司</t>
  </si>
  <si>
    <t>生产部李晶报销日照项目购买跳板共40根--个人</t>
  </si>
  <si>
    <t>生产部李权智用款青海发投离心机签证项目姚中平核算115892元，我们核算70350元，最终双方协商按8万结算；第一次支付7万--个人</t>
  </si>
  <si>
    <t>生产部王国志报销6.4-6.5日照钢铁交通费--个人</t>
  </si>
  <si>
    <t>生产部项小生报销内蒙古宜化体检费--个人</t>
  </si>
  <si>
    <t>生产部项小生报销内蒙古宜化6.3-6.4交通费--个人</t>
  </si>
  <si>
    <t>生产部程旭文报销山东圣川6.3-6.4交通费--个人</t>
  </si>
  <si>
    <t>生产部饶凯报销福建鼎信6.3交通费--个人</t>
  </si>
  <si>
    <t>生产部李权智报销青海盐湖镁业采购2套作色探伤剂--个人</t>
  </si>
  <si>
    <t>生产部李权智报销山东圣川租用电瓶车上下班5月8日到6月2日费用，采购千叶轮费用--个人</t>
  </si>
  <si>
    <t>生产部黄国恩报销日照钢铁二期清洗轴瓦购买柴油--个人</t>
  </si>
  <si>
    <t>生产部闵洋报销内蒙古宜化外协工人薛红军医疗费垫付--个人</t>
  </si>
  <si>
    <t>生产部闵洋报销内蒙古宜化发放外协生活费5月26日-6月2日--个人</t>
  </si>
  <si>
    <t>生产部李晶用款江西亚东5号窑外协人员工资付朱晓举--个人</t>
  </si>
  <si>
    <t>生产部项小生报销6.10内蒙古宜化到江苏永钢交通费--个人</t>
  </si>
  <si>
    <t>生产部李权智报销青海发投6.8-6.9交通费--个人</t>
  </si>
  <si>
    <t>生产部李晶用款日照钢铁外协人员工资付程惠芬--个人</t>
  </si>
  <si>
    <t>生产部毛昌兵报销黔西中水发电6.16-6.17交通费--个人</t>
  </si>
  <si>
    <t>生产部饶凯报销黔西中水发电6.16-6.17交通费--个人</t>
  </si>
  <si>
    <t>生产部程时勇报销兆山诸暨6.12-6.13上下班交通费41.52元/黔西中水发电6.14-6.15交通费438.32元/兆山诸暨6.12交通费231.66元--个人</t>
  </si>
  <si>
    <t>生产部毛昌兵报销黔西中水发电6.14-6.15交通费--个人</t>
  </si>
  <si>
    <t>生产部饶凯报销黔西中水发电6.14-6.15交通费--个人</t>
  </si>
  <si>
    <t>生产部毛昌兵报销兆山诸暨6.12交通费--个人</t>
  </si>
  <si>
    <t>生产部余永昕报销6.12测窑工具江苏永钢发日照钢铁349元/5.31曲阳金隅工具出厂费用80元/6.7测窑工具安徽皖维发江苏永钢快递费180元/6.4测窑工曲阳金隅发安徽皖维快递费338元--个人</t>
  </si>
  <si>
    <t>生产部闵洋报销6.8内蒙古宜化现场施工购买钢丝绳--个人</t>
  </si>
  <si>
    <t>生产部祝发权报销四川峨胜4.15-4.16交通费602元/日照钢铁5.16交通费149元/山东圣川4.30-5.7交通费575.5元/湘潭瑞通4.26交通费420元--个人</t>
  </si>
  <si>
    <t>生产部饶凯报销曲阳金隅5.31退票手续费--个人</t>
  </si>
  <si>
    <t>生产部李晶用款厂内焊机维修配件，林总金鱼缸换增养泵付袁漠广--个人</t>
  </si>
  <si>
    <t>生产部郭建霞用款重庆东方希望 5月寄工器具德邦物流费付湖北德邦物流有限公司--公司</t>
  </si>
  <si>
    <t>生产部闵洋用款内蒙古宜化外协王春红，刘志华，李占东，宋鑫，赵红普，曹富贵工资--个人</t>
  </si>
  <si>
    <t>生产部王国志报销江西赣锋6月12日交通费--个人</t>
  </si>
  <si>
    <t>生产部李权智用款日照钢铁炼铁厂新1#2#高炉同停外网煤气管道检修项目外协人员王春红工资及安全罚款（总金额27737,6.3付2万，剩余1000付闵洋，6737付王春红）--个人</t>
  </si>
  <si>
    <t>生产部李晶用款江西赣锋锂业外协人员预支工资每人一千（谷有强、梁爱军、李柏松）--个人</t>
  </si>
  <si>
    <t>财务部汪余欢用款青海大修项目零星材料采购付德令哈中达五金机电铺（个体工商户）--公司</t>
  </si>
  <si>
    <t>生产部唐欣欣用款日照钢铁垫板采购材料及加工付日照市正联金属材料有限公司--公司</t>
  </si>
  <si>
    <t>生产部李权智用款青海发投200T吊车一天租赁费付肃州区润贸机械租赁部（个体工商户）--公司</t>
  </si>
  <si>
    <t>综合部蒋霞用款2025.6月车辆加油费付中国石化销售股份有限公司湖北鄂州石油分公司--公司</t>
  </si>
  <si>
    <t>综合部蒋霞用款湖北开明专利年费6300元付国家知识产权局专利局武汉代办处--公司</t>
  </si>
  <si>
    <t>财务部杨万成报销青海发投食材和调料，煤气采购费及煤气押金--个人</t>
  </si>
  <si>
    <t>生产部李晶用款江西晶昊盐业采购密封圈2个付洛阳仟业密封件有限公司--公司</t>
  </si>
  <si>
    <t>生产部程时勇报销四川峨胜6.21交通费--个人</t>
  </si>
  <si>
    <t>生产部汪余欢报销青海发投厨房做饭用水箱--个人</t>
  </si>
  <si>
    <t>生产部饶凯报销江西晶昊盐化6.21交通费--个人</t>
  </si>
  <si>
    <t>生产部汪余欢报销青海发投大修项目购买办公用品--个人</t>
  </si>
  <si>
    <t>生产部李晶用款四川峨胜动平衡尾款付四川大奥风机制造有限公司（全款5000，6.19付3000）--公司</t>
  </si>
  <si>
    <t>生产部郭建霞报销兆山诸暨工器具回厂，畅顺通达物流费用 580元--个人</t>
  </si>
  <si>
    <t>生产部李权智报销福建鼎信6.4-6.12租电动车上下班--个人</t>
  </si>
  <si>
    <t>生产部李权智报销兆山诸暨工具转运货拉拉费用--个人</t>
  </si>
  <si>
    <t>生产部唐欣欣报销日照钢铁6.7王国志、胡彦振、张伟三人餐费--个人</t>
  </si>
  <si>
    <t>生产部马全花报销石灰车间除尘器更换项目混凝土浇筑4.28购买水泥1吨和沙子3方--个人</t>
  </si>
  <si>
    <t>生产部周稳报销青海发投6.19-6.24买菜--个人</t>
  </si>
  <si>
    <t>生产部李晶用款张炳文等三人工资+补贴合计10430元（预支500生活费给张炳文，500元直接支付给李晶；剩余9930支付给张炳如）--个人</t>
  </si>
  <si>
    <t>生产部饶凯报销江西赣锋锂业6.26交通费--个人</t>
  </si>
  <si>
    <t>生产部闵洋用款内蒙古宜化5.23-6.22外协吕海涛，郭保锋，吕建伟工资，5.13-6.13苗文温，王红卫工资--个人</t>
  </si>
  <si>
    <t>财务部汪余欢用款6.18-6.23大修项目零星采购 (总金额25458折后25300，原价格为1%普票，结算开13%专票补10%税金2810，请款总额为28100) 付德令哈埃克森商贸有限公司--公司</t>
  </si>
  <si>
    <t>生产部张月用款青海发投6.19-6.27倪双喜1852.5元、王永义1852.5元外协工资--个人</t>
  </si>
  <si>
    <t>生产部李晶用款日照钢铁气体押金付日照市岚山华泰氧气有限公司--公司</t>
  </si>
  <si>
    <t>生产部李晶报销江西晶昊6.21外协王大军去樟树晶昊项目车费386.5/江西晶昊盐6.21外协3人交通费136.5/四川峨胜外协三人和程时勇6.15-6.19住宿费470/四川峨胜采购耐磨焊丝482/日照钢铁零星采购材料576/江西赣锋锂业6.12李松柏，谷有强，梁爱军差旅费789/日照钢铁购买仓库货架924</t>
  </si>
  <si>
    <t>生产部王国志报销江西晶昊6月22日交通费32.5/江西赣锋锂业6月20日交通费377.5/江西赣锋锂业外协三个人6.13-20日住宿费，6.14-6.21电动车租赁费570/江西晶昊500元住房押金，1800租用三台电动车押金。购买口罩，霍香正气水费用。合计2349元/江西晶昊6月18日 交通费619/江西晶昊新增人员购买安全帽30/江西晶昊盐业入场题目打印费30/江西赣锋锂业6.13采购安全帽及劳保手套54/6.18去西安考流动式吊车证交通费75/江西赣锋锂业6月12日交通费696/江西晶昊新余赣锋锂业发往樟树晶昊盐业等离子一套、割枪带一套114</t>
  </si>
  <si>
    <t>生产部李晶用款日照钢铁购买二保焊机2套付日照维刚商贸有限公司--公司</t>
  </si>
  <si>
    <r>
      <rPr>
        <sz val="10.5"/>
        <rFont val="宋体"/>
        <charset val="134"/>
      </rPr>
      <t>生产部张月用款青海发投现场使用</t>
    </r>
    <r>
      <rPr>
        <sz val="10.5"/>
        <rFont val="Segoe UI"/>
        <family val="2"/>
        <charset val="134"/>
      </rPr>
      <t>200T</t>
    </r>
    <r>
      <rPr>
        <sz val="10.5"/>
        <rFont val="宋体"/>
        <charset val="134"/>
      </rPr>
      <t>吊车租赁费付肃州区润贸机械租赁部（个体工商户）</t>
    </r>
  </si>
  <si>
    <t>生产部王国志报销江西晶昊盐六人6月27-7月1王国志 梁爱军 谷友强 王大军 陈宝柱 殷小光外协住宿费--个人</t>
  </si>
  <si>
    <t>生产部李晶报销鱼泡网充值99元一个月--个人</t>
  </si>
  <si>
    <t>生产部程时勇报销6.25鄂州出差江西赣锋锂业交通费--个人</t>
  </si>
  <si>
    <t>生产部马全花报销6月28日青海发投大修人员培训餐费--个人</t>
  </si>
  <si>
    <t>生产部李晶报销江西赣锋锂业临时采购10卷药性焊丝，1个二氧化碳表--个人</t>
  </si>
  <si>
    <t>生产部李晶报销日钢铁网购物资帐篷，藿香正气水等--个人</t>
  </si>
  <si>
    <t>生产部李晶报销赣锋锂业临时采购气体及配件--个人</t>
  </si>
  <si>
    <t>生产部袁漠广报销青海发投6.14-6.15交通费--个人</t>
  </si>
  <si>
    <t>生产部王国志报销江西晶昊购买耗材及外协住宿--个人</t>
  </si>
  <si>
    <t>生产部齐晓宇用款陈宝柱殷小光晶昊盐业零星派工工资结算，陈宝柱代收殷小光工资。--个人</t>
  </si>
  <si>
    <t>生产部张月用款东方希望现场施工气体押金付重庆市涪陵区强箭气体有限公司--公司</t>
  </si>
  <si>
    <t>生产部李晶报销江西赣锋锂业现场购买LED灯--个人</t>
  </si>
  <si>
    <t>生产部张月用款青海发投大修项目宋刚团队外协人员工资110587.5元，交通费23409元（全款133996.5-5000暂扣=128996.5）--个人</t>
  </si>
  <si>
    <t>生产部李晶用款青海发投张少伟团队外协12人工资（全款69966-5000暂扣=64966）--个人</t>
  </si>
  <si>
    <t>生产部李晶用款青海发投外协葛红垒团队工资155925元及交通费39078元（全款195003-5000暂扣=190003）--个人</t>
  </si>
  <si>
    <t>生产部李晶报销四川峨胜临时工交通费，住宿费，差旅费付李晶1468.5，张炳如付603--个人</t>
  </si>
  <si>
    <t>生产部李晶用款日照钢铁外协8人人员加班工资3200元付林柱生，12个人餐费180元付李晶--个人</t>
  </si>
  <si>
    <t>生产部李晶报销日照钢铁现场临时采购需钢丝软管32的100m，125管径10m。--个人</t>
  </si>
  <si>
    <t>生产部李权智用款青海发投小工工资刘海明1950元、宋国强1820元、张文山1820元--个人</t>
  </si>
  <si>
    <t>生产部李权智用款青海发投热电车间锅炉喷水减温器更换项目外协人员预支工资付戴路生--个人</t>
  </si>
  <si>
    <r>
      <rPr>
        <sz val="10.5"/>
        <rFont val="宋体"/>
        <charset val="134"/>
      </rPr>
      <t>生产部李权智用款青海发投项目外协人员工资高建伟</t>
    </r>
    <r>
      <rPr>
        <sz val="10.5"/>
        <rFont val="Segoe UI"/>
        <family val="2"/>
        <charset val="134"/>
      </rPr>
      <t>14959.5</t>
    </r>
    <r>
      <rPr>
        <sz val="10.5"/>
        <rFont val="宋体"/>
        <charset val="134"/>
      </rPr>
      <t>元，郭彦波14973.50元，</t>
    </r>
    <r>
      <rPr>
        <sz val="10.5"/>
        <rFont val="Segoe UI"/>
        <family val="2"/>
        <charset val="134"/>
      </rPr>
      <t xml:space="preserve"> </t>
    </r>
    <r>
      <rPr>
        <sz val="10.5"/>
        <rFont val="宋体"/>
        <charset val="134"/>
      </rPr>
      <t>陈永强13744.75元</t>
    </r>
  </si>
  <si>
    <t>生产部李权智用款日照钢铁外协人员工资、车票、生活费、体检费付杨建军--个人</t>
  </si>
  <si>
    <t>生产部李权智报销莱芜钢铁厂内安装轴承座，购买盘根--个人</t>
  </si>
  <si>
    <t>生产部李晶报销日照钢铁依维柯维修保养费--个人</t>
  </si>
  <si>
    <t>生产部林柱生报销莱芜钢铁2个正修拖轮装配，2个返修托运的拆卸人工费--个人</t>
  </si>
  <si>
    <t>生产部雍佳强报销东方希望7.4去途交通费--个人</t>
  </si>
  <si>
    <t>生产部李权智用款邯郸钢厂采购零件（已预付 30%，全款提货，余款69125元）付河北快步节能科技有限公司--公司</t>
  </si>
  <si>
    <t>生产部李权智用款邯郸钢厂未采购的零件（30%已付，提货前付到合同获的70%，余款34160元）付河北宏远液压机械有限公司--公司</t>
  </si>
  <si>
    <t>生产部饶凯报销东方希望7.4-7.5交通费--个人</t>
  </si>
  <si>
    <t>生产部余永昕报销加班人员冰水矿泉水 现场工程师吊车人员中餐费用--个人</t>
  </si>
  <si>
    <t>生产部李晶报销赣锋锂业二氧化碳气体送10瓶--个人</t>
  </si>
  <si>
    <t>生产部周稳报销出差青海发投车费--个人</t>
  </si>
  <si>
    <t>生产部张月报销预缴纳鄂州工厂网费500元--个人</t>
  </si>
  <si>
    <t>生产部张月报销鄂州公司水费--个人</t>
  </si>
  <si>
    <t>生产部张月报销莱芜钢铁安装轴承购买螺丝，厂内行车遥控器没电，购买电池--个人</t>
  </si>
  <si>
    <t>生产部李权智用款青海发投大修项目25.7月使用的100吨吊车及登高车租赁费付诚兴吊装 {肃州区鼎辉机械租赁部(个体工商户)）--公司</t>
  </si>
  <si>
    <t>生产部山玉英报销青海发投6.17购买中华烟4条--个人</t>
  </si>
  <si>
    <t>生产部山玉英报销青海发投装载机司机夯实除尘器回填土工费--个人</t>
  </si>
  <si>
    <t>生产部山玉英报销青海发投6.16餐费--个人</t>
  </si>
  <si>
    <t>生产部李晶报销陈宝柱、殷小光两个人从日照到晶昊盐业、晶昊盐业到遵化交通费；--个人</t>
  </si>
  <si>
    <t>销售部山玉英报销青海发投6.15午餐--个人</t>
  </si>
  <si>
    <t>生产部李权智用款东方希望80吨吊车不同日期共使用两次费用付重庆凡高建筑机械设备租赁有限公司--公司</t>
  </si>
  <si>
    <t>生产部李权智用款青海发投外协人员工资(刘仁雪16668元，苏鹏辉22891.75元，王立飞16702元，戴路生12847.5元，陶翼10767.5元，杨建军10619.5元)--个人</t>
  </si>
  <si>
    <t>生产部丁春法报销门房值班室换锁费用--个人</t>
  </si>
  <si>
    <t>财务部汪余欢报销商务车清洗+雾化消毒--个人</t>
  </si>
  <si>
    <t>财务部汪余欢报销6.14青海发投工具装车林总安排晚餐--个人</t>
  </si>
  <si>
    <t>生产部王国志报销中盐内蒙古7月8日交通费--个人</t>
  </si>
  <si>
    <t>生产部李权智报销莱芜钢铁采购2个托轮，轴承润滑脂采购2桶，4支密封胶材料费--个人</t>
  </si>
  <si>
    <t>生产部李权智报销江西赣锋锂业500吨顶液压管及接头更换--个人</t>
  </si>
  <si>
    <t>生产部李权智报销东方希望7.12采购5卷焊丝--个人</t>
  </si>
  <si>
    <t>生产部李权智报销临时在德令哈调动杨建军7.13-7.14交通费--个人</t>
  </si>
  <si>
    <t>销售部叶涛报销江西赣锋锂业采购手套10套和割嘴5个--个人</t>
  </si>
  <si>
    <t>生产部李晶报销日照钢铁采购8#窑尾用梯子--个人</t>
  </si>
  <si>
    <t>生产部李晶报销日照钢铁7.13采购割嘴、通针、调速风机--个人</t>
  </si>
  <si>
    <t>生产部李晶报销日照钢铁7.11采购垫板，垫板加工费，7月9号晚班安全绳--个人</t>
  </si>
  <si>
    <t>生产部项小生报销日照钢铁7.7采购大锤手把--个人</t>
  </si>
  <si>
    <t>生产部唐欣欣用款日照钢铁依维柯加油付史遥旺--个人</t>
  </si>
  <si>
    <t>生产部王国志报销成渝钒钛采购丙烷表和气带--个人</t>
  </si>
  <si>
    <t>生产部程时勇报销广安公司7.14交通费--个人</t>
  </si>
  <si>
    <t>生产部喻志明报销成渝钒钛采购手套，横幅制作费用--个人</t>
  </si>
  <si>
    <t>生产部饶凯报销广安公司7.14交通费--个人</t>
  </si>
  <si>
    <t>生产部余永昕报销测窑工具日照钢铁发广安台泥物流费--个人</t>
  </si>
  <si>
    <t>生产部郭建霞用款7.6袁漠广青海发投回鄂州交通费--个人</t>
  </si>
  <si>
    <t>生产部叶涛报销江西赣锋锂业采购挂瓦工具--个人</t>
  </si>
  <si>
    <t>生产部马全花报销青海发投7.8废液分配站工人加班晚餐费--个人</t>
  </si>
  <si>
    <t>生产部程旭文报销6.5江苏永钢来回交通费--个人</t>
  </si>
  <si>
    <t>生产部房延云报销6.2从永钢到福建鼎信实业交通费--个人</t>
  </si>
  <si>
    <t>生产部李权智用款厂内购买刀具和刀片付武汉新上量科技有限公司--公司</t>
  </si>
  <si>
    <t>生产部闵洋报销7.13内蒙古君正能源化工集团股份有限公司煤气管道隔热保温项目标书打印费--个人</t>
  </si>
  <si>
    <t>生产部闵洋报销内蒙古宜化现场购买电动三轮费用1500元--个人</t>
  </si>
  <si>
    <t>财务部汪余欢用款青海发投大修采购工器具、焊材、焊机等6.24-7.3付德令哈埃克森商贸有限公司--公司</t>
  </si>
  <si>
    <t>生产部李权智用款江西赣锋锂业外协1人7天工资付涂满根--个人</t>
  </si>
  <si>
    <t>生产部李权智用款江西赣锋锂业外协人员工资（廖庆民1440元，彭根珠1440元）--个人</t>
  </si>
  <si>
    <t>生产部李权智用款成渝钒钛外协工资（卫明明6114.38元，董二刚4984.38元，董兵5004.25元 ）--个人</t>
  </si>
  <si>
    <t>生产部张月用款青海发投大修项目宋刚团队外协人员工资110587.5元，交通费23409元（全款133996.5,已付128996.5，余5000）--个人</t>
  </si>
  <si>
    <t>生产部李晶用款青海发投张少伟团队外协12人工资（全款69966，已付64966，余5000）--个人</t>
  </si>
  <si>
    <t>生产部李晶用款青海发投外协葛红垒团队工资155925元及交通费39078元（全款195003，已付190003，余5000）--个人</t>
  </si>
  <si>
    <t>生产部李晶报销日照钢铁临时采购12mm气管材料费--个人</t>
  </si>
  <si>
    <t>生产部项小生报销日照钢铁提锌窑加班换托轮 购买加班餐矿泉水--个人</t>
  </si>
  <si>
    <t>生产部余永昕报销测窑工具中盐内蒙古发江苏永钢物流费--个人</t>
  </si>
  <si>
    <t>生产部李权智报销7.22江西赣锋锂业租用顶500吨两天800元（400元一天），运费300元，共1100元--个人</t>
  </si>
  <si>
    <t>生产部李晶报销日照钢铁7月2朱立全中暑防暑降温药品采购--个人</t>
  </si>
  <si>
    <t>生产部王国志报销江西赣锋锂业7月21日交通费934.78元--个人</t>
  </si>
  <si>
    <t>生产部李莉莉用款日照钢铁零星耗材、防暑降温物资等付日照维刚商贸有限公司--公司</t>
  </si>
  <si>
    <t>生产部唐欣欣报销日照钢铁二期石灰窑维修急需配件，五金店采购付--个人</t>
  </si>
  <si>
    <t>生产部毛昌兵报销7.20江西赣锋锂业交通费--个人</t>
  </si>
  <si>
    <t>生产部刘江波报销项目部办公车辆使用加油费--个人</t>
  </si>
  <si>
    <t>生产部饶凯报销7.18江西赣锋锂业交通费--个人</t>
  </si>
  <si>
    <t>生产部程时勇报销7.6赣锋锂业到福建鼎信交通费用--个人</t>
  </si>
  <si>
    <t>生产部余永昕报销7.9测窑工具广安台泥发内蒙古中盐物流费--个人</t>
  </si>
  <si>
    <t>生产部饶凯报销广安公司回转窑动静态检测项目7.15-7.16交通费--个人</t>
  </si>
  <si>
    <t>生产部李晶报销日照钢铁临时采购费及50活接采购费--个人</t>
  </si>
  <si>
    <t>生产部饶凯报销东方希望外协住宿费7.4-7.13 --个人</t>
  </si>
  <si>
    <t>生产部王国志报销成渝钒钛7月10日交通费264元--个人</t>
  </si>
  <si>
    <t>生产部李晶报销日照钢铁王宗民办公室购买冰柜；抵扣现场罚款--个人</t>
  </si>
  <si>
    <t>生产部程旭文报销山西铝业采购链条和链轮--个人</t>
  </si>
  <si>
    <t>财务部汪余欢用款青海发投大修期间川佳住宿费，付川佳2700，付何俊杰500--个人</t>
  </si>
  <si>
    <t>生产部李权智报销安全检查整改项：氧气库房，气体浓度检测仪失效需采购更换--个人</t>
  </si>
  <si>
    <t>生产部李权智报销7.19号赣锋锂业500吨液压顶9天租金2700元（300元/天），运费300元（来回运费）--个人</t>
  </si>
  <si>
    <t>生产部李权智报销内蒙古宜化15台手推车，共19件货，大林总采购，物流费到付285元。--个人</t>
  </si>
  <si>
    <t>生产部李权智报销200双手套采购费--个人</t>
  </si>
  <si>
    <t>财务部汪余欢报销6.26卷扬机供应商叫货拉拉从西宁送货至青海发投物流费--个人</t>
  </si>
  <si>
    <t>生产部房延云报销7.7-7.21宾馆到福建鼎信实业租电动车交通费--个人</t>
  </si>
  <si>
    <t>生产部李权智用款成渝钒钛工具回厂物流付鄂州方刚物流有限公司--公司</t>
  </si>
  <si>
    <t>生产部闵洋报销内蒙古宜化5.8-7.26现场租赁车辆费用（总金额6500，冲借支5000，实付1500）--个人</t>
  </si>
  <si>
    <t>生产部张月用款中盐内蒙古外协架子工付朱红宁--个人</t>
  </si>
  <si>
    <t>生产部李权智用款江西玉山万年青外协工人工资及交通费付陈保胜--个人</t>
  </si>
  <si>
    <t>生产部林柱生报销江西玉山万年青外协人员工资赵洪工资--个人</t>
  </si>
  <si>
    <t>生产部李权智用款东方希望外协工资及生活费付雍佳强--个人</t>
  </si>
  <si>
    <t>生产部何俊杰报销中盐建材工装钢材采费3300元，物流费500元付何俊杰</t>
  </si>
  <si>
    <t>生产部林家祥报销7.19玉山万年青交通费--个人</t>
  </si>
  <si>
    <t>生产部吴有良报销成渝钒钛采购铅丝压齿顶间隙--个人</t>
  </si>
  <si>
    <t>生产部项小生报销7.29曲阳金隅水泥厂回公司交通费--个人</t>
  </si>
  <si>
    <t>生产部闵洋报销内蒙古宜化租车蒙KQ685Q加油费用--个人</t>
  </si>
  <si>
    <t>生产部吴有良报销成渝钒钛7.18-7.20交通费--个人</t>
  </si>
  <si>
    <t>生产部饶凯报销日照调外协钳工师傅，3人一起打滴滴去水泥厂交通费--个人</t>
  </si>
  <si>
    <t>生产部饶凯报销江西晶昊7.23交通费--个人</t>
  </si>
  <si>
    <t>生产部程时勇报销7.11福建鼎信回鄂州交通费--个人</t>
  </si>
  <si>
    <t>生产部郭建霞用款工厂2025.5月食堂采购费付周稳--个人</t>
  </si>
  <si>
    <t>生产部李权智报销中盐内蒙古挂瓦，轴修复购买砂带和油石--个人</t>
  </si>
  <si>
    <t>生产部李权智报销莱芜钢铁2件托轮安装，密封盘根购买--个人</t>
  </si>
  <si>
    <t>生产部李权智报销购买盘根，私车使用里程费--个人</t>
  </si>
  <si>
    <t>生产部李权智用款青海发投马占全工资--个人</t>
  </si>
  <si>
    <t>生产部李权智用款青海发投6月17日到7月22日租车费用付德令哈诚联汽贸有限公司--个人</t>
  </si>
  <si>
    <t>生产部李权智用款青海发投外协人员祁宏栋工资--个人</t>
  </si>
  <si>
    <t>生产部闵洋用款内蒙古宜化外协（吕海涛14900，郭保锋12285，吕建伟11000，尚小军预支5000元+14845元，6.14-7.13苗文温14000，王红卫工资暂时不付）--个人</t>
  </si>
  <si>
    <t>综合部蒋霞用款张月住院探望福利费--个人</t>
  </si>
  <si>
    <t>财务部王金平用款湖北开明2023年和2024年审计报告，400元/年，合计800元，高企复审需要付四川欣亿欣企业管理咨询有限公司--个人</t>
  </si>
  <si>
    <t>生产部陈国树报销湖北特种设备检验检测研究院（鄂州分院）提交公司3台行车检验申请书及报检手续-私车公用--个人</t>
  </si>
  <si>
    <t>生产部黄震报销青海发投7.15-7.16交通费--个人</t>
  </si>
  <si>
    <t>生产部黄震报销7.30公司到青海发投交通费--个人</t>
  </si>
  <si>
    <t>生产部黄震报销中盐内蒙古7.23采购安全帽3顶--个人</t>
  </si>
  <si>
    <t>生产部黄震报销7.25-7.27乌海中盐回公司交通费--个人</t>
  </si>
  <si>
    <t>生产部黄震报销公司到乌海西中盐建材公司车费--个人</t>
  </si>
  <si>
    <t>生产部李权智报销7.22福建鼎信工具回厂物流费--个人</t>
  </si>
  <si>
    <t>生产部毛昌兵报销玉山万年青7.24交通费--个人</t>
  </si>
  <si>
    <t>生产部李权智报销内蒙古宜化张全民回程票--个人</t>
  </si>
  <si>
    <t>生产部李晶用款日照钢铁华泰6.27-7.26气体采购费付日照市岚山华泰氧气有限公司--公司</t>
  </si>
  <si>
    <t>生产部程时勇报销7.25-7.27赣峰锂业转曲阳金隅交通费--个人</t>
  </si>
  <si>
    <t>生产部林维报销日照钢铁采购的物资 柴油清洗油污用--个人</t>
  </si>
  <si>
    <t>生产部李权智用款青海发投气体采购费（总金额23825，冲押金15000，实付8825）付海西恒利气体工贸有限公司--个人</t>
  </si>
  <si>
    <t>生产部饶凯报销江西玉山万年青7.26交通费--个人</t>
  </si>
  <si>
    <t>生产部程时勇报销曲阳金隅水泥7.29交通费--个人</t>
  </si>
  <si>
    <t>生产部余永昕报销测窑工具江苏永钢发日照钢铁物流费--个人</t>
  </si>
  <si>
    <t>生产部余永昕报销测厚仪山东日照发曲阳 完工测厚仪探伤仪发回山东日照快递费--个人</t>
  </si>
  <si>
    <t>生产部李权智用款莱芜钢铁托轮车磨削外协人员8月2日20:00到8月3日8:00共12小时收费1000元付陈志雄--个人</t>
  </si>
  <si>
    <t>生产部李权智报销莱芜钢铁托轮组装采购2桶润滑脂（黄油）--个人</t>
  </si>
  <si>
    <t>生产部李权智用款8月4日发货的2件莱芜钢铁托轮安装费用外协人员工资付林柱生--个人</t>
  </si>
  <si>
    <t>生产部项小生报销8.5-8.6从湖北双环到日照钢铁交通费--个人</t>
  </si>
  <si>
    <t>生产部林维报销日照钢铁鲁L A017U保养更换机油：200元。更换离合器拉线：80元--个人</t>
  </si>
  <si>
    <t>生产部闵洋报销8.4内蒙古宜化租车蒙KQ685Q加油费用200元--个人</t>
  </si>
  <si>
    <t>生产部饶凯报销天瑞集团汝州8.4-8.5交通费--个人</t>
  </si>
  <si>
    <t>综合部蒋霞报销王国志7月24日江西赣锋锂业交通费--个人</t>
  </si>
  <si>
    <t>生产部蒋霞报销王国志7月23日交通费--个人</t>
  </si>
  <si>
    <t>生产部李权智报销公司网络缴费500元--个人</t>
  </si>
  <si>
    <t>生产部李权智用款2023年前遗留账目吊车费付诚兴吊装 {肃州区鼎辉机械租赁部(个体工商户)}--公司</t>
  </si>
  <si>
    <t>生产部程时勇报销7.18赣锋锂业交通费--个人</t>
  </si>
  <si>
    <t>生产部李权智用款中盐内蒙古外协人员工资（陈达良17425元，曹帮亮10450元）</t>
  </si>
  <si>
    <t>财务部汪余欢报销出差青海路途及公司未开餐前餐补6.14-6.19--个人</t>
  </si>
  <si>
    <t>财务部汪余欢用款商务宋泽阳7/29-8/5川佳住宿费用70元/天*8天付王明生--个人</t>
  </si>
  <si>
    <t>生产部王奇报销内蒙古宜化7.30-8.1交通费--个人</t>
  </si>
  <si>
    <t>生产部王国志报销山西铝业项目7月31日交通费--个人</t>
  </si>
  <si>
    <t>生产部饶凯报销天瑞汝州8.7交通费--个人</t>
  </si>
  <si>
    <t>生产部林维报销日照钢铁8.5/8.7材料采购费--个人</t>
  </si>
  <si>
    <t>生产部李晶用款中盐内蒙古外协人员（陈达良，曹帮亮）生活住宿费--个人</t>
  </si>
  <si>
    <t>生产部李权智用款行车报检整改，维修费用付武汉市武昌区大发起重设备经营部--公司</t>
  </si>
  <si>
    <t>生产部李权智用款东方希望外协人员工资（钟万山2240， 上下班交通费王丽梅380元，黄国恩280元）--个人</t>
  </si>
  <si>
    <t>生产部李权智用款实心焊丝50件，药芯焊丝70件，焊工手套120双采购费付湖北荣欣顺商贸有限公司--公司</t>
  </si>
  <si>
    <t>生产部程时勇报销天瑞汝州8.7-8.8交通费--个人</t>
  </si>
  <si>
    <t>生产部程时勇报销天瑞汝州8.4交通费--个人</t>
  </si>
  <si>
    <t>生产部闵洋用款内蒙宜化电石炉外协王红卫工资14500元。(总金额86530元，8.2付72030元，余14500未付)--个人</t>
  </si>
  <si>
    <t>生产部何俊杰报销中盐内蒙古8.14板房运费--个人</t>
  </si>
  <si>
    <t>生产部景旭光用款内蒙古君正外协人员30人工资付于龙</t>
  </si>
  <si>
    <t>生产部熊伟报销福建三钢项目刻公章--个人</t>
  </si>
  <si>
    <t>生产部李晶报销日照钢铁7.12小货车换胎维修费--个人</t>
  </si>
  <si>
    <t>生产部祝发权报销内蒙古君正8.24交通费--个人</t>
  </si>
  <si>
    <t>生产部黄国恩报销内蒙古君正8.24交通费--个人</t>
  </si>
  <si>
    <t>生产部饶凯报销内蒙古君正8.24交通费--个人</t>
  </si>
  <si>
    <t>生产部林家祥报销购买油漆，密封圈（报销82元，冲账21元，打款61元)--个人</t>
  </si>
  <si>
    <t>生产部袁漠广报销厂内大风扇维修购买6个扇叶共50.79元--个人</t>
  </si>
  <si>
    <t>生产部郭建霞用款江苏永钢项目7月寄工器具回司共3托物流费付湖北德邦物流有限公司--公司</t>
  </si>
  <si>
    <t>生产部余永昕报销8.8测窑工具淄博圣川发赣锋锂业物流费--个人</t>
  </si>
  <si>
    <t>生产部余永昕报销8.18测窑工具赣锋锂业发日照钢铁物流费--个人</t>
  </si>
  <si>
    <t>生产部李晶用款日照钢铁5.1-6.15货款付日照维刚商贸有限公司--公司</t>
  </si>
  <si>
    <t>生产部黄国恩报销东方希望8.17回公司交通费--个人</t>
  </si>
  <si>
    <t>生产部马全花报销青海发投黑白打印机购买黑色墨粉6盒--个人</t>
  </si>
  <si>
    <t>生产部房延云报销7.26-8.17宾馆到赣锋锂业上下班租用电动车--个人</t>
  </si>
  <si>
    <t>生产部房延云报销8.18江西赣锋锂业回公司交通费--个人</t>
  </si>
  <si>
    <t>生产部林维报销租用两台等离子维修费用及采购油漆等材料费用--个人</t>
  </si>
  <si>
    <t>生产部陈姣姣报销青海发投库房更换门锁--个人</t>
  </si>
  <si>
    <t>生产部黄震报销中盐内蒙古7.21-7.22交通费45元，车辆加油200元，打印费72元--个人</t>
  </si>
  <si>
    <t>生产部房延云报销7.25从公司到江西赣锋锂业交通费--个人</t>
  </si>
  <si>
    <t>生产部何俊杰报销内蒙古君正8.27工器具购买及打印费--个人</t>
  </si>
  <si>
    <t>生产部李权智报销丁春法住院由李工代表公司去探望，购买水果牛奶的费用--个人</t>
  </si>
  <si>
    <t>生产部李权智报销厂内购买油漆涂刷安全通道--个人</t>
  </si>
  <si>
    <t>生产部李权智报销8.21晚上和小林总招待客户交通费--个人</t>
  </si>
  <si>
    <t>生产部李权智报销货车鄂A 4Z5Y0 维修--个人</t>
  </si>
  <si>
    <t>生产部李权智报销8月15日到武汉公司参与管道资质评审停车费--个人</t>
  </si>
  <si>
    <t>生产部李权智报销赣锋锂业租电动车，帆布手套10双30元--个人</t>
  </si>
  <si>
    <t>生产部李权智报销樟树晶昊盐业租电动车上下班6个人，每台每月100元--个人</t>
  </si>
  <si>
    <t>生产部吴有良报销青海发投6.6-6.8/7.5交通费--个人</t>
  </si>
  <si>
    <t>生产部吴有良报销伊犁钢铁6.4-6.5现场勘查技术交流交通费--个人</t>
  </si>
  <si>
    <t>生产部吴有良报销车辆加油费--个人</t>
  </si>
  <si>
    <t>生产部吴有良报销8.10-8.12勘查现场交通费--个人</t>
  </si>
  <si>
    <t>生产部马全花用款青海发投外协人员工资付陈田--个人</t>
  </si>
  <si>
    <t>生产部李权智用款内蒙古项目外协人员工资（朱含民、李爱荣、宫晓、代先波、武仁峰、范迎方、宋刚、宋华伟、樊会民、杨建军、牛银记、刘仁雪、王立飞）</t>
  </si>
  <si>
    <t>生产部景旭光报销内蒙古君正工人上下班用面包车加油100元--个人</t>
  </si>
  <si>
    <t>生产部李权智用款四川峨胜风机返修，动平衡预付款付四川大奥风机制造有限公司--公司</t>
  </si>
  <si>
    <t>生产部李晶用款7月工资（何俊杰27971元）--个人</t>
  </si>
  <si>
    <t>生产部宋超用款新疆伊犁钢铁外协人员7-8月份预支劳务工资（全款76730,付38365）--个人</t>
  </si>
  <si>
    <t>生产部马全花用款青海发投气体押金付海西恒利气体工贸有限公司</t>
  </si>
  <si>
    <t>生产部李权智用款青海发投重碱车间废淡液钛板更换项目(保温)协议价13000元，本次支付3000元付邵玉海--个人</t>
  </si>
  <si>
    <t>生产部陈国树用款鄂州厂区更换灭火器粉付湖北楠瑞消防设备有限公司--公司</t>
  </si>
  <si>
    <t>生产部李晶用款内蒙古宜化外协人员王红卫，郭庆滨合成转换器工资 （总金额19485，付9742.5）--个人</t>
  </si>
  <si>
    <t>生产部李晶用款内蒙古宜化电石炉外协人员王红卫工资（总金额22312.5，付11156.25）--个人</t>
  </si>
  <si>
    <t>生产部李晶用款内蒙古君正项目外协人员陈达良、曹帮亮等15人工资及生活费付陈达良--个人</t>
  </si>
  <si>
    <t>生产部李晶用款中盐内蒙古项目外协人员补曹帮亮工资付陈达良--个人</t>
  </si>
  <si>
    <t>生产部李晶用款内蒙古宜化外协人员王红卫，郭庆滨合成转换器工资 （总金额19485，9.12付9742.5，剩9742.5未付）--个人</t>
  </si>
  <si>
    <t>生产部李晶用款内蒙古宜化电石炉外协人员王红卫工资（总金额22312.5，9.12付11156.25，剩11156.25未付）--个人</t>
  </si>
  <si>
    <t>生产部李权智用款内蒙古项目外协人员工资（朱含民、李爱荣、宫晓、代先波、武仁峰、范迎方、宋刚、宋华伟、樊会民、杨建军、牛银记、刘仁雪、王立飞）（总金额227080.63元，9.4付113540.31，剩113540.31未付）--个人</t>
  </si>
  <si>
    <t>生产部李权智报销南方水泥现场招标，停车费17元--公司</t>
  </si>
  <si>
    <t>生产部李权智报销山西铝业项小生和余永昕，现场租用电动车上下班，一个星期50元--个人</t>
  </si>
  <si>
    <t>生产部李权智报销新兴铸管采购平面磨锁紧磨石用螺母M22 9个共8元--个人</t>
  </si>
  <si>
    <t>生产部李权智报销青海租的皮卡车，戴路生加油，李权智支付100元（2025.9.17）--个人</t>
  </si>
  <si>
    <t>生产部李权智报销公司平面磨维修配件50元，公司货车装货过磅费用10元--个人</t>
  </si>
  <si>
    <t>生产部李权智报销9.17帮周稳买车票，去新疆宜化--个人</t>
  </si>
  <si>
    <t>生产部李权智报销够买三根角铁，做车间后面两个大门地上导轨--个人</t>
  </si>
  <si>
    <t>生产部李权智报销公司网络800元实付798.4元，水费717.8元，办公室玻璃更换700元（办公室玻璃600元，车间消防圈玻璃100元）--个人</t>
  </si>
  <si>
    <t>生产部李权智报销鄂A 334P8和鄂A S7007，两台车保养费用。平面磨维修购买丝杆和螺丝--个人</t>
  </si>
  <si>
    <t>生产部李权智报销厂内备货管中直接100个、平面磨弹簧30根、等离子割嘴100套、管箍100个--个人</t>
  </si>
  <si>
    <t>生产部李权智报销新洋丰房租1700元/月，押金500元--个人</t>
  </si>
  <si>
    <t>生产部李权智报销新洋丰采购垫絮+盖絮+三件套--个人</t>
  </si>
  <si>
    <t>生产部林维用款日照钢铁10#窑垫板加垫垫片购买，含切割压弧付日照运晖钢铁有限公司--公司</t>
  </si>
  <si>
    <t>生产部宋超用款伊犁钢铁代刘祖才付现场施工人员工资付（余守磊5700元，褚晓飞5700元）--个人</t>
  </si>
  <si>
    <t>生产部宋超用款新疆伊犁钢铁外协人员7-8月份预支劳务工资（全款76730,9.8付人员一半工资38365，9.25付余守磊6500元，褚晓飞6500元）--个人--个人</t>
  </si>
  <si>
    <t>生产部周稳借支新疆宜化现场购买生活食材，借支备用金2000--个人</t>
  </si>
  <si>
    <t>生产部房延云报销7.26-8.17从大同到内蒙宜化交通费--个人</t>
  </si>
  <si>
    <t>生产部饶凯报销日照钢铁9.16-9.17交通费--个人</t>
  </si>
  <si>
    <t>生产部宋超报销伊犁钢铁9.11出租房用水电费--个人</t>
  </si>
  <si>
    <t>生产部李权智用款青海发投减温器探伤人员工资3300元付林全意--个人</t>
  </si>
  <si>
    <t>生产部项小生报销9.13-9.15山东日照到江苏永钢交通费--个人</t>
  </si>
  <si>
    <t>生产部袁漠广报销采购倒顺开关 2个共5.99元--个人</t>
  </si>
  <si>
    <t>生产部黄国恩报销9.9-9.10内蒙兴发冷渣机交通费--个人</t>
  </si>
  <si>
    <t>生产部黄震报销9.12-9.13唐山中厚板转日照钢铁车费--个人</t>
  </si>
  <si>
    <t>生产部黄震报销9.8-9.9唐山中厚板材交通费--个人</t>
  </si>
  <si>
    <t>生产部黄震报销9.4-9.5青海发投交通费--个人</t>
  </si>
  <si>
    <t>生产部宋超用款7月26-8月23日管道焊接氩气付新源县利态制气有限责任公司--公司</t>
  </si>
  <si>
    <t>生产部余永昕报销测窑工具内蒙古乌海发日照钢铁物流费--个人</t>
  </si>
  <si>
    <t>生产部余永昕报销内蒙古兴发到日照钢铁物流费--个人</t>
  </si>
  <si>
    <t>生产部饶凯报销内蒙古君正上下班租的面包车加油费--个人</t>
  </si>
  <si>
    <t>生产部闵洋报销苗文温7.14-7.31内蒙古宜化电石炉工资及返程路费付苗文温--个人</t>
  </si>
  <si>
    <t>生产部王国志报销江西赣锋锂业购买水果看往李柏松56元，外协转工地交通费70--个人</t>
  </si>
  <si>
    <t>生产部王国志报销江西赣锋锂业7月2日交通费90元--个人</t>
  </si>
  <si>
    <t>生产部张月用款戴路生 孙培培 焦春生 于龙四人本安排8月31日到青海发投施工减温器，后退票改为9月7日过去。退票费471.1元，车费966元付戴路生--个人</t>
  </si>
  <si>
    <t>生产部张月用款戴路生4人组焦春生从内蒙古宜化去往青海发投交通费付戴路生--个人</t>
  </si>
  <si>
    <t>生产部宋超用款新疆伊犁钢铁外协人员7-8月份预支劳务工资（全款76730,9.8付人员一半工资38365，9.25付13000,9.26付人员一半工资14365，剩刘祖才/徐星河未付）--个人--个人</t>
  </si>
  <si>
    <t>生产部周稳报销6.14-7.6青海出差期间伙食补贴（补报）--个人</t>
  </si>
  <si>
    <t>财务部王金平用款处理姚忠平账务个税更正申报费用付合肥峻岭财务管理有限公司--公司</t>
  </si>
  <si>
    <t>生产部余永昕报销8.28-8.29日照钢铁出发内蒙古乌海交通费--个人</t>
  </si>
  <si>
    <t>生产部余永昕报销测窑工具日照钢铁发内蒙古乌海物流费--个人</t>
  </si>
  <si>
    <t>生产部李权智用款辽宁银盛9.9交通费付（毛昌兵635元，程时勇635元）--个人</t>
  </si>
  <si>
    <t>生产部饶凯报销内蒙古君正三人加班，打车回宿舍。--个人</t>
  </si>
  <si>
    <t>生产部黄震报销8.22青海发投碱业去盐湖钾肥厂看施工现场交通费--个人</t>
  </si>
  <si>
    <t>生产部黄震报销唐山中厚板材9.10-9.11上下班车费--个人</t>
  </si>
  <si>
    <t>生产部黄震报销唐山中厚板材打印费49元，物流快递费50元--个人</t>
  </si>
  <si>
    <t>生产部林维报销日照钢铁鲁L A017U维修费及年审费用--个人</t>
  </si>
  <si>
    <t>生产部林维报销日照钢铁材料采购费--个人</t>
  </si>
  <si>
    <t>生产部林维报销日照钢铁8月26晚宴请设备处郭宇--个人</t>
  </si>
  <si>
    <t>生产部袁漠广报销焊机维修用自攻钉1斤5.65元--个人</t>
  </si>
  <si>
    <t>生产部郭建霞用款2025.8月工厂食堂餐费2513.7元付周稳--个人</t>
  </si>
  <si>
    <t>生产部李权智用款内蒙古宜化外协人员工资（总金额13429.75元，10.10付郭庆滨6908.75元）--个人</t>
  </si>
  <si>
    <t>生产部闵洋报销新疆宜化房租3200元，生活费1000元，押金2000元--个人</t>
  </si>
  <si>
    <t>生产部闵洋报销9.20内蒙古宜化出差交通费--个人</t>
  </si>
  <si>
    <t>生产部闵洋报销10月5日出差新疆宜化交通费--个人</t>
  </si>
  <si>
    <t>生产部闵洋报销新疆宜化租车4000元押金，5800元一个月租金--个人</t>
  </si>
  <si>
    <t>生产部周稳报销10月5日从鄂州出差至新疆宜化交通费--个人</t>
  </si>
  <si>
    <t>生产部周稳报销9.19-9.25新疆宜化交通费--个人</t>
  </si>
  <si>
    <t>生产部周稳报销新疆宜化9.19-9.23出差期间住宿费--个人</t>
  </si>
  <si>
    <t>生产部石小伟报销9.15-9.30芜湖新兴铸管往返交通费--个人</t>
  </si>
  <si>
    <t>生产部毛昌兵报销9.24-9.25唐山中厚板材交通费--个人</t>
  </si>
  <si>
    <t>生产部毛昌兵报销9.19-9.20内蒙古宜化交通费--个人</t>
  </si>
  <si>
    <t>生产部程时勇报销9.24-9.25新洋丰交通费--个人</t>
  </si>
  <si>
    <t>生产部程时勇报销9.19-9.20内蒙古宜化交通费--个人</t>
  </si>
  <si>
    <t>生产部程时勇报销9.11-9.12大同云中水泥交通费--个人</t>
  </si>
  <si>
    <t>生产部程时勇报销9.8-9.10辽宁银盛交通费--个人</t>
  </si>
  <si>
    <t>生产部房延云报销9.24-9.25唐山中厚板材交通费--个人</t>
  </si>
  <si>
    <t>生产部李权智报销9.27新洋丰采购碳棒3盒--个人</t>
  </si>
  <si>
    <t>生产部李权智报销新洋丰9.26采购插座--个人</t>
  </si>
  <si>
    <t>生产部李权智报销唐山中厚板材购买2卷不锈钢钢丝--个人</t>
  </si>
  <si>
    <t>生产部李权智报销9.25日照钢铁购买磨石90片--个人</t>
  </si>
  <si>
    <t>生产部李权智报销9.25芜湖新兴铸管采购磨石90片--个人</t>
  </si>
  <si>
    <t>生产部李权智报销新洋丰工具零星采购--个人</t>
  </si>
  <si>
    <t>生产部李权智报销新洋丰9.24采购10T电动葫芦的开关和电缆线--个人</t>
  </si>
  <si>
    <t>生产部李权智报销新洋丰住房租及押金1500元，工具耗材采购438元，招待费160元--个人</t>
  </si>
  <si>
    <t>生产部余永昕报销9.18-9.20日照钢铁交通费--个人</t>
  </si>
  <si>
    <t>生产部余永昕报销9.16日照钢铁出发江苏永钢交通费--个人</t>
  </si>
  <si>
    <t>生产部李同林报销9.15芜湖新兴铸管交通费--个人</t>
  </si>
  <si>
    <t>生产部项小生报销9.18日照钢铁交通费--个人</t>
  </si>
  <si>
    <t>周稳借支</t>
  </si>
  <si>
    <t>生产部房延云报销9.27-9.28新洋丰交通费--个人</t>
  </si>
  <si>
    <t>生产部李同林报销9.29新洋丰交通费--个人</t>
  </si>
  <si>
    <t>生产部李同林报销9.28芜湖新兴铸管交通费--个人</t>
  </si>
  <si>
    <t>生产部毛昌兵报销8.29-8.30四川峨胜交通费--个人</t>
  </si>
  <si>
    <t>生产部毛昌兵报销辽宁银盛9.9-9.10交通费--个人</t>
  </si>
  <si>
    <t>生产部毛昌兵报销9.11-9.12大同云中水泥交通费--个人</t>
  </si>
  <si>
    <t>生产部祝发权报销内蒙古宜化9.24-9.25交通费--个人</t>
  </si>
  <si>
    <t>生产部祝发权报销7.27-7.28/8.18江西赣锋锂业交通费--个人</t>
  </si>
  <si>
    <t>生产部袁漠广报销厂内维修检测万用表一个68元--个人</t>
  </si>
  <si>
    <t>生产部程时勇报销四川峨胜8.29-8.30交通费--个人</t>
  </si>
  <si>
    <t>生产部黄国恩报销9.19-9.20大同云中水泥交通费--个人</t>
  </si>
  <si>
    <t>生产部余永昕报销9.16江苏永钢交通费--个人</t>
  </si>
  <si>
    <t>生产部饶凯报销9.18日照钢铁体检费--个人</t>
  </si>
  <si>
    <t>生产部项小生报销10.10阿拉伯化肥到日照钢铁交通费--个人</t>
  </si>
  <si>
    <t>生产部李权智报销9.30-10.3新洋丰零星采购费--个人</t>
  </si>
  <si>
    <t>生产部李权智报销新洋丰采购两个电动十吨葫芦，被子等--个人</t>
  </si>
  <si>
    <t>生产部黄震报销唐山中厚板打印费43元，办理上岗证费30元，购买材料费27.8元--个人</t>
  </si>
  <si>
    <t>生产部叶涛报销青海盐湖镁业购买浸入式油管状电加热器SR--个人</t>
  </si>
  <si>
    <t>生产部林维用款日照钢铁11#窑垫板加垫垫片购买，含切割压弧。付日照运晖钢铁有限公司--公司</t>
  </si>
  <si>
    <t>生产部张月用款新疆宜化项目支付房屋押金3500元，活动板房10块/天，3个月起租。付闵洋--个人</t>
  </si>
  <si>
    <t>生产部李同林报销9.30新洋丰转湖北双环交通费--个人</t>
  </si>
  <si>
    <t>生产部李同林报销9.30湖北双环转湖北新洋丰交通费--个人</t>
  </si>
  <si>
    <t>生产部李权智报销武汉锅炉资质审核，停车费27元。车床调速电机故障，购买配件维修--个人</t>
  </si>
  <si>
    <t>生产部李权智报销祝发权，程良柱交通费。轮带修复打防雨棚采购雨布和面罩85元--个人</t>
  </si>
  <si>
    <t>生产部祝发权报销9.29-9.30四川峨胜转湖北新洋丰交通费--个人</t>
  </si>
  <si>
    <t>生产部石小伟报销10.4湖北新洋丰交通费--个人</t>
  </si>
  <si>
    <t>生产部余永昕报销10.10-10.12日照钢铁出发新疆宜化交通费--个人</t>
  </si>
  <si>
    <t>生产部余永昕报销10.9-10.10日照钢铁交通费--个人</t>
  </si>
  <si>
    <t>生产部黄震报销9.24-9.28日照钢铁转唐山中厚板及唐山中厚板回公司交通费--个人</t>
  </si>
  <si>
    <t>生产部林维报销10月10日武汉-日照钢铁交通费--个人</t>
  </si>
  <si>
    <t>生产部林维报销日照钢铁9.13交通费及招待费--个人</t>
  </si>
  <si>
    <t>生产部李权智用款江西亚东项目外协人员工资（牛得元1900元，谢登伟240元，周永松240元）--个人</t>
  </si>
  <si>
    <t>生产部闵洋报销新疆宜化现场购买脚手架--个人</t>
  </si>
  <si>
    <t>生产部闵洋报销新疆宜化报销办理进场证费用125元--个人</t>
  </si>
  <si>
    <t>生产部闵洋报销新疆宜化10月7日采购现场采购电动扳手，手套以及水平仪--个人</t>
  </si>
  <si>
    <t>生产部闵洋报销内蒙古宜化现场租赁车辆加油费--个人</t>
  </si>
  <si>
    <t>生产部闵洋报销新疆宜化现场租赁车辆加油费--个人</t>
  </si>
  <si>
    <t>生产部闵洋报销内蒙古回公司途中车辆维修--个人</t>
  </si>
  <si>
    <t>生产部闵洋报销内蒙古宜化报销程时勇，毛昌兵，房延云三人体检费用--个人</t>
  </si>
  <si>
    <t>生产部闵洋报销新疆宜化现场采购焊材--个人</t>
  </si>
  <si>
    <t>生产部闵洋用款现场购买液压弯轨机一台付济宁万利机械制造有限公司--公司</t>
  </si>
  <si>
    <t>生产部李权智报销新洋丰采购葫芦和钢丝绳材料费--个人</t>
  </si>
  <si>
    <t>生产部李权智报销溧阳金峰轮带采购电镐费用--个人</t>
  </si>
  <si>
    <t>生产部李权智报销新洋丰项目房租续租1个月费用--个人</t>
  </si>
  <si>
    <t>生产部李权智报销溧阳金峰项目李权智、祝发权、覃延吉、程良柱、林枫、刘志林（时间10.19~10.26住宿费）--个人</t>
  </si>
  <si>
    <t>生产部李权智报销溧阳金峰回程交通费--个人</t>
  </si>
  <si>
    <t>生产部李权智报销新洋丰零星采购--个人</t>
  </si>
  <si>
    <t>生产部李权智报销管道资质审核，贴标牌购买双面胶4卷--个人</t>
  </si>
  <si>
    <t>生产部毛昌兵报销新洋丰9.25-9.27交通费--个人</t>
  </si>
  <si>
    <t>生产部李权智用款江西亚东破碎机离线维修项目配件及工装制作、机加工费用付鄂州市联丰机械厂--公司</t>
  </si>
  <si>
    <t>生产部闵洋报销新疆宜化现场采购氧气乙炔带，气表，割枪--个人</t>
  </si>
  <si>
    <t>生产部余永昕报销新疆宜化到日照钢铁交通费--个人</t>
  </si>
  <si>
    <t>生产部余永昕报销日照钢铁出发阜阳先去培训机构拿证交通费--个人</t>
  </si>
  <si>
    <t>生产部余永昕报销戴路生开车去看卷板未带车钥匙 打车送钥匙费用--个人</t>
  </si>
  <si>
    <t>生产部张全民报销日照钢铁坐火车到阿拉伯化肥交通费--个人</t>
  </si>
  <si>
    <t>生产部林维报销日照钢铁9月零星采购--个人</t>
  </si>
  <si>
    <t>生产部项小生报销阿拉伯化肥釆购--个人</t>
  </si>
  <si>
    <t>生产部黄国恩报销报销出差湖北新洋丰交通费--个人</t>
  </si>
  <si>
    <t>生产部李权智用款内蒙古宜化外协人员工资（总金额13429.75元，10.10付郭庆滨6908.75元，剩王红卫6521未付）--个人</t>
  </si>
  <si>
    <t>综合部蒋霞用款2025.10-11车辆油卡充值付中国石化销售股份有限公司湖北鄂州石油分公司--公司</t>
  </si>
  <si>
    <t>综合部蒋霞用款湖北开明ISO9001质量体系认定，按合同付款方式，先支付50%计2500元，出证后再付尾款付挪亚检测认证集团有限公司--公司</t>
  </si>
  <si>
    <t>生产部李权智报销池州恒鑫旧钢丝绳加工成新钢丝绳费用--个人</t>
  </si>
  <si>
    <t>生产部李权智报销池州恒鑫11.2住宿费及零星采购--个人</t>
  </si>
  <si>
    <t>生产部李权智报销仓库备货200双手套，10卷电工胶布，200片切割片--个人</t>
  </si>
  <si>
    <t>生产部宋超报销徐云云去新源去伊宁办理焦化厂审核单签字交通费--个人</t>
  </si>
  <si>
    <t>生产部李同林报销10.8出差湖北双环交通费--个人</t>
  </si>
  <si>
    <t>生产部李同林报销10.19从湖北双环出差湖北新洋丰交通费--个人</t>
  </si>
  <si>
    <t>生产部李权智报销催收款项，甲方拿产品设备抵货款，物流费用1000元--个人</t>
  </si>
  <si>
    <t>生产部李权智用款内蒙古宜化外协人员工资(范迎方、宋华伟、樊会民、牛银记费用打给宋刚，杨建军的费用打给何俊杰)--个人</t>
  </si>
  <si>
    <t>生产部闵洋报销新疆宜化10.10现场租赁2间活动板房居住，10元/天.支付房租费用--个人</t>
  </si>
  <si>
    <t>生产部李权智报销新洋丰购买口罩50只，刀片1盒，手套1包，焊把钳2个，胶布和地线夹--个人</t>
  </si>
  <si>
    <t>生产部张月用款新洋丰外协戴路生 孙培培 焦春生 于龙四人从新疆宜化出差湖北新洋丰交通费及住宿费付戴路生--个人</t>
  </si>
  <si>
    <t>生产部张月用款戴路生 孙培培 焦春生 于龙四人从青海发投出差新疆宜化交通费以及在乌鲁木齐中转产生一晚上住宿费付戴路生--个人</t>
  </si>
  <si>
    <t>生产部李权智报销鄂州厂区10月份水费--个人</t>
  </si>
  <si>
    <t>生产部周稳报销2025年9月份食堂费用共计1809.4元。--个人</t>
  </si>
  <si>
    <t>生产部李晶用款新洋丰谭吉森、雷军两人外协工资--个人</t>
  </si>
  <si>
    <t>生产部李晶用款吴磊擦伤后自行挂号，简单处理无问题后打车回新洋丰交通费付吴磊--个人</t>
  </si>
  <si>
    <t>生产部李晶用款新洋丰宋华兵、朱国宾、陈发军三人从双环项目区新洋丰临时施工工资（10.23-11.3））--个人</t>
  </si>
  <si>
    <t>综合部蒋霞用款余宇宏2025.11.3-11.10工资及交通费2469.5元--个人</t>
  </si>
  <si>
    <t>综合部蒋霞用款高企认定出具2022-2024年度研发费专项审计报告和2024年度高新产品收入专项审计报告费用付武汉仟佰道企业管理咨询有限公司--公司</t>
  </si>
  <si>
    <t>生产部李晶用款湖北双环外协人员工资及交通费付封冬平--个人</t>
  </si>
  <si>
    <t>生产部张月用款池州恒鑫气体采购费付池州市福星气体有限公司--公司</t>
  </si>
  <si>
    <t>生产部李权智报销采购清洗剂3瓶，小锉刀一把，锥形尖头单槽一只--个人</t>
  </si>
  <si>
    <t>总经办林柱生报销购买金刚磨片24片50元，电动磨头机160元，合计210元--个人</t>
  </si>
  <si>
    <t>总经办林全意报销报销林总给外协堵志波购买出差湖北双环交通费--个人</t>
  </si>
  <si>
    <t>生产部李权智用款鄂州市联丰机械厂外协   金属加工费--公司</t>
  </si>
  <si>
    <t>生产部李权智报销2个手拉葫芦，10件雨衣，2个1吨葫芦320元，雨衣10件50元
磨头10个20元--个人</t>
  </si>
  <si>
    <t>生产部黄国恩报销报销出差青海发投来回交通费--个人</t>
  </si>
  <si>
    <t>生产部黄震报销阿拉伯化肥完工转日照钢铁车费--个人</t>
  </si>
  <si>
    <t>生产部林维报销日照钢铁8#回转窑窑尾垫板返工材料费付日照运晖钢铁有限公司--公司</t>
  </si>
  <si>
    <t>生产部李晶用款黄震借支新疆宜化备用金--个人</t>
  </si>
  <si>
    <t>生产部林维用款建材厂购买ATW528AB胶5套用于煤气管道堵漏付日照固德新材料有限公司--公司</t>
  </si>
  <si>
    <t>生产部李权智报销池州恒鑫购买雨衣和链条接头--个人</t>
  </si>
  <si>
    <t>生产部李权智报销新洋丰李同林在店里拿的劳保用品--个人</t>
  </si>
  <si>
    <t>生产部李权智报销阜阳皖润电力帮张全民买火车票回公司--个人</t>
  </si>
  <si>
    <t>生产部李权智报销池州恒鑫堵志波11.1住宿费，其余人员11人11月3日到11月9日住宿费--个人</t>
  </si>
  <si>
    <t>生产部李权智报销阜阳皖润电力采购J857CrNi焊条10kg 共360元--个人</t>
  </si>
  <si>
    <t>生产部余永昕报销阜阳皖润电力现场采购办公用品--个人</t>
  </si>
  <si>
    <t>生产部余永昕报销阿拉伯邮寄公章过来 宾馆老板代收 焊条顺丰到付费用--个人</t>
  </si>
  <si>
    <t>生产部余永昕报销阜阳皖润电力搭设脚手架货柜费用--个人</t>
  </si>
  <si>
    <t>生产部李权智用款池州恒鑫挡轮焊接前粗车和焊接后精车两次加工费用付鄂州市晨晟机械有限公司</t>
  </si>
  <si>
    <t>生产部李权智用款伊犁钢铁项目采购弯头阀门补偿器付伊宁市四通物资经销部</t>
  </si>
  <si>
    <t>湖北工行西山付生产部周英柱用款青海发投气体采购费付海西恒利气体工贸有限公司--公司</t>
  </si>
  <si>
    <t>湖北工行西山付生产部郭建霞用款青海发投5.10-5.21材料采购费付德令哈埃克森商贸有限公司--公司</t>
  </si>
  <si>
    <t>湖北工行西山付生产部李权智用款厂内材料采购费付鄂州市苏宏物资有限公司--公司</t>
  </si>
  <si>
    <t>湖北工行西山付生产部李权智用款厂内气体采购费用付鄂州市鹏缘气体有限责任公司--公司</t>
  </si>
  <si>
    <t>湖北工行西山付生产部李权智用款厂内工作服采购费付武汉鑫山和工贸有限责任公司--公司</t>
  </si>
  <si>
    <t>湖北工行西山付生产部周英柱用款厂内材料采购费付武汉天浩机电设备有限公司--公司</t>
  </si>
  <si>
    <t>湖北工行西山付生产部李权智用款湖北宜化2件托轮面新建制作更换，轴承座及轴承拆装更换外发加工费尾款付辉县市成军机械设备有限公司--公司（银行承兑汇票3张）</t>
  </si>
  <si>
    <t>生产部李权智用款青海发投石灰车间2024.9.30-11月吊车费用付诚兴吊装（账号：酒泉恒诚盛起重运输有限公司）付承兑2万--公司</t>
  </si>
  <si>
    <t>生产部李权智用款青海发投永良吊装总金额232471.25，已支付160000，还剩72471.25未支付（先付承兑3万）--个人</t>
  </si>
  <si>
    <t>生产部郭建霞用款青海发投5月10日-5月21日采购材料费付德令哈埃克森商贸有限公司（付承兑5万）--公司</t>
  </si>
  <si>
    <t>湖北工行西山付生产部李权智用款邯郸钢厂利旧邯宝转炉耳轴和轴承座采购零件费用付河北宏远液压机械有限公司--公司</t>
  </si>
  <si>
    <t>生产部郭建霞用款青海发投德令哈博盛五金店2024年11月7日至2025年1月5日采购费付德令哈埃克森商贸有限公司（付承兑）--公司</t>
  </si>
  <si>
    <r>
      <rPr>
        <sz val="10.5"/>
        <color indexed="63"/>
        <rFont val="宋体"/>
        <charset val="134"/>
      </rPr>
      <t>生产部张月用款青海发投恒利气体</t>
    </r>
    <r>
      <rPr>
        <sz val="10.5"/>
        <color indexed="63"/>
        <rFont val="Segoe UI"/>
        <family val="2"/>
        <charset val="134"/>
      </rPr>
      <t>2023.12.2~2024.10.23</t>
    </r>
    <r>
      <rPr>
        <sz val="10.5"/>
        <color indexed="63"/>
        <rFont val="宋体"/>
        <charset val="134"/>
      </rPr>
      <t>费用付海西恒利气体工贸有限公司（原单金额35390，后对账27490，实付27490银行承兑汇4张）</t>
    </r>
  </si>
  <si>
    <t>生产部张月用款青海发投大修项目气体押金付海西恒利气体工贸有限公司--公司（银行承兑汇1张）</t>
  </si>
  <si>
    <t>湖北工行西山转生产部李权智用款莱芜钢铁2件埋弧焊费用31545元（先付2万承兑）付湖北运鑫焊接科技有限公司--公司</t>
  </si>
  <si>
    <t>湖北工行西山付财务部郭建霞用款四川峨胜，河南汝州天瑞，湖北双环，青海发投，内蒙君正，江西赣锋锂业，东方希望8月物流费付鄂州方刚物流有限公司（付银行承兑）--公司</t>
  </si>
  <si>
    <t>湖北工行西山付财务部郭建霞用款四川峨胜，河南汝州天瑞，湖北双环，青海发投，内蒙君正，江西赣锋锂业，东方希望9月物流费付鄂州方刚物流有限公司（付银行承兑）--公司</t>
  </si>
  <si>
    <t>生产部郭建霞用款青海发投6月大修期间，从武汉天浩采购货款（合计54663元，9.30申请付1万承兑）付武汉欣玥顺商贸有限公司--公司</t>
  </si>
  <si>
    <t>生产部郭建霞用款2024年4月1日至5月9日采购费266805元，9.30申请支付1万承兑付德令哈埃克森商贸有限公司--公司</t>
  </si>
  <si>
    <t>生产部李权智用款永良吊装总金额232471.25，已支付190000，还剩42471.25未支付,9.30申请支付1万承兑付德令哈永良商贸有限公司--公司</t>
  </si>
  <si>
    <t>湖北工行西山付财务部郭建霞用款青海盐湖镁业物流费付鄂州方刚物流有限公司（付银行承兑）--公司</t>
  </si>
  <si>
    <t>湖北工行西山付生产部李权智用款新洋丰气体费用付荆门市鸿杰气体销售有限公司--公司（付银行承兑4张）</t>
  </si>
  <si>
    <t>湖北工行西山付生产部张月用款青海发投，四川峨胜物流费付鄂州方刚物流有限公司--个人（付承兑1张）</t>
  </si>
  <si>
    <t>湖北工行西山付生产部郭建霞用款2024年4月1日至5月9日采购费266805元，9.30付1万承兑，10.31申请付承兑5万付德令哈埃克森商贸有限公司--公司--公司</t>
  </si>
  <si>
    <t>湖北工行西山付生产部郭建霞用款青海发投6月大修期间，从武汉天浩采购货款（合计54663元，9.30付1万承兑，10.31申请支付2万）付武汉欣玥顺商贸有限公司--公司（付承兑）--公司</t>
  </si>
  <si>
    <t>湖北工行西山付生产部李权智用款莱芜钢铁2件埋弧焊费用32468元，10.31申请付银行承兑2468元付湖北运鑫焊接科技有限公司--公司</t>
  </si>
  <si>
    <t>湖北工行西山付生产部李权智用款莱芜钢铁2件埋弧焊费用31545元（7.24付2万承兑，10.31申请付承兑11545元）付湖北运鑫焊接科技有限公司--公司--公司</t>
  </si>
  <si>
    <t>湖北工行西山付生产部李晶用款日照钢铁材料采购5.1-6.15货款（总金额83377元，8.29付5万，10.31申请付1万元承兑）付日照维刚商贸有限公司（付承兑）--公司</t>
  </si>
  <si>
    <t>湖北工行西山付生产部郭建霞用款9月山西大同，青海发投，新洋丰，日照钢铁，唐山中厚物流费付鄂州方刚物流有限公司（付承兑2张）--个人</t>
  </si>
  <si>
    <t>湖北工行西山付生产部张月用款池州恒鑫气体押金付池州市福星气体有限公司货款（付银行承兑汇1张）</t>
  </si>
  <si>
    <t>湖北工行西山付鄂州方刚物流有限公司银行承兑汇票1张</t>
  </si>
  <si>
    <t>转林维日照钢铁信息费</t>
  </si>
  <si>
    <t>销售部伍平申请江西亚东信息费付林柱生</t>
  </si>
  <si>
    <t>转林维山西铝业信息费</t>
  </si>
  <si>
    <t>转林柱生湖北宜化信息费</t>
  </si>
  <si>
    <t>转林柱生江西亚东信息费</t>
  </si>
  <si>
    <t>付石靖工资3661.76-体检220-酒200-社保1518.63=1723.13</t>
  </si>
  <si>
    <t>转林柱生崇阳昌华信息费</t>
  </si>
  <si>
    <t>付牛国庆湘潭钢铁信息费</t>
  </si>
  <si>
    <t>转林柱生青海发投信息费</t>
  </si>
  <si>
    <t>付闵洋新疆宜化信息费</t>
  </si>
  <si>
    <t>付陈涛浏阳南方信息费</t>
  </si>
  <si>
    <t>销售部罗小涛用款阿拉伯化肥信息费--个人</t>
  </si>
  <si>
    <t>商务部范英用款青海发投碱业有限公司煅烧车间轻、重灰闪发器更新项目及轻灰一闪总管、重灰煅烧炉进气总管技改项目（安装施工）标书费付江苏唐电电力安装有限公司</t>
  </si>
  <si>
    <t>青海发投碱业有限公司煅烧车间轻、重灰闪发器更新项目及轻灰一闪总管、重灰煅烧炉进气总管技改项目（安装施工）（二次）竞价标书费付江苏唐电电力安装有限公司</t>
  </si>
  <si>
    <t>付余永昕唐山中厚板材信息费</t>
  </si>
  <si>
    <t>付牛国庆四川峨胜信息费</t>
  </si>
  <si>
    <t>商务部胡敏用款供压缩3.82MPA蒸汽管线优化改造及新增重灰减温减压装置（安装）项目标书费付江苏唐电电力安装有限公司--公司</t>
  </si>
  <si>
    <t>付林柱生湘潭瑞通球团信息费</t>
  </si>
  <si>
    <t>销售部林维用款日照钢铁信息费1万付林柱生--个人</t>
  </si>
  <si>
    <t>销售部林柱生用款日照钢铁信息费--个人</t>
  </si>
  <si>
    <t>付林全意中材亨达信息费</t>
  </si>
  <si>
    <t>销售部牛国庆用款联峰钢铁（张家港）有限公司江苏永钢信息费--个人</t>
  </si>
  <si>
    <t>生产部李晶用款青海发投周金国挂唐电两个月社保费用--个人</t>
  </si>
  <si>
    <t>销售部林维用款日照钢铁信息费付林柱生--个人</t>
  </si>
  <si>
    <r>
      <rPr>
        <sz val="10.5"/>
        <color indexed="30"/>
        <rFont val="宋体"/>
        <charset val="134"/>
      </rPr>
      <t>商务部冯肖用款青海发投碱业有限公司</t>
    </r>
    <r>
      <rPr>
        <sz val="10.5"/>
        <color indexed="30"/>
        <rFont val="Segoe UI"/>
        <family val="2"/>
        <charset val="134"/>
      </rPr>
      <t>5</t>
    </r>
    <r>
      <rPr>
        <sz val="10.5"/>
        <color indexed="30"/>
        <rFont val="宋体"/>
        <charset val="134"/>
      </rPr>
      <t>台锅炉喷水减温器更换项目</t>
    </r>
    <r>
      <rPr>
        <sz val="10.5"/>
        <color indexed="30"/>
        <rFont val="Segoe UI"/>
        <family val="2"/>
        <charset val="134"/>
      </rPr>
      <t>(</t>
    </r>
    <r>
      <rPr>
        <sz val="10.5"/>
        <color indexed="30"/>
        <rFont val="宋体"/>
        <charset val="134"/>
      </rPr>
      <t>二次</t>
    </r>
    <r>
      <rPr>
        <sz val="10.5"/>
        <color indexed="30"/>
        <rFont val="Segoe UI"/>
        <family val="2"/>
        <charset val="134"/>
      </rPr>
      <t>)</t>
    </r>
    <r>
      <rPr>
        <sz val="10.5"/>
        <color indexed="30"/>
        <rFont val="宋体"/>
        <charset val="134"/>
      </rPr>
      <t>标书费付江苏唐电电力安装有限公司</t>
    </r>
  </si>
  <si>
    <t>销售部刘江波伊犁钢铁信息费</t>
  </si>
  <si>
    <t>销售部牛国庆用款四川峨胜信息费--个人</t>
  </si>
  <si>
    <t>生产部唐欣欣用款日照钢铁信息费付林柱生--个人</t>
  </si>
  <si>
    <t>生产部山玉英用款青海发投信息费--个人</t>
  </si>
  <si>
    <t>生产部闵洋用款内蒙古宜化化工信息费--个人</t>
  </si>
  <si>
    <t>销售部牛国庆用款东方希望信息费--个人</t>
  </si>
  <si>
    <t>商务部冯肖用款中盐吉兰泰氯碱化工有限公司2025年度停车大修外委检修项目标书费付江苏唐电电力安装有限公司--公司</t>
  </si>
  <si>
    <t>财务部汪余欢用款青海发投信息费付山玉英--个人</t>
  </si>
  <si>
    <t>销售部林柱生用款中材亨达水泥有限公司信息费--个人</t>
  </si>
  <si>
    <t>转销售部陈涛新兴铸管信息费</t>
  </si>
  <si>
    <t>转李晶备用金</t>
  </si>
  <si>
    <t>转陈涛湘钢瑞通球团信息费</t>
  </si>
  <si>
    <t>商务部郭秀利用款青海发投项目开票40万，需付10.4%税费42400元给江苏唐电电力安装有限公司--公司</t>
  </si>
  <si>
    <t>付陈涛邯郸钢铁信息费</t>
  </si>
  <si>
    <t>付牛国庆江苏永钢信息费</t>
  </si>
  <si>
    <t>商务部熊伟用款（三次）中盐内蒙古化工股份有限公司热电厂一车间锅炉检修项目标书费付江苏唐电电力安装有限公司</t>
  </si>
  <si>
    <t>付牛国庆东方希望信息费</t>
  </si>
  <si>
    <t>财务部汪余欢用款鞍山冀东水泥信息费付姚煜均--个人</t>
  </si>
  <si>
    <t>财务部汪余欢用款辽宁银盛水泥信息费付姚煜均--个人</t>
  </si>
  <si>
    <t>财务部汪余欢用款催收姚煜均渤海水泥信息费--个人</t>
  </si>
  <si>
    <t>转林柱生湖南耒阳南方水泥信息费</t>
  </si>
  <si>
    <t>生产部李权智用款青海发投闪发器，唐电给周金国缴纳7月份社保费用付江苏唐电电力安装有限公司--公司</t>
  </si>
  <si>
    <t>转徐中科湖南耒阳信息费</t>
  </si>
  <si>
    <t>转林维日照京华信息费</t>
  </si>
  <si>
    <t>转姚煜均渤海水泥信息费</t>
  </si>
  <si>
    <t>取现金存入门淑萍账户（北京金隅琉水信息费）</t>
  </si>
  <si>
    <t>转陈涛差旅借支</t>
  </si>
  <si>
    <t>转陈涛申请河钢邯郸公司信息费付姚煜均</t>
  </si>
  <si>
    <t>阿鲁科尔沁旗山水水泥有限公司信息费付邓鑫</t>
  </si>
  <si>
    <t>转闵洋新疆宜化备用金</t>
  </si>
  <si>
    <t>生产部熊伟用款精矿浓密机与外管设备更新及配套设施升级改造项目资质使用，标书软件编制（含预算编制）及上传等费用付唐娜--个人</t>
  </si>
  <si>
    <t>转陈涛江苏永钢信息费</t>
  </si>
  <si>
    <t>转闵洋新疆宜化信息费</t>
  </si>
  <si>
    <t>生产部李晶用款青海发投结算金额673256，前期开40万发票，本次开273256元，需付10.6%的税费，28965.13元付江苏唐电电力安装有限公司--公司</t>
  </si>
  <si>
    <t>生产部李晶用款青海发投按结算金额支付2%管理费，结算金额673256*2%=13465.12元付江苏唐电电力安装有限公司--公司</t>
  </si>
  <si>
    <t>生产部李晶用款唐电管理费2%付江苏唐电电力安装有限公司--公司</t>
  </si>
  <si>
    <t>转姚煜均湖北京兰信息费</t>
  </si>
  <si>
    <t>缴纳湖北开明2025.10月-个人所得税   生产</t>
  </si>
  <si>
    <t>缴纳武汉开明2025.11月 增值税及附加</t>
  </si>
  <si>
    <t>缴纳武汉开明2025.11月增值税及附加税</t>
  </si>
  <si>
    <t>商务部熊伟用款2026年1月米东天山回转窑轮带维修项目标书费付天山水泥</t>
  </si>
  <si>
    <t>商务部熊伟用款标书费--山东钢铁集团日照有限公司炼铁厂烧结球团区域托轮、挡轮备件修复项目（招标编号：21177225121902）付山东钢铁集团日照有限公司</t>
  </si>
  <si>
    <t>综合部蒋霞用款鄂A4Z5Y0货车年审费付李权智--个人</t>
  </si>
  <si>
    <t>综合部蒋霞用款小林总安全员A证延期费用300元付张志--个人</t>
  </si>
  <si>
    <t>商务部熊伟报销湖北双环科技股份有限公司9.8Mpa余热余压综合利用管道安装项目标书胶装费--个人</t>
  </si>
  <si>
    <t>商务部熊伟报销铜化集团池州恒鑫材料科技有限公司回转窑托轮维修更换和轮带修复项目胶装费用--个人</t>
  </si>
  <si>
    <t>生产部李晶用款湖北双环采购电动三轮车付张霖泽--个人</t>
  </si>
  <si>
    <t>综合部蒋霞用款潘涛安全员考试费用付潘涛--个人</t>
  </si>
  <si>
    <t>生产部石波报销11.14-11.16出差新疆伊犁交通费--个人</t>
  </si>
  <si>
    <t>生产部包兴报销11.15-11.16日照钢铁交通费--个人</t>
  </si>
  <si>
    <t>生产部张月用款青海发投民乐村办公处房租每月2500元，年租金30000元，已付20000元，本次申请剩余10000元房租付王明生--个人</t>
  </si>
  <si>
    <t>生产部李权智报销阜阳皖润电力采购24瓶清洗剂，16瓶显像剂，8瓶渗透剂共915.72元。--个人</t>
  </si>
  <si>
    <t>生产部李权智用款池州恒鑫外协交通费付堵志波--个人</t>
  </si>
  <si>
    <t>批量代发2025年8月武汉人员工资   生产</t>
  </si>
  <si>
    <t>批量代发2025年9月武汉人员工资  生产</t>
  </si>
  <si>
    <t>批量代发2025年9月武汉人员生活费</t>
  </si>
  <si>
    <t>生产部李权智用款新疆宜化用款50吨6轮滑轮和卸扣采购费付清苑县合创起重机械制造有限公司--公司</t>
  </si>
  <si>
    <r>
      <rPr>
        <sz val="11"/>
        <rFont val="微软雅黑"/>
        <family val="2"/>
        <charset val="134"/>
      </rPr>
      <t>综合部蒋霞用款湖北开明</t>
    </r>
    <r>
      <rPr>
        <sz val="10.5"/>
        <color indexed="63"/>
        <rFont val="Segoe UI"/>
        <family val="2"/>
        <charset val="134"/>
      </rPr>
      <t>ISO9001</t>
    </r>
    <r>
      <rPr>
        <sz val="10.5"/>
        <color indexed="63"/>
        <rFont val="宋体"/>
        <charset val="134"/>
      </rPr>
      <t>质量体系认证资料不合格项整改，</t>
    </r>
    <r>
      <rPr>
        <sz val="10.5"/>
        <color indexed="63"/>
        <rFont val="Segoe UI"/>
        <family val="2"/>
        <charset val="134"/>
      </rPr>
      <t xml:space="preserve"> </t>
    </r>
    <r>
      <rPr>
        <sz val="10.5"/>
        <color indexed="63"/>
        <rFont val="宋体"/>
        <charset val="134"/>
      </rPr>
      <t>硬度计</t>
    </r>
    <r>
      <rPr>
        <sz val="10.5"/>
        <color indexed="63"/>
        <rFont val="Segoe UI"/>
        <family val="2"/>
        <charset val="134"/>
      </rPr>
      <t xml:space="preserve"> </t>
    </r>
    <r>
      <rPr>
        <sz val="10.5"/>
        <color indexed="63"/>
        <rFont val="宋体"/>
        <charset val="134"/>
      </rPr>
      <t>检定费</t>
    </r>
    <r>
      <rPr>
        <sz val="10.5"/>
        <color indexed="63"/>
        <rFont val="Segoe UI"/>
        <family val="2"/>
        <charset val="134"/>
      </rPr>
      <t>500</t>
    </r>
    <r>
      <rPr>
        <sz val="10.5"/>
        <color indexed="63"/>
        <rFont val="宋体"/>
        <charset val="134"/>
      </rPr>
      <t>元付湖北省计量测试技术研究院鄂州分院</t>
    </r>
  </si>
  <si>
    <t>销售部刘江波报销伊钢竖炉，烧结，高炉各班组办理结算使用招待费--个人</t>
  </si>
  <si>
    <t>销售部刘江波报销伊犁钢铁8月差旅费--个人</t>
  </si>
  <si>
    <t>销售部叶涛报销三明钢铁，青拓集团，赣锋锂业等项目8月差旅费--个人</t>
  </si>
  <si>
    <t>生产部李权智用款伊刚安全罚款600元付新疆伊犁钢铁有限责任公司--个人</t>
  </si>
  <si>
    <t>生产部陈铭浩报销新疆宜化车辆加油费--个人</t>
  </si>
  <si>
    <t>生产部陈铭浩报销11.18日照钢厂医院体检费--个人</t>
  </si>
  <si>
    <t>生产部张霖泽报销陈铭浩出差新疆宜化购买飞机票--个人</t>
  </si>
  <si>
    <t>生产部李同林报销住公司租赁的宿舍，和石波两人购买被子--个人</t>
  </si>
  <si>
    <t>生产部张月用款新疆伊犁钢铁现场购买药芯焊丝付新疆梓元商贸有限公司--公司</t>
  </si>
  <si>
    <t>生产部马全花用款青海发投闪发器及轻灰一闪总管、重灰煅烧炉进气总管项目8月25日、26日，陈建忠与黄震一起恢复闪发器管廊架点工费用付陈建忠--个人</t>
  </si>
  <si>
    <t>生产部李权智用款新疆宜化房租付李振英--个人</t>
  </si>
  <si>
    <t>生产部朱斯超用款每套脚手架押金200元，一共6套，合计1200元。付朱望华--个人</t>
  </si>
  <si>
    <t>生产部马全花用款青海发投重碱车间一座碳化塔更新项目农民工工资付高国俊团队</t>
  </si>
  <si>
    <t>转王金平代缴11月外经证税费</t>
  </si>
  <si>
    <t>生产部马全花用款青海发投碱业有限公司重灰2#、3#、5#重灰炉炉头总成技改项目工程外包费付高国俊</t>
  </si>
  <si>
    <t>商务部熊伟用款广联达编制2个小项目，青海发投2025零星项目：1、轴流风机；2、热电输煤皮带付冉启栋</t>
  </si>
  <si>
    <t>综合部蒋霞报销小张总安排寄2份快递[盐湖镁业朱珍、富蕴天山谭玉刚]--个人</t>
  </si>
  <si>
    <t>总经办林柱生报销8.4-8.8内蒙，乌海，双环招待费--个人</t>
  </si>
  <si>
    <t>总经办林柱生报销8月住宿生活费及交通费--个人</t>
  </si>
  <si>
    <t>总经办林柱生报销8.21招待华新水泥相关人员--个人</t>
  </si>
  <si>
    <t>总经办林全意报销出差住宿费--个人</t>
  </si>
  <si>
    <t>总经办林全意报销购买办公室窗帘--个人</t>
  </si>
  <si>
    <t>总经办林全意报销餐费--个人</t>
  </si>
  <si>
    <t>总经办林全意报销餐费及住宿费--个人</t>
  </si>
  <si>
    <t>总经办林全意报销住宿费，餐费及招待费--个人</t>
  </si>
  <si>
    <t>总经办林全意报销住宿费及生活费--个人</t>
  </si>
  <si>
    <t>总经办张霖泽报销出差湖北双环餐费--个人</t>
  </si>
  <si>
    <t>总经办张霖泽报销武汉办公室电器五金采购费用--个人</t>
  </si>
  <si>
    <t>生产部李权智报销鄂A4Z5Y0车辆保养费--个人</t>
  </si>
  <si>
    <t>生产部李权智报销山东淄博圣川采购焊丝5卷--个人</t>
  </si>
  <si>
    <t>生产部马全花用款青海发投热电车间输煤皮带新增机械化采样装置（安装）项目采购岩棉板包边3.31米8根，钻尾丝一盒付海西双健钢结构有限责任公司--公司</t>
  </si>
  <si>
    <t>生产部林全意报销新疆伊犁钢铁现场购买桥架--个人</t>
  </si>
  <si>
    <t>生产部马全花用款青海发投煅烧车间拖轮维修项目轴承费用付马全花 --个人</t>
  </si>
  <si>
    <t>生产部包兴报销广安台泥12.5-12.6交通费--个人</t>
  </si>
  <si>
    <t>生产部朱斯超用款湖北双环房租付张霖泽--个人</t>
  </si>
  <si>
    <t>生产部朱斯超报销湖北双环房租一个月550，押一付三合计2200元。物业费144元，电费余额28，水费余额50.6，燃气余额34.7一共257.3。--个人</t>
  </si>
  <si>
    <t>生产部朱斯超报销湖北双环打印培训资料费--个人</t>
  </si>
  <si>
    <t>生产部朱斯超报销湖北双环打印机线1根13.9元--个人</t>
  </si>
  <si>
    <t>生产部朱斯超报销湖北双环采购切片和焊丝费用--个人</t>
  </si>
  <si>
    <t>生产部余永昕报销鄂州到张家港退票费到武汉公司地铁--个人</t>
  </si>
  <si>
    <t>生产部余永昕报销11.30江苏永钢回鄂州交通费--个人</t>
  </si>
  <si>
    <t>生产部余永昕报销11.28阜阳皖润到江苏永钢交通费--个人</t>
  </si>
  <si>
    <t>生产部余永昕报销山西铝业打印胶订竣工资料--个人</t>
  </si>
  <si>
    <t>生产部余永昕报销江苏永钢打印验收结算资料--个人</t>
  </si>
  <si>
    <t>生产部朱太礼报销12.2日照钢铁检修回转窑交通费--个人</t>
  </si>
  <si>
    <t>生产部朱太礼报销11.23日照钢铁检修回转窑交通费--个人</t>
  </si>
  <si>
    <t>生产部朱太礼报销12.1芜湖新兴铸管现场技术交流交通费--个人</t>
  </si>
  <si>
    <t>生产部朱太礼报销11.28池州恒鑫回转窑调整交通费--个人</t>
  </si>
  <si>
    <t>生产部闵洋报销新疆宜化陈铭浩进厂证工本费--个人</t>
  </si>
  <si>
    <t>生产部闵洋报销11.14新疆宜化5号炉大修黄震上岗证--个人</t>
  </si>
  <si>
    <t>生产部张霖泽报销湖北双环临时工待工一天费用--个人</t>
  </si>
  <si>
    <t>生产部黄震报销新疆宜化220吨吊车指挥劳务费--个人</t>
  </si>
  <si>
    <t>生产部李权智用款新疆宜化5#电石炉大修项目2025.10.11-2025.12.1吊车租赁费（全款36500元，12.12申请支付8000元银行承兑/12000现款）付河南顺安搬运服务有限公司--公司</t>
  </si>
  <si>
    <t>生产部余永昕用款日照钢铁10.28 -11.18号吊车费付日照京华货运有限公司--公司</t>
  </si>
  <si>
    <t>综合部蒋霞用款代办电力工程施工总承包二级资质、石油化工工程施工总承包二级资质、环保工程专业付武汉纵航企业管理咨询有限公司--公司</t>
  </si>
  <si>
    <r>
      <rPr>
        <sz val="10.5"/>
        <color indexed="63"/>
        <rFont val="宋体"/>
        <charset val="134"/>
      </rPr>
      <t>生产部张月用款新疆宜化发放现场离场</t>
    </r>
    <r>
      <rPr>
        <sz val="10.5"/>
        <color indexed="63"/>
        <rFont val="Segoe UI"/>
        <family val="2"/>
        <charset val="134"/>
      </rPr>
      <t>6</t>
    </r>
    <r>
      <rPr>
        <sz val="10.5"/>
        <color indexed="63"/>
        <rFont val="宋体"/>
        <charset val="134"/>
      </rPr>
      <t>人外协工资付戴路生</t>
    </r>
  </si>
  <si>
    <t>生产部朱斯超用款湖北双环住宿费朱斯超单人间11.24-12.2日，吴有良单间11.26-12.2，三名工人（袁杰袁小兵熊双月）三人间11.26-12.2共7天付应城市东马坊双龙宾馆--公司</t>
  </si>
  <si>
    <t>综合部蒋霞用款宋华兵荆门新洋丰项目工伤住院费，现需预交1.5万元付荆门市人民医院（荆楚理工学院附属荆门市人民医院）--公司</t>
  </si>
  <si>
    <t>综合部蒋霞用款宋华兵住院家属租陪护床费用310元付宋华兵--个人</t>
  </si>
  <si>
    <t>生产部张月用款湖北双环外协人员工资（单号：20251216-2164 ）</t>
  </si>
  <si>
    <t>总经办张霖泽报销湖北双环广联达费用--个人</t>
  </si>
  <si>
    <t>总经办张霖泽报销车辆高速费-车辆ETC坏了--个人</t>
  </si>
  <si>
    <t>总经办林柱生报销10月青海发投零星采购费484元--个人</t>
  </si>
  <si>
    <t>总经办林柱生报销9.22青海发投招待费--个人</t>
  </si>
  <si>
    <t>总经办林柱生报销9.21冯红仓加油费--个人</t>
  </si>
  <si>
    <t>总经办林柱生报销9.28-9.29出差补贴--个人</t>
  </si>
  <si>
    <t>总经办林柱生报销9.5-9.25交通费生活费及住宿费--个人</t>
  </si>
  <si>
    <t>生产部周稳报销新疆宜化食堂置办菜刀、插板、手套，费用合计88元。--个人</t>
  </si>
  <si>
    <t>生产部周稳报销2025年11月新疆宜化食堂费用--个人</t>
  </si>
  <si>
    <t>生产部张泽松报销12.12-12.13日照钢铁回途交通费--个人</t>
  </si>
  <si>
    <t>生产部陈铭浩报销11.29新疆宜化项目购买劳保棉服--个人</t>
  </si>
  <si>
    <t>生产部余永昕报销12.10-12.11山西铝业到日照钢铁交通费--个人</t>
  </si>
  <si>
    <t>生产部余永昕报销12.6-12.7山西铝业交通费--个人</t>
  </si>
  <si>
    <t>生产部李权智报销张泽松开车去山东淄博圣川换挡圈交通费--个人</t>
  </si>
  <si>
    <t>生产部李权智用款新疆宜化5#电石炉大修项目2025.10.11-2025.12.1吊车租赁费（全款36500元，12.12支付2万元，12.19申请支付16500元）付河南顺安搬运服务有限公司--公司</t>
  </si>
  <si>
    <t>生产部闵洋报销11.25-11.26从内蒙古宜化至新疆宜化交通费--个人</t>
  </si>
  <si>
    <t>生产部朱斯超报销湖北双环打印纸1包25元--个人</t>
  </si>
  <si>
    <t>生产部李权智用款新疆宜化项目五彩湾到准东来回的打车费付戴路生--个人</t>
  </si>
  <si>
    <t>总经办林全意报销办公室炉子修理费--个人</t>
  </si>
  <si>
    <t>总经办林全意报销车辆维修保养费用--个人</t>
  </si>
  <si>
    <t>生产部张月用款补108块钱税点钱开具13%专票付新疆梓元商贸有限公司--公司</t>
  </si>
  <si>
    <t>生产部李权智用款新疆伊犁钢铁炼钢厂烘烤器改造项目刘祖才团队外协工资--个人</t>
  </si>
  <si>
    <t>生产部黄婷用款日照钢铁外协人员史德法工资付史遥旺（总金额38824元，12.23付30613）</t>
  </si>
  <si>
    <t>综合部周劲攀用款新疆伊钢的项目2个月安责险，12人，保额40万/人，保期：2025.12.31-2026.2.28付中国人民财产保险股份有限公司伊犁哈萨克自治州分公司--公司</t>
  </si>
  <si>
    <t>综合部蒋霞报销鄂州临时采购办公用品--个人</t>
  </si>
  <si>
    <t>生产部张月用款鄂州工厂11月快递费付湖北顺丰速运有限公司--公司</t>
  </si>
  <si>
    <t>总经办林全意报销吴友良、赵飞、林总三人中餐--个人</t>
  </si>
  <si>
    <t>总经办林全意报销车辆保养费用--个人</t>
  </si>
  <si>
    <t>生产部林全意报销出差餐费--个人</t>
  </si>
  <si>
    <t>生产部余永昕报销12.14-12.18鄂州去江苏永钢交通费--个人</t>
  </si>
  <si>
    <t>生产部吴有良报销11.20-11.21出差山东圣川来回交通费。--个人</t>
  </si>
  <si>
    <t>生产部闵洋报销内蒙古宜化项目外协人员生活费（全款5190元，冲借支1780元，实际支付3410元）--个人</t>
  </si>
  <si>
    <t>生产部闵洋报销新疆宜化外协何书敏工伤医药费--个人</t>
  </si>
  <si>
    <t>生产部闵洋报销新疆宜化10.9日1500元吊车费--个人</t>
  </si>
  <si>
    <t>生产部闵洋报销新疆宜化项目采购10T滑轮1个，5T滑轮2个--个人</t>
  </si>
  <si>
    <t>生产部余永昕报销烧结分厂（300 烧结）打印验收资料--个人</t>
  </si>
  <si>
    <t>生产部张霖泽报销湖北双环出差住宿费--个人</t>
  </si>
  <si>
    <t>生产部包兴报销广安台泥12.7-12.10交通费--个人</t>
  </si>
  <si>
    <t>生产部马全花用款青海发投闪发器外协4人工资（席守学2600元/范进才5460元/赵传玉5600元/席守旺30150元）--个人</t>
  </si>
  <si>
    <t>生产部李权智用款湖北双环外协人员工资--个人</t>
  </si>
  <si>
    <t>生产部马全花用款青海发投蒸汽管线热外协人员工资（庞向风8900元/李旭杰8300元/郭会军5700元）--个人</t>
  </si>
  <si>
    <t>综合部蒋霞用款武汉开明12月社保--公司  生产</t>
  </si>
  <si>
    <t>综合部周劲攀用款2025年6月13日-2025年10月30日公司工程车辆在武汉市汉阳区依通汽车维修中心维修保养总费用4380元。付武汉市汉阳区依通汽车维修中心--公司</t>
  </si>
  <si>
    <t>生产部闵洋报销新疆宜化8人间10月22-11月30房租--个人</t>
  </si>
  <si>
    <t>生产部包兴报销崇阳县昌华实业过路费共67元--个人</t>
  </si>
  <si>
    <t>总经办林全意报销出差住宿费及生活费--个人</t>
  </si>
  <si>
    <t>总经办林柱生报销青海发投9.20-9.21招待费--个人</t>
  </si>
  <si>
    <t>总经办林柱生报销青海发投10.3招待费--个人</t>
  </si>
  <si>
    <t>总经办林柱生报销9.23中午招待山玉英马全花165元，晚上招待周红168元，戴路生找到特格院人员500元，合计833--个人</t>
  </si>
  <si>
    <t>生产部陈铭浩报销12.18新疆宜化车辆加油费300--个人</t>
  </si>
  <si>
    <t>生产部陈铭浩报销12.12新疆宜化车辆加油费300--个人</t>
  </si>
  <si>
    <t>生产部陈铭浩报销12.9新疆宜化车辆加油费200--个人</t>
  </si>
  <si>
    <t>生产部宋超用款18号随车吊1天1500，19号25吨吊车1天1500元，22号25吨吊车半天1000元。付新源县吴雷机械租赁部--公司</t>
  </si>
  <si>
    <t>总经办张霖泽报销与林总月初出差新疆宜化大巴车费--个人</t>
  </si>
  <si>
    <t>生产部余永昕报销江苏永钢去溧阳金峰及上下班打车费用--个人</t>
  </si>
  <si>
    <t>生产部张月用款湖北双环广联达造价费用付罗翠华--个人</t>
  </si>
  <si>
    <t>生产部马全花用款青海发投碱业有限公司重灰2#、3#、5#重灰炉炉头总成技改项目高国俊团队外协工资--个人</t>
  </si>
  <si>
    <t>批量代发2025年10月武汉人员生活费</t>
  </si>
  <si>
    <t>武汉华夏转生产部李权智用款池州恒鑫采购数量500kg，型号LM2851-3.2,价格为17.8元/公斤付天津雷公焊接材料有限公司(付承兑）--公司</t>
  </si>
  <si>
    <t>武汉浦发转生产部李权智用款新疆宜化5#电石炉大修项目2025.10.11-2025.12.1吊车租赁费（全款36500元，12.12申请支付8000元银行承兑/12000现款）付河南顺安搬运服务有限公司--公司</t>
  </si>
  <si>
    <t>缴纳武汉彤烨2025.12月-印花税</t>
  </si>
  <si>
    <t>综合部蒋霞用款周英柱安全员A证延期费用300元付张志--个人</t>
  </si>
  <si>
    <t>发放张月2025.9月工资</t>
  </si>
  <si>
    <t>发放张月2025.10月工资</t>
  </si>
  <si>
    <t>批量代发湖北人员2025.8月人员工资  生产</t>
  </si>
  <si>
    <t>批量代发湖北人员2025.9月人员生活费</t>
  </si>
  <si>
    <t>批量代发湖北人员2025.9月人员工资  生产</t>
  </si>
  <si>
    <t>批量代发湖北人员2025.10月人员生活费</t>
  </si>
  <si>
    <t>缴纳湖北开明2025.11月-增值税、附加税，印花税</t>
  </si>
  <si>
    <t>缴纳湖北开明2025.11月-个人所得税  非生产</t>
  </si>
  <si>
    <t>综合部蒋霞用款湖北开明12月社保--公司</t>
  </si>
  <si>
    <t>综合部蒋霞报销湖北开明商标设计费266元--个人</t>
  </si>
  <si>
    <t>生产部程时勇报销出差萍乡钢铁来回交通费--个人</t>
  </si>
  <si>
    <t>生产部李权智报销新疆宜化采购焊丝10卷 中性笔1盒 送丝机开关3个 铁丝2.55kg 笔记本2本--个人</t>
  </si>
  <si>
    <t>生产部李权智报销4套平面磨 8块板子折弯400元--个人</t>
  </si>
  <si>
    <t>生产部李权智报销池州恒鑫更换密封圈采购费--个人</t>
  </si>
  <si>
    <t>生产部李权智报销2套930平面磨 2套1500平面磨 钢板和零件费用--个人</t>
  </si>
  <si>
    <t>生产部李权智报销阜阳皖润电力86J2依维柯加油费--个人</t>
  </si>
  <si>
    <t>生产部李权智报销鄂州公司网费预交--个人</t>
  </si>
  <si>
    <t>生产部李权智报销购买平面磨零件键4根 60元--个人</t>
  </si>
  <si>
    <t>生产部余永昕报销池州恒鑫现场租电动车费用10元一天共4天--个人</t>
  </si>
  <si>
    <t>生产部余永昕报销池州恒鑫测窑设备邮寄池州快递费及木箱费用--个人</t>
  </si>
  <si>
    <t>生产部余永昕报销11.14阜阳皖润电力交通费--个人</t>
  </si>
  <si>
    <t>生产部余永昕报销阜阳皖润电力零星采购费及招待费办票人员送烟一条--个人</t>
  </si>
  <si>
    <t>生产部陈铭浩报销11.17-11.18公司到日照钢铁交通费--个人</t>
  </si>
  <si>
    <t>生产部王振宇报销10.24-10.25/11.12-11.15日照钢铁进场路费以及考试车马费--个人</t>
  </si>
  <si>
    <t>生产部黄震报销山西铝业资料打印费--个人</t>
  </si>
  <si>
    <t>生产部黄震报销11.13-11.14山西铝业到新疆宜化车费--个人</t>
  </si>
  <si>
    <t>生产部黄震报销11.9-11.10日照到山西铝业车费--个人</t>
  </si>
  <si>
    <t>生产部袁漠广报销厂内手保焊机维修用配件 手保焊机风扇1个，保险丝管5个，合计29.99元--个人</t>
  </si>
  <si>
    <t>生产部闵洋报销新疆宜化现场车辆加油费--个人</t>
  </si>
  <si>
    <t>生产部闵洋报销新疆宜化现场租赁长城汽车1个月租金--个人</t>
  </si>
  <si>
    <t>生产部闵洋报销新疆宜化现场采购脚手架及卸扣--个人</t>
  </si>
  <si>
    <t>生产部闵洋报销新疆宜化车辆加油费-现场租赁车辆--个人</t>
  </si>
  <si>
    <t>生产部郭建霞用款2025年2月-2025年8月食堂油米送货合计3430元付郭汉平--个人</t>
  </si>
  <si>
    <t>生产部李权智用款湖北双环采购零星材料付应城市未来万家五金机电有限责任公司</t>
  </si>
  <si>
    <t>生产部李权智用款伊犁钢铁炼钢厂烘烤器项目采购钢材费付伊犁北环钢铁有限公司</t>
  </si>
  <si>
    <t>生产部李权智报销伊犁钢铁现场零星采购--个人</t>
  </si>
  <si>
    <t>生产部李权智报销采购鄂州食堂炒锅--个人</t>
  </si>
  <si>
    <t>生产部黄震报销11.28-11.30新疆宜化回公司车费--个人</t>
  </si>
  <si>
    <t>生产部黄震报销新疆宜化采购工器具及耗材，车辆加油。--个人</t>
  </si>
  <si>
    <t>生产部黄震报销新疆宜化采购工器具及耗材--个人</t>
  </si>
  <si>
    <t>生产部余永昕报销11.27江苏永钢去阜阳皖润交通费--个人</t>
  </si>
  <si>
    <t>生产部余永昕报销11.19池州恒鑫到江苏永钢交通费--个人</t>
  </si>
  <si>
    <t>生产部余永昕报销11.16鄂州出发池州恒鑫交通费--个人</t>
  </si>
  <si>
    <t>生产部袁漠广报销厂内维修备件，采购二孔航空插头（等离子切割枪/氩弧焊枪通用）10个22元。--个人</t>
  </si>
  <si>
    <t>生产部陈铭浩报销11.24-11.25日照到宜化过路费--个人</t>
  </si>
  <si>
    <t>生产部闵洋报销内蒙古宜化跑资料租车加油费--个人</t>
  </si>
  <si>
    <t>生产部闵洋报销11.14-11.15新疆宜化转内蒙宜化交通费--个人</t>
  </si>
  <si>
    <t>生产部祝发权报销11.8-11.11出差湖北双环交通费--个人</t>
  </si>
  <si>
    <t>生产部黄国恩报销11.16-11.19出差池州恒鑫来回交通费--个人</t>
  </si>
  <si>
    <t>生产部李权智报销池州恒鑫铸造费用付鄂州市龙鑫船舶舾装件制造有限公司（全款5600,12.8付3000）</t>
  </si>
  <si>
    <t>生产部李权智报销鄂A P86J2 换胎手工费（两后外胎换到内胎，外胎换两新胎）--个人</t>
  </si>
  <si>
    <t>生产部李权智报销日照钢铁鄂A30MR9保养费--个人</t>
  </si>
  <si>
    <t>生产部李权智报销新疆伊犁钢铁12.7号零星采购--个人</t>
  </si>
  <si>
    <t>生产部李权智报销山东淄博圣川换一个旧轮胎150元--个人</t>
  </si>
  <si>
    <t>生产部李权智报销伊犁钢铁零星采购及运费，折弯费用600元--个人</t>
  </si>
  <si>
    <t>生产部李权智报销湖北双环朱斯超现场临时零星采购--个人</t>
  </si>
  <si>
    <t>生产部李权智报销湖北双环购买考勤机1个，记录仪4个--个人</t>
  </si>
  <si>
    <t>生产部朱斯超报销湖北双环切割片125切割片一盒75一共3盒合计3×75=225元。--个人</t>
  </si>
  <si>
    <t>生产部黄国恩报销池州恒鑫报销11月24日-12月1日合计8天现场租赁电瓶车费用。10元/天，合计80元--个人</t>
  </si>
  <si>
    <t>生产部黄国恩报销12.5-12.6湖北双环出差四川广安交通费--个人</t>
  </si>
  <si>
    <t>生产部程时勇报销12.5-12.7湖北双环出差四川广安台泥交通费--个人</t>
  </si>
  <si>
    <t>生产部张月用款出差日照钢铁退票费用付(程时勇49.5元/毛昌兵49.5元）--个人</t>
  </si>
  <si>
    <t>生产部毛昌兵报销11.28日照钢铁体检费--个人</t>
  </si>
  <si>
    <t>生产部毛昌兵报销11.26-11.27日照钢铁交通费--个人</t>
  </si>
  <si>
    <t>生产部闵洋报销内蒙古宜化11.16-11.25租车费--个人</t>
  </si>
  <si>
    <t>生产部闵洋报销内蒙古宜化资料打印费--个人</t>
  </si>
  <si>
    <t>生产部黄震报销新疆宜化11.15/11.21工程车加油费--个人</t>
  </si>
  <si>
    <t>生产部李权智报销池州恒鑫铸造费用付鄂州市龙鑫船舶舾装件制造有限公司（全款5600,12.8已付3000）</t>
  </si>
  <si>
    <t>生产部黄婷报销新疆伊犁钢铁购买中华烟一条--个人</t>
  </si>
  <si>
    <t>生产部祝发权报销萍乡萍钢安源钢铁12.15交通费--个人</t>
  </si>
  <si>
    <t>生产部祝发权报销11.15鄂州出差日照钢铁交通费--个人</t>
  </si>
  <si>
    <t>生产部毛昌兵报销12.15日照转萍乡钢铁--个人</t>
  </si>
  <si>
    <t>生产部李权智报销新疆伊犁钢铁零星采购及彩印费--个人</t>
  </si>
  <si>
    <t>生产部李权智报销新疆伊犁钢铁桥架120元物流费，80元货运到伊钢运费，采购82.5元+191元，总计473.5元--个人</t>
  </si>
  <si>
    <t>生产部李权智报销广安台泥回转窑车刀架丝杆螺母加工费--个人</t>
  </si>
  <si>
    <t>生产部李权智报销池州恒鑫2025.12.17日上门维修半天 12.18日上门更换2小时 离线维修编码器一件--个人</t>
  </si>
  <si>
    <t>生产部李权智用款新洋丰2025年硫酸钾厂中修非标工程项目交通费付濮忠华--个人</t>
  </si>
  <si>
    <t>生产部程时勇报销11.26-11.30出差日照钢铁交通费以及体检费用--个人</t>
  </si>
  <si>
    <t>生产部闵洋报销新疆宜化12.2/12.5车辆加油费--个人</t>
  </si>
  <si>
    <t>生产部李同林报销11.14-11.16湖北荆门出差-新疆伊犁交通费--个人</t>
  </si>
  <si>
    <t>生产部林维报销日照钢铁11.19招待餐费--个人</t>
  </si>
  <si>
    <t>生产部林维报销11.16日照钢铁招待费买烟--个人</t>
  </si>
  <si>
    <t>生产部袁漠广报销采购埋弧焊控制柜合页2个，手保焊机风扇1个，费用合计21.6元--个人</t>
  </si>
  <si>
    <t>生产部袁漠广报销武汉办公室搬迁，电线组装用线卡，采购费11.89元--个人</t>
  </si>
  <si>
    <t>生产部张月报销缴纳10月，11月两个月水费。单据20251101-0997应是缴纳9月份水费。--个人</t>
  </si>
  <si>
    <t>综合部周劲攀用款开通BOSS直聘会员双人使用版1年费用付北京华品博睿网络技术有限公司--公司</t>
  </si>
  <si>
    <t>综合部蒋霞用款2025.12月车辆油卡充值付中国石化销售股份有限公司湖北鄂州石油分公司--公司</t>
  </si>
  <si>
    <t>综合部蒋霞用款湖北开明ISO9001质量体系认定费付挪亚检测认证集团有限公司--公司</t>
  </si>
  <si>
    <t>生产部李权智用款广安台泥12.17孙桂堂交通费付孙桂堂--个人</t>
  </si>
  <si>
    <t>生产部程时勇报销12.19广安台泥回途及上下班交通费用--个人</t>
  </si>
  <si>
    <t>生产部闵洋报销新疆宜化液压弯轨机吉木萨尔至新疆宜化100元运费--个人</t>
  </si>
  <si>
    <t>生产部李权智报销中材亨达施工电锤电机更换转子，费用70元；武汉ISO审核停车费9元--个人</t>
  </si>
  <si>
    <t>生产部林维报销日照钢铁12.6-12.12交通费--个人</t>
  </si>
  <si>
    <t>生产部黄婷报销新疆伊犁钢铁炼钢厂烘烤器改造项目12.18材料采购费--个人</t>
  </si>
  <si>
    <t>生产部李权智报销池州恒鑫润滑脂枪，液压挡轮打油费用--个人</t>
  </si>
  <si>
    <t>生产部黄婷用款新疆伊犁钢铁炼钢厂烘烤器改造项目直缝弯头等采购费付唐山世元工程设备有限公司--公司</t>
  </si>
  <si>
    <t>生产部黄婷用款新疆伊犁钢铁烘烤器9.12-9.30外协工资付（桑长森5220/ 马延彰1600/ 于鹏江4600/ 马静1710/ 杨霞1190/张建胜3420 ）</t>
  </si>
  <si>
    <t>生产部闵洋报销新疆宜化5#电石炉大修项目2025.11.6-2025.12.5 租车费用5800元--个人</t>
  </si>
  <si>
    <t>生产部闵洋报销新疆宜化5#电石炉大修项目10.11和10.16日吊车费用--个人</t>
  </si>
  <si>
    <t>生产部闵洋报销内蒙古宜化王春红团队外协人员交通费--个人</t>
  </si>
  <si>
    <t>生产部陈铭浩报销新疆宜化工程验收牌，项目过程中举牌验收--个人</t>
  </si>
  <si>
    <t>生产部黄婷用款仓库备货焊丝手套采购付湖北荣欣顺商贸有限公司--公司</t>
  </si>
  <si>
    <t>生产部李权智报销去池州恒鑫送挡轮轴承端盖里程费--个人</t>
  </si>
  <si>
    <t>生产部李权智用款池州恒鑫托轮炸裂后，做超声波探伤进行复测费用付夏桂容--个人</t>
  </si>
  <si>
    <t>生产部李权智用款诚兴吊装费用(总金额80060元，已支付65060，申请支付5000元)付德令哈忠军吊装机械租赁部（个体工商户）--个人</t>
  </si>
  <si>
    <t>生产部张月用款新建宜化4#5#电石炉技改项目安装工程购买油漆涂料付宁波派丰涂料有限公司</t>
  </si>
  <si>
    <t>湖北工行西山转生产部张月用款江西亚东，新疆宜化，新洋丰，湖北双环，辽宁银盛物流费付鄂州方刚物流有限公司（付承兑）--公司</t>
  </si>
  <si>
    <t>湖北工行西山转生产部张月用款新洋丰项目采购氧气18瓶。乙炔15瓶，二氧5瓶付荆门市鸿杰气体销售有限公司（付承兑）--公司</t>
  </si>
  <si>
    <t>湖北工行西山转生产部李权智用款莱芜钢铁2件埋弧焊费用32468元（11.2付2468元，本次申请15000元付承兑）付湖北运鑫焊接科技有限公司--公司</t>
  </si>
  <si>
    <t>生产部郭建霞用款厂内2025年4月6日至2025年8月15日从武汉盛腾采购气体费用共7966元。付盛腾（武汉）工业技术服务有限公司(付承兑)--公司</t>
  </si>
  <si>
    <t>生产部李权智用款莱芜钢铁2件埋弧焊费用32468元（已付10717.4元，本次申请10000元）付湖北运鑫焊接科技有限公司（付承兑）--公司</t>
  </si>
  <si>
    <t>生产部张月用款池州恒鑫，日照钢铁，新洋丰，湖北双环11月物流费付鄂州方刚物流有限公司（付承兑）--公司</t>
  </si>
  <si>
    <t>生产部郭建霞用款青海发投6月大修期间，从武汉天浩采购货款合计54663元（已付30000，申请支付24663）。付武汉欣玥顺商贸有限公司（付承兑）--公司</t>
  </si>
  <si>
    <t>生产部郭建霞用款青海发投2024年4月1日至5月9日采购费266805元（已付6万，本次申请支付5万）付德令哈埃克森商贸有限公司（付承兑）--公司</t>
  </si>
  <si>
    <t>转江西赣锋锂业信息费林全意</t>
  </si>
  <si>
    <t>转湖北双环信息费林全意</t>
  </si>
  <si>
    <t>付马全花2025.9月工资</t>
  </si>
  <si>
    <t>综合部蒋霞用款大林总安全员A证延期费用300元付张志--个人</t>
  </si>
  <si>
    <t>缴纳湖北开明2025.11月-个人所得税  生产</t>
  </si>
  <si>
    <t>缴纳湖北岚丹2025.11月增值税及附加税</t>
  </si>
  <si>
    <t>缴纳湖北岚丹2025.11月个人所得税</t>
  </si>
  <si>
    <t>综合部蒋霞用款湖北岚丹12月社保--公司</t>
  </si>
  <si>
    <t>付马全花2025.10月工资</t>
  </si>
  <si>
    <t xml:space="preserve">综合部蒋霞用款武汉彤烨12月社保--公司  杨婷  </t>
  </si>
  <si>
    <t>批量代发2025年10月武汉人员工资  生产</t>
  </si>
  <si>
    <t>批量代发湖北人员2025.10月人员工资  生产</t>
  </si>
  <si>
    <t>综合部蒋霞报销湖北岚丹资质延期费用付武汉市江岸区悦恺信息服务部（个体工商户）--公司</t>
  </si>
  <si>
    <t>付吴昌松工伤保险费用</t>
  </si>
  <si>
    <t xml:space="preserve">  项目</t>
  </si>
  <si>
    <t>手续费</t>
  </si>
  <si>
    <t>付日常费用</t>
  </si>
  <si>
    <t>银行手续费</t>
  </si>
  <si>
    <t>担保费</t>
  </si>
  <si>
    <t>房产税</t>
  </si>
  <si>
    <t>房租</t>
  </si>
  <si>
    <t>工会费</t>
  </si>
  <si>
    <t>公积金</t>
  </si>
  <si>
    <t>交通费</t>
  </si>
  <si>
    <t>培训费</t>
  </si>
  <si>
    <t>赔款</t>
  </si>
  <si>
    <t>市场开拓费</t>
  </si>
  <si>
    <t>诉讼费</t>
  </si>
  <si>
    <t>退款</t>
  </si>
  <si>
    <t>找零</t>
  </si>
  <si>
    <t>中介费</t>
  </si>
  <si>
    <t>及时语手续费</t>
  </si>
  <si>
    <t>武汉1月公积金缴纳</t>
  </si>
  <si>
    <t>青海发投承兑找零</t>
  </si>
  <si>
    <t>综合部蒋霞用款武汉开明2月人员公积金--个人</t>
  </si>
  <si>
    <t>及时语短信月费</t>
  </si>
  <si>
    <t>商务部胡敏用款山东纵横易购产业互联网有限公司认证款</t>
  </si>
  <si>
    <t>跨行转账同城</t>
  </si>
  <si>
    <t>缴纳武汉开明2025.2月个人所得税  非生产</t>
  </si>
  <si>
    <t>综合部蒋霞用款武汉开明3月人员社保--公司   非生产</t>
  </si>
  <si>
    <t>综合部蒋霞用款武汉开明3月人员公积金--公司</t>
  </si>
  <si>
    <t>账户地址变更手续费</t>
  </si>
  <si>
    <t>综合部蒋霞用款武汉开明4月公积金--公司</t>
  </si>
  <si>
    <t>账户经营范围变更手续费</t>
  </si>
  <si>
    <t>公司手机银行年费</t>
  </si>
  <si>
    <t>综合部蒋霞用款武汉开明5月公积金--公司</t>
  </si>
  <si>
    <t>综合部蒋霞用款武汉开明5月社保--公司  非生产</t>
  </si>
  <si>
    <t>及时语音手续费</t>
  </si>
  <si>
    <t>缴纳武汉开明2025.5月个人所得税 非生产</t>
  </si>
  <si>
    <t>商务部冯肖 用款山西工厂氨制冷车间更换阀门项目 竞争性谈判信息项目购买Ukey电子印章付上海亘岩网络科技有限公司--公司</t>
  </si>
  <si>
    <t>综合部蒋霞用款武汉开明6月公积金--公司</t>
  </si>
  <si>
    <t>综合部蒋霞用款武汉开明6月社保--公司  非生产</t>
  </si>
  <si>
    <t>缴纳武汉开明2025.6月个人所得税  非生产</t>
  </si>
  <si>
    <t>综合部蒋霞用款武汉开明7月公积金--公司</t>
  </si>
  <si>
    <t>综合部蒋霞用款武汉开明7月社保--公司 非生产</t>
  </si>
  <si>
    <t>缴纳武汉开明2025.7月个人所得税  非生产</t>
  </si>
  <si>
    <t>综合部蒋霞用款武汉开明8月社保--公司  非生产</t>
  </si>
  <si>
    <t>综合部蒋霞用款武汉开明8月公积金--公司</t>
  </si>
  <si>
    <t>缴纳武汉开明2025.8月个人所得税  非生产</t>
  </si>
  <si>
    <t>转管厚良2025年7月工资</t>
  </si>
  <si>
    <t>转青海发投碱业有限公司承兑找零</t>
  </si>
  <si>
    <t>综合部蒋霞用款武汉开明9月社保--公司  非生产</t>
  </si>
  <si>
    <t>综合部蒋霞用款武汉开明9月公积金--公司</t>
  </si>
  <si>
    <t>缴纳武汉开明2025.9月个人所得税 非生产</t>
  </si>
  <si>
    <t>综合部蒋霞用款武汉开明10月公积金--公司</t>
  </si>
  <si>
    <t>综合部蒋霞用款武汉开明10月社保--公司  非生产</t>
  </si>
  <si>
    <t>综合部蒋霞用款武汉开明2025年1月社保费--个人</t>
  </si>
  <si>
    <t>缴纳武汉开明2024.12月个人所得税  非生产</t>
  </si>
  <si>
    <t>缴纳武汉开明2025.1月个人所得税  非生产</t>
  </si>
  <si>
    <t>综合部蒋霞用款武汉开明2024.12医疗保险费</t>
  </si>
  <si>
    <t>综合部蒋霞用款武汉开明2025.1医疗保险费</t>
  </si>
  <si>
    <t>综合部蒋霞用款补缴牛国庆2024.7-10月社保基数差额部分--公司</t>
  </si>
  <si>
    <t>综合部蒋霞用款武汉开明2025年2月社保费--个人  非生产</t>
  </si>
  <si>
    <t>缴纳武汉开明2025.3月个人所得税  非生产</t>
  </si>
  <si>
    <t>综合部蒋霞用款武汉开明2025年4月社保费--个人   非生产</t>
  </si>
  <si>
    <t>缴纳武汉开明2025.4月个人所得税  非生产</t>
  </si>
  <si>
    <t>网银证书手续费</t>
  </si>
  <si>
    <t>2025年网银服务年费</t>
  </si>
  <si>
    <t>2025年网银证书服务费</t>
  </si>
  <si>
    <t>2026年网银证书服务费</t>
  </si>
  <si>
    <t>付曾江利2024年11月工资</t>
  </si>
  <si>
    <t>综合部蒋霞报销2024.7-11月外出办事交通费--个人</t>
  </si>
  <si>
    <t>财务部黄华容用款徐中科团队12月提成付高宏伟--个人</t>
  </si>
  <si>
    <t>财务部黄华容用款小林总购买办公笔记本电脑一台--个人</t>
  </si>
  <si>
    <t>综合部蒋霞用款武汉开明与丁超期案二审开庭传票公告费付刘梦君--个人</t>
  </si>
  <si>
    <t>综合部蒋霞报销湖北开明，武汉开明2025年1月办公费--个人</t>
  </si>
  <si>
    <t>综合部蒋霞报销10.5国庆寄合同周英柱快递费--个人</t>
  </si>
  <si>
    <t>综合部蒋霞借支2025年年会抽奖奖品及现金红包（转账15400，现金6600）--个人</t>
  </si>
  <si>
    <t>销售部郭建霞用款工厂12月快递费付湖北顺丰速运有限公司--公司</t>
  </si>
  <si>
    <t>商务部熊艳用款武汉办公室12月快递费付湖北顺丰速运有限公司--公司</t>
  </si>
  <si>
    <t>综合部蒋霞用款武汉办公室2025年第一季度房租27164.85元，水电费1001.24元付武汉市洪山高新技术创业服务有限责任公司--公司</t>
  </si>
  <si>
    <t>财务部汪余欢用款腊鱼礼盒27件付周奇--个人</t>
  </si>
  <si>
    <t>商务部熊艳用款12月烟酒费付武汉东湖新技术开发区许林波副食商行--公司</t>
  </si>
  <si>
    <t>综合部蒋霞借支年会嘉宾住宿费及新增红包--个人</t>
  </si>
  <si>
    <t>批量代发2024年12月武汉人员工资  非生产</t>
  </si>
  <si>
    <t>付熊曼招待费</t>
  </si>
  <si>
    <t>综合部蒋霞报销武汉开明因公积金UK换证事宜公章核验不通过，重新刻制新的印章并备案--公司</t>
  </si>
  <si>
    <t>财务部汪余欢用款年会摄像费用付赵少平--个人</t>
  </si>
  <si>
    <t>综合部蒋霞用款武汉开明知识产权年费--公司</t>
  </si>
  <si>
    <t>财务部黄华容用款徐中科团队收款提成费用付吴传俊--个人</t>
  </si>
  <si>
    <t>总经办林全意借支市场开拓费用--个人</t>
  </si>
  <si>
    <t>小林总借款提成回款--个人</t>
  </si>
  <si>
    <t>转徐中科团队生活费付吴传俊</t>
  </si>
  <si>
    <t>徐中科团队差旅费付吴传俊</t>
  </si>
  <si>
    <t>财务部杨婷用款王先梅和林家祥2个个体户办理核定征收费用付武汉企航顺意财务咨询有限公司--公司</t>
  </si>
  <si>
    <t>财务部杨万成报销开门红包66个费用--个人</t>
  </si>
  <si>
    <t>财务部杨婷报销2024.10-2025.1月去银行交通费及王先梅电话卡充值，网银年费缴纳--个人</t>
  </si>
  <si>
    <t>商务部周奇用款湖北联投会员年费付吴有良垫付</t>
  </si>
  <si>
    <t>综合部蒋霞报销电信手机宽带充值费用--个人</t>
  </si>
  <si>
    <t>综合部蒋霞报销移动手机24.9-25.1话费充值--个人</t>
  </si>
  <si>
    <t>综合部蒋霞报销汪瑞青劳动争议诉讼费付湖北省武汉市中级人民法院--公司</t>
  </si>
  <si>
    <t>综合部蒋霞报销武汉公司5次停车次卡费用--个人</t>
  </si>
  <si>
    <t>付徐中科团队借支招待费备用金</t>
  </si>
  <si>
    <t>武汉公司1月快递费付湖北顺丰速运有限公司</t>
  </si>
  <si>
    <t>财务部汪余欢用款管控执行力培训付博海国济武汉教育咨询有限公司--公司</t>
  </si>
  <si>
    <t>商务部熊艳报销葛洲坝，四川娥胜收款提成费用--个人</t>
  </si>
  <si>
    <t>财务部黄华容报销湖北宜化，新洋丰农收款提成119.31元，快递费交通费打印费252元--个人</t>
  </si>
  <si>
    <t>财务部黄华容用款徐中科团队河南锦荣，汉中勉县，重庆长寿收款提成付吴传俊--个人</t>
  </si>
  <si>
    <t>财务部黄华容借支</t>
  </si>
  <si>
    <t>牛国庆借支招待费</t>
  </si>
  <si>
    <t>综合部蒋霞用款王律师德令哈开丁超群案差旅费付王焰--个人</t>
  </si>
  <si>
    <t>综合部蒋霞报销武汉开明，湖北开明2月办公费用--个人</t>
  </si>
  <si>
    <t>财务部汪余欢用款2024.11-2025.2月工资补贴付黄华容--个人</t>
  </si>
  <si>
    <t>财务部汪余欢用款2025.1-2025.2月工资付黄华容--个人</t>
  </si>
  <si>
    <t>批量代发2025年1月武汉人员工资   非生产</t>
  </si>
  <si>
    <t>财务部黄华容用款徐中科团队宜良红狮，重庆长寿收款提成付吴传俊--个人</t>
  </si>
  <si>
    <r>
      <rPr>
        <sz val="11"/>
        <rFont val="微软雅黑"/>
        <family val="2"/>
        <charset val="134"/>
      </rPr>
      <t>综合部蒋霞用款融创智谷</t>
    </r>
    <r>
      <rPr>
        <sz val="10.5"/>
        <color indexed="63"/>
        <rFont val="微软雅黑"/>
        <family val="2"/>
        <charset val="134"/>
      </rPr>
      <t>A16-5号写字楼租赁合同定金2万元（付房租时自动转为租金）付武汉九筑华鼎建筑设计有限公司</t>
    </r>
  </si>
  <si>
    <r>
      <rPr>
        <sz val="11"/>
        <rFont val="微软雅黑"/>
        <family val="2"/>
        <charset val="134"/>
      </rPr>
      <t>财务部王金平用款武汉开明</t>
    </r>
    <r>
      <rPr>
        <sz val="10.5"/>
        <color indexed="63"/>
        <rFont val="Segoe UI"/>
        <family val="2"/>
        <charset val="134"/>
      </rPr>
      <t>2022-2024</t>
    </r>
    <r>
      <rPr>
        <sz val="10.5"/>
        <color indexed="63"/>
        <rFont val="宋体"/>
        <charset val="134"/>
      </rPr>
      <t>年三年不贴花审计报告费用付四川欣亿欣企业管理咨询有限公司</t>
    </r>
  </si>
  <si>
    <t>付商务部肖登伍2025年1月工资</t>
  </si>
  <si>
    <t>财务部王金平用款武汉开明2024年审计报告费用付武汉街可达科技服务有限公司--公司</t>
  </si>
  <si>
    <t>财务部童西婷用款徐中科团队借支付吴传俊--个人</t>
  </si>
  <si>
    <t>付蒋霞2025年1月工资</t>
  </si>
  <si>
    <t>付熊艳2025年1月工资</t>
  </si>
  <si>
    <t>综合部蒋霞报销购买台式电脑一台--个人</t>
  </si>
  <si>
    <t>商务部熊艳用款武汉公司2月快递费付湖北顺丰速运有限公司--公司</t>
  </si>
  <si>
    <t>财务部王金平报销通信服务费--个人</t>
  </si>
  <si>
    <r>
      <rPr>
        <sz val="11"/>
        <rFont val="微软雅黑"/>
        <family val="2"/>
        <charset val="134"/>
      </rPr>
      <t>综合部蒋霞用款鄂</t>
    </r>
    <r>
      <rPr>
        <sz val="10.5"/>
        <color indexed="63"/>
        <rFont val="Segoe UI"/>
        <family val="2"/>
        <charset val="134"/>
      </rPr>
      <t>A30MR9</t>
    </r>
    <r>
      <rPr>
        <sz val="10.5"/>
        <color indexed="63"/>
        <rFont val="宋体"/>
        <charset val="134"/>
      </rPr>
      <t>、鄂</t>
    </r>
    <r>
      <rPr>
        <sz val="10.5"/>
        <color indexed="63"/>
        <rFont val="Segoe UI"/>
        <family val="2"/>
        <charset val="134"/>
      </rPr>
      <t>AP86J2</t>
    </r>
    <r>
      <rPr>
        <sz val="10.5"/>
        <color indexed="63"/>
        <rFont val="宋体"/>
        <charset val="134"/>
      </rPr>
      <t>车险</t>
    </r>
    <r>
      <rPr>
        <sz val="10.5"/>
        <color indexed="63"/>
        <rFont val="Segoe UI"/>
        <family val="2"/>
        <charset val="134"/>
      </rPr>
      <t>[</t>
    </r>
    <r>
      <rPr>
        <sz val="10.5"/>
        <color indexed="63"/>
        <rFont val="宋体"/>
        <charset val="134"/>
      </rPr>
      <t>交强险</t>
    </r>
    <r>
      <rPr>
        <sz val="10.5"/>
        <color indexed="63"/>
        <rFont val="Segoe UI"/>
        <family val="2"/>
        <charset val="134"/>
      </rPr>
      <t>+</t>
    </r>
    <r>
      <rPr>
        <sz val="10.5"/>
        <color indexed="63"/>
        <rFont val="宋体"/>
        <charset val="134"/>
      </rPr>
      <t>商业险</t>
    </r>
    <r>
      <rPr>
        <sz val="10.5"/>
        <color indexed="63"/>
        <rFont val="Segoe UI"/>
        <family val="2"/>
        <charset val="134"/>
      </rPr>
      <t>]</t>
    </r>
    <r>
      <rPr>
        <sz val="10.5"/>
        <color indexed="63"/>
        <rFont val="宋体"/>
        <charset val="134"/>
      </rPr>
      <t>（</t>
    </r>
    <r>
      <rPr>
        <sz val="10.5"/>
        <color indexed="63"/>
        <rFont val="Segoe UI"/>
        <family val="2"/>
        <charset val="134"/>
      </rPr>
      <t>2025.3.27-2026.3.26</t>
    </r>
    <r>
      <rPr>
        <sz val="10.5"/>
        <color indexed="63"/>
        <rFont val="宋体"/>
        <charset val="134"/>
      </rPr>
      <t>）付中国人民财产保险股份有限公司武汉市分公司车商营业部</t>
    </r>
  </si>
  <si>
    <t>综合部蒋霞用款武汉开明与湖南省嘉禾县南岭水泥合同纠纷一审律师费付湖北华隽律师事务所--公司</t>
  </si>
  <si>
    <t>批量代发2025年2月武汉人员工资  非生产</t>
  </si>
  <si>
    <t>转熊曼招待费</t>
  </si>
  <si>
    <t>财务部汪余欢用款商务部熊艳2025年3月工资--个人</t>
  </si>
  <si>
    <t>付徐中科团队2025年2-3月回款提成</t>
  </si>
  <si>
    <t>付徐中科团队2025年2月差旅补贴</t>
  </si>
  <si>
    <t>付徐中科团队2025年3月差旅补贴</t>
  </si>
  <si>
    <t>综合部蒋霞用款武汉新办公室装修用材料采购付林家祥--个人</t>
  </si>
  <si>
    <t>综合部蒋霞报销胡敏用台式电脑、路由器、武汉开明珞珈分公司印章--个人</t>
  </si>
  <si>
    <t>综合部蒋霞用款公司ＬＯＧＯ铭牌制作安装付武汉古拉加斯文化传播有限公司--公司</t>
  </si>
  <si>
    <t>综合部蒋霞报销智谷林总车位地锁--个人</t>
  </si>
  <si>
    <t>综合部蒋霞报销搬迁用纸箱--个人</t>
  </si>
  <si>
    <t>综合部蒋霞报销智谷林总2025.4.1-2026.3.31停车费--个人</t>
  </si>
  <si>
    <t>综合部蒋霞用款购手机2部（彭秀秀，商务部综合部共同使用）付林全意--个人</t>
  </si>
  <si>
    <t>综合部蒋霞报销2025.3.28公司搬迁费用--个人</t>
  </si>
  <si>
    <t>综合部蒋霞用款智谷Ａ16-5水电费（一楼充值200+二楼充值500）付武汉九筑华鼎建筑设计有限公司--公司</t>
  </si>
  <si>
    <t>综合部蒋霞用款融创智谷A16-5号写字楼租赁合同房租18万元+电梯使用费1000/年（另25.3.5支付的2万元定金按合同转为房租）付武汉九筑华鼎建筑设计有限公司--公司</t>
  </si>
  <si>
    <t>付周嘉琦3月工资</t>
  </si>
  <si>
    <t>综合部蒋霞用款商务部任娇艳电脑及销售会计童西婷电脑增加2个硬盘512G+重装系统+来回闪送付武汉市洪山区顺世数码经营部--公司</t>
  </si>
  <si>
    <t>综合部蒋霞报销4.2武汉办公室搬迁仪式费用--个人</t>
  </si>
  <si>
    <t>综合部蒋霞报销电信手机号13343454580话费充值费用--个人</t>
  </si>
  <si>
    <t>综合部蒋霞报销移动手机号13971132282话费充值费用--个人</t>
  </si>
  <si>
    <t>财务部汪余欢报销乔迁晚宴餐费--个人</t>
  </si>
  <si>
    <t>生产部林家祥报销3.28-3.31去武汉办公室装修停车费--个人</t>
  </si>
  <si>
    <t>销售部陈涛借支差旅费备用金</t>
  </si>
  <si>
    <t>综合部蒋霞报销湖北开明、武汉开明2025年4月办公用品--个人</t>
  </si>
  <si>
    <t>销售部林柱生借支备用金--个人</t>
  </si>
  <si>
    <t>转徐中科团队4.17-4.18收款提成付吴传俊</t>
  </si>
  <si>
    <t>综合部蒋霞用款智谷一楼办公室隔断装修费付杨凡--个人</t>
  </si>
  <si>
    <t>综合部蒋霞报销武汉会议室购入会议设备摄像头一体机--个人</t>
  </si>
  <si>
    <t>财务部杨万成报销2025.1-3月往返武汉鄂州高速费过路费--个人</t>
  </si>
  <si>
    <t>顺丰3月快递费付湖北顺丰速运有限公司</t>
  </si>
  <si>
    <t>生产部郭建霞用款鄂州工厂3月快递费付湖北顺丰速运有限公司--公司</t>
  </si>
  <si>
    <t>批量代发2025年3月武汉人员工资    非生产</t>
  </si>
  <si>
    <t>综合部蒋霞用款武汉办公室2025.4-2026.3网费付武汉九筑华鼎建筑设计有限公司--公司</t>
  </si>
  <si>
    <t>综合部蒋霞报销2025.1-4月外出办事交通费及鄂A68R0K解押手续费--个人</t>
  </si>
  <si>
    <t>生产部郭建霞用款鄂A68R0K去汉口检测加油费及停车费付林家祥--个人</t>
  </si>
  <si>
    <t>财务部汪余欢用款付徐中科团队2025年4月差旅补贴付吴传俊--个人</t>
  </si>
  <si>
    <t>财务部汪余欢用款徐中科团队4月收款提成付吴传俊--个人</t>
  </si>
  <si>
    <t>综合部蒋霞用款武汉公司2025.5.6购买60桶桶装水付武汉武佳锦文商贸有限公司--公司</t>
  </si>
  <si>
    <t>综合部蒋霞用款武汉开明与海拉尔蒙西，宜州广驰案代理律师费付湖北华隽律师事务所--公司</t>
  </si>
  <si>
    <t>综合部蒋霞用款张凯华/张小忠车辆买卖案诉讼费付刘梦君--个人</t>
  </si>
  <si>
    <t>财务部汪余欢用款徐中科借支差旅费付吴传俊--个人</t>
  </si>
  <si>
    <t>综合部蒋霞报销给客户购买零食水果--个人</t>
  </si>
  <si>
    <t>综合部蒋霞用款智谷25.3.27-5.9水电费付武汉九筑华鼎建筑设计有限公司--公司</t>
  </si>
  <si>
    <t>综合部蒋霞用款武汉开明2个商标地址变更代理费付武汉红宝石知识产权服务集团有限公司--公司</t>
  </si>
  <si>
    <t>商务部范雅君用款房产鄂AZ118Y补交6个月停车费付林柱生--个人</t>
  </si>
  <si>
    <t>生产部张月用款青海发投现场施工需要刻章，刻章费用80元，押金3000元付江苏唐电电力安装有限公司--公司</t>
  </si>
  <si>
    <t>综合部蒋霞用款鄂AP86J2发生自燃起火拖车费+拖车上工具的费用付李权智--个人</t>
  </si>
  <si>
    <t>综合部蒋霞报销湖北，武汉开明5月办公费--个人</t>
  </si>
  <si>
    <t>综合部蒋霞用款汪瑞青14549.51元（加班费 3968.05 元+未休年休假工资差额10581.46 元）--个人</t>
  </si>
  <si>
    <t>瑕疵票扣款付温州凯沣机械有限公司</t>
  </si>
  <si>
    <t>财务部王金平用款武汉市洪山区东博劳务经营部（个体工商户），2025.4.1-2026.3.31一年开票费用付杨万成--个人</t>
  </si>
  <si>
    <t>商务部汤卓宁用款武汉4月快递费付湖北顺丰速运有限公司--公司</t>
  </si>
  <si>
    <t>批量代发2025年4月武汉后勤人员工资  非生产</t>
  </si>
  <si>
    <t>转林柱生2025.4月工资</t>
  </si>
  <si>
    <t>综合部蒋霞用款武汉开明与张凯华、张小忠 合同纠纷案基础代理费付湖北华隽律师事务所--公司</t>
  </si>
  <si>
    <t>综合部蒋霞报销2025年端午节过节物资 采购京东E卡 报销（56人*100元/人＝5600元）--个人</t>
  </si>
  <si>
    <t>生产部熊伟报销私车公用费用，2025.4.24公司安排去武汉参加展会--个人</t>
  </si>
  <si>
    <t>财务部汪余欢用款徐中科团队5月差旅补贴--个人</t>
  </si>
  <si>
    <t>财务部汪余欢用款徐中科团队5月收款提成--个人</t>
  </si>
  <si>
    <t>综合部蒋霞用款项目申报咨询费（武汉开明省专复审）付武汉红宝石知识产权服务集团有限公司--公司</t>
  </si>
  <si>
    <t>财务部汪余欢用款徐中科借支--个人</t>
  </si>
  <si>
    <t>财务部杨万成借支厨房用品采购及其他应急事务处理备用金--个人</t>
  </si>
  <si>
    <t>财务部王金平用款武汉开明2022年不贴花审计报告付四川欣亿欣企业管理咨询有限公司--公司</t>
  </si>
  <si>
    <t>商务部范雅君报销5.27话费充值--个人</t>
  </si>
  <si>
    <t>财务部汪余欢用款徐中科团队6月收款提成（总金额9195.6，冲借支5000元，付4195.6）--个人</t>
  </si>
  <si>
    <t>商务部汤卓宁用款武汉办公室5月快递费付湖北顺丰速运有限公司--公司</t>
  </si>
  <si>
    <t>综合部蒋霞报销一种用于回转窑齿圈的加工修复装置第2年专利年费90元--个人</t>
  </si>
  <si>
    <t>批量代发2025年5月武汉人员工资  非生产</t>
  </si>
  <si>
    <t>冯肖5月工资</t>
  </si>
  <si>
    <t>付林柱生报销</t>
  </si>
  <si>
    <t>财务部汪余欢用款徐中科6月差旅补贴--个人</t>
  </si>
  <si>
    <t>财务部汪余欢用款徐中科6月催收提成--个人</t>
  </si>
  <si>
    <t>财务部杨万成报销钟祥考试后返回德令哈交通费，7月德令哈返回武汉交通费--个人</t>
  </si>
  <si>
    <t>转徐中科团队借支付吴传俊</t>
  </si>
  <si>
    <t>转姚煜均借支</t>
  </si>
  <si>
    <t>商务部范雅君报销6月办公手机费--个人</t>
  </si>
  <si>
    <t>商务部汤卓宁用款武汉办公室6月快递费付湖北顺丰速运有限公司--公司</t>
  </si>
  <si>
    <t>综合部蒋霞用款车辆维修费（林总：鄂A685CW）付林全意--个人</t>
  </si>
  <si>
    <t>综合部蒋霞用款智谷A16-5二楼电费充值2000元付武汉九筑华鼎建筑设计有限公司--公司</t>
  </si>
  <si>
    <t>综合部蒋霞报销企业微信年度认证费300元（2025.8.6- 2026. 8.6）--个人</t>
  </si>
  <si>
    <t>综合部蒋霞报销企业微信小程序认证300元，与官网配套使用而注册认证--个人</t>
  </si>
  <si>
    <t>综合部蒋霞报销林总安排7月16日下午及晚上接待新疆李冬梅，行程及餐费、水费见清单--个人</t>
  </si>
  <si>
    <t>综合部蒋霞用款武汉开明与内蒙古武兰水泥有限公司 承揽合同纠纷一案，2025.3.29法院划扣回款108355.62，按10%收取律师费付湖北华隽律师事务所--公司</t>
  </si>
  <si>
    <t>财务部王金平用款王先梅个体户（晨凡）20250720-20260720财务代理服务费1500元，林家祥个体户（珈祥）20250804-20260804财务代理服务费1500元。付武汉企航顺意财务咨询有限公司--公司</t>
  </si>
  <si>
    <t>财务部汪余欢用款徐中科团队7月差旅补贴付吴传俊--个人</t>
  </si>
  <si>
    <t>财务部汪余欢用款徐中科团队7月收款提成付吴传俊--个人</t>
  </si>
  <si>
    <t>转林维日照钢铁借支</t>
  </si>
  <si>
    <t>批量代发2025年6月武汉人员工资  非生产</t>
  </si>
  <si>
    <t>付郭秀利2025.7-8月工资</t>
  </si>
  <si>
    <t>财务部汪余欢用款徐中科团队7月31收款提成--个人</t>
  </si>
  <si>
    <t>商务部汤卓宁用款催收姚煜均借支--个人</t>
  </si>
  <si>
    <t>付林全意6月工资</t>
  </si>
  <si>
    <t>付林柱生6月工资</t>
  </si>
  <si>
    <t>付林维4月工资</t>
  </si>
  <si>
    <t>付林维5月工资</t>
  </si>
  <si>
    <t>转姚煜均差旅补助</t>
  </si>
  <si>
    <t>综合部蒋霞报销安环部彩色打印机维修费220元（喷头清洗更换、主板更换）--个人</t>
  </si>
  <si>
    <t>综合部蒋霞报销湖北开明、武汉开明2025年7月办公用品--个人</t>
  </si>
  <si>
    <t>销售部管厚良报销7月差旅费</t>
  </si>
  <si>
    <t>综合部蒋霞用款黄衍案的反诉费付武汉市洪山区人民法院--公司</t>
  </si>
  <si>
    <t>综合部蒋霞用款武汉开明与诉讼费（张红玉一审）付武汉市洪山区人民法院--公司</t>
  </si>
  <si>
    <t>财务部潘佳敏用款7月姚煜均收款提成--个人</t>
  </si>
  <si>
    <t>商务部汤卓宁用款武汉办公室7月快递费付湖北顺丰速运有限公司--公司</t>
  </si>
  <si>
    <t>综合部蒋霞用款黄衍案律师代理费，本诉代理费5000+反诉代理费5000付湖北华隽律师事务所--公司</t>
  </si>
  <si>
    <t>综合部蒋霞用款北京众德友邦案律师代理费4000元付湖北华隽律师事务所--公司</t>
  </si>
  <si>
    <t>综合部蒋霞用款湖北省机械行业联合会会费1500元（2025年度）付湖北省机械行业联合会--公司</t>
  </si>
  <si>
    <t>综合部蒋霞用款大小林总购买烟酒25.4.18起-25.8.10付武汉市东湖新技术开发区顺吉贸易商行（个体工商户）--个人</t>
  </si>
  <si>
    <t>综合部蒋霞报销武汉开明2个快审通道发明专利官费--个人</t>
  </si>
  <si>
    <t>综合部蒋霞报销商务部熊伟使用电信手机25.8.20充值200元--公司</t>
  </si>
  <si>
    <t>综合部蒋霞用款诉讼费（上饶华东合同纠纷案）付武汉市洪山区人民法院--公司</t>
  </si>
  <si>
    <t>销售部叶涛报销8.13拜访福建三钢领导招待费--公司</t>
  </si>
  <si>
    <t>财务部潘佳敏用款8月催收姚煜均8月收款提成--个人</t>
  </si>
  <si>
    <t>财务部潘佳敏用款8月催收姚煜均8月差旅补贴--个人</t>
  </si>
  <si>
    <t>销售部陈涛报销华新水泥8.21招待费--个人</t>
  </si>
  <si>
    <t>销售部陈涛报销华新水泥8.23招待费--个人</t>
  </si>
  <si>
    <t>销售部刘江波报销青海发投项总伊犁旅游招待费--个人</t>
  </si>
  <si>
    <t>综合部蒋霞用款朱洪兵行政诉讼费付格尔木市人民法院--公司</t>
  </si>
  <si>
    <t>财务部潘佳敏用款武汉开明顺丰8月快递费付湖北顺丰速运有限公司--公司</t>
  </si>
  <si>
    <r>
      <rPr>
        <sz val="10.5"/>
        <color indexed="63"/>
        <rFont val="宋体"/>
        <charset val="134"/>
      </rPr>
      <t>综合部蒋霞用款鄂</t>
    </r>
    <r>
      <rPr>
        <sz val="10.5"/>
        <color indexed="63"/>
        <rFont val="Segoe UI"/>
        <family val="2"/>
        <charset val="134"/>
      </rPr>
      <t>AT7P87</t>
    </r>
    <r>
      <rPr>
        <sz val="10.5"/>
        <color indexed="63"/>
        <rFont val="宋体"/>
        <charset val="134"/>
      </rPr>
      <t>全险</t>
    </r>
    <r>
      <rPr>
        <sz val="10.5"/>
        <color indexed="63"/>
        <rFont val="Segoe UI"/>
        <family val="2"/>
        <charset val="134"/>
      </rPr>
      <t>2874.73</t>
    </r>
    <r>
      <rPr>
        <sz val="10.5"/>
        <color indexed="63"/>
        <rFont val="宋体"/>
        <charset val="134"/>
      </rPr>
      <t>元，保险日期：2025.10.9-2026.10.8付中国平安财产保险股份有限公司武汉市江汉支公司</t>
    </r>
  </si>
  <si>
    <t>批量代发2025年7月武汉人员工资  非生产</t>
  </si>
  <si>
    <t>转熊金旺招待费（熊曼招待费）</t>
  </si>
  <si>
    <t>转张全民2025.7月工资</t>
  </si>
  <si>
    <t>综合部蒋霞用款朱洪兵行政诉讼 案律师代理费付湖北华隽律师事务所--公司</t>
  </si>
  <si>
    <t>综合部蒋霞用款诉讼费（张红玉一审），审限不足转普通程序补交5元诉讼费付武汉市洪山区人民法院--公司</t>
  </si>
  <si>
    <t>综合部蒋霞报销湖北开明、武汉开明2025年9月办公用品833.05元；华新考察及退休仪式采购的物资295.33元--个人</t>
  </si>
  <si>
    <t>综合部蒋霞报销武汉开明公章刻章费--个人</t>
  </si>
  <si>
    <t>财务部王金平报销9.12凭证打包纸箱--个人</t>
  </si>
  <si>
    <t>财务部潘佳敏用款姚煜均9月收款提成--个人</t>
  </si>
  <si>
    <t>财务部潘佳敏用款姚煜均9月差旅补贴--个人</t>
  </si>
  <si>
    <t>转陈国树2025.8-9月工资</t>
  </si>
  <si>
    <t>销售部陈涛报销2025.8月差旅费--个人</t>
  </si>
  <si>
    <t>销售部刘江波报销新疆伊犁钢铁9月差旅费--个人</t>
  </si>
  <si>
    <t>销售部叶涛报销内蒙古君正，双环等项目8月差旅费--个人</t>
  </si>
  <si>
    <t>销售部牛国庆报销2025.8月差旅费--个人</t>
  </si>
  <si>
    <t>销售部管厚良报销2025.8月差旅费--个人</t>
  </si>
  <si>
    <t>财务部潘佳敏用款移动手机号25.7-8月话费付林全意145.04元，潘佳敏14.53元--个人</t>
  </si>
  <si>
    <t>财务部潘佳敏用款武汉开明发明专利年费 135 元（202511187244X-一种大型设备主轴磨损修复焊机及其加工方法）付湖北省知识产权保护中心(湖北专利代办处)--个人</t>
  </si>
  <si>
    <t>综合部蒋霞用款快审通道一件发明专利代理费付南京众创睿智知识产权代理事务所(普通合伙)武汉分所--公司</t>
  </si>
  <si>
    <t>批量代发2025年8月武汉人员工资  非生产</t>
  </si>
  <si>
    <t>综合部蒋霞用款A16-5 中央空调2025.6-9月应支付电费付融创物业服务集团有限公司武汉分公司--公司</t>
  </si>
  <si>
    <t>综合部蒋霞用款武汉开明专利年费 20135 元付湖北省知识产权保护中心(湖北专利代办处)--公司</t>
  </si>
  <si>
    <t>综合部蒋霞报销25.6-10月交通费及临时费用报销清单--个人</t>
  </si>
  <si>
    <t>财务部潘佳敏用款催收人员10月差旅费付姚煜均--个人</t>
  </si>
  <si>
    <t>财务部潘佳敏用款催收人员10月提成付姚煜均--个人</t>
  </si>
  <si>
    <t>生产部张月用款车辆维修换电瓶付姚煜均--个人</t>
  </si>
  <si>
    <t>工行证书缴费</t>
  </si>
  <si>
    <t>网银注册服务费</t>
  </si>
  <si>
    <t>回单打印手续费</t>
  </si>
  <si>
    <t>财智卡年费</t>
  </si>
  <si>
    <t>网银证书服务</t>
  </si>
  <si>
    <t>跨行手续费</t>
  </si>
  <si>
    <t>网银服务费</t>
  </si>
  <si>
    <t>综合部蒋霞用款武汉彤烨3月人员社保--公司  童西婷</t>
  </si>
  <si>
    <t>发放熊金旺2024.12月工资（打给林柱生）</t>
  </si>
  <si>
    <t>发放王金娥2024.12月工资（打给林柱生）</t>
  </si>
  <si>
    <t>综合部蒋霞用款武汉彤烨知识产权年费--个人</t>
  </si>
  <si>
    <t>对公短信服务费</t>
  </si>
  <si>
    <t>跨行普通转账</t>
  </si>
  <si>
    <t>跨行加急转账</t>
  </si>
  <si>
    <t>发放张月2025.1月工资</t>
  </si>
  <si>
    <t>发放熊金旺2025.1月工资（打给林柱生）</t>
  </si>
  <si>
    <t>发放王金娥2025.1月工资（打给林柱生）</t>
  </si>
  <si>
    <t>发放张月2025.2月工资</t>
  </si>
  <si>
    <t>发放熊金旺2025.2月工资（打给林柱生）</t>
  </si>
  <si>
    <t>发放王金娥2025.2月工资（打给林柱生）</t>
  </si>
  <si>
    <t>发放童西婷2025.2月工资</t>
  </si>
  <si>
    <t>发放会计杨婷2025.2月工资</t>
  </si>
  <si>
    <t>综合部蒋霞用款武汉彤烨与吉林亚泰明城水泥有限公司合同纠纷一审律师费付湖北华隽律师事务所--公司</t>
  </si>
  <si>
    <t>综合部蒋霞用款武汉彤烨与重庆市富丰水泥集团合同纠纷一审律师费付湖北华隽律师事务所--公司</t>
  </si>
  <si>
    <t>发放张月2025.3月工资</t>
  </si>
  <si>
    <t>发放熊金旺2025.3月工资（打给林柱生）</t>
  </si>
  <si>
    <t>发放王金娥2025.3月工资（打给林柱生）</t>
  </si>
  <si>
    <t>发放范英2025.3月工资</t>
  </si>
  <si>
    <t>发放彭秀秀2025.3月工资</t>
  </si>
  <si>
    <t>发放童西婷2025.3月工资</t>
  </si>
  <si>
    <t>跨行转账</t>
  </si>
  <si>
    <t>数字证书年费缴纳</t>
  </si>
  <si>
    <t>付汤卓宁2025.4月工资</t>
  </si>
  <si>
    <t>发放熊金旺2025.4月工资（打给林柱生）</t>
  </si>
  <si>
    <t>发放王金娥2025.4月工资（打给林柱生）</t>
  </si>
  <si>
    <t>发放彭秀秀2025.4月工资</t>
  </si>
  <si>
    <t>发放范雅君2025.4月工资</t>
  </si>
  <si>
    <t>发放范英2025.4月工资</t>
  </si>
  <si>
    <t>综合部蒋霞用款武汉彤烨专利年费1440元付国家知识产权局专利局武汉代办处--公司</t>
  </si>
  <si>
    <t>发放熊金旺2025.5月工资（打给林柱生）</t>
  </si>
  <si>
    <t>发放王金娥2025.5月工资（打给林柱生）</t>
  </si>
  <si>
    <t>发放汤卓宁2025.5月工资</t>
  </si>
  <si>
    <t>发放范雅君2025.5月工资</t>
  </si>
  <si>
    <t>发放汤卓宁2025.6月工资</t>
  </si>
  <si>
    <t>发放范雅君2025.6月工资</t>
  </si>
  <si>
    <t>发放陈姣姣2025.6月工资</t>
  </si>
  <si>
    <t>发放熊金旺2025.6月工资（打给林柱生）</t>
  </si>
  <si>
    <t>发放王金娥2025.6月工资（打给林柱生）</t>
  </si>
  <si>
    <t>发放陈姣姣2025.7月工资</t>
  </si>
  <si>
    <t>发放熊金旺2025.7月工资（打给林柱生）</t>
  </si>
  <si>
    <t>发放王金娥2025.7月工资（打给林柱生）</t>
  </si>
  <si>
    <t>发放孙志南2025.7月工资</t>
  </si>
  <si>
    <t>发放汤卓宁2025.7月工资（打给林全意）</t>
  </si>
  <si>
    <t>发放范雅君2025.7月工资</t>
  </si>
  <si>
    <t>发放陈姣姣2025.8-9月工资</t>
  </si>
  <si>
    <t>发放张月2025.8月工资</t>
  </si>
  <si>
    <t>发放熊金旺2025.8月工资（打给林柱生）</t>
  </si>
  <si>
    <t>发放王金娥2025.8月工资（打给林柱生）</t>
  </si>
  <si>
    <t>发放孙志南2025.8月工资</t>
  </si>
  <si>
    <t>发放汤卓宁2025.8月工资（打给林全意）</t>
  </si>
  <si>
    <t>汉口银行证书更新费用无单</t>
  </si>
  <si>
    <t>证书更新手续费</t>
  </si>
  <si>
    <t>网银证书服务费</t>
  </si>
  <si>
    <t>及时语短信服务手续费</t>
  </si>
  <si>
    <t>网银服务年费</t>
  </si>
  <si>
    <t>2025年开工红包现金</t>
  </si>
  <si>
    <t>证书缴费</t>
  </si>
  <si>
    <t>转岚丹购买房子缴纳房产税蒋霞代付</t>
  </si>
  <si>
    <t>转账手续费</t>
  </si>
  <si>
    <t>普通跨行手续费</t>
  </si>
  <si>
    <t>付郑然12月工资</t>
  </si>
  <si>
    <t>综合部蒋霞用款湖北岚丹1月人员社保--公司  销售人员</t>
  </si>
  <si>
    <t>付郑然2025.1月工资</t>
  </si>
  <si>
    <t>数字证书年费</t>
  </si>
  <si>
    <t>综合部蒋霞用款湖北岚丹2月人员社保--公司    销售</t>
  </si>
  <si>
    <t>付郑然2025.2月工资</t>
  </si>
  <si>
    <t>综合部蒋霞用款湖北岚丹3月人员社保--公司   销售</t>
  </si>
  <si>
    <t>付郑然2025.3月工资</t>
  </si>
  <si>
    <t>综合部蒋霞用款湖北岚丹4月人员社保--公司   销售</t>
  </si>
  <si>
    <t>付钱婉妮2025.4月工资</t>
  </si>
  <si>
    <t>付郑然2025.4月工资</t>
  </si>
  <si>
    <t>综合部蒋霞用款湖北岚丹5月社保--公司  销售</t>
  </si>
  <si>
    <t>综合部蒋霞用款2025.6.13-2026.6.12期间曲水2513号房物业费付武汉彩千里物业管理有限公司--公司</t>
  </si>
  <si>
    <t>付郑然2025.5月工资</t>
  </si>
  <si>
    <t>加急转账手续费</t>
  </si>
  <si>
    <t>综合部蒋霞用款湖北岚丹24.1-12月企业所得税--公司</t>
  </si>
  <si>
    <t>综合部蒋霞用款武汉开明高企认定要求请对方出具2022-2024年度研发费专项审计报告和2024年度高新产品收入专项审计报告付武汉仟佰道企业管理咨询有限公司--公司</t>
  </si>
  <si>
    <t>综合部蒋霞用款红圈云服务协议书，服务期限：2026.5.31-2030.1.30付和创(北京)科技股份有限公司--公司</t>
  </si>
  <si>
    <t>财务部杨婷报销7.9-9.28交通费22元，8.20网银盾费用30.16元--个人</t>
  </si>
  <si>
    <t>财务部潘佳敏用款武汉办公室10月快递费付湖北顺丰速运有限公司--公司</t>
  </si>
  <si>
    <t>财务部潘佳敏用款农商行贷款担保费，担保时间：2025.9.24-2026.9.20付湖北省科技融资担保有限公司担保费收入汇缴户--公司</t>
  </si>
  <si>
    <t>网银数字证书手续费</t>
  </si>
  <si>
    <t>财务部潘佳敏用款林总报销--个人</t>
  </si>
  <si>
    <t>综合部蒋霞用款武汉开明11月社保--公司  非生产</t>
  </si>
  <si>
    <t>缴纳武汉开明2025.10月个人所得税  非生产</t>
  </si>
  <si>
    <t>综合部蒋霞用款武汉开明11月公积金--公司</t>
  </si>
  <si>
    <t>综合部蒋霞用款武汉开明11月社保（补余丽一人）--公司</t>
  </si>
  <si>
    <t>财务部王金平用款2025.1.10-2026.2.15金蝶软件运行维护费用付武汉丹橘科技有限公司--公司</t>
  </si>
  <si>
    <t>财务部汪余欢报销包兴家属住院慰问湖北，私车公用交通费--个人</t>
  </si>
  <si>
    <t>财务部汪余欢报销长城V酒店年会场地订金--个人</t>
  </si>
  <si>
    <t>批量代发湖北人员2024.12月人员工资  非生产</t>
  </si>
  <si>
    <t>综合部蒋霞用款湖北开明知识产权年费--公司</t>
  </si>
  <si>
    <t>财务部汪余欢报销腊鱼礼盒300/盒*2（高国俊、张海龙）--个人</t>
  </si>
  <si>
    <t>财务部汪余欢报销与小林总闵洋外出购烟花10个*100/个+鞭炮6卷*50/卷--个人</t>
  </si>
  <si>
    <t>财务部汪余欢报销25号中午公司在厂上班人员聚餐费用812/桌*3=2436，实付2400--个人</t>
  </si>
  <si>
    <t>综合部蒋霞报销汪瑞青劳动争议诉讼费付湖北省武汉市中级人民法院--个人</t>
  </si>
  <si>
    <t>综合部蒋霞报销湖北开明2024.6月研发增长项目咨询服务费付湖北精磊税务师事务所有限公司--公司</t>
  </si>
  <si>
    <t>批量代发湖北人员2025.1月人员工资  非生产</t>
  </si>
  <si>
    <t>财务部王金平用款湖北开明2024年审计报告费付四川欣亿欣企业管理咨询有限公司--公司</t>
  </si>
  <si>
    <t>批量代发湖北人员2025.2月人员工资  非生产</t>
  </si>
  <si>
    <t>批量代发湖北人员2025.3月人员工资 非生产</t>
  </si>
  <si>
    <t>财务部王金平用款湖北开明2024年审计报告费（申报高企用）付四川欣亿欣企业管理咨询有限公司--公司</t>
  </si>
  <si>
    <t>批量代发湖北人员2025.4月后勤人员工资 非生产</t>
  </si>
  <si>
    <t>批量代发湖北人员2025.5月人员工资  非生产</t>
  </si>
  <si>
    <t>批量代发湖北人员2025.6月人员工资  非生产</t>
  </si>
  <si>
    <t>付张开明6月工资</t>
  </si>
  <si>
    <t>批量代发湖北人员2025.7月人员工资 非生产</t>
  </si>
  <si>
    <t>批量代发湖北人员2025.8月人员工资  非生产</t>
  </si>
  <si>
    <t>中国电网湖北省电力有限公司，缴纳电费</t>
  </si>
  <si>
    <t>银行跨行手续费</t>
  </si>
  <si>
    <t>缴纳湖北开明2024.12月-个人所得税  非生产</t>
  </si>
  <si>
    <t>工会经费</t>
  </si>
  <si>
    <t>综合部蒋霞用款湖北开明1月人员社保--公司   非生产</t>
  </si>
  <si>
    <t>综合部蒋霞用款湖北开明1月人员公积金--公司</t>
  </si>
  <si>
    <t>综合部蒋霞用款湖北开明2月人员公积金--公司</t>
  </si>
  <si>
    <t>综合部蒋霞用款湖北开明2月人员社保--公司   非生产</t>
  </si>
  <si>
    <t>缴纳湖北开明2025.2月-个人所得税  非生产</t>
  </si>
  <si>
    <t>综合部蒋霞用款湖北开明3月人员公积金--公司</t>
  </si>
  <si>
    <t>综合部蒋霞用款湖北开明3月人员社保--公司   非生产</t>
  </si>
  <si>
    <t>缴纳湖北开明2025.3月-个人所得税  非生产</t>
  </si>
  <si>
    <t>缴纳湖北开明2025.3月-工会经费</t>
  </si>
  <si>
    <t>综合部蒋霞用款湖北开明4月人员社保--公司   非生产</t>
  </si>
  <si>
    <t>综合部蒋霞用款湖北开明4月人员公积金--公司</t>
  </si>
  <si>
    <t>缴纳湖北开明2025.4月-个人所得税 非生产</t>
  </si>
  <si>
    <t>综合部蒋霞用款湖北开明5月公积金--公司</t>
  </si>
  <si>
    <t>综合部蒋霞用款湖北开明5月社保--公司   非生产</t>
  </si>
  <si>
    <t>缴纳湖北开明2025.5月-个人所得税  非生产</t>
  </si>
  <si>
    <t>网银注册账户服务</t>
  </si>
  <si>
    <t>综合部蒋霞用款湖北开明6月公积金--公司</t>
  </si>
  <si>
    <t>自助打印回单手续费</t>
  </si>
  <si>
    <t>缴纳湖北开明2025.6月-个人所得税  非生产</t>
  </si>
  <si>
    <t>缴纳湖北开明2025.6月-工会经费</t>
  </si>
  <si>
    <t>综合部蒋霞用款湖北开明7月公积金--公司</t>
  </si>
  <si>
    <t>财智账户卡普通卡年费</t>
  </si>
  <si>
    <t>工行证书手续费</t>
  </si>
  <si>
    <t>缴纳湖北开明2025.7月-个人所得税  非生产</t>
  </si>
  <si>
    <t>综合部蒋霞用款湖北开明8月公积金--公司</t>
  </si>
  <si>
    <t>缴纳湖北开明2025.8月-个人所得税  非生产</t>
  </si>
  <si>
    <t>缴纳湖北开明2025.9月-工会经费</t>
  </si>
  <si>
    <t xml:space="preserve">缴纳湖北开明2025.9月-个人所得税  </t>
  </si>
  <si>
    <t>缴纳湖北开明2025.10月-个人所得税   非生产</t>
  </si>
  <si>
    <t>24年4季度回单服务费</t>
  </si>
  <si>
    <t>2025年1季度回单服务费</t>
  </si>
  <si>
    <t>生产部李权智报销食堂待客厅空调及小林总办公室空调换机费油--个人</t>
  </si>
  <si>
    <t>财务部汪余欢用款2025年樊口商会会费付鄂城区樊口商会--公司</t>
  </si>
  <si>
    <t>商务部彭秀秀用款商务部6人名牌制作费付鄂州市安至广告装饰工程有限公司--公司</t>
  </si>
  <si>
    <t>综合部蒋霞用款林总购买茶叶5盒付武汉市硚口区登成百货超市--公司</t>
  </si>
  <si>
    <t>综合部蒋霞报销鄂州会议室投影仪--个人</t>
  </si>
  <si>
    <t>综合部蒋霞用款杨兴家案（上诉）诉讼费付湖北省鄂州市中级人民法院--公司</t>
  </si>
  <si>
    <t>付王为超3月工资</t>
  </si>
  <si>
    <t>综合部蒋霞报销汪会计住院客情费--个人</t>
  </si>
  <si>
    <t>综合部蒋霞用款按调解协议，支付杨兴家166000元。--个人</t>
  </si>
  <si>
    <t>财务部郭建霞用款工厂厨房更换吊灯费用付周稳--个人</t>
  </si>
  <si>
    <t>手续费4.5*15=67.5</t>
  </si>
  <si>
    <t>销售部山玉英报销青海发投6.20招待晚餐400元，烟酒1820元。--个人</t>
  </si>
  <si>
    <t>销售部管厚良报销7.8中盐宴请山东淮坊孙和--个人</t>
  </si>
  <si>
    <t>回单服务费</t>
  </si>
  <si>
    <t>综合部蒋霞用款湖北开明专利年费705元付湖北省知识产权保护中心(湖北专利代办处)--公司</t>
  </si>
  <si>
    <t>综合部蒋霞用款湖北开明1个商标委托代理费付武汉红宝石知识产权服务集团有限公司--公司</t>
  </si>
  <si>
    <t>退林维转款</t>
  </si>
  <si>
    <t>取现金给蒋霞准备年会红包</t>
  </si>
  <si>
    <t>转杨经理付丁春法鄂州工厂买化肥，种子</t>
  </si>
  <si>
    <t>转李权智付徐中科司机工资</t>
  </si>
  <si>
    <t>综合部蒋霞用款武汉开明12月公积金--公司</t>
  </si>
  <si>
    <t>综合部蒋霞用款武汉开明12月社保--公司  非生产</t>
  </si>
  <si>
    <t>证书手续费</t>
  </si>
  <si>
    <t>综合部蒋霞用款武汉开明支付法律顾问费，合同周期2025.9.1-2026.8.31付湖北华隽律师事务所--公司</t>
  </si>
  <si>
    <t>综合部蒋霞报销25.11月交通费--个人</t>
  </si>
  <si>
    <t>财务部杨万成报销出差青海发投销户交通费及补贴--个人</t>
  </si>
  <si>
    <t>财务部潘佳敏用款大林总购买显示器在家办公使用付张霖泽--个人</t>
  </si>
  <si>
    <t>财务部潘佳敏用款电脑维修费用380元付张霖泽--个人</t>
  </si>
  <si>
    <t>批量代发2025年9月武汉人员工资  非生产</t>
  </si>
  <si>
    <t>财务部潘佳敏用款催收人员11月差旅费付姚煜均--个人</t>
  </si>
  <si>
    <t>财务部潘佳敏用款催收人员11月提成付姚煜均--个人</t>
  </si>
  <si>
    <t>生产部李权智用款新疆伊犁钢铁代刘祖才付罚款</t>
  </si>
  <si>
    <t>财务部潘佳敏报销尾号2282报销11月话费--个人</t>
  </si>
  <si>
    <t>综合部蒋霞用款鄂AT7P87保养费付姚煜均--个人</t>
  </si>
  <si>
    <t>综合部蒋霞报销融创智谷搬迁到关山搬家费用--个人</t>
  </si>
  <si>
    <t>综合部蒋霞报销关山办公室宽带安装、网线安装等费用，后期使用费为169/月--个人</t>
  </si>
  <si>
    <t>综合部蒋霞报销关山办公室水箱等物品--个人</t>
  </si>
  <si>
    <t>综合部蒋霞报销2025年11月办公用品及新疆宜化考勤机--个人</t>
  </si>
  <si>
    <t>综合部蒋霞报销关山办公室2个智能门锁--个人</t>
  </si>
  <si>
    <t>综合部蒋霞报销关山办公室空调清洗（柜机140*3台+挂机90*2台）--个人</t>
  </si>
  <si>
    <t>综合部蒋霞报销武汉开明公章（5枚）--个人</t>
  </si>
  <si>
    <t>总经办林全意报销武汉办公室装修购买灯具--个人</t>
  </si>
  <si>
    <t>综合部蒋霞用款武汉办公室6人位办公桌1套[360*120]+2人位办公桌2套[120*120]小计2123.58元；班台2张小计4480元付张霖泽--个人</t>
  </si>
  <si>
    <t>综合部蒋霞用款项目上采购三台笔记本电脑付张霖泽--个人</t>
  </si>
  <si>
    <t>综合部蒋霞用款关山逸景华庭2-1-102、2-2-101物业费、车位费、门禁卡付武汉紫菘物业服务有限公司--公司</t>
  </si>
  <si>
    <t>综合部蒋霞用款黄衍上诉费付湖北省武汉市中级人民法院--公司</t>
  </si>
  <si>
    <r>
      <rPr>
        <sz val="11"/>
        <rFont val="微软雅黑"/>
        <family val="2"/>
        <charset val="134"/>
      </rPr>
      <t>财务部王金平用款注销晨凡英个体户和重新注册一个个体户</t>
    </r>
    <r>
      <rPr>
        <sz val="10.5"/>
        <color indexed="63"/>
        <rFont val="Segoe UI"/>
        <family val="2"/>
        <charset val="134"/>
      </rPr>
      <t>2000</t>
    </r>
    <r>
      <rPr>
        <sz val="10.5"/>
        <color indexed="63"/>
        <rFont val="宋体"/>
        <charset val="134"/>
      </rPr>
      <t>元。付武汉企航顺意财务咨询有限公司（全款</t>
    </r>
    <r>
      <rPr>
        <sz val="10.5"/>
        <color indexed="63"/>
        <rFont val="Segoe UI"/>
        <family val="2"/>
        <charset val="134"/>
      </rPr>
      <t>2000</t>
    </r>
    <r>
      <rPr>
        <sz val="10.5"/>
        <color indexed="63"/>
        <rFont val="宋体"/>
        <charset val="134"/>
      </rPr>
      <t>元，预付</t>
    </r>
    <r>
      <rPr>
        <sz val="10.5"/>
        <color indexed="63"/>
        <rFont val="Segoe UI"/>
        <family val="2"/>
        <charset val="134"/>
      </rPr>
      <t>1000</t>
    </r>
    <r>
      <rPr>
        <sz val="10.5"/>
        <color indexed="63"/>
        <rFont val="宋体"/>
        <charset val="134"/>
      </rPr>
      <t>）</t>
    </r>
  </si>
  <si>
    <t>综合部蒋霞用款潘佳敏2025.10-12月工资--个人</t>
  </si>
  <si>
    <t>财务部余丽用款2025年度武汉开明残疾人劳务派遣支出合计21760元付武汉企培人力资源有限公司--公司</t>
  </si>
  <si>
    <t>综合部蒋霞报销为财务购买购物卡一张，面值500元--个人</t>
  </si>
  <si>
    <t>综合部蒋霞用款李晶2025.10-12月工资30861.1元--公司</t>
  </si>
  <si>
    <t>财务部潘佳敏用款武汉办公室11月快递费付湖北顺丰速运有限公司--公司</t>
  </si>
  <si>
    <t>财务部王金平用款注销晨凡英个体户和重新注册一个个体户2000元。付武汉企航顺意财务咨询有限公司（全款2000元，12.16已付1000，现需付尾款1000元）--公司</t>
  </si>
  <si>
    <t>总经办林全意报销装修办公室刷漆费用--个人</t>
  </si>
  <si>
    <t>总经办林全意报销装修办公室购买木门费用--个人</t>
  </si>
  <si>
    <t>综合部蒋霞用款采购笔记本电脑1台(Pro14GT AI元启/1TB、32G、14英寸)（张总使用）及移动硬盘6TB 1部（张月使用）付张霖泽--个人</t>
  </si>
  <si>
    <t>综合部蒋霞用款武汉开明社保退费（牛国庆810.9/叶涛810.9/刘江波810.9/林家祥810.9/王国志810.9/饶凯1621.79）--个人</t>
  </si>
  <si>
    <t>财务部余丽报销12月份外勤交通费12元，寄银行调额资料跑腿费36.12元--个人</t>
  </si>
  <si>
    <t>总经办林全意报销物业费--个人</t>
  </si>
  <si>
    <t>批量代发2025年10月武汉人员工资  非生产</t>
  </si>
  <si>
    <t>综合部蒋霞用款彤烨知识产权代理费（软著5件3000元、实用新型9件13500元）付北京中仟知识产权代理事务所(普通合伙)武汉分所--公司</t>
  </si>
  <si>
    <t>综合部蒋霞用款武汉彤烨12月社保--公司  生产人员</t>
  </si>
  <si>
    <t>发放熊金旺2025.9月工资（打给林柱生）</t>
  </si>
  <si>
    <t>发放王金娥2025.9月工资（打给林柱生）</t>
  </si>
  <si>
    <t>发放熊金旺2025.10月工资（打给林柱生）</t>
  </si>
  <si>
    <t>发放王金娥2025.10月工资（打给林柱生）</t>
  </si>
  <si>
    <t>批量代发湖北人员2025.9月人员工资  非生产</t>
  </si>
  <si>
    <t>批量代发湖北人员2025.10月人员工资  非生产</t>
  </si>
  <si>
    <t>综合部蒋霞报销湖北开明质量体系认证邵老师往返加油费--个人</t>
  </si>
  <si>
    <t>综合部蒋霞报销湖北开明备案章3枚--个人</t>
  </si>
  <si>
    <t>生产部余永昕报销武汉公司搬家车辆停车费--个人</t>
  </si>
  <si>
    <t>生产部李权智报销武汉搬家停车费15元--个人</t>
  </si>
  <si>
    <t>贷款账面动态</t>
  </si>
  <si>
    <t>单位：万元</t>
  </si>
  <si>
    <t>贷款行</t>
  </si>
  <si>
    <t>浦发（武汉）</t>
  </si>
  <si>
    <t xml:space="preserve"> </t>
  </si>
  <si>
    <t>农商行（武汉）</t>
  </si>
  <si>
    <t>微众（武汉）</t>
  </si>
  <si>
    <t>交行（武汉 ）</t>
  </si>
  <si>
    <t xml:space="preserve"> 宁波  （武汉 ）</t>
  </si>
  <si>
    <t>工行（武汉）</t>
  </si>
  <si>
    <t xml:space="preserve">  华夏  （武汉）</t>
  </si>
  <si>
    <t>中行 （武汉）</t>
  </si>
  <si>
    <t>武汉贷款合计</t>
  </si>
  <si>
    <t>仲利租赁</t>
  </si>
  <si>
    <t>微众（湖北）</t>
  </si>
  <si>
    <t xml:space="preserve">  中行 （湖北）</t>
  </si>
  <si>
    <t>工行（湖北）</t>
  </si>
  <si>
    <t xml:space="preserve">  邮政  （湖北）</t>
  </si>
  <si>
    <t>湖北贷款合计</t>
  </si>
  <si>
    <t>微众 岚丹）</t>
  </si>
  <si>
    <t>岚丹 贷款合计</t>
  </si>
  <si>
    <t>总合计</t>
  </si>
  <si>
    <t>月度还款</t>
  </si>
  <si>
    <t>单位：元</t>
  </si>
  <si>
    <t>日记账账户编号</t>
  </si>
  <si>
    <t>银行贷款月度还款</t>
  </si>
  <si>
    <t xml:space="preserve"> 浦发（武汉） 利息</t>
  </si>
  <si>
    <t xml:space="preserve"> 农商行（武汉） 利息</t>
  </si>
  <si>
    <t>微众（武汉）  利息</t>
  </si>
  <si>
    <t>交行（武汉 ） 利息</t>
  </si>
  <si>
    <t xml:space="preserve"> 宁波  （武汉 ）本息</t>
  </si>
  <si>
    <t>12月份提前还本268456.32</t>
  </si>
  <si>
    <t>其中 ： 本金</t>
  </si>
  <si>
    <t>工行（武汉） 利息</t>
  </si>
  <si>
    <t xml:space="preserve">  华夏  （武汉）  利息</t>
  </si>
  <si>
    <t xml:space="preserve">  邮政  （湖北）  利息</t>
  </si>
  <si>
    <t xml:space="preserve"> 仲利租赁  本息</t>
  </si>
  <si>
    <t>其中 本金</t>
  </si>
  <si>
    <t>微众（湖北）  本息</t>
  </si>
  <si>
    <t>其中 ：本金</t>
  </si>
  <si>
    <t xml:space="preserve">  中行 （湖北）  利息</t>
  </si>
  <si>
    <t>微众（ 岚丹）  本息</t>
  </si>
  <si>
    <t>其中： 本金</t>
  </si>
  <si>
    <t>工行（湖北）虹桥  利息</t>
  </si>
  <si>
    <t>中行  （武汉） 季度利息，半年30万本金</t>
  </si>
  <si>
    <t>本息合计</t>
  </si>
  <si>
    <t xml:space="preserve">   本金合计</t>
  </si>
  <si>
    <t>利息合计</t>
  </si>
  <si>
    <t>贷款实际金额</t>
  </si>
  <si>
    <t>2025年</t>
  </si>
  <si>
    <t>本金</t>
  </si>
  <si>
    <t>湖北</t>
  </si>
  <si>
    <t>武汉</t>
  </si>
  <si>
    <t>岚丹</t>
  </si>
  <si>
    <t>合计（万元）</t>
  </si>
  <si>
    <t>期初贷款</t>
  </si>
  <si>
    <t>期末贷款</t>
  </si>
  <si>
    <t>序号</t>
  </si>
  <si>
    <t>贷款主体</t>
  </si>
  <si>
    <t>扣款银行</t>
  </si>
  <si>
    <t>每月还贷日期</t>
  </si>
  <si>
    <t>还贷金额</t>
  </si>
  <si>
    <t>还款方式</t>
  </si>
  <si>
    <t>本期还款金额（元）</t>
  </si>
  <si>
    <t>贷款月份</t>
  </si>
  <si>
    <t>期限（年）</t>
  </si>
  <si>
    <t>贷款金额（万元）</t>
  </si>
  <si>
    <t>利率</t>
  </si>
  <si>
    <t>湖北开明</t>
  </si>
  <si>
    <t>湖北邮储</t>
  </si>
  <si>
    <t>20号</t>
  </si>
  <si>
    <t>扣款</t>
  </si>
  <si>
    <t>2025.09</t>
  </si>
  <si>
    <t>厂房抵押1000，信用500</t>
  </si>
  <si>
    <t>仲利国际融资租赁有限公司</t>
  </si>
  <si>
    <t>28号</t>
  </si>
  <si>
    <t>转账</t>
  </si>
  <si>
    <t>融资租赁4年  等额本息</t>
  </si>
  <si>
    <t>湖北中行</t>
  </si>
  <si>
    <t>2025.04</t>
  </si>
  <si>
    <t>信用贷款</t>
  </si>
  <si>
    <t>武汉开明</t>
  </si>
  <si>
    <t>21号</t>
  </si>
  <si>
    <t>2025.03</t>
  </si>
  <si>
    <t>生意贷</t>
  </si>
  <si>
    <t>2024.09</t>
  </si>
  <si>
    <t>抵押贷款</t>
  </si>
  <si>
    <t>武汉宁波银行</t>
  </si>
  <si>
    <t>23号</t>
  </si>
  <si>
    <t>2024.05</t>
  </si>
  <si>
    <t>信用贷款  等额本息</t>
  </si>
  <si>
    <t>信用贷款（季度归还贷款利息）</t>
  </si>
  <si>
    <t>武汉交通</t>
  </si>
  <si>
    <t>深圳前海微众银行股份有限公司</t>
  </si>
  <si>
    <t>2025.06</t>
  </si>
  <si>
    <t>网上贷款</t>
  </si>
  <si>
    <t>湖北岚丹</t>
  </si>
  <si>
    <t>15号</t>
  </si>
  <si>
    <t>8号</t>
  </si>
  <si>
    <t>2025.08</t>
  </si>
  <si>
    <t>已还清</t>
  </si>
  <si>
    <t>武汉中国银行</t>
  </si>
  <si>
    <t>2025.12</t>
  </si>
  <si>
    <t>抵押+信用，季度还利息，加半年度还本金5%（30万）</t>
  </si>
  <si>
    <t>账号</t>
  </si>
  <si>
    <t>收到江西亚东水泥有限公司维修费</t>
  </si>
  <si>
    <t>营业回款</t>
  </si>
  <si>
    <t>销售回款</t>
  </si>
  <si>
    <t>收到宜良红狮水泥有限公司货款</t>
  </si>
  <si>
    <t>收到湖南耒阳南方水泥有限公司货款</t>
  </si>
  <si>
    <t>收到山东鲁碧集团有限公司货款</t>
  </si>
  <si>
    <t>收到崇阳县昌华实业有限公司货款</t>
  </si>
  <si>
    <t>收到新疆蒙鑫水泥有限公司奇台分公司货款</t>
  </si>
  <si>
    <t>收到山东申丰水泥集团有限公司货款</t>
  </si>
  <si>
    <t>收到湖南省嘉禾县南岭水泥有限公司货款</t>
  </si>
  <si>
    <t>收到蕉岭县龙腾旋窑水泥有限公司货款</t>
  </si>
  <si>
    <t>收到重庆长寿西南水泥有限公司合同履约金</t>
  </si>
  <si>
    <t>收到嘉峪关祁连山水泥有限公司货款</t>
  </si>
  <si>
    <t>收到广西北港不锈钢有限公司货款</t>
  </si>
  <si>
    <t>结息收入</t>
  </si>
  <si>
    <t>其他收款</t>
  </si>
  <si>
    <t>利息收入</t>
  </si>
  <si>
    <t>收到临洮三成贸易有限责任公司货款（代付三易水泥厂款项）</t>
  </si>
  <si>
    <t>收到福建青拓镍业有限公司维修费</t>
  </si>
  <si>
    <t>收到黄冈亚东水泥有限公司修理费</t>
  </si>
  <si>
    <t>收到福建青拓镍业有限公司修复费</t>
  </si>
  <si>
    <t>收到湖北双环科技股份有限公司煅烧滚圈维修费</t>
  </si>
  <si>
    <t>收到广西北港新材料有限公司质保金</t>
  </si>
  <si>
    <t>收到无为华塑矿业有限公司修理费</t>
  </si>
  <si>
    <t>收到四川省星船城水泥股份有限公司维修款</t>
  </si>
  <si>
    <t>收到库尔勒天山水泥有限责任公司修理费</t>
  </si>
  <si>
    <t>收到库尔勒天山水泥有限责任公司退保证金</t>
  </si>
  <si>
    <t>保证金回款</t>
  </si>
  <si>
    <t>收到湖北双环科技股份有限公司质保金</t>
  </si>
  <si>
    <t>银行结息</t>
  </si>
  <si>
    <t>收到富蕴天山水泥有限责任公司货款</t>
  </si>
  <si>
    <t>收到阿克苏天山多浪水泥有限责任公司货款</t>
  </si>
  <si>
    <t>收到湖北京兰水泥集团有限公司货款</t>
  </si>
  <si>
    <t>收到来凤县金凤建材工业有限责任公司货款</t>
  </si>
  <si>
    <t>收到湖北亚东水泥有限公司修理费</t>
  </si>
  <si>
    <t>收到永州市九嶷正阳水泥有限责任公司货款</t>
  </si>
  <si>
    <t>收到惠州市光大水泥企业有限公司质保金</t>
  </si>
  <si>
    <t>收到佛山住商肥料有限公司质保金</t>
  </si>
  <si>
    <t>收到江苏鹤林水泥有限公司质保款</t>
  </si>
  <si>
    <t>存款结息</t>
  </si>
  <si>
    <t>收到江苏鹤林水泥有限公司款项</t>
  </si>
  <si>
    <t>收到湖南鑫钰兴科技有限公司款项（代湖南金山环保建材有限公司支付）</t>
  </si>
  <si>
    <t>收到福建金牛水泥有限公司款项</t>
  </si>
  <si>
    <t>收到徐州中联水泥有限公司退保证金</t>
  </si>
  <si>
    <t>收到叶城天山水泥有限责任公司款项</t>
  </si>
  <si>
    <t>收到葛洲坝兴山水泥有限公司款项</t>
  </si>
  <si>
    <t>收到安徽华塑股份有限公司水泥分公司款项</t>
  </si>
  <si>
    <t>收到宁夏国大水泥有限公司款项</t>
  </si>
  <si>
    <t>收到吐鲁番天山水泥有限责任公司保证金</t>
  </si>
  <si>
    <t>收到武汉招商银行销户转款</t>
  </si>
  <si>
    <t>收到澜沧三环建材有限公司货款</t>
  </si>
  <si>
    <t>收到新疆奥泰利工程就是有限公司浇注料退款</t>
  </si>
  <si>
    <t>货款退回</t>
  </si>
  <si>
    <t>收到邵玉海退回投标保证金</t>
  </si>
  <si>
    <t>收到喀什红旗水泥有限责任公司旋转窑维修货款</t>
  </si>
  <si>
    <t>收到武汉市医疗保险中心（武汉市医疗保险稽查办公室）生育基金支出户转款余永昕20250108生育津贴</t>
  </si>
  <si>
    <t>生育津贴</t>
  </si>
  <si>
    <t>收到湘潭湘钢瑞兴有限公司退钢瓶押金</t>
  </si>
  <si>
    <t>押金退回</t>
  </si>
  <si>
    <t>收到四川峨胜水泥集团股份有限公司质保金</t>
  </si>
  <si>
    <t>收到德州中联大坝水泥有限公司设备维修费</t>
  </si>
  <si>
    <t>收到青海盐湖镁业有限公司维修费</t>
  </si>
  <si>
    <t>收到青海盐湖镁业有限公司退投标保证金</t>
  </si>
  <si>
    <t>投标保证金回款</t>
  </si>
  <si>
    <t>收到武汉市医疗保险中心（武汉市医疗保险稽查办公室）生育基金支出户林维 20250124生育津贴划单位</t>
  </si>
  <si>
    <t>收到李权智转款（王森借支1500元，脚手架租金余款）</t>
  </si>
  <si>
    <t>借支退回</t>
  </si>
  <si>
    <t>收到深圳电子商务安全证书管理有限公司款项</t>
  </si>
  <si>
    <t>账号验证</t>
  </si>
  <si>
    <t>收到华润水泥（罗定）有限公司货款</t>
  </si>
  <si>
    <t>收到戚亮转来购车款</t>
  </si>
  <si>
    <t>旧物收入</t>
  </si>
  <si>
    <t>收到汉中勉县尧柏水泥有限公司货款</t>
  </si>
  <si>
    <t>收到宁鹏转来鄂AS56W2车款</t>
  </si>
  <si>
    <t>收到宁鹏转来鄂AJ3G32车款</t>
  </si>
  <si>
    <t>收到青海发投碱业有限公司项目款</t>
  </si>
  <si>
    <t>收到江苏永钢集团有限公司退款</t>
  </si>
  <si>
    <t>收到安徽省招标集团股份有限公司保证金退款</t>
  </si>
  <si>
    <t>收到安徽省优质采科技发展有限责任公司保证金退款</t>
  </si>
  <si>
    <t>收到个税手续费返还</t>
  </si>
  <si>
    <t>手续费返还</t>
  </si>
  <si>
    <t>收到闵洋转款（周英柱借支退回）</t>
  </si>
  <si>
    <t>收到萍乡萍钢安源钢铁有限公司货款</t>
  </si>
  <si>
    <t>山东纵横易购产业互联网有限公司认证通过，款项退回</t>
  </si>
  <si>
    <t>手续费退回</t>
  </si>
  <si>
    <t>收到应城市新都化工有限责任公司退保证金</t>
  </si>
  <si>
    <t>收到山东招标股份有限公司退投标保证金</t>
  </si>
  <si>
    <t>收到外经证退税</t>
  </si>
  <si>
    <t>外经税费退回</t>
  </si>
  <si>
    <t>收到武汉开明高新科技有限公司脱硫塔烟道更换农民工工资保证金转入销户利息结息款</t>
  </si>
  <si>
    <t>收到武汉开明高新科技有限公司钙液管线更换农民工工资保证金专户转入销户利息结息款</t>
  </si>
  <si>
    <t>收到结息收入</t>
  </si>
  <si>
    <t>收到厦工（三明）重型机器有限公司货款</t>
  </si>
  <si>
    <t>收到河南阿尔法工程材料有限公司劳务施工费</t>
  </si>
  <si>
    <t>收到青海发投碱业有限公司质保金</t>
  </si>
  <si>
    <t>收到新疆八一钢铁股份有限公司退投标保证金</t>
  </si>
  <si>
    <t>收到青海发投碱业有限公司退投标保证金</t>
  </si>
  <si>
    <t>收到厦工(三明)重型机器有限公司款项</t>
  </si>
  <si>
    <t>收到上海宝华国际招标有限公司华中分公司退投标保证金</t>
  </si>
  <si>
    <t>收到上海宝华国际招标有限公司华中分公司退投标保证金利息</t>
  </si>
  <si>
    <t>收到广西登高（集团）田东水泥有限公司货款</t>
  </si>
  <si>
    <t>收到武汉市洪山高新技术创业服务有限责任公司退企业房租押金差额</t>
  </si>
  <si>
    <t>收到四川峨胜水泥集团股份有限公司货款</t>
  </si>
  <si>
    <t>收到亚太森博（山东）浆纸有限公司保证金退回</t>
  </si>
  <si>
    <t>收到湘潭瑞通球团有限公司退付2023瑞委1232024瑞通技3安全押金考核2000元</t>
  </si>
  <si>
    <t>收到张荣洁转来领航员定金（车牌号鄂A68R0K）</t>
  </si>
  <si>
    <t>收到保定太行和益环保科技有限公司退付保证金</t>
  </si>
  <si>
    <t>收到新余市汇益信新型材料有限公司修理费</t>
  </si>
  <si>
    <t>收到徐旋转来鄂Az118y购车款</t>
  </si>
  <si>
    <t>收到江西省精彩纵横采购咨询有限公司退回投标保证金</t>
  </si>
  <si>
    <t>收到中国人民财产保险股份有限公司退款员工意外险保费</t>
  </si>
  <si>
    <t>保险费退回</t>
  </si>
  <si>
    <t>收到河南豫光锌业有限公司退投标保证金</t>
  </si>
  <si>
    <t>收到中国人民财产保险股份有限公司退款鄂A68R0K商业险保费</t>
  </si>
  <si>
    <t>收到元江县永发水泥有限公司货款</t>
  </si>
  <si>
    <t>收到中国石油物资有限公司西安分公司退标书费</t>
  </si>
  <si>
    <t>标书费退回</t>
  </si>
  <si>
    <t>收到日照钢铁有限公司退炼铁厂新1投标保证金</t>
  </si>
  <si>
    <t>收到洛阳中联水泥有限公司退投标保证金</t>
  </si>
  <si>
    <t>收到湖北能源集团鄂州发电有限公司货款</t>
  </si>
  <si>
    <t>收到中国太平洋财产保险股份有限公司退保费</t>
  </si>
  <si>
    <t>收到中铝招标有限公司退投标保证金</t>
  </si>
  <si>
    <t>收到冀东水泥重庆合川有限责任公司维修费</t>
  </si>
  <si>
    <t>收到国家电投集团山西铝业有限公司大修费</t>
  </si>
  <si>
    <t>收到中材亨达水泥有限公司二线窑二挡轮修复劳务费</t>
  </si>
  <si>
    <t xml:space="preserve">收到湖南韶峰南方水泥有限公司5000T窑及2500T窑齿轮大修质保金 </t>
  </si>
  <si>
    <t>收到日照市东港区守龙活动板房销售厂退板房押金</t>
  </si>
  <si>
    <t>收到日照市岚山区守龙钢结构工程有限公司退板房押金</t>
  </si>
  <si>
    <t>收到宁波钢铁有限公司货款</t>
  </si>
  <si>
    <t>收到成都云图控股股份有限公司退回投标保证金</t>
  </si>
  <si>
    <t>收到山东能源招标有限公司退款</t>
  </si>
  <si>
    <t>收到四川峨胜水泥集团股份有限公司水泥磨滑履磨削和裂纹修复款</t>
  </si>
  <si>
    <t>收到贵州资兆建材有限公司质押金</t>
  </si>
  <si>
    <t>收到湖南良田水泥有限公司转来维修及保养费</t>
  </si>
  <si>
    <t>收到青海发投碱业有限公司退安全保证金</t>
  </si>
  <si>
    <t>收到青海发投碱业有限公司退农民工工资保证金</t>
  </si>
  <si>
    <t>收到青海发投碱业有限公司退履约保证金</t>
  </si>
  <si>
    <t>收到巴彦淖尔中联水泥有限公司材料费</t>
  </si>
  <si>
    <t>收到杭州天谷信息科技有限公司转来验证款</t>
  </si>
  <si>
    <t>收到宜城安达特种水泥有限公司货款</t>
  </si>
  <si>
    <t>收到林家祥借支退回</t>
  </si>
  <si>
    <t>收到中盐内蒙古化工股份有限公司盐碱分公司项目款</t>
  </si>
  <si>
    <t>收到中盐内蒙古化工股份有限公司盐碱分公司3#碳化塔更新拆解（安全保证金）</t>
  </si>
  <si>
    <t>收到中机国际招标有限公司退回保证金</t>
  </si>
  <si>
    <t>收到日照钢铁有限公司保证金</t>
  </si>
  <si>
    <t>收到喀什红旗水泥有限责任公司旋转窑维修款</t>
  </si>
  <si>
    <t>收到九江萍钢钢铁有限公司退招标保证金</t>
  </si>
  <si>
    <t>收到新余市汇益信新型材料有限公司修复烘干窑轮带费用</t>
  </si>
  <si>
    <t>收到内蒙古君正能源化工集团股份有限公司款项</t>
  </si>
  <si>
    <t>收到奎山水泥有限公司回转窑检测服务费</t>
  </si>
  <si>
    <t>内蒙古华晟工程项目管理有限公司呼和浩特一分公司退保证金山西工厂氨制冷车间更换阀门项目</t>
  </si>
  <si>
    <t>收到安徽古井集团有限责任公司款项</t>
  </si>
  <si>
    <t>收到内蒙古宜化化工有限公司退投标保证金</t>
  </si>
  <si>
    <t>收到淮北相山水泥有限责任公司质保金</t>
  </si>
  <si>
    <t>收到陕西实丰水泥股份有限公司货款</t>
  </si>
  <si>
    <t>收到中国太平洋财产保险股份有限公司退保费(青海发投李杜峰临时人员 工伤 理赔款)</t>
  </si>
  <si>
    <t>收到奎山水泥有限公司退保证金</t>
  </si>
  <si>
    <t>收到新疆伊犁钢铁有限责任公司货款</t>
  </si>
  <si>
    <t>收到中国太平洋财产保险股份有限公司退保费（2025.7.14 祁宏栋青海大修项目后期收尾期间发生受伤）</t>
  </si>
  <si>
    <t>收到登电集团水泥有限公司货款</t>
  </si>
  <si>
    <t>收到内蒙古君正化工有限责任公司新材料分公司保证金</t>
  </si>
  <si>
    <t>收到敬业（营口）中板有限公司履约保证金</t>
  </si>
  <si>
    <t>收到敬业（营口）中板有限公司保证金</t>
  </si>
  <si>
    <t>收到内蒙古君正能源化工集团股份有限公司保证金</t>
  </si>
  <si>
    <t>收到四川省达州钢铁集团有限责任公司质保金</t>
  </si>
  <si>
    <t>收到三门峡腾跃同力水泥有限公司质保金</t>
  </si>
  <si>
    <t>收到陕西华龙工程造价咨询有限公司退HLZB-202506043保证金</t>
  </si>
  <si>
    <t>收到德州中联大坝水泥有限公司水泥磨端板焊补货款</t>
  </si>
  <si>
    <t>收到江阴兴澄特种钢铁有限公司投标保证金退款</t>
  </si>
  <si>
    <t>收到江西乐平万年青水泥有限公司款项</t>
  </si>
  <si>
    <t>收到湖南华菱湘潭钢铁有限公司中小修理费，2023年5月炼铁厂一烧混合机滚道修复外委</t>
  </si>
  <si>
    <t>收到广西都安西江鱼峰水泥有限公司2023年回转窑调整服务项目质保金</t>
  </si>
  <si>
    <t>收到贵州黔西中水发电有限公司结算款</t>
  </si>
  <si>
    <t>收到渤海水泥（葫芦岛）有限公司货款</t>
  </si>
  <si>
    <t>收到内乡县泰隆建材有限公司货款</t>
  </si>
  <si>
    <t>收到何应兵转来购买安川机器人全套款</t>
  </si>
  <si>
    <t>销售收入</t>
  </si>
  <si>
    <t>收到日照钢铁有限公司</t>
  </si>
  <si>
    <t>收到新疆宜化化工有限公司退回投标保证金</t>
  </si>
  <si>
    <t>收到台泥(英德)水泥有限公司货款</t>
  </si>
  <si>
    <t>收到江西晶昊盐化有限公司重灰水合机A更换滚圈、托轮项目合同履约保证金退付</t>
  </si>
  <si>
    <t>收到江西晶昊盐化有限公司重灰水合机A更换滚圈、托轮项目90%合同款</t>
  </si>
  <si>
    <t>收到湖北长江运营咨询有限公司退回投标保证金</t>
  </si>
  <si>
    <t>收到新兴（天津）商业保理有限责任公司转款（新兴铸管股份有限公司）</t>
  </si>
  <si>
    <t>收到李权智转款（卖旧电脑款项）</t>
  </si>
  <si>
    <t>收到渤海水泥（葫芦岛）有限公司回转窑大齿圈修复款</t>
  </si>
  <si>
    <t>收到中盐内蒙古化工股份有限公司退保证金</t>
  </si>
  <si>
    <t>收到河南华润电力首阳山有限公司工程款</t>
  </si>
  <si>
    <t>收到海拉尔蒙西水泥有限公司项目款</t>
  </si>
  <si>
    <t>收到青海梧烔建材有限责任公司项目款</t>
  </si>
  <si>
    <t>收到银行活期存款息</t>
  </si>
  <si>
    <t>收到临沂中联水泥有限公司退保证金</t>
  </si>
  <si>
    <t>收到中国平安财产保险股份有限公司</t>
  </si>
  <si>
    <t>收到日照钢铁有限公司款项</t>
  </si>
  <si>
    <t>收到湖南华菱湘潭钢铁有限公司保证金</t>
  </si>
  <si>
    <t>收到中国平安财产保险股份有限公司退费</t>
  </si>
  <si>
    <t>收到福建安砂建福水泥有限公司退投标保证金</t>
  </si>
  <si>
    <t>收到湖北鸿茂矿渣微粉有限公司货款</t>
  </si>
  <si>
    <t>收到海汇集团有限公司等三十三家公司管理人转来和解受偿款</t>
  </si>
  <si>
    <t>收到北京众德友邦工程技术有限公司技术服务费</t>
  </si>
  <si>
    <t>收到内乡县万基水泥有限公司款项</t>
  </si>
  <si>
    <t>收到广安昌兴水泥有限公司款项</t>
  </si>
  <si>
    <t>收到福建三钢闽光股份有限公司款项</t>
  </si>
  <si>
    <t>收到巴彦淖尔中联水泥有限公司退押金</t>
  </si>
  <si>
    <t>收到国电投（山西）铝业有限公司质保金</t>
  </si>
  <si>
    <t>收到国电投（山西）铝业有限公司安全保证金</t>
  </si>
  <si>
    <t>收到临沂中联水泥有限公司货款</t>
  </si>
  <si>
    <t>收到北京金隅琉水环保科技有限公司保证金</t>
  </si>
  <si>
    <t>收到湘潭瑞通球团有限公司款项</t>
  </si>
  <si>
    <t>收到湖北双环科技股份有限公司投标保证金</t>
  </si>
  <si>
    <t>收到胡鹏涛转来10米滚齿机订金</t>
  </si>
  <si>
    <t>收到胡鹏涛转来10米滚齿机款项</t>
  </si>
  <si>
    <t>收到张霖泽转款(冲借支)</t>
  </si>
  <si>
    <t>还款</t>
  </si>
  <si>
    <t>收到安徽省优质采科技发展有限责任公司退保证金</t>
  </si>
  <si>
    <t>收到西安蓝田尧柏水泥有限公司转来质保金</t>
  </si>
  <si>
    <t>收到湖北双环科技股份有限公司退保证金</t>
  </si>
  <si>
    <t>收到元江玄林商贸有限公司货款</t>
  </si>
  <si>
    <t>收到洛阳黄河同力水泥有限责任公司质保金</t>
  </si>
  <si>
    <t>收到青海盐湖镁业有限公司器材款</t>
  </si>
  <si>
    <t>收到湖北省黄麦岭磷化工有限责任公司质保金</t>
  </si>
  <si>
    <t>收到湖北省黄麦岭生物科技有限责任公司质保金</t>
  </si>
  <si>
    <t>宁夏建材集团股份有限公司招标投标费及保函费（含退投标保证金）</t>
  </si>
  <si>
    <t>收到新疆伊犁钢铁有限责任公司款项</t>
  </si>
  <si>
    <t>收到东方希望重庆水泥有限公司结算款</t>
  </si>
  <si>
    <t>收款江苏沙钢钢铁有限公司货款</t>
  </si>
  <si>
    <t>收到江西玉山万年青水泥有限公司货款</t>
  </si>
  <si>
    <t>收到武汉市洪山区人民法院转款（丁超群案）</t>
  </si>
  <si>
    <t>收到甘肃京兰水泥有限公司质保金</t>
  </si>
  <si>
    <t>收到银行结息收入</t>
  </si>
  <si>
    <t>收到武汉市洪山区人民法院转款（阿尔法一审诉讼费）</t>
  </si>
  <si>
    <t>收到武汉市洪山区人民法院转款（嘉禾一审诉讼费）</t>
  </si>
  <si>
    <t>收到德令哈市人民法院退费（青海海西化工建材股份有限公司货款）</t>
  </si>
  <si>
    <t>收到天瑞新登郑州水泥有限公司质保金</t>
  </si>
  <si>
    <t>收到葛洲坝石门特种水泥有限公司设备维修合同履约保证金</t>
  </si>
  <si>
    <t>收到四川省星船城水泥股份有限公司货款</t>
  </si>
  <si>
    <t>收到江苏沙钢集团有限公司退保证金</t>
  </si>
  <si>
    <t xml:space="preserve">收到上饶市华东工业设备安装有限公司（三清水泥公司尾款）
</t>
  </si>
  <si>
    <t>收到重庆长寿西南水泥有限公司维修质保金</t>
  </si>
  <si>
    <t>银行利息结息收入</t>
  </si>
  <si>
    <t>收到达州利森水泥有限公司回转窑轮带托轮裂纹质保</t>
  </si>
  <si>
    <t>收到青海互助金圆水泥有限公司质保金</t>
  </si>
  <si>
    <t>收到武汉市失业保险管理办公室失业保险基金转款 </t>
  </si>
  <si>
    <t>补贴收入</t>
  </si>
  <si>
    <t>收到重庆綦江西南水泥有限公司质保金</t>
  </si>
  <si>
    <t>收到重庆綦江西南水泥有限公司维修费</t>
  </si>
  <si>
    <t>收到银行结息</t>
  </si>
  <si>
    <t>银行结息收入</t>
  </si>
  <si>
    <t>收到李权智转款(周英柱租木板押金)</t>
  </si>
  <si>
    <t>收到林维退回山西铝业退板房押金</t>
  </si>
  <si>
    <t>收到赛德水泥（贵州）管理有限公司维修费</t>
  </si>
  <si>
    <t>收到赛德水泥（贵州）管理有限公司质保金</t>
  </si>
  <si>
    <t>收到蒋霞借支退回</t>
  </si>
  <si>
    <t>收到银行利息结息收入</t>
  </si>
  <si>
    <t>收到李权智转款河南晋开安全保证金</t>
  </si>
  <si>
    <t>收到湖南浏阳南方水泥有限公司货款</t>
  </si>
  <si>
    <t>收到浏阳南方水泥有限公司质保金</t>
  </si>
  <si>
    <t>收到蒋霞车险返款（鄂A30MR9、鄂AP86J2）</t>
  </si>
  <si>
    <t>车险返款</t>
  </si>
  <si>
    <t>收到邵玉海退回借款</t>
  </si>
  <si>
    <t>收到洛阳黄河同力水泥有限责任公司回转窑大修项目验收款</t>
  </si>
  <si>
    <t>收到林全意转入江苏唐电电力安装有限公司退回投标保证金</t>
  </si>
  <si>
    <t>收到江西贵溪南方水泥有限公司货款</t>
  </si>
  <si>
    <t>江苏唐电电力安装有限公司退回刻章押金</t>
  </si>
  <si>
    <t>赵正国日照钢铁2月工资退回</t>
  </si>
  <si>
    <t>工资退回</t>
  </si>
  <si>
    <t>赵正国日照钢铁外协工资退回</t>
  </si>
  <si>
    <t>收到日照市东港区守龙活动板房销售厂退回板房款</t>
  </si>
  <si>
    <t>收到李晶退回日照钢铁借支</t>
  </si>
  <si>
    <t>收到李晶退回付给日照市岚山区源真建筑设备租赁站焊机租赁押金</t>
  </si>
  <si>
    <t>收到跃辉建筑器材租赁站退回押金</t>
  </si>
  <si>
    <t>收到伊犁昆香电控设备有限责任公司退回电缆定金--公司</t>
  </si>
  <si>
    <t>汪余欢6月借支退回</t>
  </si>
  <si>
    <t>收到汪余欢退回青海发投大修项目水桶押金</t>
  </si>
  <si>
    <t>收到李晶退回借支</t>
  </si>
  <si>
    <t>收到江西玉山万年青水泥有限公司款项（饭卡充值金额退回）</t>
  </si>
  <si>
    <t>饭卡充值退回</t>
  </si>
  <si>
    <t>收到蒋霞转来李柏松工伤事宜借支退款</t>
  </si>
  <si>
    <t>蒋霞转来程旭文宿舍电费75.9元，餐费29</t>
  </si>
  <si>
    <t>生活费退回</t>
  </si>
  <si>
    <t>蒋霞转来郭秀利迟到罚款</t>
  </si>
  <si>
    <t>收到张建权退回工资</t>
  </si>
  <si>
    <r>
      <rPr>
        <sz val="10.5"/>
        <color indexed="63"/>
        <rFont val="宋体"/>
        <charset val="134"/>
      </rPr>
      <t>收到蒋霞退回卾</t>
    </r>
    <r>
      <rPr>
        <sz val="10.5"/>
        <color indexed="63"/>
        <rFont val="PingFangSC-Regular"/>
        <family val="2"/>
      </rPr>
      <t>AT7P87</t>
    </r>
    <r>
      <rPr>
        <sz val="10.5"/>
        <color indexed="63"/>
        <rFont val="宋体"/>
        <charset val="134"/>
      </rPr>
      <t>保险返款</t>
    </r>
  </si>
  <si>
    <r>
      <rPr>
        <sz val="10.5"/>
        <color indexed="63"/>
        <rFont val="宋体"/>
        <charset val="134"/>
      </rPr>
      <t>收到蒋霞退回交强险返款（鄂</t>
    </r>
    <r>
      <rPr>
        <sz val="10.5"/>
        <color indexed="63"/>
        <rFont val="PingFangSC-Regular"/>
        <family val="2"/>
      </rPr>
      <t>A334P8</t>
    </r>
    <r>
      <rPr>
        <sz val="10.5"/>
        <color indexed="63"/>
        <rFont val="宋体"/>
        <charset val="134"/>
      </rPr>
      <t>、鄂</t>
    </r>
    <r>
      <rPr>
        <sz val="10.5"/>
        <color indexed="63"/>
        <rFont val="PingFangSC-Regular"/>
        <family val="2"/>
      </rPr>
      <t>AS7D07</t>
    </r>
    <r>
      <rPr>
        <sz val="10.5"/>
        <color indexed="63"/>
        <rFont val="宋体"/>
        <charset val="134"/>
      </rPr>
      <t>）</t>
    </r>
  </si>
  <si>
    <t>收到十堰同创精密机械有限公司款项</t>
  </si>
  <si>
    <t>收到蒋霞转来车险返款（鄂A4Z5Y0）</t>
  </si>
  <si>
    <t>收到杨万成还借支</t>
  </si>
  <si>
    <t>收到蒋霞转款车险返款（鄂A685CW）</t>
  </si>
  <si>
    <t>收到熊伟转款板房定金除租金后退款</t>
  </si>
  <si>
    <t>收到中华联合财产保险股份有限公司退保费</t>
  </si>
  <si>
    <t>收到黄震借支退回</t>
  </si>
  <si>
    <t>收到宋超退回报销款</t>
  </si>
  <si>
    <t>报销退回</t>
  </si>
  <si>
    <t>收到余永昕转款（外单位借用工具租赁费）</t>
  </si>
  <si>
    <t>工具收入</t>
  </si>
  <si>
    <t>收到中国平安财产保险股份有限公司转来雇员石小伟的赔款</t>
  </si>
  <si>
    <t>保险赔款</t>
  </si>
  <si>
    <t>收到杨敬辉代创璟支付货款</t>
  </si>
  <si>
    <t>收到云南昆钢嘉华水泥建材有限公司</t>
  </si>
  <si>
    <t>收到武汉光谷科技融资担保有限公司退保费</t>
  </si>
  <si>
    <t>担保费退回</t>
  </si>
  <si>
    <t>结息收入（2024.12.20结息收入）</t>
  </si>
  <si>
    <t>收到结息款（2024.9.20结息收入）</t>
  </si>
  <si>
    <t>收到结息款（2024.12.20结息收入）</t>
  </si>
  <si>
    <t>收到结息款（结息收入）</t>
  </si>
  <si>
    <t>收到结息款</t>
  </si>
  <si>
    <t>收到青海发投碱业有限公司货款</t>
  </si>
  <si>
    <t>武汉浦发收到交城义望铁合金有限责任公司银行承兑汇票，票号； 5 313345806012 20241223 00294755 2000154516460-000160216459</t>
  </si>
  <si>
    <t>武汉浦发收到山东泰西水泥有限公司银行承兑汇票，票号；531365107023520241205001658033000797700001-000800700000</t>
  </si>
  <si>
    <t>通宝平台签收新疆伊犁钢铁有限责任公司</t>
  </si>
  <si>
    <t>武汉华夏收到兆山集团诸暨水泥有限公司银行承兑汇票，票号：532330200001220241031000125590390150001-392150000</t>
  </si>
  <si>
    <t>武汉光大收到重庆綦江西南水泥有限公司银行承兑汇票，票号：531079100007820241213001740091876290121-877290120</t>
  </si>
  <si>
    <t>武汉华夏收到湖南耒阳南方水泥有限公司银行承兑汇票，票据：5309588000339202501130020891161-3000000</t>
  </si>
  <si>
    <t>武汉华夏收到湖南耒阳南方水泥有限公司银行承兑汇票，票据：53025530405052024122700344884345900001-52900000</t>
  </si>
  <si>
    <t>武汉华夏收到湖南耒阳南方水泥有限公司银行承兑汇票，票据：5313651084017202412060013084175950000001-602000000</t>
  </si>
  <si>
    <t>武汉华夏收到山东申丰水泥集团有限公司银行承兑汇票2张</t>
  </si>
  <si>
    <t>武汉华夏收到登电集团水泥有限公司银行承兑汇票1张</t>
  </si>
  <si>
    <t>武汉华夏收到江西安福南方水泥有限公司银行承兑汇票2张</t>
  </si>
  <si>
    <t>武汉华夏收到新疆蒙鑫水泥有限公司奇台分公司银行承兑汇票1张</t>
  </si>
  <si>
    <t>武汉浦发收到怀宁上峰水泥有限公司银行承兑汇票1张</t>
  </si>
  <si>
    <t>武汉浦发收到青海发投碱业有限公司银行承兑汇票7张</t>
  </si>
  <si>
    <t>武汉华夏收到湖北恒博机械科技有限公司银行承兑汇票</t>
  </si>
  <si>
    <t>武汉华夏收到湖北京兰水泥集团有限公司银行承兑汇票</t>
  </si>
  <si>
    <t>武汉浦发收到安钢集团信阳钢铁有限责任公司银行承兑汇票，票号：530251506561420250121002826239002009325121-002014325120</t>
  </si>
  <si>
    <t>武汉浦发收到山东鲁泰环保建材有限公司商业承兑汇票，票号：6302461037635202501270005160390</t>
  </si>
  <si>
    <t>武汉浦发收到河南锦荣水泥有限公司银行承兑汇票，票号：510549100005520241025002027393000704168958-000706168957</t>
  </si>
  <si>
    <t>武汉浦发收到青海发投碱业有限公司银行承兑汇票3张</t>
  </si>
  <si>
    <t>武汉浦发收到青海发投碱业有限公司银行承兑汇票2张</t>
  </si>
  <si>
    <t>通宝平台签收新疆伊犁钢铁有限责任公司，票号；T25022456874</t>
  </si>
  <si>
    <t>通宝平台签收新疆伊犁钢铁有限责任公司,票号：T25022456308</t>
  </si>
  <si>
    <t>武汉浦发收到银行承兑汇票</t>
  </si>
  <si>
    <t>武汉浦发收到鞍山冀东水泥有限责任公司银行承兑汇票，票号：590722300001920241127003152376000157752634-000159032833</t>
  </si>
  <si>
    <t>武汉浦发收到应城市新都化工有限责任公司银行承兑汇票，票号：531352650001720250311000808261000005757952-000012076701</t>
  </si>
  <si>
    <t>武汉光大收到重庆秀山西南水泥有限公司银行承兑汇票1张</t>
  </si>
  <si>
    <t>武汉浦发收到青海发投碱业有限公司银行承兑汇票6张</t>
  </si>
  <si>
    <t>武汉华夏收到成县祁连山水泥有限公司银行承兑汇票1张，票号：5316821000026202503261012720421-7830000</t>
  </si>
  <si>
    <t>武汉浦发收到山西太谷恒达煤气化有限公司银行承兑汇票1张，票号:578129000002120250122001110949000630000001-000635000000</t>
  </si>
  <si>
    <t>武汉华夏收到湖南耒阳南方水泥有限公司银行承兑汇票1张，票号：53136188000172025031000099977118435551-31169622</t>
  </si>
  <si>
    <t>武汉华夏收到登电集团有限公司银行承兑汇票1张，票号：53104910001162025012700071502823203760-24203759</t>
  </si>
  <si>
    <t>武汉浦发收到日钢营口中板有限公司银行承兑汇票1张，票号；531622100002120250328000819659000000000001-000040103240</t>
  </si>
  <si>
    <t>武汉浦发收到安钢集团信阳钢铁有限责任公司银行承兑汇票，票号：5102515002256202503201010464850016560000001-0016660000000</t>
  </si>
  <si>
    <t>武汉华夏收到山西吉港冠宇水泥有限公司银行承兑汇票，票号：530852301541920250317000349601231428770-235318972</t>
  </si>
  <si>
    <t>武汉华夏收到山西昌灏环保科技股份有限公司银行承兑汇票</t>
  </si>
  <si>
    <t>武汉浦发收到安钢集团信阳钢铁有限责任公司银行承兑汇票，票号：531351500017920250410000643539000790000001-000798000000</t>
  </si>
  <si>
    <t>武汉华夏收到湖北双环科技股份有限公司银行承兑汇票，票号:531365300048220250108000915170202155191-204880640</t>
  </si>
  <si>
    <t>武汉浦发收到四川峨胜水泥集团股份有限公司银行承兑汇票，票号：531365100304220250318000725486000040752041-000073204955</t>
  </si>
  <si>
    <t>武汉浦收到洛阳黄河同力水泥有限责任公司银行承兑汇票1张，票号：53101000002702025040210021369500000000001-0000100000000</t>
  </si>
  <si>
    <t>收到新疆伊犁钢铁有限责任公司转入通宝</t>
  </si>
  <si>
    <t>湖南有色彬州氟化学有限公司银行承兑汇票1张，票号：53134680170122025031200101478518160001-20000000</t>
  </si>
  <si>
    <t>武汉光大收到重庆綦江西南水泥有限公司银行承兑汇票，票号：5313653000819 20250424 00116983 2760404622-760864780</t>
  </si>
  <si>
    <t>武汉浦发收到新疆宜化化工有限公司银行承兑汇票</t>
  </si>
  <si>
    <t>武汉华夏收到山东申丰水泥集团有限公司银行承兑汇票</t>
  </si>
  <si>
    <t>武汉光大收到重庆綦江西南水泥有限公司银行承兑汇票，票号：531310001201020250508100607909387679212-387781369</t>
  </si>
  <si>
    <t>武汉华夏收到湖北双环科技股份有限公司银行承兑汇票，票号:510333204020920250326001636201405099753-406729752</t>
  </si>
  <si>
    <t>武汉华夏收到湖南耒阳南方水泥有限公司银行承兑汇票，票据：53135540060332025042210080314513435178-25435177</t>
  </si>
  <si>
    <t>武汉浦发收到安钢集团信阳钢铁有限责任公司银行承兑汇票，票号：531049100018120250527102246285000240000001-000250000000</t>
  </si>
  <si>
    <t>武汉华夏收到湖北京兰水泥集团有限公司银行承兑汇票1张</t>
  </si>
  <si>
    <t>武汉浦发收到武汉美腾斯科技有限公司银行承兑汇票1张</t>
  </si>
  <si>
    <t>武汉浦发收到四川峨胜水泥集团股份有限公司银行承兑汇票，票号：531365107007520250314000512555001620500001-001621500000</t>
  </si>
  <si>
    <t>武汉浦发收到四川峨胜水泥集团股份有限公司银行承兑汇票，票号：532330100001920250606000906473002126000001-002141000000</t>
  </si>
  <si>
    <t>武汉华夏收到准格尔旗铸城水泥有限责任公司银行承兑汇票1张</t>
  </si>
  <si>
    <t>武汉浦发收到青海发投碱业有限公司银行承兑汇票</t>
  </si>
  <si>
    <t>武汉浦发收到中盐内蒙古化工股份有限公司盐碱分公司银行承兑汇票</t>
  </si>
  <si>
    <t>武汉华夏收到吐鲁番天山水泥有限责公司银行承兑汇票</t>
  </si>
  <si>
    <t>武汉浦发收到湖南华菱湘潭钢铁有限公司银行承兑汇票</t>
  </si>
  <si>
    <t>武汉华夏收到山西昌灏环保科技股份有限公司银行承兑汇票1张</t>
  </si>
  <si>
    <t>武汉华夏收到湖北宜化松滋肥业有限公司银行承兑汇票1张</t>
  </si>
  <si>
    <t>武汉汉口收到安吉南方水泥有限公司银行承兑汇票1张</t>
  </si>
  <si>
    <t>武汉浦发收到四川峨胜水泥集团股份有限公司银行承兑汇票1张</t>
  </si>
  <si>
    <t>武汉光大收到四川筠连西南水泥有限公司银行承兑汇票</t>
  </si>
  <si>
    <t>武汉浦发收到中材安徽水泥有限公司银行承兑汇票1张</t>
  </si>
  <si>
    <t>武汉浦发收到怀宁上峰水泥有限公司银行承兑汇票2张</t>
  </si>
  <si>
    <t>武汉华夏收到江西赣锋锂业集团股份有限公司银行承兑汇票</t>
  </si>
  <si>
    <t>通宝平台签收武钢中冶工业技术服务有限公司</t>
  </si>
  <si>
    <t>武汉浦发收到燕新控股集团有限公司银行承兑汇票1张</t>
  </si>
  <si>
    <r>
      <rPr>
        <sz val="12"/>
        <rFont val="微软雅黑"/>
        <family val="2"/>
        <charset val="134"/>
      </rPr>
      <t>武汉浦发收到绥江县永固水泥有限责任公司银行承兑汇票</t>
    </r>
    <r>
      <rPr>
        <sz val="12"/>
        <color indexed="63"/>
        <rFont val="FZLTHJW--GB1-0"/>
        <family val="2"/>
      </rPr>
      <t>1</t>
    </r>
    <r>
      <rPr>
        <sz val="12"/>
        <color indexed="63"/>
        <rFont val="宋体"/>
        <charset val="134"/>
      </rPr>
      <t>张</t>
    </r>
  </si>
  <si>
    <t>武汉华夏收到成县祁连山水泥有限公司银行承兑汇票1张</t>
  </si>
  <si>
    <t>武汉华夏收到山东申丰水泥集团有限公司银行承兑汇票1张</t>
  </si>
  <si>
    <t>武汉光大收到重庆綦江西南水泥有限公司银行承兑汇票</t>
  </si>
  <si>
    <t>武汉浦发收到鞍山冀东水泥有限责任公司银行承兑汇票</t>
  </si>
  <si>
    <t>武汉浦发收到青海发投碱业有限公司银行承兑汇票1张</t>
  </si>
  <si>
    <t>武汉浦发收到安钢集团信阳钢铁有限责任公司银行承兑汇票</t>
  </si>
  <si>
    <t>武汉浦发收到山东鲁泰环保建材有限公司商业承兑汇票1张</t>
  </si>
  <si>
    <t>武汉浦发收到江苏唐电电力安装有限公司银行承兑汇票1张</t>
  </si>
  <si>
    <t>武汉浦发收到阿鲁科尔沁旗山水水泥有限公司银行承兑汇票1张</t>
  </si>
  <si>
    <t>武汉浦发收到江西晶昊盐化有限公司银行承兑汇票1张</t>
  </si>
  <si>
    <t>武汉浦发收到海拉尔蒙西水泥有限公司银行承兑汇票1张</t>
  </si>
  <si>
    <t>武汉浦发收到山东泰西水泥有限公司银行承兑汇票1张</t>
  </si>
  <si>
    <t>武汉浦发收到河南龙宇煤化工有限公司银行承兑汇票1张</t>
  </si>
  <si>
    <t>武汉华夏收到江苏鹤林水泥有限公司银行承兑汇票1张</t>
  </si>
  <si>
    <t>武汉浦发收到敬业（营口）中板有限公司银行承兑汇票1张</t>
  </si>
  <si>
    <t>武汉华夏收到新疆米东天山水泥有限责任公司银行承兑汇票1张</t>
  </si>
  <si>
    <t>武汉浦发收到河钢股份有限公司邯郸分公司银行承兑汇票1张</t>
  </si>
  <si>
    <t>武汉华夏收到山东圣川新材料科技股份有限公司银行承兑汇票1张</t>
  </si>
  <si>
    <t>武汉浦发收到湖北京兰环境工程有限公司银行承兑汇票1张</t>
  </si>
  <si>
    <t>武汉华夏收到山东鲁碧集团有限公司银行承兑汇票1张</t>
  </si>
  <si>
    <t>武汉浦发收到大冶市成美贸易有限公司银行承兑汇票1张</t>
  </si>
  <si>
    <t>武汉华夏收到河南晋开化工投资控股集团有限责任公司银行承兑汇票1张</t>
  </si>
  <si>
    <t>武汉华夏收到湖北双环科技股份有限公司银行承兑汇票2张</t>
  </si>
  <si>
    <t>武汉浦发收到张家港市联泰科技有限公司银行承兑汇票1张</t>
  </si>
  <si>
    <t>通宝平台签收新疆伊犁钢铁有限责任公司通宝一张</t>
  </si>
  <si>
    <t>武汉华夏签收兆山集团诸暨水泥有限公司银行承兑汇票1张</t>
  </si>
  <si>
    <r>
      <rPr>
        <sz val="12"/>
        <color indexed="63"/>
        <rFont val="宋体"/>
        <charset val="134"/>
      </rPr>
      <t>武汉浦发收到湘潭瑞通球团有限公司银行承兑汇票</t>
    </r>
    <r>
      <rPr>
        <sz val="12"/>
        <color indexed="63"/>
        <rFont val="FZLTHJW--GB1-0"/>
        <family val="2"/>
      </rPr>
      <t>1</t>
    </r>
    <r>
      <rPr>
        <sz val="12"/>
        <color indexed="63"/>
        <rFont val="宋体"/>
        <charset val="134"/>
      </rPr>
      <t>张</t>
    </r>
  </si>
  <si>
    <t>武汉浦发收到青海发投碱业有限公司银行承兑汇票4张</t>
  </si>
  <si>
    <t>武汉浦发收到池州恒鑫材料科技有限公司银行承兑汇票1张</t>
  </si>
  <si>
    <t>武汉华夏收到湖北六国化工股份有限公司银行承兑汇票2张</t>
  </si>
  <si>
    <t>武汉华夏收到湖北双环科技股份有限公司银行承兑汇票</t>
  </si>
  <si>
    <t>武汉浦发收到安徽皖维高新材料股份有限公司银行承兑汇票1张</t>
  </si>
  <si>
    <t>武汉华夏收到吐鲁番天山水泥有限责任公司银行承兑汇票1张</t>
  </si>
  <si>
    <t>武汉浦发收到江苏唐电电力安装有限公司银行承兑汇票2张</t>
  </si>
  <si>
    <t>武汉华夏收到兆山集团诸暨水泥有限公司银行承兑汇票1张</t>
  </si>
  <si>
    <t>收到周英柱退回伊犁钢铁李培林项目借支2万，剩余款项</t>
  </si>
  <si>
    <t>汪会计交接工作服押金</t>
  </si>
  <si>
    <t>汪会计交接饶凯充饭卡</t>
  </si>
  <si>
    <t>收到武汉市医疗保险中心（武汉市医疗保险稽查办公室）生育基金支出户张月 20250124生育变更划单位</t>
  </si>
  <si>
    <t>收到吉林亚泰明城水泥有限公司货款</t>
  </si>
  <si>
    <t>收到云南远东水泥有限责任公司托轮修复费</t>
  </si>
  <si>
    <t>收到云南远东水泥有限责任公司2#3#窑轮带修复费用</t>
  </si>
  <si>
    <t>收到云南澄江华荣水泥有限责任公司尾款</t>
  </si>
  <si>
    <t>收到亚泰集团哈尔滨水泥有限公司维修费</t>
  </si>
  <si>
    <t>收到支付宝（中国）网络技术有限公司转来验证款</t>
  </si>
  <si>
    <t>收到云南远东水泥有限责任公司2#窑轮带修复费用</t>
  </si>
  <si>
    <t>收到福建春驰集团国产实业水泥有限公司质保金</t>
  </si>
  <si>
    <t>收到湖北京兰水泥集团有限公司退押金</t>
  </si>
  <si>
    <t>收到湖北京兰水泥集团有限公司款项</t>
  </si>
  <si>
    <t>武汉彤烨中信收到甘肃永固特种水泥有限公司银行承兑汇票1张</t>
  </si>
  <si>
    <t>收到张月退程时勇报销</t>
  </si>
  <si>
    <t>瑞昌市东山头矿山机械厂退货款</t>
  </si>
  <si>
    <t>收到卫辉市天瑞水泥有限公司维修款</t>
  </si>
  <si>
    <t>收到原平市原平鑫泰物资经销部钢材款退款</t>
  </si>
  <si>
    <t>收到鄂州市鄂城区人民政府樊口街道办事处转入2024年湖北省支持高新技术企业发展专项资金。（研发费增长补贴）</t>
  </si>
  <si>
    <t>收到卫辉市天瑞水泥有限公司维修款及质保金</t>
  </si>
  <si>
    <t>收到保定太行和益环保科技有限公司保证金退款</t>
  </si>
  <si>
    <t>收到英大泰和财产保险股份有限公司转来柯重胜理赔款</t>
  </si>
  <si>
    <t>收到重庆市涪陵区强箭气体有限公司退货款押金</t>
  </si>
  <si>
    <t>收到英大泰和财产保险股份有限公司转来杨兴家理赔款</t>
  </si>
  <si>
    <t>收到鄂州市鄂城区人民政府樊口街道办事处街办20家优秀企业奖励资金</t>
  </si>
  <si>
    <t>收到何应兵购yD一500GR5松下焊机款项</t>
  </si>
  <si>
    <t>收到吉林金隅冀东环保科技有限公司修理款</t>
  </si>
  <si>
    <t>收到平泉冀东水泥有限责任公司修理费</t>
  </si>
  <si>
    <t>收到北京金隅琉水环保科技有限公司保证金退款</t>
  </si>
  <si>
    <t>收到曲阳金隅水泥有限公司保证金退款</t>
  </si>
  <si>
    <t>收到台泥(辽宁)水泥有限公司款项</t>
  </si>
  <si>
    <t>收到多门朗技术（武汉）有限公司租赁费</t>
  </si>
  <si>
    <t>收到包头冀东水泥有限公司保证金退款</t>
  </si>
  <si>
    <t>收到鞍山冀东水泥有限责任公司保证金</t>
  </si>
  <si>
    <t>结息</t>
  </si>
  <si>
    <t>收到重庆市涪陵区强箭气体有限公司退气体押金</t>
  </si>
  <si>
    <t>收到四川大奥风机制造有限公司货款退回</t>
  </si>
  <si>
    <t>收到余永昕退回报销款</t>
  </si>
  <si>
    <t>收到张月退回项小生报销款</t>
  </si>
  <si>
    <t>湖北工行西山收到北京金隅琉水环保科技有限公司银行承兑汇票，票号：5907100000450202503140009179191-20230000</t>
  </si>
  <si>
    <t>湖北工行西山收到北京金隅琉水环保科技有限公司银行承兑汇票，票号：5907100000450202504171012310291-100000000</t>
  </si>
  <si>
    <t>湖北工行西山收到包头冀东水泥有限公司银行承兑汇票1张</t>
  </si>
  <si>
    <t>湖北工行西山收到鞍山冀东水泥有限责任公司银行承兑汇票1张</t>
  </si>
  <si>
    <t>湖北工行西山收到唐山冀东启新水泥有限责任公司银行承兑汇票1张</t>
  </si>
  <si>
    <t>湖北工行西山收到内蒙古冀东水泥有限责任公司银行承兑汇票1张</t>
  </si>
  <si>
    <t>湖北工行西山收到邯郸涉县金隅水泥有限公司银行承兑汇票1张</t>
  </si>
  <si>
    <t>湖北工行西山收到池州市福星气体有限公司退气体押金银行承兑汇票1张</t>
  </si>
  <si>
    <t>湖北工行西山收到曲阳金隅水泥有限公司银行承兑汇票6张</t>
  </si>
  <si>
    <t>收到大同市兴云建材有限责任公司裂纹补焊工程款</t>
  </si>
  <si>
    <t>收到武汉吉如环保工程有限公司维修款</t>
  </si>
  <si>
    <t>收到大同市云中水泥有限责任公司裂纹修复工程款</t>
  </si>
  <si>
    <t>收到武汉阳训科技有限公司货款</t>
  </si>
  <si>
    <t>收到郑然转款（淄博飞源化工安全保证金）</t>
  </si>
  <si>
    <t>收到银行利息结息</t>
  </si>
  <si>
    <t>收到牛国庆退回四川峨胜信息费</t>
  </si>
  <si>
    <t>信息费退回</t>
  </si>
  <si>
    <t>收到鄂州工厂卖废品收入</t>
  </si>
  <si>
    <t>收到汪余欢转来收废品人员客餐费</t>
  </si>
  <si>
    <t>收到汪余欢转款卖旧空调2台费用</t>
  </si>
  <si>
    <t>收到赵许武转来碱厂水合机维修费</t>
  </si>
  <si>
    <t>收到江苏唐电电力安装有限公司退投标保证金</t>
  </si>
  <si>
    <t>收到李晶转款日照钢铁煤气项目杨志海团队安全罚款</t>
  </si>
  <si>
    <t>收到李建保转款5000元（山西强伟纸业有限公司安全保证金）</t>
  </si>
  <si>
    <t>收到李晶退回7.19备用金</t>
  </si>
  <si>
    <t>收到杨万成转来何俊杰差旅费退回（红圈单号：20250713-1184）</t>
  </si>
  <si>
    <t>收到周稳退回青海煤气罐押金</t>
  </si>
  <si>
    <t>收到程金发转来鄂州工厂废品收入</t>
  </si>
  <si>
    <t>收到湖北楠瑞消防设备有限公司转来报废灭火器货款</t>
  </si>
  <si>
    <t>收到林柱生退回湖南耒阳信息费</t>
  </si>
  <si>
    <t>收到江苏唐电电力安装有限公司退保证金</t>
  </si>
  <si>
    <t>收到江苏唐电电力安装有限公司退中盐内蒙古化工股份有限公司热电厂一车间锅炉检修项目保证金</t>
  </si>
  <si>
    <t>收到江苏唐电电力安装有限公司货款</t>
  </si>
  <si>
    <t>银行结息（2024.12.21）</t>
  </si>
  <si>
    <t>结息收入（没单）</t>
  </si>
  <si>
    <t>收到青海发投碱业有限公司款项</t>
  </si>
  <si>
    <t>收到青海发投碱业有限公司银行承兑汇票1张</t>
  </si>
  <si>
    <t>收到青海发投碱业有限公司银行承兑汇票2张</t>
  </si>
  <si>
    <t>湖北岚丹中信收到青海发投碱业有限公司银行承兑汇票，票号：5104208003084202411140010305771-9500000</t>
  </si>
  <si>
    <t>湖北岚丹中信收到青海发投碱业有限公司银行承兑汇票2张</t>
  </si>
  <si>
    <t>湖北岚丹中信收到青海发投碱业有限公司银行承兑汇票1张</t>
  </si>
  <si>
    <t>收到结息款（2024.3.20结息收入）</t>
  </si>
  <si>
    <t>收到结息款（2024.6.20结息收入）</t>
  </si>
  <si>
    <t>收到林维退信息费现金</t>
  </si>
  <si>
    <t>收到鄂州市总工会转入</t>
  </si>
  <si>
    <t>工会转款</t>
  </si>
  <si>
    <t>收到黄华容转款外经证多余税款</t>
  </si>
  <si>
    <t>综合部蒋霞报销湖北岚丹资质延期费用付武汉市江岸区悦恺信息服务部（个体工商户）（账号错误退回）</t>
  </si>
  <si>
    <t>挂靠费退回</t>
  </si>
  <si>
    <t>收到青海发投碱业有限公司投标保证金</t>
  </si>
  <si>
    <t>收到青海发投碱业有限公司工程款</t>
  </si>
  <si>
    <t>收到其他对公代理业务手续费支出-供货贷二期微众银行</t>
  </si>
  <si>
    <t>收到内蒙古君正化工有限责任公司铁合金冶炼分公司款项</t>
  </si>
  <si>
    <t>唐电账户发方农民工工资</t>
  </si>
  <si>
    <t>收到新源县镪柢商砼有限公司退货款</t>
  </si>
  <si>
    <t>收到中国－阿拉伯化肥有限公司工程款</t>
  </si>
  <si>
    <t>收到武汉市科技创新局2025年支持高新技术企业发展专项资金（第一批）</t>
  </si>
  <si>
    <t>收到国电投（山西）铝业有限公司修理费</t>
  </si>
  <si>
    <t>收到内蒙古宜化化工有限公司退回履约保证金</t>
  </si>
  <si>
    <t>收到阜阳皖润电力有限公司委外修理费</t>
  </si>
  <si>
    <t>收到李权智转款</t>
  </si>
  <si>
    <t>借款退回</t>
  </si>
  <si>
    <t>收到青海盐湖镁业有限公司质保金</t>
  </si>
  <si>
    <t>收到武汉市市场监督管理局转款知识产权质押贷款补贴</t>
  </si>
  <si>
    <t>收到中国－阿拉伯化肥有限公司质保金</t>
  </si>
  <si>
    <t>收到西安柏通建筑安装工程有限公司加工费用（洛南水泥磨传动大齿轮铰孔）</t>
  </si>
  <si>
    <t>收到李权智转款(新洋丰退回押金)</t>
  </si>
  <si>
    <t>武汉华夏收到湖北双环科技股份有限公司银行承兑汇票3张</t>
  </si>
  <si>
    <t>武汉华夏收到富蕴天山水泥有限责任公司银行承兑汇票1张</t>
  </si>
  <si>
    <t>武汉浦发收到西安柏通建筑安装工程有限公司银行承兑汇票1张</t>
  </si>
  <si>
    <t>武汉华夏收到湖南耒阳南方水泥有限公司银行承兑汇票1张</t>
  </si>
  <si>
    <t>湖北岚丹中信收到中盐内蒙古建材有限公司银行承兑汇票1张</t>
  </si>
  <si>
    <t>湖北岚丹中信收到青海发投碱业有限公司银行承兑汇票3张</t>
  </si>
  <si>
    <t>湖北岚丹中信收到内蒙古宜化化工有限公司银行承兑汇票6张</t>
  </si>
  <si>
    <t>唐电农民工工资账户回款3万  青海发投</t>
  </si>
  <si>
    <t>中行贷款到账</t>
  </si>
  <si>
    <t>贷款到账</t>
  </si>
  <si>
    <t>贷款</t>
  </si>
  <si>
    <t>农商行贷款到账</t>
  </si>
  <si>
    <t>浦发银行100万</t>
  </si>
  <si>
    <t>武汉微众到账100万</t>
  </si>
  <si>
    <t>湖北中行贷款200万</t>
  </si>
  <si>
    <t>湖北中行贷款300万</t>
  </si>
  <si>
    <t>湖北微众180万</t>
  </si>
  <si>
    <t>湖北岚丹微众50万</t>
  </si>
  <si>
    <t>武汉交行贷款到账220万</t>
  </si>
  <si>
    <t>武汉微众到账290万</t>
  </si>
  <si>
    <t>武汉微众到账200万</t>
  </si>
  <si>
    <t>武汉华夏京汉贷款到账500万</t>
  </si>
  <si>
    <t>武汉工行到账300万</t>
  </si>
  <si>
    <t xml:space="preserve">                              </t>
  </si>
  <si>
    <t>生产部张月用款成渝钒钛回转窑、烘干窑检修项目安全风险保证金付四川众威利玖贸易有限公司</t>
  </si>
  <si>
    <t>付投标保证金</t>
  </si>
  <si>
    <t>保证金</t>
  </si>
  <si>
    <t>商务部熊艳用款回转窑轮带车削，磨削安全保证金付湘潭瑞通球团有限公司--公司</t>
  </si>
  <si>
    <t>付保证金</t>
  </si>
  <si>
    <t>商务部熊艳用款福建安砂建福水泥有限公司一线回转窑头部筒体更换项目投标保证金--公司</t>
  </si>
  <si>
    <t>吊车费</t>
  </si>
  <si>
    <t>河南晋开化工投资控股集团有限责任公司二分公司硝铵车间干燥转筒滚圈断裂维修项目开工安全保证金付房延云</t>
  </si>
  <si>
    <t>商务部熊艳用款2025 年零星设备维修、安装、更换项目安全保证金付青海发投碱业有限公司</t>
  </si>
  <si>
    <t>商务部熊艳用款2026 年零星设备维修、安装、更换项目履约保证金付青海发投碱业有限公司</t>
  </si>
  <si>
    <t>商务部熊艳用款2025 年零星设备维修、安装、更换项目农民工工资保证金付武汉开明高新科技有限公司热电车间烟道更换农民工工资保证金</t>
  </si>
  <si>
    <t>标书费</t>
  </si>
  <si>
    <t>新立选矿MQY5.5×8.5球磨机衬板更换 项目投标保证金付山东招标股份有限公司</t>
  </si>
  <si>
    <t>安徽金岩高岭土新材料股份有限公司焦宝石厂3#回转窑技术服务项目投标保证金付安徽省招标集团股份有限公司</t>
  </si>
  <si>
    <t>商务部熊艳用款（二次）青海发投碱业有限公司煅烧车间重灰4#煅烧炉大、小齿更换项目农民工工资保证金付青海发投碱业有限公司--公司</t>
  </si>
  <si>
    <t>商务部熊艳用款（二次）青海发投碱业有限公司煅烧车间重灰5#煅烧炉大、小齿更换项目安全保证金付武汉开明农民工工资保证金账户--公司</t>
  </si>
  <si>
    <t>商务部熊艳用款（二次）青海发投碱业有限公司煅烧车间重灰6#煅烧炉大、小齿更换项目履约保证金付青海发投碱业有限公司--公司</t>
  </si>
  <si>
    <t>商务部熊伟用款萍乡萍钢安源钢铁108m2烧结混合机、制粒机进出口轮带堆焊修复项目投标保证金付萍乡萍钢安源钢铁有限公司--公司</t>
  </si>
  <si>
    <t>商务部周奇用款安徽省优质采科技发展有限责任公司优质采保证金</t>
  </si>
  <si>
    <t>商务部周奇用款亚太森博石灰窑轮带、大齿圈更换及轮带加垫板服务项目投标保证金付亚太森博（山东）浆纸有限公司--公司</t>
  </si>
  <si>
    <t>商务部周奇用款青海发投碱业有限公司重灰2#、3#、5#重灰炉炉头总成技改项目投标保证金付青海发投碱业有限公司</t>
  </si>
  <si>
    <t>商务部周奇用款烧结分厂（300烧结）混料机圈带修理委外工程保证金付江苏永钢集团有限公司</t>
  </si>
  <si>
    <t>商务部周奇用款洛阳中联回转窑检测调整、托轮刮瓦项目投标保证金</t>
  </si>
  <si>
    <t>商务部周奇用款青海发投4#石灰窑改造项目（机械部分）竞价比选投标保证金付青海发投碱业有限公司--公司</t>
  </si>
  <si>
    <t>商务部周奇用款2025年焦化东区化产2台冷却塔检修项目投标保证金付上海宝华国际招标有限公司华中分公司--公司</t>
  </si>
  <si>
    <t>（二次）青海发投碱业有限公司煅烧车间重灰4#煅烧炉大、小齿更换项目安全保证金付青海发投碱业有限公司</t>
  </si>
  <si>
    <t>商务部胡敏用款青海发投石灰窑改造项目（机械部分）投标保证金付胡敏(另找两家围标，河南祥光和中烁建设，一家一万元。)--个人</t>
  </si>
  <si>
    <r>
      <rPr>
        <sz val="12"/>
        <rFont val="微软雅黑"/>
        <family val="2"/>
        <charset val="134"/>
      </rPr>
      <t>重灰</t>
    </r>
    <r>
      <rPr>
        <sz val="10.5"/>
        <color indexed="63"/>
        <rFont val="Segoe UI"/>
        <family val="2"/>
        <charset val="134"/>
      </rPr>
      <t>2#</t>
    </r>
    <r>
      <rPr>
        <sz val="10.5"/>
        <color indexed="63"/>
        <rFont val="宋体"/>
        <charset val="134"/>
      </rPr>
      <t>、</t>
    </r>
    <r>
      <rPr>
        <sz val="10.5"/>
        <color indexed="63"/>
        <rFont val="Segoe UI"/>
        <family val="2"/>
        <charset val="134"/>
      </rPr>
      <t>3#</t>
    </r>
    <r>
      <rPr>
        <sz val="10.5"/>
        <color indexed="63"/>
        <rFont val="宋体"/>
        <charset val="134"/>
      </rPr>
      <t>、</t>
    </r>
    <r>
      <rPr>
        <sz val="10.5"/>
        <color indexed="63"/>
        <rFont val="Segoe UI"/>
        <family val="2"/>
        <charset val="134"/>
      </rPr>
      <t>5#</t>
    </r>
    <r>
      <rPr>
        <sz val="10.5"/>
        <color indexed="63"/>
        <rFont val="宋体"/>
        <charset val="134"/>
      </rPr>
      <t>重灰炉炉头总成技改项目履约保证付青海发投碱业有限公司</t>
    </r>
  </si>
  <si>
    <r>
      <rPr>
        <sz val="12"/>
        <rFont val="微软雅黑"/>
        <family val="2"/>
        <charset val="134"/>
      </rPr>
      <t>重灰</t>
    </r>
    <r>
      <rPr>
        <sz val="10.5"/>
        <color indexed="63"/>
        <rFont val="Segoe UI"/>
        <family val="2"/>
        <charset val="134"/>
      </rPr>
      <t>2#</t>
    </r>
    <r>
      <rPr>
        <sz val="10.5"/>
        <color indexed="63"/>
        <rFont val="宋体"/>
        <charset val="134"/>
      </rPr>
      <t>、</t>
    </r>
    <r>
      <rPr>
        <sz val="10.5"/>
        <color indexed="63"/>
        <rFont val="Segoe UI"/>
        <family val="2"/>
        <charset val="134"/>
      </rPr>
      <t>3#</t>
    </r>
    <r>
      <rPr>
        <sz val="10.5"/>
        <color indexed="63"/>
        <rFont val="宋体"/>
        <charset val="134"/>
      </rPr>
      <t>、</t>
    </r>
    <r>
      <rPr>
        <sz val="10.5"/>
        <color indexed="63"/>
        <rFont val="Segoe UI"/>
        <family val="2"/>
        <charset val="134"/>
      </rPr>
      <t>6#</t>
    </r>
    <r>
      <rPr>
        <sz val="10.5"/>
        <color indexed="63"/>
        <rFont val="宋体"/>
        <charset val="134"/>
      </rPr>
      <t>重灰炉炉头总成技改项目安全保证金付青海发投碱业有限公司</t>
    </r>
  </si>
  <si>
    <r>
      <rPr>
        <sz val="12"/>
        <rFont val="微软雅黑"/>
        <family val="2"/>
        <charset val="134"/>
      </rPr>
      <t>重灰</t>
    </r>
    <r>
      <rPr>
        <sz val="10.5"/>
        <color indexed="63"/>
        <rFont val="Segoe UI"/>
        <family val="2"/>
        <charset val="134"/>
      </rPr>
      <t>2#</t>
    </r>
    <r>
      <rPr>
        <sz val="10.5"/>
        <color indexed="63"/>
        <rFont val="宋体"/>
        <charset val="134"/>
      </rPr>
      <t>、</t>
    </r>
    <r>
      <rPr>
        <sz val="10.5"/>
        <color indexed="63"/>
        <rFont val="Segoe UI"/>
        <family val="2"/>
        <charset val="134"/>
      </rPr>
      <t>3#</t>
    </r>
    <r>
      <rPr>
        <sz val="10.5"/>
        <color indexed="63"/>
        <rFont val="宋体"/>
        <charset val="134"/>
      </rPr>
      <t>、</t>
    </r>
    <r>
      <rPr>
        <sz val="10.5"/>
        <color indexed="63"/>
        <rFont val="Segoe UI"/>
        <family val="2"/>
        <charset val="134"/>
      </rPr>
      <t>7#</t>
    </r>
    <r>
      <rPr>
        <sz val="10.5"/>
        <color indexed="63"/>
        <rFont val="宋体"/>
        <charset val="134"/>
      </rPr>
      <t>重灰炉炉头总成技改项目农民工工资保证金付武汉开明高新科技有限公司热电车间烟道更换农民工工资保证金</t>
    </r>
  </si>
  <si>
    <t>商务部胡敏用款锌业四厂回一大修回转炉筒体更换施工项目（项目编号：YGXY-SBB/20250310/32）投标保证金付河南豫光锌业有限公司</t>
  </si>
  <si>
    <t>商务部胡敏用款BDQY-ZB-2025-0124+和益公司破碎机转子在线维修招标保证金付保定太行和益环保科技有限公司</t>
  </si>
  <si>
    <t>商务部范英用款重碱车间一座碳化塔更新项目履约保证金付青海发投碱业有限公司--公司</t>
  </si>
  <si>
    <t>商务部范英用款重碱车间一座碳化塔更新项目安全保证金付青海发投碱业有限公司--公司</t>
  </si>
  <si>
    <t>商务部范英用款重碱车间一座碳化塔更新项目农民工工资保证金付武汉开明高新科技有限公司热电车间烟道更换农民工工资保证金--公司</t>
  </si>
  <si>
    <t>商务部范英用款一期渣场二、三、四级泵站出口平台母管更换项目农民工工资保证金付武汉开明高新科技有限公司热电车间烟道更换农民工工资保证金--公司</t>
  </si>
  <si>
    <t>商务部范英用款一期渣场二、三、四级泵站出口平台母管更换项目安全保证金付青海发投碱业有限公司--公司</t>
  </si>
  <si>
    <t>商务部范英用款一期渣场二、三、四级泵站出口平台母管更换项目履约保证金付青海发投碱业有限公司--公司</t>
  </si>
  <si>
    <t>商务部任艳娇用款回转窑检测服务投标保证金付奎山水泥有限公司</t>
  </si>
  <si>
    <t>扣浦发贷款利息</t>
  </si>
  <si>
    <t>还借款及利息</t>
  </si>
  <si>
    <t>商务部胡敏用款烧结分厂（300烧结）混料机圈带修理委外工程投标保证金付江苏永钢集团有限公司</t>
  </si>
  <si>
    <t>商务部胡敏用款供压缩3.82MPA蒸汽管线优化改造及新增重灰减温减压装置（安装）项目投标保证金付青海发投碱业有限公司--公司</t>
  </si>
  <si>
    <t>商务部胡敏用款炼铁厂新1#2#高炉同停外网煤气管道检修项目投标保证金付日照钢铁有限公司--公司</t>
  </si>
  <si>
    <t>商务部胡敏用款煅烧车间轻、重灰闪发器更新项目及轻灰一闪总管、重灰煅烧炉进气总管技改项目（安装施工）（二次）竞价项目保证金付青海发投碱业有限公司--公司</t>
  </si>
  <si>
    <t>商务部任艳娇用款回转窑托轮在线堆焊修复项目投标保证金付临沂中联水泥有限公司</t>
  </si>
  <si>
    <t>中盐内蒙古化工股份有限公司盐碱分公司1#3#煅烧炉维修项目投标保证金付中机国际招标有限公司</t>
  </si>
  <si>
    <t>重灰煅烧炉BC滚圈驮轮在线修理项目投标保证金付江西省精彩纵横采购咨询有限公司</t>
  </si>
  <si>
    <t>回转窑托轮在线堆焊修复项目安全保证金付临沂中联水泥有限公司</t>
  </si>
  <si>
    <t>商务部李晶用款内蒙古宜化化工新1号炉中修施工项目安全保证金付内蒙古宜化化工有限公司--公司</t>
  </si>
  <si>
    <t>商务部李晶用款内蒙古宜化化工新1号炉中修施工项目农民工工资保证金付内蒙古宜化化工有限公司--公司</t>
  </si>
  <si>
    <t>加油费</t>
  </si>
  <si>
    <t>商务部范雅君用款青海发投碱业有限公司供压缩 3.82MPA蒸汽管线优化改造及新增重灰减温减压装置(安装)安全保证金付青海发投碱业有限公司--公司</t>
  </si>
  <si>
    <t>商务部范雅君用款青海发投碱业有限公司供压缩 3.83MPA蒸汽管线优化改造及新增重灰减温减压装置(安装)农民工工资保证金付武汉开明高新科技有限公司热电车间烟道更换农民工工资保证金--公司</t>
  </si>
  <si>
    <t>商务部范雅君用款青海发投碱业有限公司供压缩 3.84MPA蒸汽管线优化改造及新增重灰减温减压装置(安装)履约保证金付青海发投碱业有限公司--公司</t>
  </si>
  <si>
    <t>商务部冯肖用款江西晶昊盐化有限公司石灰车间新增除尘技改项目询比采购保证金付江西省精彩纵横采购咨询有限公司--公司</t>
  </si>
  <si>
    <t>商务部冯肖用款九江萍钢钢铁辊子堆焊修复投标保证金付九江萍钢钢铁有限公司--公司</t>
  </si>
  <si>
    <t>商务部冯肖用款中铝山东新材料有限公司熟料窑检修、轻烧炉检修项目投标保证金付中铝招标有限公司--公司</t>
  </si>
  <si>
    <t>商务部冯肖用款新材料公司东华科技烧成设备检修服务项目保证金付山东能源招标有限公司--个人</t>
  </si>
  <si>
    <t>商务部冯肖用款荆州基地复合肥公司造粒机维修项目投标保证金付成都云图控股股份有限公司--公司</t>
  </si>
  <si>
    <t>商务部冯肖用款内蒙古君正能源化工集团股份有限公司新建外供蒸汽管道保温项目投标保证金付内蒙古君正能源化工集团股份有限公司--公司</t>
  </si>
  <si>
    <t>商务部冯肖用款内蒙古君正能源化工集团股份有限公司新建外供蒸汽管道安装项目投标保证金付内蒙古君正能源化工集团股份有限公司--公司</t>
  </si>
  <si>
    <t>生产部熊伟用款日照钢铁建材厂石灰工场回转窑及附属设施维修项目投标保证金付日照钢铁有限公司
--公司</t>
  </si>
  <si>
    <t>商务部冯肖用款炼铁厂新区烧结一、二线制粒机圆筒更换外委项目投标保证金付九江萍钢钢铁有限公司--公司</t>
  </si>
  <si>
    <t>商务部冯肖用款纯碱分公司重灰水合机A更换滚圈、托轮项目投标保证金付江西省精彩纵横采购咨询有限公司--公司</t>
  </si>
  <si>
    <t>商务部冯肖用款纯碱分公司重灰水合机A更换滚圈、拖轮项目（2次）投标保证金付江西省精彩纵横采购咨询有限公司--公司</t>
  </si>
  <si>
    <t>商务部范雅君用款重碱车间压缩系统节能降碳技术改造项目窑气管线移位及管线甩头项目农民工工资保证金付武汉开明农民工专户--公司</t>
  </si>
  <si>
    <t>商务部范雅君用款重碱车间压缩系统节能降碳技术改造项目窑气管线移位及管线甩头项目安全保证金付青海发投碱业有限公司--公司</t>
  </si>
  <si>
    <t>商务部范雅君用款重碱车间压缩系统节能降碳技术改造项目窑气管线移位及管线甩头项目履约保证金付青海发投碱业有限公司--公司</t>
  </si>
  <si>
    <t>商务部范雅君用款重碱车间压缩工段阀门管线更换、新增系统甩头项目农民工工资保证金付武汉开明农民工专户--公司</t>
  </si>
  <si>
    <t>商务部范雅君用款重碱车间压缩工段阀门管线更换、新增系统甩头项目履约保证金付青海发投碱业有限公司--公司</t>
  </si>
  <si>
    <t>商务部范雅君用款重碱车间压缩工段阀门管线更换、新增系统甩头项目安全保证金付青海发投碱业有限公司--公司</t>
  </si>
  <si>
    <t>商务部范雅君用款重碱车间蒸吸工段阀门及管线更换项目农民工工资保证金付武汉开明农民工专户--公司</t>
  </si>
  <si>
    <t>商务部范雅君用款重碱车间蒸吸工段阀门及管线更换项目履约保证金付青海发投碱业有限公司--公司</t>
  </si>
  <si>
    <t>商务部范雅君用款重碱车间蒸吸工段阀门及管线更换项目安全保证金付青海发投碱业有限公司--公司</t>
  </si>
  <si>
    <t>商务部范雅君用款重碱车间管线及阀门更换项目农民工工资保证金付武汉开明农民工专户--公司</t>
  </si>
  <si>
    <t>商务部范雅君用款重碱车间管线及阀门更换项目安全保证金付青海发投碱业有限公司--公司</t>
  </si>
  <si>
    <t>商务部范雅君用款重碱车间管线及阀门更换项目履约保证金付青海发投碱业有限公司--公司</t>
  </si>
  <si>
    <t>个税</t>
  </si>
  <si>
    <t>商务部冯肖 用款陕西华山工程机械有限公司铝业分公司氧化铝仓库除尘器管道及溜槽大修项目投标保证金付陕西华龙工程造价咨询有限公司--公司</t>
  </si>
  <si>
    <t>商务部冯肖用款山西工厂氨制冷车间更换阀门项目 投标保证金付内蒙古华晟工程项目管理有限公司呼和浩特一分公司--公司</t>
  </si>
  <si>
    <t>还浦发贷款利息</t>
  </si>
  <si>
    <t>商务部冯肖用款内蒙古君正能源化工集团股份有限公司2025年8月水泥分公司设备大修项目投标保证金付内蒙古君正能源化工集团股份有限公司</t>
  </si>
  <si>
    <t>商务部范雅君用款重碱车间压缩系统节能降碳技术改造项目窑气管线移位及管线甩头项目安全保证金凑整款付青海发投碱业有限公司--公司</t>
  </si>
  <si>
    <t>商务部范雅君用款重碱车间压缩工段阀门管线更换、新增系统甩头项目安全保证金凑整款付青海发投碱业有限公司--公司</t>
  </si>
  <si>
    <t>商务部范雅君用款重碱车间蒸吸工段阀门及管线更换项目安全保证金凑整款付青海发投碱业有限公司--公司</t>
  </si>
  <si>
    <t>商务部冯肖用款明光酒业8#9#酿造车间蒸汽管道施工项目投标保证金付安徽古井集团有限责任公司--公司</t>
  </si>
  <si>
    <t>商务部冯肖 用款中盐内蒙古化工股份有限公司安徽天辰设备管道零星安装维修工程投标保证金付中盐内蒙古化工股份有限公司--公司</t>
  </si>
  <si>
    <t>商务部冯肖 用款内蒙古宜化公司设备制作安装工程年度框架项目投标保证金付内蒙古宜化化工有限公司--公司</t>
  </si>
  <si>
    <t>生产部熊伟用款煤气管道隔热保温项目保证金付内蒙古君正能源化工集团股份有限公司--公司</t>
  </si>
  <si>
    <t>生产部熊伟用款新材料分公司蒸汽伴热管道施工项目保证金付内蒙古君正化工有限责任公司新材料分公司--公司</t>
  </si>
  <si>
    <t>商务部冯肖用款铜化集团池州恒鑫材料科技有限公司回转窑托轮、挡轮更换和维修投标保证金付安徽省优质采科技发展有限责任公司--公司</t>
  </si>
  <si>
    <t>生产部熊伟用款热电厂二车间至内蒙古泰兴泰丰化工有限公司蒸汽管道改造项目投标保证金付中盐内蒙古化工股份有限公司--公司</t>
  </si>
  <si>
    <t>商务部熊伟用款湖北双环科技股份有限公司零星维修年度服务釆购项目投标保证金付湖北长江运营咨询有限公司</t>
  </si>
  <si>
    <t>销售部刘江波用款伊钢烘烤器施工合同农民工工资保证金付新疆伊犁钢铁有限责任公司</t>
  </si>
  <si>
    <r>
      <rPr>
        <sz val="12"/>
        <color indexed="8"/>
        <rFont val="Microsoft YaHei"/>
        <family val="2"/>
        <charset val="134"/>
      </rPr>
      <t>商务部熊伟用款中信泰富特钢集团</t>
    </r>
    <r>
      <rPr>
        <sz val="10.5"/>
        <color indexed="30"/>
        <rFont val="Segoe UI"/>
        <family val="2"/>
        <charset val="134"/>
      </rPr>
      <t>400m2</t>
    </r>
    <r>
      <rPr>
        <sz val="10.5"/>
        <color indexed="30"/>
        <rFont val="宋体"/>
        <charset val="134"/>
      </rPr>
      <t>烧结一混托圈及托辊车削项目投标保证金付江阴兴澄特种钢铁有限公司</t>
    </r>
  </si>
  <si>
    <t>商务部熊伟用款日照钢铁建材厂除尘灰处理工场托轮总成外委维修项目投标保证金付日照钢铁有限公司</t>
  </si>
  <si>
    <t>商务部熊伟用款新疆宜化化工有限公司5#电石炉大修项目投标保证金付新疆宜化化工有限公司</t>
  </si>
  <si>
    <t>商务部熊伟用款日照钢铁建材厂煤气管道泄漏治理项目（长约）投标保证金付日照钢铁有限公司--公司</t>
  </si>
  <si>
    <t>商务部熊伟用款江西晶昊盐化重灰水合机A更换滚圈、托轮项目合同履约保证金付江西晶吴盐化有限公司--公司</t>
  </si>
  <si>
    <t>宁夏建材集团股份有限公司</t>
  </si>
  <si>
    <t>生产部熊伟用款日照钢铁烧结厂压力容器更换项目投标保证金付日照钢铁有限公司</t>
  </si>
  <si>
    <t>转林全意</t>
  </si>
  <si>
    <t>还借款利息费用</t>
  </si>
  <si>
    <t>过桥费</t>
  </si>
  <si>
    <t>其他</t>
  </si>
  <si>
    <t>转林总款</t>
  </si>
  <si>
    <t>生产部张月用款2025年硫酸钾厂大修非标工程项目安全保证金付新洋丰农业科技股份有限公司</t>
  </si>
  <si>
    <t>生产部熊伟用款日照钢铁建材厂除尘灰处理工场回转窑筒体及支撑设施维修长约项目投标保证金付日照钢铁有限公司--个人</t>
  </si>
  <si>
    <t>还浦发贷款本金</t>
  </si>
  <si>
    <t>生产部熊伟用款湖北双环科技股份有限公司停车检修外施服务釆购项目付湖北双环科技股份有限公司--公司</t>
  </si>
  <si>
    <t>生产部熊伟用款湖北双环科技股份有限公司压容压管检修外施服务采购项目付湖北双环科技股份有限公司--公司</t>
  </si>
  <si>
    <t>还贷款利息</t>
  </si>
  <si>
    <t>付永赢金融租赁有限公司</t>
  </si>
  <si>
    <t>生产部李权智用款伊犁钢铁电镐租赁押金费用付刘珍江--个人</t>
  </si>
  <si>
    <t>其他应收</t>
  </si>
  <si>
    <t>生产部马全花借支青海发投项目备用金--个人</t>
  </si>
  <si>
    <t>外经税费</t>
  </si>
  <si>
    <t>脚手架租赁费</t>
  </si>
  <si>
    <t>提成</t>
  </si>
  <si>
    <t>转张霖泽借支备用金</t>
  </si>
  <si>
    <t>转小张总款</t>
  </si>
  <si>
    <t>还银行贷款利息</t>
  </si>
  <si>
    <t>车辆保险费</t>
  </si>
  <si>
    <t>生产部李权智用款内蒙古宜化项目气体押金付乌海市卓顺气体有限责任有限公司--公司</t>
  </si>
  <si>
    <t>转林全意代付青海发投碱业有限公司煅烧车间轻、重灰闪发器更新项目及轻灰一闪总管、重灰煅烧炉进气总管技改项目安全保证金付江苏唐电电力安装有限公司</t>
  </si>
  <si>
    <t>转张霖泽借支</t>
  </si>
  <si>
    <t>生产部李晶用款日照钢铁租赁等离子焊机、葫芦押金付山东省高晨真建筑工程设备租赁有限公司--公司</t>
  </si>
  <si>
    <t>生产部李权智用款日照钢铁租20台二氧化碳气保焊押金费付日照维刚商贸有限公司--公司</t>
  </si>
  <si>
    <t>生产部李权智用款日照钢铁焊机租赁押金付日照市岚山区源真建筑设备租赁站</t>
  </si>
  <si>
    <t>生产部李晶报销日照钢铁租皮卡押金--个人</t>
  </si>
  <si>
    <t>保险费</t>
  </si>
  <si>
    <t>财务部杨婷用款张霖泽生活费--个人</t>
  </si>
  <si>
    <t>还微众银行100万贷款利息第一期</t>
  </si>
  <si>
    <t>生产部李权智报销青海发投6.16租皮卡20天，每天租金200元，押金2000元--个人</t>
  </si>
  <si>
    <t>生产部张月用款青海发投工具器材租赁押金付跃辉建筑器材租赁站--公司</t>
  </si>
  <si>
    <t>转张霖泽</t>
  </si>
  <si>
    <t>销售部刘江波报销伊犁钢铁项目部租房押金，租期2025年7月15日至2026年1月15日--个人</t>
  </si>
  <si>
    <t>还微众银行100万贷款利息第二期</t>
  </si>
  <si>
    <t>生产部张月用款江西玉山万年青安全保证金付江西玉山万年青水泥有限公司--公司</t>
  </si>
  <si>
    <t>生产部何俊杰报销内蒙宜化合成转换器总管项目租赁彩钢瓦押金1500元--个人</t>
  </si>
  <si>
    <t>生产部何俊杰报销内蒙古宜化车辆进场需支付500元押金--个人</t>
  </si>
  <si>
    <t>生产部何俊杰报销中盐建材项目租赁活动板房押金--个人</t>
  </si>
  <si>
    <t>生产部李权智用款内蒙古君正钢管架押金付乌海市乌达区皓长建筑租赁站</t>
  </si>
  <si>
    <t>还微众银行贷款利息</t>
  </si>
  <si>
    <r>
      <rPr>
        <sz val="10.5"/>
        <color indexed="63"/>
        <rFont val="宋体"/>
        <charset val="134"/>
      </rPr>
      <t>综合部蒋霞用款双环项目新增</t>
    </r>
    <r>
      <rPr>
        <sz val="10.5"/>
        <color indexed="63"/>
        <rFont val="Segoe UI"/>
        <family val="2"/>
        <charset val="134"/>
      </rPr>
      <t>2</t>
    </r>
    <r>
      <rPr>
        <sz val="10.5"/>
        <color indexed="63"/>
        <rFont val="宋体"/>
        <charset val="134"/>
      </rPr>
      <t>人安责险付中国平安财产保险股份有限公司孝感中心支公司</t>
    </r>
  </si>
  <si>
    <t>转黎国海贷款手续费</t>
  </si>
  <si>
    <t>还武汉农商行贷款利息</t>
  </si>
  <si>
    <r>
      <rPr>
        <sz val="10.5"/>
        <color indexed="63"/>
        <rFont val="宋体"/>
        <charset val="134"/>
      </rPr>
      <t>综合部蒋霞用款</t>
    </r>
    <r>
      <rPr>
        <sz val="10.5"/>
        <color indexed="63"/>
        <rFont val="Segoe UI"/>
        <family val="2"/>
        <charset val="134"/>
      </rPr>
      <t>GB1</t>
    </r>
    <r>
      <rPr>
        <sz val="10.5"/>
        <color indexed="63"/>
        <rFont val="宋体"/>
        <charset val="134"/>
      </rPr>
      <t>、</t>
    </r>
    <r>
      <rPr>
        <sz val="10.5"/>
        <color indexed="63"/>
        <rFont val="Segoe UI"/>
        <family val="2"/>
        <charset val="134"/>
      </rPr>
      <t>GB2</t>
    </r>
    <r>
      <rPr>
        <sz val="10.5"/>
        <color indexed="63"/>
        <rFont val="宋体"/>
        <charset val="134"/>
      </rPr>
      <t>、锅炉安装资质申报事宜，厂房场地布置需租用活动板房</t>
    </r>
    <r>
      <rPr>
        <sz val="10.5"/>
        <color indexed="63"/>
        <rFont val="Segoe UI"/>
        <family val="2"/>
        <charset val="134"/>
      </rPr>
      <t>2</t>
    </r>
    <r>
      <rPr>
        <sz val="10.5"/>
        <color indexed="63"/>
        <rFont val="宋体"/>
        <charset val="134"/>
      </rPr>
      <t>间（含</t>
    </r>
    <r>
      <rPr>
        <sz val="10.5"/>
        <color indexed="63"/>
        <rFont val="Segoe UI"/>
        <family val="2"/>
        <charset val="134"/>
      </rPr>
      <t>1</t>
    </r>
    <r>
      <rPr>
        <sz val="10.5"/>
        <color indexed="63"/>
        <rFont val="宋体"/>
        <charset val="134"/>
      </rPr>
      <t>个空调），需付押金</t>
    </r>
    <r>
      <rPr>
        <sz val="10.5"/>
        <color indexed="63"/>
        <rFont val="Segoe UI"/>
        <family val="2"/>
        <charset val="134"/>
      </rPr>
      <t>4000</t>
    </r>
    <r>
      <rPr>
        <sz val="10.5"/>
        <color indexed="63"/>
        <rFont val="宋体"/>
        <charset val="134"/>
      </rPr>
      <t>元付武汉庆博集装箱有限公司</t>
    </r>
  </si>
  <si>
    <t>生产部李权智用款新疆宜化车辆进出押金付新疆宜化化工有限公司</t>
  </si>
  <si>
    <t>还武汉微众银行贷款</t>
  </si>
  <si>
    <t>付黎国海借款利息</t>
  </si>
  <si>
    <t>还工行贷款利息</t>
  </si>
  <si>
    <t>销售部范雅君用款青海发投碱业有限公司5台锅炉喷水减温器更换项目(二次)履约保证金付江苏唐电电力安装有限公司--公司</t>
  </si>
  <si>
    <t>生产部熊伟用款内蒙古君正消防系统改造项目投标保证金付内蒙古君正化工有限责任公司铁合金冶炼分公司--公司</t>
  </si>
  <si>
    <t>上清液节水减排改造（安装施工）项目 农民工工资保证金付湖北岚丹建设工程有限公司离心机节能增效农民工工资保证金专户</t>
  </si>
  <si>
    <t>商务部胡敏用款重碱车间一座碳化塔更新项目投标保证金付青海发投碱业有限公司</t>
  </si>
  <si>
    <t>商务部熊艳用款重碱车间一座碳化塔更新项目农民工工资保证金付湖北岚丹建设工程有限公司离心机节能增效农民工工资保证金专户
--公司</t>
  </si>
  <si>
    <t>各车间厂房彩钢屋面修缮项目投标保证金付青海发投碱业有限公司</t>
  </si>
  <si>
    <t>商务部冯肖用款内蒙古君正能源化工集团股份有限公司新建外供蒸汽管道土建项目投标保证金付内蒙古君正能源化工集团股份有限公司--公司</t>
  </si>
  <si>
    <t>综合部蒋霞用款湖北岚丹购买房产一套付武汉同信益置业有限公司--公司</t>
  </si>
  <si>
    <t>投资活动</t>
  </si>
  <si>
    <t>房产</t>
  </si>
  <si>
    <t>生产部熊伟用款中盐建材公司专用设备维修项目投标保证金付中盐内蒙古化工股份有限公司--公司</t>
  </si>
  <si>
    <t>商务部郭秀利用款内蒙古宜化转化器总管更换项目安全风险保证金付内蒙古宜化化工有限公司</t>
  </si>
  <si>
    <t>生产部张月用款中盐内蒙古回转窑检测维修项目安全保证金付中盐内蒙古建材有限公司--公司</t>
  </si>
  <si>
    <t>商务部熊伟用款中盐内蒙古化工股份有限公司安徽天辰设备管道零星安装维修工程投标保证金付中盐内蒙古化工股份有限公司--公司</t>
  </si>
  <si>
    <t>还微众银行第一期贷款</t>
  </si>
  <si>
    <t>生产部李晶用款安全风险保证金，合同金额的2%付池州恒鑫材料科技有限公司--公司</t>
  </si>
  <si>
    <t>还农商行贷款利息</t>
  </si>
  <si>
    <t>商务部熊伟用款新疆宜化4#5#电石炉技改项目安装工程项目投标保证金付新疆宜化化工有限公司</t>
  </si>
  <si>
    <t>商务部熊伟用款蒙阴广汇建材有限公司生料磨、煤磨产线磨机堆焊项目投标保证金付日照钢铁有限公司--公司</t>
  </si>
  <si>
    <t>商务部熊伟用款蒙阴广汇建材有限公司回转窑窑体及附属设施维修项目投标保证金付日照钢铁有限公司--公司</t>
  </si>
  <si>
    <t>商务部熊伟用款铜化集团池州恒鑫材料科技有限公司回转窑托轮维修更换和轮带修复项目投标保证金付安徽省优质采科技发展有限责任公司</t>
  </si>
  <si>
    <t>还微众银行第二期贷款</t>
  </si>
  <si>
    <t>财务部杨婷用款仲利国际还第7期贷款付仲利国际融资租赁有限公司--对公</t>
  </si>
  <si>
    <t>财务部杨婷用款仲利国际还第8期贷款付仲利国际融资租赁有限公司--对公</t>
  </si>
  <si>
    <t>财务部杨婷用款仲利国际还第9期贷款付仲利国际融资租赁有限公司--对公</t>
  </si>
  <si>
    <t>财务部杨婷用款仲利国际还第10期贷款付仲利国际融资租赁有限公司--对公</t>
  </si>
  <si>
    <t>转曲水金隅安全保证金</t>
  </si>
  <si>
    <t>财务部杨婷用款仲利国际还第11期贷款付仲利国际融资租赁有限公司--对公</t>
  </si>
  <si>
    <t>财务部杨婷用款仲利国际还第12期贷款付仲利国际融资租赁有限公司--对公</t>
  </si>
  <si>
    <t>财务部杨婷用款仲利国际还第13期贷款付仲利国际融资租赁有限公司--对公</t>
  </si>
  <si>
    <t>财务部杨婷用款仲利国际还第14期贷款付仲利国际融资租赁有限公司--对公</t>
  </si>
  <si>
    <t>财务部杨婷用款仲利国际还第15期贷款付仲利国际融资租赁有限公司--对公</t>
  </si>
  <si>
    <t>还湖北微众银行第二期贷款</t>
  </si>
  <si>
    <t>财务部杨婷用款仲利国际还第16期贷款付仲利国际融资租赁有限公司--对公</t>
  </si>
  <si>
    <t>还湖北微众银行第三期贷款</t>
  </si>
  <si>
    <t>财务部杨婷用款仲利国际还第17期贷款付仲利国际融资租赁有限公司--对公</t>
  </si>
  <si>
    <t>还湖北微众银行贷款</t>
  </si>
  <si>
    <t>转林全意汉口银行</t>
  </si>
  <si>
    <t>商务部胡敏用款中盐东兴云梦制盐有限公司2025年设备大修项目投标保证金付江苏唐电电力安装有限公司</t>
  </si>
  <si>
    <t>商务部胡敏用款青海发投煅烧车间轻、重灰闪发器更新项目及轻灰一闪总管、重灰煅烧炉进气总管技改项目投标保证金付（江苏唐电电力安装有限公司代付保证金）--公司</t>
  </si>
  <si>
    <t>青海发投煅烧车间轻、重灰闪发器更新项目及轻灰一闪总管、重灰煅烧炉进气总管技改项目（安装施工）（二次）竞价比选公告标书费及保证金付徐燕</t>
  </si>
  <si>
    <r>
      <rPr>
        <sz val="10.5"/>
        <color indexed="49"/>
        <rFont val="宋体"/>
        <charset val="134"/>
      </rPr>
      <t>供压缩</t>
    </r>
    <r>
      <rPr>
        <sz val="10.5"/>
        <color indexed="49"/>
        <rFont val="Segoe UI"/>
        <family val="2"/>
        <charset val="134"/>
      </rPr>
      <t>3.82MPA</t>
    </r>
    <r>
      <rPr>
        <sz val="10.5"/>
        <color indexed="49"/>
        <rFont val="宋体"/>
        <charset val="134"/>
      </rPr>
      <t>蒸汽管线优化改造及新增重灰减温减压装置（安装）（二次）竞价标书费及保证金付徐燕</t>
    </r>
  </si>
  <si>
    <t>商务部胡敏用款青海发投碱业有限公司供压缩3.82MPA蒸汽管线优化改造及新增重灰减温减压装置（安装）投标保证金付江苏唐电电力安装有限公司--公司</t>
  </si>
  <si>
    <t>青海发投碱业有限公司煅烧车间轻、重灰闪发器更新项目及轻灰一闪总管、重灰煅烧炉进气总管技改项目履约保证金付江苏唐电电力安装有限公司</t>
  </si>
  <si>
    <t>青海发投碱业有限公司煅烧车间轻、重灰闪发器更新项目及轻灰一闪总管、重灰煅烧炉进气总管技改项目农民工工资保证金付江苏唐电电力安装有限公司</t>
  </si>
  <si>
    <r>
      <rPr>
        <sz val="10.5"/>
        <color indexed="30"/>
        <rFont val="宋体"/>
        <charset val="134"/>
      </rPr>
      <t>商务部冯肖用款青海发投碱业有限公司</t>
    </r>
    <r>
      <rPr>
        <sz val="10.5"/>
        <color indexed="30"/>
        <rFont val="Segoe UI"/>
        <family val="2"/>
        <charset val="134"/>
      </rPr>
      <t>5</t>
    </r>
    <r>
      <rPr>
        <sz val="10.5"/>
        <color indexed="30"/>
        <rFont val="宋体"/>
        <charset val="134"/>
      </rPr>
      <t>台锅炉喷水减温器更换项目</t>
    </r>
    <r>
      <rPr>
        <sz val="10.5"/>
        <color indexed="30"/>
        <rFont val="Segoe UI"/>
        <family val="2"/>
        <charset val="134"/>
      </rPr>
      <t>(</t>
    </r>
    <r>
      <rPr>
        <sz val="10.5"/>
        <color indexed="30"/>
        <rFont val="宋体"/>
        <charset val="134"/>
      </rPr>
      <t>二次</t>
    </r>
    <r>
      <rPr>
        <sz val="10.5"/>
        <color indexed="30"/>
        <rFont val="Segoe UI"/>
        <family val="2"/>
        <charset val="134"/>
      </rPr>
      <t>)</t>
    </r>
    <r>
      <rPr>
        <sz val="10.5"/>
        <color indexed="30"/>
        <rFont val="宋体"/>
        <charset val="134"/>
      </rPr>
      <t>投标保证金付江苏唐电电力安装有限公司</t>
    </r>
  </si>
  <si>
    <t>销售部范雅君用款青海发投碱业有限公司5台锅炉喷水减温器更换项目(二次)安全保证金付江苏唐电电力安装有限公司--公司</t>
  </si>
  <si>
    <t>销售部范雅君用款青海发投碱业有限公司5台锅炉喷水减温器更换项目(二次)农民工工资保证金付江苏唐电电力安装有限公司--公司</t>
  </si>
  <si>
    <t>商务部冯肖用款中盐吉兰泰氯碱化工有限公司2025年度停车大修外委检修项目投标保证金付江苏唐电电力安装有限公司--公司</t>
  </si>
  <si>
    <t>商务部范雅君用款热电车间锅炉喷水减温器更换项目安全保证金5%补凑整款付江苏唐电电力安装有限公司--公司</t>
  </si>
  <si>
    <r>
      <rPr>
        <sz val="10.5"/>
        <color indexed="30"/>
        <rFont val="宋体"/>
        <charset val="134"/>
      </rPr>
      <t>商务部熊伟用款福建三钢</t>
    </r>
    <r>
      <rPr>
        <sz val="10.5"/>
        <color indexed="30"/>
        <rFont val="Segoe UI"/>
        <family val="2"/>
        <charset val="134"/>
      </rPr>
      <t>(</t>
    </r>
    <r>
      <rPr>
        <sz val="10.5"/>
        <color indexed="30"/>
        <rFont val="宋体"/>
        <charset val="134"/>
      </rPr>
      <t>集团</t>
    </r>
    <r>
      <rPr>
        <sz val="10.5"/>
        <color indexed="30"/>
        <rFont val="Segoe UI"/>
        <family val="2"/>
        <charset val="134"/>
      </rPr>
      <t>)</t>
    </r>
    <r>
      <rPr>
        <sz val="10.5"/>
        <color indexed="30"/>
        <rFont val="宋体"/>
        <charset val="134"/>
      </rPr>
      <t>三明化工有限责任公司三化</t>
    </r>
    <r>
      <rPr>
        <sz val="10.5"/>
        <color indexed="30"/>
        <rFont val="Segoe UI"/>
        <family val="2"/>
        <charset val="134"/>
      </rPr>
      <t>1#2#</t>
    </r>
    <r>
      <rPr>
        <sz val="10.5"/>
        <color indexed="30"/>
        <rFont val="宋体"/>
        <charset val="134"/>
      </rPr>
      <t>余热锅炉三级四级省煤器更换检修投标保证金付江苏唐电电力安装有限公司</t>
    </r>
  </si>
  <si>
    <t>商务部熊伟用款（三次）中盐内蒙古化工股份有限公司热电厂一车间锅炉检修项目投标保证金付江苏唐电电力安装有限公司</t>
  </si>
  <si>
    <t>湖北岚丹贷款中介费转肖克雄</t>
  </si>
  <si>
    <t>付肖进贷款过桥费</t>
  </si>
  <si>
    <t>付王伯明贷款过桥费</t>
  </si>
  <si>
    <t>转黎国海过桥费</t>
  </si>
  <si>
    <t>转汪聪过桥费</t>
  </si>
  <si>
    <t>转林全意代付银行中间费</t>
  </si>
  <si>
    <t>生产部熊维用款湖北双环科技股份有限公司6#锅炉检修釆购项目投标保证金付江苏唐电电力安装有限公司--公司</t>
  </si>
  <si>
    <r>
      <rPr>
        <sz val="10.5"/>
        <color indexed="49"/>
        <rFont val="宋体"/>
        <charset val="134"/>
      </rPr>
      <t>商务部熊伟用款湖北双环科技股份有限公司</t>
    </r>
    <r>
      <rPr>
        <sz val="10.5"/>
        <color indexed="49"/>
        <rFont val="Segoe UI"/>
        <family val="2"/>
        <charset val="134"/>
      </rPr>
      <t>9.8Mpa</t>
    </r>
    <r>
      <rPr>
        <sz val="10.5"/>
        <color indexed="49"/>
        <rFont val="宋体"/>
        <charset val="134"/>
      </rPr>
      <t>余热余压综合利用管道安装项目投标保证金付江苏唐电电力安装有限公司</t>
    </r>
  </si>
  <si>
    <t>感觉像是增值税及附加</t>
  </si>
  <si>
    <t>商务部熊伟用款新疆宜化热电分厂2026年1#机组检修项目投标保证金付新疆宜化化工有限公司</t>
  </si>
  <si>
    <t>湖北双环朱斯超借支备用金</t>
  </si>
  <si>
    <t>生活用品</t>
  </si>
  <si>
    <t>张霖泽房租付王婷婷</t>
  </si>
  <si>
    <t>财务部余丽用款过桥服务费付武汉众心嘉益贸易有限公司</t>
  </si>
  <si>
    <t>资金中介费</t>
  </si>
  <si>
    <t>还微众银行100万贷款本金及利息</t>
  </si>
  <si>
    <t>还微众银行290万贷款利息</t>
  </si>
  <si>
    <t>生产部黄婷借支采购备用金--个人</t>
  </si>
  <si>
    <t>还永赢金融租赁有限公司剩余贷款利息</t>
  </si>
  <si>
    <t>生产部陈铭浩借支项目备用金--个人</t>
  </si>
  <si>
    <t>还中国银行贷款利息</t>
  </si>
  <si>
    <t>还湖北微众银行第四期贷款</t>
  </si>
  <si>
    <t>财务部杨婷用款仲利国际还第18期贷款付仲利国际融资租赁有限公司--对公</t>
  </si>
  <si>
    <t>还湖北中国银行贷款利息</t>
  </si>
  <si>
    <t>付肖克雄5天过桥费</t>
  </si>
  <si>
    <t>转张霖泽缴房租</t>
  </si>
  <si>
    <t>武汉开明贷款中介费转肖克雄</t>
  </si>
  <si>
    <t>还微众银行第三期贷款</t>
  </si>
  <si>
    <t>还武汉华夏京汉支行贷款本金加利息</t>
  </si>
  <si>
    <t>唐电</t>
  </si>
  <si>
    <t>唐电农民工账户提款转林总12.2</t>
  </si>
  <si>
    <t>唐电农民工账户提款转林总2026.1.5</t>
  </si>
  <si>
    <t>农商行还贷款800万</t>
  </si>
  <si>
    <t>收到武汉瑞收农业科技有限公司贴现款（原合计金额461200，扣手续费4700）</t>
  </si>
  <si>
    <t>贴息支出</t>
  </si>
  <si>
    <t>贴息费用</t>
  </si>
  <si>
    <t>收到武汉瑞收农业科技有限公司贴现款（原票金额1428910，扣手续费16900）</t>
  </si>
  <si>
    <t>收到温州凯沣机械有限公司贴现款（原票金额957074，扣手续费8580）</t>
  </si>
  <si>
    <t>收到温州凯沣机械有限公司贴现款（原票金额26600，扣手续费280）</t>
  </si>
  <si>
    <t>收到温州凯沣机械有限公司贴现款（原票金额209171.05，扣手续费1480）</t>
  </si>
  <si>
    <t>收到北京银行股份有限公司上海分行黄浦支行通宝票据贴现款（原票金额38682，息费711.84，手续费206.85）</t>
  </si>
  <si>
    <t>收到北京银行股份有限公司上海分行黄浦支行通宝票据贴现款原票金额550000，息费10121.13，手续费2940.98）</t>
  </si>
  <si>
    <t>收到武汉国兰商贸有限公司贴现款（原票金额831783.65，手续费6360，实收825423.65）</t>
  </si>
  <si>
    <t>收到北京银行股份有限公司上海分行黄浦支行通宝票据贴现款（原票金额289282.74，息费3688.91，手续费1648.92）</t>
  </si>
  <si>
    <t>收到武汉国兰商贸有限公司贴现款（原票金额310300，手续费2100，实收308200）</t>
  </si>
  <si>
    <t>收到武汉国兰商贸有限公司贴现款（原票金额94051.44，手续费780，实收93271.44）</t>
  </si>
  <si>
    <t>收到温州凯沣机械有限公司贴现款（原票金额256300，扣手续费2092）</t>
  </si>
  <si>
    <t>收到武汉国兰商贸有限公司贴现款（原票金额644579.56，手续费4500，实收640079.56）</t>
  </si>
  <si>
    <t>收到温州凯沣机械有限公司贴现款（原票金额147000，扣手续费978）</t>
  </si>
  <si>
    <t>收到温州凯沣机械有限公司贴现款（原票金额30万，扣手续费800）</t>
  </si>
  <si>
    <t>收到武汉国兰商贸有限公司贴现款（原票金额524270，手续费2600，实收521670）</t>
  </si>
  <si>
    <t>收到武汉国兰商贸有限公司贴现款（原票金额54353.79，手续费760，实收53593.79）</t>
  </si>
  <si>
    <t>收到宁波峥墨物资有限公司转来通宝贴现款（原票金额36309.24，手续费1700，实收34609.24）</t>
  </si>
  <si>
    <t>收到武汉国兰商贸有限公司贴现款（原票金额131206.57，手续费1390，实收129816.57）</t>
  </si>
  <si>
    <t>收到武汉国兰商贸有限公司贴现款（原票金额296599.11，手续费1550，实收295049.11）</t>
  </si>
  <si>
    <t>收到武汉国兰商贸有限公司贴现款（原票金额120000，手续费0，实收120000）</t>
  </si>
  <si>
    <t>收到厦门芝麻开花节节高贸易有限公司贴现款（原票金额18400，手续费0，实收18400）</t>
  </si>
  <si>
    <t>收到武汉国兰商贸有限公司贴现款（原票金额19369，手续费2100，实收17269）</t>
  </si>
  <si>
    <t>收到武汉国兰商贸有限公司贴现款（原票金额25700，手续费0，实收25700）</t>
  </si>
  <si>
    <t>收到温州凯沣机械有限公司贴现款（原票金额161509，扣手续费1540，实收金额159968.95）</t>
  </si>
  <si>
    <t>收到武汉国兰商贸有限公司贴现款（原票金额713205.22，手续费4650，实收708555.22）</t>
  </si>
  <si>
    <t>收到武汉国兰商贸有限公司贴现款（原票金额139630，手续费1210，实收138420）</t>
  </si>
  <si>
    <t>收到武汉国兰商贸有限公司贴现款（原票金额672400，手续费3300，实收669100）</t>
  </si>
  <si>
    <t>收到杭州鼎安贝电子科技有限公司贴现款（原票金额563840，手续费2288，实收561552）</t>
  </si>
  <si>
    <t>收到武汉瑞收农业科技有限公司贴现款（原合计金额853460，扣手续费6050，扣重复手背书手续费150，实收847260）</t>
  </si>
  <si>
    <t>收到武汉瑞收农业科技有限公司贴现款（原票金额791308.37，扣手续费4000，实收787308.37）</t>
  </si>
  <si>
    <t>收到武汉瑞收农业科技有限公司贴现款（原票金额667275.15，扣手续费4800，实收662475.15）</t>
  </si>
  <si>
    <t>收到温州凯沣机械有限公司2张票据贴现款（原票金额5万，扣手续费420，实收49580）</t>
  </si>
  <si>
    <t>收到武汉国兰商贸有限公司转来银行承兑汇票贴现款（原票金额5万，扣手续费300，实收49700）</t>
  </si>
  <si>
    <t>收到武汉国兰商贸有限公司转来银行承兑汇票贴现款（原票金额10835，扣手续费500，实收10335）</t>
  </si>
  <si>
    <t>收到温州凯沣机械有限公司贴现款（原票金额41060，扣手续费530</t>
  </si>
  <si>
    <t>收到温州凯沣机械有限公司贴现（原票金额45000，手续费390，实收44610）</t>
  </si>
  <si>
    <t>收到武汉国兰商贸有限公司贴现款（原票金额50000，手续费310，实收49690）</t>
  </si>
  <si>
    <t>收到武汉国兰商贸有限公司贴现款（原票金额14900，手续费500，实收14400）</t>
  </si>
  <si>
    <t>收到温州凯沣机械有限公司贴现（原票金额54479.6，手续费420，实收54059.6）</t>
  </si>
  <si>
    <t>收到武汉国兰商贸有限公司贴现款（原票金额321610.08，手续费3000，实收318610.08）</t>
  </si>
  <si>
    <t>收到杭州鼎安贝电子科技有限公司贴现款（原票金额208092.74.，手续费998，实收207094.74）</t>
  </si>
  <si>
    <t>武汉工行还贷款200万</t>
  </si>
  <si>
    <t>湖北工行还贷380万</t>
  </si>
  <si>
    <t>湖北工行还贷70万</t>
  </si>
  <si>
    <t>时间</t>
  </si>
  <si>
    <t>票面原值</t>
  </si>
  <si>
    <t>重复背书手续费</t>
  </si>
  <si>
    <t>浦发银行光谷支行004954</t>
  </si>
  <si>
    <t>收到青海发投碱业有限公司票据提示付款贴现，票号：510311001106920240703000637156-000150294828000151138527</t>
  </si>
  <si>
    <t>贴息</t>
  </si>
  <si>
    <t>农商行豹澥支行310028</t>
  </si>
  <si>
    <t>收到通宝票据贴现款</t>
  </si>
  <si>
    <t>收到武汉国兰商贸有限公司贴现款</t>
  </si>
  <si>
    <t>工行武汉瀚城支行004604</t>
  </si>
  <si>
    <t>电子承兑汇票</t>
  </si>
  <si>
    <t>武汉浦发青海发投碱业有限公司提示付款贴现</t>
  </si>
  <si>
    <t>武汉浦发转武汉瑞收农业科技有限公司6张票据贴现</t>
  </si>
  <si>
    <t>通宝贴现</t>
  </si>
  <si>
    <t>武汉浦发转武汉瑞收农业科技有限公司1张票据贴现，票号；550358400001620241119001146797000000000001-000142891000</t>
  </si>
  <si>
    <t>武汉浦发转温州凯沣机械有限公司贴现银行承兑汇票4张</t>
  </si>
  <si>
    <t>武汉华夏转温州凯沣机械有限公司贴现银行承兑汇票3张</t>
  </si>
  <si>
    <t>武汉华夏转温州凯沣机械有限公司贴现银行承兑汇票1张</t>
  </si>
  <si>
    <t>武汉浦发转武汉瑞收农业科技有限公司2张票据贴现（款转武汉工行）</t>
  </si>
  <si>
    <t>武汉浦发转武汉国兰商贸有限公司银行承兑汇票7张贴现</t>
  </si>
  <si>
    <t>武汉华夏转武汉国兰商贸有限公司银行承兑汇票1张贴现</t>
  </si>
  <si>
    <t>武汉浦发转武汉瑞收农业科技有限公司银行承兑票据2张贴现</t>
  </si>
  <si>
    <t>武汉华夏转武汉瑞收农业科技有限公司银行承兑汇票2张贴现</t>
  </si>
  <si>
    <t>武汉浦发转武汉国兰商贸有限公司银行承兑汇票4张贴现</t>
  </si>
  <si>
    <t>新疆伊犁钢铁有限责任公司通宝平台贴现</t>
  </si>
  <si>
    <t>武汉浦发转武汉国兰商贸有限公司银行承兑汇票1张贴现</t>
  </si>
  <si>
    <t>票据贴现</t>
  </si>
  <si>
    <t>武汉浦发转武汉国兰商贸有限公司银行承兑汇票6张贴现</t>
  </si>
  <si>
    <t>武汉华夏转温州凯沣机械有限公司银行承兑汇票2张贴现</t>
  </si>
  <si>
    <t>武汉浦发转温州凯沣机械有限公司贴现银行承兑汇票1张</t>
  </si>
  <si>
    <t>通宝武钢中冶转宁波峥墨物资有限公司贴现</t>
  </si>
  <si>
    <t>武汉浦发转武汉国兰商贸有限公司银行承兑汇票2张贴现</t>
  </si>
  <si>
    <t>武汉华夏转武汉国兰商贸有限公司银行承兑汇票3张贴现</t>
  </si>
  <si>
    <t>武汉光大转武汉国兰商贸有限公司银行承兑汇票1张贴现</t>
  </si>
  <si>
    <t>武汉浦发转厦门芝麻开花节节高贸易有限公司商业承兑汇票1张贴现</t>
  </si>
  <si>
    <t>武汉汉口转武汉国兰商贸有限公司银行承兑汇票1张贴现</t>
  </si>
  <si>
    <t>武汉华夏转武汉国兰商贸有限公司银行承兑汇票4张贴现</t>
  </si>
  <si>
    <t>武汉浦发转杭州鼎安贝电子科技有限公司银行承兑汇票3张贴现</t>
  </si>
  <si>
    <t>武汉华夏转武汉瑞收农业科技有限公司银行承兑汇票4张贴现</t>
  </si>
  <si>
    <t>中信银行武汉东湖支行181028</t>
  </si>
  <si>
    <t>武汉彤烨中信转武汉瑞收农业科技有限公司票据1张贴现</t>
  </si>
  <si>
    <t>武汉彤烨中信转温州凯沣机械有限公司票据2张贴现</t>
  </si>
  <si>
    <t>邮政凤凰路支行</t>
  </si>
  <si>
    <t>收到武汉国兰商贸有限公司贴现款（原票金额52670，手续费0，实收52670）</t>
  </si>
  <si>
    <t>中国银行鄂州分行0592794</t>
  </si>
  <si>
    <t>收到武汉瑞收农业科技有限公司票据贴现款</t>
  </si>
  <si>
    <t>湖北工行西山转温州凯沣机械有限公司贴现银行承兑汇票1张</t>
  </si>
  <si>
    <t>湖北工行西山转武汉国兰商贸有限公司贴现</t>
  </si>
  <si>
    <t>湖北工行西山转武汉国兰商贸有限公司银行承兑汇票1张贴现</t>
  </si>
  <si>
    <t>岚丹电子承兑汇票</t>
  </si>
  <si>
    <t>湖北岚丹中信转温州凯沣机械有限公司银行承兑汇票1张贴现，票号:53131210050492024092500094769574890501-80890500</t>
  </si>
  <si>
    <t>湖北岚丹中信转武汉瑞收科技有限公司银行承兑汇票2张贴现</t>
  </si>
  <si>
    <t>湖北岚丹中信转武汉国兰商贸有限公司银行承兑汇票1张贴现</t>
  </si>
  <si>
    <t>湖北岚丹中信转武汉国兰商贸有限公司银行承兑汇票2张贴现</t>
  </si>
  <si>
    <t>湖北岚丹中信转温州凯沣机械有限公司银行承兑汇票贴现1张</t>
  </si>
  <si>
    <t>湖北岚丹中信转武汉瑞收农业科技有限公司银行承兑汇票2张贴现</t>
  </si>
  <si>
    <t>2025年各个主体开票及纳税情况</t>
  </si>
  <si>
    <t>不含税收入</t>
  </si>
  <si>
    <t>对象     所属期</t>
  </si>
  <si>
    <t>税负</t>
  </si>
  <si>
    <t>外部</t>
  </si>
  <si>
    <t>须提出2024年年底未开票收入200万左右</t>
  </si>
  <si>
    <t>外部占当期比例</t>
  </si>
  <si>
    <t>内部</t>
  </si>
  <si>
    <t>内部占当期比例</t>
  </si>
  <si>
    <t>小计</t>
  </si>
  <si>
    <t>纳税金额</t>
  </si>
  <si>
    <t>信茂</t>
  </si>
  <si>
    <t>曦月</t>
  </si>
  <si>
    <t>内部开票</t>
  </si>
  <si>
    <t>总开票</t>
  </si>
  <si>
    <t>对外开票</t>
  </si>
  <si>
    <t>纳税合计</t>
  </si>
  <si>
    <t>税负率</t>
  </si>
  <si>
    <t>外部开票</t>
  </si>
  <si>
    <t>(全部)</t>
  </si>
  <si>
    <t>求和项:含税合计</t>
  </si>
  <si>
    <t>开票日期</t>
  </si>
  <si>
    <t>省份</t>
  </si>
  <si>
    <t>安徽</t>
  </si>
  <si>
    <t>北京</t>
  </si>
  <si>
    <t>福建</t>
  </si>
  <si>
    <t>广东</t>
  </si>
  <si>
    <t>贵州</t>
  </si>
  <si>
    <t>河北</t>
  </si>
  <si>
    <t>河南</t>
  </si>
  <si>
    <t>湖南</t>
  </si>
  <si>
    <t>江苏</t>
  </si>
  <si>
    <t>江西</t>
  </si>
  <si>
    <t>辽宁</t>
  </si>
  <si>
    <t>内蒙古自治区</t>
  </si>
  <si>
    <t>青海</t>
  </si>
  <si>
    <t>山东</t>
  </si>
  <si>
    <t>山西</t>
  </si>
  <si>
    <t>陕西</t>
  </si>
  <si>
    <t>四川</t>
  </si>
  <si>
    <t>无</t>
  </si>
  <si>
    <t>新疆</t>
  </si>
  <si>
    <t>云南</t>
  </si>
  <si>
    <t>浙江</t>
  </si>
  <si>
    <t>重庆</t>
  </si>
  <si>
    <t>2024年各个主体开票及纳税情况</t>
  </si>
  <si>
    <t>对象   所属期</t>
  </si>
  <si>
    <t>甘肃</t>
  </si>
  <si>
    <t>广西</t>
  </si>
  <si>
    <t>海南</t>
  </si>
  <si>
    <t>黑龙江</t>
  </si>
  <si>
    <t>SUBTOTAL(9,H3:H4999)</t>
  </si>
  <si>
    <t>下账单位</t>
  </si>
  <si>
    <t>发票单位</t>
  </si>
  <si>
    <t>销售合同号</t>
  </si>
  <si>
    <t>税率</t>
  </si>
  <si>
    <t>含税合计</t>
  </si>
  <si>
    <t>税额</t>
  </si>
  <si>
    <t>金额</t>
  </si>
  <si>
    <t>发票号码</t>
  </si>
  <si>
    <t>含税单价</t>
  </si>
  <si>
    <t>合同编号</t>
  </si>
  <si>
    <t>合同金额</t>
  </si>
  <si>
    <t>开工日期</t>
  </si>
  <si>
    <t>完工日期</t>
  </si>
  <si>
    <r>
      <t>凭证</t>
    </r>
    <r>
      <rPr>
        <b/>
        <sz val="12"/>
        <color indexed="8"/>
        <rFont val="宋体"/>
        <charset val="134"/>
      </rPr>
      <t xml:space="preserve">
</t>
    </r>
    <r>
      <rPr>
        <b/>
        <sz val="12"/>
        <color indexed="8"/>
        <rFont val="宋体"/>
        <charset val="134"/>
      </rPr>
      <t>号码</t>
    </r>
  </si>
  <si>
    <t>项目名称</t>
  </si>
  <si>
    <t>宁都县赣锋锂业有限公司</t>
  </si>
  <si>
    <t>KMX240118-017-XF</t>
  </si>
  <si>
    <t>25422000000000794042</t>
  </si>
  <si>
    <t>*劳务*宁都赣锋槽式输送机大修施工项目</t>
  </si>
  <si>
    <t>25422000000003002727</t>
  </si>
  <si>
    <t>*劳务*修理修配劳务*轮带、托轮剥落掉块修复</t>
  </si>
  <si>
    <t>25422000000003318484</t>
  </si>
  <si>
    <t>*建筑服务*轮带平面磨削</t>
  </si>
  <si>
    <t>25422000000004965028</t>
  </si>
  <si>
    <t>*劳务*炼铁厂高炉、烧结2024年设备功能精度恢复 设备检修费</t>
  </si>
  <si>
    <t>25422000000005025651</t>
  </si>
  <si>
    <t>*劳务*炼铁厂捞渣机、高炉主垄沟2024年设备功能精度恢复设备检修费</t>
  </si>
  <si>
    <t>25422000000004965445</t>
  </si>
  <si>
    <t>*劳务*炼铁厂竖炉2024年设备功能精度恢复设备检修费</t>
  </si>
  <si>
    <t>巴合提开勒得·吾莫尔霍加</t>
  </si>
  <si>
    <t>25652000000001955350</t>
  </si>
  <si>
    <t>*机动车*小型普通客车</t>
  </si>
  <si>
    <t>25422000000007664299</t>
  </si>
  <si>
    <t>*劳务*修理修配劳务*炼铁厂球团回转窑托轮、滚带修复及调窑工程</t>
  </si>
  <si>
    <t>25422000000009196105</t>
  </si>
  <si>
    <t>*劳务*修理修配劳务*中档北面托轮剥落掉块修复</t>
  </si>
  <si>
    <t>25422000000014703032</t>
  </si>
  <si>
    <t>*建筑服务*青海发投碱业有限公司石灰车间除尘器更换项目工程更换项目工程</t>
  </si>
  <si>
    <t>25422000000016746649</t>
  </si>
  <si>
    <t>*劳务*修理修配劳务*辊压机主轴在线加工</t>
  </si>
  <si>
    <t>25422000000016734215</t>
  </si>
  <si>
    <t>*劳务*修理修配劳务*2#窑壳切换工作（筒体更换）</t>
  </si>
  <si>
    <t>25422000000027970082</t>
  </si>
  <si>
    <t>*劳务*炼铁厂捞渣机、高炉主垄沟2024年设备功能精度恢复设备检修费精度恢复设备检修费</t>
  </si>
  <si>
    <t>25422000000028030228</t>
  </si>
  <si>
    <t>*劳务*炼铁厂高炉、烧结2024年设备功能精度恢复 设备检修费复 设备检修费</t>
  </si>
  <si>
    <t>25422000000028016180</t>
  </si>
  <si>
    <t>*劳务*炼铁厂竖炉2024年设备功能精度恢复设备检修费修费</t>
  </si>
  <si>
    <t>鄂州凯瑞德科技有限公司</t>
  </si>
  <si>
    <t>KMX231124-258-XF</t>
  </si>
  <si>
    <t>25422000000029062612</t>
  </si>
  <si>
    <t>*建筑服务*零件加工</t>
  </si>
  <si>
    <t>25422000000030944548</t>
  </si>
  <si>
    <r>
      <t>*建筑服务*前滚圈修复工</t>
    </r>
    <r>
      <rPr>
        <sz val="10"/>
        <color indexed="8"/>
        <rFont val="宋体"/>
        <charset val="134"/>
      </rPr>
      <t xml:space="preserve">
</t>
    </r>
    <r>
      <rPr>
        <sz val="10"/>
        <color indexed="8"/>
        <rFont val="宋体"/>
        <charset val="134"/>
      </rPr>
      <t>程</t>
    </r>
  </si>
  <si>
    <t>25422000000030944793</t>
  </si>
  <si>
    <t>*建筑服务*托轮修复工程</t>
  </si>
  <si>
    <t>宁鹏</t>
  </si>
  <si>
    <t>25422000000032634998</t>
  </si>
  <si>
    <r>
      <t>*交通运输设备*机动车*</t>
    </r>
    <r>
      <rPr>
        <sz val="10"/>
        <color indexed="8"/>
        <rFont val="宋体"/>
        <charset val="134"/>
      </rPr>
      <t xml:space="preserve">
</t>
    </r>
    <r>
      <rPr>
        <sz val="10"/>
        <color indexed="8"/>
        <rFont val="宋体"/>
        <charset val="134"/>
      </rPr>
      <t>二手车 车辆转让协议</t>
    </r>
  </si>
  <si>
    <t>25422000000032575795</t>
  </si>
  <si>
    <t>*交通运输设备*机动车*二手车 车辆转让协议</t>
  </si>
  <si>
    <t>25422000000032922833</t>
  </si>
  <si>
    <r>
      <t>*建筑服务*盐碱分公司制</t>
    </r>
    <r>
      <rPr>
        <sz val="10"/>
        <color indexed="8"/>
        <rFont val="宋体"/>
        <charset val="134"/>
      </rPr>
      <t xml:space="preserve">
</t>
    </r>
    <r>
      <rPr>
        <sz val="10"/>
        <color indexed="8"/>
        <rFont val="宋体"/>
        <charset val="134"/>
      </rPr>
      <t>碱车间2#、3#碳化塔 更</t>
    </r>
    <r>
      <rPr>
        <sz val="10"/>
        <color indexed="8"/>
        <rFont val="宋体"/>
        <charset val="134"/>
      </rPr>
      <t xml:space="preserve">
</t>
    </r>
    <r>
      <rPr>
        <sz val="10"/>
        <color indexed="8"/>
        <rFont val="宋体"/>
        <charset val="134"/>
      </rPr>
      <t>新拆解项目</t>
    </r>
  </si>
  <si>
    <t>25422000000035276880</t>
  </si>
  <si>
    <r>
      <t>*劳务*2023年伊犁钢铁炼</t>
    </r>
    <r>
      <rPr>
        <sz val="10"/>
        <color indexed="8"/>
        <rFont val="宋体"/>
        <charset val="134"/>
      </rPr>
      <t xml:space="preserve">
</t>
    </r>
    <r>
      <rPr>
        <sz val="10"/>
        <color indexed="8"/>
        <rFont val="宋体"/>
        <charset val="134"/>
      </rPr>
      <t>铁厂烧结年修维修工程项</t>
    </r>
    <r>
      <rPr>
        <sz val="10"/>
        <color indexed="8"/>
        <rFont val="宋体"/>
        <charset val="134"/>
      </rPr>
      <t xml:space="preserve">
</t>
    </r>
    <r>
      <rPr>
        <sz val="10"/>
        <color indexed="8"/>
        <rFont val="宋体"/>
        <charset val="134"/>
      </rPr>
      <t>目设备检验费</t>
    </r>
  </si>
  <si>
    <t>湖北岚丹建设工程有限公司</t>
  </si>
  <si>
    <t>25422000000035906483</t>
  </si>
  <si>
    <t>*劳务*修理修配劳务*托轮、轮带、齿轮修复</t>
  </si>
  <si>
    <t>武汉开明高新科技有限公司</t>
  </si>
  <si>
    <t>25422000000036060702</t>
  </si>
  <si>
    <t>*研发和技术服务*专业技术服务</t>
  </si>
  <si>
    <r>
      <t>*研发和技术服务*专业技</t>
    </r>
    <r>
      <rPr>
        <sz val="10"/>
        <color indexed="8"/>
        <rFont val="宋体"/>
        <charset val="134"/>
      </rPr>
      <t xml:space="preserve">
</t>
    </r>
    <r>
      <rPr>
        <sz val="10"/>
        <color indexed="8"/>
        <rFont val="宋体"/>
        <charset val="134"/>
      </rPr>
      <t>术服务</t>
    </r>
  </si>
  <si>
    <t>25422000000036041951</t>
  </si>
  <si>
    <t>25422000000036092470</t>
  </si>
  <si>
    <t>*劳务*修理修配劳务*托轮组（维修）</t>
  </si>
  <si>
    <t>25422000000036179712</t>
  </si>
  <si>
    <t>25422000000036281143</t>
  </si>
  <si>
    <t>*劳务*托轮组（维修）</t>
  </si>
  <si>
    <t>湘潭县亿鑫锌业有限公司</t>
  </si>
  <si>
    <t>KMX230113-021-XF</t>
  </si>
  <si>
    <t>25422000000036438944</t>
  </si>
  <si>
    <t>25422000000039945980</t>
  </si>
  <si>
    <t>*劳务*齿面修复</t>
  </si>
  <si>
    <t>25422000000042554305</t>
  </si>
  <si>
    <t>25422000000043983812</t>
  </si>
  <si>
    <r>
      <t>*建筑服务*烧结厂2024年</t>
    </r>
    <r>
      <rPr>
        <sz val="10"/>
        <color indexed="8"/>
        <rFont val="宋体"/>
        <charset val="134"/>
      </rPr>
      <t xml:space="preserve">
</t>
    </r>
    <r>
      <rPr>
        <sz val="10"/>
        <color indexed="8"/>
        <rFont val="宋体"/>
        <charset val="134"/>
      </rPr>
      <t>600㎡烧结二次混合机辊</t>
    </r>
    <r>
      <rPr>
        <sz val="10"/>
        <color indexed="8"/>
        <rFont val="宋体"/>
        <charset val="134"/>
      </rPr>
      <t xml:space="preserve">
</t>
    </r>
    <r>
      <rPr>
        <sz val="10"/>
        <color indexed="8"/>
        <rFont val="宋体"/>
        <charset val="134"/>
      </rPr>
      <t>圈车削外委施工</t>
    </r>
  </si>
  <si>
    <t>KMX210908-347-XF/KMX220118-035-XF</t>
  </si>
  <si>
    <t>25422000000042559643</t>
  </si>
  <si>
    <t>劳务*修理修配劳务*回转窑轮带损坏修复</t>
  </si>
  <si>
    <t>25422000000044763711</t>
  </si>
  <si>
    <t>*劳务*修理修配劳务*2#线回转窑Ⅱ挡轮带</t>
  </si>
  <si>
    <t>25422000000044870882</t>
  </si>
  <si>
    <t>25422000000045144627</t>
  </si>
  <si>
    <t>25422000000047073505</t>
  </si>
  <si>
    <r>
      <t>*劳务*修理修配劳务*</t>
    </r>
    <r>
      <rPr>
        <sz val="10"/>
        <color indexed="8"/>
        <rFont val="宋体"/>
        <charset val="134"/>
      </rPr>
      <t xml:space="preserve">
</t>
    </r>
    <r>
      <rPr>
        <sz val="10"/>
        <color indexed="8"/>
        <rFont val="宋体"/>
        <charset val="134"/>
      </rPr>
      <t>2022年三烧混合机在线修</t>
    </r>
    <r>
      <rPr>
        <sz val="10"/>
        <color indexed="8"/>
        <rFont val="宋体"/>
        <charset val="134"/>
      </rPr>
      <t xml:space="preserve">
</t>
    </r>
    <r>
      <rPr>
        <sz val="10"/>
        <color indexed="8"/>
        <rFont val="宋体"/>
        <charset val="134"/>
      </rPr>
      <t>复</t>
    </r>
  </si>
  <si>
    <t>25422000000050378734</t>
  </si>
  <si>
    <r>
      <t>*建筑服务*二线窑二档轮</t>
    </r>
    <r>
      <rPr>
        <sz val="10"/>
        <color indexed="8"/>
        <rFont val="宋体"/>
        <charset val="134"/>
      </rPr>
      <t xml:space="preserve">
</t>
    </r>
    <r>
      <rPr>
        <sz val="10"/>
        <color indexed="8"/>
        <rFont val="宋体"/>
        <charset val="134"/>
      </rPr>
      <t>带裂纹修复</t>
    </r>
  </si>
  <si>
    <t>25422000000052260680</t>
  </si>
  <si>
    <r>
      <t>*劳务*窑尾收尘器箱体修</t>
    </r>
    <r>
      <rPr>
        <sz val="10"/>
        <color indexed="8"/>
        <rFont val="宋体"/>
        <charset val="134"/>
      </rPr>
      <t xml:space="preserve">
</t>
    </r>
    <r>
      <rPr>
        <sz val="10"/>
        <color indexed="8"/>
        <rFont val="宋体"/>
        <charset val="134"/>
      </rPr>
      <t>复</t>
    </r>
  </si>
  <si>
    <t>25422000000052360274</t>
  </si>
  <si>
    <r>
      <t>武汉</t>
    </r>
    <r>
      <rPr>
        <sz val="10"/>
        <color indexed="8"/>
        <rFont val="宋体"/>
        <charset val="134"/>
      </rPr>
      <t xml:space="preserve"> </t>
    </r>
  </si>
  <si>
    <t>25422000000052415043</t>
  </si>
  <si>
    <t>25422000000052723073</t>
  </si>
  <si>
    <t>*建筑服务*轮带车削</t>
  </si>
  <si>
    <t>25422000000052726389</t>
  </si>
  <si>
    <t>*劳务*窑内28米段腐蚀坑洞打磨清理工作、*劳务*窑内28米段腐蚀坑洞焊补工作</t>
  </si>
  <si>
    <t>25422000000053339912</t>
  </si>
  <si>
    <r>
      <t>*研发和技术服务*技术服务*轴类旋转设备超声波探伤检测项目</t>
    </r>
    <r>
      <rPr>
        <sz val="10"/>
        <color indexed="8"/>
        <rFont val="宋体"/>
        <charset val="134"/>
      </rPr>
      <t xml:space="preserve"> </t>
    </r>
    <r>
      <rPr>
        <sz val="10"/>
        <color indexed="10"/>
        <rFont val="宋体"/>
        <charset val="134"/>
      </rPr>
      <t>开陇南祁连山的发票</t>
    </r>
  </si>
  <si>
    <t>25422000000055661413</t>
  </si>
  <si>
    <t>*劳务*干燥机托轮制作</t>
  </si>
  <si>
    <t>25422000000054615174</t>
  </si>
  <si>
    <t>25422000000055636995</t>
  </si>
  <si>
    <t>25422000000056324110</t>
  </si>
  <si>
    <t>*劳务*TG-23079窑壳切换等工作</t>
  </si>
  <si>
    <t>25422000000055807082</t>
  </si>
  <si>
    <t>25422000000056324275</t>
  </si>
  <si>
    <t>25422000000057220368</t>
  </si>
  <si>
    <t>25422000000057220032</t>
  </si>
  <si>
    <t>25422000000057176083</t>
  </si>
  <si>
    <t>湖北开明高新科技有限公司</t>
  </si>
  <si>
    <t>25422000000057255046</t>
  </si>
  <si>
    <t>*劳务*劳务*修理修配劳务*</t>
  </si>
  <si>
    <t>25422000000057235124</t>
  </si>
  <si>
    <t>25422000000057273189</t>
  </si>
  <si>
    <t>25422000000059859755</t>
  </si>
  <si>
    <t>*劳务*滑履磨削*端面裂纹修复*</t>
  </si>
  <si>
    <t>25422000000067368685</t>
  </si>
  <si>
    <t>*劳务*托轮补焊和破碎机补焊*</t>
  </si>
  <si>
    <t>25422000000067494258</t>
  </si>
  <si>
    <t>*建筑服务*回转窑轮带局部剥落掉块修复*</t>
  </si>
  <si>
    <t>25422000000068801803</t>
  </si>
  <si>
    <t>*劳务**劳务</t>
  </si>
  <si>
    <t>天瑞集团汝州水泥有限公司</t>
  </si>
  <si>
    <t>KMX2503010-015-XF</t>
  </si>
  <si>
    <t>25422000000069972722</t>
  </si>
  <si>
    <t>*建筑服务*一线三档托轮3#瓦，4瓦维修</t>
  </si>
  <si>
    <t>KMX231205-263-XF</t>
  </si>
  <si>
    <t>25422000000071203862</t>
  </si>
  <si>
    <t>*劳务*二线回转窑三档托轮掉块修复及车削</t>
  </si>
  <si>
    <t>张荣洁（个人）</t>
  </si>
  <si>
    <t>25422000000075034768</t>
  </si>
  <si>
    <t>*机动车*机动车转让*</t>
  </si>
  <si>
    <t>25422000000076167256</t>
  </si>
  <si>
    <t>*劳务*修理修配劳务*回转窑大齿圈两面堆焊*</t>
  </si>
  <si>
    <t>25422000000078115634</t>
  </si>
  <si>
    <t>25422000000078131133</t>
  </si>
  <si>
    <t>25422000000078102944</t>
  </si>
  <si>
    <t>25422000000085671321</t>
  </si>
  <si>
    <t>*建筑服务*3号锅炉D磨煤机大齿轮修复*</t>
  </si>
  <si>
    <t>25422000000085828321</t>
  </si>
  <si>
    <t>*劳务*托轮焊补*破碎机堆焊*地磅裂纹修复*</t>
  </si>
  <si>
    <t>25422000000084925936</t>
  </si>
  <si>
    <t>25422000000090809271</t>
  </si>
  <si>
    <t>*建筑服务*青海发投碱业有限公司煅烧车间重灰4#煅烧炉大，小齿更换项目</t>
  </si>
  <si>
    <t>25422000000096130956</t>
  </si>
  <si>
    <t>25422000000096567348</t>
  </si>
  <si>
    <t>*建筑服务*3.4*11米水泥磨大齿圈裂纹修复*</t>
  </si>
  <si>
    <t>25422000000097002958</t>
  </si>
  <si>
    <r>
      <t>*劳务*修理修配劳务*</t>
    </r>
    <r>
      <rPr>
        <sz val="10"/>
        <color indexed="8"/>
        <rFont val="宋体"/>
        <charset val="134"/>
      </rPr>
      <t xml:space="preserve">
</t>
    </r>
    <r>
      <rPr>
        <sz val="10"/>
        <color indexed="8"/>
        <rFont val="宋体"/>
        <charset val="134"/>
      </rPr>
      <t>2023年5月炼铁厂一烧混合机滚道修复</t>
    </r>
  </si>
  <si>
    <t>25422000000098023860</t>
  </si>
  <si>
    <t>25422000000098024407</t>
  </si>
  <si>
    <t>25422000000098015372</t>
  </si>
  <si>
    <t>25422000000098012799</t>
  </si>
  <si>
    <t>25422000000098022876</t>
  </si>
  <si>
    <t>25422000000098013238</t>
  </si>
  <si>
    <t>25422000000103203978</t>
  </si>
  <si>
    <t>武汉增补</t>
  </si>
  <si>
    <t>*建筑服务*工程服务*</t>
  </si>
  <si>
    <t>25422000000104961886</t>
  </si>
  <si>
    <t>*建筑服务*赣锋锂业马洪万吨锂盐二期火法车间回转窑*</t>
  </si>
  <si>
    <t>25422000000110100333</t>
  </si>
  <si>
    <t>*研发和技术服务*技术服务*3#要在线检测，故障诊断及调整</t>
  </si>
  <si>
    <t>25422000000112387233</t>
  </si>
  <si>
    <t>*建筑服务*1#窑二档托轮剥落修复*</t>
  </si>
  <si>
    <t>25422000000112491887</t>
  </si>
  <si>
    <t>*建筑服务*φ4*60m回转窑静态维修</t>
  </si>
  <si>
    <t>25422000000111907914</t>
  </si>
  <si>
    <t>*建筑服务*φ4*60m回转窑动态维修</t>
  </si>
  <si>
    <t>25422000000113059899</t>
  </si>
  <si>
    <t>25422000000113169888</t>
  </si>
  <si>
    <t>*建筑服务*青海发投碱业有限公司上清液节水减排改造（安装施工）项目</t>
  </si>
  <si>
    <t>25422000000115042577</t>
  </si>
  <si>
    <t>*建筑服务*青海发投碱业有限公司水气车间液氨站安装尾气回收装置项目（土建及设备安装）</t>
  </si>
  <si>
    <t>25422000000116774492</t>
  </si>
  <si>
    <t>劳务*修理修配劳务*回转窑托轮在线修复*</t>
  </si>
  <si>
    <t>25422000000120037907</t>
  </si>
  <si>
    <t>25422000000120008100</t>
  </si>
  <si>
    <t>25422000000120383329</t>
  </si>
  <si>
    <t>25422000000119877017</t>
  </si>
  <si>
    <t>25422000000119838085</t>
  </si>
  <si>
    <t>25422000000119901837</t>
  </si>
  <si>
    <t>25422000000119797552</t>
  </si>
  <si>
    <t>25422000000119813892</t>
  </si>
  <si>
    <t>25422000000119840272</t>
  </si>
  <si>
    <t>25422000000119789384</t>
  </si>
  <si>
    <t>25422000000119841355</t>
  </si>
  <si>
    <t>25422000000119814400</t>
  </si>
  <si>
    <t>25422000000119830912</t>
  </si>
  <si>
    <t>25422000000123466829</t>
  </si>
  <si>
    <t>*建筑服务*青海发投碱业有限公司新增离心机节能增效技术改造项目（设备，电气，仪表，管道安装）</t>
  </si>
  <si>
    <t>25422000000126376428</t>
  </si>
  <si>
    <t>*劳务*7#生料磨循环风机叶轮堆焊维修*7#生料立磨摇臂裂纹焊接维修</t>
  </si>
  <si>
    <t>25422000000126393256</t>
  </si>
  <si>
    <t>*劳务*滚圈断裂裂纹修复</t>
  </si>
  <si>
    <t>25422000000126796976</t>
  </si>
  <si>
    <t>*研发和技术服务*回转窑检测费</t>
  </si>
  <si>
    <t>25422000000129052150</t>
  </si>
  <si>
    <t>*劳务*轮带裂纹修复</t>
  </si>
  <si>
    <t>25422000000130967176</t>
  </si>
  <si>
    <t>*劳务*回转窑一档轮带在线补焊</t>
  </si>
  <si>
    <t>25422000000136242835</t>
  </si>
  <si>
    <t>*建筑服务*青海发投碱业有限公司供压缩3.82MPA蒸汽管线优化改造及新增重灰减温装置项目（安装）</t>
  </si>
  <si>
    <t>25422000000137942823</t>
  </si>
  <si>
    <t>*劳务*回转窑中档托档掉块修补/2500T/D回转窑动态检测</t>
  </si>
  <si>
    <t>25422000000139710140</t>
  </si>
  <si>
    <t>*劳务*丰泥3#立磨摇臂轴承座及立柱裂焊修复</t>
  </si>
  <si>
    <t>25422000000140284903</t>
  </si>
  <si>
    <t>25422000000140352097</t>
  </si>
  <si>
    <t>25422000000140343796</t>
  </si>
  <si>
    <t>25422000000140334433</t>
  </si>
  <si>
    <t>25422000000140333735</t>
  </si>
  <si>
    <t>25422000000140295321</t>
  </si>
  <si>
    <t>25422000000140351962</t>
  </si>
  <si>
    <t>25422000000140361201</t>
  </si>
  <si>
    <t>25422000000140314367</t>
  </si>
  <si>
    <t>25422000000140327426</t>
  </si>
  <si>
    <t>25422000000140337301</t>
  </si>
  <si>
    <t>25422000000140288588</t>
  </si>
  <si>
    <t>25422000000140327659</t>
  </si>
  <si>
    <t>武汉彤烨科技有限公司</t>
  </si>
  <si>
    <t>25422000000140388330</t>
  </si>
  <si>
    <t>25422000000140416483</t>
  </si>
  <si>
    <t>25422000000140431273</t>
  </si>
  <si>
    <t>25422000000140392422</t>
  </si>
  <si>
    <t>25422000000140371141</t>
  </si>
  <si>
    <t>25422000000140401973</t>
  </si>
  <si>
    <t>25422000000140373243</t>
  </si>
  <si>
    <t>25422000000140357932</t>
  </si>
  <si>
    <t>25422000000140430926</t>
  </si>
  <si>
    <t>25422000000140391868</t>
  </si>
  <si>
    <t>25422000000140366566</t>
  </si>
  <si>
    <t>25422000000140460162</t>
  </si>
  <si>
    <t>25422000000140379576</t>
  </si>
  <si>
    <t>25422000000140460018</t>
  </si>
  <si>
    <t>25422000000140427228</t>
  </si>
  <si>
    <t>25422000000140397936</t>
  </si>
  <si>
    <t>25422000000140435439</t>
  </si>
  <si>
    <t>25422000000144710186</t>
  </si>
  <si>
    <t>*建筑服务*重灰水合机更 换滚圈托轮项目</t>
  </si>
  <si>
    <t>25422000000152365150</t>
  </si>
  <si>
    <t>*劳务*1-4号炉磨煤机大齿轮修复</t>
  </si>
  <si>
    <t>25422000000154801872</t>
  </si>
  <si>
    <t>*建筑服务*回转窑二档托轮底座加垫</t>
  </si>
  <si>
    <t>25422000000154801772</t>
  </si>
  <si>
    <t>*建筑服务*二档托轮磨削，二轮轮带磨削，摇摆窑动态调整</t>
  </si>
  <si>
    <t>25422000000156820534</t>
  </si>
  <si>
    <t>*研发和技术服务*回转窑动静态检测项目</t>
  </si>
  <si>
    <r>
      <t>25422000000157695955</t>
    </r>
    <r>
      <rPr>
        <sz val="10"/>
        <color indexed="8"/>
        <rFont val="宋体"/>
        <charset val="134"/>
      </rPr>
      <t xml:space="preserve"> </t>
    </r>
  </si>
  <si>
    <r>
      <t>*建筑服务*青海发投碱业有限公司</t>
    </r>
    <r>
      <rPr>
        <sz val="10.5"/>
        <color indexed="8"/>
        <rFont val="Segoe UI"/>
        <family val="2"/>
        <charset val="134"/>
      </rPr>
      <t>2025</t>
    </r>
    <r>
      <rPr>
        <sz val="10.5"/>
        <color indexed="8"/>
        <rFont val="宋体"/>
        <charset val="134"/>
      </rPr>
      <t>年重碱车间管线及阀门更换项目</t>
    </r>
  </si>
  <si>
    <r>
      <t>25422000000157734839</t>
    </r>
    <r>
      <rPr>
        <sz val="10"/>
        <color indexed="8"/>
        <rFont val="宋体"/>
        <charset val="134"/>
      </rPr>
      <t xml:space="preserve"> </t>
    </r>
  </si>
  <si>
    <t>*建筑服务*青海发投碱业有限公司2025年重碱车间蒸吸工段阀门弯头及管线更换项目</t>
  </si>
  <si>
    <t>25422000000157706170</t>
  </si>
  <si>
    <t>*劳务*高压锅炉蒸汽吹灰管安装项目</t>
  </si>
  <si>
    <t>25422000000158102933</t>
  </si>
  <si>
    <t>*劳务*回转窑驱动检修项目</t>
  </si>
  <si>
    <t>25422000000159593541</t>
  </si>
  <si>
    <t>*研发和技术服务*技术服务</t>
  </si>
  <si>
    <t>25422000000159603461</t>
  </si>
  <si>
    <t>25422000000159613415</t>
  </si>
  <si>
    <t>25422000000159633303</t>
  </si>
  <si>
    <t>25422000000159652786</t>
  </si>
  <si>
    <t>25422000000159653041</t>
  </si>
  <si>
    <t>25422000000159662707</t>
  </si>
  <si>
    <t>25422000000159662790</t>
  </si>
  <si>
    <t>25422000000159517026</t>
  </si>
  <si>
    <t>25422000000159517096</t>
  </si>
  <si>
    <t>25422000000159517130</t>
  </si>
  <si>
    <t>25422000000159546727</t>
  </si>
  <si>
    <t>25422000000159556526</t>
  </si>
  <si>
    <t>25422000000159556616</t>
  </si>
  <si>
    <t>25422000000159586270</t>
  </si>
  <si>
    <t>25422000000159644018</t>
  </si>
  <si>
    <t>*劳务*修理修配劳务*托 轮、轮带、齿轮修复</t>
  </si>
  <si>
    <t>25422000000159644074</t>
  </si>
  <si>
    <t>25422000000159663682</t>
  </si>
  <si>
    <t>25422000000159663742</t>
  </si>
  <si>
    <t>25422000000159615065</t>
  </si>
  <si>
    <t>*研发和技术服务*专业技 术服务</t>
  </si>
  <si>
    <t>25422000000159634918</t>
  </si>
  <si>
    <t>25422000000159664366</t>
  </si>
  <si>
    <t>25422000000159615354</t>
  </si>
  <si>
    <t>25422000000159625275</t>
  </si>
  <si>
    <t>25422000000159635494</t>
  </si>
  <si>
    <t>25422000000160504443</t>
  </si>
  <si>
    <t>*研发和技术服务*回转窑 检测项目</t>
  </si>
  <si>
    <t>25422000000161302838</t>
  </si>
  <si>
    <t>*劳务*轮带裂纹修复项目</t>
  </si>
  <si>
    <t>25422000000161756920</t>
  </si>
  <si>
    <t>*研发和技术服务*回转窑检测项目</t>
  </si>
  <si>
    <t>福建鼎信实业有限公司</t>
  </si>
  <si>
    <t>KMX250529-040</t>
  </si>
  <si>
    <t>25422000000164199164</t>
  </si>
  <si>
    <t>劳务*托轮修补</t>
  </si>
  <si>
    <t>KMX241112-104-XF</t>
  </si>
  <si>
    <t>25422000000164228435</t>
  </si>
  <si>
    <t>劳务*托轮，轮带焊补维修</t>
  </si>
  <si>
    <t>25422000000164260653</t>
  </si>
  <si>
    <t>劳务*回转窖托轮车削，磨削，两档托轮调整</t>
  </si>
  <si>
    <t>25422000000164260578</t>
  </si>
  <si>
    <r>
      <t>劳务</t>
    </r>
    <r>
      <rPr>
        <sz val="10"/>
        <color indexed="63"/>
        <rFont val="Segoe UI"/>
        <family val="2"/>
        <charset val="134"/>
      </rPr>
      <t>*</t>
    </r>
    <r>
      <rPr>
        <sz val="10"/>
        <color indexed="63"/>
        <rFont val="宋体"/>
        <charset val="134"/>
      </rPr>
      <t>回转窖上轮带车削，磨削</t>
    </r>
  </si>
  <si>
    <t>日照钢铁有限公司</t>
  </si>
  <si>
    <t>KMX250423-031</t>
  </si>
  <si>
    <t>25422000000164574176</t>
  </si>
  <si>
    <r>
      <t>劳务</t>
    </r>
    <r>
      <rPr>
        <sz val="10"/>
        <color indexed="63"/>
        <rFont val="Segoe UI"/>
        <family val="2"/>
        <charset val="134"/>
      </rPr>
      <t>*</t>
    </r>
    <r>
      <rPr>
        <sz val="10"/>
        <color indexed="63"/>
        <rFont val="宋体"/>
        <charset val="134"/>
      </rPr>
      <t>炼铁厂新1#2#高炉同停外网煤气管道更换项目</t>
    </r>
  </si>
  <si>
    <t>25422000000166009586</t>
  </si>
  <si>
    <t>劳务*磨煤机大齿轮裂纹外委修理项目</t>
  </si>
  <si>
    <t>25422000000166193061</t>
  </si>
  <si>
    <r>
      <t>*建筑服务*青海发投碱业有限公司</t>
    </r>
    <r>
      <rPr>
        <sz val="10.5"/>
        <color indexed="8"/>
        <rFont val="Segoe UI"/>
        <family val="2"/>
        <charset val="134"/>
      </rPr>
      <t>2025</t>
    </r>
    <r>
      <rPr>
        <sz val="10.5"/>
        <color indexed="8"/>
        <rFont val="宋体"/>
        <charset val="134"/>
      </rPr>
      <t>年重碱车间压缩系统节能降碳技术改造项目窑气管线移位及管线甩头项目</t>
    </r>
  </si>
  <si>
    <t>25422000000166202541</t>
  </si>
  <si>
    <r>
      <t>*建筑服务*青海发投碱业有限公司</t>
    </r>
    <r>
      <rPr>
        <sz val="10.5"/>
        <color indexed="8"/>
        <rFont val="Segoe UI"/>
        <family val="2"/>
        <charset val="134"/>
      </rPr>
      <t>2025</t>
    </r>
    <r>
      <rPr>
        <sz val="10.5"/>
        <color indexed="8"/>
        <rFont val="宋体"/>
        <charset val="134"/>
      </rPr>
      <t>年重碱车间压缩工段阀门管线更换、新增系统甩头项目</t>
    </r>
  </si>
  <si>
    <t>25422000000170966914</t>
  </si>
  <si>
    <t>*劳务*劳务</t>
  </si>
  <si>
    <t>25422000000171550009</t>
  </si>
  <si>
    <t>*劳务*修理修配劳务*窑轮带维修</t>
  </si>
  <si>
    <t>25422000000174265576</t>
  </si>
  <si>
    <t>*建筑服务*工程款</t>
  </si>
  <si>
    <t>25422000000174085692</t>
  </si>
  <si>
    <t>*劳务*丰泥焊接修复2#立磨断裂的摇臂项目</t>
  </si>
  <si>
    <t>25422000000174346984</t>
  </si>
  <si>
    <t>25422000000174655000</t>
  </si>
  <si>
    <t>25422000000176709347</t>
  </si>
  <si>
    <t>*劳务*湘潭瑞通球团回转窖轮带垫板更换</t>
  </si>
  <si>
    <t>25422000000178899298</t>
  </si>
  <si>
    <t>25422000000179527883</t>
  </si>
  <si>
    <t>25422000000179537200</t>
  </si>
  <si>
    <t>25422000000179518169</t>
  </si>
  <si>
    <t>25422000000179576292</t>
  </si>
  <si>
    <t>25422000000179547612</t>
  </si>
  <si>
    <t>*劳务*修理修配劳务</t>
  </si>
  <si>
    <t>25422000000179547683</t>
  </si>
  <si>
    <t>25422000000179576788</t>
  </si>
  <si>
    <t>25422000000179518870</t>
  </si>
  <si>
    <t>25422000000179576882</t>
  </si>
  <si>
    <t>25422000000179508948</t>
  </si>
  <si>
    <t>25422000000179567383</t>
  </si>
  <si>
    <t>25422000000179509071</t>
  </si>
  <si>
    <t>25422000000179592308</t>
  </si>
  <si>
    <t>25422000000179592341</t>
  </si>
  <si>
    <t>25422000000179640695</t>
  </si>
  <si>
    <t>25422000000179650514</t>
  </si>
  <si>
    <t>25422000000179631740</t>
  </si>
  <si>
    <t>25422000000179650959</t>
  </si>
  <si>
    <t>25422000000179593048</t>
  </si>
  <si>
    <t>25422000000179593316</t>
  </si>
  <si>
    <t>25422000000179338614</t>
  </si>
  <si>
    <t>25422000000179367745</t>
  </si>
  <si>
    <t>25422000000179357880</t>
  </si>
  <si>
    <t>25422000000179397284</t>
  </si>
  <si>
    <t>25422000000179329059</t>
  </si>
  <si>
    <t>25422000000179339035</t>
  </si>
  <si>
    <t>25422000000179378179</t>
  </si>
  <si>
    <t>25422000000179349351</t>
  </si>
  <si>
    <t>25422000000179339314</t>
  </si>
  <si>
    <t>25422000000179329738</t>
  </si>
  <si>
    <t>25422000000179903534</t>
  </si>
  <si>
    <t>25422000000179903420</t>
  </si>
  <si>
    <t>25422000000179893328</t>
  </si>
  <si>
    <t>25422000000179854497</t>
  </si>
  <si>
    <t>25422000000179883409</t>
  </si>
  <si>
    <t>25422000000179922128</t>
  </si>
  <si>
    <t>25422000000179891405</t>
  </si>
  <si>
    <t>25422000000179269193</t>
  </si>
  <si>
    <t>25422000000179297623</t>
  </si>
  <si>
    <t>25422000000179248581</t>
  </si>
  <si>
    <t>25422000000179277435</t>
  </si>
  <si>
    <t>25422000000179277294</t>
  </si>
  <si>
    <t>25422000000180500338</t>
  </si>
  <si>
    <t>研发和技术服务*技术服务*回转窑动态测窑</t>
  </si>
  <si>
    <t>KMX250423-032</t>
  </si>
  <si>
    <t>25422000000180454271</t>
  </si>
  <si>
    <t>*研发和技术服务*技术服务*回转窑托轮、轮带修复</t>
  </si>
  <si>
    <t>25422000000180474083</t>
  </si>
  <si>
    <t>劳务*修理修配劳务*厂内立车维修</t>
  </si>
  <si>
    <t>江苏唐电</t>
  </si>
  <si>
    <t>KMX250210-008-XF</t>
  </si>
  <si>
    <t>25422000000184149113</t>
  </si>
  <si>
    <t>*建筑服务*板材制造部压力容器更换项目</t>
  </si>
  <si>
    <t>25422000000185770120</t>
  </si>
  <si>
    <t>*建筑服务*球团车间烘干机区域检修工程</t>
  </si>
  <si>
    <t>25422000000189483647</t>
  </si>
  <si>
    <t>*建筑服务*伊犁钢铁炼钢厂烘烤器改造</t>
  </si>
  <si>
    <t>25422000000189466514</t>
  </si>
  <si>
    <t>*劳务*伊犁钢铁炼铁厂竖炉2024年设备功能精度恢复项目</t>
  </si>
  <si>
    <t>25422000000192608565</t>
  </si>
  <si>
    <t>*建筑服务*1号磨磨尾瓦抽瓦检查、刮研</t>
  </si>
  <si>
    <t>25422000000193489751</t>
  </si>
  <si>
    <t>*建筑服务*青海发投碱业有限公司2025年零星设备维修、安装、更换项目（重碱车间废淡液综合利用技改项目）</t>
  </si>
  <si>
    <t>莱芜钢铁集团银山型钢有限公司</t>
  </si>
  <si>
    <t>KMX250220-010-XF</t>
  </si>
  <si>
    <t>25422000000196764322</t>
  </si>
  <si>
    <t>*劳务*炼铁厂回转窑托轮、液压挡轮修复</t>
  </si>
  <si>
    <t>25422000000198592293</t>
  </si>
  <si>
    <t>*建筑服务*青海发投碱业有限公司一期渣场二、三、四级泵站出口平台母管更换项目</t>
  </si>
  <si>
    <t>25422000000200224259</t>
  </si>
  <si>
    <t>25422000000200205348</t>
  </si>
  <si>
    <t>25422000000200240925</t>
  </si>
  <si>
    <t>25422000000200240807</t>
  </si>
  <si>
    <t>25422000000200240643</t>
  </si>
  <si>
    <t>25422000000200187711</t>
  </si>
  <si>
    <t>25422000000200231797</t>
  </si>
  <si>
    <t>25422000000200214007</t>
  </si>
  <si>
    <t>25422000000200261217</t>
  </si>
  <si>
    <t>25422000000200208239</t>
  </si>
  <si>
    <t>25422000000200243821</t>
  </si>
  <si>
    <t>25422000000200281820</t>
  </si>
  <si>
    <t>25422000000200247301</t>
  </si>
  <si>
    <t>25422000000200238395</t>
  </si>
  <si>
    <t>25422000000200300168</t>
  </si>
  <si>
    <t>25422000000200246756</t>
  </si>
  <si>
    <t>25422000000200229937</t>
  </si>
  <si>
    <t>25422000000200309850</t>
  </si>
  <si>
    <t>25422000000200370215</t>
  </si>
  <si>
    <t>25422000000200336466</t>
  </si>
  <si>
    <t>25422000000200318034</t>
  </si>
  <si>
    <t>25422000000200362420</t>
  </si>
  <si>
    <t>25422000000200371523</t>
  </si>
  <si>
    <t>25422000000200362114</t>
  </si>
  <si>
    <t>25422000000200380705</t>
  </si>
  <si>
    <t>25422000000200362014</t>
  </si>
  <si>
    <t>25422000000200327608</t>
  </si>
  <si>
    <t>25422000000203628160</t>
  </si>
  <si>
    <t>*建筑服务*青海发投碱业有限公司供压缩3.82MPA蒸汽管线优化改造及新增重灰减温装置项目（安装)</t>
  </si>
  <si>
    <t>25422000000208958135</t>
  </si>
  <si>
    <t>*劳务*煅烧炉滚圏维修</t>
  </si>
  <si>
    <t>25422000000209695897</t>
  </si>
  <si>
    <t>*劳务*回转窑检测维修</t>
  </si>
  <si>
    <t>25422000000210405616</t>
  </si>
  <si>
    <t>*研发和技术服务*3#回转窑窑线测量调整项目</t>
  </si>
  <si>
    <t>KMX240524-070-XF</t>
  </si>
  <si>
    <t>25422000000210444530</t>
  </si>
  <si>
    <t>*建筑服务*循环经济部除尘灰处理工场提锌窑维修项目</t>
  </si>
  <si>
    <t>25422000000212742779</t>
  </si>
  <si>
    <t>*建筑服务*富蕴天山回转窑检测、维修及调整施工外协维修项目工程</t>
  </si>
  <si>
    <t>普票</t>
  </si>
  <si>
    <t>武汉工程大学</t>
  </si>
  <si>
    <t>25422000000214843498</t>
  </si>
  <si>
    <t>*研发和技术服务*技术服务费</t>
  </si>
  <si>
    <t>25422000000216585936</t>
  </si>
  <si>
    <t>25422000000216604020</t>
  </si>
  <si>
    <t>日照京华新型建材有限公司</t>
  </si>
  <si>
    <t>25422000000216699993</t>
  </si>
  <si>
    <t>25422000000218685992</t>
  </si>
  <si>
    <t>25422000000219350901</t>
  </si>
  <si>
    <t>*建筑服务*内蒙古宜化转化器总管更换安装项目</t>
  </si>
  <si>
    <t>25422000000220793133</t>
  </si>
  <si>
    <t>*建筑服务*磨煤机大齿轮安全防护隐患治理项目</t>
  </si>
  <si>
    <t>中国-阿拉伯化肥有限公司</t>
  </si>
  <si>
    <t>25422000000220847585</t>
  </si>
  <si>
    <t>*劳务*干燥机滚圈斜铁更换</t>
  </si>
  <si>
    <t>25422000000220900274</t>
  </si>
  <si>
    <t>*劳务*干燥机斜铁更换</t>
  </si>
  <si>
    <t>25422000000221242151</t>
  </si>
  <si>
    <t>25422000000221251912</t>
  </si>
  <si>
    <t>25422000000221261445</t>
  </si>
  <si>
    <t>25422000000221280124</t>
  </si>
  <si>
    <t>25422000000221223158</t>
  </si>
  <si>
    <t>25422000000221219493</t>
  </si>
  <si>
    <t>25422000000221209614</t>
  </si>
  <si>
    <t>25422000000221222595</t>
  </si>
  <si>
    <t>25422000000221231817</t>
  </si>
  <si>
    <t>25422000000221222242</t>
  </si>
  <si>
    <t>25422000000221231547</t>
  </si>
  <si>
    <t>25422000000221189941</t>
  </si>
  <si>
    <t>25422000000221240135</t>
  </si>
  <si>
    <t>25422000000221237902</t>
  </si>
  <si>
    <t>25422000000221246810</t>
  </si>
  <si>
    <t>25422000000221285130</t>
  </si>
  <si>
    <t>25422000000221237616</t>
  </si>
  <si>
    <t>25422000000221275394</t>
  </si>
  <si>
    <t>25422000000221294324</t>
  </si>
  <si>
    <t>25422000000221236817</t>
  </si>
  <si>
    <t>25422000000221284137</t>
  </si>
  <si>
    <t>25422000000221283960</t>
  </si>
  <si>
    <t>25422000000221255323</t>
  </si>
  <si>
    <t>25422000000221273913</t>
  </si>
  <si>
    <t>25422000000221273780</t>
  </si>
  <si>
    <t>25422000000221254299</t>
  </si>
  <si>
    <t>25422000000221350342</t>
  </si>
  <si>
    <t>25422000000221289156</t>
  </si>
  <si>
    <t>25422000000221269882</t>
  </si>
  <si>
    <t>25422000000221269107</t>
  </si>
  <si>
    <t>25422000000221287543</t>
  </si>
  <si>
    <t>25422000000221248960</t>
  </si>
  <si>
    <t>25422000000221287382</t>
  </si>
  <si>
    <t>25422000000221297168</t>
  </si>
  <si>
    <t>25422000000221248602</t>
  </si>
  <si>
    <t>25422000000221239500</t>
  </si>
  <si>
    <t>25422000000222476119</t>
  </si>
  <si>
    <t>*建筑服务*零星维修安装工程施工劳务费</t>
  </si>
  <si>
    <t>内蒙古君正化工有限责任公司水泥分公司</t>
  </si>
  <si>
    <t>KMX250721-060</t>
  </si>
  <si>
    <t>25422000000224637529</t>
  </si>
  <si>
    <t>*劳务*烧成装置设备检修</t>
  </si>
  <si>
    <t>25422000000226631740</t>
  </si>
  <si>
    <t>*劳务*安装磨机大齿圈螺栓孔镗孔</t>
  </si>
  <si>
    <t>25422000000230091402</t>
  </si>
  <si>
    <t>*建筑服务*工程服务</t>
  </si>
  <si>
    <t>25422000000230821459</t>
  </si>
  <si>
    <t>25422000000233697236</t>
  </si>
  <si>
    <t>*建筑服务*伊犁钢铁炼铁厂高炉年修维修工程</t>
  </si>
  <si>
    <t>25422000000233498788</t>
  </si>
  <si>
    <t>25422000000233845498</t>
  </si>
  <si>
    <t>KMX250606-042</t>
  </si>
  <si>
    <t>25422000000234031062</t>
  </si>
  <si>
    <t>*建筑服务*建材厂石灰工场回转窑及附属设施维修项目</t>
  </si>
  <si>
    <t>25422000000233987270</t>
  </si>
  <si>
    <t>KMX20251018-076</t>
  </si>
  <si>
    <t>25422000000233996466</t>
  </si>
  <si>
    <t>*建筑服务*建材厂除尘灰处理工场回转窑筒体及支撑设施维修项目</t>
  </si>
  <si>
    <t>25422000000235225795</t>
  </si>
  <si>
    <t>*劳务*伊犁钢铁炼铁厂高炉年修维修工程</t>
  </si>
  <si>
    <t>25422000000235475002</t>
  </si>
  <si>
    <t>25422000000237893225</t>
  </si>
  <si>
    <t>KMX240701-076-XF</t>
  </si>
  <si>
    <t>25422000000239280308</t>
  </si>
  <si>
    <t>*劳务*回转窑维修</t>
  </si>
  <si>
    <t>25422000000239525783</t>
  </si>
  <si>
    <t>25422000000239550180</t>
  </si>
  <si>
    <t>25422000000240952902</t>
  </si>
  <si>
    <t>25422000000241931011</t>
  </si>
  <si>
    <t>*劳务*托轮修补</t>
  </si>
  <si>
    <r>
      <t>被红冲蓝字数电发票号码：25422000000164199164</t>
    </r>
    <r>
      <rPr>
        <sz val="10"/>
        <color indexed="8"/>
        <rFont val="宋体"/>
        <charset val="134"/>
      </rPr>
      <t xml:space="preserve"> </t>
    </r>
  </si>
  <si>
    <t>25422000000241996273</t>
  </si>
  <si>
    <t>*劳务*拖轮修补</t>
  </si>
  <si>
    <t>合同编号:DXSY-25-04-JX-011025</t>
  </si>
  <si>
    <t>25422000000242457949</t>
  </si>
  <si>
    <t>被红冲蓝字数电发票号码：25422000000216699993</t>
  </si>
  <si>
    <t>KMX250307-014-XF</t>
  </si>
  <si>
    <t>25422000000243088248</t>
  </si>
  <si>
    <t>KMX240604-071-XF</t>
  </si>
  <si>
    <t>25422000000243572921</t>
  </si>
  <si>
    <t>*劳务*回转窑托轮瓦刮研、小齿更换，间隙调整</t>
  </si>
  <si>
    <t>江苏金峰水泥集团有限公司</t>
  </si>
  <si>
    <t>KMX20251017-075</t>
  </si>
  <si>
    <t>25422000000243567267</t>
  </si>
  <si>
    <t>*劳务*轮带及拖轮裂纹修复、托轮轮带剥落掉块修复</t>
  </si>
  <si>
    <t>25422000000247413316</t>
  </si>
  <si>
    <t>25422000000247364992</t>
  </si>
  <si>
    <t>*劳务*修理修配劳务**劳务*修理修配劳务*回转窑轮带损坏修复</t>
  </si>
  <si>
    <t>25422000000247433304</t>
  </si>
  <si>
    <t>25422000000247404260</t>
  </si>
  <si>
    <t>25422000000247375193</t>
  </si>
  <si>
    <t>25422000000247433641</t>
  </si>
  <si>
    <t>25422000000247424256</t>
  </si>
  <si>
    <t>25422000000247395289</t>
  </si>
  <si>
    <t>25422000000248162044</t>
  </si>
  <si>
    <t>25422000000248152320</t>
  </si>
  <si>
    <t>25422000000248932211</t>
  </si>
  <si>
    <t>25422000000248863311</t>
  </si>
  <si>
    <t>25422000000248912802</t>
  </si>
  <si>
    <t>25422000000249116363</t>
  </si>
  <si>
    <t>25422000000249086620</t>
  </si>
  <si>
    <t>25422000000249096608</t>
  </si>
  <si>
    <t>25422000000249047646</t>
  </si>
  <si>
    <t>25422000000249097174</t>
  </si>
  <si>
    <t>25422000000249117185</t>
  </si>
  <si>
    <t>25422000000249117239</t>
  </si>
  <si>
    <t>25422000000249077660</t>
  </si>
  <si>
    <t>25422000000249068347</t>
  </si>
  <si>
    <t>25422000000249058486</t>
  </si>
  <si>
    <t>25422000000249132792</t>
  </si>
  <si>
    <t>25422000000249162288</t>
  </si>
  <si>
    <t>25422000000249133072</t>
  </si>
  <si>
    <t>25422000000249203661</t>
  </si>
  <si>
    <t>25422000000249164163</t>
  </si>
  <si>
    <t>25422000000249183945</t>
  </si>
  <si>
    <t>25422000000249164436</t>
  </si>
  <si>
    <t>25422000000249155018</t>
  </si>
  <si>
    <t>25422000000249155126</t>
  </si>
  <si>
    <t>25422000000249155732</t>
  </si>
  <si>
    <t>25422000000249204830</t>
  </si>
  <si>
    <t>25422000000249280184</t>
  </si>
  <si>
    <t>曦悦</t>
  </si>
  <si>
    <t>*劳务*劳务费</t>
  </si>
  <si>
    <t>25422000000249240222</t>
  </si>
  <si>
    <t>KMX250419-028</t>
  </si>
  <si>
    <t>25422000000250118681</t>
  </si>
  <si>
    <t>*建筑服务*内蒙古宜化化工有限公司新1号炉中修施工项目</t>
  </si>
  <si>
    <t>2026.1.5冲红重开</t>
  </si>
  <si>
    <t>24422000000002441598</t>
  </si>
  <si>
    <t>*劳务*修理修配劳务*二铵车间干燥机维修改造</t>
  </si>
  <si>
    <t>鄂尔多斯市清能新材料有限公司</t>
  </si>
  <si>
    <t>KMX230519-144-XF</t>
  </si>
  <si>
    <t>24422000000002461706</t>
  </si>
  <si>
    <t>*劳务*轮带、托轮补焊</t>
  </si>
  <si>
    <t>24422000000002506213</t>
  </si>
  <si>
    <t>*劳务*伊犁钢铁炼钢厂转炉炉体年修项目</t>
  </si>
  <si>
    <t>24422000000002456894</t>
  </si>
  <si>
    <t>*劳务*2023年伊犁钢铁炼钢厂年修项目维修工程项目</t>
  </si>
  <si>
    <t>24422000000002506973</t>
  </si>
  <si>
    <t>*劳务*2023年伊犁钢铁炼铁厂烧结年修维修工程项目</t>
  </si>
  <si>
    <t>24422000000002507085</t>
  </si>
  <si>
    <t>*劳务*伊犁钢铁炼铁厂高炉年修维修工程项目</t>
  </si>
  <si>
    <t>江苏沙钢钢铁有限公司</t>
  </si>
  <si>
    <t>24422000000003301817</t>
  </si>
  <si>
    <t>*劳务*原料烧结厂四车间8#烧结机头尾星轮齿板在线堆焊修复</t>
  </si>
  <si>
    <t>广西金鲤水泥有限公司</t>
  </si>
  <si>
    <t>KMX230801-194-XF</t>
  </si>
  <si>
    <t>24422000000003288539</t>
  </si>
  <si>
    <t>*劳务*回转窑三档轮带侧面磨削修复</t>
  </si>
  <si>
    <t>华润电力焦作有限公司</t>
  </si>
  <si>
    <t>KMX230520-145-XF</t>
  </si>
  <si>
    <t>24422000000003288755</t>
  </si>
  <si>
    <t>*劳务*1B磨煤机大齿轮齿面检查修理</t>
  </si>
  <si>
    <t>24422000000003288908</t>
  </si>
  <si>
    <t>*劳务*窑托轮表面修复</t>
  </si>
  <si>
    <t>贵州西能电力建设有限公司</t>
  </si>
  <si>
    <t>KMX220705-271-XF</t>
  </si>
  <si>
    <t>24422000000003289072</t>
  </si>
  <si>
    <t>*劳务*西能公司2023年度纳雍二厂磨煤机大齿轮修复</t>
  </si>
  <si>
    <t>KMX230406-099-XF</t>
  </si>
  <si>
    <t>华润水泥（永定）有限公司</t>
  </si>
  <si>
    <t>KMX200807-180-XF</t>
  </si>
  <si>
    <t>24422000000003349712</t>
  </si>
  <si>
    <t>*劳务*窑筒体焊接及三档窑墩基础振动处理维修合同</t>
  </si>
  <si>
    <t>KMX230807-203-XF</t>
  </si>
  <si>
    <t>24422000000003309455</t>
  </si>
  <si>
    <t>*劳务*三胺分厂滚圈磨削</t>
  </si>
  <si>
    <t>湖南骏泰新材料科技有限责任公司</t>
  </si>
  <si>
    <t>KMX230426-129-XF</t>
  </si>
  <si>
    <t>24422000000003711477</t>
  </si>
  <si>
    <t>23.5.10</t>
  </si>
  <si>
    <t>*劳务*能源事业部苛化石灰窑大修</t>
  </si>
  <si>
    <t>KMX221221-445-XF</t>
  </si>
  <si>
    <t>24422000000003750016</t>
  </si>
  <si>
    <t>QLSCX-QT（2023）050</t>
  </si>
  <si>
    <t>*劳务*2#生料磨摇臂轴承座堆焊在线车削</t>
  </si>
  <si>
    <t>24422000000003672870</t>
  </si>
  <si>
    <t>24422000000004057775</t>
  </si>
  <si>
    <t>*劳务*回转窑二挡轮带及挡轮结合面磨削维修</t>
  </si>
  <si>
    <t>涿鹿金隅水泥有限公司</t>
  </si>
  <si>
    <t>KMX211211-489-XF</t>
  </si>
  <si>
    <t>24422000000004037553</t>
  </si>
  <si>
    <t>*劳务*熟料车间1挡拖轮裂纹维修</t>
  </si>
  <si>
    <t>24422000000004352619</t>
  </si>
  <si>
    <t>山西金隅冀东环保科技有限公司</t>
  </si>
  <si>
    <t>KMX220615-245-XF</t>
  </si>
  <si>
    <t>24422000000004748372</t>
  </si>
  <si>
    <t>23.8.24</t>
  </si>
  <si>
    <t>*研发和技术服务*一线、二线回转窑年度托轮调整项目</t>
  </si>
  <si>
    <t>24422000000004489213</t>
  </si>
  <si>
    <t>23.10.28</t>
  </si>
  <si>
    <t>*劳务*烧成系统维修</t>
  </si>
  <si>
    <t>24422000000005919466</t>
  </si>
  <si>
    <t>23.10.23</t>
  </si>
  <si>
    <t>*劳务*回转窑三档轮带裂纹修复</t>
  </si>
  <si>
    <t>KMX230725-186-XF</t>
  </si>
  <si>
    <t>24422000000006139957</t>
  </si>
  <si>
    <t>23.7.31</t>
  </si>
  <si>
    <t>*劳务*摇臂裂纹焊接修复</t>
  </si>
  <si>
    <t>24422000000006908280</t>
  </si>
  <si>
    <t>24.1.6</t>
  </si>
  <si>
    <t>*建筑服务*丰泥3线窑液压挡轮、轮带、托轮面车磨削项目施工</t>
  </si>
  <si>
    <t>KMX230919-228-XF</t>
  </si>
  <si>
    <t>24422000000007634932</t>
  </si>
  <si>
    <t>24.1.29</t>
  </si>
  <si>
    <t>*劳务*5号窑窑尾胎环更换等工作</t>
  </si>
  <si>
    <t>中冶武勘工程技术有限公司</t>
  </si>
  <si>
    <t>KMX240129-024-XF</t>
  </si>
  <si>
    <t>24422000000009360926</t>
  </si>
  <si>
    <t>/</t>
  </si>
  <si>
    <t>2024.2.1</t>
  </si>
  <si>
    <t>*金属制品*预制标</t>
  </si>
  <si>
    <t>北京中燕建设工程有限公司</t>
  </si>
  <si>
    <t>KMX230225-061-XF</t>
  </si>
  <si>
    <t>24422000000009394663</t>
  </si>
  <si>
    <t>ZYJS-2201-JX-GCGL-1134</t>
  </si>
  <si>
    <t>2022.1.30</t>
  </si>
  <si>
    <t>2024.2.2</t>
  </si>
  <si>
    <t>*劳务*回转窑托轮衬瓦、球瓦更换（含刮瓦）</t>
  </si>
  <si>
    <t>KMX230831-215-XF</t>
  </si>
  <si>
    <t>24422000000009517858</t>
  </si>
  <si>
    <t>AA-2023-D-323</t>
  </si>
  <si>
    <t>2023.9.22</t>
  </si>
  <si>
    <t>2023.9.9</t>
  </si>
  <si>
    <t>*劳务*轮带裂纹堆焊维修*劳务*轮带车削维修</t>
  </si>
  <si>
    <t>24422000000010638585</t>
  </si>
  <si>
    <t>W-2023-0476</t>
  </si>
  <si>
    <t>2023.12.10</t>
  </si>
  <si>
    <t>*劳务*2023年伊犁钢铁炼钢厂年修项目维修工程项目设备检修费</t>
  </si>
  <si>
    <t>24422000000010679097</t>
  </si>
  <si>
    <t>WG20230902404</t>
  </si>
  <si>
    <t>*劳务*伊犁钢铁炼钢厂转炉炉体年修项目设备检修费</t>
  </si>
  <si>
    <t>24422000000010619519</t>
  </si>
  <si>
    <t>WG20230903906</t>
  </si>
  <si>
    <t>2024.1.21</t>
  </si>
  <si>
    <t>*劳务*2023年伊犁钢铁炼铁厂烧结年修维修工程项目设备检修费</t>
  </si>
  <si>
    <t>24422000000010639651</t>
  </si>
  <si>
    <t>WG20230903903</t>
  </si>
  <si>
    <t>2024.1.15</t>
  </si>
  <si>
    <t>*劳务*伊犁钢铁炼铁厂高炉年修维修工程项目设备检修费</t>
  </si>
  <si>
    <t>24422000000011015311</t>
  </si>
  <si>
    <t>2023.12.6</t>
  </si>
  <si>
    <t>2024.1.5</t>
  </si>
  <si>
    <t>*劳务*托轮离线修复</t>
  </si>
  <si>
    <t>24422000000012006286</t>
  </si>
  <si>
    <t>10000035-23-FW1403-0097</t>
  </si>
  <si>
    <t>2023.11.17</t>
  </si>
  <si>
    <t>2023.11.20</t>
  </si>
  <si>
    <t>*劳务*3#煅烧炉滚圈维修</t>
  </si>
  <si>
    <t>2024.1.29</t>
  </si>
  <si>
    <t>24422000000011916737</t>
  </si>
  <si>
    <t>10000035-24-FW1403-0003</t>
  </si>
  <si>
    <t>2023.11.11</t>
  </si>
  <si>
    <t>2024.11.19</t>
  </si>
  <si>
    <t>*劳务*5#重灰煅烧炉滚圈裂纹维修</t>
  </si>
  <si>
    <t>天瑞集团郑州水泥有限公司</t>
  </si>
  <si>
    <t>KMX200618-116-XF</t>
  </si>
  <si>
    <t>24422000000012225848</t>
  </si>
  <si>
    <t>红冲发票</t>
  </si>
  <si>
    <r>
      <t xml:space="preserve"> </t>
    </r>
    <r>
      <rPr>
        <sz val="10"/>
        <color indexed="8"/>
        <rFont val="宋体"/>
        <charset val="134"/>
      </rPr>
      <t>/</t>
    </r>
    <r>
      <rPr>
        <sz val="10"/>
        <color indexed="8"/>
        <rFont val="宋体"/>
        <charset val="134"/>
      </rPr>
      <t xml:space="preserve"> </t>
    </r>
  </si>
  <si>
    <t>2020.10.8</t>
  </si>
  <si>
    <t>*劳务*修理修配劳务*3#水泥磨进料端腹板裂纹修复</t>
  </si>
  <si>
    <t>24422000000012155989</t>
  </si>
  <si>
    <t>KMX201212-340-XF</t>
  </si>
  <si>
    <t>24422000000012511895</t>
  </si>
  <si>
    <t>TSXYQ2020</t>
  </si>
  <si>
    <t>2020.12.17</t>
  </si>
  <si>
    <t>2020.12.20</t>
  </si>
  <si>
    <t>24422000000014865761</t>
  </si>
  <si>
    <t>24422000000016522717</t>
  </si>
  <si>
    <t>无合同</t>
  </si>
  <si>
    <t>24.2.27</t>
  </si>
  <si>
    <t>*劳务*破碎机转子耐磨堆焊</t>
  </si>
  <si>
    <t>台泥（重庆）水泥有限公司</t>
  </si>
  <si>
    <t>KMX231122-256-XF</t>
  </si>
  <si>
    <t>24422000000017630244</t>
  </si>
  <si>
    <t>23.11.20</t>
  </si>
  <si>
    <t>24.2.5</t>
  </si>
  <si>
    <t>*研发和技术服务*熟料分厂一、二线回转窑外委探伤检测</t>
  </si>
  <si>
    <t>KMX230912-222-XF</t>
  </si>
  <si>
    <t>24422000000018860003</t>
  </si>
  <si>
    <t>C12202022386902</t>
  </si>
  <si>
    <t>23.1.31</t>
  </si>
  <si>
    <t>中材机电备件有限公司</t>
  </si>
  <si>
    <t>KMK240228-041-XF</t>
  </si>
  <si>
    <t>24422000000019368644</t>
  </si>
  <si>
    <t>TECBJN240084-1</t>
  </si>
  <si>
    <t>*建筑服务*3#水泥窑第3档轮带更换项目</t>
  </si>
  <si>
    <t>新疆八一钢铁股份有限公司</t>
  </si>
  <si>
    <t>KMX221107-397-XF</t>
  </si>
  <si>
    <t>24422000000020100941</t>
  </si>
  <si>
    <t>D-2022-0953</t>
  </si>
  <si>
    <t>2022.11.1</t>
  </si>
  <si>
    <t>2022.12.31</t>
  </si>
  <si>
    <t>*建筑服务*烧结分厂A制粒机筒体修复</t>
  </si>
  <si>
    <t>24422000000021875145</t>
  </si>
  <si>
    <t>PAG-C-SY2023090</t>
  </si>
  <si>
    <t>2024.1.8</t>
  </si>
  <si>
    <t>*劳务*108㎡烧结制粒机进出口轮带堆焊修复项目</t>
  </si>
  <si>
    <t>KMX220311-136-XF</t>
  </si>
  <si>
    <t>24422000000021829216</t>
  </si>
  <si>
    <t>202208AW0033</t>
  </si>
  <si>
    <t>2022.6.13</t>
  </si>
  <si>
    <t>*劳务*2022年3月炼钢厂运行车间2号150T天车主卷减速机三轴四轴修复</t>
  </si>
  <si>
    <t>KMX210421-180-XF</t>
  </si>
  <si>
    <t>24422000000021829619</t>
  </si>
  <si>
    <t>202106W0044</t>
  </si>
  <si>
    <t>2021.8.13</t>
  </si>
  <si>
    <t>*劳务*2021年2月高线厂盘卷线轧钢车间KOCKS机芯偏心套修复</t>
  </si>
  <si>
    <t>KMX211028-411-XF</t>
  </si>
  <si>
    <t>24422000000021859901</t>
  </si>
  <si>
    <t>202206W0051</t>
  </si>
  <si>
    <t>2022.2.19</t>
  </si>
  <si>
    <t>*劳务*2021年9月五米宽厚板厂精整车间2号冷床升降减速箱修复外委</t>
  </si>
  <si>
    <t>KMX231102-245-XF</t>
  </si>
  <si>
    <t>24422000000023511724</t>
  </si>
  <si>
    <t>JYGQLS-JWX-2023-10-01</t>
  </si>
  <si>
    <t>23.12.15</t>
  </si>
  <si>
    <t>*劳务*3#水泥窑轮带焊接</t>
  </si>
  <si>
    <t>*劳务*3#水泥窑拖轮焊接</t>
  </si>
  <si>
    <t>*劳务*轮带在线磨削</t>
  </si>
  <si>
    <t>*劳务*拖轮在线磨削</t>
  </si>
  <si>
    <t>24422000000023561240</t>
  </si>
  <si>
    <t>JYGQLS-YWWB-2024-02-05</t>
  </si>
  <si>
    <t>*劳务*立磨摇臂油缸轴孔在线加工修复</t>
  </si>
  <si>
    <t>*劳务*液压缸拆除安装</t>
  </si>
  <si>
    <t>24422000000023511152</t>
  </si>
  <si>
    <t>JYGQLS-JC-2023-10-03</t>
  </si>
  <si>
    <t>*研发和技术服务*水泥窑热态检测及调整服务</t>
  </si>
  <si>
    <t>24422000000023449684</t>
  </si>
  <si>
    <t>*建筑服务*3#水泥窑部分筒体更换</t>
  </si>
  <si>
    <t>24422000000023591516</t>
  </si>
  <si>
    <t>无合同编号，没盖章</t>
  </si>
  <si>
    <t>3元/立方厘米</t>
  </si>
  <si>
    <t>*劳务*回转窑托轮、轮带剥落掉块修复</t>
  </si>
  <si>
    <t>葛洲坝荆门水泥有限公司</t>
  </si>
  <si>
    <t>KMX220510-191-XF</t>
  </si>
  <si>
    <t>24422000000023581758</t>
  </si>
  <si>
    <t>*劳务*回转窑三档托轮凹坑修复</t>
  </si>
  <si>
    <t>KMX230805-200-XF</t>
  </si>
  <si>
    <t>24422000000023610883</t>
  </si>
  <si>
    <t>*劳务*生料立磨减速机齿轮超声波探伤</t>
  </si>
  <si>
    <t>24422000000024058258</t>
  </si>
  <si>
    <t>协议书，没盖章</t>
  </si>
  <si>
    <t>2024.1.18</t>
  </si>
  <si>
    <t>*劳务*磨辊轴孔修复</t>
  </si>
  <si>
    <t>江西瑞金万年青水泥有限责任公司</t>
  </si>
  <si>
    <t>KMX240226-039-XF</t>
  </si>
  <si>
    <t>24422000000027805577</t>
  </si>
  <si>
    <t>GYB/RJG24022401</t>
  </si>
  <si>
    <t>2024.3.11</t>
  </si>
  <si>
    <t>2024.3.15</t>
  </si>
  <si>
    <t>*劳务*托轮、轮带在线修复</t>
  </si>
  <si>
    <t>24422000000028334088</t>
  </si>
  <si>
    <t>24422000000028648704</t>
  </si>
  <si>
    <t>24422000000028728585</t>
  </si>
  <si>
    <t>24422000000031880424</t>
  </si>
  <si>
    <t>TYHWX-2022-26</t>
  </si>
  <si>
    <t>2023.11.8</t>
  </si>
  <si>
    <t>2023.11.15</t>
  </si>
  <si>
    <r>
      <t>*研发和技术服务*回转窑</t>
    </r>
    <r>
      <rPr>
        <sz val="10"/>
        <color indexed="8"/>
        <rFont val="宋体"/>
        <charset val="134"/>
      </rPr>
      <t xml:space="preserve">
</t>
    </r>
    <r>
      <rPr>
        <sz val="10"/>
        <color indexed="8"/>
        <rFont val="宋体"/>
        <charset val="134"/>
      </rPr>
      <t>检测调整、磨削</t>
    </r>
  </si>
  <si>
    <t>赞皇金隅水泥有限公司</t>
  </si>
  <si>
    <t>KMX240215-032-XF</t>
  </si>
  <si>
    <t>24422000000033125943</t>
  </si>
  <si>
    <t>CZH-CLWB-2024-0007</t>
  </si>
  <si>
    <t>2024.3.19</t>
  </si>
  <si>
    <r>
      <t>*劳务*修理修配劳务*托</t>
    </r>
    <r>
      <rPr>
        <sz val="10"/>
        <color indexed="8"/>
        <rFont val="宋体"/>
        <charset val="134"/>
      </rPr>
      <t xml:space="preserve">
</t>
    </r>
    <r>
      <rPr>
        <sz val="10"/>
        <color indexed="8"/>
        <rFont val="宋体"/>
        <charset val="134"/>
      </rPr>
      <t>轮维修</t>
    </r>
  </si>
  <si>
    <t>内蒙古亿利冀东水泥有限责任公司</t>
  </si>
  <si>
    <t>KMX231226-278-XF</t>
  </si>
  <si>
    <t>24422000000033133887</t>
  </si>
  <si>
    <t>CYL-CLWB-2024-0006</t>
  </si>
  <si>
    <t>2023.12.27</t>
  </si>
  <si>
    <t>2024.1.2</t>
  </si>
  <si>
    <r>
      <t>*劳务*修理修配劳务*回</t>
    </r>
    <r>
      <rPr>
        <sz val="10"/>
        <color indexed="8"/>
        <rFont val="宋体"/>
        <charset val="134"/>
      </rPr>
      <t xml:space="preserve">
</t>
    </r>
    <r>
      <rPr>
        <sz val="10"/>
        <color indexed="8"/>
        <rFont val="宋体"/>
        <charset val="134"/>
      </rPr>
      <t>转窑轮带维修</t>
    </r>
  </si>
  <si>
    <t>24422000000033566817</t>
  </si>
  <si>
    <t>SCWW-20220117-726</t>
  </si>
  <si>
    <t>2021.11.1</t>
  </si>
  <si>
    <t>2021.11.8</t>
  </si>
  <si>
    <r>
      <t>*劳务*修理修配劳务*回</t>
    </r>
    <r>
      <rPr>
        <sz val="10"/>
        <color indexed="8"/>
        <rFont val="宋体"/>
        <charset val="134"/>
      </rPr>
      <t xml:space="preserve">
</t>
    </r>
    <r>
      <rPr>
        <sz val="10"/>
        <color indexed="8"/>
        <rFont val="宋体"/>
        <charset val="134"/>
      </rPr>
      <t>转窑轮带损坏修复</t>
    </r>
  </si>
  <si>
    <t>24422000000033487247</t>
  </si>
  <si>
    <t>SCWW-20211201-835</t>
  </si>
  <si>
    <t>2022.3.5</t>
  </si>
  <si>
    <t>2022.3.21</t>
  </si>
  <si>
    <t>KMX240229-043-XF</t>
  </si>
  <si>
    <t>24422000000034109284</t>
  </si>
  <si>
    <t>有合同、无盖章</t>
  </si>
  <si>
    <t>2024.2.29</t>
  </si>
  <si>
    <t>2024.3.8</t>
  </si>
  <si>
    <r>
      <t>*研发和技术服务*4.8米*</t>
    </r>
    <r>
      <rPr>
        <sz val="10"/>
        <color indexed="8"/>
        <rFont val="宋体"/>
        <charset val="134"/>
      </rPr>
      <t xml:space="preserve">
</t>
    </r>
    <r>
      <rPr>
        <sz val="10"/>
        <color indexed="8"/>
        <rFont val="宋体"/>
        <charset val="134"/>
      </rPr>
      <t>72米回转窑三档轮带裂纹</t>
    </r>
    <r>
      <rPr>
        <sz val="10"/>
        <color indexed="8"/>
        <rFont val="宋体"/>
        <charset val="134"/>
      </rPr>
      <t xml:space="preserve">
</t>
    </r>
    <r>
      <rPr>
        <sz val="10"/>
        <color indexed="8"/>
        <rFont val="宋体"/>
        <charset val="134"/>
      </rPr>
      <t>(长*深400*200mm)修复</t>
    </r>
  </si>
  <si>
    <t>为贷款开票可能需要冲红</t>
  </si>
  <si>
    <t>24422000000035269435</t>
  </si>
  <si>
    <t>24422000000036034302</t>
  </si>
  <si>
    <t>24422000000036812073</t>
  </si>
  <si>
    <t>TYHWX-2023-52</t>
  </si>
  <si>
    <t>2023.1.30</t>
  </si>
  <si>
    <t>*劳务*修理修配劳务*回转窑三挡轮带表面车削项目</t>
  </si>
  <si>
    <t>武汉京邦瑞机械设备有限公司</t>
  </si>
  <si>
    <t>KMX240308-046-XF-Z1</t>
  </si>
  <si>
    <t>24422000000037028207</t>
  </si>
  <si>
    <t>无合同编号</t>
  </si>
  <si>
    <t>*建筑服务*托轮离线修复</t>
  </si>
  <si>
    <t>9%</t>
  </si>
  <si>
    <t>24422000000037240298</t>
  </si>
  <si>
    <t>*建筑服务*建筑*立磨4#辊拆装总成</t>
  </si>
  <si>
    <t>24422000000037230275</t>
  </si>
  <si>
    <t>*建筑服务*建筑*轮带、托轮破损处焊修(包年维修)</t>
  </si>
  <si>
    <t>24422000000037151154</t>
  </si>
  <si>
    <t>*建筑服务*建筑*窑中心线、标高线找正，托轮组调整</t>
  </si>
  <si>
    <t>24422000000037250114</t>
  </si>
  <si>
    <t>*建筑服务*建筑*液压挡轮、液压缸更换及调整</t>
  </si>
  <si>
    <t>24422000000037190728</t>
  </si>
  <si>
    <t>*建筑服务*建筑*三档2#、4#瓦研刮</t>
  </si>
  <si>
    <t>24422000000037150940</t>
  </si>
  <si>
    <t>*建筑服务*建筑*一档4#瓦研刮调整</t>
  </si>
  <si>
    <t>24422000000037180620</t>
  </si>
  <si>
    <t>*建筑服务*建筑*前窑口筒体更换80cm；不锈钢冷风套、鱼形片更换</t>
  </si>
  <si>
    <t>24422000000037126852</t>
  </si>
  <si>
    <t>*建筑服务*建筑*一档轮带向窑尾端移位5cm及垫板调整</t>
  </si>
  <si>
    <t>24422000000037109742</t>
  </si>
  <si>
    <t>*建筑服务*建筑*一档靠楼梯托轮更换及2片瓦研刮调整</t>
  </si>
  <si>
    <t>重庆铜梁西南水泥有限公司</t>
  </si>
  <si>
    <t>KMX240102-001-XF</t>
  </si>
  <si>
    <t>24422000000038903557</t>
  </si>
  <si>
    <t>T20240102001</t>
  </si>
  <si>
    <t>*建筑服务*建筑*二线回转窑三挡轮带侧面打磨（磨削）</t>
  </si>
  <si>
    <t>24422000000038893419</t>
  </si>
  <si>
    <t>*建筑服务*建筑*二线回转窑液压挡轮打磨（车削）</t>
  </si>
  <si>
    <t>24422000000039002934</t>
  </si>
  <si>
    <t>*劳务*修理修配劳务*2#窑托轮裂纹部分修复</t>
  </si>
  <si>
    <t>24422000000038893015</t>
  </si>
  <si>
    <t>24422000000038922809</t>
  </si>
  <si>
    <t>24422000000038973208</t>
  </si>
  <si>
    <t>24422000000038952541</t>
  </si>
  <si>
    <t>24422000000039558383</t>
  </si>
  <si>
    <t>ZCEQ-ZCSN-WX-20240101</t>
  </si>
  <si>
    <t>*劳务*修理修配劳务*回转窑大、小齿单面磨损在线修复</t>
  </si>
  <si>
    <t>24422000000040434151</t>
  </si>
  <si>
    <t>*劳务*修理修配劳务*2#回转窑2号墩托轮剥落掉块修复共3处</t>
  </si>
  <si>
    <t>*劳务*修理修配劳务*1线回转窑3#墩轮带边角修复（含堆焊及侧面磨削）</t>
  </si>
  <si>
    <t>24422000000043249519</t>
  </si>
  <si>
    <t>*劳务*修理修配劳务*托轮修复</t>
  </si>
  <si>
    <t>华新水泥（恩施）</t>
  </si>
  <si>
    <t>湖北恒博机械科技有限公司</t>
  </si>
  <si>
    <t>13%</t>
  </si>
  <si>
    <t>24422000000047576341</t>
  </si>
  <si>
    <t>*劳务*修理修配劳务*托轮离线修复</t>
  </si>
  <si>
    <t>KMX240103-004-XF-Z1</t>
  </si>
  <si>
    <t>24422000000049009618</t>
  </si>
  <si>
    <t>*建筑服务*小齿轮探伤检测、指导安装、指导矫正</t>
  </si>
  <si>
    <t>24422000000049039551</t>
  </si>
  <si>
    <t>*建筑服务*小齿轮断齿安装</t>
  </si>
  <si>
    <t>24422000000049842483</t>
  </si>
  <si>
    <t>LYNF-C2023-55</t>
  </si>
  <si>
    <t>*建筑服务*立磨磨辊、磨盘衬板及辊压机辊套裂纹修复2023年度施工（日常维修）</t>
  </si>
  <si>
    <t>KMX240105-005-XF</t>
  </si>
  <si>
    <t>24422000000050026292</t>
  </si>
  <si>
    <t>SNHT003-CG202401017</t>
  </si>
  <si>
    <t>*劳务*修理修配劳务*B线回转窑轮带：一档轮带补焊，二档托轮补焊</t>
  </si>
  <si>
    <t>中材株洲水泥有限责任公司</t>
  </si>
  <si>
    <t>KMX230206-045-XF</t>
  </si>
  <si>
    <t>24422000000050758481</t>
  </si>
  <si>
    <t>*劳务*修理修配劳务*轮带剥落掉块修复</t>
  </si>
  <si>
    <t>KMX240319-049-XF</t>
  </si>
  <si>
    <t>24422000000052825466</t>
  </si>
  <si>
    <t>*劳务*修理修配劳务*1D磨煤机大齿轮裂纹修复</t>
  </si>
  <si>
    <t>KMX240516-066-XF</t>
  </si>
  <si>
    <t>24422000000053328160</t>
  </si>
  <si>
    <t>24422000000053328243</t>
  </si>
  <si>
    <t>24422000000058569639</t>
  </si>
  <si>
    <t>24422000000055185373</t>
  </si>
  <si>
    <t>*劳务*修理修配劳务*1#水泥磨前、后滑履带（2条）在线打磨）</t>
  </si>
  <si>
    <t>湖南古丈南方水泥有限公司</t>
  </si>
  <si>
    <t>KMX240125-021-XF</t>
  </si>
  <si>
    <t>6%</t>
  </si>
  <si>
    <t>24422000000057240807</t>
  </si>
  <si>
    <t>*研发和技术服务*2500T/D回转窑筒体焊缝探伤检测，筒体厚度检测、托轮、轮带探伤检测</t>
  </si>
  <si>
    <t>24422000000057421047</t>
  </si>
  <si>
    <t>24422000000057778714</t>
  </si>
  <si>
    <t>*劳务*修理修配劳务*资中公司一线84B14水泥磨前、后滑履瓦刮研维修</t>
  </si>
  <si>
    <t>唐山冀东发展机械设备制造有限公司</t>
  </si>
  <si>
    <t>KMX221228-449-XF</t>
  </si>
  <si>
    <t>24422000000058497812</t>
  </si>
  <si>
    <t>*劳务*Ф4.2*13米球磨机滑履拆除检查、清理、刮研及回装</t>
  </si>
  <si>
    <t>KMX230128-033-XF</t>
  </si>
  <si>
    <t>24422000000058587907</t>
  </si>
  <si>
    <t>*劳务**劳务*Ф4.2*13米球磨机滑履拆除检查、清理、刮研及回装</t>
  </si>
  <si>
    <t>24422000000058783315</t>
  </si>
  <si>
    <t>24422000000058835618</t>
  </si>
  <si>
    <t>*劳务*B线回转窑轮带：一档轮带补焊，二档托轮补焊</t>
  </si>
  <si>
    <t>KMX240326-050-XF</t>
  </si>
  <si>
    <t>24422000000058888136</t>
  </si>
  <si>
    <t>*劳务*修理修配劳务*水泥分厂辊压机辊子主轴维修</t>
  </si>
  <si>
    <t>24422000000059233614</t>
  </si>
  <si>
    <t>*建筑服务*工程服务*炼铁厂混合机维修</t>
  </si>
  <si>
    <t>24422000000059278270</t>
  </si>
  <si>
    <t>*建筑服务*炼铁厂混合机维修</t>
  </si>
  <si>
    <t>海南逸盛石化有限公司</t>
  </si>
  <si>
    <t>KMX231208-268-XF</t>
  </si>
  <si>
    <t>24422000000061071725</t>
  </si>
  <si>
    <t>24422000000061254284</t>
  </si>
  <si>
    <t>*建筑服务*提升机、转子称拆装、雨棚制作安装工程</t>
  </si>
  <si>
    <t>24422000000061854085</t>
  </si>
  <si>
    <t>*建筑服务*轮带裂纹修复工程</t>
  </si>
  <si>
    <t>24422000000061894237</t>
  </si>
  <si>
    <t>*建筑服务*回转窑拖轮、轮带剥落掉块修复工程</t>
  </si>
  <si>
    <t>KMX240218-035-XF</t>
  </si>
  <si>
    <t>24422000000068157316</t>
  </si>
  <si>
    <t>*建筑服务*炼铁厂产能提升项目</t>
  </si>
  <si>
    <t>24422000000069659869</t>
  </si>
  <si>
    <t>*劳务*修理修配劳务*轮带、托轮剥落掉块在线修复</t>
  </si>
  <si>
    <t>广州市越堡水泥有限公司</t>
  </si>
  <si>
    <t>KMX240226-040-XF</t>
  </si>
  <si>
    <t>24422000000073790062</t>
  </si>
  <si>
    <t>*劳务*修理修配劳务*处理窑大齿轮销轴</t>
  </si>
  <si>
    <t>桐庐红狮水泥有限公司</t>
  </si>
  <si>
    <t>KMX240104-005-XF</t>
  </si>
  <si>
    <t>24422000000073797096</t>
  </si>
  <si>
    <t>*建筑服务*建筑*5000T/D回转窑三档轮带侧面磨削</t>
  </si>
  <si>
    <t>24422000000074624903</t>
  </si>
  <si>
    <t>*建筑服务*建筑*青海发投碱业有限公司煅烧车间轻灰3#煅烧炉加热管更换项目</t>
  </si>
  <si>
    <t>KMX240430-060-XF</t>
  </si>
  <si>
    <t>24422000000077288149</t>
  </si>
  <si>
    <t>*劳务*修理修配劳务*8号水泥磨辊压机主轴轴承位磨损修复工作</t>
  </si>
  <si>
    <t>KMX230407-100-XF</t>
  </si>
  <si>
    <t>24422000000077636484</t>
  </si>
  <si>
    <t>*劳务*修理修配劳务*5号窑尾处胎环裂纹刨除焊修工作</t>
  </si>
  <si>
    <t>24422000000079823188</t>
  </si>
  <si>
    <t>*劳务*修理修配劳务*轮带裂纹现场修复</t>
  </si>
  <si>
    <t>KMX230302-066-XF</t>
  </si>
  <si>
    <t>24422000000079842965</t>
  </si>
  <si>
    <t>24422000000080352778</t>
  </si>
  <si>
    <t>*建筑服务*建筑*青海发投碱业有限公司煅烧车间轻灰6#煅烧炉大修项目</t>
  </si>
  <si>
    <t>24422000000082328694</t>
  </si>
  <si>
    <t>*建筑服务*建筑青海发投碱业有限公司2024年度煅烧车间轻灰运碱系统刮板更换项目</t>
  </si>
  <si>
    <t>KMX240115-014-XF</t>
  </si>
  <si>
    <t>24422000000090228152</t>
  </si>
  <si>
    <t>*建筑服务*建筑青海发投碱业有限公司2024年度煅烧车间炉气冷凝洗涤塔至炉气横管短接及三通更换项目</t>
  </si>
  <si>
    <t>24422000000084527371</t>
  </si>
  <si>
    <t>*建筑服务*建筑青海发投碱业有限公司重碱车间碳化工段管线及阀门更换项目</t>
  </si>
  <si>
    <t>24422000000084417824</t>
  </si>
  <si>
    <t>*建筑服务*建筑青海发投碱业有限公司重碱车间蒸吸工段管线及阀门更换项目</t>
  </si>
  <si>
    <t>24422000000084448001</t>
  </si>
  <si>
    <t>*建筑服务*建筑青海发投碱业有限公司2024年重碱车间碳化工段中和水泵出口短接阀门及总管部分更换项目</t>
  </si>
  <si>
    <t>24422000000084458094</t>
  </si>
  <si>
    <t>*建筑服务*建筑青海发投碱业有限公司2024年重碱车间钛材管线及阀门更换项目</t>
  </si>
  <si>
    <t>24422000000084448382</t>
  </si>
  <si>
    <t>*建筑服务*建筑青海发投碱业有限公司2024年度盐水车间精盐水罐面及杂水罐花架平台更换项目</t>
  </si>
  <si>
    <t>24422000000085696974</t>
  </si>
  <si>
    <t>*建筑服务*建筑φ4*60m回转窑动态维修：对回转窑运行状态进行在线动态监测，记录数据</t>
  </si>
  <si>
    <t>24422000000089676277</t>
  </si>
  <si>
    <t>*建筑服务*建筑青海发投碱业有限公司水气车间阀门、管线、伸缩节更换项目</t>
  </si>
  <si>
    <t>24422000000090431190</t>
  </si>
  <si>
    <t>*建筑服务*建筑青海发投碱业有限公司厂区至排放口2#钙液管线更换项目</t>
  </si>
  <si>
    <t>KMX221013-374-XF</t>
  </si>
  <si>
    <t>24422000000090363423</t>
  </si>
  <si>
    <t>*研发和技术服务*技术服务1#、2#两台回转窑动态检测、动态调整；两台回转窑基础沉降数据复核</t>
  </si>
  <si>
    <t>24422000000091061991</t>
  </si>
  <si>
    <t>*建筑服务*建筑青海发投碱业有限公司热电车间5台脱硫塔入口烟道更换项目</t>
  </si>
  <si>
    <t>KMX231123-257-XF</t>
  </si>
  <si>
    <t>24422000000092106189</t>
  </si>
  <si>
    <t>*研发和技术服务*技术服务成县公司主机设备探伤检测项目</t>
  </si>
  <si>
    <t>24422000000092106049</t>
  </si>
  <si>
    <t>*研发和技术服务*技术服务一、二线水泥窑轮带及托轮在线磨削项目</t>
  </si>
  <si>
    <t>KMX220916-353-XF</t>
  </si>
  <si>
    <t>24422000000092184695</t>
  </si>
  <si>
    <t>*研发和技术服务*技术服务成县公司回转窑动态检测调整项目</t>
  </si>
  <si>
    <t>KMX230809-206-XF</t>
  </si>
  <si>
    <t>24422000000097146732</t>
  </si>
  <si>
    <t>*建筑服务*建筑*2#回转窑托轮轮带挖补</t>
  </si>
  <si>
    <t>24422000000097036423</t>
  </si>
  <si>
    <t>*建筑服务*建筑*三线窑三档（窑头）轮带裂纹修复</t>
  </si>
  <si>
    <t>24422000000097101111</t>
  </si>
  <si>
    <t>GXNFWX-2023-026</t>
  </si>
  <si>
    <t>2024.10.24</t>
  </si>
  <si>
    <t>2024.10.26</t>
  </si>
  <si>
    <t>KMX240103-002-XF</t>
  </si>
  <si>
    <t>24422000000101022421</t>
  </si>
  <si>
    <t>*劳务*修理修配劳务*一档轮带正面磨削</t>
  </si>
  <si>
    <t>24422000000102430501</t>
  </si>
  <si>
    <t>*建筑服务*建筑*青海发投碱业有限公司重碱车间新增离心机节能增效技术改造项目（设备、电气、仪表、管道安装）</t>
  </si>
  <si>
    <t>24422000000102330519</t>
  </si>
  <si>
    <t>亚泰集团哈尔滨水泥有限公司</t>
  </si>
  <si>
    <t>24422000000102830966</t>
  </si>
  <si>
    <t>*劳务**劳务*修理修配劳务*托轮掉块修复</t>
  </si>
  <si>
    <t>24422000000105147676</t>
  </si>
  <si>
    <r>
      <t>*劳务*修理修配劳务*回转窑Ⅱ档托轮东堆焊磨削</t>
    </r>
    <r>
      <rPr>
        <sz val="10"/>
        <color indexed="8"/>
        <rFont val="宋体"/>
        <charset val="134"/>
      </rPr>
      <t xml:space="preserve">
</t>
    </r>
  </si>
  <si>
    <t>24422000000108313039</t>
  </si>
  <si>
    <r>
      <t>*建筑服务*建筑青海发投</t>
    </r>
    <r>
      <rPr>
        <sz val="10"/>
        <color indexed="8"/>
        <rFont val="宋体"/>
        <charset val="134"/>
      </rPr>
      <t xml:space="preserve">
</t>
    </r>
    <r>
      <rPr>
        <sz val="10"/>
        <color indexed="8"/>
        <rFont val="宋体"/>
        <charset val="134"/>
      </rPr>
      <t>碱业有限公司盐水车间</t>
    </r>
    <r>
      <rPr>
        <sz val="10"/>
        <color indexed="8"/>
        <rFont val="宋体"/>
        <charset val="134"/>
      </rPr>
      <t xml:space="preserve">
</t>
    </r>
    <r>
      <rPr>
        <sz val="10"/>
        <color indexed="8"/>
        <rFont val="宋体"/>
        <charset val="134"/>
      </rPr>
      <t>1#-4#化盐桶北侧地埋进</t>
    </r>
    <r>
      <rPr>
        <sz val="10"/>
        <color indexed="8"/>
        <rFont val="宋体"/>
        <charset val="134"/>
      </rPr>
      <t xml:space="preserve">
</t>
    </r>
    <r>
      <rPr>
        <sz val="10"/>
        <color indexed="8"/>
        <rFont val="宋体"/>
        <charset val="134"/>
      </rPr>
      <t>水管线更换项目</t>
    </r>
  </si>
  <si>
    <t>24422000000109004388</t>
  </si>
  <si>
    <t>SF20230927001</t>
  </si>
  <si>
    <t>2023.12.22</t>
  </si>
  <si>
    <t>*劳务*修理修配劳务*1#回转窑检测调整打磨</t>
  </si>
  <si>
    <t>24422000000108807433</t>
  </si>
  <si>
    <t>*劳务*修理修配劳务*#2窑窑壳切换等工作</t>
  </si>
  <si>
    <t>24422000000111237746</t>
  </si>
  <si>
    <t>SMJID240072</t>
  </si>
  <si>
    <t>*劳务*220m2烧结系统翻车机大齿圈面修复</t>
  </si>
  <si>
    <t>24422000000111342500</t>
  </si>
  <si>
    <t>SMJID240135</t>
  </si>
  <si>
    <t>2024.5.21</t>
  </si>
  <si>
    <t>2024.5.22</t>
  </si>
  <si>
    <t>*劳务*220m2烧结翻车机大齿圈断齿修复</t>
  </si>
  <si>
    <t>24422000000112133677</t>
  </si>
  <si>
    <t>24422000000111780357</t>
  </si>
  <si>
    <t>24422000000112447244</t>
  </si>
  <si>
    <t>*建筑服务*联碱厂煅烧炉大修工程</t>
  </si>
  <si>
    <t>24422000000112732494</t>
  </si>
  <si>
    <t>24422000000113058832</t>
  </si>
  <si>
    <t>24422000000113771675</t>
  </si>
  <si>
    <t>24422000000113702088</t>
  </si>
  <si>
    <t>24422000000113735095</t>
  </si>
  <si>
    <t>*劳务*修理修配劳务*回转窑轮带损坏修复</t>
  </si>
  <si>
    <t>24422000000116454635</t>
  </si>
  <si>
    <t>*劳务*#2号窑窑壳20-27.95米切换工作</t>
  </si>
  <si>
    <t>KMX240429-059-XF</t>
  </si>
  <si>
    <t>24422000000116394696</t>
  </si>
  <si>
    <t>DXSY-24-04-JX-005932</t>
  </si>
  <si>
    <t>*劳务*托轮、轮带焊补维修</t>
  </si>
  <si>
    <t>KMX240729-086-XF、KMX240905-094-XF</t>
  </si>
  <si>
    <t>24422000000117800660</t>
  </si>
  <si>
    <t>*建筑服务*立磨辊套更换、磨辊总承更换</t>
  </si>
  <si>
    <t>戚亮（个人）</t>
  </si>
  <si>
    <t>24422000000119715915</t>
  </si>
  <si>
    <t>*机动车*多用途乘用车</t>
  </si>
  <si>
    <t>KMX240708-081-XF</t>
  </si>
  <si>
    <t>24422000000120631308</t>
  </si>
  <si>
    <t>*劳务*修理修配劳务*#2CMRP辊轮主轴轴承位热喷涂修复加工工作</t>
  </si>
  <si>
    <t>24422000000120166867</t>
  </si>
  <si>
    <t>*建筑服务*托轮轮带掉块修复</t>
  </si>
  <si>
    <t>24422000000120529098</t>
  </si>
  <si>
    <t>*劳务*二线窑一档拖轮和衬瓦更换、轮带位置调整</t>
  </si>
  <si>
    <t>24422000000121313839</t>
  </si>
  <si>
    <t>*劳务*修理修配劳务*2500T/D回转窑检修</t>
  </si>
  <si>
    <t>24422000000127996339</t>
  </si>
  <si>
    <t>Q/ZYQJ/JL-JW23-2024-1-15</t>
  </si>
  <si>
    <t>*建筑服务*石灰车间5#石灰窑大修项目</t>
  </si>
  <si>
    <t>KMX230414-116-XF</t>
  </si>
  <si>
    <t>24422000000128025905</t>
  </si>
  <si>
    <t>*建筑服务*青海发投碱业有限公司盐水车间1#-4#化盐桶北侧地埋进水管线更换项目</t>
  </si>
  <si>
    <t>24422000000128978130</t>
  </si>
  <si>
    <t>Q/ZYQJ/JL-JW23-2023-12-05</t>
  </si>
  <si>
    <t>*建筑服务*建筑青海发投碱业有限公司盐水车间1#-4#化盐桶北侧地埋进水管线更换项目</t>
  </si>
  <si>
    <t>24422000000129572835</t>
  </si>
  <si>
    <t>山东泰山钢铁集团有限公司</t>
  </si>
  <si>
    <t>KMX240328-051-XF</t>
  </si>
  <si>
    <t>24422000000130938418</t>
  </si>
  <si>
    <t>TSGTWXJX20240037</t>
  </si>
  <si>
    <t>*劳务*烘干简轮带ф3mx20m、*劳务*回转窑轮带ф4.3x30m</t>
  </si>
  <si>
    <t>华润水泥（平南）有限公司</t>
  </si>
  <si>
    <t>KMX221202-423-XF</t>
  </si>
  <si>
    <t>24422000000133828135</t>
  </si>
  <si>
    <t>*劳务*修理修配劳务*1#线回转窑受力处理</t>
  </si>
  <si>
    <t>24422000000133876902</t>
  </si>
  <si>
    <t>24422000000133837122</t>
  </si>
  <si>
    <t>24422000000133916498</t>
  </si>
  <si>
    <t>24422000000133837236</t>
  </si>
  <si>
    <t>劳务*修理修配劳务*托轮、轮带、齿轮修复</t>
  </si>
  <si>
    <t>24422000000133865996</t>
  </si>
  <si>
    <t>*劳务**劳务*修理修配劳务</t>
  </si>
  <si>
    <t>24422000000138817634</t>
  </si>
  <si>
    <t>*劳务*煅烧炉滚圈托轮在线修复调整</t>
  </si>
  <si>
    <t>24422000000139202671</t>
  </si>
  <si>
    <t>*劳务*1#回转窑大修项目</t>
  </si>
  <si>
    <t>24422000000139292268</t>
  </si>
  <si>
    <t>唐山冀东水泥股份有限公司唐山分公司</t>
  </si>
  <si>
    <t>KMX230307-072-XF</t>
  </si>
  <si>
    <t>24422000000141143297</t>
  </si>
  <si>
    <t>*研发和技术服务*专业技术服务*回转窑热态检测</t>
  </si>
  <si>
    <t>24422000000140869476</t>
  </si>
  <si>
    <t>唐山重装冶金工程技术有限公司</t>
  </si>
  <si>
    <t>24422000000141825800</t>
  </si>
  <si>
    <t>尼勒克县瑞祥焦化有限责任公司</t>
  </si>
  <si>
    <t>KMX240105-007-XF</t>
  </si>
  <si>
    <t>24422000000142477164</t>
  </si>
  <si>
    <t>*建筑服务*瑞祥焦化煤气发电1号炉空预器抢修项目</t>
  </si>
  <si>
    <t>24422000000147421445</t>
  </si>
  <si>
    <t>*建筑服务*石灰车间5#石灰窑改造项目（安装）工程</t>
  </si>
  <si>
    <t>24422000000147275409</t>
  </si>
  <si>
    <t>*建筑服务*青海发投碱业有限公司2#蒸氨钙液管线更新项目工程</t>
  </si>
  <si>
    <t>24422000000149779823</t>
  </si>
  <si>
    <t>*劳务*修理修配劳务*生产部1#回转窑大修项目</t>
  </si>
  <si>
    <t>24422000000151219724</t>
  </si>
  <si>
    <t>*劳务*修理修配劳务*河钢邯钢老区退城整合项目炼钢工程利旧邯宝炼钢转炉托圈耳轴和轴承座修复</t>
  </si>
  <si>
    <t>24422000000150759215</t>
  </si>
  <si>
    <t>24422000000150808813</t>
  </si>
  <si>
    <t>24422000000151069360</t>
  </si>
  <si>
    <t>24422000000153418871</t>
  </si>
  <si>
    <t>*劳务*修理修配劳务*1#回转窑调整</t>
  </si>
  <si>
    <t>24422000000153349285</t>
  </si>
  <si>
    <t>*劳务*修理修配劳务*一挡、二挡、三挡轮带面、三挡轮带侧面磨削</t>
  </si>
  <si>
    <t>24422000000153337078</t>
  </si>
  <si>
    <t>*劳务*500吨高速锻加强项目</t>
  </si>
  <si>
    <t>24422000000153511679</t>
  </si>
  <si>
    <t>24422000000153491685</t>
  </si>
  <si>
    <t>24422000000153482171</t>
  </si>
  <si>
    <t>24422000000153521974</t>
  </si>
  <si>
    <t>24422000000155614710</t>
  </si>
  <si>
    <t>*建筑服务*青海发投碱业有限公司2#蒸氨钙液管线更新项目工程更新项目工程</t>
  </si>
  <si>
    <t>24422000000155606370</t>
  </si>
  <si>
    <t>24422000000155846794</t>
  </si>
  <si>
    <t>24422000000157511850</t>
  </si>
  <si>
    <t>24422000000160855904</t>
  </si>
  <si>
    <t>*建筑服务*21N230干燥机滚圈、托辊修复</t>
  </si>
  <si>
    <t>24422000000162115542</t>
  </si>
  <si>
    <t>*劳务*修理修配*轻灰煅烧炉托轮维修项目</t>
  </si>
  <si>
    <t>24422000000163467974</t>
  </si>
  <si>
    <t>*劳务*修理修配劳务*2023-2024年度1-4号炉磨</t>
  </si>
  <si>
    <t>24422000000165272732</t>
  </si>
  <si>
    <t>*劳务*修理修配劳务*KHD辊压机辊轮主轴轴套配合面加工工作</t>
  </si>
  <si>
    <t>24422000000166369884</t>
  </si>
  <si>
    <t>*建筑服务*球团车间烘干机区域检修工作</t>
  </si>
  <si>
    <t>24422000000166632571</t>
  </si>
  <si>
    <t>*劳务*修理修配劳务*托轮剥落修复</t>
  </si>
  <si>
    <t>KMX230709-178-XF</t>
  </si>
  <si>
    <t>24422000000172278937</t>
  </si>
  <si>
    <t>*劳务*回转窑轮带车削</t>
  </si>
  <si>
    <t>24422000000171785256</t>
  </si>
  <si>
    <t>24422000000172656929</t>
  </si>
  <si>
    <t>24422000000174854562</t>
  </si>
  <si>
    <t>24422000000174865052</t>
  </si>
  <si>
    <t>24422000000174943016</t>
  </si>
  <si>
    <t>24422000000174973142</t>
  </si>
  <si>
    <t>24422000000174786943</t>
  </si>
  <si>
    <t>24422000000176083947</t>
  </si>
  <si>
    <t>*劳务*修理修配劳务*回转窑动态、静态检测；回转窑动态、静态调整</t>
  </si>
  <si>
    <t>24422000000177280208</t>
  </si>
  <si>
    <t>24422000000177220607</t>
  </si>
  <si>
    <t>24422000000177240483</t>
  </si>
  <si>
    <t>24422000000177966900</t>
  </si>
  <si>
    <t>24422000000177946942</t>
  </si>
  <si>
    <t>24422000000178813415</t>
  </si>
  <si>
    <t>24422000000178833587</t>
  </si>
  <si>
    <t>24422000000182425858</t>
  </si>
  <si>
    <t>24422000000181846987</t>
  </si>
  <si>
    <t>24422000000181847125</t>
  </si>
  <si>
    <t>KMX240507-063-XF</t>
  </si>
  <si>
    <t>24422000000182898365</t>
  </si>
  <si>
    <t>*建筑服务*循环经济部石灰工场回转窑在线维修项目</t>
  </si>
  <si>
    <t>24422000000184393050</t>
  </si>
  <si>
    <t>24422000000187615526</t>
  </si>
  <si>
    <t>*劳务*烧结车间一台回转窑机械大修项目</t>
  </si>
  <si>
    <t>24422000000189361572</t>
  </si>
  <si>
    <t>24422000000190783979</t>
  </si>
  <si>
    <t>*研发和技术服务*技术服务*钢渣作业区4台套热焖罐盖离线维修项目</t>
  </si>
  <si>
    <t>KMX230731-192-XF</t>
  </si>
  <si>
    <t>24422000000192873189</t>
  </si>
  <si>
    <t>*劳务*2#窑二档轮带裂纹修复</t>
  </si>
  <si>
    <t>24422000000196852636</t>
  </si>
  <si>
    <t>*建筑服务*青海发投碱业有限公司石灰车间除尘器更换项目工程</t>
  </si>
  <si>
    <t>韩进梅（个人）</t>
  </si>
  <si>
    <t>买依维柯</t>
  </si>
  <si>
    <t>24422000000196445024</t>
  </si>
  <si>
    <t>24422000000197663238</t>
  </si>
  <si>
    <t>24422000000197712351</t>
  </si>
  <si>
    <t>24422000000198659718</t>
  </si>
  <si>
    <t>*建筑服务*热电车间引风机出口烟道更换项目</t>
  </si>
  <si>
    <t>24422000000199384232</t>
  </si>
  <si>
    <t>*建筑服务*热电车间脱硫塔入口烟道更换项目</t>
  </si>
  <si>
    <t>24422000000199217470</t>
  </si>
  <si>
    <t>*建筑服务*2024年青海发投碱业有限公司轻灰2#煅烧炉滚圈及拖轮在线车削与调整消除压力管道振动安全整改项目工程</t>
  </si>
  <si>
    <t>24422000000200023549</t>
  </si>
  <si>
    <t>24422000000199419837</t>
  </si>
  <si>
    <t>24422000000199098068</t>
  </si>
  <si>
    <t>24422000000199277040</t>
  </si>
  <si>
    <t>24422000000199267524</t>
  </si>
  <si>
    <t>24422000000199009074</t>
  </si>
  <si>
    <t>24422000000201063390</t>
  </si>
  <si>
    <t>24422000000201073622</t>
  </si>
  <si>
    <t>24422000000200947757</t>
  </si>
  <si>
    <t>劳务*修理修配劳务</t>
  </si>
  <si>
    <t>24422000000200928041</t>
  </si>
  <si>
    <t>王先梅</t>
  </si>
  <si>
    <t>24422000000200981072</t>
  </si>
  <si>
    <t>*经营租赁*租赁</t>
  </si>
  <si>
    <t>24422000000201072615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</si>
</sst>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quot;￥&quot;#,##0.00;[Red]&quot;￥&quot;\-#,##0.00"/>
    <numFmt numFmtId="165" formatCode="_ * #,##0.00_ ;_ * \-#,##0.00_ ;_ * &quot;-&quot;??_ ;_ @_ "/>
    <numFmt numFmtId="166" formatCode="yyyy\-m\-d;@"/>
    <numFmt numFmtId="167" formatCode="yyyy/m/d;@"/>
    <numFmt numFmtId="168" formatCode="0.0%"/>
    <numFmt numFmtId="169" formatCode="0.00_ "/>
    <numFmt numFmtId="170" formatCode="0.000%"/>
    <numFmt numFmtId="171" formatCode="yyyy&quot;年&quot;mm&quot;月&quot;dd&quot;日&quot;;@"/>
    <numFmt numFmtId="172" formatCode="_ * #,##0.00_ ;_ * \-#,##0.00_ ;_ * &quot;&quot;??_ ;_ @_ "/>
    <numFmt numFmtId="173" formatCode="mm&quot;月&quot;dd&quot;日&quot;;@"/>
    <numFmt numFmtId="174" formatCode="&quot;￥&quot;#,##0.00_);[Red]\(&quot;￥&quot;#,##0.00\)"/>
    <numFmt numFmtId="175" formatCode="0.00_);[Red]\(0.00\)"/>
  </numFmts>
  <fonts count="86">
    <font>
      <sz val="12"/>
      <name val="宋体"/>
      <charset val="134"/>
    </font>
    <font>
      <sz val="11"/>
      <color indexed="8"/>
      <name val="宋体"/>
      <charset val="134"/>
    </font>
    <font>
      <b/>
      <sz val="12"/>
      <color indexed="8"/>
      <name val="宋体"/>
      <charset val="134"/>
    </font>
    <font>
      <sz val="10"/>
      <color indexed="8"/>
      <name val="宋体"/>
      <charset val="134"/>
    </font>
    <font>
      <sz val="10"/>
      <color indexed="63"/>
      <name val="宋体"/>
      <charset val="134"/>
    </font>
    <font>
      <b/>
      <sz val="12"/>
      <name val="宋体"/>
      <charset val="134"/>
    </font>
    <font>
      <sz val="10"/>
      <name val="宋体"/>
      <charset val="134"/>
    </font>
    <font>
      <sz val="9"/>
      <name val="微软雅黑"/>
      <family val="2"/>
      <charset val="134"/>
    </font>
    <font>
      <sz val="12"/>
      <name val="微软雅黑"/>
      <family val="2"/>
      <charset val="134"/>
    </font>
    <font>
      <sz val="10.5"/>
      <name val="宋体"/>
      <charset val="134"/>
    </font>
    <font>
      <sz val="10.5"/>
      <name val="微软雅黑"/>
      <family val="2"/>
      <charset val="134"/>
    </font>
    <font>
      <sz val="10.5"/>
      <color indexed="63"/>
      <name val="宋体"/>
      <charset val="134"/>
    </font>
    <font>
      <sz val="12"/>
      <color indexed="8"/>
      <name val="Microsoft YaHei"/>
      <family val="2"/>
      <charset val="134"/>
    </font>
    <font>
      <sz val="11"/>
      <name val="微软雅黑"/>
      <family val="2"/>
      <charset val="134"/>
    </font>
    <font>
      <sz val="10.5"/>
      <color indexed="8"/>
      <name val="宋体"/>
      <charset val="134"/>
    </font>
    <font>
      <sz val="10.5"/>
      <color indexed="49"/>
      <name val="宋体"/>
      <charset val="134"/>
    </font>
    <font>
      <sz val="10.5"/>
      <color indexed="30"/>
      <name val="宋体"/>
      <charset val="134"/>
    </font>
    <font>
      <sz val="9.75"/>
      <name val="Microsoft YaHei"/>
      <family val="2"/>
      <charset val="134"/>
    </font>
    <font>
      <sz val="12"/>
      <color indexed="63"/>
      <name val="宋体"/>
      <charset val="134"/>
    </font>
    <font>
      <sz val="9"/>
      <color indexed="63"/>
      <name val="宋体"/>
      <charset val="134"/>
    </font>
    <font>
      <b/>
      <sz val="16"/>
      <name val="宋体"/>
      <charset val="134"/>
    </font>
    <font>
      <sz val="10.5"/>
      <name val="Segoe UI"/>
      <family val="2"/>
      <charset val="134"/>
    </font>
    <font>
      <sz val="10.5"/>
      <color indexed="49"/>
      <name val="Segoe UI"/>
      <family val="2"/>
      <charset val="134"/>
    </font>
    <font>
      <sz val="10.5"/>
      <color indexed="63"/>
      <name val="Segoe UI"/>
      <family val="2"/>
      <charset val="134"/>
    </font>
    <font>
      <sz val="10.5"/>
      <color indexed="30"/>
      <name val="Segoe UI"/>
      <family val="2"/>
      <charset val="134"/>
    </font>
    <font>
      <sz val="10.5"/>
      <color indexed="8"/>
      <name val="Segoe UI"/>
      <family val="2"/>
      <charset val="134"/>
    </font>
    <font>
      <sz val="10.5"/>
      <color indexed="63"/>
      <name val="PingFangSC-Regular"/>
      <family val="2"/>
    </font>
    <font>
      <sz val="10"/>
      <color indexed="63"/>
      <name val="Segoe UI"/>
      <family val="2"/>
      <charset val="134"/>
    </font>
    <font>
      <sz val="10"/>
      <color indexed="10"/>
      <name val="宋体"/>
      <charset val="134"/>
    </font>
    <font>
      <sz val="10.5"/>
      <color indexed="63"/>
      <name val="微软雅黑"/>
      <family val="2"/>
      <charset val="134"/>
    </font>
    <font>
      <sz val="9"/>
      <color indexed="63"/>
      <name val="Segoe UI"/>
      <family val="2"/>
      <charset val="134"/>
    </font>
    <font>
      <sz val="12"/>
      <color indexed="63"/>
      <name val="FZLTHJW--GB1-0"/>
      <family val="2"/>
    </font>
    <font>
      <b/>
      <sz val="9"/>
      <name val="宋体"/>
      <charset val="134"/>
    </font>
    <font>
      <sz val="9"/>
      <name val="宋体"/>
      <charset val="134"/>
    </font>
    <font>
      <sz val="12"/>
      <name val="宋体"/>
      <charset val="134"/>
    </font>
    <font>
      <b/>
      <sz val="11"/>
      <color theme="1"/>
      <name val="Calibri"/>
      <family val="2"/>
      <scheme val="minor"/>
    </font>
    <font>
      <sz val="11"/>
      <color theme="1"/>
      <name val="Calibri"/>
      <family val="2"/>
      <scheme val="minor"/>
    </font>
    <font>
      <sz val="11"/>
      <color rgb="FF000000"/>
      <name val="宋体"/>
      <charset val="134"/>
    </font>
    <font>
      <sz val="11"/>
      <color rgb="FF000000"/>
      <name val="微软雅黑"/>
      <family val="2"/>
      <charset val="134"/>
    </font>
    <font>
      <b/>
      <sz val="12"/>
      <color rgb="FF000000"/>
      <name val="宋体"/>
      <charset val="134"/>
    </font>
    <font>
      <b/>
      <sz val="9"/>
      <color rgb="FF000000"/>
      <name val="宋体"/>
      <charset val="134"/>
    </font>
    <font>
      <sz val="10"/>
      <color rgb="FF000000"/>
      <name val="宋体"/>
      <charset val="134"/>
    </font>
    <font>
      <sz val="9"/>
      <color rgb="FF000000"/>
      <name val="宋体"/>
      <charset val="134"/>
    </font>
    <font>
      <sz val="11"/>
      <color rgb="FF000000"/>
      <name val="Calibri"/>
      <family val="2"/>
    </font>
    <font>
      <sz val="10"/>
      <color rgb="FF222222"/>
      <name val="宋体"/>
      <charset val="134"/>
    </font>
    <font>
      <sz val="10"/>
      <color theme="1"/>
      <name val="Calibri Light"/>
      <family val="2"/>
      <scheme val="major"/>
    </font>
    <font>
      <sz val="10"/>
      <name val="Calibri Light"/>
      <family val="2"/>
      <scheme val="major"/>
    </font>
    <font>
      <sz val="10"/>
      <color theme="1"/>
      <name val="Calibri"/>
      <family val="2"/>
      <scheme val="minor"/>
    </font>
    <font>
      <sz val="12"/>
      <color rgb="FFFF0000"/>
      <name val="宋体"/>
      <charset val="134"/>
    </font>
    <font>
      <sz val="11"/>
      <color theme="1"/>
      <name val="微软雅黑"/>
      <family val="2"/>
      <charset val="134"/>
    </font>
    <font>
      <sz val="10"/>
      <color theme="1"/>
      <name val="微软雅黑"/>
      <family val="2"/>
      <charset val="134"/>
    </font>
    <font>
      <sz val="10.5"/>
      <color rgb="FF333333"/>
      <name val="Microsoft YaHei"/>
      <family val="2"/>
      <charset val="134"/>
    </font>
    <font>
      <sz val="10.5"/>
      <color rgb="FF73A5FF"/>
      <name val="Microsoft YaHei"/>
      <family val="2"/>
      <charset val="134"/>
    </font>
    <font>
      <sz val="10.5"/>
      <color rgb="FF223450"/>
      <name val="Microsoft YaHei"/>
      <family val="2"/>
      <charset val="134"/>
    </font>
    <font>
      <sz val="10.5"/>
      <color rgb="FF222222"/>
      <name val="宋体"/>
      <charset val="134"/>
    </font>
    <font>
      <sz val="12"/>
      <color rgb="FF000000"/>
      <name val="Microsoft YaHei"/>
      <family val="2"/>
      <charset val="134"/>
    </font>
    <font>
      <sz val="12"/>
      <color rgb="FF333333"/>
      <name val="微软雅黑"/>
      <family val="2"/>
      <charset val="134"/>
    </font>
    <font>
      <sz val="10.5"/>
      <color rgb="FF333333"/>
      <name val="宋体"/>
      <charset val="134"/>
    </font>
    <font>
      <sz val="10.5"/>
      <color theme="1"/>
      <name val="宋体"/>
      <charset val="134"/>
    </font>
    <font>
      <sz val="10.5"/>
      <color rgb="FF282830"/>
      <name val="宋体"/>
      <charset val="134"/>
    </font>
    <font>
      <sz val="10.5"/>
      <color rgb="FF40A9FF"/>
      <name val="宋体"/>
      <charset val="134"/>
    </font>
    <font>
      <sz val="12"/>
      <color rgb="FF333333"/>
      <name val="Microsoft YaHei"/>
      <family val="2"/>
      <charset val="134"/>
    </font>
    <font>
      <sz val="12"/>
      <color theme="1"/>
      <name val="微软雅黑"/>
      <family val="2"/>
      <charset val="134"/>
    </font>
    <font>
      <sz val="10.5"/>
      <color rgb="FF282830"/>
      <name val="PingFangSC-Regular"/>
      <family val="2"/>
    </font>
    <font>
      <sz val="10.5"/>
      <color rgb="FF096DD9"/>
      <name val="宋体"/>
      <charset val="134"/>
    </font>
    <font>
      <sz val="10.5"/>
      <color rgb="FF000000"/>
      <name val="微软雅黑"/>
      <family val="2"/>
      <charset val="134"/>
    </font>
    <font>
      <sz val="10.5"/>
      <color rgb="FF424242"/>
      <name val="Helvetica"/>
      <family val="2"/>
    </font>
    <font>
      <sz val="10.5"/>
      <color rgb="FF181C1F"/>
      <name val="微软雅黑"/>
      <family val="2"/>
      <charset val="134"/>
    </font>
    <font>
      <sz val="12"/>
      <color rgb="FFFF0000"/>
      <name val="微软雅黑"/>
      <family val="2"/>
      <charset val="134"/>
    </font>
    <font>
      <sz val="12"/>
      <color rgb="FF000000"/>
      <name val="宋体"/>
      <charset val="134"/>
    </font>
    <font>
      <sz val="9.75"/>
      <color rgb="FF000000"/>
      <name val="Microsoft YaHei"/>
      <family val="2"/>
      <charset val="134"/>
    </font>
    <font>
      <sz val="10.55"/>
      <color rgb="FF333333"/>
      <name val="Microsoft YaHei"/>
      <family val="2"/>
      <charset val="134"/>
    </font>
    <font>
      <sz val="9.75"/>
      <color theme="1"/>
      <name val="Microsoft YaHei"/>
      <family val="2"/>
      <charset val="134"/>
    </font>
    <font>
      <sz val="10"/>
      <name val="Calibri"/>
      <family val="2"/>
      <scheme val="minor"/>
    </font>
    <font>
      <sz val="9.5"/>
      <color rgb="FF333333"/>
      <name val="宋体"/>
      <charset val="134"/>
    </font>
    <font>
      <sz val="9.6999999999999993"/>
      <color rgb="FF333333"/>
      <name val="FZLTHJW--GB1-0"/>
      <family val="2"/>
    </font>
    <font>
      <sz val="12"/>
      <color rgb="FF333333"/>
      <name val="宋体"/>
      <charset val="134"/>
    </font>
    <font>
      <sz val="10.5"/>
      <color rgb="FF171A1D"/>
      <name val="微软雅黑"/>
      <family val="2"/>
      <charset val="134"/>
    </font>
    <font>
      <sz val="9"/>
      <color rgb="FF000000"/>
      <name val="Microsoft YaHei"/>
      <family val="2"/>
      <charset val="134"/>
    </font>
    <font>
      <sz val="10.5"/>
      <color rgb="FF424242"/>
      <name val="宋体"/>
      <charset val="134"/>
    </font>
    <font>
      <sz val="10.5"/>
      <color rgb="FF333333"/>
      <name val="微软雅黑"/>
      <family val="2"/>
      <charset val="134"/>
    </font>
    <font>
      <sz val="9"/>
      <color rgb="FF333333"/>
      <name val="Microsoft YaHei"/>
      <family val="2"/>
      <charset val="134"/>
    </font>
    <font>
      <b/>
      <sz val="10"/>
      <color theme="1"/>
      <name val="Calibri"/>
      <family val="2"/>
      <scheme val="minor"/>
    </font>
    <font>
      <sz val="10"/>
      <color theme="2" tint="-0.89999084444715716"/>
      <name val="Calibri"/>
      <family val="2"/>
      <scheme val="minor"/>
    </font>
    <font>
      <b/>
      <sz val="11"/>
      <color rgb="FF000000"/>
      <name val="宋体"/>
      <charset val="134"/>
    </font>
    <font>
      <sz val="9"/>
      <color rgb="FF222222"/>
      <name val="宋体"/>
      <charset val="134"/>
    </font>
  </fonts>
  <fills count="26">
    <fill>
      <patternFill patternType="none"/>
    </fill>
    <fill>
      <patternFill patternType="gray125"/>
    </fill>
    <fill>
      <patternFill patternType="solid">
        <fgColor theme="4" tint="0.59999389629810485"/>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8DB4E2"/>
        <bgColor indexed="64"/>
      </patternFill>
    </fill>
    <fill>
      <patternFill patternType="solid">
        <fgColor rgb="FFFFFF00"/>
        <bgColor indexed="64"/>
      </patternFill>
    </fill>
    <fill>
      <patternFill patternType="solid">
        <fgColor rgb="FFFFFFFF"/>
        <bgColor indexed="64"/>
      </patternFill>
    </fill>
    <fill>
      <patternFill patternType="solid">
        <fgColor rgb="FFF4B7BE"/>
        <bgColor indexed="64"/>
      </patternFill>
    </fill>
    <fill>
      <patternFill patternType="solid">
        <fgColor rgb="FFFEE796"/>
        <bgColor indexed="64"/>
      </patternFill>
    </fill>
    <fill>
      <patternFill patternType="solid">
        <fgColor theme="7" tint="0.79992065187536243"/>
        <bgColor indexed="64"/>
      </patternFill>
    </fill>
    <fill>
      <patternFill patternType="solid">
        <fgColor theme="0"/>
        <bgColor indexed="64"/>
      </patternFill>
    </fill>
    <fill>
      <patternFill patternType="solid">
        <fgColor rgb="FF33CCCC"/>
        <bgColor indexed="64"/>
      </patternFill>
    </fill>
    <fill>
      <patternFill patternType="solid">
        <fgColor rgb="FFFCE4D3"/>
        <bgColor indexed="64"/>
      </patternFill>
    </fill>
    <fill>
      <patternFill patternType="solid">
        <fgColor rgb="FFFF0000"/>
        <bgColor indexed="64"/>
      </patternFill>
    </fill>
    <fill>
      <patternFill patternType="solid">
        <fgColor rgb="FFD9E1F4"/>
        <bgColor indexed="64"/>
      </patternFill>
    </fill>
    <fill>
      <patternFill patternType="solid">
        <fgColor rgb="FF92D050"/>
        <bgColor indexed="64"/>
      </patternFill>
    </fill>
  </fills>
  <borders count="50">
    <border>
      <left/>
      <right/>
      <top/>
      <bottom/>
      <diagonal/>
    </border>
    <border>
      <left style="thin">
        <color indexed="64"/>
      </left>
      <right style="thin">
        <color indexed="64"/>
      </right>
      <top style="thin">
        <color indexed="8"/>
      </top>
      <bottom style="thin">
        <color indexed="64"/>
      </bottom>
      <diagonal/>
    </border>
    <border>
      <left style="thin">
        <color indexed="64"/>
      </left>
      <right style="thin">
        <color indexed="8"/>
      </right>
      <top style="thin">
        <color indexed="8"/>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8"/>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8"/>
      </bottom>
      <diagonal/>
    </border>
    <border>
      <left style="thin">
        <color indexed="64"/>
      </left>
      <right/>
      <top style="thin">
        <color indexed="64"/>
      </top>
      <bottom style="thin">
        <color indexed="8"/>
      </bottom>
      <diagonal/>
    </border>
    <border>
      <left style="thin">
        <color indexed="64"/>
      </left>
      <right style="thin">
        <color indexed="8"/>
      </right>
      <top style="thin">
        <color indexed="64"/>
      </top>
      <bottom style="thin">
        <color indexed="8"/>
      </bottom>
      <diagonal/>
    </border>
    <border>
      <left style="thin">
        <color indexed="8"/>
      </left>
      <right style="thin">
        <color indexed="64"/>
      </right>
      <top style="thin">
        <color indexed="8"/>
      </top>
      <bottom style="thin">
        <color indexed="64"/>
      </bottom>
      <diagonal/>
    </border>
    <border>
      <left style="thin">
        <color indexed="8"/>
      </left>
      <right style="thin">
        <color indexed="64"/>
      </right>
      <top style="thin">
        <color indexed="64"/>
      </top>
      <bottom style="thin">
        <color indexed="64"/>
      </bottom>
      <diagonal/>
    </border>
    <border>
      <left style="thin">
        <color indexed="8"/>
      </left>
      <right style="thin">
        <color indexed="64"/>
      </right>
      <top style="thin">
        <color indexed="64"/>
      </top>
      <bottom style="thin">
        <color indexed="8"/>
      </bottom>
      <diagonal/>
    </border>
    <border>
      <left style="thin">
        <color indexed="64"/>
      </left>
      <right/>
      <top style="thin">
        <color indexed="8"/>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8"/>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thin">
        <color indexed="8"/>
      </bottom>
      <diagonal/>
    </border>
    <border>
      <left style="thin">
        <color indexed="64"/>
      </left>
      <right style="thin">
        <color indexed="8"/>
      </right>
      <top style="thin">
        <color indexed="64"/>
      </top>
      <bottom/>
      <diagonal/>
    </border>
    <border>
      <left style="thin">
        <color indexed="64"/>
      </left>
      <right style="thin">
        <color indexed="64"/>
      </right>
      <top style="thin">
        <color indexed="8"/>
      </top>
      <bottom style="thin">
        <color indexed="8"/>
      </bottom>
      <diagonal/>
    </border>
    <border>
      <left style="thin">
        <color indexed="64"/>
      </left>
      <right style="thin">
        <color indexed="64"/>
      </right>
      <top style="thin">
        <color indexed="8"/>
      </top>
      <bottom/>
      <diagonal/>
    </border>
    <border>
      <left/>
      <right style="thin">
        <color indexed="64"/>
      </right>
      <top style="thin">
        <color indexed="8"/>
      </top>
      <bottom/>
      <diagonal/>
    </border>
    <border>
      <left style="thin">
        <color indexed="8"/>
      </left>
      <right style="thin">
        <color indexed="64"/>
      </right>
      <top style="thin">
        <color indexed="64"/>
      </top>
      <bottom/>
      <diagonal/>
    </border>
    <border>
      <left style="thin">
        <color indexed="8"/>
      </left>
      <right style="thin">
        <color indexed="8"/>
      </right>
      <top style="thin">
        <color indexed="8"/>
      </top>
      <bottom style="thin">
        <color indexed="64"/>
      </bottom>
      <diagonal/>
    </border>
    <border>
      <left style="thin">
        <color indexed="8"/>
      </left>
      <right style="thin">
        <color indexed="8"/>
      </right>
      <top style="thin">
        <color indexed="64"/>
      </top>
      <bottom style="thin">
        <color indexed="64"/>
      </bottom>
      <diagonal/>
    </border>
    <border>
      <left style="thin">
        <color indexed="8"/>
      </left>
      <right style="thin">
        <color indexed="8"/>
      </right>
      <top style="thin">
        <color indexed="64"/>
      </top>
      <bottom/>
      <diagonal/>
    </border>
    <border>
      <left style="thin">
        <color indexed="8"/>
      </left>
      <right style="thin">
        <color indexed="64"/>
      </right>
      <top style="thin">
        <color indexed="8"/>
      </top>
      <bottom/>
      <diagonal/>
    </border>
    <border>
      <left style="thin">
        <color indexed="64"/>
      </left>
      <right style="thin">
        <color indexed="8"/>
      </right>
      <top style="thin">
        <color indexed="8"/>
      </top>
      <bottom/>
      <diagonal/>
    </border>
    <border>
      <left style="thin">
        <color indexed="8"/>
      </left>
      <right style="thin">
        <color indexed="8"/>
      </right>
      <top style="thin">
        <color indexed="64"/>
      </top>
      <bottom style="thin">
        <color indexed="8"/>
      </bottom>
      <diagonal/>
    </border>
    <border>
      <left style="thin">
        <color rgb="FF000000"/>
      </left>
      <right style="thin">
        <color rgb="FF000000"/>
      </right>
      <top style="thin">
        <color rgb="FF000000"/>
      </top>
      <bottom style="thin">
        <color rgb="FF000000"/>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000000"/>
      </left>
      <right style="thin">
        <color indexed="64"/>
      </right>
      <top style="thin">
        <color indexed="8"/>
      </top>
      <bottom style="thin">
        <color indexed="64"/>
      </bottom>
      <diagonal/>
    </border>
    <border>
      <left style="thin">
        <color rgb="FF000000"/>
      </left>
      <right style="thin">
        <color indexed="64"/>
      </right>
      <top style="thin">
        <color indexed="64"/>
      </top>
      <bottom style="thin">
        <color indexed="64"/>
      </bottom>
      <diagonal/>
    </border>
    <border>
      <left style="thin">
        <color rgb="FF000000"/>
      </left>
      <right style="thin">
        <color indexed="64"/>
      </right>
      <top style="thin">
        <color indexed="64"/>
      </top>
      <bottom style="thin">
        <color indexed="8"/>
      </bottom>
      <diagonal/>
    </border>
    <border>
      <left style="thin">
        <color rgb="FFABABAB"/>
      </left>
      <right/>
      <top style="thin">
        <color indexed="65"/>
      </top>
      <bottom/>
      <diagonal/>
    </border>
    <border>
      <left style="thin">
        <color rgb="FFABABAB"/>
      </left>
      <right/>
      <top/>
      <bottom/>
      <diagonal/>
    </border>
    <border>
      <left/>
      <right/>
      <top style="thin">
        <color rgb="FFABABAB"/>
      </top>
      <bottom/>
      <diagonal/>
    </border>
    <border>
      <left style="thin">
        <color rgb="FFABABAB"/>
      </left>
      <right/>
      <top style="thin">
        <color rgb="FFABABAB"/>
      </top>
      <bottom style="thin">
        <color rgb="FFABABAB"/>
      </bottom>
      <diagonal/>
    </border>
    <border>
      <left style="thin">
        <color indexed="65"/>
      </left>
      <right/>
      <top style="thin">
        <color rgb="FFABABAB"/>
      </top>
      <bottom style="thin">
        <color rgb="FFABABAB"/>
      </bottom>
      <diagonal/>
    </border>
    <border>
      <left/>
      <right/>
      <top style="thin">
        <color rgb="FFABABAB"/>
      </top>
      <bottom style="thin">
        <color rgb="FFABABAB"/>
      </bottom>
      <diagonal/>
    </border>
    <border>
      <left style="thin">
        <color rgb="FFABABAB"/>
      </left>
      <right style="thin">
        <color rgb="FFABABAB"/>
      </right>
      <top/>
      <bottom/>
      <diagonal/>
    </border>
    <border>
      <left style="thin">
        <color rgb="FFABABAB"/>
      </left>
      <right style="thin">
        <color rgb="FFABABAB"/>
      </right>
      <top style="thin">
        <color rgb="FFABABAB"/>
      </top>
      <bottom/>
      <diagonal/>
    </border>
    <border>
      <left style="thin">
        <color rgb="FF000000"/>
      </left>
      <right style="thin">
        <color indexed="64"/>
      </right>
      <top style="thin">
        <color rgb="FF000000"/>
      </top>
      <bottom style="thin">
        <color indexed="8"/>
      </bottom>
      <diagonal/>
    </border>
    <border>
      <left style="thin">
        <color indexed="64"/>
      </left>
      <right style="thin">
        <color indexed="8"/>
      </right>
      <top style="thin">
        <color rgb="FF000000"/>
      </top>
      <bottom style="thin">
        <color indexed="8"/>
      </bottom>
      <diagonal/>
    </border>
  </borders>
  <cellStyleXfs count="3">
    <xf numFmtId="0" fontId="0" fillId="0" borderId="0">
      <alignment vertical="center"/>
    </xf>
    <xf numFmtId="165" fontId="34" fillId="0" borderId="0" applyFont="0" applyFill="0" applyBorder="0" applyAlignment="0" applyProtection="0">
      <alignment vertical="center"/>
    </xf>
    <xf numFmtId="9" fontId="34" fillId="0" borderId="0" applyFont="0" applyFill="0" applyBorder="0" applyAlignment="0" applyProtection="0">
      <alignment vertical="center"/>
    </xf>
  </cellStyleXfs>
  <cellXfs count="554">
    <xf numFmtId="0" fontId="0" fillId="0" borderId="0" xfId="0">
      <alignment vertical="center"/>
    </xf>
    <xf numFmtId="0" fontId="37" fillId="0" borderId="0" xfId="0" applyFont="1">
      <alignment vertical="center"/>
    </xf>
    <xf numFmtId="166" fontId="37" fillId="0" borderId="0" xfId="0" applyNumberFormat="1" applyFont="1" applyAlignment="1">
      <alignment horizontal="left" vertical="center"/>
    </xf>
    <xf numFmtId="167" fontId="37" fillId="0" borderId="0" xfId="0" applyNumberFormat="1" applyFont="1" applyAlignment="1">
      <alignment horizontal="left" vertical="center"/>
    </xf>
    <xf numFmtId="9" fontId="37" fillId="0" borderId="0" xfId="0" applyNumberFormat="1" applyFont="1" applyAlignment="1">
      <alignment horizontal="center" vertical="center"/>
    </xf>
    <xf numFmtId="165" fontId="38" fillId="0" borderId="0" xfId="0" applyNumberFormat="1" applyFont="1">
      <alignment vertical="center"/>
    </xf>
    <xf numFmtId="0" fontId="37" fillId="0" borderId="0" xfId="0" applyFont="1" applyAlignment="1">
      <alignment horizontal="center" vertical="center"/>
    </xf>
    <xf numFmtId="0" fontId="39" fillId="14" borderId="32" xfId="0" applyFont="1" applyFill="1" applyBorder="1" applyAlignment="1">
      <alignment horizontal="center" vertical="center" wrapText="1"/>
    </xf>
    <xf numFmtId="167" fontId="39" fillId="14" borderId="32" xfId="0" applyNumberFormat="1" applyFont="1" applyFill="1" applyBorder="1" applyAlignment="1">
      <alignment horizontal="center" vertical="center" wrapText="1"/>
    </xf>
    <xf numFmtId="166" fontId="39" fillId="14" borderId="32" xfId="0" applyNumberFormat="1" applyFont="1" applyFill="1" applyBorder="1" applyAlignment="1">
      <alignment horizontal="left" vertical="center" wrapText="1"/>
    </xf>
    <xf numFmtId="167" fontId="39" fillId="14" borderId="32" xfId="0" applyNumberFormat="1" applyFont="1" applyFill="1" applyBorder="1" applyAlignment="1">
      <alignment horizontal="left" vertical="center" wrapText="1"/>
    </xf>
    <xf numFmtId="9" fontId="39" fillId="14" borderId="32" xfId="0" applyNumberFormat="1" applyFont="1" applyFill="1" applyBorder="1" applyAlignment="1">
      <alignment horizontal="center" vertical="center" wrapText="1"/>
    </xf>
    <xf numFmtId="49" fontId="39" fillId="14" borderId="32" xfId="0" applyNumberFormat="1" applyFont="1" applyFill="1" applyBorder="1" applyAlignment="1">
      <alignment horizontal="center" vertical="center" wrapText="1"/>
    </xf>
    <xf numFmtId="0" fontId="39" fillId="14" borderId="32" xfId="0" applyFont="1" applyFill="1" applyBorder="1" applyAlignment="1">
      <alignment horizontal="center" vertical="center" wrapText="1" shrinkToFit="1"/>
    </xf>
    <xf numFmtId="165" fontId="39" fillId="14" borderId="32" xfId="0" applyNumberFormat="1" applyFont="1" applyFill="1" applyBorder="1" applyAlignment="1">
      <alignment horizontal="center" vertical="center" wrapText="1"/>
    </xf>
    <xf numFmtId="167" fontId="40" fillId="14" borderId="32" xfId="0" applyNumberFormat="1" applyFont="1" applyFill="1" applyBorder="1" applyAlignment="1">
      <alignment horizontal="center" vertical="center" wrapText="1"/>
    </xf>
    <xf numFmtId="0" fontId="39" fillId="14" borderId="32" xfId="0" applyFont="1" applyFill="1" applyBorder="1" applyAlignment="1">
      <alignment horizontal="center" vertical="center"/>
    </xf>
    <xf numFmtId="0" fontId="41" fillId="0" borderId="32" xfId="0" applyFont="1" applyBorder="1" applyAlignment="1">
      <alignment horizontal="center" vertical="center"/>
    </xf>
    <xf numFmtId="167" fontId="41" fillId="0" borderId="32" xfId="0" applyNumberFormat="1" applyFont="1" applyBorder="1" applyAlignment="1">
      <alignment horizontal="center" vertical="center"/>
    </xf>
    <xf numFmtId="166" fontId="41" fillId="0" borderId="32" xfId="0" applyNumberFormat="1" applyFont="1" applyBorder="1" applyAlignment="1">
      <alignment horizontal="left" vertical="center"/>
    </xf>
    <xf numFmtId="167" fontId="41" fillId="0" borderId="32" xfId="0" applyNumberFormat="1" applyFont="1" applyBorder="1" applyAlignment="1">
      <alignment horizontal="left" vertical="center"/>
    </xf>
    <xf numFmtId="0" fontId="41" fillId="0" borderId="32" xfId="0" applyFont="1" applyBorder="1" applyAlignment="1">
      <alignment horizontal="left" vertical="center"/>
    </xf>
    <xf numFmtId="9" fontId="41" fillId="0" borderId="32" xfId="0" applyNumberFormat="1" applyFont="1" applyBorder="1" applyAlignment="1">
      <alignment horizontal="center" vertical="center"/>
    </xf>
    <xf numFmtId="165" fontId="41" fillId="0" borderId="32" xfId="0" applyNumberFormat="1" applyFont="1" applyBorder="1" applyAlignment="1">
      <alignment horizontal="right" vertical="center"/>
    </xf>
    <xf numFmtId="49" fontId="41" fillId="0" borderId="32" xfId="0" applyNumberFormat="1" applyFont="1" applyBorder="1" applyAlignment="1">
      <alignment horizontal="left" vertical="center"/>
    </xf>
    <xf numFmtId="0" fontId="41" fillId="0" borderId="32" xfId="0" applyFont="1" applyBorder="1" applyAlignment="1">
      <alignment horizontal="left" vertical="center" shrinkToFit="1"/>
    </xf>
    <xf numFmtId="165" fontId="41" fillId="0" borderId="32" xfId="0" applyNumberFormat="1" applyFont="1" applyBorder="1" applyAlignment="1">
      <alignment horizontal="center" vertical="center"/>
    </xf>
    <xf numFmtId="167" fontId="42" fillId="0" borderId="32" xfId="0" applyNumberFormat="1" applyFont="1" applyBorder="1" applyAlignment="1">
      <alignment horizontal="center" vertical="center"/>
    </xf>
    <xf numFmtId="49" fontId="41" fillId="0" borderId="32" xfId="0" applyNumberFormat="1" applyFont="1" applyBorder="1" applyAlignment="1">
      <alignment horizontal="center" vertical="center"/>
    </xf>
    <xf numFmtId="0" fontId="41" fillId="0" borderId="32" xfId="0" applyFont="1" applyBorder="1">
      <alignment vertical="center"/>
    </xf>
    <xf numFmtId="0" fontId="43" fillId="0" borderId="0" xfId="0" applyFont="1" applyAlignment="1">
      <alignment horizontal="left"/>
    </xf>
    <xf numFmtId="0" fontId="41" fillId="15" borderId="32" xfId="0" applyFont="1" applyFill="1" applyBorder="1" applyAlignment="1">
      <alignment horizontal="center" vertical="center"/>
    </xf>
    <xf numFmtId="167" fontId="41" fillId="15" borderId="32" xfId="0" applyNumberFormat="1" applyFont="1" applyFill="1" applyBorder="1" applyAlignment="1">
      <alignment horizontal="center" vertical="center"/>
    </xf>
    <xf numFmtId="166" fontId="41" fillId="15" borderId="32" xfId="0" applyNumberFormat="1" applyFont="1" applyFill="1" applyBorder="1" applyAlignment="1">
      <alignment horizontal="left" vertical="center"/>
    </xf>
    <xf numFmtId="0" fontId="41" fillId="15" borderId="32" xfId="0" applyFont="1" applyFill="1" applyBorder="1" applyAlignment="1">
      <alignment horizontal="left" vertical="center"/>
    </xf>
    <xf numFmtId="9" fontId="41" fillId="15" borderId="32" xfId="0" applyNumberFormat="1" applyFont="1" applyFill="1" applyBorder="1" applyAlignment="1">
      <alignment horizontal="center" vertical="center"/>
    </xf>
    <xf numFmtId="165" fontId="41" fillId="15" borderId="32" xfId="0" applyNumberFormat="1" applyFont="1" applyFill="1" applyBorder="1" applyAlignment="1">
      <alignment horizontal="right" vertical="center"/>
    </xf>
    <xf numFmtId="49" fontId="41" fillId="15" borderId="32" xfId="0" applyNumberFormat="1" applyFont="1" applyFill="1" applyBorder="1" applyAlignment="1">
      <alignment horizontal="left" vertical="center"/>
    </xf>
    <xf numFmtId="0" fontId="41" fillId="15" borderId="32" xfId="0" applyFont="1" applyFill="1" applyBorder="1" applyAlignment="1">
      <alignment horizontal="left" vertical="center" shrinkToFit="1"/>
    </xf>
    <xf numFmtId="165" fontId="41" fillId="15" borderId="32" xfId="0" applyNumberFormat="1" applyFont="1" applyFill="1" applyBorder="1" applyAlignment="1">
      <alignment horizontal="center" vertical="center"/>
    </xf>
    <xf numFmtId="167" fontId="42" fillId="15" borderId="32" xfId="0" applyNumberFormat="1" applyFont="1" applyFill="1" applyBorder="1" applyAlignment="1">
      <alignment horizontal="center" vertical="center"/>
    </xf>
    <xf numFmtId="49" fontId="41" fillId="15" borderId="32" xfId="0" applyNumberFormat="1" applyFont="1" applyFill="1" applyBorder="1" applyAlignment="1">
      <alignment horizontal="center" vertical="center"/>
    </xf>
    <xf numFmtId="0" fontId="41" fillId="15" borderId="32" xfId="0" applyFont="1" applyFill="1" applyBorder="1">
      <alignment vertical="center"/>
    </xf>
    <xf numFmtId="0" fontId="37" fillId="15" borderId="0" xfId="0" applyFont="1" applyFill="1">
      <alignment vertical="center"/>
    </xf>
    <xf numFmtId="0" fontId="37" fillId="0" borderId="32" xfId="0" applyFont="1" applyBorder="1">
      <alignment vertical="center"/>
    </xf>
    <xf numFmtId="9" fontId="37" fillId="0" borderId="32" xfId="0" applyNumberFormat="1" applyFont="1" applyBorder="1" applyAlignment="1">
      <alignment horizontal="center" vertical="center"/>
    </xf>
    <xf numFmtId="0" fontId="37" fillId="0" borderId="32" xfId="0" applyFont="1" applyBorder="1" applyAlignment="1">
      <alignment horizontal="center" vertical="center"/>
    </xf>
    <xf numFmtId="14" fontId="41" fillId="0" borderId="32" xfId="0" applyNumberFormat="1" applyFont="1" applyBorder="1" applyAlignment="1">
      <alignment horizontal="left" vertical="center"/>
    </xf>
    <xf numFmtId="0" fontId="41" fillId="0" borderId="32" xfId="0" applyFont="1" applyBorder="1" applyAlignment="1">
      <alignment horizontal="right" vertical="center"/>
    </xf>
    <xf numFmtId="0" fontId="41" fillId="0" borderId="0" xfId="0" applyFont="1">
      <alignment vertical="center"/>
    </xf>
    <xf numFmtId="0" fontId="37" fillId="15" borderId="32" xfId="0" applyFont="1" applyFill="1" applyBorder="1">
      <alignment vertical="center"/>
    </xf>
    <xf numFmtId="9" fontId="37" fillId="15" borderId="32" xfId="0" applyNumberFormat="1" applyFont="1" applyFill="1" applyBorder="1" applyAlignment="1">
      <alignment horizontal="center" vertical="center"/>
    </xf>
    <xf numFmtId="0" fontId="37" fillId="15" borderId="32" xfId="0" applyFont="1" applyFill="1" applyBorder="1" applyAlignment="1">
      <alignment horizontal="center" vertical="center"/>
    </xf>
    <xf numFmtId="0" fontId="44" fillId="0" borderId="32" xfId="0" applyFont="1" applyBorder="1">
      <alignment vertical="center"/>
    </xf>
    <xf numFmtId="0" fontId="41" fillId="16" borderId="32" xfId="0" applyFont="1" applyFill="1" applyBorder="1">
      <alignment vertical="center"/>
    </xf>
    <xf numFmtId="0" fontId="0" fillId="0" borderId="0" xfId="0" applyAlignment="1">
      <alignment horizontal="center" vertical="center"/>
    </xf>
    <xf numFmtId="0" fontId="5" fillId="3" borderId="1" xfId="0" applyFont="1" applyFill="1" applyBorder="1">
      <alignment vertical="center"/>
    </xf>
    <xf numFmtId="0" fontId="5" fillId="3" borderId="1" xfId="0" applyFont="1" applyFill="1" applyBorder="1" applyAlignment="1">
      <alignment horizontal="center" vertical="center"/>
    </xf>
    <xf numFmtId="0" fontId="5" fillId="3" borderId="2" xfId="0" applyFont="1" applyFill="1" applyBorder="1" applyAlignment="1">
      <alignment horizontal="center" vertical="center"/>
    </xf>
    <xf numFmtId="0" fontId="5" fillId="4" borderId="4" xfId="0" applyFont="1" applyFill="1" applyBorder="1" applyAlignment="1">
      <alignment horizontal="center" vertical="center"/>
    </xf>
    <xf numFmtId="0" fontId="0" fillId="17" borderId="4" xfId="0" applyFill="1" applyBorder="1" applyAlignment="1">
      <alignment horizontal="center" vertical="center"/>
    </xf>
    <xf numFmtId="0" fontId="0" fillId="17" borderId="5" xfId="0" applyFill="1" applyBorder="1" applyAlignment="1">
      <alignment horizontal="center" vertical="center"/>
    </xf>
    <xf numFmtId="0" fontId="0" fillId="17" borderId="6" xfId="0" applyFill="1" applyBorder="1">
      <alignment vertical="center"/>
    </xf>
    <xf numFmtId="168" fontId="34" fillId="17" borderId="4" xfId="2" applyNumberFormat="1" applyFill="1" applyBorder="1" applyAlignment="1">
      <alignment horizontal="center" vertical="center"/>
    </xf>
    <xf numFmtId="10" fontId="34" fillId="17" borderId="4" xfId="2" applyNumberFormat="1" applyFill="1" applyBorder="1" applyAlignment="1">
      <alignment horizontal="center" vertical="center"/>
    </xf>
    <xf numFmtId="10" fontId="34" fillId="17" borderId="5" xfId="2" applyNumberFormat="1" applyFill="1" applyBorder="1" applyAlignment="1">
      <alignment horizontal="center" vertical="center"/>
    </xf>
    <xf numFmtId="10" fontId="34" fillId="17" borderId="6" xfId="2" applyNumberFormat="1" applyFill="1" applyBorder="1">
      <alignment vertical="center"/>
    </xf>
    <xf numFmtId="0" fontId="0" fillId="18" borderId="4" xfId="0" applyFill="1" applyBorder="1" applyAlignment="1">
      <alignment horizontal="center" vertical="center"/>
    </xf>
    <xf numFmtId="165" fontId="6" fillId="18" borderId="4" xfId="1" applyFont="1" applyFill="1" applyBorder="1" applyAlignment="1">
      <alignment horizontal="center" vertical="center"/>
    </xf>
    <xf numFmtId="0" fontId="0" fillId="18" borderId="5" xfId="0" applyFill="1" applyBorder="1" applyAlignment="1">
      <alignment horizontal="center" vertical="center"/>
    </xf>
    <xf numFmtId="0" fontId="0" fillId="18" borderId="6" xfId="0" applyFill="1" applyBorder="1">
      <alignment vertical="center"/>
    </xf>
    <xf numFmtId="10" fontId="34" fillId="18" borderId="4" xfId="2" applyNumberFormat="1" applyFill="1" applyBorder="1" applyAlignment="1">
      <alignment horizontal="center" vertical="center"/>
    </xf>
    <xf numFmtId="10" fontId="34" fillId="18" borderId="5" xfId="2" applyNumberFormat="1" applyFill="1" applyBorder="1" applyAlignment="1">
      <alignment horizontal="center" vertical="center"/>
    </xf>
    <xf numFmtId="10" fontId="34" fillId="18" borderId="6" xfId="2" applyNumberFormat="1" applyFill="1" applyBorder="1">
      <alignment vertical="center"/>
    </xf>
    <xf numFmtId="0" fontId="5" fillId="10" borderId="4" xfId="0" applyFont="1" applyFill="1" applyBorder="1" applyAlignment="1">
      <alignment horizontal="center" vertical="center"/>
    </xf>
    <xf numFmtId="0" fontId="0" fillId="10" borderId="4" xfId="0" applyFill="1" applyBorder="1" applyAlignment="1">
      <alignment horizontal="center" vertical="center"/>
    </xf>
    <xf numFmtId="0" fontId="0" fillId="10" borderId="5" xfId="0" applyFill="1" applyBorder="1" applyAlignment="1">
      <alignment horizontal="center" vertical="center"/>
    </xf>
    <xf numFmtId="0" fontId="0" fillId="10" borderId="6" xfId="0" applyFill="1" applyBorder="1">
      <alignment vertical="center"/>
    </xf>
    <xf numFmtId="0" fontId="0" fillId="8" borderId="4" xfId="0" applyFill="1" applyBorder="1" applyAlignment="1">
      <alignment horizontal="center" vertical="center"/>
    </xf>
    <xf numFmtId="0" fontId="0" fillId="8" borderId="5" xfId="0" applyFill="1" applyBorder="1" applyAlignment="1">
      <alignment horizontal="center" vertical="center"/>
    </xf>
    <xf numFmtId="10" fontId="34" fillId="8" borderId="6" xfId="2" applyNumberFormat="1" applyFill="1" applyBorder="1">
      <alignment vertical="center"/>
    </xf>
    <xf numFmtId="165" fontId="6" fillId="17" borderId="4" xfId="1" applyFont="1" applyFill="1" applyBorder="1" applyAlignment="1">
      <alignment horizontal="center" vertical="center"/>
    </xf>
    <xf numFmtId="9" fontId="34" fillId="18" borderId="4" xfId="2" applyFill="1" applyBorder="1" applyAlignment="1">
      <alignment horizontal="center" vertical="center"/>
    </xf>
    <xf numFmtId="0" fontId="0" fillId="10" borderId="0" xfId="0" applyFill="1">
      <alignment vertical="center"/>
    </xf>
    <xf numFmtId="0" fontId="45" fillId="17" borderId="4" xfId="0" applyFont="1" applyFill="1" applyBorder="1" applyAlignment="1">
      <alignment horizontal="center" vertical="center"/>
    </xf>
    <xf numFmtId="0" fontId="46" fillId="17" borderId="4" xfId="0" applyFont="1" applyFill="1" applyBorder="1" applyAlignment="1">
      <alignment horizontal="center" vertical="center"/>
    </xf>
    <xf numFmtId="0" fontId="47" fillId="17" borderId="4" xfId="0" applyFont="1" applyFill="1" applyBorder="1" applyAlignment="1">
      <alignment horizontal="center" vertical="center"/>
    </xf>
    <xf numFmtId="0" fontId="47" fillId="18" borderId="4" xfId="0" applyFont="1" applyFill="1" applyBorder="1" applyAlignment="1">
      <alignment horizontal="center" vertical="center"/>
    </xf>
    <xf numFmtId="169" fontId="0" fillId="8" borderId="4" xfId="0" applyNumberFormat="1" applyFill="1" applyBorder="1" applyAlignment="1">
      <alignment horizontal="center" vertical="center"/>
    </xf>
    <xf numFmtId="169" fontId="0" fillId="8" borderId="5" xfId="0" applyNumberFormat="1" applyFill="1" applyBorder="1" applyAlignment="1">
      <alignment horizontal="center" vertical="center"/>
    </xf>
    <xf numFmtId="0" fontId="0" fillId="8" borderId="6" xfId="0" applyFill="1" applyBorder="1">
      <alignment vertical="center"/>
    </xf>
    <xf numFmtId="0" fontId="5" fillId="4" borderId="9" xfId="0" applyFont="1" applyFill="1" applyBorder="1" applyAlignment="1">
      <alignment horizontal="center" vertical="center"/>
    </xf>
    <xf numFmtId="0" fontId="0" fillId="8" borderId="9" xfId="0" applyFill="1" applyBorder="1" applyAlignment="1">
      <alignment horizontal="center" vertical="center"/>
    </xf>
    <xf numFmtId="0" fontId="0" fillId="8" borderId="10" xfId="0" applyFill="1" applyBorder="1" applyAlignment="1">
      <alignment horizontal="center" vertical="center"/>
    </xf>
    <xf numFmtId="0" fontId="0" fillId="8" borderId="11" xfId="0" applyFill="1" applyBorder="1">
      <alignment vertical="center"/>
    </xf>
    <xf numFmtId="0" fontId="5" fillId="0" borderId="0" xfId="0" applyFont="1">
      <alignment vertical="center"/>
    </xf>
    <xf numFmtId="169" fontId="0" fillId="0" borderId="0" xfId="0" applyNumberFormat="1">
      <alignment vertical="center"/>
    </xf>
    <xf numFmtId="10" fontId="0" fillId="0" borderId="0" xfId="2" applyNumberFormat="1" applyFont="1">
      <alignment vertical="center"/>
    </xf>
    <xf numFmtId="0" fontId="0" fillId="0" borderId="33" xfId="0" applyBorder="1">
      <alignment vertical="center"/>
    </xf>
    <xf numFmtId="0" fontId="39" fillId="0" borderId="0" xfId="0" applyFont="1" applyAlignment="1">
      <alignment horizontal="center" vertical="center" wrapText="1"/>
    </xf>
    <xf numFmtId="0" fontId="41" fillId="0" borderId="0" xfId="0" applyFont="1" applyAlignment="1">
      <alignment horizontal="center" vertical="center"/>
    </xf>
    <xf numFmtId="0" fontId="5" fillId="0" borderId="33" xfId="0" applyFont="1" applyBorder="1">
      <alignment vertical="center"/>
    </xf>
    <xf numFmtId="0" fontId="5" fillId="0" borderId="34" xfId="0" applyFont="1" applyBorder="1">
      <alignment vertical="center"/>
    </xf>
    <xf numFmtId="0" fontId="0" fillId="0" borderId="34" xfId="0" applyBorder="1">
      <alignment vertical="center"/>
    </xf>
    <xf numFmtId="0" fontId="0" fillId="0" borderId="35" xfId="0" applyBorder="1">
      <alignment vertical="center"/>
    </xf>
    <xf numFmtId="0" fontId="0" fillId="0" borderId="36" xfId="0" applyBorder="1">
      <alignment vertical="center"/>
    </xf>
    <xf numFmtId="0" fontId="5" fillId="0" borderId="37" xfId="0" applyFont="1" applyBorder="1">
      <alignment vertical="center"/>
    </xf>
    <xf numFmtId="0" fontId="5" fillId="0" borderId="1" xfId="0" applyFont="1" applyBorder="1" applyAlignment="1">
      <alignment horizontal="center" vertical="center"/>
    </xf>
    <xf numFmtId="0" fontId="5" fillId="0" borderId="2" xfId="0" applyFont="1" applyBorder="1" applyAlignment="1">
      <alignment horizontal="center" vertical="center"/>
    </xf>
    <xf numFmtId="0" fontId="5" fillId="0" borderId="38" xfId="0" applyFont="1" applyBorder="1">
      <alignment vertical="center"/>
    </xf>
    <xf numFmtId="0" fontId="0" fillId="0" borderId="4" xfId="0" applyBorder="1">
      <alignment vertical="center"/>
    </xf>
    <xf numFmtId="169" fontId="0" fillId="0" borderId="6" xfId="0" applyNumberFormat="1" applyBorder="1">
      <alignment vertical="center"/>
    </xf>
    <xf numFmtId="169" fontId="0" fillId="0" borderId="4" xfId="0" applyNumberFormat="1" applyBorder="1">
      <alignment vertical="center"/>
    </xf>
    <xf numFmtId="0" fontId="5" fillId="0" borderId="39" xfId="0" applyFont="1" applyBorder="1">
      <alignment vertical="center"/>
    </xf>
    <xf numFmtId="0" fontId="0" fillId="0" borderId="9" xfId="0" applyBorder="1">
      <alignment vertical="center"/>
    </xf>
    <xf numFmtId="169" fontId="0" fillId="0" borderId="11" xfId="0" applyNumberFormat="1" applyBorder="1">
      <alignment vertical="center"/>
    </xf>
    <xf numFmtId="167" fontId="41" fillId="0" borderId="0" xfId="0" applyNumberFormat="1" applyFont="1" applyAlignment="1">
      <alignment horizontal="center" vertical="center"/>
    </xf>
    <xf numFmtId="166" fontId="41" fillId="0" borderId="0" xfId="0" applyNumberFormat="1" applyFont="1" applyAlignment="1">
      <alignment horizontal="left" vertical="center"/>
    </xf>
    <xf numFmtId="167" fontId="41" fillId="0" borderId="0" xfId="0" applyNumberFormat="1" applyFont="1" applyAlignment="1">
      <alignment horizontal="left" vertical="center"/>
    </xf>
    <xf numFmtId="0" fontId="41" fillId="0" borderId="0" xfId="0" applyFont="1" applyAlignment="1">
      <alignment horizontal="left" vertical="center"/>
    </xf>
    <xf numFmtId="9" fontId="41" fillId="0" borderId="0" xfId="0" applyNumberFormat="1" applyFont="1" applyAlignment="1">
      <alignment horizontal="center" vertical="center"/>
    </xf>
    <xf numFmtId="165" fontId="41" fillId="0" borderId="0" xfId="0" applyNumberFormat="1" applyFont="1" applyAlignment="1">
      <alignment horizontal="right" vertical="center"/>
    </xf>
    <xf numFmtId="49" fontId="41" fillId="0" borderId="0" xfId="0" applyNumberFormat="1" applyFont="1" applyAlignment="1">
      <alignment horizontal="left" vertical="center"/>
    </xf>
    <xf numFmtId="0" fontId="6" fillId="0" borderId="0" xfId="0" applyFont="1" applyAlignment="1">
      <alignment horizontal="center" vertical="center"/>
    </xf>
    <xf numFmtId="167" fontId="6" fillId="0" borderId="0" xfId="0" applyNumberFormat="1" applyFont="1" applyAlignment="1">
      <alignment horizontal="center" vertical="center"/>
    </xf>
    <xf numFmtId="167" fontId="6" fillId="0" borderId="0" xfId="0" applyNumberFormat="1" applyFont="1" applyAlignment="1">
      <alignment horizontal="left" vertical="center"/>
    </xf>
    <xf numFmtId="0" fontId="6" fillId="0" borderId="0" xfId="0" applyFont="1" applyAlignment="1">
      <alignment horizontal="left" vertical="center"/>
    </xf>
    <xf numFmtId="9" fontId="6" fillId="0" borderId="0" xfId="2" applyFont="1" applyFill="1" applyBorder="1" applyAlignment="1">
      <alignment horizontal="center" vertical="center"/>
    </xf>
    <xf numFmtId="165" fontId="6" fillId="0" borderId="0" xfId="1" applyFont="1" applyFill="1" applyBorder="1" applyAlignment="1">
      <alignment horizontal="right" vertical="center"/>
    </xf>
    <xf numFmtId="49" fontId="6" fillId="0" borderId="0" xfId="0" applyNumberFormat="1" applyFont="1" applyAlignment="1">
      <alignment horizontal="left" vertical="center"/>
    </xf>
    <xf numFmtId="0" fontId="5" fillId="3" borderId="15" xfId="0" applyFont="1" applyFill="1" applyBorder="1" applyAlignment="1">
      <alignment horizontal="center" vertical="center"/>
    </xf>
    <xf numFmtId="0" fontId="5" fillId="5" borderId="4" xfId="0" applyFont="1" applyFill="1" applyBorder="1" applyAlignment="1">
      <alignment horizontal="center" vertical="center"/>
    </xf>
    <xf numFmtId="0" fontId="5" fillId="17" borderId="4" xfId="0" applyFont="1" applyFill="1" applyBorder="1" applyAlignment="1">
      <alignment horizontal="center" vertical="center"/>
    </xf>
    <xf numFmtId="0" fontId="0" fillId="17" borderId="6" xfId="0" applyFill="1" applyBorder="1" applyAlignment="1">
      <alignment horizontal="center" vertical="center"/>
    </xf>
    <xf numFmtId="10" fontId="34" fillId="17" borderId="6" xfId="2" applyNumberFormat="1" applyFill="1" applyBorder="1" applyAlignment="1">
      <alignment horizontal="center" vertical="center"/>
    </xf>
    <xf numFmtId="0" fontId="5" fillId="18" borderId="4" xfId="0" applyFont="1" applyFill="1" applyBorder="1" applyAlignment="1">
      <alignment horizontal="center" vertical="center"/>
    </xf>
    <xf numFmtId="0" fontId="0" fillId="18" borderId="6" xfId="0" applyFill="1" applyBorder="1" applyAlignment="1">
      <alignment horizontal="center" vertical="center"/>
    </xf>
    <xf numFmtId="10" fontId="34" fillId="18" borderId="6" xfId="2" applyNumberFormat="1" applyFill="1" applyBorder="1" applyAlignment="1">
      <alignment horizontal="center" vertical="center"/>
    </xf>
    <xf numFmtId="169" fontId="5" fillId="10" borderId="4" xfId="0" applyNumberFormat="1" applyFont="1" applyFill="1" applyBorder="1">
      <alignment vertical="center"/>
    </xf>
    <xf numFmtId="169" fontId="5" fillId="10" borderId="4" xfId="0" applyNumberFormat="1" applyFont="1" applyFill="1" applyBorder="1" applyAlignment="1">
      <alignment horizontal="center" vertical="center"/>
    </xf>
    <xf numFmtId="169" fontId="5" fillId="10" borderId="5" xfId="0" applyNumberFormat="1" applyFont="1" applyFill="1" applyBorder="1" applyAlignment="1">
      <alignment horizontal="center" vertical="center"/>
    </xf>
    <xf numFmtId="0" fontId="0" fillId="10" borderId="6" xfId="0" applyFill="1" applyBorder="1" applyAlignment="1">
      <alignment horizontal="center" vertical="center"/>
    </xf>
    <xf numFmtId="0" fontId="0" fillId="8" borderId="4" xfId="0" applyFill="1" applyBorder="1">
      <alignment vertical="center"/>
    </xf>
    <xf numFmtId="10" fontId="34" fillId="8" borderId="6" xfId="2" applyNumberFormat="1" applyFill="1" applyBorder="1" applyAlignment="1">
      <alignment horizontal="center" vertical="center"/>
    </xf>
    <xf numFmtId="0" fontId="0" fillId="17" borderId="4" xfId="0" applyFill="1" applyBorder="1">
      <alignment vertical="center"/>
    </xf>
    <xf numFmtId="10" fontId="34" fillId="17" borderId="4" xfId="2" applyNumberFormat="1" applyFill="1" applyBorder="1" applyAlignment="1">
      <alignment vertical="center"/>
    </xf>
    <xf numFmtId="0" fontId="0" fillId="18" borderId="4" xfId="0" applyFill="1" applyBorder="1">
      <alignment vertical="center"/>
    </xf>
    <xf numFmtId="169" fontId="0" fillId="8" borderId="4" xfId="0" applyNumberFormat="1" applyFill="1" applyBorder="1">
      <alignment vertical="center"/>
    </xf>
    <xf numFmtId="0" fontId="0" fillId="8" borderId="0" xfId="0" applyFill="1">
      <alignment vertical="center"/>
    </xf>
    <xf numFmtId="169" fontId="0" fillId="17" borderId="4" xfId="0" applyNumberFormat="1" applyFill="1" applyBorder="1" applyAlignment="1">
      <alignment horizontal="center" vertical="center"/>
    </xf>
    <xf numFmtId="9" fontId="34" fillId="17" borderId="4" xfId="2" applyFill="1" applyBorder="1" applyAlignment="1">
      <alignment horizontal="center" vertical="center"/>
    </xf>
    <xf numFmtId="0" fontId="48" fillId="17" borderId="4" xfId="0" applyFont="1" applyFill="1" applyBorder="1">
      <alignment vertical="center"/>
    </xf>
    <xf numFmtId="0" fontId="48" fillId="17" borderId="4" xfId="0" applyFont="1" applyFill="1" applyBorder="1" applyAlignment="1">
      <alignment horizontal="center" vertical="center"/>
    </xf>
    <xf numFmtId="0" fontId="48" fillId="17" borderId="5" xfId="0" applyFont="1" applyFill="1" applyBorder="1" applyAlignment="1">
      <alignment horizontal="center" vertical="center"/>
    </xf>
    <xf numFmtId="0" fontId="48" fillId="17" borderId="6" xfId="0" applyFont="1" applyFill="1" applyBorder="1" applyAlignment="1">
      <alignment horizontal="center" vertical="center"/>
    </xf>
    <xf numFmtId="9" fontId="34" fillId="17" borderId="5" xfId="2" applyFill="1" applyBorder="1" applyAlignment="1">
      <alignment horizontal="center" vertical="center"/>
    </xf>
    <xf numFmtId="0" fontId="5" fillId="10" borderId="6" xfId="0" applyFont="1" applyFill="1" applyBorder="1" applyAlignment="1">
      <alignment horizontal="center" vertical="center"/>
    </xf>
    <xf numFmtId="0" fontId="0" fillId="17" borderId="0" xfId="0" applyFill="1">
      <alignment vertical="center"/>
    </xf>
    <xf numFmtId="169" fontId="0" fillId="17" borderId="6" xfId="0" applyNumberFormat="1" applyFill="1" applyBorder="1" applyAlignment="1">
      <alignment horizontal="center" vertical="center"/>
    </xf>
    <xf numFmtId="169" fontId="0" fillId="18" borderId="4" xfId="0" applyNumberFormat="1" applyFill="1" applyBorder="1" applyAlignment="1">
      <alignment horizontal="center" vertical="center"/>
    </xf>
    <xf numFmtId="169" fontId="0" fillId="18" borderId="6" xfId="0" applyNumberFormat="1" applyFill="1" applyBorder="1" applyAlignment="1">
      <alignment horizontal="center" vertical="center"/>
    </xf>
    <xf numFmtId="0" fontId="5" fillId="5" borderId="9" xfId="0" applyFont="1" applyFill="1" applyBorder="1" applyAlignment="1">
      <alignment horizontal="center" vertical="center"/>
    </xf>
    <xf numFmtId="10" fontId="34" fillId="18" borderId="0" xfId="2" applyNumberFormat="1" applyFill="1">
      <alignment vertical="center"/>
    </xf>
    <xf numFmtId="9" fontId="34" fillId="18" borderId="5" xfId="2" applyFill="1" applyBorder="1" applyAlignment="1">
      <alignment horizontal="center" vertical="center"/>
    </xf>
    <xf numFmtId="170" fontId="5" fillId="10" borderId="6" xfId="2" applyNumberFormat="1" applyFont="1" applyFill="1" applyBorder="1" applyAlignment="1">
      <alignment horizontal="center" vertical="center"/>
    </xf>
    <xf numFmtId="169" fontId="0" fillId="8" borderId="9" xfId="0" applyNumberFormat="1" applyFill="1" applyBorder="1" applyAlignment="1">
      <alignment horizontal="center" vertical="center"/>
    </xf>
    <xf numFmtId="169" fontId="0" fillId="8" borderId="10" xfId="0" applyNumberFormat="1" applyFill="1" applyBorder="1" applyAlignment="1">
      <alignment horizontal="center" vertical="center"/>
    </xf>
    <xf numFmtId="10" fontId="34" fillId="8" borderId="11" xfId="2" applyNumberFormat="1" applyFill="1" applyBorder="1" applyAlignment="1">
      <alignment horizontal="center" vertical="center"/>
    </xf>
    <xf numFmtId="0" fontId="0" fillId="0" borderId="34" xfId="0" applyBorder="1" applyAlignment="1">
      <alignment horizontal="center" vertical="center"/>
    </xf>
    <xf numFmtId="0" fontId="0" fillId="0" borderId="40" xfId="0" applyBorder="1" applyAlignment="1">
      <alignment horizontal="center" vertical="center"/>
    </xf>
    <xf numFmtId="169" fontId="0" fillId="0" borderId="9" xfId="0" applyNumberFormat="1" applyBorder="1">
      <alignment vertical="center"/>
    </xf>
    <xf numFmtId="0" fontId="0" fillId="0" borderId="41" xfId="0" applyBorder="1">
      <alignment vertical="center"/>
    </xf>
    <xf numFmtId="0" fontId="0" fillId="0" borderId="42" xfId="0" applyBorder="1">
      <alignment vertical="center"/>
    </xf>
    <xf numFmtId="0" fontId="0" fillId="0" borderId="43" xfId="0" applyBorder="1" applyAlignment="1">
      <alignment horizontal="center" vertical="center"/>
    </xf>
    <xf numFmtId="0" fontId="0" fillId="0" borderId="44" xfId="0" applyBorder="1">
      <alignment vertical="center"/>
    </xf>
    <xf numFmtId="0" fontId="0" fillId="0" borderId="43" xfId="0" applyBorder="1">
      <alignment vertical="center"/>
    </xf>
    <xf numFmtId="0" fontId="0" fillId="0" borderId="45" xfId="0" applyBorder="1">
      <alignment vertical="center"/>
    </xf>
    <xf numFmtId="0" fontId="0" fillId="0" borderId="9" xfId="0" applyBorder="1" applyAlignment="1">
      <alignment horizontal="center" vertical="center"/>
    </xf>
    <xf numFmtId="0" fontId="7" fillId="19" borderId="4" xfId="0" applyFont="1" applyFill="1" applyBorder="1" applyAlignment="1" applyProtection="1">
      <alignment horizontal="center" vertical="center"/>
      <protection hidden="1"/>
    </xf>
    <xf numFmtId="0" fontId="7" fillId="19" borderId="4" xfId="0" applyFont="1" applyFill="1" applyBorder="1" applyAlignment="1" applyProtection="1">
      <alignment horizontal="left" vertical="center"/>
      <protection hidden="1"/>
    </xf>
    <xf numFmtId="171" fontId="7" fillId="19" borderId="4" xfId="0" applyNumberFormat="1" applyFont="1" applyFill="1" applyBorder="1" applyAlignment="1" applyProtection="1">
      <alignment horizontal="center" vertical="center"/>
      <protection hidden="1"/>
    </xf>
    <xf numFmtId="172" fontId="7" fillId="19" borderId="4" xfId="1" applyNumberFormat="1" applyFont="1" applyFill="1" applyBorder="1" applyAlignment="1" applyProtection="1">
      <alignment horizontal="left" vertical="center"/>
      <protection hidden="1"/>
    </xf>
    <xf numFmtId="0" fontId="0" fillId="0" borderId="4" xfId="0" applyBorder="1" applyAlignment="1">
      <alignment horizontal="center" vertical="center"/>
    </xf>
    <xf numFmtId="172" fontId="7" fillId="19" borderId="4" xfId="1" applyNumberFormat="1" applyFont="1" applyFill="1" applyBorder="1" applyAlignment="1" applyProtection="1">
      <alignment horizontal="center" vertical="center"/>
      <protection hidden="1"/>
    </xf>
    <xf numFmtId="172" fontId="7" fillId="19" borderId="9" xfId="1" applyNumberFormat="1" applyFont="1" applyFill="1" applyBorder="1" applyAlignment="1" applyProtection="1">
      <alignment horizontal="center" vertical="center"/>
      <protection hidden="1"/>
    </xf>
    <xf numFmtId="0" fontId="0" fillId="20" borderId="0" xfId="0" applyFill="1">
      <alignment vertical="center"/>
    </xf>
    <xf numFmtId="0" fontId="0" fillId="20" borderId="0" xfId="0" applyFill="1" applyAlignment="1">
      <alignment horizontal="left" vertical="center"/>
    </xf>
    <xf numFmtId="171" fontId="8" fillId="20" borderId="4" xfId="0" applyNumberFormat="1" applyFont="1" applyFill="1" applyBorder="1" applyAlignment="1" applyProtection="1">
      <alignment horizontal="center" vertical="center"/>
      <protection hidden="1"/>
    </xf>
    <xf numFmtId="0" fontId="8" fillId="20" borderId="4" xfId="0" applyFont="1" applyFill="1" applyBorder="1" applyAlignment="1" applyProtection="1">
      <alignment horizontal="center" vertical="center" wrapText="1"/>
      <protection hidden="1"/>
    </xf>
    <xf numFmtId="0" fontId="8" fillId="20" borderId="4" xfId="0" applyFont="1" applyFill="1" applyBorder="1" applyAlignment="1" applyProtection="1">
      <alignment horizontal="left" vertical="center"/>
      <protection hidden="1"/>
    </xf>
    <xf numFmtId="165" fontId="8" fillId="20" borderId="4" xfId="1" applyFont="1" applyFill="1" applyBorder="1" applyAlignment="1" applyProtection="1">
      <alignment horizontal="center" vertical="center"/>
      <protection hidden="1"/>
    </xf>
    <xf numFmtId="165" fontId="8" fillId="20" borderId="5" xfId="1" applyFont="1" applyFill="1" applyBorder="1" applyAlignment="1" applyProtection="1">
      <alignment horizontal="center" vertical="center"/>
      <protection hidden="1"/>
    </xf>
    <xf numFmtId="0" fontId="0" fillId="20" borderId="6" xfId="0" applyFill="1" applyBorder="1">
      <alignment vertical="center"/>
    </xf>
    <xf numFmtId="173" fontId="8" fillId="20" borderId="4" xfId="0" applyNumberFormat="1" applyFont="1" applyFill="1" applyBorder="1" applyAlignment="1" applyProtection="1">
      <alignment horizontal="center" vertical="center"/>
      <protection hidden="1"/>
    </xf>
    <xf numFmtId="0" fontId="49" fillId="20" borderId="4" xfId="0" applyFont="1" applyFill="1" applyBorder="1" applyAlignment="1" applyProtection="1">
      <alignment vertical="center" wrapText="1"/>
      <protection hidden="1"/>
    </xf>
    <xf numFmtId="0" fontId="8" fillId="20" borderId="4" xfId="0" applyFont="1" applyFill="1" applyBorder="1" applyAlignment="1" applyProtection="1">
      <protection hidden="1"/>
    </xf>
    <xf numFmtId="165" fontId="8" fillId="20" borderId="4" xfId="1" applyFont="1" applyFill="1" applyBorder="1" applyAlignment="1" applyProtection="1">
      <alignment horizontal="right" vertical="center"/>
      <protection hidden="1"/>
    </xf>
    <xf numFmtId="165" fontId="8" fillId="20" borderId="5" xfId="1" applyFont="1" applyFill="1" applyBorder="1" applyAlignment="1" applyProtection="1">
      <alignment horizontal="right" vertical="center"/>
      <protection hidden="1"/>
    </xf>
    <xf numFmtId="0" fontId="8" fillId="20" borderId="4" xfId="0" applyFont="1" applyFill="1" applyBorder="1" applyAlignment="1" applyProtection="1">
      <alignment vertical="center" wrapText="1"/>
      <protection hidden="1"/>
    </xf>
    <xf numFmtId="0" fontId="9" fillId="20" borderId="0" xfId="0" applyFont="1" applyFill="1">
      <alignment vertical="center"/>
    </xf>
    <xf numFmtId="0" fontId="8" fillId="20" borderId="4" xfId="0" applyFont="1" applyFill="1" applyBorder="1" applyAlignment="1" applyProtection="1">
      <alignment wrapText="1"/>
      <protection hidden="1"/>
    </xf>
    <xf numFmtId="165" fontId="8" fillId="20" borderId="4" xfId="1" applyFont="1" applyFill="1" applyBorder="1" applyAlignment="1" applyProtection="1">
      <alignment horizontal="right"/>
      <protection hidden="1"/>
    </xf>
    <xf numFmtId="0" fontId="49" fillId="20" borderId="4" xfId="0" applyFont="1" applyFill="1" applyBorder="1" applyAlignment="1">
      <alignment vertical="center" wrapText="1"/>
    </xf>
    <xf numFmtId="0" fontId="8" fillId="20" borderId="4" xfId="0" applyFont="1" applyFill="1" applyBorder="1" applyAlignment="1"/>
    <xf numFmtId="165" fontId="8" fillId="20" borderId="4" xfId="1" applyFont="1" applyFill="1" applyBorder="1" applyAlignment="1">
      <alignment horizontal="right" vertical="center"/>
    </xf>
    <xf numFmtId="165" fontId="8" fillId="20" borderId="5" xfId="1" applyFont="1" applyFill="1" applyBorder="1" applyAlignment="1">
      <alignment horizontal="right" vertical="center"/>
    </xf>
    <xf numFmtId="165" fontId="49" fillId="20" borderId="4" xfId="1" applyFont="1" applyFill="1" applyBorder="1" applyAlignment="1">
      <alignment vertical="center"/>
    </xf>
    <xf numFmtId="0" fontId="50" fillId="20" borderId="4" xfId="0" applyFont="1" applyFill="1" applyBorder="1">
      <alignment vertical="center"/>
    </xf>
    <xf numFmtId="0" fontId="50" fillId="20" borderId="0" xfId="0" applyFont="1" applyFill="1">
      <alignment vertical="center"/>
    </xf>
    <xf numFmtId="0" fontId="8" fillId="20" borderId="4" xfId="0" applyFont="1" applyFill="1" applyBorder="1" applyAlignment="1">
      <alignment horizontal="left" vertical="center" wrapText="1"/>
    </xf>
    <xf numFmtId="0" fontId="8" fillId="20" borderId="4" xfId="0" applyFont="1" applyFill="1" applyBorder="1" applyAlignment="1">
      <alignment vertical="center" wrapText="1"/>
    </xf>
    <xf numFmtId="0" fontId="51" fillId="20" borderId="4" xfId="0" applyFont="1" applyFill="1" applyBorder="1">
      <alignment vertical="center"/>
    </xf>
    <xf numFmtId="173" fontId="8" fillId="20" borderId="4" xfId="0" applyNumberFormat="1" applyFont="1" applyFill="1" applyBorder="1" applyAlignment="1">
      <alignment horizontal="center" vertical="center"/>
    </xf>
    <xf numFmtId="0" fontId="52" fillId="20" borderId="0" xfId="0" applyFont="1" applyFill="1">
      <alignment vertical="center"/>
    </xf>
    <xf numFmtId="0" fontId="8" fillId="20" borderId="6" xfId="0" applyFont="1" applyFill="1" applyBorder="1" applyAlignment="1"/>
    <xf numFmtId="0" fontId="53" fillId="20" borderId="0" xfId="0" applyFont="1" applyFill="1">
      <alignment vertical="center"/>
    </xf>
    <xf numFmtId="0" fontId="10" fillId="20" borderId="0" xfId="0" applyFont="1" applyFill="1">
      <alignment vertical="center"/>
    </xf>
    <xf numFmtId="0" fontId="10" fillId="20" borderId="4" xfId="0" applyFont="1" applyFill="1" applyBorder="1">
      <alignment vertical="center"/>
    </xf>
    <xf numFmtId="165" fontId="8" fillId="20" borderId="4" xfId="1" applyFont="1" applyFill="1" applyBorder="1" applyAlignment="1">
      <alignment horizontal="right"/>
    </xf>
    <xf numFmtId="0" fontId="8" fillId="20" borderId="4" xfId="0" applyFont="1" applyFill="1" applyBorder="1" applyAlignment="1">
      <alignment horizontal="left" wrapText="1"/>
    </xf>
    <xf numFmtId="0" fontId="54" fillId="20" borderId="0" xfId="0" applyFont="1" applyFill="1">
      <alignment vertical="center"/>
    </xf>
    <xf numFmtId="0" fontId="55" fillId="20" borderId="0" xfId="0" applyFont="1" applyFill="1">
      <alignment vertical="center"/>
    </xf>
    <xf numFmtId="0" fontId="55" fillId="20" borderId="4" xfId="0" applyFont="1" applyFill="1" applyBorder="1">
      <alignment vertical="center"/>
    </xf>
    <xf numFmtId="165" fontId="8" fillId="20" borderId="16" xfId="1" applyFont="1" applyFill="1" applyBorder="1" applyAlignment="1">
      <alignment horizontal="right" vertical="center"/>
    </xf>
    <xf numFmtId="0" fontId="13" fillId="20" borderId="4" xfId="0" applyFont="1" applyFill="1" applyBorder="1" applyAlignment="1"/>
    <xf numFmtId="4" fontId="56" fillId="20" borderId="0" xfId="0" applyNumberFormat="1" applyFont="1" applyFill="1" applyAlignment="1">
      <alignment horizontal="right" vertical="center" wrapText="1"/>
    </xf>
    <xf numFmtId="165" fontId="13" fillId="20" borderId="4" xfId="1" applyFont="1" applyFill="1" applyBorder="1" applyAlignment="1">
      <alignment horizontal="right" vertical="center"/>
    </xf>
    <xf numFmtId="165" fontId="13" fillId="20" borderId="5" xfId="1" applyFont="1" applyFill="1" applyBorder="1" applyAlignment="1">
      <alignment horizontal="right" vertical="center"/>
    </xf>
    <xf numFmtId="0" fontId="13" fillId="20" borderId="4" xfId="0" applyFont="1" applyFill="1" applyBorder="1" applyAlignment="1">
      <alignment horizontal="left" vertical="center" wrapText="1"/>
    </xf>
    <xf numFmtId="0" fontId="13" fillId="20" borderId="4" xfId="0" applyFont="1" applyFill="1" applyBorder="1" applyAlignment="1">
      <alignment vertical="center" wrapText="1"/>
    </xf>
    <xf numFmtId="0" fontId="57" fillId="20" borderId="0" xfId="0" applyFont="1" applyFill="1">
      <alignment vertical="center"/>
    </xf>
    <xf numFmtId="0" fontId="50" fillId="20" borderId="4" xfId="0" applyFont="1" applyFill="1" applyBorder="1" applyAlignment="1">
      <alignment horizontal="right" vertical="center"/>
    </xf>
    <xf numFmtId="0" fontId="13" fillId="20" borderId="4" xfId="0" applyFont="1" applyFill="1" applyBorder="1">
      <alignment vertical="center"/>
    </xf>
    <xf numFmtId="0" fontId="49" fillId="20" borderId="4" xfId="0" applyFont="1" applyFill="1" applyBorder="1">
      <alignment vertical="center"/>
    </xf>
    <xf numFmtId="169" fontId="49" fillId="20" borderId="4" xfId="0" applyNumberFormat="1" applyFont="1" applyFill="1" applyBorder="1">
      <alignment vertical="center"/>
    </xf>
    <xf numFmtId="0" fontId="36" fillId="20" borderId="4" xfId="0" applyFont="1" applyFill="1" applyBorder="1">
      <alignment vertical="center"/>
    </xf>
    <xf numFmtId="0" fontId="58" fillId="20" borderId="0" xfId="0" applyFont="1" applyFill="1">
      <alignment vertical="center"/>
    </xf>
    <xf numFmtId="0" fontId="59" fillId="20" borderId="4" xfId="0" applyFont="1" applyFill="1" applyBorder="1">
      <alignment vertical="center"/>
    </xf>
    <xf numFmtId="0" fontId="50" fillId="20" borderId="0" xfId="0" applyFont="1" applyFill="1" applyAlignment="1">
      <alignment vertical="center" wrapText="1"/>
    </xf>
    <xf numFmtId="0" fontId="9" fillId="20" borderId="4" xfId="0" applyFont="1" applyFill="1" applyBorder="1">
      <alignment vertical="center"/>
    </xf>
    <xf numFmtId="0" fontId="60" fillId="20" borderId="0" xfId="0" applyFont="1" applyFill="1">
      <alignment vertical="center"/>
    </xf>
    <xf numFmtId="0" fontId="57" fillId="20" borderId="4" xfId="0" applyFont="1" applyFill="1" applyBorder="1" applyAlignment="1">
      <alignment horizontal="left" vertical="center"/>
    </xf>
    <xf numFmtId="0" fontId="57" fillId="20" borderId="4" xfId="0" applyFont="1" applyFill="1" applyBorder="1" applyAlignment="1">
      <alignment horizontal="left" vertical="center" wrapText="1"/>
    </xf>
    <xf numFmtId="0" fontId="9" fillId="20" borderId="0" xfId="0" applyFont="1" applyFill="1" applyAlignment="1">
      <alignment horizontal="left" vertical="center"/>
    </xf>
    <xf numFmtId="165" fontId="13" fillId="20" borderId="4" xfId="1" applyFont="1" applyFill="1" applyBorder="1" applyAlignment="1">
      <alignment horizontal="center" vertical="center"/>
    </xf>
    <xf numFmtId="0" fontId="13" fillId="20" borderId="4" xfId="0" applyFont="1" applyFill="1" applyBorder="1" applyAlignment="1">
      <alignment horizontal="left"/>
    </xf>
    <xf numFmtId="0" fontId="54" fillId="20" borderId="4" xfId="0" applyFont="1" applyFill="1" applyBorder="1">
      <alignment vertical="center"/>
    </xf>
    <xf numFmtId="165" fontId="13" fillId="21" borderId="4" xfId="1" applyFont="1" applyFill="1" applyBorder="1" applyAlignment="1">
      <alignment horizontal="right" vertical="center"/>
    </xf>
    <xf numFmtId="0" fontId="54" fillId="20" borderId="4" xfId="0" applyFont="1" applyFill="1" applyBorder="1" applyAlignment="1">
      <alignment vertical="center" wrapText="1"/>
    </xf>
    <xf numFmtId="165" fontId="8" fillId="21" borderId="4" xfId="1" applyFont="1" applyFill="1" applyBorder="1" applyAlignment="1">
      <alignment horizontal="right" vertical="center"/>
    </xf>
    <xf numFmtId="0" fontId="8" fillId="20" borderId="4" xfId="0" applyFont="1" applyFill="1" applyBorder="1">
      <alignment vertical="center"/>
    </xf>
    <xf numFmtId="0" fontId="0" fillId="20" borderId="4" xfId="0" applyFill="1" applyBorder="1">
      <alignment vertical="center"/>
    </xf>
    <xf numFmtId="0" fontId="51" fillId="20" borderId="0" xfId="0" applyFont="1" applyFill="1">
      <alignment vertical="center"/>
    </xf>
    <xf numFmtId="0" fontId="8" fillId="20" borderId="3" xfId="0" applyFont="1" applyFill="1" applyBorder="1" applyAlignment="1"/>
    <xf numFmtId="0" fontId="8" fillId="20" borderId="3" xfId="0" applyFont="1" applyFill="1" applyBorder="1" applyAlignment="1">
      <alignment vertical="center" wrapText="1"/>
    </xf>
    <xf numFmtId="165" fontId="8" fillId="20" borderId="3" xfId="1" applyFont="1" applyFill="1" applyBorder="1" applyAlignment="1">
      <alignment horizontal="right" vertical="center"/>
    </xf>
    <xf numFmtId="0" fontId="61" fillId="20" borderId="4" xfId="0" applyFont="1" applyFill="1" applyBorder="1">
      <alignment vertical="center"/>
    </xf>
    <xf numFmtId="0" fontId="61" fillId="20" borderId="0" xfId="0" applyFont="1" applyFill="1" applyAlignment="1">
      <alignment vertical="center" wrapText="1"/>
    </xf>
    <xf numFmtId="0" fontId="61" fillId="20" borderId="0" xfId="0" applyFont="1" applyFill="1">
      <alignment vertical="center"/>
    </xf>
    <xf numFmtId="165" fontId="8" fillId="20" borderId="0" xfId="1" applyFont="1" applyFill="1" applyBorder="1" applyAlignment="1">
      <alignment horizontal="right" vertical="center"/>
    </xf>
    <xf numFmtId="0" fontId="62" fillId="20" borderId="4" xfId="0" applyFont="1" applyFill="1" applyBorder="1" applyAlignment="1"/>
    <xf numFmtId="173" fontId="13" fillId="20" borderId="4" xfId="0" applyNumberFormat="1" applyFont="1" applyFill="1" applyBorder="1" applyAlignment="1">
      <alignment horizontal="center" vertical="center"/>
    </xf>
    <xf numFmtId="0" fontId="63" fillId="20" borderId="4" xfId="0" applyFont="1" applyFill="1" applyBorder="1">
      <alignment vertical="center"/>
    </xf>
    <xf numFmtId="0" fontId="59" fillId="20" borderId="0" xfId="0" applyFont="1" applyFill="1">
      <alignment vertical="center"/>
    </xf>
    <xf numFmtId="0" fontId="64" fillId="20" borderId="0" xfId="0" applyFont="1" applyFill="1">
      <alignment vertical="center"/>
    </xf>
    <xf numFmtId="0" fontId="8" fillId="20" borderId="4" xfId="0" applyFont="1" applyFill="1" applyBorder="1" applyAlignment="1">
      <alignment horizontal="left"/>
    </xf>
    <xf numFmtId="0" fontId="38" fillId="20" borderId="4" xfId="0" applyFont="1" applyFill="1" applyBorder="1" applyAlignment="1">
      <alignment vertical="center" wrapText="1"/>
    </xf>
    <xf numFmtId="165" fontId="38" fillId="20" borderId="4" xfId="1" applyFont="1" applyFill="1" applyBorder="1" applyAlignment="1">
      <alignment vertical="center"/>
    </xf>
    <xf numFmtId="165" fontId="8" fillId="20" borderId="4" xfId="1" applyFont="1" applyFill="1" applyBorder="1" applyAlignment="1">
      <alignment horizontal="left" vertical="center"/>
    </xf>
    <xf numFmtId="165" fontId="8" fillId="20" borderId="4" xfId="1" applyFont="1" applyFill="1" applyBorder="1" applyAlignment="1">
      <alignment horizontal="right" vertical="center" wrapText="1"/>
    </xf>
    <xf numFmtId="0" fontId="65" fillId="20" borderId="0" xfId="0" applyFont="1" applyFill="1">
      <alignment vertical="center"/>
    </xf>
    <xf numFmtId="0" fontId="8" fillId="20" borderId="4" xfId="0" applyFont="1" applyFill="1" applyBorder="1" applyAlignment="1">
      <alignment horizontal="left" vertical="center"/>
    </xf>
    <xf numFmtId="0" fontId="66" fillId="20" borderId="0" xfId="0" applyFont="1" applyFill="1">
      <alignment vertical="center"/>
    </xf>
    <xf numFmtId="0" fontId="50" fillId="20" borderId="4" xfId="0" applyFont="1" applyFill="1" applyBorder="1" applyAlignment="1">
      <alignment vertical="center" wrapText="1"/>
    </xf>
    <xf numFmtId="0" fontId="64" fillId="20" borderId="4" xfId="0" applyFont="1" applyFill="1" applyBorder="1">
      <alignment vertical="center"/>
    </xf>
    <xf numFmtId="0" fontId="60" fillId="20" borderId="4" xfId="0" applyFont="1" applyFill="1" applyBorder="1">
      <alignment vertical="center"/>
    </xf>
    <xf numFmtId="0" fontId="50" fillId="20" borderId="0" xfId="0" applyFont="1" applyFill="1" applyAlignment="1">
      <alignment horizontal="left" vertical="center" wrapText="1"/>
    </xf>
    <xf numFmtId="0" fontId="67" fillId="20" borderId="0" xfId="0" applyFont="1" applyFill="1">
      <alignment vertical="center"/>
    </xf>
    <xf numFmtId="0" fontId="68" fillId="20" borderId="4" xfId="0" applyFont="1" applyFill="1" applyBorder="1" applyAlignment="1">
      <alignment vertical="center" wrapText="1"/>
    </xf>
    <xf numFmtId="0" fontId="69" fillId="20" borderId="0" xfId="0" applyFont="1" applyFill="1" applyAlignment="1">
      <alignment horizontal="left" vertical="center" wrapText="1"/>
    </xf>
    <xf numFmtId="0" fontId="48" fillId="20" borderId="4" xfId="0" applyFont="1" applyFill="1" applyBorder="1">
      <alignment vertical="center"/>
    </xf>
    <xf numFmtId="0" fontId="8" fillId="20" borderId="8" xfId="0" applyFont="1" applyFill="1" applyBorder="1" applyAlignment="1">
      <alignment horizontal="left" vertical="center"/>
    </xf>
    <xf numFmtId="165" fontId="8" fillId="20" borderId="8" xfId="1" applyFont="1" applyFill="1" applyBorder="1" applyAlignment="1">
      <alignment horizontal="right" vertical="center"/>
    </xf>
    <xf numFmtId="173" fontId="8" fillId="20" borderId="9" xfId="0" applyNumberFormat="1" applyFont="1" applyFill="1" applyBorder="1" applyAlignment="1">
      <alignment horizontal="center" vertical="center"/>
    </xf>
    <xf numFmtId="0" fontId="0" fillId="20" borderId="9" xfId="0" applyFill="1" applyBorder="1">
      <alignment vertical="center"/>
    </xf>
    <xf numFmtId="0" fontId="8" fillId="20" borderId="9" xfId="0" applyFont="1" applyFill="1" applyBorder="1" applyAlignment="1">
      <alignment horizontal="left" vertical="center"/>
    </xf>
    <xf numFmtId="165" fontId="8" fillId="20" borderId="9" xfId="1" applyFont="1" applyFill="1" applyBorder="1" applyAlignment="1">
      <alignment horizontal="right" vertical="center"/>
    </xf>
    <xf numFmtId="173" fontId="8" fillId="20" borderId="8" xfId="0" applyNumberFormat="1" applyFont="1" applyFill="1" applyBorder="1" applyAlignment="1">
      <alignment horizontal="center" vertical="center"/>
    </xf>
    <xf numFmtId="0" fontId="8" fillId="20" borderId="8" xfId="0" applyFont="1" applyFill="1" applyBorder="1" applyAlignment="1"/>
    <xf numFmtId="165" fontId="8" fillId="20" borderId="17" xfId="1" applyFont="1" applyFill="1" applyBorder="1" applyAlignment="1">
      <alignment horizontal="right" vertical="center"/>
    </xf>
    <xf numFmtId="0" fontId="0" fillId="20" borderId="18" xfId="0" applyFill="1" applyBorder="1">
      <alignment vertical="center"/>
    </xf>
    <xf numFmtId="0" fontId="0" fillId="20" borderId="0" xfId="0" applyFill="1" applyAlignment="1">
      <alignment horizontal="right" vertical="center"/>
    </xf>
    <xf numFmtId="173" fontId="8" fillId="20" borderId="19" xfId="0" applyNumberFormat="1" applyFont="1" applyFill="1" applyBorder="1" applyAlignment="1">
      <alignment horizontal="center" vertical="center"/>
    </xf>
    <xf numFmtId="0" fontId="0" fillId="20" borderId="20" xfId="0" applyFill="1" applyBorder="1" applyAlignment="1">
      <alignment horizontal="center" vertical="center"/>
    </xf>
    <xf numFmtId="0" fontId="0" fillId="20" borderId="5" xfId="0" applyFill="1" applyBorder="1">
      <alignment vertical="center"/>
    </xf>
    <xf numFmtId="0" fontId="0" fillId="20" borderId="0" xfId="0" applyFill="1" applyAlignment="1">
      <alignment horizontal="center" vertical="center"/>
    </xf>
    <xf numFmtId="0" fontId="0" fillId="20" borderId="3" xfId="0" applyFill="1" applyBorder="1">
      <alignment vertical="center"/>
    </xf>
    <xf numFmtId="0" fontId="13" fillId="20" borderId="3" xfId="0" applyFont="1" applyFill="1" applyBorder="1" applyAlignment="1"/>
    <xf numFmtId="0" fontId="0" fillId="20" borderId="16" xfId="0" applyFill="1" applyBorder="1">
      <alignment vertical="center"/>
    </xf>
    <xf numFmtId="0" fontId="0" fillId="20" borderId="4" xfId="0" applyFill="1" applyBorder="1" applyAlignment="1">
      <alignment horizontal="left" vertical="center"/>
    </xf>
    <xf numFmtId="172" fontId="7" fillId="20" borderId="4" xfId="1" applyNumberFormat="1" applyFont="1" applyFill="1" applyBorder="1" applyAlignment="1" applyProtection="1">
      <alignment horizontal="left" vertical="center"/>
      <protection hidden="1"/>
    </xf>
    <xf numFmtId="0" fontId="0" fillId="20" borderId="5" xfId="0" applyFill="1" applyBorder="1" applyAlignment="1">
      <alignment horizontal="center" vertical="center"/>
    </xf>
    <xf numFmtId="172" fontId="7" fillId="20" borderId="3" xfId="1" applyNumberFormat="1" applyFont="1" applyFill="1" applyBorder="1" applyAlignment="1" applyProtection="1">
      <alignment horizontal="left" vertical="center"/>
      <protection hidden="1"/>
    </xf>
    <xf numFmtId="0" fontId="0" fillId="20" borderId="3" xfId="0" applyFill="1" applyBorder="1" applyAlignment="1">
      <alignment horizontal="left" vertical="center"/>
    </xf>
    <xf numFmtId="0" fontId="0" fillId="20" borderId="21" xfId="0" applyFill="1" applyBorder="1">
      <alignment vertical="center"/>
    </xf>
    <xf numFmtId="172" fontId="7" fillId="20" borderId="9" xfId="1" applyNumberFormat="1" applyFont="1" applyFill="1" applyBorder="1" applyAlignment="1" applyProtection="1">
      <alignment horizontal="left" vertical="center"/>
      <protection hidden="1"/>
    </xf>
    <xf numFmtId="0" fontId="0" fillId="20" borderId="9" xfId="0" applyFill="1" applyBorder="1" applyAlignment="1">
      <alignment horizontal="left" vertical="center"/>
    </xf>
    <xf numFmtId="0" fontId="0" fillId="20" borderId="11" xfId="0" applyFill="1" applyBorder="1">
      <alignment vertical="center"/>
    </xf>
    <xf numFmtId="173" fontId="8" fillId="20" borderId="3" xfId="0" applyNumberFormat="1" applyFont="1" applyFill="1" applyBorder="1" applyAlignment="1">
      <alignment horizontal="center" vertical="center"/>
    </xf>
    <xf numFmtId="0" fontId="0" fillId="20" borderId="4" xfId="0" applyFill="1" applyBorder="1" applyAlignment="1">
      <alignment horizontal="center" vertical="center"/>
    </xf>
    <xf numFmtId="0" fontId="8" fillId="20" borderId="4" xfId="0" applyFont="1" applyFill="1" applyBorder="1" applyAlignment="1" applyProtection="1">
      <alignment horizontal="center" vertical="center"/>
      <protection hidden="1"/>
    </xf>
    <xf numFmtId="0" fontId="0" fillId="20" borderId="4" xfId="0" applyFill="1" applyBorder="1" applyAlignment="1">
      <alignment horizontal="left" vertical="center" wrapText="1"/>
    </xf>
    <xf numFmtId="165" fontId="49" fillId="20" borderId="4" xfId="1" applyFont="1" applyFill="1" applyBorder="1" applyAlignment="1" applyProtection="1">
      <alignment vertical="center"/>
      <protection hidden="1"/>
    </xf>
    <xf numFmtId="173" fontId="8" fillId="20" borderId="7" xfId="0" applyNumberFormat="1" applyFont="1" applyFill="1" applyBorder="1" applyAlignment="1" applyProtection="1">
      <alignment horizontal="center" vertical="center"/>
      <protection hidden="1"/>
    </xf>
    <xf numFmtId="0" fontId="49" fillId="20" borderId="7" xfId="0" applyFont="1" applyFill="1" applyBorder="1" applyAlignment="1" applyProtection="1">
      <alignment vertical="center" wrapText="1"/>
      <protection hidden="1"/>
    </xf>
    <xf numFmtId="0" fontId="8" fillId="20" borderId="4" xfId="0" applyFont="1" applyFill="1" applyBorder="1" applyAlignment="1" applyProtection="1">
      <alignment horizontal="left" vertical="center" wrapText="1"/>
      <protection hidden="1"/>
    </xf>
    <xf numFmtId="173" fontId="8" fillId="20" borderId="8" xfId="0" applyNumberFormat="1" applyFont="1" applyFill="1" applyBorder="1" applyAlignment="1" applyProtection="1">
      <alignment horizontal="center" vertical="center"/>
      <protection hidden="1"/>
    </xf>
    <xf numFmtId="0" fontId="8" fillId="20" borderId="8" xfId="0" applyFont="1" applyFill="1" applyBorder="1" applyAlignment="1" applyProtection="1">
      <alignment vertical="center" wrapText="1"/>
      <protection hidden="1"/>
    </xf>
    <xf numFmtId="173" fontId="8" fillId="20" borderId="3" xfId="0" applyNumberFormat="1" applyFont="1" applyFill="1" applyBorder="1" applyAlignment="1" applyProtection="1">
      <alignment horizontal="center" vertical="center"/>
      <protection hidden="1"/>
    </xf>
    <xf numFmtId="0" fontId="8" fillId="20" borderId="3" xfId="0" applyFont="1" applyFill="1" applyBorder="1" applyAlignment="1" applyProtection="1">
      <alignment vertical="center" wrapText="1"/>
      <protection hidden="1"/>
    </xf>
    <xf numFmtId="0" fontId="36" fillId="20" borderId="4" xfId="0" applyFont="1" applyFill="1" applyBorder="1" applyAlignment="1">
      <alignment horizontal="left" vertical="center" wrapText="1"/>
    </xf>
    <xf numFmtId="0" fontId="49" fillId="20" borderId="8" xfId="0" applyFont="1" applyFill="1" applyBorder="1" applyAlignment="1" applyProtection="1">
      <alignment vertical="center" wrapText="1"/>
      <protection hidden="1"/>
    </xf>
    <xf numFmtId="0" fontId="8" fillId="20" borderId="7" xfId="0" applyFont="1" applyFill="1" applyBorder="1" applyAlignment="1" applyProtection="1">
      <alignment wrapText="1"/>
      <protection hidden="1"/>
    </xf>
    <xf numFmtId="0" fontId="55" fillId="20" borderId="4" xfId="0" applyFont="1" applyFill="1" applyBorder="1" applyAlignment="1">
      <alignment horizontal="left" vertical="center"/>
    </xf>
    <xf numFmtId="0" fontId="0" fillId="20" borderId="4" xfId="0" applyFill="1" applyBorder="1" applyAlignment="1">
      <alignment vertical="center" wrapText="1"/>
    </xf>
    <xf numFmtId="0" fontId="8" fillId="20" borderId="8" xfId="0" applyFont="1" applyFill="1" applyBorder="1" applyAlignment="1" applyProtection="1">
      <alignment wrapText="1"/>
      <protection hidden="1"/>
    </xf>
    <xf numFmtId="0" fontId="49" fillId="20" borderId="3" xfId="0" applyFont="1" applyFill="1" applyBorder="1" applyAlignment="1">
      <alignment vertical="center" wrapText="1"/>
    </xf>
    <xf numFmtId="0" fontId="49" fillId="20" borderId="8" xfId="0" applyFont="1" applyFill="1" applyBorder="1" applyAlignment="1">
      <alignment vertical="center" wrapText="1"/>
    </xf>
    <xf numFmtId="0" fontId="53" fillId="20" borderId="4" xfId="0" applyFont="1" applyFill="1" applyBorder="1">
      <alignment vertical="center"/>
    </xf>
    <xf numFmtId="0" fontId="8" fillId="20" borderId="8" xfId="0" applyFont="1" applyFill="1" applyBorder="1" applyAlignment="1">
      <alignment vertical="center" wrapText="1"/>
    </xf>
    <xf numFmtId="173" fontId="8" fillId="20" borderId="7" xfId="0" applyNumberFormat="1" applyFont="1" applyFill="1" applyBorder="1" applyAlignment="1">
      <alignment horizontal="center" vertical="center"/>
    </xf>
    <xf numFmtId="0" fontId="8" fillId="20" borderId="7" xfId="0" applyFont="1" applyFill="1" applyBorder="1" applyAlignment="1">
      <alignment vertical="center" wrapText="1"/>
    </xf>
    <xf numFmtId="0" fontId="51" fillId="20" borderId="8" xfId="0" applyFont="1" applyFill="1" applyBorder="1">
      <alignment vertical="center"/>
    </xf>
    <xf numFmtId="0" fontId="51" fillId="20" borderId="3" xfId="0" applyFont="1" applyFill="1" applyBorder="1">
      <alignment vertical="center"/>
    </xf>
    <xf numFmtId="4" fontId="51" fillId="20" borderId="4" xfId="0" applyNumberFormat="1" applyFont="1" applyFill="1" applyBorder="1" applyAlignment="1">
      <alignment vertical="center" wrapText="1"/>
    </xf>
    <xf numFmtId="0" fontId="10" fillId="20" borderId="3" xfId="0" applyFont="1" applyFill="1" applyBorder="1">
      <alignment vertical="center"/>
    </xf>
    <xf numFmtId="0" fontId="52" fillId="20" borderId="8" xfId="0" applyFont="1" applyFill="1" applyBorder="1">
      <alignment vertical="center"/>
    </xf>
    <xf numFmtId="0" fontId="52" fillId="20" borderId="4" xfId="0" applyFont="1" applyFill="1" applyBorder="1">
      <alignment vertical="center"/>
    </xf>
    <xf numFmtId="0" fontId="8" fillId="20" borderId="3" xfId="0" applyFont="1" applyFill="1" applyBorder="1" applyAlignment="1">
      <alignment horizontal="left" wrapText="1"/>
    </xf>
    <xf numFmtId="0" fontId="8" fillId="20" borderId="8" xfId="0" applyFont="1" applyFill="1" applyBorder="1" applyAlignment="1">
      <alignment horizontal="left" wrapText="1"/>
    </xf>
    <xf numFmtId="0" fontId="8" fillId="20" borderId="7" xfId="0" applyFont="1" applyFill="1" applyBorder="1" applyAlignment="1">
      <alignment horizontal="left" wrapText="1"/>
    </xf>
    <xf numFmtId="0" fontId="70" fillId="20" borderId="0" xfId="0" applyFont="1" applyFill="1" applyAlignment="1">
      <alignment vertical="center" wrapText="1"/>
    </xf>
    <xf numFmtId="0" fontId="55" fillId="20" borderId="4" xfId="0" applyFont="1" applyFill="1" applyBorder="1" applyAlignment="1">
      <alignment vertical="center" wrapText="1"/>
    </xf>
    <xf numFmtId="0" fontId="55" fillId="20" borderId="8" xfId="0" applyFont="1" applyFill="1" applyBorder="1" applyAlignment="1">
      <alignment vertical="center" wrapText="1"/>
    </xf>
    <xf numFmtId="0" fontId="55" fillId="20" borderId="7" xfId="0" applyFont="1" applyFill="1" applyBorder="1" applyAlignment="1">
      <alignment vertical="center" wrapText="1"/>
    </xf>
    <xf numFmtId="0" fontId="55" fillId="20" borderId="7" xfId="0" applyFont="1" applyFill="1" applyBorder="1">
      <alignment vertical="center"/>
    </xf>
    <xf numFmtId="0" fontId="55" fillId="20" borderId="3" xfId="0" applyFont="1" applyFill="1" applyBorder="1">
      <alignment vertical="center"/>
    </xf>
    <xf numFmtId="0" fontId="55" fillId="20" borderId="8" xfId="0" applyFont="1" applyFill="1" applyBorder="1">
      <alignment vertical="center"/>
    </xf>
    <xf numFmtId="165" fontId="8" fillId="20" borderId="4" xfId="1" applyFont="1" applyFill="1" applyBorder="1" applyAlignment="1"/>
    <xf numFmtId="0" fontId="71" fillId="20" borderId="8" xfId="0" applyFont="1" applyFill="1" applyBorder="1">
      <alignment vertical="center"/>
    </xf>
    <xf numFmtId="0" fontId="71" fillId="20" borderId="3" xfId="0" applyFont="1" applyFill="1" applyBorder="1">
      <alignment vertical="center"/>
    </xf>
    <xf numFmtId="0" fontId="71" fillId="20" borderId="4" xfId="0" applyFont="1" applyFill="1" applyBorder="1">
      <alignment vertical="center"/>
    </xf>
    <xf numFmtId="0" fontId="8" fillId="20" borderId="8" xfId="0" applyFont="1" applyFill="1" applyBorder="1" applyAlignment="1">
      <alignment horizontal="left" vertical="center" wrapText="1"/>
    </xf>
    <xf numFmtId="0" fontId="49" fillId="20" borderId="7" xfId="0" applyFont="1" applyFill="1" applyBorder="1" applyAlignment="1">
      <alignment vertical="center" wrapText="1"/>
    </xf>
    <xf numFmtId="0" fontId="13" fillId="20" borderId="3" xfId="0" applyFont="1" applyFill="1" applyBorder="1" applyAlignment="1">
      <alignment vertical="center" wrapText="1"/>
    </xf>
    <xf numFmtId="0" fontId="57" fillId="20" borderId="4" xfId="0" applyFont="1" applyFill="1" applyBorder="1">
      <alignment vertical="center"/>
    </xf>
    <xf numFmtId="0" fontId="13" fillId="20" borderId="8" xfId="0" applyFont="1" applyFill="1" applyBorder="1" applyAlignment="1">
      <alignment vertical="center" wrapText="1"/>
    </xf>
    <xf numFmtId="0" fontId="13" fillId="20" borderId="7" xfId="0" applyFont="1" applyFill="1" applyBorder="1" applyAlignment="1">
      <alignment vertical="center" wrapText="1"/>
    </xf>
    <xf numFmtId="0" fontId="59" fillId="20" borderId="3" xfId="0" applyFont="1" applyFill="1" applyBorder="1">
      <alignment vertical="center"/>
    </xf>
    <xf numFmtId="0" fontId="72" fillId="20" borderId="4" xfId="0" applyFont="1" applyFill="1" applyBorder="1" applyAlignment="1">
      <alignment horizontal="left" vertical="center" wrapText="1"/>
    </xf>
    <xf numFmtId="0" fontId="70" fillId="20" borderId="4" xfId="0" applyFont="1" applyFill="1" applyBorder="1">
      <alignment vertical="center"/>
    </xf>
    <xf numFmtId="0" fontId="61" fillId="20" borderId="4" xfId="0" applyFont="1" applyFill="1" applyBorder="1" applyAlignment="1">
      <alignment vertical="center" wrapText="1"/>
    </xf>
    <xf numFmtId="0" fontId="73" fillId="20" borderId="4" xfId="0" applyFont="1" applyFill="1" applyBorder="1" applyAlignment="1">
      <alignment horizontal="left" vertical="center" wrapText="1"/>
    </xf>
    <xf numFmtId="0" fontId="74" fillId="20" borderId="4" xfId="0" applyFont="1" applyFill="1" applyBorder="1">
      <alignment vertical="center"/>
    </xf>
    <xf numFmtId="0" fontId="70" fillId="20" borderId="4" xfId="0" applyFont="1" applyFill="1" applyBorder="1" applyAlignment="1">
      <alignment vertical="center" wrapText="1"/>
    </xf>
    <xf numFmtId="0" fontId="17" fillId="20" borderId="4" xfId="0" applyFont="1" applyFill="1" applyBorder="1" applyAlignment="1">
      <alignment horizontal="left" vertical="center" wrapText="1"/>
    </xf>
    <xf numFmtId="0" fontId="42" fillId="20" borderId="4" xfId="0" applyFont="1" applyFill="1" applyBorder="1">
      <alignment vertical="center"/>
    </xf>
    <xf numFmtId="0" fontId="75" fillId="20" borderId="4" xfId="0" applyFont="1" applyFill="1" applyBorder="1">
      <alignment vertical="center"/>
    </xf>
    <xf numFmtId="174" fontId="36" fillId="20" borderId="4" xfId="0" applyNumberFormat="1" applyFont="1" applyFill="1" applyBorder="1" applyAlignment="1">
      <alignment horizontal="right" vertical="center"/>
    </xf>
    <xf numFmtId="0" fontId="76" fillId="20" borderId="4" xfId="0" applyFont="1" applyFill="1" applyBorder="1" applyAlignment="1">
      <alignment vertical="center" wrapText="1"/>
    </xf>
    <xf numFmtId="0" fontId="77" fillId="20" borderId="0" xfId="0" applyFont="1" applyFill="1">
      <alignment vertical="center"/>
    </xf>
    <xf numFmtId="0" fontId="65" fillId="20" borderId="4" xfId="0" applyFont="1" applyFill="1" applyBorder="1">
      <alignment vertical="center"/>
    </xf>
    <xf numFmtId="0" fontId="78" fillId="20" borderId="0" xfId="0" applyFont="1" applyFill="1">
      <alignment vertical="center"/>
    </xf>
    <xf numFmtId="0" fontId="65" fillId="20" borderId="3" xfId="0" applyFont="1" applyFill="1" applyBorder="1">
      <alignment vertical="center"/>
    </xf>
    <xf numFmtId="0" fontId="78" fillId="20" borderId="8" xfId="0" applyFont="1" applyFill="1" applyBorder="1">
      <alignment vertical="center"/>
    </xf>
    <xf numFmtId="0" fontId="79" fillId="20" borderId="0" xfId="0" applyFont="1" applyFill="1">
      <alignment vertical="center"/>
    </xf>
    <xf numFmtId="0" fontId="80" fillId="20" borderId="4" xfId="0" applyFont="1" applyFill="1" applyBorder="1">
      <alignment vertical="center"/>
    </xf>
    <xf numFmtId="0" fontId="13" fillId="20" borderId="6" xfId="0" applyFont="1" applyFill="1" applyBorder="1" applyAlignment="1"/>
    <xf numFmtId="0" fontId="8" fillId="20" borderId="4" xfId="0" applyFont="1" applyFill="1" applyBorder="1" applyAlignment="1">
      <alignment horizontal="center" vertical="center" wrapText="1"/>
    </xf>
    <xf numFmtId="0" fontId="8" fillId="20" borderId="4" xfId="0" applyFont="1" applyFill="1" applyBorder="1" applyAlignment="1">
      <alignment horizontal="center" vertical="center"/>
    </xf>
    <xf numFmtId="165" fontId="8" fillId="20" borderId="4" xfId="1" applyFont="1" applyFill="1" applyBorder="1" applyAlignment="1">
      <alignment horizontal="center" vertical="center"/>
    </xf>
    <xf numFmtId="173" fontId="13" fillId="20" borderId="8" xfId="0" applyNumberFormat="1" applyFont="1" applyFill="1" applyBorder="1" applyAlignment="1">
      <alignment horizontal="center" vertical="center"/>
    </xf>
    <xf numFmtId="173" fontId="13" fillId="20" borderId="3" xfId="0" applyNumberFormat="1" applyFont="1" applyFill="1" applyBorder="1" applyAlignment="1">
      <alignment horizontal="center" vertical="center"/>
    </xf>
    <xf numFmtId="0" fontId="8" fillId="20" borderId="3" xfId="0" applyFont="1" applyFill="1" applyBorder="1" applyAlignment="1" applyProtection="1">
      <alignment wrapText="1"/>
      <protection hidden="1"/>
    </xf>
    <xf numFmtId="173" fontId="13" fillId="20" borderId="7" xfId="0" applyNumberFormat="1" applyFont="1" applyFill="1" applyBorder="1" applyAlignment="1">
      <alignment horizontal="center" vertical="center"/>
    </xf>
    <xf numFmtId="0" fontId="81" fillId="20" borderId="4" xfId="0" applyFont="1" applyFill="1" applyBorder="1">
      <alignment vertical="center"/>
    </xf>
    <xf numFmtId="0" fontId="0" fillId="20" borderId="8" xfId="0" applyFill="1" applyBorder="1">
      <alignment vertical="center"/>
    </xf>
    <xf numFmtId="0" fontId="0" fillId="20" borderId="8" xfId="0" applyFill="1" applyBorder="1" applyAlignment="1">
      <alignment horizontal="center" vertical="center"/>
    </xf>
    <xf numFmtId="0" fontId="0" fillId="20" borderId="9" xfId="0" applyFill="1" applyBorder="1" applyAlignment="1">
      <alignment horizontal="center" vertical="center"/>
    </xf>
    <xf numFmtId="0" fontId="0" fillId="20" borderId="22" xfId="0" applyFill="1" applyBorder="1">
      <alignment vertical="center"/>
    </xf>
    <xf numFmtId="0" fontId="0" fillId="20" borderId="22" xfId="0" applyFill="1" applyBorder="1" applyAlignment="1">
      <alignment horizontal="center" vertical="center"/>
    </xf>
    <xf numFmtId="0" fontId="0" fillId="20" borderId="1" xfId="0" applyFill="1" applyBorder="1">
      <alignment vertical="center"/>
    </xf>
    <xf numFmtId="0" fontId="0" fillId="20" borderId="1" xfId="0" applyFill="1" applyBorder="1" applyAlignment="1">
      <alignment horizontal="center" vertical="center"/>
    </xf>
    <xf numFmtId="0" fontId="0" fillId="20" borderId="23" xfId="0" applyFill="1" applyBorder="1">
      <alignment vertical="center"/>
    </xf>
    <xf numFmtId="0" fontId="0" fillId="20" borderId="24" xfId="0" applyFill="1" applyBorder="1" applyAlignment="1">
      <alignment horizontal="center" vertical="center"/>
    </xf>
    <xf numFmtId="0" fontId="0" fillId="0" borderId="0" xfId="0" applyAlignment="1">
      <alignment horizontal="right" vertical="center"/>
    </xf>
    <xf numFmtId="0" fontId="0" fillId="22" borderId="12" xfId="0" applyFill="1" applyBorder="1" applyAlignment="1">
      <alignment horizontal="center" vertical="center"/>
    </xf>
    <xf numFmtId="0" fontId="0" fillId="22" borderId="1" xfId="0" applyFill="1" applyBorder="1" applyAlignment="1">
      <alignment horizontal="center" vertical="center"/>
    </xf>
    <xf numFmtId="0" fontId="0" fillId="22" borderId="2" xfId="0" applyFill="1" applyBorder="1" applyAlignment="1">
      <alignment horizontal="center" vertical="center"/>
    </xf>
    <xf numFmtId="0" fontId="0" fillId="6" borderId="13" xfId="0" applyFill="1" applyBorder="1" applyAlignment="1">
      <alignment horizontal="center" vertical="center"/>
    </xf>
    <xf numFmtId="0" fontId="0" fillId="12" borderId="4" xfId="0" applyFill="1" applyBorder="1" applyAlignment="1">
      <alignment horizontal="center" vertical="center"/>
    </xf>
    <xf numFmtId="0" fontId="0" fillId="12" borderId="6" xfId="0" applyFill="1" applyBorder="1" applyAlignment="1">
      <alignment horizontal="center" vertical="center"/>
    </xf>
    <xf numFmtId="0" fontId="5" fillId="11" borderId="4" xfId="0" applyFont="1" applyFill="1" applyBorder="1" applyAlignment="1">
      <alignment horizontal="center" vertical="center"/>
    </xf>
    <xf numFmtId="0" fontId="0" fillId="6" borderId="14" xfId="0" applyFill="1" applyBorder="1" applyAlignment="1">
      <alignment horizontal="center" vertical="center"/>
    </xf>
    <xf numFmtId="0" fontId="5" fillId="11" borderId="9" xfId="0" applyFont="1" applyFill="1" applyBorder="1" applyAlignment="1">
      <alignment horizontal="center" vertical="center"/>
    </xf>
    <xf numFmtId="0" fontId="0" fillId="11" borderId="9" xfId="0" applyFill="1" applyBorder="1" applyAlignment="1">
      <alignment horizontal="center" vertical="center"/>
    </xf>
    <xf numFmtId="0" fontId="0" fillId="6" borderId="0" xfId="0" applyFill="1" applyAlignment="1">
      <alignment horizontal="center" vertical="center"/>
    </xf>
    <xf numFmtId="0" fontId="5" fillId="11" borderId="25" xfId="0" applyFont="1" applyFill="1" applyBorder="1" applyAlignment="1">
      <alignment horizontal="center" vertical="center"/>
    </xf>
    <xf numFmtId="0" fontId="5" fillId="11" borderId="3" xfId="0" applyFont="1" applyFill="1" applyBorder="1" applyAlignment="1">
      <alignment horizontal="center" vertical="center"/>
    </xf>
    <xf numFmtId="0" fontId="5" fillId="11" borderId="21" xfId="0" applyFont="1" applyFill="1" applyBorder="1" applyAlignment="1">
      <alignment horizontal="center" vertical="center"/>
    </xf>
    <xf numFmtId="0" fontId="5" fillId="23" borderId="14" xfId="0" applyFont="1" applyFill="1" applyBorder="1" applyAlignment="1">
      <alignment horizontal="center" vertical="center"/>
    </xf>
    <xf numFmtId="0" fontId="5" fillId="23" borderId="9" xfId="0" applyFont="1" applyFill="1" applyBorder="1" applyAlignment="1">
      <alignment horizontal="center" vertical="center"/>
    </xf>
    <xf numFmtId="0" fontId="5" fillId="23" borderId="11" xfId="0" applyFont="1" applyFill="1" applyBorder="1" applyAlignment="1">
      <alignment horizontal="center" vertical="center"/>
    </xf>
    <xf numFmtId="0" fontId="0" fillId="12" borderId="26" xfId="0" applyFill="1" applyBorder="1" applyAlignment="1">
      <alignment horizontal="center" vertical="center"/>
    </xf>
    <xf numFmtId="0" fontId="0" fillId="12" borderId="12" xfId="0" applyFill="1" applyBorder="1" applyAlignment="1">
      <alignment horizontal="center" vertical="center"/>
    </xf>
    <xf numFmtId="0" fontId="0" fillId="12" borderId="1" xfId="0" applyFill="1" applyBorder="1" applyAlignment="1">
      <alignment horizontal="center" vertical="center"/>
    </xf>
    <xf numFmtId="0" fontId="0" fillId="12" borderId="2" xfId="0" applyFill="1" applyBorder="1" applyAlignment="1">
      <alignment horizontal="center" vertical="center"/>
    </xf>
    <xf numFmtId="0" fontId="0" fillId="18" borderId="27" xfId="0" applyFill="1" applyBorder="1" applyAlignment="1">
      <alignment horizontal="center" vertical="center"/>
    </xf>
    <xf numFmtId="0" fontId="0" fillId="24" borderId="13" xfId="0" applyFill="1" applyBorder="1" applyAlignment="1">
      <alignment horizontal="center" vertical="center"/>
    </xf>
    <xf numFmtId="169" fontId="0" fillId="24" borderId="4" xfId="0" applyNumberFormat="1" applyFill="1" applyBorder="1">
      <alignment vertical="center"/>
    </xf>
    <xf numFmtId="169" fontId="0" fillId="24" borderId="6" xfId="0" applyNumberFormat="1" applyFill="1" applyBorder="1" applyAlignment="1">
      <alignment horizontal="center" vertical="center"/>
    </xf>
    <xf numFmtId="169" fontId="0" fillId="24" borderId="4" xfId="0" applyNumberFormat="1" applyFill="1" applyBorder="1" applyAlignment="1">
      <alignment horizontal="center" vertical="center"/>
    </xf>
    <xf numFmtId="0" fontId="0" fillId="21" borderId="13" xfId="0" applyFill="1" applyBorder="1" applyAlignment="1">
      <alignment horizontal="center" vertical="center"/>
    </xf>
    <xf numFmtId="169" fontId="0" fillId="21" borderId="4" xfId="0" applyNumberFormat="1" applyFill="1" applyBorder="1" applyAlignment="1">
      <alignment horizontal="center" vertical="center"/>
    </xf>
    <xf numFmtId="169" fontId="0" fillId="21" borderId="6" xfId="0" applyNumberFormat="1" applyFill="1" applyBorder="1" applyAlignment="1">
      <alignment horizontal="center" vertical="center"/>
    </xf>
    <xf numFmtId="0" fontId="0" fillId="8" borderId="13" xfId="0" applyFill="1" applyBorder="1" applyAlignment="1">
      <alignment horizontal="center" vertical="center"/>
    </xf>
    <xf numFmtId="169" fontId="0" fillId="8" borderId="6" xfId="0" applyNumberFormat="1" applyFill="1" applyBorder="1" applyAlignment="1">
      <alignment horizontal="center" vertical="center"/>
    </xf>
    <xf numFmtId="0" fontId="0" fillId="0" borderId="13" xfId="0" applyBorder="1" applyAlignment="1">
      <alignment horizontal="center" vertical="center"/>
    </xf>
    <xf numFmtId="169" fontId="36" fillId="0" borderId="4" xfId="0" applyNumberFormat="1" applyFont="1" applyBorder="1" applyAlignment="1">
      <alignment horizontal="center" vertical="center"/>
    </xf>
    <xf numFmtId="169" fontId="0" fillId="0" borderId="6" xfId="0" applyNumberFormat="1" applyBorder="1" applyAlignment="1">
      <alignment horizontal="center" vertical="center"/>
    </xf>
    <xf numFmtId="169" fontId="36" fillId="8" borderId="4" xfId="0" applyNumberFormat="1" applyFont="1" applyFill="1" applyBorder="1" applyAlignment="1">
      <alignment horizontal="center" vertical="center"/>
    </xf>
    <xf numFmtId="169" fontId="0" fillId="0" borderId="4" xfId="0" applyNumberFormat="1" applyBorder="1" applyAlignment="1">
      <alignment horizontal="center" vertical="center"/>
    </xf>
    <xf numFmtId="0" fontId="0" fillId="18" borderId="28" xfId="0" applyFill="1" applyBorder="1" applyAlignment="1">
      <alignment horizontal="center" vertical="center"/>
    </xf>
    <xf numFmtId="0" fontId="0" fillId="11" borderId="25" xfId="0" applyFill="1" applyBorder="1">
      <alignment vertical="center"/>
    </xf>
    <xf numFmtId="169" fontId="0" fillId="11" borderId="4" xfId="0" applyNumberFormat="1" applyFill="1" applyBorder="1" applyAlignment="1">
      <alignment horizontal="center" vertical="center"/>
    </xf>
    <xf numFmtId="169" fontId="0" fillId="11" borderId="6" xfId="0" applyNumberFormat="1" applyFill="1" applyBorder="1" applyAlignment="1">
      <alignment horizontal="center" vertical="center"/>
    </xf>
    <xf numFmtId="0" fontId="0" fillId="22" borderId="25" xfId="0" applyFill="1" applyBorder="1">
      <alignment vertical="center"/>
    </xf>
    <xf numFmtId="0" fontId="0" fillId="22" borderId="21" xfId="0" applyFill="1" applyBorder="1">
      <alignment vertical="center"/>
    </xf>
    <xf numFmtId="169" fontId="0" fillId="22" borderId="29" xfId="0" applyNumberFormat="1" applyFill="1" applyBorder="1" applyAlignment="1">
      <alignment horizontal="center" vertical="center"/>
    </xf>
    <xf numFmtId="169" fontId="0" fillId="22" borderId="23" xfId="0" applyNumberFormat="1" applyFill="1" applyBorder="1" applyAlignment="1">
      <alignment horizontal="center" vertical="center"/>
    </xf>
    <xf numFmtId="169" fontId="0" fillId="22" borderId="23" xfId="0" applyNumberFormat="1" applyFill="1" applyBorder="1">
      <alignment vertical="center"/>
    </xf>
    <xf numFmtId="0" fontId="0" fillId="22" borderId="30" xfId="0" applyFill="1" applyBorder="1" applyAlignment="1">
      <alignment horizontal="center" vertical="center"/>
    </xf>
    <xf numFmtId="0" fontId="0" fillId="24" borderId="14" xfId="0" applyFill="1" applyBorder="1" applyAlignment="1">
      <alignment horizontal="center" vertical="center"/>
    </xf>
    <xf numFmtId="0" fontId="0" fillId="24" borderId="9" xfId="0" applyFill="1" applyBorder="1" applyAlignment="1">
      <alignment horizontal="center" vertical="center"/>
    </xf>
    <xf numFmtId="0" fontId="0" fillId="24" borderId="11" xfId="0" applyFill="1" applyBorder="1" applyAlignment="1">
      <alignment horizontal="center" vertical="center"/>
    </xf>
    <xf numFmtId="0" fontId="0" fillId="0" borderId="12" xfId="0" applyBorder="1">
      <alignment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13" xfId="0" applyBorder="1">
      <alignment vertical="center"/>
    </xf>
    <xf numFmtId="0" fontId="0" fillId="0" borderId="6" xfId="0" applyBorder="1" applyAlignment="1">
      <alignment horizontal="center" vertical="center"/>
    </xf>
    <xf numFmtId="0" fontId="0" fillId="0" borderId="14" xfId="0" applyBorder="1">
      <alignment vertical="center"/>
    </xf>
    <xf numFmtId="0" fontId="0" fillId="0" borderId="11" xfId="0" applyBorder="1" applyAlignment="1">
      <alignment horizontal="center" vertical="center"/>
    </xf>
    <xf numFmtId="0" fontId="35" fillId="15" borderId="4" xfId="0" applyFont="1" applyFill="1" applyBorder="1" applyAlignment="1">
      <alignment horizontal="center" vertical="center" wrapText="1"/>
    </xf>
    <xf numFmtId="165" fontId="35" fillId="15" borderId="4" xfId="0" applyNumberFormat="1" applyFont="1" applyFill="1" applyBorder="1" applyAlignment="1">
      <alignment horizontal="center" vertical="center" wrapText="1"/>
    </xf>
    <xf numFmtId="49" fontId="35" fillId="15" borderId="4" xfId="0" applyNumberFormat="1" applyFont="1" applyFill="1" applyBorder="1" applyAlignment="1">
      <alignment horizontal="center" vertical="center" wrapText="1"/>
    </xf>
    <xf numFmtId="0" fontId="47" fillId="15" borderId="4" xfId="0" applyFont="1" applyFill="1" applyBorder="1" applyAlignment="1">
      <alignment horizontal="center" vertical="center" wrapText="1"/>
    </xf>
    <xf numFmtId="0" fontId="47" fillId="0" borderId="4" xfId="0" applyFont="1" applyBorder="1" applyAlignment="1">
      <alignment horizontal="center" vertical="center"/>
    </xf>
    <xf numFmtId="0" fontId="47" fillId="0" borderId="4" xfId="0" applyFont="1" applyBorder="1" applyAlignment="1">
      <alignment horizontal="center" vertical="center" wrapText="1"/>
    </xf>
    <xf numFmtId="165" fontId="82" fillId="0" borderId="4" xfId="0" applyNumberFormat="1" applyFont="1" applyBorder="1" applyAlignment="1">
      <alignment horizontal="center" vertical="center"/>
    </xf>
    <xf numFmtId="49" fontId="47" fillId="0" borderId="4" xfId="0" applyNumberFormat="1" applyFont="1" applyBorder="1" applyAlignment="1">
      <alignment horizontal="center" vertical="center" wrapText="1"/>
    </xf>
    <xf numFmtId="10" fontId="82" fillId="0" borderId="4" xfId="0" applyNumberFormat="1" applyFont="1" applyBorder="1" applyAlignment="1">
      <alignment horizontal="center" vertical="center"/>
    </xf>
    <xf numFmtId="165" fontId="47" fillId="0" borderId="4" xfId="0" applyNumberFormat="1" applyFont="1" applyBorder="1" applyAlignment="1">
      <alignment horizontal="center" vertical="center"/>
    </xf>
    <xf numFmtId="49" fontId="47" fillId="0" borderId="4" xfId="0" applyNumberFormat="1" applyFont="1" applyBorder="1" applyAlignment="1">
      <alignment horizontal="center" vertical="center"/>
    </xf>
    <xf numFmtId="0" fontId="83" fillId="23" borderId="4" xfId="0" applyFont="1" applyFill="1" applyBorder="1" applyAlignment="1">
      <alignment horizontal="center" vertical="center"/>
    </xf>
    <xf numFmtId="0" fontId="47" fillId="23" borderId="4" xfId="0" applyFont="1" applyFill="1" applyBorder="1" applyAlignment="1">
      <alignment horizontal="center" vertical="center"/>
    </xf>
    <xf numFmtId="0" fontId="47" fillId="15" borderId="0" xfId="0" applyFont="1" applyFill="1" applyAlignment="1">
      <alignment horizontal="center" vertical="center" wrapText="1"/>
    </xf>
    <xf numFmtId="0" fontId="47" fillId="0" borderId="0" xfId="0" applyFont="1" applyAlignment="1">
      <alignment horizontal="center" vertical="center"/>
    </xf>
    <xf numFmtId="165" fontId="82" fillId="0" borderId="0" xfId="0" applyNumberFormat="1" applyFont="1" applyAlignment="1">
      <alignment horizontal="center" vertical="center"/>
    </xf>
    <xf numFmtId="49" fontId="47" fillId="0" borderId="0" xfId="0" applyNumberFormat="1" applyFont="1" applyAlignment="1">
      <alignment horizontal="center" vertical="center" wrapText="1"/>
    </xf>
    <xf numFmtId="0" fontId="47" fillId="0" borderId="0" xfId="0" applyFont="1" applyAlignment="1">
      <alignment horizontal="center" vertical="center" wrapText="1"/>
    </xf>
    <xf numFmtId="10" fontId="82" fillId="0" borderId="0" xfId="0" applyNumberFormat="1" applyFont="1" applyAlignment="1">
      <alignment horizontal="center" vertical="center"/>
    </xf>
    <xf numFmtId="0" fontId="5" fillId="17" borderId="26" xfId="0" applyFont="1" applyFill="1" applyBorder="1" applyAlignment="1">
      <alignment horizontal="center" vertical="center"/>
    </xf>
    <xf numFmtId="0" fontId="5" fillId="17" borderId="12" xfId="0" applyFont="1" applyFill="1" applyBorder="1" applyAlignment="1">
      <alignment horizontal="center" vertical="center"/>
    </xf>
    <xf numFmtId="0" fontId="5" fillId="17" borderId="1" xfId="0" applyFont="1" applyFill="1" applyBorder="1" applyAlignment="1">
      <alignment horizontal="center" vertical="center"/>
    </xf>
    <xf numFmtId="0" fontId="5" fillId="17" borderId="2" xfId="0" applyFont="1" applyFill="1" applyBorder="1" applyAlignment="1">
      <alignment horizontal="center" vertical="center"/>
    </xf>
    <xf numFmtId="0" fontId="5" fillId="22" borderId="27" xfId="0" applyFont="1" applyFill="1" applyBorder="1">
      <alignment vertical="center"/>
    </xf>
    <xf numFmtId="169" fontId="0" fillId="24" borderId="13" xfId="0" applyNumberFormat="1" applyFill="1" applyBorder="1">
      <alignment vertical="center"/>
    </xf>
    <xf numFmtId="10" fontId="5" fillId="0" borderId="6" xfId="2" applyNumberFormat="1" applyFont="1" applyBorder="1">
      <alignment vertical="center"/>
    </xf>
    <xf numFmtId="0" fontId="5" fillId="22" borderId="31" xfId="0" applyFont="1" applyFill="1" applyBorder="1">
      <alignment vertical="center"/>
    </xf>
    <xf numFmtId="169" fontId="5" fillId="24" borderId="14" xfId="0" applyNumberFormat="1" applyFont="1" applyFill="1" applyBorder="1">
      <alignment vertical="center"/>
    </xf>
    <xf numFmtId="169" fontId="5" fillId="24" borderId="9" xfId="0" applyNumberFormat="1" applyFont="1" applyFill="1" applyBorder="1">
      <alignment vertical="center"/>
    </xf>
    <xf numFmtId="0" fontId="0" fillId="0" borderId="11" xfId="0" applyBorder="1">
      <alignment vertical="center"/>
    </xf>
    <xf numFmtId="0" fontId="5" fillId="0" borderId="0" xfId="0" applyFont="1" applyAlignment="1">
      <alignment horizontal="center" vertical="center"/>
    </xf>
    <xf numFmtId="10" fontId="5" fillId="0" borderId="0" xfId="2" applyNumberFormat="1" applyFont="1" applyFill="1" applyBorder="1">
      <alignment vertical="center"/>
    </xf>
    <xf numFmtId="0" fontId="0" fillId="0" borderId="46" xfId="0" applyBorder="1">
      <alignment vertical="center"/>
    </xf>
    <xf numFmtId="0" fontId="0" fillId="0" borderId="47" xfId="0" applyBorder="1">
      <alignment vertical="center"/>
    </xf>
    <xf numFmtId="0" fontId="5" fillId="22" borderId="13" xfId="0" applyFont="1" applyFill="1" applyBorder="1">
      <alignment vertical="center"/>
    </xf>
    <xf numFmtId="169" fontId="0" fillId="24" borderId="6" xfId="0" applyNumberFormat="1" applyFill="1" applyBorder="1">
      <alignment vertical="center"/>
    </xf>
    <xf numFmtId="10" fontId="5" fillId="24" borderId="27" xfId="2" applyNumberFormat="1" applyFont="1" applyFill="1" applyBorder="1">
      <alignment vertical="center"/>
    </xf>
    <xf numFmtId="0" fontId="5" fillId="22" borderId="14" xfId="0" applyFont="1" applyFill="1" applyBorder="1">
      <alignment vertical="center"/>
    </xf>
    <xf numFmtId="0" fontId="5" fillId="24" borderId="9" xfId="0" applyFont="1" applyFill="1" applyBorder="1">
      <alignment vertical="center"/>
    </xf>
    <xf numFmtId="0" fontId="5" fillId="24" borderId="11" xfId="0" applyFont="1" applyFill="1" applyBorder="1">
      <alignment vertical="center"/>
    </xf>
    <xf numFmtId="0" fontId="5" fillId="24" borderId="31" xfId="0" applyFont="1" applyFill="1" applyBorder="1">
      <alignment vertical="center"/>
    </xf>
    <xf numFmtId="169" fontId="5" fillId="0" borderId="0" xfId="0" applyNumberFormat="1" applyFont="1">
      <alignment vertical="center"/>
    </xf>
    <xf numFmtId="167" fontId="84" fillId="0" borderId="32" xfId="0" applyNumberFormat="1" applyFont="1" applyBorder="1" applyAlignment="1">
      <alignment horizontal="center" vertical="center"/>
    </xf>
    <xf numFmtId="0" fontId="84" fillId="0" borderId="32" xfId="0" applyFont="1" applyBorder="1" applyAlignment="1">
      <alignment horizontal="center" vertical="center"/>
    </xf>
    <xf numFmtId="175" fontId="84" fillId="0" borderId="32" xfId="0" applyNumberFormat="1" applyFont="1" applyBorder="1" applyAlignment="1">
      <alignment horizontal="center" vertical="center"/>
    </xf>
    <xf numFmtId="167" fontId="37" fillId="0" borderId="32" xfId="0" applyNumberFormat="1" applyFont="1" applyBorder="1">
      <alignment vertical="center"/>
    </xf>
    <xf numFmtId="164" fontId="37" fillId="0" borderId="32" xfId="0" applyNumberFormat="1" applyFont="1" applyBorder="1">
      <alignment vertical="center"/>
    </xf>
    <xf numFmtId="167" fontId="37" fillId="0" borderId="32" xfId="0" applyNumberFormat="1" applyFont="1" applyBorder="1" applyAlignment="1">
      <alignment horizontal="center" vertical="center"/>
    </xf>
    <xf numFmtId="169" fontId="37" fillId="0" borderId="0" xfId="0" applyNumberFormat="1" applyFont="1">
      <alignment vertical="center"/>
    </xf>
    <xf numFmtId="0" fontId="85" fillId="0" borderId="0" xfId="0" applyFont="1">
      <alignment vertical="center"/>
    </xf>
    <xf numFmtId="0" fontId="37" fillId="0" borderId="32" xfId="0" applyFont="1" applyBorder="1" applyAlignment="1">
      <alignment horizontal="left" vertical="center"/>
    </xf>
    <xf numFmtId="167" fontId="37" fillId="0" borderId="32" xfId="0" applyNumberFormat="1" applyFont="1" applyBorder="1" applyAlignment="1">
      <alignment horizontal="left" vertical="center"/>
    </xf>
    <xf numFmtId="169" fontId="37" fillId="0" borderId="0" xfId="0" applyNumberFormat="1" applyFont="1" applyAlignment="1">
      <alignment horizontal="left" vertical="center"/>
    </xf>
    <xf numFmtId="0" fontId="37" fillId="0" borderId="0" xfId="0" applyFont="1" applyAlignment="1">
      <alignment horizontal="left" vertical="center"/>
    </xf>
    <xf numFmtId="0" fontId="36" fillId="0" borderId="48" xfId="0" applyFont="1" applyBorder="1">
      <alignment vertical="center"/>
    </xf>
    <xf numFmtId="0" fontId="0" fillId="0" borderId="49" xfId="0" applyBorder="1">
      <alignment vertical="center"/>
    </xf>
    <xf numFmtId="0" fontId="0" fillId="21" borderId="0" xfId="0" applyFill="1">
      <alignment vertical="center"/>
    </xf>
    <xf numFmtId="0" fontId="5" fillId="13" borderId="1" xfId="0" applyFont="1" applyFill="1" applyBorder="1" applyAlignment="1">
      <alignment horizontal="center" vertical="center"/>
    </xf>
    <xf numFmtId="0" fontId="0" fillId="13" borderId="2" xfId="0" applyFill="1" applyBorder="1" applyAlignment="1">
      <alignment horizontal="center" vertical="center"/>
    </xf>
    <xf numFmtId="0" fontId="0" fillId="24" borderId="4" xfId="0" applyFill="1" applyBorder="1" applyAlignment="1">
      <alignment horizontal="left" vertical="center"/>
    </xf>
    <xf numFmtId="169" fontId="5" fillId="24" borderId="4" xfId="0" applyNumberFormat="1" applyFont="1" applyFill="1" applyBorder="1" applyAlignment="1">
      <alignment horizontal="center" vertical="center"/>
    </xf>
    <xf numFmtId="0" fontId="0" fillId="0" borderId="6" xfId="0" applyBorder="1">
      <alignment vertical="center"/>
    </xf>
    <xf numFmtId="0" fontId="5" fillId="24" borderId="4" xfId="0" applyFont="1" applyFill="1" applyBorder="1" applyAlignment="1">
      <alignment horizontal="left" vertical="center"/>
    </xf>
    <xf numFmtId="10" fontId="34" fillId="15" borderId="6" xfId="2" applyNumberFormat="1" applyFill="1" applyBorder="1">
      <alignment vertical="center"/>
    </xf>
    <xf numFmtId="0" fontId="0" fillId="24" borderId="4" xfId="0" applyFill="1" applyBorder="1" applyAlignment="1">
      <alignment horizontal="center" vertical="center"/>
    </xf>
    <xf numFmtId="0" fontId="5" fillId="24" borderId="4" xfId="0" applyFont="1" applyFill="1" applyBorder="1" applyAlignment="1">
      <alignment horizontal="center" vertical="center"/>
    </xf>
    <xf numFmtId="0" fontId="5" fillId="13" borderId="4" xfId="0" applyFont="1" applyFill="1" applyBorder="1" applyAlignment="1">
      <alignment horizontal="center" vertical="center"/>
    </xf>
    <xf numFmtId="0" fontId="0" fillId="13" borderId="6" xfId="0" applyFill="1" applyBorder="1">
      <alignment vertical="center"/>
    </xf>
    <xf numFmtId="0" fontId="0" fillId="7" borderId="4" xfId="0" applyFill="1" applyBorder="1">
      <alignment vertical="center"/>
    </xf>
    <xf numFmtId="169" fontId="0" fillId="7" borderId="4" xfId="0" applyNumberFormat="1" applyFill="1" applyBorder="1" applyAlignment="1">
      <alignment horizontal="center" vertical="center"/>
    </xf>
    <xf numFmtId="10" fontId="34" fillId="25" borderId="6" xfId="2" applyNumberFormat="1" applyFill="1" applyBorder="1">
      <alignment vertical="center"/>
    </xf>
    <xf numFmtId="0" fontId="0" fillId="7" borderId="4" xfId="0" applyFill="1" applyBorder="1" applyAlignment="1">
      <alignment horizontal="left" vertical="center"/>
    </xf>
    <xf numFmtId="0" fontId="5" fillId="7" borderId="4" xfId="0" applyFont="1" applyFill="1" applyBorder="1" applyAlignment="1">
      <alignment horizontal="center" vertical="center"/>
    </xf>
    <xf numFmtId="169" fontId="5" fillId="7" borderId="4" xfId="0" applyNumberFormat="1" applyFont="1" applyFill="1" applyBorder="1" applyAlignment="1">
      <alignment horizontal="center" vertical="center"/>
    </xf>
    <xf numFmtId="0" fontId="0" fillId="9" borderId="4" xfId="0" applyFill="1" applyBorder="1" applyAlignment="1">
      <alignment horizontal="center" vertical="center"/>
    </xf>
    <xf numFmtId="0" fontId="0" fillId="9" borderId="4" xfId="0" applyFill="1" applyBorder="1">
      <alignment vertical="center"/>
    </xf>
    <xf numFmtId="10" fontId="0" fillId="0" borderId="6" xfId="2" applyNumberFormat="1" applyFont="1" applyBorder="1">
      <alignment vertical="center"/>
    </xf>
    <xf numFmtId="0" fontId="5" fillId="12" borderId="22" xfId="0" applyFont="1" applyFill="1" applyBorder="1" applyAlignment="1">
      <alignment horizontal="center" vertical="center"/>
    </xf>
    <xf numFmtId="0" fontId="0" fillId="2" borderId="9" xfId="0" applyFill="1" applyBorder="1">
      <alignment vertical="center"/>
    </xf>
    <xf numFmtId="0" fontId="5" fillId="2" borderId="9" xfId="0" applyFont="1" applyFill="1" applyBorder="1">
      <alignment vertical="center"/>
    </xf>
    <xf numFmtId="0" fontId="5" fillId="2" borderId="9" xfId="0" applyFont="1" applyFill="1" applyBorder="1" applyAlignment="1">
      <alignment horizontal="center" vertical="center"/>
    </xf>
    <xf numFmtId="0" fontId="5" fillId="0" borderId="34" xfId="0" pivotButton="1" applyFont="1" applyBorder="1">
      <alignment vertical="center"/>
    </xf>
    <xf numFmtId="0" fontId="20" fillId="0" borderId="0" xfId="0" applyFont="1" applyAlignment="1">
      <alignment horizontal="center" vertical="center"/>
    </xf>
    <xf numFmtId="0" fontId="5" fillId="12" borderId="23" xfId="0" applyFont="1" applyFill="1" applyBorder="1" applyAlignment="1">
      <alignment horizontal="center" vertical="center"/>
    </xf>
    <xf numFmtId="0" fontId="5" fillId="12" borderId="7" xfId="0" applyFont="1" applyFill="1" applyBorder="1" applyAlignment="1">
      <alignment horizontal="center" vertical="center"/>
    </xf>
    <xf numFmtId="0" fontId="5" fillId="12" borderId="8" xfId="0" applyFont="1" applyFill="1" applyBorder="1" applyAlignment="1">
      <alignment horizontal="center" vertical="center"/>
    </xf>
    <xf numFmtId="0" fontId="5" fillId="12" borderId="3" xfId="0" applyFont="1" applyFill="1" applyBorder="1" applyAlignment="1">
      <alignment horizontal="center" vertical="center"/>
    </xf>
    <xf numFmtId="0" fontId="0" fillId="12" borderId="4" xfId="0" applyFill="1" applyBorder="1" applyAlignment="1">
      <alignment horizontal="center" vertical="center"/>
    </xf>
    <xf numFmtId="0" fontId="0" fillId="12" borderId="9" xfId="0" applyFill="1" applyBorder="1">
      <alignment vertical="center"/>
    </xf>
    <xf numFmtId="0" fontId="0" fillId="18" borderId="27" xfId="0" applyFill="1" applyBorder="1" applyAlignment="1">
      <alignment horizontal="center" vertical="center"/>
    </xf>
    <xf numFmtId="0" fontId="0" fillId="0" borderId="0" xfId="0" applyAlignment="1">
      <alignment horizontal="center" vertical="center"/>
    </xf>
    <xf numFmtId="0" fontId="5" fillId="5" borderId="4" xfId="0" applyFont="1" applyFill="1" applyBorder="1" applyAlignment="1">
      <alignment horizontal="center" vertical="center"/>
    </xf>
    <xf numFmtId="0" fontId="5" fillId="5" borderId="9" xfId="0" applyFont="1" applyFill="1" applyBorder="1" applyAlignment="1">
      <alignment horizontal="center" vertical="center"/>
    </xf>
    <xf numFmtId="0" fontId="5" fillId="5" borderId="1" xfId="0" applyFont="1" applyFill="1" applyBorder="1" applyAlignment="1">
      <alignment horizontal="center" vertical="center"/>
    </xf>
    <xf numFmtId="0" fontId="5" fillId="5" borderId="3" xfId="0" applyFont="1" applyFill="1" applyBorder="1" applyAlignment="1">
      <alignment horizontal="center" vertical="center"/>
    </xf>
    <xf numFmtId="0" fontId="5" fillId="5" borderId="7" xfId="0" applyFont="1" applyFill="1" applyBorder="1" applyAlignment="1">
      <alignment horizontal="center" vertical="center"/>
    </xf>
    <xf numFmtId="0" fontId="5" fillId="5" borderId="8" xfId="0" applyFont="1" applyFill="1" applyBorder="1" applyAlignment="1">
      <alignment horizontal="center" vertical="center"/>
    </xf>
    <xf numFmtId="0" fontId="5" fillId="4" borderId="4" xfId="0" applyFont="1" applyFill="1" applyBorder="1" applyAlignment="1">
      <alignment horizontal="center" vertical="center"/>
    </xf>
    <xf numFmtId="0" fontId="5" fillId="4" borderId="9"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cellXfs>
  <cellStyles count="3">
    <cellStyle name="Comma" xfId="1" builtinId="3"/>
    <cellStyle name="Normal" xfId="0" builtinId="0"/>
    <cellStyle name="Per cent" xfId="2" builtinId="5"/>
  </cellStyles>
  <dxfs count="729">
    <dxf>
      <font>
        <b val="0"/>
        <i val="0"/>
        <strike val="0"/>
        <condense val="0"/>
        <extend val="0"/>
        <outline val="0"/>
        <shadow val="0"/>
        <u val="none"/>
        <vertAlign val="baseline"/>
        <sz val="12"/>
        <color rgb="FF9C0006"/>
        <name val="宋体"/>
        <charset val="134"/>
        <scheme val="none"/>
      </font>
      <fill>
        <patternFill patternType="solid">
          <fgColor indexed="64"/>
          <bgColor rgb="FFFFC7CE"/>
        </patternFill>
      </fill>
    </dxf>
    <dxf>
      <font>
        <b val="0"/>
        <i val="0"/>
        <strike val="0"/>
        <condense val="0"/>
        <extend val="0"/>
        <outline val="0"/>
        <shadow val="0"/>
        <u val="none"/>
        <vertAlign val="baseline"/>
        <sz val="12"/>
        <color rgb="FF9C0006"/>
        <name val="宋体"/>
        <charset val="134"/>
        <scheme val="none"/>
      </font>
      <fill>
        <patternFill patternType="solid">
          <fgColor indexed="64"/>
          <bgColor rgb="FFFFC7CE"/>
        </patternFill>
      </fill>
    </dxf>
    <dxf>
      <numFmt numFmtId="169" formatCode="0.00_ "/>
    </dxf>
    <dxf>
      <numFmt numFmtId="169" formatCode="0.00_ "/>
    </dxf>
    <dxf>
      <numFmt numFmtId="169" formatCode="0.00_ "/>
    </dxf>
    <dxf>
      <numFmt numFmtId="169" formatCode="0.00_ "/>
    </dxf>
    <dxf>
      <numFmt numFmtId="169" formatCode="0.00_ "/>
    </dxf>
    <dxf>
      <numFmt numFmtId="169" formatCode="0.00_ "/>
    </dxf>
    <dxf>
      <numFmt numFmtId="169" formatCode="0.00_ "/>
    </dxf>
    <dxf>
      <numFmt numFmtId="169" formatCode="0.00_ "/>
    </dxf>
    <dxf>
      <numFmt numFmtId="169" formatCode="0.00_ "/>
    </dxf>
    <dxf>
      <numFmt numFmtId="169" formatCode="0.00_ "/>
    </dxf>
    <dxf>
      <numFmt numFmtId="169" formatCode="0.00_ "/>
    </dxf>
    <dxf>
      <numFmt numFmtId="169" formatCode="0.00_ "/>
    </dxf>
    <dxf>
      <numFmt numFmtId="169" formatCode="0.00_ "/>
    </dxf>
    <dxf>
      <numFmt numFmtId="169" formatCode="0.00_ "/>
    </dxf>
    <dxf>
      <numFmt numFmtId="169" formatCode="0.00_ "/>
    </dxf>
    <dxf>
      <numFmt numFmtId="169" formatCode="0.00_ "/>
    </dxf>
    <dxf>
      <numFmt numFmtId="169" formatCode="0.00_ "/>
    </dxf>
    <dxf>
      <numFmt numFmtId="169" formatCode="0.00_ "/>
    </dxf>
    <dxf>
      <numFmt numFmtId="169" formatCode="0.00_ "/>
    </dxf>
    <dxf>
      <numFmt numFmtId="176" formatCode="0.0_ "/>
    </dxf>
    <dxf>
      <numFmt numFmtId="176" formatCode="0.0_ "/>
    </dxf>
    <dxf>
      <numFmt numFmtId="176" formatCode="0.0_ "/>
    </dxf>
    <dxf>
      <numFmt numFmtId="176" formatCode="0.0_ "/>
    </dxf>
    <dxf>
      <numFmt numFmtId="176" formatCode="0.0_ "/>
    </dxf>
    <dxf>
      <numFmt numFmtId="176" formatCode="0.0_ "/>
    </dxf>
    <dxf>
      <numFmt numFmtId="176" formatCode="0.0_ "/>
    </dxf>
    <dxf>
      <numFmt numFmtId="176" formatCode="0.0_ "/>
    </dxf>
    <dxf>
      <numFmt numFmtId="176" formatCode="0.0_ "/>
    </dxf>
    <dxf>
      <numFmt numFmtId="176" formatCode="0.0_ "/>
    </dxf>
    <dxf>
      <numFmt numFmtId="176" formatCode="0.0_ "/>
    </dxf>
    <dxf>
      <numFmt numFmtId="176" formatCode="0.0_ "/>
    </dxf>
    <dxf>
      <numFmt numFmtId="176" formatCode="0.0_ "/>
    </dxf>
    <dxf>
      <numFmt numFmtId="176" formatCode="0.0_ "/>
    </dxf>
    <dxf>
      <numFmt numFmtId="176" formatCode="0.0_ "/>
    </dxf>
    <dxf>
      <numFmt numFmtId="176" formatCode="0.0_ "/>
    </dxf>
    <dxf>
      <numFmt numFmtId="176" formatCode="0.0_ "/>
    </dxf>
    <dxf>
      <numFmt numFmtId="176" formatCode="0.0_ "/>
    </dxf>
    <dxf>
      <numFmt numFmtId="176" formatCode="0.0_ "/>
    </dxf>
    <dxf>
      <numFmt numFmtId="169" formatCode="0.00_ "/>
    </dxf>
    <dxf>
      <numFmt numFmtId="176" formatCode="0.0_ "/>
    </dxf>
    <dxf>
      <border outline="0">
        <bottom/>
      </border>
    </dxf>
    <dxf>
      <border outline="0">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numFmt numFmtId="169" formatCode="0.00_ "/>
    </dxf>
    <dxf>
      <numFmt numFmtId="169" formatCode="0.00_ "/>
    </dxf>
    <dxf>
      <numFmt numFmtId="169" formatCode="0.00_ "/>
    </dxf>
    <dxf>
      <numFmt numFmtId="169" formatCode="0.00_ "/>
    </dxf>
    <dxf>
      <numFmt numFmtId="169" formatCode="0.00_ "/>
    </dxf>
    <dxf>
      <numFmt numFmtId="169" formatCode="0.00_ "/>
    </dxf>
    <dxf>
      <numFmt numFmtId="169" formatCode="0.00_ "/>
    </dxf>
    <dxf>
      <numFmt numFmtId="169" formatCode="0.00_ "/>
    </dxf>
    <dxf>
      <numFmt numFmtId="169" formatCode="0.00_ "/>
    </dxf>
    <dxf>
      <numFmt numFmtId="169" formatCode="0.00_ "/>
    </dxf>
    <dxf>
      <numFmt numFmtId="169" formatCode="0.00_ "/>
    </dxf>
    <dxf>
      <numFmt numFmtId="169" formatCode="0.00_ "/>
    </dxf>
    <dxf>
      <numFmt numFmtId="176" formatCode="0.0_ "/>
    </dxf>
    <dxf>
      <numFmt numFmtId="176" formatCode="0.0_ "/>
    </dxf>
    <dxf>
      <numFmt numFmtId="176" formatCode="0.0_ "/>
    </dxf>
    <dxf>
      <numFmt numFmtId="176" formatCode="0.0_ "/>
    </dxf>
    <dxf>
      <numFmt numFmtId="176" formatCode="0.0_ "/>
    </dxf>
    <dxf>
      <numFmt numFmtId="176" formatCode="0.0_ "/>
    </dxf>
    <dxf>
      <numFmt numFmtId="176" formatCode="0.0_ "/>
    </dxf>
    <dxf>
      <numFmt numFmtId="176" formatCode="0.0_ "/>
    </dxf>
    <dxf>
      <numFmt numFmtId="176" formatCode="0.0_ "/>
    </dxf>
    <dxf>
      <numFmt numFmtId="176" formatCode="0.0_ "/>
    </dxf>
    <dxf>
      <numFmt numFmtId="176" formatCode="0.0_ "/>
    </dxf>
    <dxf>
      <numFmt numFmtId="176" formatCode="0.0_ "/>
    </dxf>
    <dxf>
      <numFmt numFmtId="169" formatCode="0.00_ "/>
    </dxf>
    <dxf>
      <numFmt numFmtId="176" formatCode="0.0_ "/>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border outline="0">
        <bottom/>
      </border>
    </dxf>
    <dxf>
      <border outline="0">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numFmt numFmtId="169" formatCode="0.00_ "/>
    </dxf>
    <dxf>
      <numFmt numFmtId="177" formatCode="0.000_ "/>
    </dxf>
    <dxf>
      <fill>
        <patternFill patternType="solid">
          <fgColor indexed="64"/>
          <bgColor rgb="FFD9E1F4"/>
        </patternFill>
      </fill>
    </dxf>
    <dxf>
      <fill>
        <patternFill patternType="solid">
          <fgColor indexed="64"/>
          <bgColor rgb="FFFCE4D3"/>
        </patternFill>
      </fill>
    </dxf>
    <dxf>
      <fill>
        <patternFill patternType="solid">
          <fgColor indexed="64"/>
          <bgColor rgb="FFFCE4D3"/>
        </patternFill>
      </fill>
    </dxf>
    <dxf>
      <fill>
        <patternFill patternType="solid">
          <fgColor indexed="64"/>
          <bgColor rgb="FFFCE4D3"/>
        </patternFill>
      </fill>
    </dxf>
    <dxf>
      <fill>
        <patternFill patternType="solid">
          <fgColor indexed="64"/>
          <bgColor rgb="FFFCE4D3"/>
        </patternFill>
      </fill>
    </dxf>
    <dxf>
      <fill>
        <patternFill patternType="solid">
          <fgColor indexed="64"/>
          <bgColor rgb="FFFCE4D3"/>
        </patternFill>
      </fill>
    </dxf>
    <dxf>
      <fill>
        <patternFill patternType="solid">
          <fgColor indexed="64"/>
          <bgColor rgb="FFFCE4D3"/>
        </patternFill>
      </fill>
    </dxf>
    <dxf>
      <fill>
        <patternFill patternType="solid">
          <fgColor indexed="64"/>
          <bgColor rgb="FFFCE4D3"/>
        </patternFill>
      </fill>
    </dxf>
    <dxf>
      <fill>
        <patternFill patternType="solid">
          <fgColor indexed="64"/>
          <bgColor rgb="FFFCE4D3"/>
        </patternFill>
      </fill>
    </dxf>
    <dxf>
      <fill>
        <patternFill patternType="solid">
          <fgColor indexed="64"/>
          <bgColor rgb="FFFCE4D3"/>
        </patternFill>
      </fill>
    </dxf>
    <dxf>
      <fill>
        <patternFill patternType="solid">
          <fgColor indexed="64"/>
          <bgColor rgb="FFFCE4D3"/>
        </patternFill>
      </fill>
    </dxf>
    <dxf>
      <fill>
        <patternFill patternType="solid">
          <fgColor indexed="64"/>
          <bgColor rgb="FFFCE4D3"/>
        </patternFill>
      </fill>
    </dxf>
    <dxf>
      <fill>
        <patternFill patternType="solid">
          <fgColor indexed="64"/>
          <bgColor rgb="FFFCE4D3"/>
        </patternFill>
      </fill>
    </dxf>
    <dxf>
      <fill>
        <patternFill patternType="solid">
          <fgColor indexed="64"/>
          <bgColor rgb="FFFCE4D3"/>
        </patternFill>
      </fill>
    </dxf>
    <dxf>
      <fill>
        <patternFill patternType="solid">
          <fgColor indexed="64"/>
          <bgColor rgb="FFFCE4D3"/>
        </patternFill>
      </fill>
    </dxf>
    <dxf>
      <fill>
        <patternFill patternType="solid">
          <fgColor indexed="64"/>
          <bgColor rgb="FFFCE4D3"/>
        </patternFill>
      </fill>
    </dxf>
    <dxf>
      <fill>
        <patternFill patternType="solid">
          <fgColor indexed="64"/>
          <bgColor rgb="FFFCE4D3"/>
        </patternFill>
      </fill>
    </dxf>
    <dxf>
      <fill>
        <patternFill patternType="solid">
          <fgColor indexed="64"/>
          <bgColor rgb="FFFCE4D3"/>
        </patternFill>
      </fill>
    </dxf>
    <dxf>
      <fill>
        <patternFill patternType="solid">
          <fgColor indexed="64"/>
          <bgColor rgb="FFFCE4D3"/>
        </patternFill>
      </fill>
    </dxf>
    <dxf>
      <fill>
        <patternFill patternType="solid">
          <fgColor indexed="64"/>
          <bgColor rgb="FFFCE4D3"/>
        </patternFill>
      </fill>
    </dxf>
    <dxf>
      <fill>
        <patternFill patternType="solid">
          <fgColor indexed="64"/>
          <bgColor rgb="FFFCE4D3"/>
        </patternFill>
      </fill>
    </dxf>
    <dxf>
      <fill>
        <patternFill patternType="solid">
          <fgColor indexed="64"/>
          <bgColor rgb="FFFCE4D3"/>
        </patternFill>
      </fill>
    </dxf>
    <dxf>
      <fill>
        <patternFill patternType="solid">
          <fgColor indexed="64"/>
          <bgColor rgb="FFFCE4D3"/>
        </patternFill>
      </fill>
    </dxf>
    <dxf>
      <fill>
        <patternFill patternType="solid">
          <fgColor indexed="64"/>
          <bgColor rgb="FFFCE4D3"/>
        </patternFill>
      </fill>
    </dxf>
    <dxf>
      <fill>
        <patternFill patternType="solid">
          <fgColor indexed="64"/>
          <bgColor rgb="FFFCE4D3"/>
        </patternFill>
      </fill>
    </dxf>
    <dxf>
      <fill>
        <patternFill patternType="solid">
          <fgColor indexed="64"/>
          <bgColor rgb="FFFCE4D3"/>
        </patternFill>
      </fill>
    </dxf>
    <dxf>
      <fill>
        <patternFill patternType="solid">
          <fgColor indexed="64"/>
          <bgColor rgb="FFFCE4D3"/>
        </patternFill>
      </fill>
    </dxf>
    <dxf>
      <fill>
        <patternFill patternType="solid">
          <fgColor indexed="64"/>
          <bgColor rgb="FFFCE4D3"/>
        </patternFill>
      </fill>
    </dxf>
    <dxf>
      <fill>
        <patternFill patternType="solid">
          <fgColor indexed="64"/>
          <bgColor rgb="FFFCE4D3"/>
        </patternFill>
      </fill>
    </dxf>
    <dxf>
      <fill>
        <patternFill patternType="solid">
          <fgColor indexed="64"/>
          <bgColor rgb="FFFCE4D3"/>
        </patternFill>
      </fill>
    </dxf>
    <dxf>
      <fill>
        <patternFill patternType="solid">
          <fgColor indexed="64"/>
          <bgColor rgb="FFFCE4D3"/>
        </patternFill>
      </fill>
    </dxf>
    <dxf>
      <fill>
        <patternFill patternType="solid">
          <fgColor indexed="64"/>
          <bgColor rgb="FFFCE4D3"/>
        </patternFill>
      </fill>
    </dxf>
    <dxf>
      <fill>
        <patternFill patternType="solid">
          <fgColor indexed="64"/>
          <bgColor rgb="FFFCE4D3"/>
        </patternFill>
      </fill>
    </dxf>
    <dxf>
      <fill>
        <patternFill patternType="solid">
          <fgColor indexed="64"/>
          <bgColor rgb="FFFCE4D3"/>
        </patternFill>
      </fill>
    </dxf>
    <dxf>
      <fill>
        <patternFill patternType="solid">
          <fgColor indexed="64"/>
          <bgColor rgb="FFFCE4D3"/>
        </patternFill>
      </fill>
    </dxf>
    <dxf>
      <fill>
        <patternFill patternType="solid">
          <fgColor indexed="64"/>
          <bgColor rgb="FFF4B7BE"/>
        </patternFill>
      </fill>
    </dxf>
    <dxf>
      <fill>
        <patternFill patternType="solid">
          <fgColor indexed="64"/>
          <bgColor rgb="FFF4B7BE"/>
        </patternFill>
      </fill>
    </dxf>
    <dxf>
      <fill>
        <patternFill patternType="solid">
          <fgColor indexed="64"/>
          <bgColor rgb="FFF4B7BE"/>
        </patternFill>
      </fill>
    </dxf>
    <dxf>
      <fill>
        <patternFill patternType="solid">
          <fgColor indexed="64"/>
          <bgColor rgb="FFF4B7BE"/>
        </patternFill>
      </fill>
    </dxf>
    <dxf>
      <fill>
        <patternFill patternType="solid">
          <fgColor indexed="64"/>
          <bgColor rgb="FFF4B7BE"/>
        </patternFill>
      </fill>
    </dxf>
    <dxf>
      <fill>
        <patternFill patternType="solid">
          <fgColor indexed="64"/>
          <bgColor rgb="FFF4B7BE"/>
        </patternFill>
      </fill>
    </dxf>
    <dxf>
      <fill>
        <patternFill patternType="solid">
          <fgColor indexed="64"/>
          <bgColor rgb="FFF4B7BE"/>
        </patternFill>
      </fill>
    </dxf>
    <dxf>
      <fill>
        <patternFill patternType="solid">
          <fgColor indexed="64"/>
          <bgColor rgb="FFF4B7BE"/>
        </patternFill>
      </fill>
    </dxf>
    <dxf>
      <fill>
        <patternFill patternType="solid">
          <fgColor indexed="64"/>
          <bgColor rgb="FFF4B7BE"/>
        </patternFill>
      </fill>
    </dxf>
    <dxf>
      <fill>
        <patternFill patternType="solid">
          <fgColor indexed="64"/>
          <bgColor rgb="FFF4B7BE"/>
        </patternFill>
      </fill>
    </dxf>
    <dxf>
      <fill>
        <patternFill patternType="solid">
          <fgColor indexed="64"/>
          <bgColor rgb="FFF4B7BE"/>
        </patternFill>
      </fill>
    </dxf>
    <dxf>
      <fill>
        <patternFill patternType="solid">
          <fgColor indexed="64"/>
          <bgColor rgb="FFF4B7BE"/>
        </patternFill>
      </fill>
    </dxf>
    <dxf>
      <fill>
        <patternFill patternType="solid">
          <fgColor indexed="64"/>
          <bgColor rgb="FFF4B7BE"/>
        </patternFill>
      </fill>
    </dxf>
    <dxf>
      <fill>
        <patternFill patternType="solid">
          <fgColor indexed="64"/>
          <bgColor rgb="FFF4B7BE"/>
        </patternFill>
      </fill>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val="0"/>
        <i val="0"/>
        <strike val="0"/>
        <condense val="0"/>
        <extend val="0"/>
        <outline val="0"/>
        <shadow val="0"/>
      </font>
    </dxf>
    <dxf>
      <font>
        <b val="0"/>
        <i val="0"/>
        <strike val="0"/>
        <condense val="0"/>
        <extend val="0"/>
        <outline val="0"/>
        <shadow val="0"/>
      </font>
    </dxf>
    <dxf>
      <font>
        <b val="0"/>
        <i val="0"/>
        <strike val="0"/>
        <condense val="0"/>
        <extend val="0"/>
        <outline val="0"/>
        <shadow val="0"/>
      </font>
    </dxf>
    <dxf>
      <font>
        <b val="0"/>
        <i val="0"/>
        <strike val="0"/>
        <condense val="0"/>
        <extend val="0"/>
        <outline val="0"/>
        <shadow val="0"/>
      </font>
    </dxf>
    <dxf>
      <font>
        <b val="0"/>
        <i val="0"/>
        <strike val="0"/>
        <condense val="0"/>
        <extend val="0"/>
        <outline val="0"/>
        <shadow val="0"/>
      </font>
    </dxf>
    <dxf>
      <font>
        <b val="0"/>
        <i val="0"/>
        <strike val="0"/>
        <condense val="0"/>
        <extend val="0"/>
        <outline val="0"/>
        <shadow val="0"/>
      </font>
    </dxf>
    <dxf>
      <font>
        <b val="0"/>
        <i val="0"/>
        <strike val="0"/>
        <condense val="0"/>
        <extend val="0"/>
        <outline val="0"/>
        <shadow val="0"/>
      </font>
    </dxf>
    <dxf>
      <font>
        <b val="0"/>
        <i val="0"/>
        <strike val="0"/>
        <condense val="0"/>
        <extend val="0"/>
        <outline val="0"/>
        <shadow val="0"/>
      </font>
    </dxf>
    <dxf>
      <font>
        <b val="0"/>
        <i val="0"/>
        <strike val="0"/>
        <condense val="0"/>
        <extend val="0"/>
        <outline val="0"/>
        <shadow val="0"/>
      </font>
    </dxf>
    <dxf>
      <font>
        <b val="0"/>
        <i val="0"/>
        <strike val="0"/>
        <condense val="0"/>
        <extend val="0"/>
        <outline val="0"/>
        <shadow val="0"/>
      </font>
    </dxf>
    <dxf>
      <font>
        <b val="0"/>
        <i val="0"/>
        <strike val="0"/>
        <condense val="0"/>
        <extend val="0"/>
        <outline val="0"/>
        <shadow val="0"/>
      </font>
    </dxf>
    <dxf>
      <font>
        <b val="0"/>
        <i val="0"/>
        <strike val="0"/>
        <condense val="0"/>
        <extend val="0"/>
        <outline val="0"/>
        <shadow val="0"/>
      </font>
    </dxf>
    <dxf>
      <font>
        <b val="0"/>
        <i val="0"/>
        <strike val="0"/>
        <condense val="0"/>
        <extend val="0"/>
        <outline val="0"/>
        <shadow val="0"/>
      </font>
    </dxf>
    <dxf>
      <font>
        <b val="0"/>
        <i val="0"/>
        <strike val="0"/>
        <condense val="0"/>
        <extend val="0"/>
        <outline val="0"/>
        <shadow val="0"/>
      </font>
    </dxf>
    <dxf>
      <border outline="0">
        <left style="thin">
          <color indexed="64"/>
        </left>
        <right style="thin">
          <color indexed="64"/>
        </right>
      </border>
    </dxf>
    <dxf>
      <border outline="0">
        <left style="thin">
          <color indexed="64"/>
        </left>
        <right style="thin">
          <color indexed="64"/>
        </right>
      </border>
    </dxf>
    <dxf>
      <border outline="0">
        <left style="thin">
          <color indexed="64"/>
        </left>
        <right style="thin">
          <color indexed="64"/>
        </right>
      </border>
    </dxf>
    <dxf>
      <border outline="0">
        <left style="thin">
          <color indexed="64"/>
        </left>
        <right style="thin">
          <color indexed="64"/>
        </right>
      </border>
    </dxf>
    <dxf>
      <border outline="0">
        <left style="thin">
          <color indexed="64"/>
        </left>
        <right style="thin">
          <color indexed="64"/>
        </right>
      </border>
    </dxf>
    <dxf>
      <border outline="0">
        <left style="thin">
          <color indexed="64"/>
        </left>
        <right style="thin">
          <color indexed="64"/>
        </right>
      </border>
    </dxf>
    <dxf>
      <border outline="0">
        <left style="thin">
          <color indexed="64"/>
        </left>
        <right style="thin">
          <color indexed="64"/>
        </right>
      </border>
    </dxf>
    <dxf>
      <border outline="0">
        <left style="thin">
          <color indexed="64"/>
        </left>
        <right style="thin">
          <color indexed="64"/>
        </right>
      </border>
    </dxf>
    <dxf>
      <border outline="0">
        <left style="thin">
          <color indexed="64"/>
        </left>
        <right style="thin">
          <color indexed="64"/>
        </right>
      </border>
    </dxf>
    <dxf>
      <border outline="0">
        <left style="thin">
          <color indexed="64"/>
        </left>
        <right style="thin">
          <color indexed="64"/>
        </right>
      </border>
    </dxf>
    <dxf>
      <border outline="0">
        <left style="thin">
          <color indexed="64"/>
        </left>
        <right style="thin">
          <color indexed="64"/>
        </right>
      </border>
    </dxf>
    <dxf>
      <border outline="0">
        <left style="thin">
          <color indexed="64"/>
        </left>
        <right style="thin">
          <color indexed="64"/>
        </right>
      </border>
    </dxf>
    <dxf>
      <border outline="0">
        <left style="thin">
          <color indexed="64"/>
        </left>
        <right style="thin">
          <color indexed="64"/>
        </right>
      </border>
    </dxf>
    <dxf>
      <border outline="0">
        <left style="thin">
          <color indexed="64"/>
        </left>
        <right style="thin">
          <color indexed="64"/>
        </right>
      </border>
    </dxf>
    <dxf>
      <border outline="0">
        <left style="thin">
          <color indexed="64"/>
        </left>
        <right style="thin">
          <color indexed="64"/>
        </right>
      </border>
    </dxf>
    <dxf>
      <border outline="0">
        <left style="thin">
          <color indexed="64"/>
        </left>
        <right style="thin">
          <color indexed="64"/>
        </right>
      </border>
    </dxf>
    <dxf>
      <border outline="0">
        <left style="thin">
          <color indexed="64"/>
        </left>
        <right style="thin">
          <color indexed="64"/>
        </right>
      </border>
    </dxf>
    <dxf>
      <border outline="0">
        <left style="thin">
          <color indexed="64"/>
        </left>
        <right style="thin">
          <color indexed="64"/>
        </right>
      </border>
    </dxf>
    <dxf>
      <border outline="0">
        <left style="thin">
          <color indexed="64"/>
        </left>
        <right style="thin">
          <color indexed="64"/>
        </right>
      </border>
    </dxf>
    <dxf>
      <border outline="0">
        <left style="thin">
          <color indexed="64"/>
        </left>
        <right style="thin">
          <color indexed="64"/>
        </right>
      </border>
    </dxf>
    <dxf>
      <border outline="0">
        <left style="thin">
          <color indexed="64"/>
        </left>
        <right style="thin">
          <color indexed="64"/>
        </right>
      </border>
    </dxf>
    <dxf>
      <border outline="0">
        <left style="thin">
          <color indexed="64"/>
        </left>
        <right style="thin">
          <color indexed="64"/>
        </right>
      </border>
    </dxf>
    <dxf>
      <border outline="0">
        <left style="thin">
          <color indexed="64"/>
        </left>
        <right style="thin">
          <color indexed="64"/>
        </right>
      </border>
    </dxf>
    <dxf>
      <border outline="0">
        <left style="thin">
          <color indexed="64"/>
        </left>
        <right style="thin">
          <color indexed="64"/>
        </right>
      </border>
    </dxf>
    <dxf>
      <border outline="0">
        <left style="thin">
          <color indexed="64"/>
        </left>
        <right style="thin">
          <color indexed="64"/>
        </right>
      </border>
    </dxf>
    <dxf>
      <border outline="0">
        <left style="thin">
          <color indexed="64"/>
        </left>
        <right style="thin">
          <color indexed="64"/>
        </right>
      </border>
    </dxf>
    <dxf>
      <border outline="0">
        <left style="thin">
          <color indexed="64"/>
        </left>
        <right style="thin">
          <color indexed="64"/>
        </right>
      </border>
    </dxf>
    <dxf>
      <border outline="0">
        <left style="thin">
          <color indexed="64"/>
        </left>
        <right style="thin">
          <color indexed="64"/>
        </right>
      </border>
    </dxf>
    <dxf>
      <border outline="0">
        <left style="thin">
          <color indexed="64"/>
        </left>
        <right style="thin">
          <color indexed="64"/>
        </right>
      </border>
    </dxf>
    <dxf>
      <border outline="0">
        <left style="thin">
          <color indexed="64"/>
        </left>
        <right style="thin">
          <color indexed="64"/>
        </right>
      </border>
    </dxf>
    <dxf>
      <border outline="0">
        <left style="thin">
          <color indexed="64"/>
        </left>
        <right style="thin">
          <color indexed="64"/>
        </right>
      </border>
    </dxf>
    <dxf>
      <border outline="0">
        <left style="thin">
          <color indexed="64"/>
        </left>
        <right style="thin">
          <color indexed="64"/>
        </right>
      </border>
    </dxf>
    <dxf>
      <border outline="0">
        <left style="thin">
          <color indexed="64"/>
        </left>
        <right style="thin">
          <color indexed="64"/>
        </right>
      </border>
    </dxf>
    <dxf>
      <border outline="0">
        <left style="thin">
          <color indexed="64"/>
        </left>
        <right style="thin">
          <color indexed="64"/>
        </right>
      </border>
    </dxf>
    <dxf>
      <border outline="0">
        <left style="thin">
          <color indexed="64"/>
        </left>
        <right style="thin">
          <color indexed="64"/>
        </right>
      </border>
    </dxf>
    <dxf>
      <border outline="0">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bottom/>
      </border>
    </dxf>
    <dxf>
      <border outline="0">
        <right/>
      </border>
    </dxf>
    <dxf>
      <border outline="0">
        <right/>
      </border>
    </dxf>
    <dxf>
      <border outline="0">
        <right/>
      </border>
    </dxf>
    <dxf>
      <border outline="0">
        <right/>
      </border>
    </dxf>
    <dxf>
      <border outline="0">
        <right/>
      </border>
    </dxf>
    <dxf>
      <border outline="0">
        <right/>
      </border>
    </dxf>
    <dxf>
      <border outline="0">
        <right/>
      </border>
    </dxf>
    <dxf>
      <border outline="0">
        <right/>
      </border>
    </dxf>
    <dxf>
      <border outline="0">
        <right/>
      </border>
    </dxf>
    <dxf>
      <border outline="0">
        <right/>
      </border>
    </dxf>
    <dxf>
      <border outline="0">
        <right/>
      </border>
    </dxf>
    <dxf>
      <border outline="0">
        <right/>
      </border>
    </dxf>
    <dxf>
      <border outline="0">
        <right/>
      </border>
    </dxf>
    <dxf>
      <border outline="0">
        <right/>
      </border>
    </dxf>
    <dxf>
      <border outline="0">
        <right/>
      </border>
    </dxf>
    <dxf>
      <border outline="0">
        <right/>
      </border>
    </dxf>
    <dxf>
      <border outline="0">
        <right/>
      </border>
    </dxf>
    <dxf>
      <border outline="0">
        <right/>
      </border>
    </dxf>
    <dxf>
      <border outline="0">
        <right/>
      </border>
    </dxf>
    <dxf>
      <border outline="0">
        <right/>
      </border>
    </dxf>
    <dxf>
      <border outline="0">
        <right/>
      </border>
    </dxf>
    <dxf>
      <border outline="0">
        <right/>
      </border>
    </dxf>
    <dxf>
      <border outline="0">
        <right/>
      </border>
    </dxf>
    <dxf>
      <border outline="0">
        <right/>
      </border>
    </dxf>
    <dxf>
      <border outline="0">
        <right/>
      </border>
    </dxf>
    <dxf>
      <border outline="0">
        <right/>
      </border>
    </dxf>
    <dxf>
      <border outline="0">
        <right/>
      </border>
    </dxf>
    <dxf>
      <border outline="0">
        <right/>
      </border>
    </dxf>
    <dxf>
      <border outline="0">
        <right/>
      </border>
    </dxf>
    <dxf>
      <border outline="0">
        <right/>
      </border>
    </dxf>
    <dxf>
      <border outline="0">
        <right/>
      </border>
    </dxf>
    <dxf>
      <border outline="0">
        <right/>
      </border>
    </dxf>
    <dxf>
      <border outline="0">
        <right/>
      </border>
    </dxf>
    <dxf>
      <border outline="0">
        <right/>
      </border>
    </dxf>
    <dxf>
      <border outline="0">
        <right/>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bottom/>
      </border>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val="0"/>
        <i val="0"/>
        <strike val="0"/>
        <condense val="0"/>
        <extend val="0"/>
        <outline val="0"/>
        <shadow val="0"/>
      </font>
    </dxf>
    <dxf>
      <font>
        <b val="0"/>
        <i val="0"/>
        <strike val="0"/>
        <condense val="0"/>
        <extend val="0"/>
        <outline val="0"/>
        <shadow val="0"/>
      </font>
    </dxf>
    <dxf>
      <font>
        <b val="0"/>
        <i val="0"/>
        <strike val="0"/>
        <condense val="0"/>
        <extend val="0"/>
        <outline val="0"/>
        <shadow val="0"/>
      </font>
    </dxf>
    <dxf>
      <font>
        <b val="0"/>
        <i val="0"/>
        <strike val="0"/>
        <condense val="0"/>
        <extend val="0"/>
        <outline val="0"/>
        <shadow val="0"/>
      </font>
    </dxf>
    <dxf>
      <font>
        <b val="0"/>
        <i val="0"/>
        <strike val="0"/>
        <condense val="0"/>
        <extend val="0"/>
        <outline val="0"/>
        <shadow val="0"/>
      </font>
    </dxf>
    <dxf>
      <font>
        <b val="0"/>
        <i val="0"/>
        <strike val="0"/>
        <condense val="0"/>
        <extend val="0"/>
        <outline val="0"/>
        <shadow val="0"/>
      </font>
    </dxf>
    <dxf>
      <font>
        <b val="0"/>
        <i val="0"/>
        <strike val="0"/>
        <condense val="0"/>
        <extend val="0"/>
        <outline val="0"/>
        <shadow val="0"/>
      </font>
    </dxf>
    <dxf>
      <font>
        <b val="0"/>
        <i val="0"/>
        <strike val="0"/>
        <condense val="0"/>
        <extend val="0"/>
        <outline val="0"/>
        <shadow val="0"/>
      </font>
    </dxf>
    <dxf>
      <font>
        <b val="0"/>
        <i val="0"/>
        <strike val="0"/>
        <condense val="0"/>
        <extend val="0"/>
        <outline val="0"/>
        <shadow val="0"/>
      </font>
    </dxf>
    <dxf>
      <font>
        <b val="0"/>
        <i val="0"/>
        <strike val="0"/>
        <condense val="0"/>
        <extend val="0"/>
        <outline val="0"/>
        <shadow val="0"/>
      </font>
    </dxf>
    <dxf>
      <font>
        <b val="0"/>
        <i val="0"/>
        <strike val="0"/>
        <condense val="0"/>
        <extend val="0"/>
        <outline val="0"/>
        <shadow val="0"/>
      </font>
    </dxf>
    <dxf>
      <font>
        <b val="0"/>
        <i val="0"/>
        <strike val="0"/>
        <condense val="0"/>
        <extend val="0"/>
        <outline val="0"/>
        <shadow val="0"/>
      </font>
    </dxf>
    <dxf>
      <font>
        <b val="0"/>
        <i val="0"/>
        <strike val="0"/>
        <condense val="0"/>
        <extend val="0"/>
        <outline val="0"/>
        <shadow val="0"/>
      </font>
    </dxf>
    <dxf>
      <font>
        <b val="0"/>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numFmt numFmtId="169" formatCode="0.00_ "/>
    </dxf>
    <dxf>
      <numFmt numFmtId="169" formatCode="0.00_ "/>
    </dxf>
    <dxf>
      <numFmt numFmtId="169" formatCode="0.00_ "/>
    </dxf>
    <dxf>
      <numFmt numFmtId="169" formatCode="0.00_ "/>
    </dxf>
    <dxf>
      <numFmt numFmtId="169" formatCode="0.00_ "/>
    </dxf>
    <dxf>
      <numFmt numFmtId="169" formatCode="0.00_ "/>
    </dxf>
    <dxf>
      <numFmt numFmtId="169" formatCode="0.00_ "/>
    </dxf>
    <dxf>
      <numFmt numFmtId="169" formatCode="0.00_ "/>
    </dxf>
    <dxf>
      <numFmt numFmtId="169" formatCode="0.00_ "/>
    </dxf>
    <dxf>
      <numFmt numFmtId="169" formatCode="0.00_ "/>
    </dxf>
    <dxf>
      <numFmt numFmtId="169" formatCode="0.00_ "/>
    </dxf>
    <dxf>
      <numFmt numFmtId="169" formatCode="0.00_ "/>
    </dxf>
    <dxf>
      <numFmt numFmtId="169" formatCode="0.00_ "/>
    </dxf>
    <dxf>
      <numFmt numFmtId="169" formatCode="0.00_ "/>
    </dxf>
    <dxf>
      <numFmt numFmtId="169" formatCode="0.00_ "/>
    </dxf>
    <dxf>
      <numFmt numFmtId="169" formatCode="0.00_ "/>
    </dxf>
    <dxf>
      <numFmt numFmtId="169" formatCode="0.00_ "/>
    </dxf>
    <dxf>
      <numFmt numFmtId="169" formatCode="0.00_ "/>
    </dxf>
    <dxf>
      <numFmt numFmtId="169" formatCode="0.00_ "/>
    </dxf>
    <dxf>
      <numFmt numFmtId="169" formatCode="0.00_ "/>
    </dxf>
    <dxf>
      <numFmt numFmtId="169" formatCode="0.00_ "/>
    </dxf>
    <dxf>
      <numFmt numFmtId="169" formatCode="0.00_ "/>
    </dxf>
    <dxf>
      <numFmt numFmtId="169" formatCode="0.00_ "/>
    </dxf>
    <dxf>
      <numFmt numFmtId="169" formatCode="0.00_ "/>
    </dxf>
    <dxf>
      <numFmt numFmtId="169" formatCode="0.00_ "/>
    </dxf>
    <dxf>
      <numFmt numFmtId="169" formatCode="0.00_ "/>
    </dxf>
    <dxf>
      <numFmt numFmtId="169" formatCode="0.00_ "/>
    </dxf>
    <dxf>
      <numFmt numFmtId="169" formatCode="0.00_ "/>
    </dxf>
    <dxf>
      <numFmt numFmtId="169" formatCode="0.00_ "/>
    </dxf>
    <dxf>
      <numFmt numFmtId="169" formatCode="0.00_ "/>
    </dxf>
    <dxf>
      <numFmt numFmtId="169" formatCode="0.00_ "/>
    </dxf>
    <dxf>
      <numFmt numFmtId="169" formatCode="0.00_ "/>
    </dxf>
    <dxf>
      <numFmt numFmtId="177" formatCode="0.000_ "/>
    </dxf>
    <dxf>
      <numFmt numFmtId="177" formatCode="0.000_ "/>
    </dxf>
    <dxf>
      <numFmt numFmtId="177" formatCode="0.000_ "/>
    </dxf>
    <dxf>
      <numFmt numFmtId="177" formatCode="0.000_ "/>
    </dxf>
    <dxf>
      <numFmt numFmtId="177" formatCode="0.000_ "/>
    </dxf>
    <dxf>
      <numFmt numFmtId="177" formatCode="0.000_ "/>
    </dxf>
    <dxf>
      <numFmt numFmtId="177" formatCode="0.000_ "/>
    </dxf>
    <dxf>
      <numFmt numFmtId="177" formatCode="0.000_ "/>
    </dxf>
    <dxf>
      <numFmt numFmtId="177" formatCode="0.000_ "/>
    </dxf>
    <dxf>
      <numFmt numFmtId="177" formatCode="0.000_ "/>
    </dxf>
    <dxf>
      <numFmt numFmtId="177" formatCode="0.000_ "/>
    </dxf>
    <dxf>
      <numFmt numFmtId="177" formatCode="0.000_ "/>
    </dxf>
    <dxf>
      <numFmt numFmtId="177" formatCode="0.000_ "/>
    </dxf>
    <dxf>
      <numFmt numFmtId="177" formatCode="0.000_ "/>
    </dxf>
    <dxf>
      <numFmt numFmtId="177" formatCode="0.000_ "/>
    </dxf>
    <dxf>
      <numFmt numFmtId="177" formatCode="0.000_ "/>
    </dxf>
    <dxf>
      <numFmt numFmtId="177" formatCode="0.000_ "/>
    </dxf>
    <dxf>
      <numFmt numFmtId="177" formatCode="0.000_ "/>
    </dxf>
    <dxf>
      <numFmt numFmtId="177" formatCode="0.000_ "/>
    </dxf>
    <dxf>
      <numFmt numFmtId="177" formatCode="0.000_ "/>
    </dxf>
    <dxf>
      <numFmt numFmtId="177" formatCode="0.000_ "/>
    </dxf>
    <dxf>
      <numFmt numFmtId="177" formatCode="0.000_ "/>
    </dxf>
    <dxf>
      <numFmt numFmtId="177" formatCode="0.000_ "/>
    </dxf>
    <dxf>
      <numFmt numFmtId="177" formatCode="0.000_ "/>
    </dxf>
    <dxf>
      <numFmt numFmtId="177" formatCode="0.000_ "/>
    </dxf>
    <dxf>
      <numFmt numFmtId="177" formatCode="0.000_ "/>
    </dxf>
    <dxf>
      <numFmt numFmtId="177" formatCode="0.000_ "/>
    </dxf>
    <dxf>
      <numFmt numFmtId="177" formatCode="0.000_ "/>
    </dxf>
    <dxf>
      <numFmt numFmtId="177" formatCode="0.000_ "/>
    </dxf>
    <dxf>
      <numFmt numFmtId="177" formatCode="0.000_ "/>
    </dxf>
    <dxf>
      <numFmt numFmtId="177" formatCode="0.000_ "/>
    </dxf>
    <dxf>
      <numFmt numFmtId="177" formatCode="0.000_ "/>
    </dxf>
    <dxf>
      <font>
        <b/>
        <i val="0"/>
        <strike val="0"/>
        <condense val="0"/>
        <extend val="0"/>
        <outline val="0"/>
        <shadow val="0"/>
      </font>
    </dxf>
    <dxf>
      <fill>
        <patternFill patternType="solid">
          <fgColor indexed="64"/>
          <bgColor rgb="FFF4B7BE"/>
        </patternFill>
      </fill>
    </dxf>
    <dxf>
      <fill>
        <patternFill patternType="solid">
          <fgColor indexed="64"/>
          <bgColor rgb="FFF4B7BE"/>
        </patternFill>
      </fill>
    </dxf>
    <dxf>
      <fill>
        <patternFill patternType="solid">
          <fgColor indexed="64"/>
          <bgColor rgb="FFF4B7BE"/>
        </patternFill>
      </fill>
    </dxf>
    <dxf>
      <fill>
        <patternFill patternType="solid">
          <fgColor indexed="64"/>
          <bgColor rgb="FFF4B7BE"/>
        </patternFill>
      </fill>
    </dxf>
    <dxf>
      <fill>
        <patternFill patternType="solid">
          <fgColor indexed="64"/>
          <bgColor rgb="FFF4B7BE"/>
        </patternFill>
      </fill>
    </dxf>
    <dxf>
      <fill>
        <patternFill patternType="solid">
          <fgColor indexed="64"/>
          <bgColor rgb="FFF4B7BE"/>
        </patternFill>
      </fill>
    </dxf>
    <dxf>
      <fill>
        <patternFill patternType="solid">
          <fgColor indexed="64"/>
          <bgColor rgb="FFF4B7BE"/>
        </patternFill>
      </fill>
    </dxf>
    <dxf>
      <fill>
        <patternFill patternType="solid">
          <fgColor indexed="64"/>
          <bgColor rgb="FFF4B7BE"/>
        </patternFill>
      </fill>
    </dxf>
    <dxf>
      <fill>
        <patternFill patternType="solid">
          <fgColor indexed="64"/>
          <bgColor rgb="FFF4B7BE"/>
        </patternFill>
      </fill>
    </dxf>
    <dxf>
      <fill>
        <patternFill patternType="solid">
          <fgColor indexed="64"/>
          <bgColor rgb="FFF4B7BE"/>
        </patternFill>
      </fill>
    </dxf>
    <dxf>
      <fill>
        <patternFill patternType="solid">
          <fgColor indexed="64"/>
          <bgColor rgb="FFF4B7BE"/>
        </patternFill>
      </fill>
    </dxf>
    <dxf>
      <fill>
        <patternFill patternType="solid">
          <fgColor indexed="64"/>
          <bgColor rgb="FFF4B7BE"/>
        </patternFill>
      </fill>
    </dxf>
    <dxf>
      <fill>
        <patternFill patternType="solid">
          <fgColor indexed="64"/>
          <bgColor rgb="FFF4B7BE"/>
        </patternFill>
      </fill>
    </dxf>
    <dxf>
      <fill>
        <patternFill patternType="solid">
          <fgColor indexed="64"/>
          <bgColor rgb="FFF4B7BE"/>
        </patternFill>
      </fill>
    </dxf>
    <dxf>
      <fill>
        <patternFill patternType="solid">
          <fgColor indexed="64"/>
          <bgColor rgb="FFD9E1F4"/>
        </patternFill>
      </fill>
    </dxf>
    <dxf>
      <fill>
        <patternFill patternType="solid">
          <fgColor indexed="64"/>
          <bgColor rgb="FFFCE4D3"/>
        </patternFill>
      </fill>
    </dxf>
    <dxf>
      <fill>
        <patternFill patternType="solid">
          <fgColor indexed="64"/>
          <bgColor rgb="FFFCE4D3"/>
        </patternFill>
      </fill>
    </dxf>
    <dxf>
      <fill>
        <patternFill patternType="solid">
          <fgColor indexed="64"/>
          <bgColor rgb="FFFCE4D3"/>
        </patternFill>
      </fill>
    </dxf>
    <dxf>
      <fill>
        <patternFill patternType="solid">
          <fgColor indexed="64"/>
          <bgColor rgb="FFFCE4D3"/>
        </patternFill>
      </fill>
    </dxf>
    <dxf>
      <fill>
        <patternFill patternType="solid">
          <fgColor indexed="64"/>
          <bgColor rgb="FFFCE4D3"/>
        </patternFill>
      </fill>
    </dxf>
    <dxf>
      <fill>
        <patternFill patternType="solid">
          <fgColor indexed="64"/>
          <bgColor rgb="FFFCE4D3"/>
        </patternFill>
      </fill>
    </dxf>
    <dxf>
      <fill>
        <patternFill patternType="solid">
          <fgColor indexed="64"/>
          <bgColor rgb="FFFCE4D3"/>
        </patternFill>
      </fill>
    </dxf>
    <dxf>
      <fill>
        <patternFill patternType="solid">
          <fgColor indexed="64"/>
          <bgColor rgb="FFFCE4D3"/>
        </patternFill>
      </fill>
    </dxf>
    <dxf>
      <fill>
        <patternFill patternType="solid">
          <fgColor indexed="64"/>
          <bgColor rgb="FFFCE4D3"/>
        </patternFill>
      </fill>
    </dxf>
    <dxf>
      <fill>
        <patternFill patternType="solid">
          <fgColor indexed="64"/>
          <bgColor rgb="FFFCE4D3"/>
        </patternFill>
      </fill>
    </dxf>
    <dxf>
      <fill>
        <patternFill patternType="solid">
          <fgColor indexed="64"/>
          <bgColor rgb="FFFCE4D3"/>
        </patternFill>
      </fill>
    </dxf>
    <dxf>
      <fill>
        <patternFill patternType="solid">
          <fgColor indexed="64"/>
          <bgColor rgb="FFFCE4D3"/>
        </patternFill>
      </fill>
    </dxf>
    <dxf>
      <fill>
        <patternFill patternType="solid">
          <fgColor indexed="64"/>
          <bgColor rgb="FFFCE4D3"/>
        </patternFill>
      </fill>
    </dxf>
    <dxf>
      <fill>
        <patternFill patternType="solid">
          <fgColor indexed="64"/>
          <bgColor rgb="FFFCE4D3"/>
        </patternFill>
      </fill>
    </dxf>
    <dxf>
      <fill>
        <patternFill patternType="solid">
          <fgColor indexed="64"/>
          <bgColor rgb="FFFCE4D3"/>
        </patternFill>
      </fill>
    </dxf>
    <dxf>
      <fill>
        <patternFill patternType="solid">
          <fgColor indexed="64"/>
          <bgColor rgb="FFFCE4D3"/>
        </patternFill>
      </fill>
    </dxf>
    <dxf>
      <fill>
        <patternFill patternType="solid">
          <fgColor indexed="64"/>
          <bgColor rgb="FFFCE4D3"/>
        </patternFill>
      </fill>
    </dxf>
    <dxf>
      <fill>
        <patternFill patternType="solid">
          <fgColor indexed="64"/>
          <bgColor rgb="FFFCE4D3"/>
        </patternFill>
      </fill>
    </dxf>
    <dxf>
      <fill>
        <patternFill patternType="solid">
          <fgColor indexed="64"/>
          <bgColor rgb="FFFCE4D3"/>
        </patternFill>
      </fill>
    </dxf>
    <dxf>
      <fill>
        <patternFill patternType="solid">
          <fgColor indexed="64"/>
          <bgColor rgb="FFFCE4D3"/>
        </patternFill>
      </fill>
    </dxf>
    <dxf>
      <fill>
        <patternFill patternType="solid">
          <fgColor indexed="64"/>
          <bgColor rgb="FFFCE4D3"/>
        </patternFill>
      </fill>
    </dxf>
    <dxf>
      <fill>
        <patternFill patternType="solid">
          <fgColor indexed="64"/>
          <bgColor rgb="FFFCE4D3"/>
        </patternFill>
      </fill>
    </dxf>
    <dxf>
      <fill>
        <patternFill patternType="solid">
          <fgColor indexed="64"/>
          <bgColor rgb="FFFCE4D3"/>
        </patternFill>
      </fill>
    </dxf>
    <dxf>
      <fill>
        <patternFill patternType="solid">
          <fgColor indexed="64"/>
          <bgColor rgb="FFFCE4D3"/>
        </patternFill>
      </fill>
    </dxf>
    <dxf>
      <fill>
        <patternFill patternType="solid">
          <fgColor indexed="64"/>
          <bgColor rgb="FFFCE4D3"/>
        </patternFill>
      </fill>
    </dxf>
    <dxf>
      <fill>
        <patternFill patternType="solid">
          <fgColor indexed="64"/>
          <bgColor rgb="FFFCE4D3"/>
        </patternFill>
      </fill>
    </dxf>
    <dxf>
      <fill>
        <patternFill patternType="solid">
          <fgColor indexed="64"/>
          <bgColor rgb="FFFCE4D3"/>
        </patternFill>
      </fill>
    </dxf>
    <dxf>
      <fill>
        <patternFill patternType="solid">
          <fgColor indexed="64"/>
          <bgColor rgb="FFFCE4D3"/>
        </patternFill>
      </fill>
    </dxf>
    <dxf>
      <fill>
        <patternFill patternType="solid">
          <fgColor indexed="64"/>
          <bgColor rgb="FFFCE4D3"/>
        </patternFill>
      </fill>
    </dxf>
    <dxf>
      <fill>
        <patternFill patternType="solid">
          <fgColor indexed="64"/>
          <bgColor rgb="FFFCE4D3"/>
        </patternFill>
      </fill>
    </dxf>
    <dxf>
      <fill>
        <patternFill patternType="solid">
          <fgColor indexed="64"/>
          <bgColor rgb="FFFCE4D3"/>
        </patternFill>
      </fill>
    </dxf>
    <dxf>
      <fill>
        <patternFill patternType="solid">
          <fgColor indexed="64"/>
          <bgColor rgb="FFFCE4D3"/>
        </patternFill>
      </fill>
    </dxf>
    <dxf>
      <fill>
        <patternFill patternType="solid">
          <fgColor indexed="64"/>
          <bgColor rgb="FFFCE4D3"/>
        </patternFill>
      </fill>
    </dxf>
    <dxf>
      <fill>
        <patternFill patternType="solid">
          <fgColor indexed="64"/>
          <bgColor rgb="FFD9E1F4"/>
        </patternFill>
      </fill>
    </dxf>
    <dxf>
      <fill>
        <patternFill patternType="solid">
          <fgColor indexed="64"/>
          <bgColor rgb="FFD9E1F4"/>
        </patternFill>
      </fill>
    </dxf>
    <dxf>
      <fill>
        <patternFill patternType="solid">
          <fgColor indexed="64"/>
          <bgColor rgb="FFD9E1F4"/>
        </patternFill>
      </fill>
    </dxf>
    <dxf>
      <fill>
        <patternFill patternType="solid">
          <fgColor indexed="64"/>
          <bgColor rgb="FFD9E1F4"/>
        </patternFill>
      </fill>
    </dxf>
    <dxf>
      <fill>
        <patternFill patternType="solid">
          <fgColor indexed="64"/>
          <bgColor rgb="FFD9E1F4"/>
        </patternFill>
      </fill>
    </dxf>
    <dxf>
      <fill>
        <patternFill patternType="solid">
          <fgColor indexed="64"/>
          <bgColor rgb="FFD9E1F4"/>
        </patternFill>
      </fill>
    </dxf>
    <dxf>
      <fill>
        <patternFill patternType="solid">
          <fgColor indexed="64"/>
          <bgColor rgb="FFD9E1F4"/>
        </patternFill>
      </fill>
    </dxf>
    <dxf>
      <fill>
        <patternFill patternType="solid">
          <fgColor indexed="64"/>
          <bgColor rgb="FFD9E1F4"/>
        </patternFill>
      </fill>
    </dxf>
    <dxf>
      <fill>
        <patternFill patternType="solid">
          <fgColor indexed="64"/>
          <bgColor rgb="FFD9E1F4"/>
        </patternFill>
      </fill>
    </dxf>
    <dxf>
      <fill>
        <patternFill patternType="solid">
          <fgColor indexed="64"/>
          <bgColor rgb="FFD9E1F4"/>
        </patternFill>
      </fill>
    </dxf>
    <dxf>
      <fill>
        <patternFill patternType="solid">
          <fgColor indexed="64"/>
          <bgColor rgb="FFD9E1F4"/>
        </patternFill>
      </fill>
    </dxf>
    <dxf>
      <fill>
        <patternFill patternType="solid">
          <fgColor indexed="64"/>
          <bgColor rgb="FFD9E1F4"/>
        </patternFill>
      </fill>
    </dxf>
    <dxf>
      <fill>
        <patternFill patternType="solid">
          <fgColor indexed="64"/>
          <bgColor rgb="FFD9E1F4"/>
        </patternFill>
      </fill>
    </dxf>
    <dxf>
      <fill>
        <patternFill patternType="solid">
          <fgColor indexed="64"/>
          <bgColor rgb="FFD9E1F4"/>
        </patternFill>
      </fill>
    </dxf>
    <dxf>
      <border outline="0">
        <bottom/>
      </border>
    </dxf>
    <dxf>
      <border outline="0">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
      <font>
        <b/>
        <i val="0"/>
        <strike val="0"/>
        <condense val="0"/>
        <extend val="0"/>
        <outline val="0"/>
        <shadow val="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i="0" u="none" strike="noStrike" baseline="0">
                <a:solidFill>
                  <a:srgbClr val="333333"/>
                </a:solidFill>
                <a:latin typeface="宋体"/>
                <a:ea typeface="宋体"/>
                <a:cs typeface="宋体"/>
              </a:defRPr>
            </a:pPr>
            <a:r>
              <a:rPr lang="en-GB" sz="1400" b="1" i="0" u="none" strike="noStrike" baseline="0">
                <a:solidFill>
                  <a:srgbClr val="333333"/>
                </a:solidFill>
                <a:latin typeface="Calibri" pitchFamily="2" charset="0"/>
                <a:cs typeface="Calibri" pitchFamily="2" charset="0"/>
              </a:rPr>
              <a:t>2025</a:t>
            </a:r>
            <a:r>
              <a:rPr lang="en-GB" sz="1400" b="1" i="0" u="none" strike="noStrike" baseline="0">
                <a:solidFill>
                  <a:srgbClr val="333333"/>
                </a:solidFill>
                <a:latin typeface="宋体" charset="-122"/>
                <a:ea typeface="宋体" charset="-122"/>
                <a:cs typeface="Calibri" pitchFamily="2" charset="0"/>
              </a:rPr>
              <a:t>年度开明现金流量折线图</a:t>
            </a:r>
            <a:endParaRPr lang="en-GB"/>
          </a:p>
        </c:rich>
      </c:tx>
      <c:overlay val="0"/>
      <c:spPr>
        <a:noFill/>
        <a:ln>
          <a:noFill/>
        </a:ln>
        <a:effectLst/>
      </c:spPr>
    </c:title>
    <c:autoTitleDeleted val="0"/>
    <c:plotArea>
      <c:layout>
        <c:manualLayout>
          <c:layoutTarget val="inner"/>
          <c:xMode val="edge"/>
          <c:yMode val="edge"/>
          <c:x val="6.7061578729852606E-2"/>
          <c:y val="9.7022721337163706E-2"/>
          <c:w val="0.91640721862515495"/>
          <c:h val="0.81261425959780598"/>
        </c:manualLayout>
      </c:layout>
      <c:lineChart>
        <c:grouping val="standard"/>
        <c:varyColors val="0"/>
        <c:ser>
          <c:idx val="0"/>
          <c:order val="0"/>
          <c:tx>
            <c:v>资金总流入</c:v>
          </c:tx>
          <c:marker>
            <c:symbol val="none"/>
          </c:marker>
          <c:cat>
            <c:strRef>
              <c:f>'2025年资金流汇总'!$C$2:$N$2</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'2025年资金流汇总'!$C$11:$O$11</c:f>
              <c:numCache>
                <c:formatCode>0.00_ </c:formatCode>
                <c:ptCount val="13"/>
                <c:pt idx="0">
                  <c:v>5030971.2699999996</c:v>
                </c:pt>
                <c:pt idx="1">
                  <c:v>2119996.88</c:v>
                </c:pt>
                <c:pt idx="2">
                  <c:v>2467981.6</c:v>
                </c:pt>
                <c:pt idx="3">
                  <c:v>1272495.6800000002</c:v>
                </c:pt>
                <c:pt idx="4">
                  <c:v>3071786.3499999996</c:v>
                </c:pt>
                <c:pt idx="5">
                  <c:v>6153255.8899999997</c:v>
                </c:pt>
                <c:pt idx="6">
                  <c:v>4320443.53</c:v>
                </c:pt>
                <c:pt idx="7">
                  <c:v>1358731.65</c:v>
                </c:pt>
                <c:pt idx="8">
                  <c:v>-108468.25000000023</c:v>
                </c:pt>
                <c:pt idx="9">
                  <c:v>8262334.6899999995</c:v>
                </c:pt>
                <c:pt idx="10">
                  <c:v>2781028.34</c:v>
                </c:pt>
                <c:pt idx="11">
                  <c:v>3491025.06</c:v>
                </c:pt>
                <c:pt idx="12">
                  <c:v>40221582.689999998</c:v>
                </c:pt>
              </c:numCache>
            </c:numRef>
          </c:val>
          <c:smooth val="0"/>
          <c:extLst>
            <c:ext xmlns:c16="http://schemas.microsoft.com/office/drawing/2014/chart" uri="{C3380CC4-5D6E-409C-BE32-E72D297353CC}">
              <c16:uniqueId val="{00000000-CC8A-3047-B3D9-05D8AB6A47C2}"/>
            </c:ext>
          </c:extLst>
        </c:ser>
        <c:ser>
          <c:idx val="1"/>
          <c:order val="1"/>
          <c:tx>
            <c:strRef>
              <c:f>'2025年资金流汇总'!$A$12</c:f>
              <c:strCache>
                <c:ptCount val="1"/>
                <c:pt idx="0">
                  <c:v>资金总流出</c:v>
                </c:pt>
              </c:strCache>
            </c:strRef>
          </c:tx>
          <c:marker>
            <c:symbol val="none"/>
          </c:marker>
          <c:trendline>
            <c:trendlineType val="linear"/>
            <c:dispRSqr val="0"/>
            <c:dispEq val="0"/>
          </c:trendline>
          <c:cat>
            <c:strRef>
              <c:f>'2025年资金流汇总'!$C$2:$N$2</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Lit>
              <c:formatCode>General</c:formatCode>
              <c:ptCount val="13"/>
              <c:pt idx="0">
                <c:v>5351668.59</c:v>
              </c:pt>
              <c:pt idx="1">
                <c:v>1914253.8599999999</c:v>
              </c:pt>
              <c:pt idx="2">
                <c:v>2113720.79</c:v>
              </c:pt>
              <c:pt idx="3">
                <c:v>3668063.21</c:v>
              </c:pt>
              <c:pt idx="4">
                <c:v>4166485.37</c:v>
              </c:pt>
              <c:pt idx="5">
                <c:v>4828775.18</c:v>
              </c:pt>
              <c:pt idx="6">
                <c:v>4958130.5899999989</c:v>
              </c:pt>
              <c:pt idx="7">
                <c:v>3225315.26</c:v>
              </c:pt>
              <c:pt idx="8">
                <c:v>3070602.74</c:v>
              </c:pt>
              <c:pt idx="9">
                <c:v>2409016.7800000003</c:v>
              </c:pt>
              <c:pt idx="10">
                <c:v>2152898.77</c:v>
              </c:pt>
              <c:pt idx="11">
                <c:v>3753351.48</c:v>
              </c:pt>
              <c:pt idx="12">
                <c:v>41612282.619999997</c:v>
              </c:pt>
            </c:numLit>
          </c:val>
          <c:smooth val="0"/>
          <c:extLst>
            <c:ext xmlns:c16="http://schemas.microsoft.com/office/drawing/2014/chart" uri="{C3380CC4-5D6E-409C-BE32-E72D297353CC}">
              <c16:uniqueId val="{00000002-CC8A-3047-B3D9-05D8AB6A47C2}"/>
            </c:ext>
          </c:extLst>
        </c:ser>
        <c:ser>
          <c:idx val="3"/>
          <c:order val="2"/>
          <c:tx>
            <c:v>资金净流量</c:v>
          </c:tx>
          <c:marker>
            <c:symbol val="none"/>
          </c:marker>
          <c:cat>
            <c:strRef>
              <c:f>'2025年资金流汇总'!$C$2:$N$2</c:f>
              <c:strCache>
                <c:ptCount val="12"/>
                <c:pt idx="0">
                  <c:v>1月</c:v>
                </c:pt>
                <c:pt idx="1">
                  <c:v>2月</c:v>
                </c:pt>
                <c:pt idx="2">
                  <c:v>3月</c:v>
                </c:pt>
                <c:pt idx="3">
                  <c:v>4月</c:v>
                </c:pt>
                <c:pt idx="4">
                  <c:v>5月</c:v>
                </c:pt>
                <c:pt idx="5">
                  <c:v>6月</c:v>
                </c:pt>
                <c:pt idx="6">
                  <c:v>7月</c:v>
                </c:pt>
                <c:pt idx="7">
                  <c:v>8月</c:v>
                </c:pt>
                <c:pt idx="8">
                  <c:v>9月</c:v>
                </c:pt>
                <c:pt idx="9">
                  <c:v>10月</c:v>
                </c:pt>
                <c:pt idx="10">
                  <c:v>11月</c:v>
                </c:pt>
                <c:pt idx="11">
                  <c:v>12月</c:v>
                </c:pt>
              </c:strCache>
            </c:strRef>
          </c:cat>
          <c:val>
            <c:numRef>
              <c:f>'2025年资金流汇总'!$C$27:$O$27</c:f>
              <c:numCache>
                <c:formatCode>General</c:formatCode>
                <c:ptCount val="13"/>
                <c:pt idx="0">
                  <c:v>-320697.3200000003</c:v>
                </c:pt>
                <c:pt idx="1">
                  <c:v>205743.02000000002</c:v>
                </c:pt>
                <c:pt idx="2">
                  <c:v>354260.81000000006</c:v>
                </c:pt>
                <c:pt idx="3">
                  <c:v>-2395567.5299999998</c:v>
                </c:pt>
                <c:pt idx="4">
                  <c:v>-1094699.0200000005</c:v>
                </c:pt>
                <c:pt idx="5">
                  <c:v>1324480.71</c:v>
                </c:pt>
                <c:pt idx="6">
                  <c:v>-637687.05999999866</c:v>
                </c:pt>
                <c:pt idx="7">
                  <c:v>-1866583.6099999999</c:v>
                </c:pt>
                <c:pt idx="8">
                  <c:v>-3179070.99</c:v>
                </c:pt>
                <c:pt idx="9">
                  <c:v>5853317.9099999992</c:v>
                </c:pt>
                <c:pt idx="10">
                  <c:v>628129.56999999983</c:v>
                </c:pt>
                <c:pt idx="11">
                  <c:v>-262326.41999999993</c:v>
                </c:pt>
                <c:pt idx="12">
                  <c:v>-1390699.9299999997</c:v>
                </c:pt>
              </c:numCache>
            </c:numRef>
          </c:val>
          <c:smooth val="0"/>
          <c:extLst>
            <c:ext xmlns:c16="http://schemas.microsoft.com/office/drawing/2014/chart" uri="{C3380CC4-5D6E-409C-BE32-E72D297353CC}">
              <c16:uniqueId val="{00000003-CC8A-3047-B3D9-05D8AB6A47C2}"/>
            </c:ext>
          </c:extLst>
        </c:ser>
        <c:dLbls>
          <c:showLegendKey val="0"/>
          <c:showVal val="0"/>
          <c:showCatName val="0"/>
          <c:showSerName val="0"/>
          <c:showPercent val="0"/>
          <c:showBubbleSize val="0"/>
        </c:dLbls>
        <c:smooth val="0"/>
        <c:axId val="871419168"/>
        <c:axId val="1"/>
      </c:lineChart>
      <c:catAx>
        <c:axId val="871419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0" vert="horz"/>
          <a:lstStyle/>
          <a:p>
            <a:pPr>
              <a:defRPr sz="900" b="0" i="0" u="none" strike="noStrike" baseline="0">
                <a:solidFill>
                  <a:srgbClr val="333333"/>
                </a:solidFill>
                <a:latin typeface="宋体"/>
                <a:ea typeface="宋体"/>
                <a:cs typeface="宋体"/>
              </a:defRPr>
            </a:pPr>
            <a:endParaRPr lang="en-US"/>
          </a:p>
        </c:txPr>
        <c:crossAx val="1"/>
        <c:crosses val="autoZero"/>
        <c:auto val="1"/>
        <c:lblAlgn val="ctr"/>
        <c:lblOffset val="100"/>
        <c:tickMarkSkip val="1"/>
        <c:noMultiLvlLbl val="0"/>
      </c:catAx>
      <c:valAx>
        <c:axId val="1"/>
        <c:scaling>
          <c:orientation val="minMax"/>
        </c:scaling>
        <c:delete val="0"/>
        <c:axPos val="l"/>
        <c:majorGridlines>
          <c:spPr>
            <a:ln w="9525" cap="flat" cmpd="sng" algn="ctr">
              <a:solidFill>
                <a:schemeClr val="lt1">
                  <a:lumMod val="90200"/>
                </a:schemeClr>
              </a:solidFill>
              <a:prstDash val="solid"/>
              <a:round/>
            </a:ln>
            <a:effectLst/>
          </c:spPr>
        </c:majorGridlines>
        <c:numFmt formatCode="0.00_ " sourceLinked="1"/>
        <c:majorTickMark val="none"/>
        <c:minorTickMark val="none"/>
        <c:tickLblPos val="nextTo"/>
        <c:spPr>
          <a:noFill/>
          <a:ln w="12700" cap="flat" cmpd="sng" algn="ctr">
            <a:noFill/>
            <a:prstDash val="solid"/>
            <a:round/>
          </a:ln>
          <a:effectLst/>
        </c:spPr>
        <c:txPr>
          <a:bodyPr rot="0" vert="horz"/>
          <a:lstStyle/>
          <a:p>
            <a:pPr>
              <a:defRPr sz="900" b="0" i="0" u="none" strike="noStrike" baseline="0">
                <a:solidFill>
                  <a:srgbClr val="333333"/>
                </a:solidFill>
                <a:latin typeface="宋体"/>
                <a:ea typeface="宋体"/>
                <a:cs typeface="宋体"/>
              </a:defRPr>
            </a:pPr>
            <a:endParaRPr lang="en-US"/>
          </a:p>
        </c:txPr>
        <c:crossAx val="871419168"/>
        <c:crosses val="autoZero"/>
        <c:crossBetween val="between"/>
      </c:valAx>
      <c:spPr>
        <a:noFill/>
        <a:ln>
          <a:noFill/>
        </a:ln>
        <a:effectLst/>
      </c:spPr>
    </c:plotArea>
    <c:legend>
      <c:legendPos val="b"/>
      <c:layout>
        <c:manualLayout>
          <c:xMode val="edge"/>
          <c:yMode val="edge"/>
          <c:x val="0.36715143105062814"/>
          <c:y val="0.95976154580461714"/>
          <c:w val="0.34382413018277058"/>
          <c:h val="2.5168572005365833E-2"/>
        </c:manualLayout>
      </c:layout>
      <c:overlay val="0"/>
      <c:spPr>
        <a:noFill/>
        <a:ln>
          <a:noFill/>
        </a:ln>
        <a:effectLst/>
      </c:spPr>
      <c:txPr>
        <a:bodyPr/>
        <a:lstStyle/>
        <a:p>
          <a:pPr>
            <a:defRPr sz="825" b="0" i="0" u="none" strike="noStrike" baseline="0">
              <a:solidFill>
                <a:srgbClr val="333333"/>
              </a:solidFill>
              <a:latin typeface="宋体"/>
              <a:ea typeface="宋体"/>
              <a:cs typeface="宋体"/>
            </a:defRPr>
          </a:pPr>
          <a:endParaRPr lang="en-US"/>
        </a:p>
      </c:txPr>
    </c:legend>
    <c:plotVisOnly val="1"/>
    <c:dispBlanksAs val="span"/>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sz="1000" b="0" i="0" u="none" strike="noStrike" baseline="0">
          <a:solidFill>
            <a:srgbClr val="000000"/>
          </a:solidFill>
          <a:latin typeface="宋体"/>
          <a:ea typeface="宋体"/>
          <a:cs typeface="宋体"/>
        </a:defRPr>
      </a:pPr>
      <a:endParaRPr lang="en-US"/>
    </a:p>
  </c:txPr>
  <c:printSettings>
    <c:headerFooter alignWithMargins="0"/>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i="0" u="none" strike="noStrike" baseline="0">
                <a:solidFill>
                  <a:srgbClr val="333333"/>
                </a:solidFill>
                <a:latin typeface="宋体"/>
                <a:ea typeface="宋体"/>
                <a:cs typeface="宋体"/>
              </a:defRPr>
            </a:pPr>
            <a:r>
              <a:rPr lang="en-GB" sz="1400" b="1" i="0" u="none" strike="noStrike" baseline="0">
                <a:solidFill>
                  <a:srgbClr val="333333"/>
                </a:solidFill>
                <a:latin typeface="Calibri" pitchFamily="2" charset="0"/>
                <a:cs typeface="Calibri" pitchFamily="2" charset="0"/>
              </a:rPr>
              <a:t>2025</a:t>
            </a:r>
            <a:r>
              <a:rPr lang="en-GB" sz="1400" b="1" i="0" u="none" strike="noStrike" baseline="0">
                <a:solidFill>
                  <a:srgbClr val="333333"/>
                </a:solidFill>
                <a:latin typeface="宋体" charset="-122"/>
                <a:ea typeface="宋体" charset="-122"/>
                <a:cs typeface="Calibri" pitchFamily="2" charset="0"/>
              </a:rPr>
              <a:t>年开明贷款月度变化</a:t>
            </a:r>
            <a:endParaRPr lang="en-GB"/>
          </a:p>
        </c:rich>
      </c:tx>
      <c:overlay val="0"/>
      <c:spPr>
        <a:noFill/>
        <a:ln>
          <a:noFill/>
        </a:ln>
        <a:effectLst/>
      </c:spPr>
    </c:title>
    <c:autoTitleDeleted val="0"/>
    <c:plotArea>
      <c:layout>
        <c:manualLayout>
          <c:layoutTarget val="inner"/>
          <c:xMode val="edge"/>
          <c:yMode val="edge"/>
          <c:x val="3.0562534134352812E-2"/>
          <c:y val="0.31908748511394969"/>
          <c:w val="0.92413157894736842"/>
          <c:h val="0.6063425925925926"/>
        </c:manualLayout>
      </c:layout>
      <c:lineChart>
        <c:grouping val="standard"/>
        <c:varyColors val="0"/>
        <c:ser>
          <c:idx val="2"/>
          <c:order val="0"/>
          <c:tx>
            <c:strRef>
              <c:f>'2025贷款'!$B$21</c:f>
              <c:strCache>
                <c:ptCount val="1"/>
                <c:pt idx="0">
                  <c:v>岚丹 贷款合计</c:v>
                </c:pt>
              </c:strCache>
            </c:strRef>
          </c:tx>
          <c:spPr>
            <a:ln w="28575" cap="rnd" cmpd="sng" algn="ctr">
              <a:solidFill>
                <a:schemeClr val="accent3"/>
              </a:solidFill>
              <a:prstDash val="solid"/>
              <a:round/>
            </a:ln>
            <a:effectLst/>
          </c:spPr>
          <c:marker>
            <c:symbol val="none"/>
          </c:marker>
          <c:dLbls>
            <c:spPr>
              <a:noFill/>
              <a:ln>
                <a:noFill/>
              </a:ln>
              <a:effectLst/>
            </c:spPr>
            <c:txPr>
              <a:bodyPr wrap="square" lIns="38100" tIns="19050" rIns="38100" bIns="19050" anchor="ctr">
                <a:spAutoFit/>
              </a:bodyPr>
              <a:lstStyle/>
              <a:p>
                <a:pPr>
                  <a:defRPr sz="1000" b="0" i="0" u="none" strike="noStrike" baseline="0">
                    <a:solidFill>
                      <a:srgbClr val="333333"/>
                    </a:solidFill>
                    <a:latin typeface="宋体"/>
                    <a:ea typeface="宋体"/>
                    <a:cs typeface="宋体"/>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'2025贷款'!$C$21:$N$21</c:f>
              <c:numCache>
                <c:formatCode>General</c:formatCode>
                <c:ptCount val="12"/>
                <c:pt idx="0">
                  <c:v>0</c:v>
                </c:pt>
                <c:pt idx="1">
                  <c:v>0</c:v>
                </c:pt>
                <c:pt idx="2">
                  <c:v>0</c:v>
                </c:pt>
                <c:pt idx="3">
                  <c:v>0</c:v>
                </c:pt>
                <c:pt idx="4">
                  <c:v>0</c:v>
                </c:pt>
                <c:pt idx="5">
                  <c:v>0</c:v>
                </c:pt>
                <c:pt idx="6">
                  <c:v>0</c:v>
                </c:pt>
                <c:pt idx="7">
                  <c:v>0</c:v>
                </c:pt>
                <c:pt idx="8">
                  <c:v>50</c:v>
                </c:pt>
                <c:pt idx="9">
                  <c:v>50</c:v>
                </c:pt>
                <c:pt idx="10">
                  <c:v>50</c:v>
                </c:pt>
                <c:pt idx="11">
                  <c:v>50</c:v>
                </c:pt>
              </c:numCache>
            </c:numRef>
          </c:val>
          <c:smooth val="0"/>
          <c:extLst>
            <c:ext xmlns:c16="http://schemas.microsoft.com/office/drawing/2014/chart" uri="{C3380CC4-5D6E-409C-BE32-E72D297353CC}">
              <c16:uniqueId val="{00000000-4663-B940-8AE7-451E513DE6D9}"/>
            </c:ext>
          </c:extLst>
        </c:ser>
        <c:ser>
          <c:idx val="0"/>
          <c:order val="1"/>
          <c:tx>
            <c:strRef>
              <c:f>'2025贷款'!$B$19</c:f>
              <c:strCache>
                <c:ptCount val="1"/>
                <c:pt idx="0">
                  <c:v>湖北贷款合计</c:v>
                </c:pt>
              </c:strCache>
            </c:strRef>
          </c:tx>
          <c:spPr>
            <a:ln w="28575" cap="rnd" cmpd="sng" algn="ctr">
              <a:solidFill>
                <a:schemeClr val="accent1"/>
              </a:solidFill>
              <a:prstDash val="solid"/>
              <a:round/>
            </a:ln>
            <a:effectLst/>
          </c:spPr>
          <c:marker>
            <c:symbol val="none"/>
          </c:marker>
          <c:dLbls>
            <c:spPr>
              <a:noFill/>
              <a:ln>
                <a:noFill/>
              </a:ln>
              <a:effectLst/>
            </c:spPr>
            <c:txPr>
              <a:bodyPr wrap="square" lIns="38100" tIns="19050" rIns="38100" bIns="19050" anchor="ctr">
                <a:spAutoFit/>
              </a:bodyPr>
              <a:lstStyle/>
              <a:p>
                <a:pPr>
                  <a:defRPr sz="1000" b="0" i="0" u="none" strike="noStrike" baseline="0">
                    <a:solidFill>
                      <a:srgbClr val="333333"/>
                    </a:solidFill>
                    <a:latin typeface="宋体"/>
                    <a:ea typeface="宋体"/>
                    <a:cs typeface="宋体"/>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'2025贷款'!$C$19:$N$19</c:f>
              <c:numCache>
                <c:formatCode>General</c:formatCode>
                <c:ptCount val="12"/>
                <c:pt idx="0">
                  <c:v>2350</c:v>
                </c:pt>
                <c:pt idx="1">
                  <c:v>2400</c:v>
                </c:pt>
                <c:pt idx="2">
                  <c:v>2400</c:v>
                </c:pt>
                <c:pt idx="3">
                  <c:v>2170</c:v>
                </c:pt>
                <c:pt idx="4">
                  <c:v>2100</c:v>
                </c:pt>
                <c:pt idx="5">
                  <c:v>2400</c:v>
                </c:pt>
                <c:pt idx="6">
                  <c:v>2400</c:v>
                </c:pt>
                <c:pt idx="7">
                  <c:v>2580</c:v>
                </c:pt>
                <c:pt idx="8">
                  <c:v>2580</c:v>
                </c:pt>
                <c:pt idx="9">
                  <c:v>2580</c:v>
                </c:pt>
                <c:pt idx="10">
                  <c:v>2580</c:v>
                </c:pt>
                <c:pt idx="11">
                  <c:v>2580</c:v>
                </c:pt>
              </c:numCache>
            </c:numRef>
          </c:val>
          <c:smooth val="0"/>
          <c:extLst>
            <c:ext xmlns:c16="http://schemas.microsoft.com/office/drawing/2014/chart" uri="{C3380CC4-5D6E-409C-BE32-E72D297353CC}">
              <c16:uniqueId val="{00000001-4663-B940-8AE7-451E513DE6D9}"/>
            </c:ext>
          </c:extLst>
        </c:ser>
        <c:ser>
          <c:idx val="1"/>
          <c:order val="2"/>
          <c:tx>
            <c:strRef>
              <c:f>'2025贷款'!$B$13</c:f>
              <c:strCache>
                <c:ptCount val="1"/>
                <c:pt idx="0">
                  <c:v>武汉贷款合计</c:v>
                </c:pt>
              </c:strCache>
            </c:strRef>
          </c:tx>
          <c:spPr>
            <a:ln w="28575" cap="rnd" cmpd="sng" algn="ctr">
              <a:solidFill>
                <a:schemeClr val="accent2"/>
              </a:solidFill>
              <a:prstDash val="solid"/>
              <a:round/>
            </a:ln>
            <a:effectLst/>
          </c:spPr>
          <c:marker>
            <c:symbol val="none"/>
          </c:marker>
          <c:dLbls>
            <c:spPr>
              <a:noFill/>
              <a:ln>
                <a:noFill/>
              </a:ln>
              <a:effectLst/>
            </c:spPr>
            <c:txPr>
              <a:bodyPr wrap="square" lIns="38100" tIns="19050" rIns="38100" bIns="19050" anchor="ctr">
                <a:spAutoFit/>
              </a:bodyPr>
              <a:lstStyle/>
              <a:p>
                <a:pPr>
                  <a:defRPr sz="1000" b="0" i="0" u="none" strike="noStrike" baseline="0">
                    <a:solidFill>
                      <a:srgbClr val="333333"/>
                    </a:solidFill>
                    <a:latin typeface="宋体"/>
                    <a:ea typeface="宋体"/>
                    <a:cs typeface="宋体"/>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'2025贷款'!$C$13:$N$13</c:f>
              <c:numCache>
                <c:formatCode>General</c:formatCode>
                <c:ptCount val="12"/>
                <c:pt idx="0">
                  <c:v>1900</c:v>
                </c:pt>
                <c:pt idx="1">
                  <c:v>1300</c:v>
                </c:pt>
                <c:pt idx="2">
                  <c:v>1900</c:v>
                </c:pt>
                <c:pt idx="3">
                  <c:v>1920</c:v>
                </c:pt>
                <c:pt idx="4">
                  <c:v>2020</c:v>
                </c:pt>
                <c:pt idx="5">
                  <c:v>2120</c:v>
                </c:pt>
                <c:pt idx="6">
                  <c:v>2220</c:v>
                </c:pt>
                <c:pt idx="7">
                  <c:v>2120</c:v>
                </c:pt>
                <c:pt idx="8">
                  <c:v>2410</c:v>
                </c:pt>
                <c:pt idx="9">
                  <c:v>2300</c:v>
                </c:pt>
                <c:pt idx="10">
                  <c:v>2300</c:v>
                </c:pt>
                <c:pt idx="11">
                  <c:v>2300</c:v>
                </c:pt>
              </c:numCache>
            </c:numRef>
          </c:val>
          <c:smooth val="0"/>
          <c:extLst>
            <c:ext xmlns:c16="http://schemas.microsoft.com/office/drawing/2014/chart" uri="{C3380CC4-5D6E-409C-BE32-E72D297353CC}">
              <c16:uniqueId val="{00000002-4663-B940-8AE7-451E513DE6D9}"/>
            </c:ext>
          </c:extLst>
        </c:ser>
        <c:dLbls>
          <c:showLegendKey val="0"/>
          <c:showVal val="0"/>
          <c:showCatName val="0"/>
          <c:showSerName val="0"/>
          <c:showPercent val="0"/>
          <c:showBubbleSize val="0"/>
        </c:dLbls>
        <c:smooth val="0"/>
        <c:axId val="934002847"/>
        <c:axId val="1"/>
      </c:lineChart>
      <c:catAx>
        <c:axId val="934002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0" vert="horz"/>
          <a:lstStyle/>
          <a:p>
            <a:pPr>
              <a:defRPr sz="900" b="0" i="0" u="none" strike="noStrike" baseline="0">
                <a:solidFill>
                  <a:srgbClr val="333333"/>
                </a:solidFill>
                <a:latin typeface="宋体"/>
                <a:ea typeface="宋体"/>
                <a:cs typeface="宋体"/>
              </a:defRPr>
            </a:pPr>
            <a:endParaRPr lang="en-US"/>
          </a:p>
        </c:txPr>
        <c:crossAx val="1"/>
        <c:crosses val="autoZero"/>
        <c:auto val="1"/>
        <c:lblAlgn val="ctr"/>
        <c:lblOffset val="100"/>
        <c:tickMarkSkip val="1"/>
        <c:noMultiLvlLbl val="0"/>
      </c:catAx>
      <c:valAx>
        <c:axId val="1"/>
        <c:scaling>
          <c:orientation val="minMax"/>
        </c:scaling>
        <c:delete val="0"/>
        <c:axPos val="l"/>
        <c:majorGridlines>
          <c:spPr>
            <a:ln w="9525" cap="flat" cmpd="sng" algn="ctr">
              <a:solidFill>
                <a:schemeClr val="lt1">
                  <a:lumMod val="90200"/>
                </a:schemeClr>
              </a:solidFill>
              <a:prstDash val="solid"/>
              <a:round/>
            </a:ln>
            <a:effectLst/>
          </c:spPr>
        </c:majorGridlines>
        <c:numFmt formatCode="General" sourceLinked="1"/>
        <c:majorTickMark val="none"/>
        <c:minorTickMark val="none"/>
        <c:tickLblPos val="nextTo"/>
        <c:spPr>
          <a:noFill/>
          <a:ln w="12700" cap="flat" cmpd="sng" algn="ctr">
            <a:noFill/>
            <a:prstDash val="solid"/>
            <a:round/>
          </a:ln>
          <a:effectLst/>
        </c:spPr>
        <c:txPr>
          <a:bodyPr rot="0" vert="horz"/>
          <a:lstStyle/>
          <a:p>
            <a:pPr>
              <a:defRPr sz="900" b="0" i="0" u="none" strike="noStrike" baseline="0">
                <a:solidFill>
                  <a:srgbClr val="333333"/>
                </a:solidFill>
                <a:latin typeface="宋体"/>
                <a:ea typeface="宋体"/>
                <a:cs typeface="宋体"/>
              </a:defRPr>
            </a:pPr>
            <a:endParaRPr lang="en-US"/>
          </a:p>
        </c:txPr>
        <c:crossAx val="934002847"/>
        <c:crosses val="autoZero"/>
        <c:crossBetween val="between"/>
      </c:valAx>
      <c:spPr>
        <a:noFill/>
        <a:ln>
          <a:noFill/>
        </a:ln>
        <a:effectLst/>
      </c:spPr>
    </c:plotArea>
    <c:legend>
      <c:legendPos val="b"/>
      <c:layout>
        <c:manualLayout>
          <c:xMode val="edge"/>
          <c:yMode val="edge"/>
          <c:x val="0.36036028219739835"/>
          <c:y val="0.95801277346261282"/>
          <c:w val="0.31547111209668438"/>
          <c:h val="2.5210862459542443E-2"/>
        </c:manualLayout>
      </c:layout>
      <c:overlay val="0"/>
      <c:spPr>
        <a:noFill/>
        <a:ln>
          <a:noFill/>
        </a:ln>
        <a:effectLst/>
      </c:spPr>
      <c:txPr>
        <a:bodyPr/>
        <a:lstStyle/>
        <a:p>
          <a:pPr>
            <a:defRPr sz="825" b="0" i="0" u="none" strike="noStrike" baseline="0">
              <a:solidFill>
                <a:srgbClr val="333333"/>
              </a:solidFill>
              <a:latin typeface="宋体"/>
              <a:ea typeface="宋体"/>
              <a:cs typeface="宋体"/>
            </a:defRPr>
          </a:pPr>
          <a:endParaRPr lang="en-US"/>
        </a:p>
      </c:txPr>
    </c:legend>
    <c:plotVisOnly val="1"/>
    <c:dispBlanksAs val="span"/>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sz="1000" b="0" i="0" u="none" strike="noStrike" baseline="0">
          <a:solidFill>
            <a:srgbClr val="000000"/>
          </a:solidFill>
          <a:latin typeface="宋体"/>
          <a:ea typeface="宋体"/>
          <a:cs typeface="宋体"/>
        </a:defRPr>
      </a:pPr>
      <a:endParaRPr lang="en-US"/>
    </a:p>
  </c:txPr>
  <c:printSettings>
    <c:headerFooter alignWithMargins="0"/>
    <c:pageMargins b="1" l="0.75" r="0.75" t="1" header="0.5" footer="0.5"/>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1244600</xdr:colOff>
      <xdr:row>32</xdr:row>
      <xdr:rowOff>127000</xdr:rowOff>
    </xdr:from>
    <xdr:to>
      <xdr:col>9</xdr:col>
      <xdr:colOff>292100</xdr:colOff>
      <xdr:row>72</xdr:row>
      <xdr:rowOff>76200</xdr:rowOff>
    </xdr:to>
    <xdr:graphicFrame macro="">
      <xdr:nvGraphicFramePr>
        <xdr:cNvPr id="181254" name="图表 1">
          <a:extLst>
            <a:ext uri="{FF2B5EF4-FFF2-40B4-BE49-F238E27FC236}">
              <a16:creationId xmlns:a16="http://schemas.microsoft.com/office/drawing/2014/main" id="{AD2B1E63-B9ED-4E41-86D3-4A4CF653BE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46990</xdr:colOff>
      <xdr:row>1</xdr:row>
      <xdr:rowOff>34290</xdr:rowOff>
    </xdr:from>
    <xdr:to>
      <xdr:col>3</xdr:col>
      <xdr:colOff>21590</xdr:colOff>
      <xdr:row>2</xdr:row>
      <xdr:rowOff>2540</xdr:rowOff>
    </xdr:to>
    <xdr:cxnSp macro="">
      <xdr:nvCxnSpPr>
        <xdr:cNvPr id="2" name="直接连接符 1">
          <a:extLst>
            <a:ext uri="{FF2B5EF4-FFF2-40B4-BE49-F238E27FC236}">
              <a16:creationId xmlns:a16="http://schemas.microsoft.com/office/drawing/2014/main" id="{3B6AC197-5B86-5B65-3E6D-E11EA486DA99}"/>
            </a:ext>
          </a:extLst>
        </xdr:cNvPr>
        <xdr:cNvCxnSpPr/>
      </xdr:nvCxnSpPr>
      <xdr:spPr>
        <a:xfrm>
          <a:off x="2057400" y="720090"/>
          <a:ext cx="1544955" cy="425450"/>
        </a:xfrm>
        <a:prstGeom prst="line">
          <a:avLst/>
        </a:prstGeom>
      </xdr:spPr>
      <xdr:style>
        <a:lnRef idx="2">
          <a:schemeClr val="accent1"/>
        </a:lnRef>
        <a:fillRef idx="0">
          <a:srgbClr val="FFFFFF"/>
        </a:fillRef>
        <a:effectRef idx="0">
          <a:srgbClr val="FFFFFF"/>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1295400</xdr:colOff>
      <xdr:row>1</xdr:row>
      <xdr:rowOff>76200</xdr:rowOff>
    </xdr:from>
    <xdr:to>
      <xdr:col>3</xdr:col>
      <xdr:colOff>3175</xdr:colOff>
      <xdr:row>1</xdr:row>
      <xdr:rowOff>409575</xdr:rowOff>
    </xdr:to>
    <xdr:cxnSp macro="">
      <xdr:nvCxnSpPr>
        <xdr:cNvPr id="2" name="直接箭头连接符 1">
          <a:extLst>
            <a:ext uri="{FF2B5EF4-FFF2-40B4-BE49-F238E27FC236}">
              <a16:creationId xmlns:a16="http://schemas.microsoft.com/office/drawing/2014/main" id="{5869A225-93A9-3E04-C288-49F514A5C33F}"/>
            </a:ext>
          </a:extLst>
        </xdr:cNvPr>
        <xdr:cNvCxnSpPr/>
      </xdr:nvCxnSpPr>
      <xdr:spPr>
        <a:xfrm>
          <a:off x="1981200" y="762000"/>
          <a:ext cx="1775460" cy="333375"/>
        </a:xfrm>
        <a:prstGeom prst="straightConnector1">
          <a:avLst/>
        </a:prstGeom>
        <a:ln>
          <a:headEnd type="arrow"/>
          <a:tailEnd type="arrow"/>
        </a:ln>
      </xdr:spPr>
      <xdr:style>
        <a:lnRef idx="2">
          <a:schemeClr val="accent1"/>
        </a:lnRef>
        <a:fillRef idx="0">
          <a:srgbClr val="FFFFFF"/>
        </a:fillRef>
        <a:effectRef idx="0">
          <a:srgbClr val="FFFFFF"/>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355600</xdr:colOff>
      <xdr:row>59</xdr:row>
      <xdr:rowOff>165100</xdr:rowOff>
    </xdr:from>
    <xdr:to>
      <xdr:col>9</xdr:col>
      <xdr:colOff>50800</xdr:colOff>
      <xdr:row>99</xdr:row>
      <xdr:rowOff>101600</xdr:rowOff>
    </xdr:to>
    <xdr:graphicFrame macro="">
      <xdr:nvGraphicFramePr>
        <xdr:cNvPr id="171059" name="图表 3">
          <a:extLst>
            <a:ext uri="{FF2B5EF4-FFF2-40B4-BE49-F238E27FC236}">
              <a16:creationId xmlns:a16="http://schemas.microsoft.com/office/drawing/2014/main" id="{4A1A3C5F-4987-2663-133F-7945963208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linzezhang/Library/Containers/com.tencent.xinWeChat/Data/Documents/xwechat_files/wxid_rtkga2i8r63812_7865/msg/file/2026-01/&#36164;&#37329;/2025.1&#26376;-9&#26376;&#26085;&#35760;&#36134;2%20-%20&#21103;&#2641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档案"/>
      <sheetName val="资金账户"/>
      <sheetName val="日期汇总"/>
      <sheetName val="流水汇总"/>
      <sheetName val="单日流水"/>
      <sheetName val="9"/>
      <sheetName val="1"/>
      <sheetName val="2"/>
      <sheetName val="3"/>
      <sheetName val="4"/>
      <sheetName val="5"/>
      <sheetName val="6"/>
      <sheetName val="7"/>
      <sheetName val="8"/>
      <sheetName val="10"/>
      <sheetName val="11"/>
      <sheetName val="12"/>
      <sheetName val="16"/>
      <sheetName val="17"/>
      <sheetName val="18"/>
      <sheetName val="19"/>
      <sheetName val="20"/>
      <sheetName val="21"/>
      <sheetName val="25"/>
      <sheetName val="26"/>
      <sheetName val="27"/>
      <sheetName val="28"/>
      <sheetName val="29"/>
      <sheetName val="30"/>
      <sheetName val="31"/>
      <sheetName val="32"/>
      <sheetName val="36"/>
      <sheetName val="37"/>
      <sheetName val="38"/>
      <sheetName val="42"/>
      <sheetName val="43"/>
      <sheetName val="44"/>
      <sheetName val="45"/>
      <sheetName val="50"/>
      <sheetName val="51"/>
      <sheetName val="52"/>
      <sheetName val="53"/>
      <sheetName val="46"/>
      <sheetName val="47"/>
      <sheetName val="48"/>
      <sheetName val="49"/>
      <sheetName val="13"/>
      <sheetName val="14"/>
      <sheetName val="15"/>
      <sheetName val="22"/>
      <sheetName val="23"/>
      <sheetName val="24"/>
      <sheetName val="33"/>
      <sheetName val="34"/>
      <sheetName val="35"/>
      <sheetName val="39"/>
      <sheetName val="40"/>
      <sheetName val="41"/>
      <sheetName val="Sheet1"/>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武汉开明" refreshedDate="46029.422962962963" createdVersion="1" refreshedVersion="4" minRefreshableVersion="1" recordCount="165" upgradeOnRefresh="1" xr:uid="{7F10C8B7-E445-3642-B2E2-E8F287373D69}">
  <cacheSource type="worksheet">
    <worksheetSource ref="B56:M221" sheet="2025年开票及纳税汇总"/>
  </cacheSource>
  <cacheFields count="12">
    <cacheField name="序号" numFmtId="0">
      <sharedItems containsSemiMixedTypes="0" containsString="0" containsNumber="1" containsInteger="1" minValue="272" maxValue="651" count="163">
        <n v="272"/>
        <n v="273"/>
        <n v="274"/>
        <n v="275"/>
        <n v="276"/>
        <n v="277"/>
        <n v="278"/>
        <n v="281"/>
        <n v="280"/>
        <n v="279"/>
        <n v="282"/>
        <n v="283"/>
        <n v="284"/>
        <n v="285"/>
        <n v="286"/>
        <n v="287"/>
        <n v="288"/>
        <n v="289"/>
        <n v="290"/>
        <n v="291"/>
        <n v="292"/>
        <n v="293"/>
        <n v="297"/>
        <n v="298"/>
        <n v="299"/>
        <n v="300"/>
        <n v="301"/>
        <n v="302"/>
        <n v="303"/>
        <n v="304"/>
        <n v="305"/>
        <n v="306"/>
        <n v="307"/>
        <n v="308"/>
        <n v="309"/>
        <n v="310"/>
        <n v="311"/>
        <n v="312"/>
        <n v="313"/>
        <n v="314"/>
        <n v="315"/>
        <n v="316"/>
        <n v="317"/>
        <n v="318"/>
        <n v="319"/>
        <n v="320"/>
        <n v="321"/>
        <n v="322"/>
        <n v="323"/>
        <n v="324"/>
        <n v="331"/>
        <n v="332"/>
        <n v="333"/>
        <n v="334"/>
        <n v="335"/>
        <n v="336"/>
        <n v="337"/>
        <n v="338"/>
        <n v="339"/>
        <n v="340"/>
        <n v="341"/>
        <n v="342"/>
        <n v="343"/>
        <n v="344"/>
        <n v="351"/>
        <n v="352"/>
        <n v="353"/>
        <n v="354"/>
        <n v="355"/>
        <n v="356"/>
        <n v="357"/>
        <n v="358"/>
        <n v="359"/>
        <n v="360"/>
        <n v="374"/>
        <n v="375"/>
        <n v="376"/>
        <n v="377"/>
        <n v="378"/>
        <n v="379"/>
        <n v="380"/>
        <n v="381"/>
        <n v="382"/>
        <n v="413"/>
        <n v="414"/>
        <n v="415"/>
        <n v="416"/>
        <n v="417"/>
        <n v="418"/>
        <n v="419"/>
        <n v="420"/>
        <n v="421"/>
        <n v="447"/>
        <n v="448"/>
        <n v="449"/>
        <n v="450"/>
        <n v="451"/>
        <n v="452"/>
        <n v="453"/>
        <n v="454"/>
        <n v="455"/>
        <n v="456"/>
        <n v="457"/>
        <n v="462"/>
        <n v="463"/>
        <n v="464"/>
        <n v="465"/>
        <n v="466"/>
        <n v="467"/>
        <n v="468"/>
        <n v="469"/>
        <n v="512"/>
        <n v="513"/>
        <n v="514"/>
        <n v="515"/>
        <n v="516"/>
        <n v="517"/>
        <n v="518"/>
        <n v="519"/>
        <n v="520"/>
        <n v="521"/>
        <n v="522"/>
        <n v="523"/>
        <n v="551"/>
        <n v="552"/>
        <n v="553"/>
        <n v="554"/>
        <n v="555"/>
        <n v="556"/>
        <n v="557"/>
        <n v="559"/>
        <n v="560"/>
        <n v="561"/>
        <n v="562"/>
        <n v="563"/>
        <n v="564"/>
        <n v="565"/>
        <n v="566"/>
        <n v="603"/>
        <n v="604"/>
        <n v="605"/>
        <n v="606"/>
        <n v="597"/>
        <n v="608"/>
        <n v="609"/>
        <n v="610"/>
        <n v="611"/>
        <n v="612"/>
        <n v="613"/>
        <n v="614"/>
        <n v="615"/>
        <n v="616"/>
        <n v="617"/>
        <n v="618"/>
        <n v="619"/>
        <n v="620"/>
        <n v="622"/>
        <n v="623"/>
        <n v="624"/>
        <n v="625"/>
        <n v="626"/>
        <n v="628"/>
        <n v="651"/>
      </sharedItems>
    </cacheField>
    <cacheField name="下账单位" numFmtId="0">
      <sharedItems containsNonDate="0" containsString="0" containsBlank="1" count="1">
        <m/>
      </sharedItems>
    </cacheField>
    <cacheField name="开票日期" numFmtId="0">
      <sharedItems count="12">
        <s v="01月"/>
        <s v="02月"/>
        <s v="03月"/>
        <s v="04月"/>
        <s v="05月"/>
        <s v="06月"/>
        <s v="07月"/>
        <s v="08月"/>
        <s v="09月"/>
        <s v="10月"/>
        <s v="11月"/>
        <s v="12月"/>
      </sharedItems>
    </cacheField>
    <cacheField name="省份" numFmtId="0">
      <sharedItems count="23">
        <s v="江西"/>
        <s v="湖南"/>
        <s v="新疆"/>
        <s v="无"/>
        <s v="河南"/>
        <s v="青海"/>
        <s v="湖北"/>
        <s v="福建"/>
        <s v="内蒙古自治区"/>
        <s v="辽宁"/>
        <s v="云南"/>
        <s v="广东"/>
        <s v="四川"/>
        <s v="浙江"/>
        <s v="安徽"/>
        <s v="山东"/>
        <s v="河北"/>
        <s v="重庆"/>
        <s v="贵州"/>
        <s v="山西"/>
        <s v="北京"/>
        <s v="江苏"/>
        <s v="陕西"/>
      </sharedItems>
    </cacheField>
    <cacheField name="发票单位" numFmtId="0">
      <sharedItems count="70">
        <s v="宁都县赣锋锂业有限公司"/>
        <s v="湖南浏阳南方水泥有限公司"/>
        <s v="江西玉山万年青水泥有限公司"/>
        <s v="新疆伊犁钢铁有限责任公司"/>
        <s v="巴合提开勒得·吾莫尔霍加"/>
        <s v="安钢集团信阳钢铁有限责任公司"/>
        <s v="湖南省嘉禾县南岭水泥有限公司"/>
        <s v="青海发投碱业有限公司"/>
        <s v="江西贵溪南方水泥有限公司"/>
        <s v="江西亚东水泥有限公司"/>
        <s v="鄂州凯瑞德科技有限公司"/>
        <s v="厦工（三明）重型机器有限公司"/>
        <s v="宁鹏"/>
        <s v="中盐内蒙古化工股份有限公司盐碱分公司"/>
        <s v="福建青拓镍业有限公司"/>
        <s v="湘潭县亿鑫锌业有限公司"/>
        <s v="日钢营口中板有限公司"/>
        <s v="云南远东水泥有限责任公司"/>
        <s v="湖南华菱湘潭钢铁有限公司"/>
        <s v="中材亨达水泥有限公司"/>
        <s v="河南阿尔法工程材料有限公司"/>
        <s v="黄冈亚东水泥有限公司"/>
        <s v="武汉美腾斯科技有限公司"/>
        <s v="湖北宜化松滋肥业有限公司"/>
        <s v="四川峨胜水泥集团股份有限公司"/>
        <s v="崇阳县昌华实业有限公司"/>
        <s v="新余市汇益信新型材料有限公司"/>
        <s v="兆山集团诸暨水泥有限公司"/>
        <s v="天瑞集团汝州水泥有限公司"/>
        <s v="张荣洁（个人）"/>
        <s v="巴彦淖尔中联水泥有限公司"/>
        <s v="湖北能源集团鄂州发电有限公司"/>
        <s v="湖南良田水泥有限公司"/>
        <s v="江西赣锋锂业集团股份有限公司"/>
        <s v="安徽皖维高新材料股份有限公司"/>
        <s v="怀宁上峰水泥有限公司"/>
        <s v="富蕴天山水泥有限责任公司"/>
        <s v="临沂中联水泥有限公司"/>
        <s v="河南晋开化工投资控股集团有限责任公司"/>
        <s v="奎山水泥有限公司"/>
        <s v="四川省星船城水泥股份有限公司"/>
        <s v="葛洲坝兴山水泥有限公司"/>
        <s v="东方希望重庆水泥有限公司"/>
        <s v="江西晶昊盐化有限公司"/>
        <s v="贵州黔西中水发电有限公司"/>
        <s v="山东圣川新材料科技股份有限公司"/>
        <s v="广安昌兴水泥有限公司"/>
        <s v="湖北双环科技股份有限公司"/>
        <s v="湘潭瑞通球团有限公司"/>
        <s v="曲阳金隅水泥有限公司"/>
        <s v="福建鼎信实业有限公司"/>
        <s v="日照钢铁有限公司"/>
        <s v="河南华润电力首阳山有限公司"/>
        <s v="大同市云中水泥有限责任公司"/>
        <s v="武汉吉如环保工程有限公司"/>
        <s v="北京众德友邦工程技术有限公司"/>
        <s v="多门朗技术（武汉）有限公司"/>
        <s v="张家港市联泰科技有限公司"/>
        <s v="黄石成美建材有限公司"/>
        <s v="莱芜钢铁集团银山型钢有限公司"/>
        <s v="青海盐湖镁业有限公司"/>
        <s v="中盐内蒙古建材有限公司"/>
        <s v="国电投（山西）铝业有限公司"/>
        <s v="日照京华新型建材有限公司"/>
        <s v="内蒙古宜化化工有限公司"/>
        <s v="阜阳皖润电力有限公司"/>
        <s v="中国-阿拉伯化肥有限公司"/>
        <s v="内蒙古君正化工有限责任公司水泥分公司"/>
        <s v="西安柏通建筑安装工程有限公司"/>
        <s v="江苏金峰水泥集团有限公司"/>
      </sharedItems>
    </cacheField>
    <cacheField name="销售合同号" numFmtId="0">
      <sharedItems containsBlank="1" count="114">
        <s v="KMX240118-017-XF"/>
        <s v="KMX230427-132-XF"/>
        <s v="KMX230816-208-XF"/>
        <s v="KMX240930-099-XF"/>
        <s v="KMX240930-101-XF"/>
        <s v="KMX240930-100-XF"/>
        <m/>
        <s v="KMX170317-071-JX"/>
        <s v="KMX220609-235-XF"/>
        <s v="KMX240927-098-XF"/>
        <s v="KMX231023-240-XF"/>
        <s v="KMX230612-159-XF"/>
        <s v="KMX231124-258-XF"/>
        <s v="KMX241210-109-XF"/>
        <s v="KMX250103-001-XF"/>
        <s v="KMX241218-112-XF"/>
        <s v="KMX231213-273-XF"/>
        <s v="KMX240729-087-XF"/>
        <s v="KMX230113-021-XF"/>
        <s v="KMX241225-116-XF"/>
        <s v="KMX240117-015-XF"/>
        <s v="KMX210908-347-XF/KMX220118-035-XF"/>
        <s v="KMX221207-429-XF"/>
        <s v="KMX241022-102-XF"/>
        <s v="KMX220214-088-XF"/>
        <s v="KMX2503012-017-XF"/>
        <s v="KMX250325-023-XF"/>
        <s v="KMX220801-299-XF"/>
        <s v="KMX241219-113-XF"/>
        <s v="KMX241223-114-XF"/>
        <s v="KMX250325-024-XF"/>
        <s v="KMX250121-005-XF"/>
        <s v="KMX250225-011-XF"/>
        <s v="KMX2503010-015-XF"/>
        <s v="KMX231205-263-XF"/>
        <s v="KMX240708-082-XF"/>
        <s v="KMX231222-277-XF"/>
        <s v="KMX250205-006-XF"/>
        <s v="KMX250422-030"/>
        <s v="KMX230323-088-XF"/>
        <s v="KMX230802-196-XF"/>
        <s v="KMX240122-019-XF"/>
        <s v="KMX230919-227-XF"/>
        <s v="KMX240802-089-XF"/>
        <s v="KMX2503010-016-XF"/>
        <s v="KMX250121-004-XF"/>
        <s v="KMX231214-274-XF"/>
        <s v="KMX241230-117-XF"/>
        <s v="KMX231127-260-XF"/>
        <s v="KMX250421-029"/>
        <s v="KMX240109-010-XF"/>
        <s v="KMX250613-045"/>
        <s v="KMX250109-002-XF"/>
        <s v="KMX2503024-022-XF"/>
        <s v="KMX250508-036"/>
        <s v="KMX231202-262-XF"/>
        <s v="KMX250429-033"/>
        <s v="KMX210929-369-XF"/>
        <s v="KMX250505-034"/>
        <s v="KMX250620-051"/>
        <s v="KMX230915-225-XF"/>
        <s v="KMX250813-066"/>
        <s v="KMX250506-035"/>
        <s v="KMX250701-055"/>
        <s v="KMX250618-046"/>
        <s v="KMX250618-047"/>
        <s v="KMX250304-013-XF"/>
        <s v="KMX241129-107-XF"/>
        <s v="KMX250512-037"/>
        <s v="KMX250520-038"/>
        <s v="KMX250529-040"/>
        <s v="KMX241112-104-XF"/>
        <s v="KMX231208-267-XF"/>
        <s v="KMX231208-266-XF"/>
        <s v="KMX250423-031"/>
        <s v="KMX2503014-018-XF"/>
        <s v="KMX250618-049"/>
        <s v="KMX250618-048"/>
        <s v="KMX2025918-070"/>
        <s v="KMX230103-007-XF"/>
        <s v="KMX2503018-019-XF"/>
        <s v="KMX250701-054"/>
        <s v="KMX2025911-069"/>
        <s v="KMX241224-115-XF"/>
        <s v="KMX250328-025-XF"/>
        <s v="KMX250423-032"/>
        <s v="KMX2025930 -072"/>
        <s v="KMX250416-027-XF"/>
        <s v="KMX250210-008-XF"/>
        <s v="KMX231018-239-XF"/>
        <s v="KMX250624-052"/>
        <s v="KMX230221-057-XF"/>
        <s v="KMX250114-003-XF"/>
        <s v="KMX250220-010-XF"/>
        <s v="KMX2503018-020-XF"/>
        <s v="KMX241217-111-XF"/>
        <s v="KMX250530-041"/>
        <s v="KMX240621-073-XF"/>
        <s v="KMX240524-070-XF"/>
        <s v="KMX250711-057"/>
        <s v="KMX2025101 - 073"/>
        <s v="KMX250821-067"/>
        <s v="KMX250528-039"/>
        <s v="KMX250806 -065"/>
        <s v="KMX250721-060"/>
        <s v="KMX240220-037-XF"/>
        <s v="KMX231117-250-XF"/>
        <s v="KMX250606-042"/>
        <s v="KMX20251018-076"/>
        <s v="KMX240701-076-XF"/>
        <s v="KMX250307-014-XF"/>
        <s v="KMX240604-071-XF"/>
        <s v="KMX20251017-075"/>
        <s v="KMX250419-028"/>
      </sharedItems>
    </cacheField>
    <cacheField name="税率" numFmtId="0">
      <sharedItems containsSemiMixedTypes="0" containsString="0" containsNumber="1" minValue="0" maxValue="0.13" count="6">
        <n v="0.13"/>
        <n v="0.09"/>
        <n v="0"/>
        <n v="0.06"/>
        <n v="0.01"/>
        <n v="0.03"/>
      </sharedItems>
    </cacheField>
    <cacheField name="含税合计" numFmtId="0">
      <sharedItems containsSemiMixedTypes="0" containsString="0" containsNumber="1" minValue="-429400" maxValue="783400" count="136">
        <n v="235000"/>
        <n v="64084"/>
        <n v="20000"/>
        <n v="320000"/>
        <n v="48000"/>
        <n v="160000"/>
        <n v="12000"/>
        <n v="229793"/>
        <n v="29606"/>
        <n v="210000"/>
        <n v="36000"/>
        <n v="327700"/>
        <n v="50000"/>
        <n v="300000"/>
        <n v="200000"/>
        <n v="8000"/>
        <n v="70000"/>
        <n v="40000"/>
        <n v="281267"/>
        <n v="318782.74"/>
        <n v="98000"/>
        <n v="-98000"/>
        <n v="-20700"/>
        <n v="32400"/>
        <n v="-70000"/>
        <n v="-8000"/>
        <n v="423534.2"/>
        <n v="-198581.91"/>
        <n v="198581.92"/>
        <n v="-198581.92"/>
        <n v="122850"/>
        <n v="108000"/>
        <n v="148000"/>
        <n v="-327700"/>
        <n v="279983"/>
        <n v="35000"/>
        <n v="9944"/>
        <n v="15000"/>
        <n v="-160000"/>
        <n v="429400"/>
        <n v="-429400"/>
        <n v="345200"/>
        <n v="35600"/>
        <n v="39000"/>
        <n v="28000"/>
        <n v="9825.4"/>
        <n v="10000"/>
        <n v="180000"/>
        <n v="131200"/>
        <n v="-35600"/>
        <n v="73478"/>
        <n v="161150"/>
        <n v="67389.81"/>
        <n v="195240"/>
        <n v="246600"/>
        <n v="65000"/>
        <n v="-120000"/>
        <n v="-277200"/>
        <n v="60000"/>
        <n v="130000"/>
        <n v="179486"/>
        <n v="64580.4"/>
        <n v="376759"/>
        <n v="67000"/>
        <n v="33000"/>
        <n v="58000"/>
        <n v="78000"/>
        <n v="20340"/>
        <n v="380000"/>
        <n v="45000"/>
        <n v="66300"/>
        <n v="73775"/>
        <n v="217000"/>
        <n v="100000"/>
        <n v="61480"/>
        <n v="169751"/>
        <n v="142909"/>
        <n v="99080"/>
        <n v="54000"/>
        <n v="46000"/>
        <n v="89000"/>
        <n v="25390"/>
        <n v="102103.2"/>
        <n v="6745"/>
        <n v="13550"/>
        <n v="738009"/>
        <n v="30000"/>
        <n v="284719"/>
        <n v="161797"/>
        <n v="7292.03"/>
        <n v="728893"/>
        <n v="70465"/>
        <n v="228758"/>
        <n v="85073"/>
        <n v="-78000"/>
        <n v="80000"/>
        <n v="400000"/>
        <n v="34000"/>
        <n v="342581"/>
        <n v="240000"/>
        <n v="195000"/>
        <n v="68000"/>
        <n v="40008"/>
        <n v="617999.99"/>
        <n v="351823"/>
        <n v="273256"/>
        <n v="429008"/>
        <n v="189120"/>
        <n v="228000"/>
        <n v="105000"/>
        <n v="127000"/>
        <n v="51410.080000000002"/>
        <n v="69789.919999999998"/>
        <n v="-127000"/>
        <n v="147000"/>
        <n v="325543.2"/>
        <n v="99400"/>
        <n v="327870"/>
        <n v="666731.03"/>
        <n v="26000"/>
        <n v="271797.25"/>
        <n v="292474.48"/>
        <n v="-292474.48"/>
        <n v="783400"/>
        <n v="206000"/>
        <n v="135000"/>
        <n v="129000"/>
        <n v="471214"/>
        <n v="134718"/>
        <n v="42890"/>
        <n v="102799"/>
        <n v="-25390"/>
        <n v="534166"/>
        <n v="120000"/>
        <n v="65686.5"/>
        <n v="615178"/>
      </sharedItems>
    </cacheField>
    <cacheField name="税额" numFmtId="0">
      <sharedItems containsString="0" containsBlank="1" containsNumber="1" minValue="-49400" maxValue="84903.69" count="147">
        <n v="27035.4"/>
        <n v="7372.5"/>
        <n v="1651.38"/>
        <n v="36814.160000000003"/>
        <n v="5522.12"/>
        <n v="18407.080000000002"/>
        <m/>
        <n v="26436.36"/>
        <n v="3406"/>
        <n v="17339.45"/>
        <n v="4141.59"/>
        <n v="37700"/>
        <n v="5752.21"/>
        <n v="34513.269999999997"/>
        <n v="23008.85"/>
        <n v="660.55"/>
        <n v="5779.82"/>
        <n v="4601.7700000000004"/>
        <n v="23223.88"/>
        <n v="36674.120000000003"/>
        <n v="11274.34"/>
        <n v="-11274.34"/>
        <n v="-18318.580000000002"/>
        <n v="28672.57"/>
        <n v="-5779.82"/>
        <n v="-660.55"/>
        <n v="34970.71"/>
        <n v="-22845.71"/>
        <n v="22845.71"/>
        <n v="14133.19"/>
        <n v="8917.43"/>
        <n v="17026.55"/>
        <n v="-37700"/>
        <n v="32210.43"/>
        <n v="2889.91"/>
        <n v="1144"/>
        <n v="849.06"/>
        <n v="-18407.080000000002"/>
        <n v="49400"/>
        <n v="-49400"/>
        <n v="39713.269999999997"/>
        <n v="4095.58"/>
        <n v="3220.18"/>
        <n v="277.23"/>
        <n v="2963.3"/>
        <n v="1130.3599999999999"/>
        <n v="1150.44"/>
        <n v="20707.96"/>
        <n v="10833.03"/>
        <n v="4095.57"/>
        <n v="-4095.58"/>
        <n v="6066.99"/>
        <n v="18539.38"/>
        <n v="4128.4399999999996"/>
        <n v="7752.81"/>
        <n v="16120.73"/>
        <n v="36875.230000000003"/>
        <n v="3679.25"/>
        <n v="990.83"/>
        <n v="-9908.26"/>
        <n v="-22888.07"/>
        <n v="4954.13"/>
        <n v="10733.94"/>
        <n v="14819.94"/>
        <n v="7429.6"/>
        <n v="31108.54"/>
        <n v="7707.97"/>
        <n v="3796.46"/>
        <n v="3283.02"/>
        <n v="8973.4500000000007"/>
        <n v="2340"/>
        <n v="31376.15"/>
        <n v="5176.99"/>
        <n v="7627.43"/>
        <n v="6091.51"/>
        <n v="24964.6"/>
        <n v="8256.8799999999992"/>
        <n v="3480"/>
        <n v="14016.14"/>
        <n v="11799.83"/>
        <n v="11398.58"/>
        <n v="6212.39"/>
        <n v="2603.77"/>
        <n v="5037.74"/>
        <n v="2920.97"/>
        <n v="11746.39"/>
        <n v="775.97"/>
        <n v="1558.85"/>
        <n v="84903.69"/>
        <n v="3451.33"/>
        <n v="23508.91"/>
        <n v="13359.39"/>
        <n v="99.01"/>
        <n v="72.2"/>
        <n v="60183.83"/>
        <n v="8106.59"/>
        <n v="643.55999999999995"/>
        <n v="18888.28"/>
        <n v="9787.16"/>
        <n v="-8973.4500000000007"/>
        <n v="2264.15"/>
        <n v="4528.3"/>
        <n v="1725.66"/>
        <n v="33027.519999999997"/>
        <n v="2807.34"/>
        <n v="28286.5"/>
        <n v="19816.509999999998"/>
        <n v="22433.63"/>
        <n v="5614.68"/>
        <n v="3303.41"/>
        <n v="71097.34"/>
        <n v="29049.61"/>
        <n v="22562.42"/>
        <n v="35422.68"/>
        <n v="21757.17"/>
        <n v="26230.09"/>
        <n v="5943.4"/>
        <n v="10486.24"/>
        <n v="4244.87"/>
        <n v="5762.47"/>
        <n v="-10486.24"/>
        <n v="12137.61"/>
        <n v="26879.71"/>
        <n v="8207.34"/>
        <n v="6902.65"/>
        <n v="9549.6099999999897"/>
        <n v="76703.570000000094"/>
        <n v="2991.15"/>
        <n v="22441.97"/>
        <n v="24149.27"/>
        <n v="-24149.27"/>
        <n v="33647.51"/>
        <n v="64684.4"/>
        <n v="17009.169999999998"/>
        <n v="11146.79"/>
        <n v="-33647.51"/>
        <n v="33647.5"/>
        <n v="10651.38"/>
        <n v="54210.46"/>
        <n v="11123.5"/>
        <n v="3541.38"/>
        <n v="8487.9900000000107"/>
        <n v="-2920.97"/>
        <n v="44105.45"/>
        <n v="13805.31"/>
        <n v="7556.85"/>
        <n v="50794.51"/>
      </sharedItems>
    </cacheField>
    <cacheField name="金额" numFmtId="0">
      <sharedItems containsString="0" containsBlank="1" containsNumber="1" minValue="-380000" maxValue="718715.6" count="149">
        <n v="207964.6"/>
        <n v="56711.5"/>
        <n v="18348.62"/>
        <n v="283185.84000000003"/>
        <n v="42477.88"/>
        <n v="141592.92000000001"/>
        <n v="12000"/>
        <n v="203356.64"/>
        <n v="26200"/>
        <n v="192660.55"/>
        <n v="31858.41"/>
        <n v="290000"/>
        <n v="44247.79"/>
        <n v="265486.73"/>
        <n v="176991.15"/>
        <n v="7339.45"/>
        <n v="64220.18"/>
        <n v="35398.230000000003"/>
        <n v="258043.12"/>
        <n v="282108.62"/>
        <n v="86725.66"/>
        <n v="-86725.66"/>
        <n v="-2381.42"/>
        <n v="3727.43"/>
        <n v="-64220.18"/>
        <n v="-7339.45"/>
        <n v="388563.49"/>
        <n v="-175736.2"/>
        <n v="175736.21"/>
        <n v="-175736.21"/>
        <n v="108716.81"/>
        <n v="99082.57"/>
        <n v="130973.45"/>
        <n v="-290000"/>
        <n v="247772.57"/>
        <n v="32110.09"/>
        <n v="8800"/>
        <n v="14150.94"/>
        <n v="-141592.92000000001"/>
        <n v="380000"/>
        <n v="-380000"/>
        <n v="305486.73"/>
        <n v="31504.42"/>
        <n v="35779.82"/>
        <n v="27722.77"/>
        <n v="44036.7"/>
        <n v="8695.0400000000009"/>
        <n v="8849.56"/>
        <n v="159292.04"/>
        <n v="120366.97"/>
        <n v="31504.43"/>
        <n v="-31504.42"/>
        <n v="67411.009999999995"/>
        <n v="142610.62"/>
        <n v="45871.56"/>
        <n v="59637"/>
        <n v="179119.27"/>
        <n v="409724.77"/>
        <m/>
        <n v="61320.75"/>
        <n v="11009.17"/>
        <n v="-110091.74"/>
        <n v="-254311.93"/>
        <n v="55045.87"/>
        <n v="119266.06"/>
        <n v="164666.06"/>
        <n v="57150.8"/>
        <n v="345650.46"/>
        <n v="59292.03"/>
        <n v="29203.54"/>
        <n v="54716.98"/>
        <n v="69026.55"/>
        <n v="18000"/>
        <n v="348623.85"/>
        <n v="39823.01"/>
        <n v="58672.57"/>
        <n v="67683.490000000005"/>
        <n v="192035.4"/>
        <n v="91743.12"/>
        <n v="58000"/>
        <n v="155734.85999999999"/>
        <n v="131109.17000000001"/>
        <n v="87681.42"/>
        <n v="47787.61"/>
        <n v="43396.23"/>
        <n v="83962.26"/>
        <n v="22469.03"/>
        <n v="90356.81"/>
        <n v="5969.03"/>
        <n v="11991.15"/>
        <n v="653105.31000000006"/>
        <n v="26548.67"/>
        <n v="261210.09"/>
        <n v="148437.60999999999"/>
        <n v="9900.99"/>
        <n v="7219.83"/>
        <n v="668709.17000000004"/>
        <n v="62358.41"/>
        <n v="64356.44"/>
        <n v="209869.72"/>
        <n v="75285.84"/>
        <n v="-69026.55"/>
        <n v="37735.85"/>
        <n v="75471.7"/>
        <n v="13274.34"/>
        <n v="366972.48"/>
        <n v="31192.66"/>
        <n v="314294.5"/>
        <n v="220183.49"/>
        <n v="172566.37"/>
        <n v="62385.32"/>
        <n v="36704.589999999997"/>
        <n v="546902.65"/>
        <n v="322773.39"/>
        <n v="250693.58"/>
        <n v="393585.32"/>
        <n v="167362.82999999999"/>
        <n v="201769.91"/>
        <n v="99056.6"/>
        <n v="116513.76"/>
        <n v="47165.21"/>
        <n v="64027.45"/>
        <n v="-116513.76"/>
        <n v="134862.39000000001"/>
        <n v="298663.49"/>
        <n v="91192.66"/>
        <n v="53097.35"/>
        <n v="318320.39"/>
        <n v="590027.46"/>
        <n v="23008.85"/>
        <n v="249355.28"/>
        <n v="268325.21000000002"/>
        <n v="-268325.21000000002"/>
        <n v="258826.97"/>
        <n v="718715.6"/>
        <n v="188990.83"/>
        <n v="123853.21"/>
        <n v="-258826.97"/>
        <n v="258826.98"/>
        <n v="118348.62"/>
        <n v="417003.54"/>
        <n v="123594.5"/>
        <n v="39348.620000000003"/>
        <n v="94311.01"/>
        <n v="-22469.03"/>
        <n v="490060.55"/>
        <n v="106194.69"/>
        <n v="58129.65"/>
        <n v="564383.49"/>
      </sharedItems>
    </cacheField>
    <cacheField name="发票号码" numFmtId="0">
      <sharedItems containsBlank="1" count="160">
        <s v="25422000000000794042"/>
        <s v="25422000000003002727"/>
        <s v="25422000000003318484"/>
        <s v="25422000000004965028"/>
        <s v="25422000000005025651"/>
        <s v="25422000000004965445"/>
        <s v="25652000000001955350"/>
        <s v="25422000000007664299"/>
        <s v="25422000000009196105"/>
        <s v="25422000000014703032"/>
        <s v="25422000000016746649"/>
        <s v="25422000000016734215"/>
        <s v="25422000000027970082"/>
        <s v="25422000000028030228"/>
        <s v="25422000000028016180"/>
        <s v="25422000000029062612"/>
        <s v="25422000000030944548"/>
        <s v="25422000000030944793"/>
        <s v="25422000000032634998"/>
        <s v="25422000000032575795"/>
        <s v="25422000000032922833"/>
        <s v="25422000000035276880"/>
        <s v="25422000000036092470"/>
        <s v="25422000000036179712"/>
        <s v="25422000000036281143"/>
        <s v="25422000000036438944"/>
        <s v="25422000000039945980"/>
        <s v="25422000000042554305"/>
        <s v="25422000000043983812"/>
        <s v="25422000000042559643"/>
        <s v="25422000000044763711"/>
        <s v="25422000000044870882"/>
        <s v="25422000000045144627"/>
        <s v="25422000000047073505"/>
        <s v="25422000000050378734"/>
        <s v="25422000000052260680"/>
        <s v="25422000000052360274"/>
        <s v="25422000000052415043"/>
        <s v="25422000000052723073"/>
        <s v="25422000000052726389"/>
        <s v="25422000000053339912"/>
        <s v="25422000000055661413"/>
        <s v="25422000000054615174"/>
        <s v="25422000000055636995"/>
        <s v="25422000000056324110"/>
        <s v="25422000000055807082"/>
        <s v="25422000000056324275"/>
        <s v="25422000000059859755"/>
        <s v="25422000000067368685"/>
        <s v="25422000000067494258"/>
        <s v="25422000000068801803"/>
        <s v="25422000000069972722"/>
        <s v="25422000000071203862"/>
        <s v="25422000000075034768"/>
        <s v="25422000000076167256"/>
        <s v="25422000000085671321"/>
        <s v="25422000000085828321"/>
        <s v="25422000000084925936"/>
        <s v="25422000000090809271"/>
        <s v="25422000000096130956"/>
        <s v="25422000000096567348"/>
        <s v="25422000000097002958"/>
        <s v="25422000000103203978"/>
        <s v="25422000000104961886"/>
        <s v="25422000000110100333"/>
        <s v="25422000000112387233"/>
        <s v="25422000000112491887"/>
        <s v="25422000000111907914"/>
        <s v="25422000000113059899"/>
        <s v="25422000000113169888"/>
        <s v="25422000000115042577"/>
        <s v="25422000000116774492"/>
        <s v="25422000000123466829"/>
        <s v="25422000000126376428"/>
        <s v="25422000000126393256"/>
        <s v="25422000000126796976"/>
        <s v="25422000000129052150"/>
        <s v="25422000000130967176"/>
        <s v="25422000000136242835"/>
        <s v="25422000000137942823"/>
        <s v="25422000000139710140"/>
        <s v="25422000000144710186"/>
        <s v="25422000000152365150"/>
        <s v="25422000000154801872"/>
        <s v="25422000000154801772"/>
        <s v="25422000000156820534"/>
        <s v="25422000000157695955 "/>
        <s v="25422000000157734839 "/>
        <s v="25422000000157706170"/>
        <s v="25422000000158102933"/>
        <s v="25422000000160504443"/>
        <s v="25422000000161302838"/>
        <s v="25422000000161756920"/>
        <s v="25422000000164199164"/>
        <s v="25422000000164228435"/>
        <s v="25422000000164260653"/>
        <s v="25422000000164260578"/>
        <s v="25422000000164574176"/>
        <s v="25422000000166009586"/>
        <s v="25422000000166193061"/>
        <s v="25422000000166202541"/>
        <s v="25422000000170966914"/>
        <s v="25422000000171550009"/>
        <s v="25422000000174265576"/>
        <s v="25422000000174085692"/>
        <s v="25422000000174346984"/>
        <s v="25422000000174655000"/>
        <s v="25422000000176709347"/>
        <s v="25422000000178899298"/>
        <s v="25422000000180500338"/>
        <s v="25422000000180454271"/>
        <s v="25422000000180474083"/>
        <m/>
        <s v="25422000000184149113"/>
        <s v="25422000000185770120"/>
        <s v="25422000000189483647"/>
        <s v="25422000000189466514"/>
        <s v="25422000000192608565"/>
        <s v="25422000000193489751"/>
        <s v="25422000000196764322"/>
        <s v="25422000000198592293"/>
        <s v="25422000000203628160"/>
        <s v="25422000000208958135"/>
        <s v="25422000000209695897"/>
        <s v="25422000000210405616"/>
        <s v="25422000000210444530"/>
        <s v="25422000000212742779"/>
        <s v="25422000000216585936"/>
        <s v="25422000000216604020"/>
        <s v="25422000000216699993"/>
        <s v="25422000000218685992"/>
        <s v="25422000000219350901"/>
        <s v="25422000000220793133"/>
        <s v="25422000000220847585"/>
        <s v="25422000000220900274"/>
        <s v="25422000000222476119"/>
        <s v="25422000000224637529"/>
        <s v="25422000000226631740"/>
        <s v="25422000000230091402"/>
        <s v="25422000000230821459"/>
        <s v="25422000000233697236"/>
        <s v="25422000000233498788"/>
        <s v="25422000000233845498"/>
        <s v="25422000000234031062"/>
        <s v="25422000000233987270"/>
        <s v="25422000000233996466"/>
        <s v="25422000000235225795"/>
        <s v="25422000000235475002"/>
        <s v="25422000000237893225"/>
        <s v="25422000000239280308"/>
        <s v="25422000000239525783"/>
        <s v="25422000000239550180"/>
        <s v="25422000000240952902"/>
        <s v="25422000000241931011"/>
        <s v="25422000000241996273"/>
        <s v="25422000000242457949"/>
        <s v="25422000000243088248"/>
        <s v="25422000000243572921"/>
        <s v="25422000000243567267"/>
        <s v="25422000000250118681"/>
      </sharedItems>
    </cacheField>
    <cacheField name="公司" numFmtId="0">
      <sharedItems count="8">
        <s v="武汉"/>
        <s v="岚丹"/>
        <s v="彤烨"/>
        <s v="信茂"/>
        <s v="武汉增补"/>
        <s v="湖北"/>
        <s v="江苏唐电"/>
        <s v="武汉 " u="1"/>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武汉开明" refreshedDate="46029.430046296293" createdVersion="1" refreshedVersion="4" minRefreshableVersion="1" recordCount="225" upgradeOnRefresh="1" xr:uid="{35017965-40F2-FF4C-9C12-625E4F9EE653}">
  <cacheSource type="worksheet">
    <worksheetSource ref="B52:M277" sheet="2024年开票及纳税汇总"/>
  </cacheSource>
  <cacheFields count="12">
    <cacheField name="序号" numFmtId="0">
      <sharedItems containsString="0" containsBlank="1" containsNumber="1" containsInteger="1" minValue="1" maxValue="259" count="213">
        <n v="1"/>
        <n v="2"/>
        <n v="3"/>
        <n v="4"/>
        <n v="5"/>
        <n v="6"/>
        <n v="7"/>
        <n v="8"/>
        <n v="9"/>
        <n v="10"/>
        <n v="11"/>
        <n v="12"/>
        <n v="13"/>
        <n v="14"/>
        <n v="15"/>
        <n v="16"/>
        <n v="17"/>
        <n v="18"/>
        <n v="19"/>
        <n v="20"/>
        <n v="21"/>
        <n v="22"/>
        <n v="23"/>
        <n v="24"/>
        <n v="25"/>
        <n v="26"/>
        <n v="27"/>
        <n v="28"/>
        <n v="29"/>
        <n v="30"/>
        <n v="31"/>
        <n v="32"/>
        <n v="33"/>
        <n v="34"/>
        <n v="35"/>
        <n v="36"/>
        <n v="37"/>
        <n v="38"/>
        <n v="39"/>
        <n v="40"/>
        <n v="42"/>
        <n v="43"/>
        <n v="44"/>
        <n v="45"/>
        <n v="46"/>
        <n v="47"/>
        <n v="48"/>
        <n v="49"/>
        <n v="50"/>
        <n v="51"/>
        <n v="52"/>
        <n v="53"/>
        <n v="54"/>
        <n v="55"/>
        <n v="56"/>
        <n v="57"/>
        <n v="58"/>
        <n v="59"/>
        <n v="60"/>
        <n v="61"/>
        <n v="62"/>
        <n v="63"/>
        <n v="67"/>
        <n v="68"/>
        <n v="69"/>
        <n v="70"/>
        <n v="71"/>
        <n v="72"/>
        <n v="75"/>
        <n v="76"/>
        <n v="77"/>
        <n v="78"/>
        <n v="79"/>
        <n v="80"/>
        <n v="81"/>
        <n v="82"/>
        <n v="83"/>
        <n v="84"/>
        <n v="85"/>
        <n v="86"/>
        <n v="87"/>
        <n v="88"/>
        <n v="89"/>
        <n v="90"/>
        <n v="91"/>
        <n v="92"/>
        <n v="93"/>
        <n v="94"/>
        <n v="95"/>
        <n v="99"/>
        <n v="98"/>
        <n v="97"/>
        <n v="100"/>
        <n v="101"/>
        <n v="102"/>
        <n v="103"/>
        <n v="104"/>
        <m/>
        <n v="111"/>
        <n v="117"/>
        <n v="118"/>
        <n v="119"/>
        <n v="120"/>
        <n v="121"/>
        <n v="123"/>
        <n v="124"/>
        <n v="125"/>
        <n v="126"/>
        <n v="127"/>
        <n v="128"/>
        <n v="129"/>
        <n v="130"/>
        <n v="131"/>
        <n v="137"/>
        <n v="138"/>
        <n v="144"/>
        <n v="145"/>
        <n v="146"/>
        <n v="147"/>
        <n v="148"/>
        <n v="149"/>
        <n v="150"/>
        <n v="151"/>
        <n v="152"/>
        <n v="153"/>
        <n v="154"/>
        <n v="155"/>
        <n v="156"/>
        <n v="157"/>
        <n v="158"/>
        <n v="170"/>
        <n v="160"/>
        <n v="161"/>
        <n v="162"/>
        <n v="163"/>
        <n v="164"/>
        <n v="165"/>
        <n v="166"/>
        <n v="167"/>
        <n v="168"/>
        <n v="169"/>
        <n v="171"/>
        <n v="172"/>
        <n v="173"/>
        <n v="174"/>
        <n v="178"/>
        <n v="179"/>
        <n v="180"/>
        <n v="181"/>
        <n v="182"/>
        <n v="183"/>
        <n v="184"/>
        <n v="185"/>
        <n v="186"/>
        <n v="187"/>
        <n v="188"/>
        <n v="189"/>
        <n v="190"/>
        <n v="191"/>
        <n v="197"/>
        <n v="198"/>
        <n v="199"/>
        <n v="200"/>
        <n v="201"/>
        <n v="202"/>
        <n v="203"/>
        <n v="204"/>
        <n v="205"/>
        <n v="206"/>
        <n v="207"/>
        <n v="208"/>
        <n v="209"/>
        <n v="210"/>
        <n v="211"/>
        <n v="212"/>
        <n v="213"/>
        <n v="218"/>
        <n v="219"/>
        <n v="220"/>
        <n v="221"/>
        <n v="222"/>
        <n v="223"/>
        <n v="224"/>
        <n v="225"/>
        <n v="226"/>
        <n v="227"/>
        <n v="228"/>
        <n v="229"/>
        <n v="230"/>
        <n v="236"/>
        <n v="237"/>
        <n v="238"/>
        <n v="239"/>
        <n v="240"/>
        <n v="241"/>
        <n v="242"/>
        <n v="243"/>
        <n v="244"/>
        <n v="245"/>
        <n v="246"/>
        <n v="247"/>
        <n v="248"/>
        <n v="249"/>
        <n v="250"/>
        <n v="251"/>
        <n v="252"/>
        <n v="253"/>
        <n v="254"/>
        <n v="255"/>
        <n v="256"/>
        <n v="257"/>
        <n v="258"/>
        <n v="259"/>
      </sharedItems>
    </cacheField>
    <cacheField name="下账单位" numFmtId="0">
      <sharedItems containsBlank="1" count="2">
        <m/>
        <s v="华新水泥（恩施）"/>
      </sharedItems>
    </cacheField>
    <cacheField name="开票日期" numFmtId="0">
      <sharedItems count="12">
        <s v="01月"/>
        <s v="02月"/>
        <s v="03月"/>
        <s v="04月"/>
        <s v="05月"/>
        <s v="06月"/>
        <s v="07月"/>
        <s v="08月"/>
        <s v="09月"/>
        <s v="10月"/>
        <s v="11月"/>
        <s v="12月"/>
      </sharedItems>
    </cacheField>
    <cacheField name="省份" numFmtId="0">
      <sharedItems count="26">
        <s v="湖北"/>
        <s v="内蒙古自治区"/>
        <s v="新疆"/>
        <s v="江苏"/>
        <s v="广西"/>
        <s v="河南"/>
        <s v="广东"/>
        <s v="贵州"/>
        <s v="福建"/>
        <s v="湖南"/>
        <s v="甘肃"/>
        <s v="河北"/>
        <s v="山西"/>
        <s v="山东"/>
        <s v="江西"/>
        <s v="四川"/>
        <s v="重庆"/>
        <s v="北京"/>
        <s v="青海"/>
        <s v="陕西"/>
        <s v="云南"/>
        <s v="浙江"/>
        <s v="海南"/>
        <s v="安徽"/>
        <s v="黑龙江"/>
        <s v="无"/>
      </sharedItems>
    </cacheField>
    <cacheField name="发票单位" numFmtId="0">
      <sharedItems count="101">
        <s v="湖北六国化工股份有限公司"/>
        <s v="鄂尔多斯市清能新材料有限公司"/>
        <s v="新疆伊犁钢铁有限责任公司"/>
        <s v="江苏沙钢钢铁有限公司"/>
        <s v="广西金鲤水泥有限公司"/>
        <s v="华润电力焦作有限公司"/>
        <s v="华润水泥（罗定）有限公司"/>
        <s v="贵州西能电力建设有限公司"/>
        <s v="华润水泥（永定）有限公司"/>
        <s v="新疆宜化化工有限公司"/>
        <s v="湖南骏泰新材料科技有限责任公司"/>
        <s v="成县祁连山水泥有限公司"/>
        <s v="平泉冀东水泥有限责任公司"/>
        <s v="涿鹿金隅水泥有限公司"/>
        <s v="山西金隅冀东环保科技有限公司"/>
        <s v="山东申丰水泥集团有限公司"/>
        <s v="江西安福南方水泥有限公司"/>
        <s v="四川峨胜水泥集团股份有限公司"/>
        <s v="东方希望重庆水泥有限公司"/>
        <s v="江西亚东水泥有限公司"/>
        <s v="中冶武勘工程技术有限公司"/>
        <s v="北京中燕建设工程有限公司"/>
        <s v="永州市九嶷正阳水泥有限责任公司"/>
        <s v="青海盐湖镁业有限公司"/>
        <s v="天瑞集团郑州水泥有限公司"/>
        <s v="崇阳县昌华实业有限公司"/>
        <s v="台泥（重庆）水泥有限公司"/>
        <s v="中材机电备件有限公司"/>
        <s v="新疆八一钢铁股份有限公司"/>
        <s v="萍乡萍钢安源钢铁有限公司"/>
        <s v="湖南华菱湘潭钢铁有限公司"/>
        <s v="嘉峪关祁连山水泥有限公司"/>
        <s v="陕西实丰水泥股份有限公司"/>
        <s v="葛洲坝荆门水泥有限公司"/>
        <s v="山东泰西水泥有限公司"/>
        <s v="江西瑞金万年青水泥有限责任公司"/>
        <s v="三门峡腾跃同力水泥有限公司"/>
        <s v="赞皇金隅水泥有限公司"/>
        <s v="内蒙古亿利冀东水泥有限责任公司"/>
        <s v="云南远东水泥有限责任公司"/>
        <s v="天瑞新登郑州水泥有限公司"/>
        <s v="武汉京邦瑞机械设备有限公司"/>
        <s v="兆山集团诸暨水泥有限公司"/>
        <s v="重庆铜梁西南水泥有限公司"/>
        <s v="准格尔旗铸城水泥有限责任公司"/>
        <s v="蕉岭县龙腾旋窑水泥有限公司"/>
        <s v="湖北恒博机械科技有限公司"/>
        <s v="湖北鸿茂矿渣微粉有限公司"/>
        <s v="湖南耒阳南方水泥有限公司"/>
        <s v="惠州市光大水泥企业有限公司"/>
        <s v="中材株洲水泥有限责任公司"/>
        <s v="河南华润电力首阳山有限公司"/>
        <s v="云南昆钢嘉华水泥建材有限公司"/>
        <s v="湖南古丈南方水泥有限公司"/>
        <s v="青海发投碱业有限公司"/>
        <s v="四川省星船城水泥股份有限公司"/>
        <s v="唐山冀东发展机械设备制造有限公司"/>
        <s v="四川省达州钢铁集团有限责任公司"/>
        <s v="海南逸盛石化有限公司"/>
        <s v="宜良红狮水泥有限公司"/>
        <s v="宜城安达特种水泥有限公司"/>
        <s v="江西乐平万年青水泥有限公司"/>
        <s v="广州市越堡水泥有限公司"/>
        <s v="桐庐红狮水泥有限公司"/>
        <s v="山西吉港冠宇水泥有限公司"/>
        <s v="富蕴天山水泥有限责任公司"/>
        <s v="无为华塑矿业有限公司"/>
        <s v="元江县永发水泥有限公司"/>
        <s v="江苏鹤林水泥有限公司"/>
        <s v="江西贵溪南方水泥有限公司"/>
        <s v="怀宁上峰水泥有限公司"/>
        <s v="亚泰集团哈尔滨水泥有限公司"/>
        <s v="湖北京兰水泥集团有限公司"/>
        <s v="福建三钢闽光股份有限公司"/>
        <s v="应城市新都化工有限责任公司"/>
        <s v="湖北亚东水泥有限公司"/>
        <s v="福建鼎信实业有限公司"/>
        <s v="戚亮（个人）"/>
        <s v="澜沧三环建材有限公司"/>
        <s v="北京金隅琉水环保科技有限公司"/>
        <s v="喀什红旗水泥有限责任公司"/>
        <s v="山东泰山钢铁集团有限公司"/>
        <s v="华润水泥（平南）有限公司"/>
        <s v="洛阳黄河同力水泥有限责任公司"/>
        <s v="唐山冀东水泥股份有限公司唐山分公司"/>
        <s v="武汉吉如环保工程有限公司"/>
        <s v="唐山重装冶金工程技术有限公司"/>
        <s v="尼勒克县瑞祥焦化有限责任公司"/>
        <s v="河钢股份有限公司邯郸分公司"/>
        <s v="十堰同创精密机械有限公司"/>
        <s v="中国-阿拉伯化肥有限公司"/>
        <s v="贵州黔西中水发电有限公司"/>
        <s v="张家港市联泰科技有限公司"/>
        <s v="天瑞集团汝州水泥有限公司"/>
        <s v="广西都安西江鱼峰水泥有限公司"/>
        <s v="日照钢铁有限公司"/>
        <s v="日照京华新型建材有限公司"/>
        <s v="国家电投集团山西铝业有限公司"/>
        <s v="武钢中冶工业技术服务有限公司"/>
        <s v="江西玉山万年青水泥有限公司"/>
        <s v="韩进梅（个人）"/>
      </sharedItems>
    </cacheField>
    <cacheField name="销售合同号" numFmtId="0">
      <sharedItems containsBlank="1" count="154">
        <s v="KMX231014-237-XF"/>
        <s v="KMX230519-144-XF"/>
        <s v="KMX231117-251-XF"/>
        <s v="KMX231117-249-XF"/>
        <s v="KMX231213-273-XF"/>
        <s v="KMX231117-250-XF"/>
        <s v="KMX221220-443-XF"/>
        <s v="KMX230801-194-XF"/>
        <s v="KMX230520-145-XF"/>
        <s v="KMX231215-276-XF"/>
        <s v="KMX220705-271-XF"/>
        <s v="KMX230406-099-XF"/>
        <s v="KMX200807-180-XF"/>
        <s v="KMX230807-203-XF"/>
        <s v="KMX230426-129-XF"/>
        <s v="KMX221221-445-XF"/>
        <s v="KMX220228-120-XF"/>
        <s v="KMX211211-489-XF"/>
        <s v="KMX220615-245-XF"/>
        <s v="KMX221025-382-XF"/>
        <s v="KMX231014-238-XF"/>
        <s v="KMX230725-186-XF"/>
        <s v="KMX231209-270-XF"/>
        <s v="KMX230919-228-XF"/>
        <s v="KMX240129-024-XF"/>
        <s v="KMX230225-061-XF"/>
        <s v="KMX230831-215-XF"/>
        <s v="KMX231208-264-XF"/>
        <s v="KMX231120-254-XF"/>
        <s v="KMX231120-255-XF"/>
        <s v="KMX231108-248-XF"/>
        <s v="KMX200618-116-XF"/>
        <s v="KMX201212-340-XF"/>
        <s v="KMX240219-036-XF"/>
        <s v="KMX231122-256-XF"/>
        <s v="KMX230912-222-XF"/>
        <s v="KMK240228-041-XF"/>
        <s v="KMX221107-397-XF"/>
        <s v="KMX231212-272-XF"/>
        <s v="KMX220311-136-XF"/>
        <s v="KMX210421-180-XF"/>
        <s v="KMX211028-411-XF"/>
        <s v="KMX231102-245-XF"/>
        <s v="KMX240130-028-XF"/>
        <s v="KMX231102-244-XF"/>
        <s v="KMX221209-433-XF"/>
        <s v="KMX240113-013-XF"/>
        <s v="KMX220510-191-XF"/>
        <s v="KMX230805-200-XF"/>
        <s v="KMX231127-259-XF"/>
        <s v="KMX240226-039-XF"/>
        <s v="KMX220419-170-XF"/>
        <s v="KMX240215-032-XF"/>
        <s v="KMX231226-278-XF"/>
        <s v="KMX210908-347-XF"/>
        <s v="KMX220118-035-XF"/>
        <s v="KMX240229-043-XF"/>
        <s v="KMX231104-246-XF"/>
        <s v="KMX240308-046-XF-Z1"/>
        <s v="KMX240126-022-XF"/>
        <s v="KMX240102-001-XF"/>
        <s v="KMX240108-009-XF"/>
        <s v="KMX240110-011-XF"/>
        <s v="KMX211216-497-XF"/>
        <s v="KMX240103-004-XF-Z1"/>
        <s v="KMX230620-165-XF"/>
        <s v="KMX240105-005-XF"/>
        <s v="KMX230206-045-XF"/>
        <s v="KMX240319-049-XF"/>
        <s v="KMX240516-066-XF"/>
        <s v="KMX240304-044-XF"/>
        <s v="KMX240125-021-XF"/>
        <s v="KMX240103-003-XF"/>
        <s v="KMX231209-269-XF"/>
        <s v="KMX221228-449-XF"/>
        <s v="KMX230128-033-XF"/>
        <s v="KMX220624-257-XF"/>
        <s v="KMX240326-050-XF"/>
        <s v="KMX231208-268-XF"/>
        <s v="KMX230330-094-XF"/>
        <s v="KMX240523-068-XF"/>
        <s v="KMX240218-035-XF"/>
        <s v="KMX230515-142-XF"/>
        <s v="KMX240226-040-XF"/>
        <s v="KMX240104-005-XF"/>
        <s v="KMX240129-025-XF"/>
        <s v="KMX240430-060-XF"/>
        <s v="KMX230407-100-XF"/>
        <s v="KMX230302-065-XF"/>
        <s v="KMX230302-066-XF"/>
        <s v="KMX240202-031-XF"/>
        <s v="KMX240220-038-XF"/>
        <s v="KMX240115-014-XF"/>
        <s v="KMX240218-034-XF"/>
        <s v="KMX240118-016-XF"/>
        <s v="KMX240706-080-XF"/>
        <s v="KMX240218-033-XF"/>
        <s v="KMX240229-042-XF"/>
        <s v="KMX231214-274-XF"/>
        <s v="KMX240508-064-XF"/>
        <s v="KMX240408-052-XF"/>
        <s v="KMX221013-374-XF"/>
        <s v="KMX240313-048-XF"/>
        <s v="KMX231123-257-XF"/>
        <s v="KMX230719-183-XF"/>
        <s v="KMX220916-353-XF"/>
        <s v="KMX230809-206-XF"/>
        <s v="KMX240411-054-XF"/>
        <s v="KMX231023-240-XF"/>
        <s v="KMX240103-002-XF"/>
        <s v="KMX240109-010-XF"/>
        <s v="KMX240730-088-XF"/>
        <s v="KMX240112-012-XF"/>
        <s v="KMX231208-265-XF"/>
        <s v="KMX231009-233-XF"/>
        <s v="KMX230612-159-XF"/>
        <s v="KMX240513-065-XF"/>
        <s v="KMX231201-261-XF"/>
        <s v="KMX240430-061-XF"/>
        <s v="KMX240429-059-XF"/>
        <s v="KMX240729-086-XF、KMX240905-094-XF"/>
        <m/>
        <s v="KMX240708-081-XF"/>
        <s v="KMX240705-079-XF"/>
        <s v="KMX220510-190-XF"/>
        <s v="KMX211028-410-XF"/>
        <s v="KMX240130-027-XF"/>
        <s v="KMX230414-116-XF"/>
        <s v="KMX240328-051-XF"/>
        <s v="KMX221202-423-XF"/>
        <s v="KMX240813-091-XF"/>
        <s v="KMX230425-126-XF"/>
        <s v="KMX220514-199-XF"/>
        <s v="KMX230307-072-XF"/>
        <s v="KMX240105-007-XF"/>
        <s v="KMX220815-320-XF"/>
        <s v="KMX240729-085-XF"/>
        <s v="KMX240505-062-XF"/>
        <s v="KMX240129-023-XF"/>
        <s v="KMX230915-225-XF"/>
        <s v="KMX240918-096-XF"/>
        <s v="KMX231018-239-XF"/>
        <s v="KMX240725-084-XF"/>
        <s v="KMX230709-178-XF"/>
        <s v="KMX230731-193-XF"/>
        <s v="KMX240524-070-XF"/>
        <s v="KMX240507-063-XF"/>
        <s v="KMX240807-090-XF"/>
        <s v="KMX240424-057-XF"/>
        <s v="KMX230731-192-XF"/>
        <s v="KMX240927-098-XF"/>
        <s v="买依维柯"/>
        <s v="KMX240122-019-XF"/>
        <s v="KMX240625-075-XF"/>
      </sharedItems>
    </cacheField>
    <cacheField name="税率" numFmtId="0">
      <sharedItems containsMixedTypes="1" containsNumber="1" minValue="0.01" maxValue="0.13" count="7">
        <n v="0.13"/>
        <n v="0.06"/>
        <n v="0.09"/>
        <s v="9%"/>
        <s v="13%"/>
        <s v="6%"/>
        <n v="0.01"/>
      </sharedItems>
    </cacheField>
    <cacheField name="含税合计" numFmtId="0">
      <sharedItems containsSemiMixedTypes="0" containsString="0" containsNumber="1" minValue="-2463352" maxValue="2463352" count="184">
        <n v="56469.98"/>
        <n v="8983.48"/>
        <n v="337900"/>
        <n v="244000"/>
        <n v="492300"/>
        <n v="323400"/>
        <n v="150000"/>
        <n v="45000"/>
        <n v="38000"/>
        <n v="64000"/>
        <n v="95200"/>
        <n v="27450"/>
        <n v="30000"/>
        <n v="172000"/>
        <n v="20000.009999999998"/>
        <n v="43000"/>
        <n v="35000"/>
        <n v="15000"/>
        <n v="276000"/>
        <n v="545000"/>
        <n v="120000"/>
        <n v="20000"/>
        <n v="67405"/>
        <n v="577761.80000000005"/>
        <n v="58"/>
        <n v="22275"/>
        <n v="160024"/>
        <n v="79600"/>
        <n v="110000"/>
        <n v="295400"/>
        <n v="210000"/>
        <n v="70000"/>
        <n v="60000"/>
        <n v="68000"/>
        <n v="95000"/>
        <n v="116500.01"/>
        <n v="4"/>
        <n v="97"/>
        <n v="38160"/>
        <n v="88000"/>
        <n v="363000"/>
        <n v="183093.88"/>
        <n v="113000"/>
        <n v="29380"/>
        <n v="203400"/>
        <n v="65"/>
        <n v="28000"/>
        <n v="5000"/>
        <n v="10000"/>
        <n v="540000"/>
        <n v="2.99"/>
        <n v="14000"/>
        <n v="6000"/>
        <n v="17500"/>
        <n v="105"/>
        <n v="124800"/>
        <n v="99000"/>
        <n v="98000"/>
        <n v="1.34"/>
        <n v="9000"/>
        <n v="50000"/>
        <n v="42000"/>
        <n v="40000"/>
        <n v="36000"/>
        <n v="48000"/>
        <n v="34000"/>
        <n v="16000"/>
        <n v="-63681.93"/>
        <n v="-69077.2"/>
        <n v="-94500"/>
        <n v="180000"/>
        <n v="18000"/>
        <n v="132000"/>
        <n v="331380"/>
        <n v="22599.99"/>
        <n v="71190"/>
        <n v="4578"/>
        <n v="-4578"/>
        <n v="24000"/>
        <n v="556832"/>
        <n v="119400"/>
        <n v="-99000"/>
        <n v="-35000"/>
        <n v="54240"/>
        <n v="-59970"/>
        <n v="85000"/>
        <n v="118000"/>
        <n v="267448.3"/>
        <n v="7000"/>
        <n v="48600"/>
        <n v="498200"/>
        <n v="9990"/>
        <n v="33000"/>
        <n v="32000"/>
        <n v="337982"/>
        <n v="65000"/>
        <n v="93225"/>
        <n v="37008"/>
        <n v="268786"/>
        <n v="408679"/>
        <n v="59700"/>
        <n v="154384"/>
        <n v="88404"/>
        <n v="50401"/>
        <n v="182936"/>
        <n v="258645"/>
        <n v="184800"/>
        <n v="218388"/>
        <n v="1080000"/>
        <n v="88500"/>
        <n v="460000"/>
        <n v="87000"/>
        <n v="208000"/>
        <n v="34803.11"/>
        <n v="56000"/>
        <n v="274200"/>
        <n v="300000"/>
        <n v="25000"/>
        <n v="224695"/>
        <n v="565000"/>
        <n v="53000"/>
        <n v="-56000"/>
        <n v="417187.5"/>
        <n v="245365.4"/>
        <n v="-267448.3"/>
        <n v="452000"/>
        <n v="167814"/>
        <n v="84922"/>
        <n v="73104"/>
        <n v="124000"/>
        <n v="197457"/>
        <n v="576602"/>
        <n v="224693"/>
        <n v="-224695"/>
        <n v="696000"/>
        <n v="698000"/>
        <n v="111870"/>
        <n v="213796"/>
        <n v="63377"/>
        <n v="671500"/>
        <n v="2463352"/>
        <n v="-111870"/>
        <n v="1359510"/>
        <n v="181759.02"/>
        <n v="131280.51999999999"/>
        <n v="242883.62"/>
        <n v="-101700"/>
        <n v="-112096"/>
        <n v="115000"/>
        <n v="-2463352"/>
        <n v="2400016"/>
        <n v="-245365.4"/>
        <n v="-576602"/>
        <n v="89000"/>
        <n v="319500"/>
        <n v="341000"/>
        <n v="78000"/>
        <n v="350000"/>
        <n v="20886"/>
        <n v="23600"/>
        <n v="222478.75"/>
        <n v="-242883.62"/>
        <n v="125000"/>
        <n v="169966.36"/>
        <n v="9226.2199999999993"/>
        <n v="2566.44"/>
        <n v="131199.99"/>
        <n v="80.53"/>
        <n v="277200"/>
        <n v="829000"/>
        <n v="-181759.02"/>
        <n v="-131280.51999999999"/>
        <n v="353487"/>
        <n v="2001567"/>
        <n v="1570000"/>
        <n v="46.51"/>
        <n v="36309.24"/>
        <n v="100000"/>
        <n v="3000"/>
        <n v="198581.91"/>
        <n v="-233625.78"/>
        <n v="1668594"/>
        <n v="849216"/>
        <n v="137895"/>
      </sharedItems>
    </cacheField>
    <cacheField name="税额" numFmtId="0">
      <sharedItems containsSemiMixedTypes="0" containsString="0" containsNumber="1" minValue="-203396.04" maxValue="203396.04" count="201">
        <n v="6496.55"/>
        <n v="8825.9599999999991"/>
        <n v="38873.449999999997"/>
        <n v="28070.799999999999"/>
        <n v="56636.28"/>
        <n v="37205.31"/>
        <n v="17256.64"/>
        <n v="5176.99"/>
        <n v="4371.68"/>
        <n v="7362.83"/>
        <n v="10952.21"/>
        <n v="3157.96"/>
        <n v="3451.33"/>
        <n v="19787.61"/>
        <n v="2300.89"/>
        <n v="4946.8999999999996"/>
        <n v="4026.55"/>
        <n v="1725.66"/>
        <n v="15622.64"/>
        <n v="62699.12"/>
        <n v="13805.31"/>
        <n v="2300.88"/>
        <n v="5565.55"/>
        <n v="66468.17"/>
        <n v="6.67"/>
        <n v="2562.61"/>
        <n v="18409.84"/>
        <n v="9157.52"/>
        <n v="12654.87"/>
        <n v="33984.07"/>
        <n v="24159.29"/>
        <n v="8053.1"/>
        <n v="6902.65"/>
        <n v="7823.01"/>
        <n v="10929.2"/>
        <n v="13402.66"/>
        <n v="0.46"/>
        <n v="11.16"/>
        <n v="2160"/>
        <n v="7266.06"/>
        <n v="29972.48"/>
        <n v="15117.84"/>
        <n v="13000"/>
        <n v="3380"/>
        <n v="23400"/>
        <n v="7.48"/>
        <n v="3221.24"/>
        <n v="575.22"/>
        <n v="1150.44"/>
        <n v="6226.41"/>
        <n v="44587.16"/>
        <n v="0.34"/>
        <n v="1610.62"/>
        <n v="690.26"/>
        <n v="2013.27"/>
        <n v="12.08"/>
        <n v="7064.15"/>
        <n v="11389.38"/>
        <n v="11274.34"/>
        <n v="0.15"/>
        <n v="2150.94"/>
        <n v="743.12"/>
        <n v="4128.4399999999996"/>
        <n v="5779.82"/>
        <n v="5284.4"/>
        <n v="3467.89"/>
        <n v="3302.75"/>
        <n v="1651.38"/>
        <n v="12385.32"/>
        <n v="2972.48"/>
        <n v="3963.3"/>
        <n v="2807.34"/>
        <n v="1321.1"/>
        <n v="-7326.24"/>
        <n v="-7946.93"/>
        <n v="-10871.68"/>
        <n v="20707.96"/>
        <n v="2070.8000000000002"/>
        <n v="4601.7700000000004"/>
        <n v="15185.84"/>
        <n v="825.69"/>
        <n v="27361.65"/>
        <n v="2599.9899999999998"/>
        <n v="8190"/>
        <n v="378"/>
        <n v="-4200"/>
        <n v="1358.49"/>
        <n v="45976.95"/>
        <n v="13736.28"/>
        <n v="-11389.38"/>
        <n v="-4026.55"/>
        <n v="6240"/>
        <n v="-4951.6499999999996"/>
        <n v="7018.35"/>
        <n v="13575.22"/>
        <n v="22082.89"/>
        <n v="577.98"/>
        <n v="4012.84"/>
        <n v="41135.78"/>
        <n v="1149.29"/>
        <n v="3796.46"/>
        <n v="2642.2"/>
        <n v="27906.77"/>
        <n v="7477.88"/>
        <n v="10725"/>
        <n v="4257.5600000000004"/>
        <n v="22193.34"/>
        <n v="33744.14"/>
        <n v="4929.3599999999997"/>
        <n v="12747.3"/>
        <n v="7299.41"/>
        <n v="4161.55"/>
        <n v="15104.81"/>
        <n v="21356.01"/>
        <n v="15258.72"/>
        <n v="18032.04"/>
        <n v="89174.31"/>
        <n v="5009.43"/>
        <n v="37981.65"/>
        <n v="2037.74"/>
        <n v="10008.85"/>
        <n v="11773.58"/>
        <n v="2873.65"/>
        <n v="5614.68"/>
        <n v="6442.48"/>
        <n v="22640.37"/>
        <n v="24770.639999999999"/>
        <n v="2876.11"/>
        <n v="18552.8"/>
        <n v="65000"/>
        <n v="6097.35"/>
        <n v="5522.12"/>
        <n v="-6442.48"/>
        <n v="34446.67"/>
        <n v="20259.53"/>
        <n v="-22082.89"/>
        <n v="52000"/>
        <n v="19306.04"/>
        <n v="8091.74"/>
        <n v="9769.7900000000009"/>
        <n v="6036.11"/>
        <n v="14265.49"/>
        <n v="22716.29"/>
        <n v="47609.34"/>
        <n v="18552.63"/>
        <n v="-18552.8"/>
        <n v="34513.269999999997"/>
        <n v="80070.8"/>
        <n v="80300.88"/>
        <n v="12870"/>
        <n v="24596"/>
        <n v="2264.15"/>
        <n v="627.5"/>
        <n v="594.05999999999995"/>
        <n v="55444.95"/>
        <n v="203396.04"/>
        <n v="-12870"/>
        <n v="156403.81"/>
        <n v="20910.330000000002"/>
        <n v="15103.07"/>
        <n v="20054.61"/>
        <n v="-11700"/>
        <n v="-12896"/>
        <n v="13230.09"/>
        <n v="-203396.04"/>
        <n v="198166.46"/>
        <n v="-20259.53"/>
        <n v="-47609.34"/>
        <n v="7348.62"/>
        <n v="36756.639999999999"/>
        <n v="39230.089999999997"/>
        <n v="8973.4500000000007"/>
        <n v="28899.08"/>
        <n v="2402.81"/>
        <n v="2715.04"/>
        <n v="18369.810000000001"/>
        <n v="-20054.61"/>
        <n v="14380.53"/>
        <n v="19553.650000000001"/>
        <n v="1061.42"/>
        <n v="295.25"/>
        <n v="15093.8"/>
        <n v="9.26"/>
        <n v="9908.26"/>
        <n v="22888.07"/>
        <n v="68449.539999999994"/>
        <n v="-20910.330000000002"/>
        <n v="-15103.07"/>
        <n v="29187"/>
        <n v="165267"/>
        <n v="180619.47"/>
        <n v="3.84"/>
        <n v="2055.2399999999998"/>
        <n v="11504.42"/>
        <n v="17339.45"/>
        <n v="345.13"/>
        <n v="22845.71"/>
        <n v="-26877.3"/>
        <n v="137773.82"/>
        <n v="70118.75"/>
        <n v="11385.83"/>
      </sharedItems>
    </cacheField>
    <cacheField name="金额" numFmtId="0">
      <sharedItems containsSemiMixedTypes="0" containsString="0" containsNumber="1" minValue="-2259955.96" maxValue="2259955.96" count="200">
        <n v="49973.43"/>
        <n v="157.52000000000001"/>
        <n v="299026.55"/>
        <n v="215929.2"/>
        <n v="435663.72"/>
        <n v="286194.69"/>
        <n v="132743.35999999999"/>
        <n v="39823.01"/>
        <n v="33628.32"/>
        <n v="56637.17"/>
        <n v="84247.79"/>
        <n v="24292.04"/>
        <n v="26548.67"/>
        <n v="152212.39000000001"/>
        <n v="17699.12"/>
        <n v="38053.1"/>
        <n v="30973.45"/>
        <n v="13274.34"/>
        <n v="260377.36"/>
        <n v="482300.88"/>
        <n v="106194.69"/>
        <n v="61839.45"/>
        <n v="511293.63"/>
        <n v="51.33"/>
        <n v="19712.39"/>
        <n v="141614.16"/>
        <n v="70442.48"/>
        <n v="97345.13"/>
        <n v="261415.93"/>
        <n v="185840.71"/>
        <n v="61946.9"/>
        <n v="53097.35"/>
        <n v="60176.99"/>
        <n v="84070.8"/>
        <n v="103097.35"/>
        <n v="3.54"/>
        <n v="85.84"/>
        <n v="36000"/>
        <n v="80733.94"/>
        <n v="333027.52"/>
        <n v="167976.04"/>
        <n v="100000"/>
        <n v="26000"/>
        <n v="180000"/>
        <n v="57.52"/>
        <n v="24778.76"/>
        <n v="4424.78"/>
        <n v="8849.56"/>
        <n v="103773.58"/>
        <n v="495412.84"/>
        <n v="2.65"/>
        <n v="12389.38"/>
        <n v="5309.73"/>
        <n v="15486.73"/>
        <n v="92.92"/>
        <n v="117735.85"/>
        <n v="87610.62"/>
        <n v="86725.66"/>
        <n v="1.19"/>
        <n v="35849.06"/>
        <n v="8256.8799999999992"/>
        <n v="45871.56"/>
        <n v="64220.18"/>
        <n v="58715.6"/>
        <n v="38532.11"/>
        <n v="36697.25"/>
        <n v="18348.62"/>
        <n v="137614.68"/>
        <n v="33027.519999999997"/>
        <n v="44036.7"/>
        <n v="31192.66"/>
        <n v="14678.9"/>
        <n v="-56355.69"/>
        <n v="-61130.27"/>
        <n v="-83628.320000000007"/>
        <n v="159292.04"/>
        <n v="15929.2"/>
        <n v="35398.230000000003"/>
        <n v="116814.16"/>
        <n v="9174.31"/>
        <n v="304018.34999999998"/>
        <n v="20000"/>
        <n v="63000"/>
        <n v="4200"/>
        <n v="-378"/>
        <n v="22641.51"/>
        <n v="510855.05"/>
        <n v="105663.72"/>
        <n v="-87610.62"/>
        <n v="-30973.45"/>
        <n v="48000"/>
        <n v="-55018.35"/>
        <n v="77981.649999999994"/>
        <n v="104424.78"/>
        <n v="245365.41"/>
        <n v="6422.02"/>
        <n v="44587.16"/>
        <n v="457064.22"/>
        <n v="8840.7099999999991"/>
        <n v="29203.54"/>
        <n v="29357.8"/>
        <n v="310075.23"/>
        <n v="57522.12"/>
        <n v="82500"/>
        <n v="32750.44"/>
        <n v="246592.66"/>
        <n v="374934.86"/>
        <n v="54770.64"/>
        <n v="141636.70000000001"/>
        <n v="81104.59"/>
        <n v="46239.45"/>
        <n v="167831.19"/>
        <n v="237288.99"/>
        <n v="169541.28"/>
        <n v="200355.96"/>
        <n v="990825.69"/>
        <n v="83490.570000000007"/>
        <n v="422018.35"/>
        <n v="33962.26"/>
        <n v="76991.149999999994"/>
        <n v="196226.42"/>
        <n v="31929.46"/>
        <n v="62385.32"/>
        <n v="49557.52"/>
        <n v="251559.63"/>
        <n v="275229.36"/>
        <n v="22123.89"/>
        <n v="206142.2"/>
        <n v="500000"/>
        <n v="46902.65"/>
        <n v="42477.88"/>
        <n v="-49557.52"/>
        <n v="382740.83"/>
        <n v="225105.87"/>
        <n v="-245365.41"/>
        <n v="400000"/>
        <n v="148507.96"/>
        <n v="89908.26"/>
        <n v="75152.210000000006"/>
        <n v="67067.89"/>
        <n v="109734.51"/>
        <n v="174740.71"/>
        <n v="528992.66"/>
        <n v="206140.37"/>
        <n v="-206142.2"/>
        <n v="265486.73"/>
        <n v="615929.19999999995"/>
        <n v="617699.12"/>
        <n v="99000"/>
        <n v="189200"/>
        <n v="37735.85"/>
        <n v="62749.5"/>
        <n v="59405.94"/>
        <n v="616055.05000000005"/>
        <n v="2259955.96"/>
        <n v="-99000"/>
        <n v="1203106.19"/>
        <n v="160848.69"/>
        <n v="116177.45"/>
        <n v="222829.01"/>
        <n v="-90000"/>
        <n v="-99200"/>
        <n v="101769.91"/>
        <n v="-2259955.96"/>
        <n v="2201849.54"/>
        <n v="-225105.87"/>
        <n v="-528992.66"/>
        <n v="81651.38"/>
        <n v="282743.36"/>
        <n v="301769.90999999997"/>
        <n v="69026.55"/>
        <n v="321100.92"/>
        <n v="18483.189999999999"/>
        <n v="20884.96"/>
        <n v="204108.94"/>
        <n v="-222829.01"/>
        <n v="110619.47"/>
        <n v="150412.71"/>
        <n v="8164.8"/>
        <n v="2271.19"/>
        <n v="116106.19"/>
        <n v="71.27"/>
        <n v="110091.74"/>
        <n v="254311.93"/>
        <n v="760550.46"/>
        <n v="-160848.69"/>
        <n v="-116177.45"/>
        <n v="324300"/>
        <n v="1836300"/>
        <n v="1389380.53"/>
        <n v="42.67"/>
        <n v="34254"/>
        <n v="88495.58"/>
        <n v="192660.55"/>
        <n v="2654.87"/>
        <n v="175736.2"/>
        <n v="-206748.48"/>
        <n v="1530820.18"/>
        <n v="779097.25"/>
        <n v="126509.17"/>
      </sharedItems>
    </cacheField>
    <cacheField name="发票号码" numFmtId="0">
      <sharedItems count="218">
        <s v="24422000000002441598"/>
        <s v="24422000000002461706"/>
        <s v="24422000000002506213"/>
        <s v="24422000000002456894"/>
        <s v="24422000000002506973"/>
        <s v="24422000000002507085"/>
        <s v="24422000000003301817"/>
        <s v="24422000000003288539"/>
        <s v="24422000000003288755"/>
        <s v="24422000000003288908"/>
        <s v="24422000000003289072"/>
        <s v="24422000000003349712"/>
        <s v="24422000000003309455"/>
        <s v="24422000000003711477"/>
        <s v="24422000000003750016"/>
        <s v="24422000000003672870"/>
        <s v="24422000000004057775"/>
        <s v="24422000000004037553"/>
        <s v="24422000000004352619"/>
        <s v="24422000000004748372"/>
        <s v="24422000000004489213"/>
        <s v="24422000000005919466"/>
        <s v="24422000000006139957"/>
        <s v="24422000000006908280"/>
        <s v="24422000000007634932"/>
        <s v="24422000000009360926"/>
        <s v="24422000000009394663"/>
        <s v="24422000000009517858"/>
        <s v="24422000000010638585"/>
        <s v="24422000000010679097"/>
        <s v="24422000000010619519"/>
        <s v="24422000000010639651"/>
        <s v="24422000000011015311"/>
        <s v="24422000000012006286"/>
        <s v="24422000000011916737"/>
        <s v="24422000000012225848"/>
        <s v="24422000000012155989"/>
        <s v="24422000000012511895"/>
        <s v="24422000000016522717"/>
        <s v="24422000000017630244"/>
        <s v="24422000000018860003"/>
        <s v="24422000000019368644"/>
        <s v="24422000000020100941"/>
        <s v="24422000000021875145"/>
        <s v="24422000000021829216"/>
        <s v="24422000000021829619"/>
        <s v="24422000000021859901"/>
        <s v="24422000000023511724"/>
        <s v="24422000000023561240"/>
        <s v="24422000000023511152"/>
        <s v="24422000000023449684"/>
        <s v="24422000000023591516"/>
        <s v="24422000000023581758"/>
        <s v="24422000000023610883"/>
        <s v="24422000000024058258"/>
        <s v="24422000000027805577"/>
        <s v="24422000000031880424"/>
        <s v="24422000000033125943"/>
        <s v="24422000000033133887"/>
        <s v="24422000000033566817"/>
        <s v="24422000000033487247"/>
        <s v="24422000000034109284"/>
        <s v="24422000000036812073"/>
        <s v="24422000000037028207"/>
        <s v="24422000000037240298"/>
        <s v="24422000000037230275"/>
        <s v="24422000000037151154"/>
        <s v="24422000000037250114"/>
        <s v="24422000000037190728"/>
        <s v="24422000000037150940"/>
        <s v="24422000000037180620"/>
        <s v="24422000000037126852"/>
        <s v="24422000000037109742"/>
        <s v="24422000000038903557"/>
        <s v="24422000000038893419"/>
        <s v="24422000000039002934"/>
        <s v="24422000000038893015"/>
        <s v="24422000000038922809"/>
        <s v="24422000000038973208"/>
        <s v="24422000000038952541"/>
        <s v="24422000000039558383"/>
        <s v="24422000000040434151"/>
        <s v="24422000000047576341"/>
        <s v="24422000000049009618"/>
        <s v="24422000000049039551"/>
        <s v="24422000000049842483"/>
        <s v="24422000000050026292"/>
        <s v="24422000000050758481"/>
        <s v="24422000000052825466"/>
        <s v="24422000000053328160"/>
        <s v="24422000000053328243"/>
        <s v="24422000000058569639"/>
        <s v="24422000000055185373"/>
        <s v="24422000000057240807"/>
        <s v="24422000000057421047"/>
        <s v="24422000000057778714"/>
        <s v="24422000000058497812"/>
        <s v="24422000000058587907"/>
        <s v="24422000000058783315"/>
        <s v="24422000000058835618"/>
        <s v="24422000000058888136"/>
        <s v="24422000000059233614"/>
        <s v="24422000000059278270"/>
        <s v="24422000000061071725"/>
        <s v="24422000000061254284"/>
        <s v="24422000000061854085"/>
        <s v="24422000000061894237"/>
        <s v="24422000000068157316"/>
        <s v="24422000000069659869"/>
        <s v="24422000000073790062"/>
        <s v="24422000000073797096"/>
        <s v="24422000000074624903"/>
        <s v="24422000000077288149"/>
        <s v="24422000000077636484"/>
        <s v="24422000000079823188"/>
        <s v="24422000000079842965"/>
        <s v="24422000000080352778"/>
        <s v="24422000000082328694"/>
        <s v="24422000000090228152"/>
        <s v="24422000000084527371"/>
        <s v="24422000000084417824"/>
        <s v="24422000000084448001"/>
        <s v="24422000000084458094"/>
        <s v="24422000000084448382"/>
        <s v="24422000000085696974"/>
        <s v="24422000000089676277"/>
        <s v="24422000000090431190"/>
        <s v="24422000000090363423"/>
        <s v="24422000000091061991"/>
        <s v="24422000000092106189"/>
        <s v="24422000000092106049"/>
        <s v="24422000000092184695"/>
        <s v="24422000000097146732"/>
        <s v="24422000000097036423"/>
        <s v="24422000000097101111"/>
        <s v="24422000000101022421"/>
        <s v="24422000000102430501"/>
        <s v="24422000000102330519"/>
        <s v="24422000000102830966"/>
        <s v="24422000000105147676"/>
        <s v="24422000000108313039"/>
        <s v="24422000000109004388"/>
        <s v="24422000000108807433"/>
        <s v="24422000000111237746"/>
        <s v="24422000000111342500"/>
        <s v="24422000000112133677"/>
        <s v="24422000000111780357"/>
        <s v="24422000000112447244"/>
        <s v="24422000000112732494"/>
        <s v="24422000000113058832"/>
        <s v="24422000000116454635"/>
        <s v="24422000000116394696"/>
        <s v="24422000000117800660"/>
        <s v="24422000000119715915"/>
        <s v="24422000000120631308"/>
        <s v="24422000000120166867"/>
        <s v="24422000000120529098"/>
        <s v="24422000000121313839"/>
        <s v="24422000000127996339"/>
        <s v="24422000000128025905"/>
        <s v="24422000000128978130"/>
        <s v="24422000000129572835"/>
        <s v="24422000000130938418"/>
        <s v="24422000000133828135"/>
        <s v="24422000000138817634"/>
        <s v="24422000000139202671"/>
        <s v="24422000000139292268"/>
        <s v="24422000000141143297"/>
        <s v="24422000000140869476"/>
        <s v="24422000000141825800"/>
        <s v="24422000000142477164"/>
        <s v="24422000000147421445"/>
        <s v="24422000000147275409"/>
        <s v="24422000000149779823"/>
        <s v="24422000000151219724"/>
        <s v="24422000000150759215"/>
        <s v="24422000000150808813"/>
        <s v="24422000000151069360"/>
        <s v="24422000000153418871"/>
        <s v="24422000000153349285"/>
        <s v="24422000000153337078"/>
        <s v="24422000000155614710"/>
        <s v="24422000000155606370"/>
        <s v="24422000000155846794"/>
        <s v="24422000000157511850"/>
        <s v="24422000000160855904"/>
        <s v="24422000000162115542"/>
        <s v="24422000000163467974"/>
        <s v="24422000000165272732"/>
        <s v="24422000000166369884"/>
        <s v="24422000000166632571"/>
        <s v="24422000000172278937"/>
        <s v="24422000000171785256"/>
        <s v="24422000000172656929"/>
        <s v="24422000000176083947"/>
        <s v="24422000000177280208"/>
        <s v="24422000000177220607"/>
        <s v="24422000000177240483"/>
        <s v="24422000000177966900"/>
        <s v="24422000000177946942"/>
        <s v="24422000000178813415"/>
        <s v="24422000000178833587"/>
        <s v="24422000000182425858"/>
        <s v="24422000000181846987"/>
        <s v="24422000000181847125"/>
        <s v="24422000000182898365"/>
        <s v="24422000000184393050"/>
        <s v="24422000000187615526"/>
        <s v="24422000000189361572"/>
        <s v="24422000000190783979"/>
        <s v="24422000000192873189"/>
        <s v="24422000000196852636"/>
        <s v="24422000000196445024"/>
        <s v="24422000000197663238"/>
        <s v="24422000000197712351"/>
        <s v="24422000000198659718"/>
        <s v="24422000000199384232"/>
        <s v="24422000000199217470"/>
      </sharedItems>
    </cacheField>
    <cacheField name="公司" numFmtId="0">
      <sharedItems count="5">
        <s v="武汉"/>
        <s v="湖北"/>
        <s v="彤烨"/>
        <s v="岚丹"/>
        <s v="信茂"/>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武汉开明" refreshedDate="46031.439398148148" createdVersion="1" refreshedVersion="4" minRefreshableVersion="1" recordCount="3833" upgradeOnRefresh="1" xr:uid="{14609EE6-4D72-DB4C-B887-FD2DCCB7DC30}">
  <cacheSource type="worksheet">
    <worksheetSource ref="A1:H65536" sheet="2025项目成本明细"/>
  </cacheSource>
  <cacheFields count="8">
    <cacheField name="银行日记账表号" numFmtId="0">
      <sharedItems containsString="0" containsBlank="1" containsNumber="1" containsInteger="1" minValue="1" maxValue="53" count="20">
        <n v="1"/>
        <n v="2"/>
        <n v="4"/>
        <n v="5"/>
        <n v="9"/>
        <n v="15"/>
        <n v="19"/>
        <n v="20"/>
        <n v="30"/>
        <n v="38"/>
        <n v="45"/>
        <n v="46"/>
        <n v="53"/>
        <n v="16"/>
        <n v="27"/>
        <n v="29"/>
        <n v="31"/>
        <n v="36"/>
        <n v="44"/>
        <m/>
      </sharedItems>
    </cacheField>
    <cacheField name="日期" numFmtId="0">
      <sharedItems containsBlank="1" count="13">
        <s v="05月"/>
        <s v="01月"/>
        <s v="02月"/>
        <s v="03月"/>
        <s v="04月"/>
        <s v="06月"/>
        <s v="07月"/>
        <s v="08月"/>
        <s v="09月"/>
        <s v="10月"/>
        <s v="11月"/>
        <s v="12月"/>
        <m/>
      </sharedItems>
    </cacheField>
    <cacheField name="摘要" numFmtId="0">
      <sharedItems containsBlank="1" count="2714">
        <s v="生产部李权智用款莱芜钢铁托轮轴承采购费付山东万古轴承有限公司（付现金）--公司"/>
        <s v="生产部闵洋用款伊犁钢铁2024.11.1-12.27吊车费付新疆缘和四海吊装运输有限责任公司--公司（付承兑71089元，现金261元）"/>
        <s v="商务部熊伟用款新平台2025年CA费用付山东阳光采购服务有限公司--公司"/>
        <s v="商务部熊艳用款中盐东兴云梦制盐有限公司输卤管道工程施工（重新招标）标书费付中机国际招标有限公司--公司"/>
        <s v="保证金+安徽金岩高岭土新材料股份有限公司焦宝石厂3#回转窑技术服务标书费付熊伟"/>
        <s v="莱芜钢铁集团银山型钢炼铁厂回转窑托轮、液压挡轮修复项目标书费付山东钢铁股份有限公司莱芜分公司"/>
        <s v="付酒泉恒诚盛起重运输有限公司青海发投吊车租赁费"/>
        <s v="商务部周奇申请用款中铸网平台会员管理费"/>
        <s v="商务部熊伟用款萍乡萍钢安源钢铁108m2烧结混合机、制粒机进出口轮带堆焊修复项目标书费--公司"/>
        <s v="商务部周奇用款青海发投碱业有限公司重灰2#、3#、5#重灰炉炉头总成技改项目标书费付青海发投碱业有限公司--公司"/>
        <s v="商务部周奇用款青海发投碱业有限公司5#锅炉除尘器布袋及龙骨更新项目标书费付周奇--公司"/>
        <s v="商务部周奇用款4#石灰窑改造项目（机械部分）竞价标书费付青海发投碱业有限公司"/>
        <s v="商务部周奇用款中盐青海重碱车间1#、3#吸氨塔更新（热氨盐水管线更新钛管采购、安装）竞价比选标书费付中盐青海昆仑碱业有限公司--公司"/>
        <s v="商务部周奇用款宝武集团鄂城钢铁有限公司2025年焦化东区化产2台冷却塔检修项目标书费--公司"/>
        <s v="商务部胡敏用款供压缩3.82MPA蒸汽管线优化改造及新增重灰减温减压装置（安装）项目标书费付青海发投碱业有限公司--公司"/>
        <s v="供压缩3.82MPA蒸汽管线优化改造及新增重灰减温减压装置（安装）（二次）竞价标书费付青海发投碱业有限公司"/>
        <s v="商务部胡敏用款煅烧车间轻、重灰闪发器更新项目及轻灰一闪总管、重灰煅烧炉进气总管技改项目（安装施工）（二次）标书费付青海发投碱业有限公司--公司"/>
        <s v="商务部冯肖用款供压缩3.82MPA蒸汽管线优化改造及新增重灰减温减压装置（安装）（三次）标书费付青海发投碱业有限公司"/>
        <s v="商务部冯肖用款中石油平台报名费付中国石油物资有限公司西安分公司--公司"/>
        <s v="商务部冯肖用款中盐内蒙古化工股份有限公司标书费--公司"/>
        <s v="商务部冯肖用款九江萍钢钢铁辊子堆焊修复标书费付九江萍钢钢铁有限公司--公司"/>
        <s v="商务部冯肖用款青海发投碱业有限公司各车间厂房彩钢屋面修缮项目外协协助(广联达制作费)付冉启栋--个人"/>
        <s v="商务部冯肖用款焦化厂 7#8#焦炉集气管及平台大修项目标书费付山东钢铁股份有限公司莱芜分公司--公司"/>
        <s v="商务部冯肖用款荆州基地嘉施利公司包膜机维修采购项目报名费付成都云图控股股份有限公司--公司"/>
        <s v="商务部冯肖用款荆州基地复合肥公司造粒机维修项目标书费付成都云图控股股份有限公司--公司"/>
        <s v="综合部蒋霞用款武汉开明3月人员社保--公司   生产"/>
        <s v="商务部冯肖用款炼铁厂新区烧结一、二线制粒机圆筒更换外委项目报名费付九江萍钢钢铁有限公司--公司"/>
        <s v="商务部冯肖用款原料烧结四车间8#烧结机头尾星轮齿板在线堆焊标书费付张家港玖隆电子商务有限公司--公司"/>
        <s v="商务部冯肖用款鞍钢招标文件要求100的报名费实付30元付冯肖--个人"/>
        <s v="商务部冯肖用款山东钢铁股份有限公司焦化厂 7#8#焦炉高炉煤气管道大修项目标书费付山东钢铁股份有限公司莱芜分公司--公司"/>
        <s v="商务部冯肖 用款山西工厂氨制冷车间更换阀门项目 竞争性谈判信息二次公告标书费付内蒙古华晟工程项目管理有限公司呼和浩特一分公司--公司"/>
        <s v="缴纳武汉开明2025.5月增值税及附加税"/>
        <s v="缴纳武汉开明2025.2月个人所得税  生产"/>
        <s v="付戴斌青海发投拖车费"/>
        <s v="综合部蒋霞用款武汉开明5月社保--公司  生产"/>
        <s v="商务部冯肖用款中盐内蒙古化工股份有限公司安徽天辰设备管道零星安装维修工程标书费付中盐内蒙古化工股份有限公司--公司"/>
        <s v="生产部李晶用款日照钢铁外协人员5月份工资，先按合同保底工资发放5人（陈庆磊8800、史德法1万、印世茂12100、赵丙松9000、张磊7703.7）"/>
        <s v="缴纳武汉开明2025.6月增值税及附加税"/>
        <s v="缴纳武汉开明2025.5月个人所得税  生产"/>
        <s v="生产部李晶用款日照钢铁7月2日到7月7日吊车使用费付日照京华货运有限公司"/>
        <s v="生产部李晶用款江西赣锋锂业朱晓举团队人员王大军预支工资1000元"/>
        <s v="生产部李晶用款日照钢铁外协盛军、盛利、朱立全、胡国进、冯长江每个人预支工资1000元"/>
        <s v="生产部李晶用款成渝钒钛外协人员工资"/>
        <s v="销售部林柱生用款史德法个人借款付史遥旺"/>
        <s v="生产部熊伟用款热电厂二车间至内蒙古泰兴泰丰化工有限公司蒸汽管道改造项目标书费付中盐内蒙古化工股份有限公司--公司"/>
        <s v="商务部熊伟用款湖北双环科技股份有限公司零星维修年度服务釆购项目标书费付湖北长江运营咨询有限公司"/>
        <s v="综合部蒋霞用款武汉开明6月社保--公司  生产"/>
        <s v="财务部潘佳敏用款湖北双环科技KMX250806 -065履约保函费用付南昌华进工程担保有限公司宜春分公司"/>
        <s v="缴纳武汉开明2025.7月增值税及附加税"/>
        <s v="缴纳武汉开明2025.6月个人所得税   生产"/>
        <s v="综合部蒋霞用款武汉开明7月社保--公司  生产"/>
        <s v="综合部蒋霞用款武汉开明8月社保--公司  生产"/>
        <s v="综合部蒋霞用款2025.8月武汉开明社保医保-1人+5位二建社保费--公司"/>
        <s v="生产部熊伟用款湖北双环科技股份有限公司零星维修年度服务釆购项目平台服务费付湖北长江运营咨询有限公司--公司"/>
        <s v="缴纳税金"/>
        <s v="缴纳武汉开明2025.7月个人所得税  生产"/>
        <s v="缴纳武汉开明2025.8月增值税及附加税"/>
        <s v="生产部马全花用款青海发投煅烧车间托轮车削工程项目费用付三门峡天昂机械设备有限公司--公司"/>
        <s v="生产部李权智借支新洋丰外协人员生活住宿费备用金--个人"/>
        <s v="生产部李权智报销磨石从内蒙宜化调度到芜湖物流运费--个人"/>
        <s v="生产部景旭光用款内蒙古宜化转化器，内蒙古君正，中盐内蒙古外协戴路生人员工资（合计46086.75元，9.5付37836.75，剩8250付戴路生）--个人"/>
        <s v="综合部蒋霞用款新洋丰项目人员17人15天意外险（保额：100万/人）付中国太平洋财产保险股份有限公司上海分公司"/>
        <s v="生产部熊伟用款2025年9月北方水泥所属熟料线回转窑动态检测项目标书费付熊伟-个人"/>
        <s v="缴纳武汉开明2025.9月增值税及附加税"/>
        <s v="缴纳武汉开明2025.8月个人所得税  生产"/>
        <s v="综合部蒋霞用款武汉开明9月社保--公司   生产"/>
        <s v="综合部蒋霞用款武汉开明10月社保--公司  生产"/>
        <s v="缴纳武汉开明2024.12月增值税及附加税"/>
        <s v="缴纳武汉开明2025.9月个人所得税  生产"/>
        <s v="缴纳武汉开明2025.1月增值税及附加税"/>
        <s v="缴纳武汉开明2024.12月个人所得税  生产"/>
        <s v="综合部蒋霞用款武汉开明2025年1月社保费--个人    生产"/>
        <s v="缴纳武汉开明2025.2月印花税"/>
        <s v="缴纳武汉开明2025.3月增值税及附加税"/>
        <s v="缴纳武汉开明2025.1月个人所得税  生产"/>
        <s v="综合部蒋霞用款武汉开明2025年2月社保费--个人   生产"/>
        <s v="缴纳武汉开明2025.4月增值税及附加税"/>
        <s v="ETC扣款"/>
        <s v="销售部王炳熙报销11月招待费"/>
        <s v="综合部蒋霞报销青海资料员配备台式电脑采购费，快递费--个人"/>
        <s v="商务部周奇报销重碱车间新增碳化塔（设备、电气、仪表、工艺管道）安装项目预算费用--个人"/>
        <s v="商务部周奇报销青海发投轻、重灰汽轴修复项目广联达预算费--个人"/>
        <s v="商务部周奇报销螃蟹，臭桂鱼小林总--个人"/>
        <s v="销售部周嘉琦报销湘钢动力厂招待费及烟--个人"/>
        <s v="商务部肖登伍报销青海发投招标文件打印费，住宿费，生活用品--个人"/>
        <s v="商务部肖登伍报销青海发投12.10-12.18差旅费--个人"/>
        <s v="商务部肖登伍报销内蒙古看现场11.26-11.30差旅费--个人"/>
        <s v="生产部黄国恩报销12.12-12.13山西晋中考试回日照钢铁交通费--个人"/>
        <s v="生产部闵洋报销伊犁钢铁招待费--个人"/>
        <s v="生产部王为超报销12.12江苏永钢到兆山诸暨交通费--个人"/>
        <s v="生产部李权智报销依维柯鄂A P86J2维修460元及油漆采购费1140元--个人"/>
        <s v="生产部李权智用款山西铝业吊车租赁费付山西晋原起重机械有限公司--公司"/>
        <s v="生产部李权智报销湘潭瑞通现场协调购买6包烟--个人"/>
        <s v="生产部李权智报销湘潭瑞通吊车指挥工资400元，外协劳保费--个人"/>
        <s v="生产部郑然报销张小忠的面包车淄博回日照过路费141，加油费140，购买电机控制开关8元--个人"/>
        <s v="生产部李权智用款伊犁钢铁采购费付新源县南海五金机电商行--公司"/>
        <s v="生产部李权智用款伊犁钢铁外协安全员岳健琦10月、11月工资11129，刘珍江11月工资2959元--个人"/>
        <s v="生产部李权智用款伊犁钢铁黄晓梅承包捞渣机行车轨道校正项目部分工人12月工资--个人"/>
        <s v="生产部李权智用款伊犁钢铁李奎超承包环冷机项目工人马志江工资--个人"/>
        <s v="生产部李权智用款伊犁钢铁朱大勇承包除尘管道项目部分工人工资--个人"/>
        <s v="生产部李权智用款伊犁钢铁炼铁厂项目承包商朱丹宁工人工资--个人"/>
        <s v="ETC扣款（无回单）"/>
        <s v="生产部李权智用款青海发投工程外包费（全款13万，冲借支2万，已付3万6，剩余7万4未付）付周飞团队工人工资--个人"/>
        <s v="生产部李权智用款青海发投借支付周飞团队工人工资--个人"/>
        <s v="生产部李权智用款青海发投剩余工程款付周飞团队工人工资--个人"/>
        <s v="生产部闵洋用款新疆伊犁钢铁朱大勇工程团队人员工资--个人"/>
        <s v="ETC扣款无单"/>
        <s v="生产部周英柱报销伊犁钢铁12.17-12.18差旅费--公司"/>
        <s v="销售部燕志远报销12.5-12.6原料厂设备招待费--个人"/>
        <s v="销售部燕志远报销12.20北港新材料招待费--个人"/>
        <s v="商务部熊艳用款2024.12招待费付林小意--个人"/>
        <s v="生产部林家祥报销伊犁钢铁1.6-1.8交通费--个人"/>
        <s v="生产部喻志明报销湘潭瑞通12.18-12.19交通费--个人"/>
        <s v="生产部饶凯报销江西亚东12.17交通费--个人"/>
        <s v="生产部马全花用款青海发投11.20-12.10打印费及装订费付德令哈宏冉图文广告店（个体工商户）--个人"/>
        <s v="生产部李权智用款江西亚东外协人员杜宏工资--个人"/>
        <s v="生产部李权智用款福建鼎信外协人员杜宏工资--个人"/>
        <s v="生产部程时勇报销湘潭瑞通医疗费--个人"/>
        <s v="生产部山玉英用款青海发投2024.12.10-12.30打印费付德令哈宏冉图文广告店（个体工商户）--公司"/>
        <s v="生产部李权智用款伊犁钢铁黄锦云工资及生活费付黄文强--个人"/>
        <s v="生产部李权智用款黄国恩年龄59岁，换证件费用360元--个人"/>
        <s v="生产部李权智报销青海发投民乐村办公处电费--个人"/>
        <s v="生产部项小生报销青海发投12.28出差回鄂州交通费--个人"/>
        <s v="生产部喻志明报销日照钢铁1.7-1.8公司到日照钢铁交通费--个人"/>
        <s v="生产部闵洋用款伊犁钢铁环冷机李奎超团队6名工人工资--个人"/>
        <s v="转黄华容代缴外经证"/>
        <s v="伊犁钢铁朱丹宁工资"/>
        <s v="销售部伍平报销11.10-12.1江苏永钢，九江萍钢等项目差旅费--个人"/>
        <s v="销售部伍平报销12.7-1.1江苏永钢等项目差旅费--个人"/>
        <s v="销售部吕战宇报销12.7-12.12德令哈差旅费--个人"/>
        <s v="销售部燕志远报销12.1-12.4北海到武汉交通费--个人"/>
        <s v="销售部周嘉琦报销12.1湘潭-12.3武汉交通费--个人"/>
        <s v="销售部杨春龙报销11.30武汉-12.23武汉差旅费--个人"/>
        <s v="销售部杨春龙报销12.7号日照钢铁体检费--个人"/>
        <s v="付武汉公司2024.11月员工生活费"/>
        <s v="生产部熊伟用款湖北宜化物流费付赤壁市迅速达科技有限公司--公司"/>
        <s v="财务部黄华容用款催收组重庆富丰水泥差旅费包干费尾款1000付吴传俊--个人"/>
        <s v="财务部黄华容用款徐中科团队重庆富丰收款提成付吴传俊--个人"/>
        <s v="财务部黄华容用款徐中科团队澜沧三环，喀什红旗收款提成付吴传俊--个人"/>
        <s v="生产部李权智用款新疆伊犁钢铁工期具两次发货费用物流费，第一次4488元；第二次8722元--个人"/>
        <s v="付日照京华货运有限公司厂内机械费用"/>
        <s v="销售部林维报销山西铝业11.8晚招待费--个人"/>
        <s v="财务部杨万成报销11-12月武汉往返鄂州高速费--个人"/>
        <s v="综合部蒋霞用款武汉1人安全员办A证费用付张志--个人"/>
        <s v="综合部蒋霞用款武汉二资质延期事宜，6本一级机电建造师费用付张志--个人"/>
        <s v="生产部闵洋报销伊犁钢铁1.4号给现金张铁柱，1.6给购物卡李亚军招待费--个人"/>
        <s v="生产部闵洋用款伊犁钢铁承包商李培林工人工资--个人"/>
        <s v="生产部熊伟用款青海发投托轮离线修复项目物流费付赤壁市迅速达科技有限公司--公司"/>
        <s v="销售部曾江利报销青海发投11.1-11.28差旅费--个人"/>
        <s v="销售部彭琴琴报销鼎信实业招待袁云飞现金--个人"/>
        <s v="生产部闵洋用款新疆伊犁钢铁李培林工人工资--个人"/>
        <s v="生产部李权智用款湘潭瑞通外协人员张新游工资及报销--个人"/>
        <s v="生产部林家祥报销伊犁钢铁1.10-1.13交通费--个人"/>
        <s v="生产部马全花用款青海发投蒸氨塔维修工程外包费付高国俊--个人"/>
        <s v="生产部石靖报销湘潭瑞通12.31交通费--个人"/>
        <s v="生产部闵洋用款伊犁钢铁外协安全员刘珍江12月-1月工资--个人"/>
        <s v="生产部石靖报销福建鼎信12.15交通费--个人"/>
        <s v="生产部石靖报销湘潭瑞通12.17-12.18交通费--个人"/>
        <s v="生产部闵洋报销伊犁钢铁采购费--个人"/>
        <s v="生产部李权智报销山西铝业2个100吨液压千斤顶采购费--个人"/>
        <s v="生产部唐欣欣用款日照钢铁张凯华借支--个人"/>
        <s v="生产部闵洋用款伊犁钢铁承包商黄晓梅工资--个人"/>
        <s v="转林柱生借支"/>
        <s v="转黄晓梅伊犁钢铁工程款"/>
        <s v="付山东招标股份有限公司标书费"/>
        <s v="伊犁钢铁备修中心招待费付闵洋"/>
        <s v="销售部彭琴琴报销日照钢铁体检费，快递费--个人"/>
        <s v="销售部郑然报销日照钢铁12.14-12.26淄博差旅费--个人"/>
        <s v="销售部林维报销日照钢铁，山西铝业12.5-12.29差旅费--个人"/>
        <s v="销售部彭琴琴报销12.10武汉-12.12日照钢铁差旅费--个人"/>
        <s v="销售部彭琴琴报销淄博飞源12.18-12.20差旅费--个人"/>
        <s v="销售部彭琴琴报销三明重工12.26-12.27差旅费--个人"/>
        <s v="销售部林全意报销11-12月差旅费--个人"/>
        <s v="销售部林全意报销2025年物业费--个人"/>
        <s v="销售部林全意报销招待费--个人"/>
        <s v="生产部闵洋用款伊犁钢铁外协安全员岳健琦2024年12月-2025年1月工资--个人"/>
        <s v="生产部李权智用款青海发投吊车租赁费付张海才--个人"/>
        <s v="生产部李权智用款青海发投吊车租赁费付尹国斌--个人"/>
        <s v="生产部李权智用款青海发投工程外包费余款付王恩宝--个人"/>
        <s v="生产部李权智用款日照钢铁齿圈更换外包费付范振华（郑州鑫江机械设备维修有限责任公司）--公司"/>
        <s v="生产部李权智用款青海发投除尘器土建承包费付阚凤霞（总金额135000）--个人"/>
        <s v="生产部李权智用款青海发投工程外包费付阚凤霞(德令哈金鸿)--公司"/>
        <s v="生产部马全花用款青海发投1.1-1.14打印费付德令哈宏冉图文广告店（个体工商户）--公司"/>
        <s v="生产部陈云用款伊犁钢铁定制堆积门采购费付内蒙古鸿宇门业有限公司--公司"/>
        <s v="生产部李权智用款青海发投鼓风机项目工程外包费付高国俊--个人"/>
        <s v="生产部闵洋用款伊犁钢铁招待安全员餐费--个人"/>
        <s v="生产部李权智用款青海发投气体采购费用付西藏优瀚工贸有限公司--公司"/>
        <s v="生产部李权智用款青海发投11.15-11.21挖机费用付青海志文机械设备租赁有限公司--公司"/>
        <s v="生产部闵洋用款伊犁钢铁承包商李培林人员工资--个人"/>
        <s v="生产部闵洋用款伊犁钢铁环冷机李奎超工人工资--个人"/>
        <s v="生产部闵洋用款伊犁钢铁2024年11月-2025.1月办公用品采购费付新源县伊钢鑫龙文体商店（胡永飞）--公司"/>
        <s v="生产部李权智用款福建鼎信剥落掉块焊补工资，生活费及住宿费付胡楚才--个人"/>
        <s v="生产部李权智用款青海盐湖镁业高国俊工资750元 采购40元 过路费286元 油费562元 合计1638元。张海龙工资750元--个人"/>
        <s v="生产部闵洋用款伊犁钢铁外协承包商黄晓梅申请劳务费18000元付叶玉辉--个人"/>
        <s v="生产部李权智用款代供应商张凯华付款日照钢铁租房，水费每层200，电费0.8元/度,总计9482元付李纪国--个人"/>
        <s v="销售部林维用款山西铝业1月13日路途及上班3小时算一个班，14-16号3个班总计4个班。4X600=2400元付张超林--个人"/>
        <s v="生产部李权智用款营口外协人员高家军工资--个人"/>
        <s v="生产部李权智用款青海发投离心机项目姚忠平工程外包费--个人"/>
        <s v="生产部李权智用款青海发投挖机租赁费付青海志文机械设备租赁有限公司扣3%承兑点，付20176--公司"/>
        <s v="财务部汪余欢用款年会餐费--公司"/>
        <s v="生产部李权智用款国家电投集团山西铝业两套瓦，两个球瓦付张凯华--个人"/>
        <s v="生产部李权智用款张凯华工程外包费--个人"/>
        <s v="生产部李权智用款日照钢铁借支付张凯华(总金额35万，扣承兑现金5000元)--个人"/>
        <s v="商务部熊艳报销修复内容纯碱厂煅烧炉滚圈维修(轻灰2#、6#、重灰 3#)，合同胶装费用--公司"/>
        <s v="生产部程时勇报销福建青拓镍业交通费--个人"/>
        <s v="生产部程时勇报销日照钢铁交通费--个人"/>
        <s v="生产部黄国恩报销1.5-1.7日照钢铁至伊犁钢铁交通费--个人"/>
        <s v="生产部林家祥报销12.8伊宁站至新源县交通费--个人"/>
        <s v="生产部林维报销日照钢铁安全罚款挂靠安全员连带责任(代供应商张凯华支付)--个人"/>
        <s v="生产部毛昌兵报销福建青拓镍业开封到福安1.17-18交通费--个人"/>
        <s v="生产部饶凯报销盐湖镁业12.31-.12交通费--个人"/>
        <s v="生产部余永昕报销山西铝业外协工资--个人"/>
        <s v="生产部余永昕报销山西铝业现场采购手套5双  香烟一包  印章  取千斤顶费用取印章费用--个人"/>
        <s v="生产部余永昕报销2025.1.17日照钢铁体检费--个人"/>
        <s v="生产部余永昕用款生育津贴2071.8元已经打到公司账户，现由公司账户转给余永昕个人--个人"/>
        <s v="生产部喻志明报销福建青拓镍业岚山西到福安交通费--个人"/>
        <s v="生产部张泽松报销福建青拓镍业开封到福安，1.17-18--个人"/>
        <s v="批量代发2024年12月武汉人员工资  (生产人员）"/>
        <s v="财务部汪余欢用款聂响军工资--个人"/>
        <s v="生产部李权智用款中盐内蒙古工程款付高国俊--个人"/>
        <s v="批量代发2024年12月武汉人员生活费"/>
        <s v="生产部李权智用款江西亚东焊缝探伤费用付武汉翊鑫工程测试技术有限公司--公司（原金额12000，扣承兑点360，实付11640）"/>
        <s v="生产部王森报销伊犁钢铁前期10.20修车垫资--个人"/>
        <s v="生产部王森报销伊犁钢铁王森买烟1440元，1月17日中午吃饭碰到甲方给甲方买单69元--个人"/>
        <s v="生产部项小生报销山西铝业12.2进厂必须指定医院体检220元--个人"/>
        <s v="生产部龚国庆报销山西铝业11.19进厂必须指定医院体检220元--个人"/>
        <s v="生产部包兴报销盐湖镁业12.31-1.2交通费--个人"/>
        <s v="生产部房延云报销山西铝业11.19进厂必须指定医院体检220元--个人"/>
        <s v="生产部朱太礼报销日照钢铁体检费110元--个人"/>
        <s v="生产部闵洋报销伊犁钢铁1.22-1.24机票费火车交通费--个人"/>
        <s v="销售部林维报销日照钢铁项目租皮卡车5天，2025年1月21日-2025年1月25日，100*5天=500元、加油130元--个人"/>
        <s v="生产部王为超报销1.22-1.24伊犁钢铁回公司交通费，其中机票报销（机票、基建、燃油）2080元及火车费--个人"/>
        <s v="生产部李权智报销1.12捷达鄂AS7D07修理费用700元--个人"/>
        <s v="生产部闵洋报销伊犁钢铁在八中教师公寓租房电费306元--个人"/>
        <s v="生产部闵洋报销伊犁钢铁处理被褥租车费和归还前期租赁的脚手架租车费--个人"/>
        <s v="生产部闵洋报销伊犁钢铁竖炉烘干筒检修项目剩余部分焊接没完成，甲方李亚军联系甲方两名工人工资共600元--个人"/>
        <s v="商务部肖登伍报销1.21-1.23出差淮北交通费及生活费--个人"/>
        <s v="生产部王森借支日照钢铁备用金--个人"/>
        <s v="销售部管厚良报销1.2-1.22日照钢铁差旅费--个人"/>
        <s v="销售部罗小涛报销1.2-1.22日照钢铁差旅费--个人"/>
        <s v="销售部罗小涛报销日照钢铁体检费--个人"/>
        <s v="销售部管厚良报销日照钢铁体检费--个人"/>
        <s v="销售部张桂莲报销2-8-2.15交通费521.74元，2月工资1436.5元付林全意--个人"/>
        <s v="财务部黄华容用款武汉1月外经证费用--个人"/>
        <s v="商务部周奇用款青海发投广联达预算费用付徐州春时文化传媒有限公司"/>
        <s v="销售部林维报销日照钢铁1.13招待设备处郭宇餐费--个人"/>
        <s v="销售部林维报销日照钢铁1.22招待环保处处长孟凡浩购物卡1张--个人"/>
        <s v="牛国庆借支差旅备用金"/>
        <s v="销售部管厚良借支差旅费备用金--个人"/>
        <s v="生产部李权智用款日照钢铁2024年12月五金采购费付日照维刚商贸有限公司--公司"/>
        <s v="生产部王为超报销24.12.9-12.19江苏永钢至伊犁钢铁交通费--个人"/>
        <s v="生产部余永昕报销24.12.12-12.13日照钢铁交通费--个人"/>
        <s v="生产部项小生报销山西铝业1.11-1.22交通费--个人"/>
        <s v="生产部房延云报销2025年1月12日从山西铝业转开封晋开化工厂交通费262.5元--个人"/>
        <s v="生产部房延云报销2025年1月8日去山西铝业交通费合计425.5元--个人"/>
        <s v="生产部房延云报销2024年12月20日从山西铝业转永刚钢厂交通费342.4元--个人"/>
        <s v="生产部包兴报销盐湖镁业回鄂州1.18-1.20交通费709.5元--个人"/>
        <s v="生产部包兴报销日照钢铁10.28-10.29交通费310.84元，及11.26体检费110元--个人"/>
        <s v="生产部包兴报销12.10-12.12日照钢铁去晋中考试交通费--个人"/>
        <s v="生产部王森报销2025年1月22日从伊犁钢厂回公司的交通费报销--个人"/>
        <s v="生产部余永昕报销山西铝业1.20外协人员工资，1.24-1.25外协工资--个人"/>
        <s v="生产部闵洋报销伊犁钢铁竖炉烘干筒项目购买螺栓--个人"/>
        <s v="生产部李同林报销2.6-2.7公司到盐湖镁业交通费--个人"/>
        <s v="生产部郭建霞用款湖北公司1月快递费付湖北顺丰速运有限公司--个人"/>
        <s v="生产部房延云报销2.6-2.7平川到盐湖镁业车费--个人"/>
        <s v="生产部房延云报销1.25-1.26年前从公司回家过年车费--个人"/>
        <s v="生产部马全花报销2.6寄往格尔木盐湖镁业磨石快递费--个人"/>
        <s v="生产部山玉英报销开年会差旅费，包含交通费及住宿费--个人"/>
        <s v="生产部黄国恩报销崇阳县昌华项目2.6-2.11上下班车费--个人"/>
        <s v="生产部李权智报销2.10王森紧急到日照钢铁交接车费--个人"/>
        <s v="生产部黄国恩报销日照钢铁2.12-2.13交通费--个人"/>
        <s v="生产部李权智用款诸暨兆山2.1-2.4生活住宿费付胡楚才--个人"/>
        <s v="生产部马全花报销2.17寄往格尔木盐湖镁业磨石快递费--个人"/>
        <s v="生产部王森报销日照钢铁甲方要求需配备血压仪+医疗箱及药品+酒精检测仪。--个人"/>
        <s v="生产部余永昕报销山西铝业测窑请外协协助两天半工资--个人"/>
        <s v="生产部朱太礼报销湘潭瑞通2.18交通费--个人"/>
        <s v="生产部马全花用款中盐内蒙古工程外包费付高国俊--个人"/>
        <s v="销售部林柱生报销2024.12月住宿交通差旅补助费--个人"/>
        <s v="销售部林柱生报销2024.11月青海发投，伊犁钢铁招待费--个人"/>
        <s v="销售部林柱生报销2024.11月住宿交通差旅费--个人"/>
        <s v="销售部林柱生报销2024.9月住宿交通差旅费--个人"/>
        <s v="销售部林柱生报销2024.9-10月青海发投，嘉峪关，湘潭钢铁招待费--个人"/>
        <s v="销售部林柱生报销2024.8月住宿交通差旅费--个人"/>
        <s v="销售部林柱生报销2024.8月青海发投招待费--个人"/>
        <s v="销售部林柱生报销2025.1月青海发投机票费--个人"/>
        <s v="生产部闵洋报销招待新疆伊犁钢铁炼铁厂竖炉维修作业长阿依本--个人"/>
        <s v="生产部朱太礼报销日照钢铁2024年10月14-10月31日生活费--个人"/>
        <s v="生产部朱太礼报销日照钢铁12月份生活费--个人"/>
        <s v="生产部朱太礼报销湘潭瑞通2.14交通费--个人"/>
        <s v="生产部王小兵报销淄博厦工(三明)2.13鄂州市到山东淄博交通费--个人"/>
        <s v="生产部李权智用款崇阳县昌华外协人员2.5-2.11工资付胡楚才--个人"/>
        <s v="生产部喻志明报销湘潭瑞通2.21交通费--个人"/>
        <s v="生产部夏敬文报销湘潭瑞通2.21交通费--个人"/>
        <s v="生产部王小兵报销江苏永钢2.22交通费--个人"/>
        <s v="生产部王为超报销2.5-2.6邯郸往鄂州交通费--个人"/>
        <s v="生产部喻志明报销江苏永钢2.25-2.26交通费--个人"/>
        <s v="生产部喻志明报销山西铝业2.25交通费--个人"/>
        <s v="生产部马全花报销刻章费用（武汉隆亿达环保工程有限公司公章）--个人"/>
        <s v="生产部李权智报销2.22-2.26私车公用里程费及2.22中餐补助--个人"/>
        <s v="生产部余永昕报销江苏永钢焊条，警戒带，停车牌采购费--个人"/>
        <s v="生产部闵洋报销伊犁钢铁2.23交通费--个人"/>
        <s v="生产部王国志报销青海盐湖镁业2.18交通费--个人"/>
        <s v="生产部王国志报销贵州金久水泥2.24-2.27交通费--个人"/>
        <s v="财务部汪余欢用款商务部肖登伍2025.2月工资--个人"/>
        <s v="财务部汪余欢用款销售部彭琴琴2025.2月工资及补助--个人"/>
        <s v="商务部胡敏用款青海发投碱业有限公司重碱车间加氯化镁系统自动化升级改造项目标书费付胡梅--个人"/>
        <s v="批量代发2025年1月武汉人员生活费"/>
        <s v="青海发投碱业有限公司4#石灰窑改造项目（机械部分）竞价比选公告（二次）标书费付胡敏"/>
        <s v="生产部程旭文报销江苏永钢2.25-2.26交通费--个人"/>
        <s v="销售部林维借支日照钢铁采购一台拉气体双排货车备用金--个人"/>
        <s v="销售部管厚良报销芜湖新兴铸管晚餐招待费--个人"/>
        <s v="销售部刘江波借支福建三明招待费--个人"/>
        <s v="商务部周奇报销青海发投碱业有限公司4#石灰窑改造项目（机械部分）项目广联达预算费--个人"/>
        <s v="商务部周奇报销光大环保危废处置（淄博）有限公司二期焚烧项目回转窑托轮更换工程标书费--个人"/>
        <s v="商务部周奇报销青海发投碱业有限公司重灰2#、3#、5#重灰炉炉头总成技改项目（二次）广联达预算费--个人"/>
        <s v="商务部周奇报销青海发投碱业有限公司一期渣场二、三、四级泵站出口平台母管更换项目（二次）广联达预算费--个人"/>
        <s v="商务部周奇报销光大环保危废处置（淄博）有限公司二期焚烧项目回转窑托轮更换工程电子采购平台CA年费--个人"/>
        <s v="商务部周奇报销萍乡萍钢安源钢铁108m2烧结混合机、制粒机进出口轮带堆焊修复项目标书装订费--个人"/>
        <s v="生产部王森报销日照钢铁采购材料费1080.84元，冲借支1000元，实付80.84--个人"/>
        <s v="生产部熊伟用款芜钢铁集团物流费付赤壁市迅速达科技有限公司--公司"/>
        <s v="生产部程旭文报销江苏永钢安全防护费--个人"/>
        <s v="生产部马全花用款青海发投2025.2.1-2.28打印费用及打印纸费用付德令哈宏冉图文广告店（个体工商户）--公司"/>
        <s v="生产部余永昕用款江苏永钢现场吊装千斤顶窑托吊装费付张家港市南丰兴联装卸服务部--公司"/>
        <s v="生产部李权智用款黄冈亚东脚手架租赁费20000元，冲安全罚款1000元，实际支付19000元付武汉德帮建筑劳务有限公司--公司"/>
        <s v="生产部唐欣欣用款代承包商周金国付款二月份五金店工器具及耗材费用付日照维刚商贸有限公司--公司"/>
        <s v="生产部王森报销2.24-2.25日照钢铁回公司程交通费--个人"/>
        <s v="生产部石小伟报销2.25山西铝业回转窑车磨削项目交通费--个人"/>
        <s v="生产部朱太礼报销日照钢铁12.26-12.27交通费--个人"/>
        <s v="生产部唐欣欣报销日照钢铁给郑然办理项目经理证件--个人"/>
        <s v="生产部朱太礼报销2.27日照钢铁交通费--个人"/>
        <s v="生产部程旭文报销2.25鄂州-山西铝业退票费--个人"/>
        <s v="生产部包兴报销江苏永钢2.22交通费--个人"/>
        <s v="生产部包兴报销厦工(三明)2.13-2.21上下交通费及材料采购费--个人"/>
        <s v="生产部王为超报销2.15邯郸到江苏永钢交通费--个人"/>
        <s v="生产部祝发权报销2024.10.22-2024.12.31交通费--个人"/>
        <s v="生产部朱太礼报销12.17日照钢铁回公司交通费--个人"/>
        <s v="生产部唐欣欣用款日照钢铁外协人员工资（代周金国，史德发付款）--个人"/>
        <s v="生产部唐欣欣用款日照钢铁项目吊车费用付日照京华货运有限公司"/>
        <s v="销售部管厚良用款湖北双环3.6招待费--个人"/>
        <s v="销售部林维用款日照钢铁2.18招待费--个人"/>
        <s v="销售部林维用款莱芜钢铁甲方制作拖轮运输工装2个材料及人工费付林维--个人"/>
        <s v="付周英柱工资"/>
        <s v="付周英柱生活费"/>
        <s v="2025年2月外经证代缴付童西婷"/>
        <s v="销售部伍平报销江苏永钢2.8-2.28差旅费--个人"/>
        <s v="销售部燕志远报销1.20南宁东-2.6武汉差旅费--个人"/>
        <s v="销售部郑然报销1.25鄂州-日照钢铁交通费--个人"/>
        <s v="销售部周嘉琦报销1.23湘潭-2.5武汉交通费--个人"/>
        <s v="销售部彭琴琴报销青拓集团1.2-1.25交通费--个人"/>
        <s v="销售部伍平报销1.5-1.23江苏永钢差旅费--个人"/>
        <s v="销售部林维报销日照钢铁1.3-1.13差旅费--个人"/>
        <s v="销售部管厚良报销安徽金牛2.28招待费--个人"/>
        <s v="商务部胡敏用款山东能源招标平台 CA锁费用付山东纵横易购产业互联网有限公司--公司"/>
        <s v="生产部马全花用款中盐内蒙古工程外包费付高国俊（总金额11万，冲借支5万，2.21付2万）--个人"/>
        <s v="生产部唐欣欣用款日照钢铁1月份现场在五金店拿的工器具及耗材费用(代供应商-张凯华付786.4元)付日照维刚商贸有限公司--公司"/>
        <s v="生产部朱太礼报销3.3到芜湖铸管售前交通费--个人"/>
        <s v="生产部朱太礼报销3.5从巢湖到日照钢铁交通费--个人"/>
        <s v="生产部张泽松报销3.5峨胜水泥厂转湘谭钢铁交通费--个人"/>
        <s v="生产部黄国恩报销日钢项目体检花费--个人"/>
        <s v="生产部王国志报销江苏永钢3.9-3.10交通费--个人"/>
        <s v="生产部唐欣欣报销日照钢铁史德法办理项目经理证件--个人"/>
        <s v="生产部祝发权报销四川峨胜2.20交通费--个人"/>
        <s v="生产部祝发权报销湘潭瑞通3.5交通费--个人"/>
        <s v="生产部朱太礼报销日照钢铁10.8交通费--个人"/>
        <s v="生产部郑然报销日照钢铁采购2张办公桌，1个档案柜费用--个人"/>
        <s v="生产部王国志报销日照钢铁2.28-3.1交通费--个人"/>
        <s v="生产部王国志报销江西赣锋锂业3.7-3.8交通费--个人"/>
        <s v="生产部王国志报销山西铝业3.2交通费--个人"/>
        <s v="生产部马全花报销从格尔木盐湖镁业发物流至德令哈工器具归还费用--个人"/>
        <s v="生产部林维报销日钢现场购入双排货车鲁L A017U，加油费--个人"/>
        <s v="生产部李权智报销湖北双环采购r31氩弧焊丝，长尾枪，切割片材料费--个人"/>
        <s v="生产部李权智用款宁都县赣锋锂业外协人员工资及交通费（李权智垫付500元，牛得元16464元）--个人"/>
        <s v="销售部郑然借支日照钢铁备用金--个人"/>
        <s v="生产部李权智用款湘潭瑞通厂车削要安全员工资付曾献艺--个人"/>
        <s v="生产部石小伟报销山西铝业2.26-3.4交通费及打印费，体检费--个人"/>
        <s v="生产部李权智用款汝州天瑞外协人员工资及生活交通费付堵志波--个人"/>
        <s v="生产部李权智用款汝州天瑞外协6人住宿费付堵志波--个人"/>
        <s v="综合部蒋霞用款武汉开明资质延期事宜尾款付张志--个人"/>
        <s v="综合部蒋霞用款压力管道安装GC2许可证代办项目尾款付湖北富瑞康管理咨询有限公司--公司"/>
        <s v="销售部管厚良报销内蒙古君正化3.17招待费--个人"/>
        <s v="销售部管厚良借支河南豫光和安徽恒鑫招标拜访--个人"/>
        <s v="生产部朱太礼报销山东泰山钢铁8.17-8.19住宿生活费及交通费--个人"/>
        <s v="生产部周英柱报销伊犁钢铁1.21-1.23交通费--个人"/>
        <s v="生产部郑然报销2.21/3.12新疆发往淄博快递费--个人"/>
        <s v="生产部项小生报销湘潭瑞通新制作平面磨及磨石私车公用费用--个人"/>
        <s v="生产部杜继红报销江苏永钢2.8-2.9交通费--个人"/>
        <s v="生产部包兴报销山西铝业2.28-3.4公共交通费--个人"/>
        <s v="生产部林家祥报销鄂AS56W2处理违章430元，退回260元，实付170元--个人"/>
        <s v="生产部朱太礼报销3.16到兴山兴发集团售前--个人"/>
        <s v="生产部余永昕报销安徽皖维3.16交通费--个人"/>
        <s v="生产部林家祥报销3.11-3.12去武汉办公室整理维修停车费--个人"/>
        <s v="生产部朱太礼报销3.13日照钢铁到兴山兴发集团售前--个人"/>
        <s v="生产部张泽松报销3.15-3.16湘潭钢铁到日照钢铁交通费--个人"/>
        <s v="生产部祝发权报销3.15-3.17湘潭钢铁到日照钢铁交通费--个人"/>
        <s v="生产部唐欣欣用款日照钢铁外协人员张磊（安全员）8月工资7000元，赵丙松7-8月工资5850元。--个人"/>
        <s v="销售部林维用款日照钢铁网购办公室用品付唐欣欣--个人"/>
        <s v="生产部唐欣欣用款日照钢铁2024.11.6-2025.1.5气体使用费（代张凯华付款5435元）付日照市鑫隆工业气体有限公司--公司"/>
        <s v="生产部李权智用款湖北双环外协杨合忠，杨家典，李孝民3人工资--个人"/>
        <s v="财务部童西婷用款徐中科团队甘肃京兰，云南远东收款提成付吴传俊--个人"/>
        <s v="销售部叶涛报销日照钢铁，赣锋锂业等项目2.10-2.28差旅费--个人"/>
        <s v="销售部叶涛报销赣锋锂业，新余钢铁等项目2.16-2.24滴滴车费--个人"/>
        <s v="销售部林维报销日照钢铁，莱芜钢铁2.7-2.28差旅费--个人"/>
        <s v="销售部刘程远报销赣锋锂业，九江萍钢等项目2.13-2.28交通费--个人"/>
        <s v="销售部彭琴琴报销青拓集团2.4-2.14交通费--个人"/>
        <s v="销售部管厚良报销办理保证金退回资料打印费--个人"/>
        <s v="销售部管厚良报销3.19中盐吉兰泰投标刻章费--个人"/>
        <s v="销售部林柱生报销2月差旅费"/>
        <s v="批量代发2025年2月武汉人员生活费"/>
        <s v="2025年3月外经证代缴付童西婷"/>
        <s v="生产部李权智报销厦工三明项目完工张泽松开回日照加油费190元和过路费136元--个人"/>
        <s v="生产部程时勇报销湖北双环3.19-3.20交通费--个人"/>
        <s v="生产部毛昌兵报销日照钢铁3.17-3.18交通费--个人"/>
        <s v="生产部唐欣欣用款代张凯华发放2024.9月到2025年1月期间张磊、赵丙松工资，每月发放1万--个人"/>
        <s v="生产部唐欣欣报销日照钢铁采购激光手电筒，马甲费用--个人"/>
        <s v="生产部包兴报销国家电投山西铝业体检费--个人"/>
        <s v="生产部包兴报销山西铝业2.28-3.1交通费--个人"/>
        <s v="生产部林维报销日钢项目部因车辆上携带工具出厂缴纳罚款--个人"/>
        <s v="生产部房延云报销青海发投2.25格尔木到德令哈交通费--个人"/>
        <s v="生产部李同林报销2.25盐湖镁业到德令哈交通费--个人"/>
        <s v="生产部林维报销日照钢铁购入双排货车鲁LA017U购买保险--个人"/>
        <s v="生产部郑然报销厦工(三明)购买护目镜，防毒口罩，钳子，清洁刀材料费--个人"/>
        <s v="生产部唐欣欣报销日照钢铁采购一台钉钉打卡机--个人"/>
        <s v="生产部唐欣欣用款日照钢铁代张凯华发放部分为：（2024.9-2025.1）李纪岗28666.67元。（2024.9-2025.1）宋世文52877.1元。每人先付1万元。--个人"/>
        <s v="生产部林家祥报销去武汉办公室整理、维修停车费--个人"/>
        <s v="生产部李权智用款山西铝业外协安全员刘宾建10天工资--个人"/>
        <s v="财务部汪余欢报销武汉办公室人脸识别打卡机--个人"/>
        <s v="财务部汪余欢报销林总交办付唐电电力标书费500--个人"/>
        <s v="付雍佳强1月工资6169.55+1月生活费929+5张报销4777.5-扣借支3556.33=8319.72"/>
        <s v="生产部郭建霞用款2月快递费付湖北顺丰速运有限公司--公司"/>
        <s v="批量代发2025年1月武汉人员工资  生产"/>
        <s v="生产部李权智用款湖北双环外协杨合忠3.9-3.24交通费556元，杨家典3.6-3.25交通费493.5元，李孝民3.6-3.25交通费557.5元--个人"/>
        <s v="生产部李权智用款山西铝业外协安全员刘宾建3.15-3.28工资12000元，体检费220元，交通费161元，冲借支4000元--个人"/>
        <s v="生产部唐欣欣用款日照钢铁3.8-3.18吊车租赁费付日照京华货运有限公司--公司"/>
        <s v="综合部蒋霞报销武汉开明省专纸质申报书3本胶装费--个人"/>
        <s v="商务部胡敏报销煅烧车间轻、重灰闪发器更新项目及轻灰一闪总管、重灰煅烧炉进气总管技改项目（安装施工）线下标书打印费--个人"/>
        <s v="商务部胡敏报销保定区域和益公司破碎机转子在线维修项目 线下标书打印费--个人"/>
        <s v="商务部胡敏报销中盐东兴云梦制盐有限公司线下标打印费--个人"/>
        <s v="商务部周奇报销中铄公司帮我司围标，平台需要缴纳CA年费100元--个人"/>
        <s v="销售部林维用款生育津贴福利费--个人"/>
        <s v="销售部林维报销日照钢铁3.9招待费--个人"/>
        <s v="销售部林维报销日照钢铁3.5招待费--个人"/>
        <s v="销售部管厚良报销湖北宜昌兴发集团3.13午餐招待费--个人"/>
        <s v="销售部管厚良报销内蒙古兴发科技3.16晚餐招待费--个人"/>
        <s v="销售部管厚良报销湖北双环3.9晚餐招待费--个人"/>
        <s v="生产部程时勇报销湖北双环3.16交通费--个人"/>
        <s v="生产部毛昌兵报销河南华润电力3.20交通费--个人"/>
        <s v="生产部房延云报销青海发投3.26德令哈到西宁72元，西宁到鄂州375元--个人"/>
        <s v="生产部包兴报销山西铝业3.1-3.2交通费--个人"/>
        <s v="生产部包兴报销山西铝业3.2-3.10打印费--个人"/>
        <s v="生产部闵洋用款新疆伊犁竖炉除尘道项目朱大勇外包团队尾款49209元，冲借支30000元，付19209元--个人"/>
        <s v="生产部闵洋用款伊犁钢铁朱丹宁承包工程尾款39437元，冲借支29169元，付10268元--个人"/>
        <s v="生产部闵洋报销3.27伊犁钢铁回公司交通费--个人"/>
        <s v="生产部唐欣欣报销日照钢铁采购车刀，白砂轮片材料费--个人"/>
        <s v="生产部闵洋用款伊犁钢铁捞渣机行车轨道矫正项目剩余尾款25838元，已付18000元，付叶玉辉7838元_x000a_--个人"/>
        <s v="生产部黄国恩报销日照钢铁4.1-4.2交通费--个人"/>
        <s v="生产部马全花用款青海发投民乐村办公处八个月房租20000元，2025年3月31日至2025年11月30日房租付王明生--个人"/>
        <s v="生产部李权智用款湖北双环高压锅炉蒸汽吹灰管项目外协人员工资生活费付剡本前 李超 谷月飞 杨广--个人"/>
        <s v="ETC扣款（无单）"/>
        <s v="生产部闵洋用款新疆伊犁钢铁环冷机项目部分尾款付叶玉辉--个人"/>
        <s v="付青海发投项目零星检修项目高国俊2024.10-2025.1月工资"/>
        <s v="生产部张泽松报销日照钢铁4.1-4.2交通费--个人"/>
        <s v="商务部范英报销3.31恒鑫材料标书打印费--个人"/>
        <s v="生产部王小兵报销江苏永钢3.11-3.12交通费--个人"/>
        <s v="生产部唐欣欣用款日照钢铁项目伊维客车辆补胎40元，购汽油260元付史遥旺--个人"/>
        <s v="生产部余永昕报销河南华润电力采购二氧化碳一瓶气体--个人"/>
        <s v="生产部余永昕报销唐山中厚板材3.29-3.30交通费--个人"/>
        <s v="生产部喻志明报销山西铝业3.30-3.31交通费--个人"/>
        <s v="生产部闵洋报销2025年4月2日武汉办公司乔迁仪式当日停车费鄂AT7P87--个人"/>
        <s v="生产部马全花用款青海发投2025年3月份打印费用付德令哈宏冉图文广告店（个体工商户）--公司"/>
        <s v="生产部包兴报销山西铝业4.3-4.4交通费--个人"/>
        <s v="生产部李权智报销新余市汇益信新项目外协人员交通费--个人"/>
        <s v="生产部李权智用款新余市汇益信新项目外协人员2人3天工资及生活费，交通费付郭都，张文菲--个人"/>
        <s v="生产部李权智用款莱芜钢铁埋弧焊外协人员工资付余明芬--个人"/>
        <s v="生产部朱太礼报销日照钢铁4.1-4.5交通费--个人"/>
        <s v="生产部李权智用款湖北双环外协人员4人1天工资及生活费交通费付剡本前 李超 谷月飞 杨广--个人"/>
        <s v="生产部李权智用款山西铝业外协人员4.2-4.3交通费付刘宾建--个人"/>
        <s v="生产部熊伟用款厂内发货+芜钢铁集团银山型钢有限公司炼铁厂回转窑托轮1件付赤壁市迅速达科技有限公司--公司"/>
        <s v="商务部钱婉妮用款中盐内蒙古化工股份有限公司盐碱分公司1#3#煅烧炉维修项目标书费付中机国际招标有限公司--公司"/>
        <s v="销售部林柱生报销3.12-3.28招待费，生活费，交通费--个人"/>
        <s v="销售部林维报销3.1-3.28日照钢铁差旅费--个人"/>
        <s v="销售部刘程远报销3.1-3.29赣锋锂业，萍乡钢铁差旅费--个人"/>
        <s v="销售部牛国庆报销2.13-3.28永钢，沙钢，兴澄特钢等项目差旅费（总金额8836.5，冲借支，实付2836.5）--个人"/>
        <s v="销售部牛国庆报销2月江苏永钢招待费，车费--个人"/>
        <s v="销售部刘江波报销2.10-3.24江苏永钢，三明钢铁，福建龙钢差旅费（总金额6118.53，扣借支3000元，实付3118.53）--个人"/>
        <s v="销售部刘江波报销3.8三明钢铁招待费--个人"/>
        <s v="销售部刘江波报销3.6三明钢铁招待费--个人"/>
        <s v="销售部燕志远报销3.14-3.26贵钢交通费--个人"/>
        <s v="销售部叶涛报销3.5-3.26北港新材料，柳州钢铁差旅费--个人"/>
        <s v="销售部叶涛报销3.5-3.6贵港交通费--个人"/>
        <s v="销售部管厚良报销2.8-2.28湖北宜化，兴发等项目差旅费（总金额3380，扣借支3000元，实付380）--个人"/>
        <s v="销售部管厚良报销3.1-3.26兴发，应城双环，内蒙等项目差旅费（总金额5207.5，扣借支3000元，实付2207.5）--个人"/>
        <s v="销售部管厚良报销3.24云梦中盐招待费--个人"/>
        <s v="销售部管厚良报销3月出差交通费--个人"/>
        <s v="销售部管厚良报销2月出差交通费--个人"/>
        <s v="销售部罗小涛报销3.1-3.27日照钢铁，新兴铸管，山东泰西等项目差旅费--个人"/>
        <s v="销售部罗小涛报销购买被子生活用品费用--个人"/>
        <s v="销售部罗小涛报销3.25阿拉伯化肥招待费--个人"/>
        <s v="销售部罗小涛报销2.7-2.28日照钢铁，新兴铸管，山西铝业差旅费--个人"/>
        <s v="付陈涛湘潭钢厂外协工资"/>
        <s v="销售部陈涛用款办理湘钢2022年三烧外协人员结算开票费用付王满妹--个人"/>
        <s v="商务部任艳娇报销广西柳州鱼峰水泥有限公司2#线窑口筒体更换工程项目标书打印装订费--个人"/>
        <s v="商务部胡敏报销二次 煅烧车间轻灰、重灰闪发器更新项目及轻灰一闪总管、重灰煅烧炉进气总管技改项目 标书打印费--个人"/>
        <s v="商务部胡敏报销二次供压缩3.82MPA蒸汽管线优化改造及新增重灰减温减压装置（安装）--江苏唐电标书打印费--个人"/>
        <s v="商务部胡敏报销供压缩3.82MPA蒸汽管线优化改造及新增重灰减温减压装置（安装）项目，报价调整，二次打印费--个人"/>
        <s v="生产部张月用款鄂州厂区供电系统故障，请电工维修付袁漠广--个人"/>
        <s v="生产部闵洋报销奎山水泥4.10-4.11交通费--个人"/>
        <s v="生产部林维报销日钢项目部双排货车加油费--个人"/>
        <s v="生产部林维报销因咨询公司制作应急管理局相关文件，购买硬中华一条，作为招待。--个人"/>
        <s v="生产部项小生报销2025年4月5日湖北双环返回交通费--个人"/>
        <s v="生产部余永昕报销奎山水泥4.8交通费--个人"/>
        <s v="生产部余永昕报销唐山中厚板材3.31-4.1交通费--个人"/>
        <s v="生产部郭建霞报销奎山水泥项目德邦物流费--个人"/>
        <s v="生产部王小兵报销江苏永钢2.28-2.29交通费--个人"/>
        <s v="生产部熊伟报销私车公用费用，2025.4.15,2025.4.16公司安排去武汉处理商务部事宜--个人"/>
        <s v="生产部李权智报销内蒙古宜化采购被子及零星采购--个人"/>
        <s v="生产部熊伟报销江西晶昊盐化有限公司重灰煅烧炉BC滚圈驮轮在线修理项目平台管理费"/>
        <s v="销售部陈涛报销湘钢验收招待费2376元（4.22冲借支1293元，补付1083）--个人"/>
        <s v="生产部张月用款内蒙古宜化项目现场备用金付闵洋--个人"/>
        <s v="生产部马全花用款青海发投碱业重碱车间2023年新增离心机节能增效技术改造项目离心机皮带接头粘接加工费付西宁市城东区宏祥矿山设备经销部"/>
        <s v="综合部蒋霞用款武汉开明压力管道安装资质代办预付30%咨询费付武汉市洪山区盛利机电营业部（个体工商户）--公司"/>
        <s v="生产部唐欣欣用款日照钢铁外协人员赵丙松，张磊2月工资--个人"/>
        <s v="生产部马全花用款青海发投1#，3#蒸氨塔工程外包费余款付高国俊--个人"/>
        <s v="生产部包兴报销盐湖镁业4.13-4.15交通费--个人"/>
        <s v="生产部余永昕报销北京金隅4.12.-4.13交通费--个人"/>
        <s v="生产部马全花用款高国俊、张海龙年会交通费付高国俊--个人"/>
        <s v="生产部余永昕报销4.16-4.17北京金隅到江苏永钢交通费--个人"/>
        <s v="生产部李权智用款催收高宏伟将商务车鄂A S7D07，车辆保养并更换零件付高宏伟--个人"/>
        <s v="生产部马全花用款青海发投6#蒸氨塔维修工程外包费付高国俊--个人"/>
        <s v="付冉启栋青海发投广联达预算费用"/>
        <s v="生产部唐欣欣用款日照钢铁3月份五金材料费付日照维刚商贸有限公司--公司"/>
        <s v="生产部李权智报销内蒙古宜化彩钢瓦100块材料费--个人"/>
        <s v="批量代发2025年2月武汉人员工资   生产"/>
        <s v="批量代发2025年3月武汉人员生活费"/>
        <s v="转中国人民财产保险股份有限公司武汉市东湖开发区科技保险支公司员工项目意外险"/>
        <s v="转北京国富安电子商务安全认证有限公司中铝平台CA办理费"/>
        <s v="商务部彭秀秀用款青海发投购买中华烟付武汉东湖新技术开发区许林波副食商行--公司"/>
        <s v="商务部彭秀秀用款芜湖新兴铸管购买中华烟付武汉东湖新技术开发区许林波副食商行--个人"/>
        <s v="生产部马全花报销青海发投重碱车间废淡液钛板更换项目购买焊条两箱--个人"/>
        <s v="生产部马全花报销青海发投重碱车间废淡液钛板更换项目购买焊条、油漆、等离子割嘴、钢丝刷及滚刷材料--个人"/>
        <s v="生产部郑然报销日照钢铁4.11车辆加油费--个人"/>
        <s v="生产部李权智报销盐湖镁业返修磨削施工，购买口罩一打--个人"/>
        <s v="销售部林维报销莱芜钢铁托轮第一件轴承装配加工费--公司"/>
        <s v="生产部唐欣欣用款日照钢铁宿舍三楼四楼2月水电费付李纪国--个人"/>
        <s v="生产部马全花用款青海发投碱业有限公司石灰车间除尘器更换项目杜敬贤工程外包费付阚凤霞（农民工专户）--个人"/>
        <s v="商务部林维报销2025年4月25日，日钢项目部双排小货车加油费--个人"/>
        <s v="生产部王小兵报销四川峨胜4.17-4.18交通费--个人"/>
        <s v="生产部潘涛报销日照钢铁项目部4.16-4.17交通费用--个人"/>
        <s v="生产部余永昕用款山西铝业车削使用25t吊车两个半个台班费用付仁杰--个人"/>
        <s v="生产部包兴报销四川峨胜4.17-4.18交通费--个人"/>
        <s v="生产部朱太礼报销安徽皖维高新材料4.16-4.18交通费--个人"/>
        <s v="生产部张泽松报销日照钢铁4.16-4.17交通费--个人"/>
        <s v="生产部程旭文报销山西铝业4.30-4.31交通费--个人"/>
        <s v="生产部王小兵报销青海盐湖镁业4.12-4.13交通费--个人"/>
        <s v="生产部杜继红报销山西铝业4.6-4.7交通费--个人"/>
        <s v="生产部杜继红报销山西铝业2.3-2.4交通费--个人"/>
        <s v="生产部王小兵报销张家港火车站到济南2.27-2.28交通费--个人"/>
        <s v="生产部李权智用款日照钢铁代张凯华发放2024.9月到2025年1月期间宋世文、李纪岗工资，每月发放1万。--个人"/>
        <s v="生产部李权智用款日照钢铁代张凯华发放2024.9月到2025年1月期间张磊、赵丙松工资，每月发放1万。--个人"/>
        <s v="生产部李权智用款日照钢铁（2025.2-3月）李纪岗4638.39元， （2025年2月）宋世文1119.9元--个人"/>
        <s v="生产部李权智用款日照钢铁史德法团队赵正国工资7200元，印世茂工资1160元--个人"/>
        <s v="生产部李权智用款日照钢铁项目部农民工工资。（总金额97141.61元，发放70%67999.13）--公司"/>
        <s v="赵正国日照钢铁2月工资付赵娅君"/>
        <s v="赵正国日照钢铁外协工资付赵娅君"/>
        <s v="生产部唐欣欣用款日照钢铁二期现场需要购买两台螺杆泵付上海雨搏泵业有限公司--公司"/>
        <s v="生产部唐欣欣用款日照钢铁租赁两个集装箱存放工器具付日照市东港区守龙活动板房销售厂--公司"/>
        <s v="销售部刘江波报销福建三明钢铁维检部长高斌招待费--个人"/>
        <s v="销售部管厚良报销4.24招待中盐吉兰采盐车间许主任费用--个人"/>
        <s v="销售部管厚良报销4.22招待内蒙古宜化维修厂副厂长费用--个人"/>
        <s v="销售部管厚良报销4.24招待内蒙宜化车间施工负责人杨宏斌费用--个人"/>
        <s v="销售部管厚良报销4月19日招待王春红和吕海涛晚餐费用--个人"/>
        <s v="商务部范雅君报销4月办公手机费--个人"/>
        <s v="销售部陈涛报销4.21-24差旅费--个人"/>
        <s v="销售部郑然报销淄博飞源，河南华润3月差旅费--个人"/>
        <s v="销售部郑然报销2月差旅费--个人"/>
        <s v="销售部郑然报销3.22河南华润资料打印费--个人"/>
        <s v="销售部燕志远报销3.31-4.6差旅费--个人"/>
        <s v="销售部罗小涛报销4.6-4.24山西铝业差旅费4675.74元，办公费307元--个人"/>
        <s v="销售部牛国庆报销4.13-4.27江苏永钢差旅费--个人"/>
        <s v="销售部林维报销4.7-4.13日照钢铁差旅费--个人"/>
        <s v="生产部熊伟报销江西晶昊标书胶装费--个人"/>
        <s v="生产部马全花用款青海发投石灰车间除尘器更换项目外协人员工资付祁廷俊2025元，赵洪财2025元，李守存600元--个人"/>
        <s v="生产部张泽松报销5.2-5.3兆山诸暨回公司交通费 --个人"/>
        <s v="生产部李晶报销唐电人员去德令哈办理农民工专户往返机票--个人"/>
        <s v="生产部马全花报销青海发投废淡液钛板安装项目采购油漆稀释剂3桶--个人"/>
        <s v="生产部马全花报销青海发投废淡液钛板安装项目采购427焊条两箱，护目镜10个--个人"/>
        <s v="生产部马全花报销青海发投石灰车间除尘器更换项目购买钉子和切割片--个人"/>
        <s v="生产部余永昕报销柳州钢铁4.25-4.26交通费--个人"/>
        <s v="生产部余永昕报销日照钢铁4.22交通费--个人"/>
        <s v="生产部包兴报销四川峨胜4.26-4.27交通费--个人"/>
        <s v="生产部朱太礼报销日照钢铁4.24交通费--个人"/>
        <s v="生产部张泽松报销兆山诸暨4.25交通费--个人"/>
        <s v="生产部杜继红报销日照钢铁4.20交通费--个人"/>
        <s v="生产部王小兵报销四川峨胜4.24-4.25交通费--个人"/>
        <s v="生产部房延云报销四川峨胜4.24交通费--个人"/>
        <s v="生产部程旭文报销山西铝业4.24交通费--个人"/>
        <s v="生产部吴有良报销4.9-4.10勘查现场交通费--个人"/>
        <s v="生产部吴有良报销湖北双环3.16交通费--个人"/>
        <s v="生产部吴有良报销4.13-4.14现场勘查交通费--个人"/>
        <s v="生产部李权智用款湘潭瑞通外协人员工资付刘新路--个人"/>
        <s v="生产部李权智用款新疆伊犁钢铁环冷机工程外包尾款付叶玉辉--个人"/>
        <s v="生产部马全花报销青海发投办公室购买打印机硒鼓--个人"/>
        <s v="生产部王小兵报销兆山诸暨3.2-3.3交通费--个人"/>
        <s v="生产部房延云报销5.2-5.3兆山诸暨回公司交通费 --个人"/>
        <s v="生产部喻志明报销4.28-4.29日照钢铁交通费--个人"/>
        <s v="青海发投工程预付款付周金国"/>
        <s v="内蒙古宜化外协人员交通费付闵洋代发"/>
        <s v="销售部陈涛报销太原钢铁4.30-5.5交通费及招待费--个人"/>
        <s v="销售部管厚良报销内蒙古宜化工人体检协调招待田部长--个人"/>
        <s v="销售部管厚良报销内蒙古宜化施工现场验收协调招待费--个人"/>
        <s v="销售部管厚良报销内蒙古宜化5.11招待费--个人"/>
        <s v="销售部管厚良报销安徽皖维高新5.8招待费--个人"/>
        <s v="销售部管厚良报销湖北双环5.7招待费--个人"/>
        <s v="转杨婷代缴4月外经证"/>
        <s v="生产部杜继红报销天瑞汝州4.1交通费--个人"/>
        <s v="生产部李权智用款湖北双环工程外包射线探伤费用付武汉翊鑫工程测试技术有限公司--公司"/>
        <s v="生产部李晶用款青海发投项目唐电人员4.27-4.30去青海开户交通费付狄凯--个人"/>
        <s v="生产部马全花用款青海发投2#、5#蒸氨塔检修项目外协人员工资付高国俊（合同价72000元，农民工工资支付52985元，剩余工程款19015元支付给高国俊个人）--个人"/>
        <s v="生产部李权智报销五一期间项目上的一线员工加餐费及补贴--个人"/>
        <s v="生产部马全花用款青海发投煅烧车间重灰4#煅烧炉大、小齿轮更换项目外协人员工资付高国俊（合同价37000元，农民工工资支付35160元，剩余工程款支付给高国俊个人1840元。）--个人"/>
        <s v="生产部朱太礼报销4.28到中铝山东新材料有限公司售前交通费--个人"/>
        <s v="生产部朱太礼报销4.30到中铝山东新材料有限公司售前交通费--个人"/>
        <s v="生产部余永昕报销4.30-5.2柳州钢铁到内蒙古宜化交通费--个人"/>
        <s v="生产部唐欣欣报销日钢项目部双排小货车加油--个人"/>
        <s v="生产部马全花用款2025年4月份打印费用付德令哈宏冉图文广告店（个体工商户--公司"/>
        <s v="生产部闵洋报销内蒙古宜化外协员工4月25日-5月4日期间生活费--个人"/>
        <s v="生产部唐欣欣用款日照钢铁5.3-6.2煤气管道维修人员住宿租赁费付杨丽丽--个人"/>
        <s v="生产部李晶报销日照钢铁进场体检费用--个人"/>
        <s v="生产部李权智用款青海盐湖镁业立车变频器维修付陈志恒--个人"/>
        <s v="生产部林家祥报销重庆东方希望5.10交通费--个人"/>
        <s v="生产部唐欣欣用款日照钢铁4月五金材料费付日照维刚商贸有限公司"/>
        <s v="生产部闵洋用款内蒙古宜化项目发放外协马海峰工资付闵洋代发--个人"/>
        <s v="销售部刘江波借支伊犁钢铁客情费用付林全意--个人"/>
        <s v="生产部李权智用款青海发投供压缩 3.82MPA蒸汽项目工程预付款付周金国--个人"/>
        <s v="商务部冯肖用款山西省公共资源交易平台主体库项目武汉开明和岚丹CA办理费付冯肖--个人"/>
        <s v="生产部熊伟用款伊犁钢铁炼钢厂烘烤器改造施工广联达费用付冉启栋--个人"/>
        <s v="转杨婷代缴5月青海发投外经证缴税"/>
        <s v="销售部刘江波报销伊犁钢铁项目5.17招待费--公司"/>
        <s v="商务部冯肖报销太钢集团岚县矿业有限公司2025年球团一线年检回转窑检修项目标书费--个人"/>
        <s v="商务部冯肖报销江西晶昊盐化有限公司石灰车间新增除尘技改项目标书费--个人"/>
        <s v="销售部林柱生报销内蒙古宜化4.22招待检修厂厂长--个人"/>
        <s v="销售部林柱生报销5.5管厚良，陈涛，罗小涛餐费--个人"/>
        <s v="销售部林柱生用款4.16招待兆山诸暨陈总中华烟--个人"/>
        <s v="生产部唐欣欣报销日照钢铁二期2#窑窑体发热，网购螺杆泵费用--个人"/>
        <s v="生产部朱太礼报销5.9到玉山万年青水泥有限公司售前交通费--个人"/>
        <s v="生产部朱太礼报销5.11到江苏永钢集团烧结机开机前技术交流售前交通费--个人"/>
        <s v="生产部李权智报销购买货车棚子和绳子--个人"/>
        <s v="生产部李同林报销青海盐湖镁业5.11-5.14交通费--个人"/>
        <s v="生产部唐欣欣报销日照钢铁双排小货车加油费--个人"/>
        <s v="生产部李晶报销日照钢铁41人17号体检费--个人"/>
        <s v="生产部朱太礼报销5.15到玉山万年青水泥有限公司测窑及技术交流交通费--个人"/>
        <s v="生产部李晶报销日照钢铁外协王厚高、宁宇两人体检费及交通费--个人"/>
        <s v="生产部余永昕报销山西铝业回转窑检测外协人员工资--个人"/>
        <s v="生产部余永昕报销山西铝业出发玉山万年青交通费--个人"/>
        <s v="生产部张泽松报销日照钢铁5.17-5.18交通费--个人"/>
        <s v="生产部李权智报销山东圣川5.15项小生交通费--个人"/>
        <s v="生产部闵洋报销内蒙古宜化外协工人体检费--个人"/>
        <s v="生产部张泽松报销重庆东方希望5.16交通费--个人"/>
        <s v="生产部熊伟用款湖北开明4月快递费付湖北顺丰速运有限公司--公司"/>
        <s v="销售部林柱生报销4月差旅费--个人"/>
        <s v="销售部牛国庆报销4.7-4.11交通生活费住宿费--个人"/>
        <s v="销售部陈涛报销4.14-4.20住宿生活费--个人"/>
        <s v="销售部陈涛报销4.28-4.29交通生活住宿费--个人"/>
        <s v="销售部陈涛报销4.6-4.13湘钢住宿生活交通费--个人"/>
        <s v="销售部管厚良报销4.2-5.2住宿生活交通费--个人"/>
        <s v="销售部叶涛报销4.7-4.25柳钢差旅费--个人"/>
        <s v="销售部刘江波报销4.7-4.25三明差旅费（扣借支4000元，实付435.43元）--个人"/>
        <s v="销售部燕志远报销4.15-4.18柳钢交通费--个人"/>
        <s v="销售部燕志远报销4.24-4.29广西贵钢差旅费--个人"/>
        <s v="销售部燕志远报销4.7-4.12广西贵港差旅费--个人"/>
        <s v="转李晶日照钢铁借支"/>
        <s v="转林柱生日照钢铁借支"/>
        <s v="商务部冯肖用款青海发投碱业有限公司5台锅炉喷水减温器更换项目(二次)广联达预算费付冉启栋--个人"/>
        <s v="商务部冯肖用款青海发投碱业有限公司 各车间厂房彩钢屋面修缮项目外协协助(广联达制作)（二次）付冉启栋--个人"/>
        <s v="生产部李晶用款日照钢铁抢修期间新增40多人房租付杨丽丽--个人"/>
        <s v="日照钢铁托轮油采购付洛阳正本润滑材料有限公司"/>
        <s v="综合部蒋霞用款武汉开明官网建设（多平台响应式）付中企动力科技股份有限公司武汉第二分公司--公司"/>
        <s v="销售部管厚良用款山东钢铁5.20招待费--个人"/>
        <s v="销售部管厚良用款荆门新洋5.22招待费--个人"/>
        <s v="销售部林维用款日照钢铁5.8招待费480元/日照钢铁5.9招待费1450元--个人"/>
        <s v="生产部马全花用款青海发投重碱车间碳化塔更新项目已完成项目80%工程量，现需借款吊车租赁费付高国俊--个人"/>
        <s v="批量代发2025年4月武汉人员生活费"/>
        <s v="商务部冯肖用款青海发投5项目编号74,75,76,77,80等5个项目开明及中铄单位的广联达制作费付冉启栋--个人"/>
        <s v="商务部冯肖报销中国化学工程集团电子招投标平台 CA办理--个人"/>
        <s v="商务部冯肖报销中铝山东新材料有限公司熟料窑检修、轻烧炉检修标书费--个人"/>
        <s v="商务部冯肖报销测井研究院FW-202504-00006科研项目机械加工业务外包标书费--个人"/>
        <s v="商务部冯肖报销中国化学平台平台审核加急服务费第一笔--个人"/>
        <s v="商务部冯肖报销中国化学平台平台审核加急服务费第二笔--个人"/>
        <s v="商务部冯肖报销中国兵器平台平台审核加急服务费--个人"/>
        <s v="商务部冯肖报销北京中招互连应用科技有限公司CA服务费--个人"/>
        <s v="财务部汪余欢用款徐中科团队5.12-5.27回款提成付吴传俊--个人"/>
        <s v="生产部唐欣欣用款施工现场配五图一牌，及安全生产条幅制作费付崔丽--个人"/>
        <s v="生产部闵洋报销内蒙古宜化支付外协5月12日-5月18日生活费--个人"/>
        <s v="生产部闵洋报销内蒙古宜化支付外协5月5日-5月11日生活费--个人"/>
        <s v="生产部闵洋报销内蒙古宜化支付4月21日-4月27日外协生活费--个人"/>
        <s v="生产部闵洋报销4.19-4.20从江苏永钢-内蒙古宜化交通费--个人"/>
        <s v="生产部闵洋报销4.16-4.17江苏永钢烧结分厂（300 烧结）项目交通费--个人"/>
        <s v="生产部闵洋报销4.12-4.13北京众德友邦工程交通费--个人"/>
        <s v="生产部闵洋报销内蒙古宜化现场零星采购--个人"/>
        <s v="生产部李权智用款张丙晨、李建军、曲学仪、李海波四人截止2025年5月25日一个月工资9911.25元，闵洋垫付2200元。--个人"/>
        <s v="生产部李权智用款5.21日照钢铁项目崔慎栋工伤医疗费付崔慎栋--个人"/>
        <s v="批量代发2025年3月武汉人员工资  生产"/>
        <s v="批量代发2025年4月武汉前线人员工资    生产"/>
        <s v="生产部朱太礼报销5.19到荆门新洋丰农业科技有限公司现场检查交流交通费--个人"/>
        <s v="生产部郑然报销日照钢铁提锌窑1#窑更换减速机购买油封--个人"/>
        <s v="生产部唐欣欣报销日照钢铁定做贴牌和横幅--个人"/>
        <s v="生产部喻志明报销湘潭瑞通4.27交通费--个人"/>
        <s v="生产部喻志明报销山西铝业4.24-4.25交通费--个人"/>
        <s v="生产部吴有良报销5.15-5.16勘查现场技术交流交通费--个人"/>
        <s v="生产部吴有良报销5.13-5.14勘查现场技术交流交通费--个人"/>
        <s v="生产部余永昕报销山西铝业5.9-5.10交通费--个人"/>
        <s v="生产部黄震报销青海发投5.13-5.14交通费--个人"/>
        <s v="生产部朱太礼报销5.13日到皖维集团有限公司水泥窑技术交流--个人"/>
        <s v="生产部马全花报销废淡液钛板安装项目采购黄色油漆1桶.毛刷2把.滚筒4个--个人"/>
        <s v="生产部项小生报销东方希望5.11-5.15坐车上下班（程时勇、项小生、张泽松）和工具出厂交通费--个人"/>
        <s v="生产部李同林报销5.19-5.20格尔木盐湖镁业包车去格尔木刻章来回路费及刻章费--个人"/>
        <s v="生产部余永昕报销5.18-5.20去安徽科达四川紫宸项目来回交通费--个人"/>
        <s v="生产部唐欣欣报销日照钢铁网购螺杆泵快递到付费--个人"/>
        <s v="生产部李晶报销日照钢铁皮卡车加油拖工具--个人"/>
        <s v="生产部李晶报销日照钢铁5.20面包车租赁费用--个人"/>
        <s v="生产部林柱生报销日照钢铁5.25煤气管道清场垃圾托运费--个人"/>
        <s v="生产部马全花报销青海发投得力M2500AD打印机维修费--个人"/>
        <s v="生产部项小生报销5.18东方希望到山东圣川电瓶车换轮胎费用--个人"/>
        <s v="转李晶2025.4月工资"/>
        <s v="商务部冯肖用款陕西华山工程机械有限公司铝业分公司氧化铝仓库除尘器管道及溜槽大修项目报名费付陕西华龙工程造价咨询有限公司--公司"/>
        <s v="商务部冯肖报销青海发投，中盐内蒙古，广州白云山等项目标书打印费--个人"/>
        <s v="综合部蒋霞用款代办电力工程施工总承包二级资质、石油化工工程施工总承包二级资质、钢结构工程专业承包二级资质首付款付武汉纵航企业管理咨询有限公司--公司"/>
        <s v="综合部蒋霞用款武汉依通汽车服务车辆维修保养费用5425元，（周期：2024.10.19-2025.4.8）付武汉市汉阳区依通汽车维修中心--公司"/>
        <s v="销售部林维报销日照钢铁5.15买烟费用--个人"/>
        <s v="生产部李权智报销鄂A-S7D07催收车辆维修保养--个人"/>
        <s v="生产部闵洋用款内蒙古宜化买烟，餐费招待费--个人"/>
        <s v="生产部闵洋用款内蒙古宜化外协5月19日-5月25日生活费--个人"/>
        <s v="转杨婷代缴6月青海发投开票外经证预缴税费"/>
        <s v="转喻志明安全罚款"/>
        <s v="付中国人民财产保险股份有限公司武汉市东湖开发区科技保险公司员工意外险"/>
        <s v="转薛红军"/>
        <s v="生产部唐欣欣用款日照钢铁刘波施工团队，在煤气管道施工项目中的人工工资付刘波--个人"/>
        <s v="生产部李晶用款日照钢铁外协工资付刘波--个人"/>
        <s v="财务部汪余欢用款开明公司3-4月人员组织费用付周金国--个人"/>
        <s v="综合部蒋霞用款武汉开明压力管道安装资质代办预付30%咨询费付武汉市洪山区盛利机电营业部（个体工商户）（总金额18.6万，已付13.6万，现付5万）--公司"/>
        <s v="转杨婷代缴5月外经证税费"/>
        <s v="商务部冯肖用款陕西通达电子招标投标交易平台服务费，CA办理费--个人"/>
        <s v="生产部潘涛报销日照钢铁体检费--个人"/>
        <s v="生产部房延云报销赣锋锂业5月30到6月1日租电瓶车上下班--公司"/>
        <s v="生产部房延云报销赣锋锂业5.29交通费--个人"/>
        <s v="生产部毛昌兵报销赣锋锂业5.29-6.2交通费--个人"/>
        <s v="生产部李晶报销日照钢铁5.15-5.30租赁面包车，皮卡租金--个人"/>
        <s v="销售部管厚良报销5月31日晚日照钢铁公司员工聚餐--个人"/>
        <s v="销售部林维报销日照钢铁租赁面包车5.29加油费鲁LS967J--个人"/>
        <s v="销售部管厚良报销租赁面包车加油费鲁LS967J--个人"/>
        <s v="生产部余永昕报销曲阳金隅到唐山中厚板5.27-5.29交通费--个人"/>
        <s v="生产部余永昕报销唐山中厚板到曲阳金隅5.30交通费--个人"/>
        <s v="销售部林维报销日照钢铁5.6体检费--个人"/>
        <s v="生产部余永昕报销曲阳金隅5.22交通费--个人"/>
        <s v="生产部吴有良报销4.16-4.18莱芜钢铁现场勘查技术交流交通费--个人"/>
        <s v="生产部郑然报销日照钢铁伊维客车辆加油400元--个人"/>
        <s v="生产部林维报销日照钢铁5.21日晚连班人员90名晚餐费--个人"/>
        <s v="生产部吴有良报销5.8-5.10现场勘查技术交流交通费--个人"/>
        <s v="生产部唐欣欣用款日照钢铁项目部5.9-5.22炼铁厂工人上下班大巴车接送费用付日照市岚山区岚源汽车租赁服务中心--公司"/>
        <s v="生产部李权智用款青海发投重碱车间废淡液钛板更换项目农民工工资付周飞团队--个人"/>
        <s v="生产部王国志报销5.20-5.25在日照钢铁项目期间，车辆加油费用及购买烫伤药费用报销--个人"/>
        <s v="销售部林柱生报销日照钢铁工具出厂厂内货车使用及回武汉物流费用--个人"/>
        <s v="销售部管厚良报销日照钢铁二期石灰窑除污买柴油--个人"/>
        <s v="生产部马全花报销青海发投闪发器项目合同寄至江苏省常州唐电公司快递费--个人"/>
        <s v="生产部马全花报销青海盐湖镁业探伤器从格尔木盐湖镁业发至德令哈快递费--个人"/>
        <s v="生产部李同林报销青海盐湖镁业5.19-6.2交通费--个人"/>
        <s v="生产部唐欣欣用款日照钢铁炼铁煤气管道及二期石灰窑餐费付刁自富--个人"/>
        <s v="生产部唐欣欣用款日照钢铁炼铁厂5.9至5月30日期间盒饭费用付刁自富--个人"/>
        <s v="生产部马全花用款青海发投1-4月份吊车租赁费用付马有勺--个人"/>
        <s v="生产部李晶用款青海发投蒸汽管道进度款5万元；现场已完成整体进度50%（前期已支付30%21.9万元，本次支付进度款5万）付周金国--个人"/>
        <s v="生产部李晶用款青海发投闪发器进度款5万元；现场已完成整体进度50%（前期已支付30%17.1万元整，本次支付进度款5万）付周金国--个人"/>
        <s v="销售部陈涛报销招待宝钢集团马总及家人餐费--个人"/>
        <s v="销售部林柱生借支差旅备用金--个人"/>
        <s v="生产部唐欣欣用款日照钢铁购买集装箱两个，一个做为办公室，一个做为焊机仓库付厉昌功--个人"/>
        <s v="财务部汪余欢借支发投采购备用金--个人"/>
        <s v="商务部冯肖借支青海发投碱业出差经费--个人"/>
        <s v="转林家祥借支"/>
        <s v="日照钢铁托轮油采购费付洛阳正本润滑材料有限公司"/>
        <s v="综合部蒋霞报销临时采购办公用品（青海发投考勤机及U盘）--个人"/>
        <s v="销售部管厚良报销安徽皖维5.9资料打印费--个人"/>
        <s v="生产部项小生报销6.14江苏永钢违章罚款--个人"/>
        <s v="生产部李晶用款日照钢铁刘正荣调窑差旅费及人员工资付郭敏--个人"/>
        <s v="生产部余永昕报销烧结分厂打印资料工作牌--个人"/>
        <s v="生产部李权智用款公司货车从四川峨胜到青海发投司机工资付林全意--个人"/>
        <s v="生产部李晶报销日照快递对讲机至江苏永刚--个人"/>
        <s v="生产部张泽松报销日照钢铁6.10交通费--个人"/>
        <s v="生产部余永昕报销永钢烧结去永钢石灰厂拉工具车费--个人"/>
        <s v="生产部包兴报销烧结分厂6.11交通费--个人"/>
        <s v="生产部余永昕报销烧结分厂现场安全罚款--个人"/>
        <s v="生产部余永昕报销曲阳金隅5.31-6.1交通费--个人"/>
        <s v="生产部余永昕报销6.4鄂州出发安徽皖维交通费--个人"/>
        <s v="生产部余永昕报销6.5安徽皖维出发江苏永钢交通费--个人"/>
        <s v="生产部余永昕报销6.11江苏永钢到日照钢铁交通费--个人"/>
        <s v="生产部张泽松报销6.8江苏永钢交通费--个人"/>
        <s v="生产部房延云报销6.5福建青拓到永钢钢厂交通费--个人"/>
        <s v="生产部管厚良报销日照钢铁6.6买药28元，洗车15元--个人"/>
        <s v="生产部马全花报销废淡液钛板安装项目，返工刷漆购买材料--个人"/>
        <s v="生产部包兴报销烧结分厂6.6交通费--个人"/>
        <s v="生产部房延云报销福建鼎信6.2交通费--个人"/>
        <s v="生产部杜继红报销5.18日照钢铁二期清洗瓦座桶加柴油--个人"/>
        <s v="生产部房延云报销6.2江西赣峰锂业回公司交通费--个人"/>
        <s v="生产部朱太礼报销日照钢铁5.22-5.23交通费--个人"/>
        <s v="生产部马全花用款青海发投煅烧车间轻灰1#炉调炉零星派工人员工资付高国俊--个人"/>
        <s v="生产部喻志明报销日照钢铁安全罚款100元，项目经理连带扣100元。--个人"/>
        <s v="生产部唐欣欣用款日照钢铁二期2号窑瓦温不稳定，需要在购买一台螺杆泵，泵1600顺丰运费330付上海雨搏泵业有限公司--公司"/>
        <s v="生产部李晶用款日照钢铁外协零星派工工资付刘波--个人"/>
        <s v="生产部李晶用款日照到场8名人员（朱晓举、朱海强、杨小伟、李纪圆、贾海立、谷有强、梁爱军、李柏松）开车路费付朱晓举--个人"/>
        <s v="生产部李晶用款日照钢铁外协其中5人（朱晓举、朱海强、杨小伟、李纪圆、贾海立）预支每人1千工资。--个人"/>
        <s v="青海发投石灰车间广联达预算费付冉启栋"/>
        <s v="生产部王国志借支江西晶昊盐化项目备用金--个人"/>
        <s v="财务部杨婷用款青海发投开外经证缴纳增值税2385.32，城建税166.97，教育费附加71.56，地方教育附加47.71，企业税238.53元--个人"/>
        <s v="生产部张月用款货车维修费用付德令哈鑫轮汽车综合服务部"/>
        <s v="生产部唐欣欣用款日照钢铁外协人员4月工资（李志明 陈杰 刘红良 小林总（陈庆磊已代发） 陈建威 李朋  张建权 师延清 代川 张磊 赵丙松 印世茂）--个人"/>
        <s v="生产部唐欣欣用款2.11至4.13日气体费用，日照钢铁W9石灰窑使用付日照市鑫隆工业气体有限公司--公司"/>
        <s v="生产部唐欣欣用款2月11至5.22气体采购费共计19605元，日照钢铁炼铁煤气管道使用付日照市鑫隆工业气体有限公司--公司"/>
        <s v="生产部唐欣欣用款日照钢铁代张凯华发放2024.9月到2025年1月期间外协人员工资（每月发放1万，逐月发放）付张磊，赵丙松--个人"/>
        <s v="转李晶借支项目备用金"/>
        <s v="财务部汪余欢用款青海发投购买3T卷扬机1台付西宁市城北区西北王起重机械经营部--公司"/>
        <s v="销售部管厚良报销日照钢铁6.8招待费--个人"/>
        <s v="综合部蒋霞用款武汉开明专利年费7935元付国家知识产权局专利局武汉代办处--公司"/>
        <s v="生产部唐欣欣用款日照钢铁6月提锌窑使用吊车的费用付日照京华货运有限公司--公司"/>
        <s v="生产部唐欣欣用款日照钢铁3月28日至5月28日，石灰工厂所用吊车人费用付日照京华货运有限公司--公司"/>
        <s v="生产部唐欣欣用款日照钢铁两项吊车费用为煤气管道使用，随车吊板房出厂，汽车吊补偿器切割的时候吊补偿器付日照京华货运有限公司--公司"/>
        <s v="生产部唐欣欣用款吊车3.20号，随车吊五小时，共计1090元付日照京华货运有限公司--公司"/>
        <s v="生产部李晶用款江西玉山万年青外协人员工资付史黎明--个人"/>
        <s v="生产部张月用款鄂州工厂5月快递费付湖北顺丰速运有限公司--公司"/>
        <s v="财务部杨万成报销青海发投抢修脚手架运费300元--个人/从德令哈到钟祥考试打车费用4次共47.31元/4-5月高速过路费142.45元/从青海德令哈到钟祥火车票报销514.5元/青海办公室购买格行无线网（设备110元，一个月150G网费79）179元/整理外协人员住宿采购物质58元"/>
        <s v="商务部冯肖报销中国兵器采购平台CA办理费用--个人"/>
        <s v="财务部杨婷报销4.23-6.25锅炉培训考试交通费及王先梅话费充值--个人"/>
        <s v="财务部王金平报销6.18-6.20西安考试差旅费--个人"/>
        <s v="生产部郭建霞报销6.6-6.10私车公用去武汉锅炉所参加培训考试--个人"/>
        <s v="生产部林家祥报销6.12 依维柯 鄂AT7P87 维修保养费用300元，货车鄂A4Z5Y0 维修保养费用450元,合计750元。--个人"/>
        <s v="销售部管厚良借支5月差旅费借支--个人"/>
        <s v="销售部刘江波报销伊犁钢铁项目结算招待费--个人"/>
        <s v="销售部陈涛报销黔西电厂5月差旅费--个人"/>
        <s v="生产部齐晓宇用款日照钢铁2025.06.21-2026.06.20房屋租金付杨丽丽--个人"/>
        <s v="生产部郭建霞报销贵州黔西项目工器具物流回厂费用 630元--个人"/>
        <s v="生产部唐欣欣用款日照钢铁3月-5月宿舍水电费用付李纪国--个人"/>
        <s v="生产部林柱生报销日照钢铁采购材料费及藿香正气水--个人"/>
        <s v="生产部余永昕报销烧结分厂现场零星采购--个人"/>
        <s v="生产部唐欣欣用款日照钢铁赵正国（转赵娅君2011.5），代川3471.75，师延清1818.75三人已离职，剩余的30%工资需要发放给工人--个人"/>
        <s v="生产部郑然报销日照钢铁4.9采购50袋木屑及停车费--个人"/>
        <s v="生产部郑然报销4月19日日钢项目部双排小货车加油费，车胎检查充气10元--个人"/>
        <s v="生产部余永昕报销烧结分厂6.6现场采购两根槽钢搭平面磨--个人"/>
        <s v="生产部项小生报销江苏永钢采购的资料和工具--个人"/>
        <s v="生产部马全花报销5.21青海发投购买施工日志20本--个人"/>
        <s v="生产部唐欣欣报销日照钢铁给W9区域制作KT板费用--个人"/>
        <s v="生产部项小生报销江苏永钢购买降温药品--个人"/>
        <s v="生产部唐欣欣用款日照钢铁张磊已离职，三月份剩余30%工资2188.89元。--个人"/>
        <s v="生产部唐欣欣用款日照钢铁代张凯华发放2024.9月到2025年1月期间，每月发放1万，逐月发放。（ 张磊剩余3185.19元，赵丙松1万，宋世文1万）--个人"/>
        <s v="生产部余永昕报销日照钢铁请叉车转运垫板150 转运液压挡轮150 垃圾车托运1000--个人"/>
        <s v="生产部马全花用款青海发投重碱车间一座碳化塔更新项目农民工工资付高国俊团队（全款216922-35833高国俊-30833张海龙-30000=120256元）--个人"/>
        <s v="生产部李晶报销日照外协李纪圆中暑去输液医疗费8.22--个人/生产部李晶报销日照钢铁甲方要求配置医药用品采购费84.32--个人/生产部李晶报销日照钢铁安全横幅费用25--个人/日照钢铁采购消防水带，盐汽水，割枪费用293--个人/四川峨胜购买安全帽+手套，外协3人交通费380--个人/日照钢铁仓库垃圾清理费用1000--个人/报销采购日照项目部办公用品252--个人"/>
        <s v="生产部李晶用款日照钢铁预付史德法4月份人工工资付史遥旺--个人"/>
        <s v="生产部郭建霞用款4月焊机送外维修，换配件费用合计950元付鄂州市友利机电设备经营部--公司"/>
        <s v="生产部李晶用款日照钢铁吊车租赁费预存付日照京华货运有限公司"/>
        <s v="财务部汪余欢用款青海发投租用大巴车接送员工上下班付高朝波"/>
        <s v="销售部管厚良报销内蒙古宜化，日照钢铁5.7-5.31差旅费（总金额5238.55，冲借支5000，实付238.55）--个人"/>
        <s v="销售部叶涛报销5月出差山西江西差旅费--个人"/>
        <s v="销售部牛国庆报销5.6-5.30差旅费--个人"/>
        <s v="销售部刘江波报销5.5-5.27差旅费--个人"/>
        <s v="销售部燕志远报销5.6-6.3差旅费--个人"/>
        <s v="销售部罗小涛报销5.6-5.28出差日照钢铁差旅费--个人"/>
        <s v="生产部张月用款新疆伊犁钢铁现场施工购买钢材一批预付定金三万（合同金额100583.82）付伊犁盛维玖晟钢铁销售有限责任公司--公司"/>
        <s v="综合部蒋霞用款新疆伊犁钢铁烘烤器改造施工项目安责险付中华联合财产保险股份有限公司伊犁分公司--公司"/>
        <s v="生产部张月用款新疆伊犁现场施工购买钢材一批尾款(合同金额为100583.82。已付30000，剩余：70583.82)付伊犁盛维玖晟钢铁销售有限责任公司--公司"/>
        <s v="生产部张月用款新疆伊犁钢铁现场施工需求订购不锈钢管一批付伊犁盛维玖晟钢铁销售有限责任公司--公司"/>
        <s v="生产部张月用款新疆伊犁钢铁现场施工购买法兰弯头一批付伊宁市四通物资经销部--公司"/>
        <s v="生产部李晶用款青海发投蒸汽管线进度款10万元付周金国--个人"/>
        <s v="生产部李晶用款青海发投闪发器进度款10万元付周金国--个人"/>
        <s v="生产部侯礼借支新疆伊犁钢铁烘烤器项目备用金--个人"/>
        <s v="财务部杨万成用款青海抢修项目员工上下班大巴车交通费付高朝波"/>
        <s v="财务部杨万成用款青海发投王春红项目组74人人工工资预付款付王春红"/>
        <s v="生产部齐晓宇用款日照钢铁二期2、3#窑用拖轮油付洛阳正本润滑材料有限公司"/>
        <s v="综合部蒋霞报销青海发投大修项目171保险费--个人"/>
        <s v="综合部蒋霞报销4人参加PE焊考试交通费--个人"/>
        <s v="综合部蒋霞借支劳务李柏松赣锋锂业受伤住院费--个人"/>
        <s v="生产部唐欣欣报销日照钢铁施工现场气温较高，购买四个西瓜解暑。--个人"/>
        <s v="生产部李权智报销青海发投民乐村电费--个人"/>
        <s v="生产部项小生报销永钢石灰车间2#窑因天气炎热购买风扇降温--个人"/>
        <s v="生产部马全花报销青海发投热电车间锅炉喷水减温器更换项目合同寄至江苏唐电公司--个人"/>
        <s v="生产部陈志恒报销莱芜钢铁厂内卧车故障维修费--个人"/>
        <s v="生产部李权智报销青海发投购买冰水20瓶--个人"/>
        <s v="生产部李晶报销日照钢铁购买大修期间材料--个人"/>
        <s v="生产部项小生报销江苏永钢烧结混合机工具用品釆购--个人"/>
        <s v="生产部张泽松报销日照钢铁体检费--个人"/>
        <s v="生产部王国志报销晶昊盐业购买耗材手套 、眼镜、口罩等--个人"/>
        <s v="生产部李晶报销朱中华日照返程湖南交通及补贴--个人"/>
        <s v="生产部余永昕报销日照钢铁现场采购差材料费--个人"/>
        <s v="财务部汪余欢报销青海发投大修项目饮用水及一次性纸杯--个人"/>
        <s v="生产部李权智报销公司货车绕四川峨胜车辆故障维修费500元，高速罚款50，加油370元--个人"/>
        <s v="生产部马全花用款青海发投2025年5月份打印费用及办公用品采购费付德令哈宏冉图文广告店（个体工商户）--公司"/>
        <s v="销售部刘江波用款伊犁钢铁烘烤器电缆线定金付伊犁昆香电控设备有限责公司--公司"/>
        <s v="生产部张月用款青海发投王春红团队工程外包费付王春红（总金额为：319605.63，已支付170000的工资款，车费50500已付，剩99105.63未付-3000暂扣=96105.63）--个人"/>
        <s v="生产部齐晓宇用款日照钢铁大修期间第二批人员从河北到日照开车路费付陈宝柱--个人"/>
        <s v="销售部刘江波用款伊犁钢铁烘烤器项目材料运输车采购费付张利新"/>
        <s v="销售部刘江波用款伊犁钢铁烘烤器电缆线定金付伊犁昆香电控设备有限责任公司--公司"/>
        <s v="生产部李晶用款日照钢铁陈宝柱团队外协工资及交通费付李晶--个人"/>
        <s v="生产部李晶报销日照钢铁采购桶装水、测温枪等物品--个人"/>
        <s v="生产部李晶报销日照钢铁购买防暑降温物资及二期现场施工物资等--个人"/>
        <s v="付6月外经证预缴税费付杨婷代缴"/>
        <s v="生产部李权智用款青海发投供压缩 3.82MPA蒸汽管线项目工程外包费付周金国团队（全款73万，已付预付款21.9万，进度款15万，本次付款13万）"/>
        <s v="生产部李权智用款青海发投闪发器项目工程外包费付周金国团队（全款57万，已付预付款17.1万，进度款15万，本次付款123803）"/>
        <s v="财务部杨婷用款6月怀宁上峰开具9%建筑发票外经证，预缴增值税220.18，城建税11.01，企业所得税22.02，合计253.21--个人"/>
        <s v="生产部李权智用款青海发投闪发器项目工程外包费付周金国团队杨志海（全款57万，已付444803元，本次付款12万，余5197未付）"/>
        <s v="生产部李权智用款青海发投供压缩 3.82MPA蒸汽管线项目工程外包费付周金国团队杨志海（全款73万，已付49.9万，本次付款216060，余14940未付）"/>
        <s v="批量代发2025年5月武汉人员生活费"/>
        <s v="财务部王金平用款姚忠平劳务公司（合肥星平易达设备安装有限公司）在2025年6月给湖北开明开票不含税合计1188118.82元，税金由我司承担。增值税11881.18+城建税415.84+教育费178.22+地方教育118.81+水利641.58+印花税178.22=13413.85元--公司"/>
        <s v="商务部林柱生报销青海发投4.30-5.5严雅楠一家机票费，旅游团费，餐费，交通费（总金额30441，冲借支3万，付441）--个人"/>
        <s v="生产部李权智用款青海发投外协人员工资付（郭庆滨15184元，李东15200元，尚庆增7684.5元）--个人"/>
        <s v="商务部冯肖报销青海发投上下班交通费--个人"/>
        <s v="生产部余永昕报销广安台泥下雨加班测窑电脑屏幕进水换屏幕费--个人"/>
        <s v="生产部余永昕报销日照钢铁现场采购--个人"/>
        <s v="生产部余永昕报销日照小货车朱晓举出厂带灯缴纳1000罚款--个人"/>
        <s v="生产部马全花报销7月8日青海发投碳化工段施工工人不小心砸到手指头，购买碘伏、棉签及创可贴费用--个人"/>
        <s v="生产部马全花报销青海发投重碱车间采购内六角扳手1套，等离子割嘴1套，平键1根材料费--个人"/>
        <s v="生产部朱太礼报销7.8回日照钢铁窑维修维护交通费--个人"/>
        <s v="生产部朱太礼报销7.6日到邯郸新兴铸管技术交流--个人"/>
        <s v="生产部朱太礼报销7.4日到万年县万年青水泥厂售前交通费--个人"/>
        <s v="生产部侯礼报销伊犁钢铁材料运输费，体检费，材料采购费，油费，车辆保养费--个人"/>
        <s v="生产部侯礼报销伊犁钢铁6月交通费--个人"/>
        <s v="生产部唐欣欣用款日照钢铁代张凯华付款，借支2025年7月7日，赵炳松、宋世文已申请金额4万（两人每人约5.2万元）。本次申请每人申请一万后，每人余额约2000左右--个人"/>
        <s v="生产部项小生报销日照钢铁体检费--个人"/>
        <s v="生产部闵洋报销内蒙古宜化4-5月住宿费用--个人"/>
        <s v="生产部唐欣欣用款代张凯华发放2024.9月到2025年1月期间宋世文、李纪岗工资，每月发放1万，逐月发放。李纪岗还有8666.67元。--个人"/>
        <s v="生产部李晶用款临时从日照调到青海往返交通费付何俊杰--个人"/>
        <s v="生产部何俊杰借支内蒙古宜化预支6月工资10000元--个人"/>
        <s v="生产部侯礼用款新疆伊犁钢铁现场辅材采购费付新源县荣泰五金机电行"/>
        <s v="商务部熊伟用款青海发投蒸发管项目广联达进度款付冉启栋--个人"/>
        <s v="商务部冯肖报销青海宜化3#电石炉先进技术改造项目办理电子章--个人"/>
        <s v="商务部冯肖报销球团7月检修委外项目广联达费用--个人"/>
        <s v="销售部刘江波报销伊犁钢铁烘烤器项目资料打印费--个人"/>
        <s v="生产部李莉莉用款5.19-6.30吊车、翻斗车使用费用付日照京华货运有限公司"/>
        <s v="生产部李权智用款日照钢铁项目夏季防暑降温物品及库存补库物资及部分大修用消耗品付日照维刚商贸有限公司--公司"/>
        <s v="生产部李权智用款成渝钒钛项目19人5天生活费及上下班交通费付王国志--个人"/>
        <s v="王国志借支成渝钒钛外协车费--个人"/>
        <s v="何俊杰借支内蒙古宜化备用金"/>
        <s v="生产部李权智用款内蒙古宜化项目房屋押金500元+中介费500元+3个月水电费300元+房租6000元=7300元付王冶华--个人"/>
        <s v="销售部刘江波报销伊犁钢铁6.27入厂体检费--个人"/>
        <s v="销售部刘江波报销伊犁钢铁合同资料快递费--个人"/>
        <s v="生产部林家祥报销7月2日 依维柯AP86J2 更换轮胎费用--个人"/>
        <s v="财务部汪余欢报销青海发投大修期间饮用水费用--个人"/>
        <s v="财务部汪余欢报销青海发投大修员工培训用笔80支--个人"/>
        <s v="财务部汪余欢报销青海发投大修期间零星招待用香烟--个人"/>
        <s v="生产部马全花报销青海发投热电车间锅炉喷水减温器更换项目给工人买水费用--个人"/>
        <s v="生产部马全花报销青海发投重碱车间采购手套、加长螺丝刀、不锈钢焊条材料费--个人"/>
        <s v="生产部马全花报销青海发投除尘器风机基础螺栓切割，采购切割片--个人"/>
        <s v="生产部李晶报销日照钢铁材料采购费--个人"/>
        <s v="财务部杨万成报销青海大修期间6.28-7.3馒头款--个人"/>
        <s v="生产部李权智用款内蒙古宜化项目租两个活动板房，押金11000+租金1260+出厂运费750=13010元付乌达区永固钢结构工程部(个体工商户)--公司"/>
        <s v="生产部李晶用款日照钢铁项目现场工人刘望易工资--个人"/>
        <s v="销售部刘江波报销项目部房租，租期6个月，本次缴费7月15日至10月15日--个人"/>
        <s v="生产部李权智用款江西赣锋锂业25.7.12安全罚款付江西赣锋锂业集团股份有限公司--个人"/>
        <s v="生产部李晶报销日照钢铁7月2日外协人员加班费--个人"/>
        <s v="生产部李晶报销日照钢铁7.10临时采购--个人"/>
        <s v="生产部喻志明报销成渝钒钛7.14加油费--个人"/>
        <s v="生产部喻志明报销成渝钒钛7.13交通费--个人"/>
        <s v="生产部何俊杰报销自驾开车前往山东日照钢铁、内蒙宜化、君正、中盐建材现场勘测及前往中盐吉兰泰投标现场--个人"/>
        <s v="生产部李莉莉报销日照钢铁7月8日采购两个扫把--个人"/>
        <s v="生产部余永昕报销日照钢铁7.11叉车转运垫板费用--个人"/>
        <s v="生产部余永昕报销日照钢铁7.4打车去顺丰快递来回交通费--个人"/>
        <s v="生产部余永昕报销7.6永钢租小货车拉工具卸货--个人"/>
        <s v="生产部余永昕报销永钢租电动车两台一个月--个人"/>
        <s v="生产部管厚良报销7.12中盐内蒙古化工股份有限公司盐碱分公司动力车间4#破碎系统大修项目标书打印费--个人"/>
        <s v="生产部吴有良报销4.14-4.16现场勘查技术交流交通费--个人"/>
        <s v="综合部蒋霞用款鄂A T7P87车辆保养付姚煜均--个人"/>
        <s v="生产部李权智用款内蒙古宜化世贸公寓2002房租2025.7.18到2015.10.18三个月租金4500元，押金1500元，中介费500元付王梅--个人"/>
        <s v="付李柏松工资"/>
        <s v="生产部林家祥借支江西玉山万年青外协员工生活费，住宿费以及现场零星采购。--个人"/>
        <s v="生产部李晶用款日照钢铁朱晓举团队人员6-7月份劳务费--个人"/>
        <s v="生产部李晶用款成渝钒钛7月15日到7月20日6人外协工资付何光彬--个人"/>
        <s v="生产部李权智用款福建鼎信安全罚款付福建鼎信实业有限公司（付款备注：考核款)--公司"/>
        <s v="生产部李权智用款日照钢铁7月8日到7月14日吊车费付日照京华货运有限公司--公司"/>
        <s v="生产部李晶用款日照钢铁外协朱晓举团队岳鹏硕、陈志杰、刘后海三人工资（付大林总）--个人"/>
        <s v="生产部李晶报销成渝钒钛李宏、周乐乐、李德明三人19号工资--个人"/>
        <s v="财务部汪余欢用款青海发投工作服及T恤费用付武汉市黄陂区职安劳保用品经营部--公司"/>
        <s v="生产部李晶报销成渝钒钛住宿费报销（按每天住宿人员，一人30计算）--个人"/>
        <s v="何俊杰借支中盐内蒙古项目备用金"/>
        <s v="生产部李权智用款成渝钒钛车辆租金500元，1000吨液压顶和其他工具租金2000元付喻志明"/>
        <s v="生产部李晶用款7月15-7月19号吊车使用费付日照京华货运有限公司--公司"/>
        <s v="生产部何俊杰报销内蒙古宜化现场购买安全帽，9顶，购买项目前期物品--个人"/>
        <s v="生产部何俊杰报销内蒙古宜化现场购买被褥，高低床3375元--个人"/>
        <s v="销售部管厚良报销湖北双环7.18招待费--个人"/>
        <s v="财务部汪余欢用款生产部程旭文2025.6-7月工资--个人"/>
        <s v="财务部汪余欢用款商务部张良斌2025.7月工资--个人"/>
        <s v="生产部李权智用款青海发投外协人员戴路生工资奖励--个人"/>
        <s v="销售部管厚良报销6.1-6.26日照钢铁，内蒙古宜化差旅费--个人"/>
        <s v="销售部牛国庆报销6.5-6.28东方希望，成渝钒钛，四川峨胜等项目差旅费--个人"/>
        <s v="综合部蒋霞报销新疆项目考勤机一部采购费--个人"/>
        <s v="综合部蒋霞报销成渝钒钛科技有限公司项目人员短期保险，28人15天80万保额，共计4928元--个人"/>
        <s v="综合部蒋霞用款2025.7.14 祁宏栋青海大修项目后期收尾期间发生受伤，马全花垫付107.4元，付马全花--个人"/>
        <s v="综合部蒋霞用款2025.7.2 李杜峰青海大修期间发生受伤，马全花垫付187.4元，付马全花--个人"/>
        <s v="综合部蒋霞报销内蒙宜化合同及进场等事宜刻印章2枚寄闵洋（岚丹公章和合同章）--个人"/>
        <s v="综合部蒋霞报销杨婷锅炉工证补考费（公司办锅炉资质，一次未考过故需交补考费）--个人"/>
        <s v="综合部蒋霞报销按林总要求购买8盒蔡林记热干面寄青海发投保国强，对方拒收后请山总代收--个人"/>
        <s v="生产部何俊杰报销中盐内蒙古脚手架租赁押金2000元，租赁费700元--个人"/>
        <s v="生产部马全花报销青海发投民乐村办公处电费--个人"/>
        <s v="生产部何俊杰报销内蒙古宜化转化器前期采购--个人"/>
        <s v="生产部余永昕报销日照借甲方叉车叉旧挡轮垫板转运回仓库运输费--个人"/>
        <s v="生产部余永昕报销7.22江苏永钢到日照钢铁交通费--个人"/>
        <s v="生产部余永昕报销7.18-7.19内蒙古宜化到江苏永钢交通费--个人"/>
        <s v="生产部刘江波报销新疆伊犁钢铁项目部车辆维修保养费付何爱路--个人"/>
        <s v="生产部李晶用款日照钢铁5月工资申请剩余7人工资按保底工资发放（师延清345元、张建权12540元、李朋8800元、陈建威5720元、刘红良7920元、陈杰5720元、李志明5200元）--个人"/>
        <s v="生产部李晶报销日照钢铁刘正荣6月22日到7月6日午餐订餐--个人"/>
        <s v="生产部李晶报销日照钢铁7月22日提锌窑夜班加班，林总指示提供晚餐15份--个人"/>
        <s v="生产部宋超报销7.16-7.17武汉到伊钢项目交通费--个人"/>
        <s v="生产部何俊杰报销内蒙宜化空调安装，加氟，遥控费用--个人"/>
        <s v="生产部余永昕报销7.11-7.12广安台泥到中盐内蒙古交通费--个人"/>
        <s v="生产部马全花用款青海发投2025年6月份打印费用及办公用品采购费付德令哈宏冉图文广告店（个体工商户）--个人"/>
        <s v="生产部齐晓宇报销6月7日从乌兰浩特至岚山西交通费付王国志--个人"/>
        <s v="生产部马全花报销青海发投购买彩色打印机硒鼓一组--个人"/>
        <s v="生产部李晶报销日照钢铁购买U盘--个人"/>
        <s v="生产部林柱生报销招待现场甲方购买香烟，临时采购砂纸--个人"/>
        <s v="生产部王国志报销中盐内蒙古7月10日交通费--个人"/>
        <s v="生产部王国志报销成渝钒钛7月10日 交通费520元--个人"/>
        <s v="生产部刘江波报销伊钢项目部施工车辆加油费--个人"/>
        <s v="生产部余永昕报销7.5-7.10日照钢铁到广安台泥及上下班交通费--个人"/>
        <s v="生产部周稳报销青海发投回鄂州交通费--个人"/>
        <s v="财务部汪余欢报销青海发投大修期间锅炉作业人员防暑降温购霍香正气水两盒--个人"/>
        <s v="生产部宋超借支新疆伊犁钢铁备用金--个人"/>
        <s v="生产部熊伟报销2025.7.15林总安排去武汉处理商务事宜私车公用--个人"/>
        <s v="生产部马全花报销青海发投重碱车间碳化工段阀门、弯头更换项目采购费--个人"/>
        <s v="生产部林家祥报销7月14日依维柯AP86J2 因油卡不能加尿素，故用垫付--个人"/>
        <s v="生产部马全花报销青海发投项目采购口罩、环氧煤沥青漆、电池。废液分配站加班购买焊条--"/>
        <s v="生产部李权智用款江西玉山万年青外协人员工资（吴佰文 黄西国 陈招新 夏添生 董太金 徐智彪 凌桂珠 徐位冲 方摩西 徐长水）--个人"/>
        <s v="生产部李权智用款江西玉山万年青外协人员夜班补贴付吴佰文--个人"/>
        <s v="转杨婷代缴7月青海发投开票外经证预缴税费"/>
        <s v="生产部李晶用款伊犁钢铁五金配件采购费付新源县荣泰五金机电行--公司"/>
        <s v="生产部李权智用款青海发投蒸汽管项目承包费付无锡德恺安装劳务有限公司"/>
        <s v="生产部李权智用款青海发投闪发器项目承包费付无锡德恺安装劳务有限公司"/>
        <s v="生产部郭建霞用款6月工厂快递费付湖北顺丰速运有限公司"/>
        <s v="生产部张月用款日照钢铁7.13魏佳杰回程交通费付魏佳杰--个人"/>
        <s v="生产部林柱生报销日照钢铁林维、李晶、管厚良招待甲方业主--个人"/>
        <s v="生产部管厚良报销中盐内蒙古冷轧板含切割采购费--个人"/>
        <s v="生产部吴有良报销江西赣锋锂业7.8交通费--个人"/>
        <s v="生产部林维报销7.20武汉到日照机票费--个人"/>
        <s v="生产部王国志报销江西赣锋锂业外协住宿费7.4-7.24--个人"/>
        <s v="生产部李晶报销7.24日照钢铁回武汉交通费--个人"/>
        <s v="生产部李晶用款江西赣锋锂业外协三人交通费（梁爱军377元，王大军362元，谷友强344元）--个人"/>
        <s v="生产部李晶报销玉山万年青缺钳工，晚上紧急调动印世茂交通费--个人"/>
        <s v="生产部项小生报销7.1江苏永钢转日照钢铁交通费--个人"/>
        <s v="生产部李晶报销6.22朱中华湖南到日照交通费--个人"/>
        <s v="总经办林全意报销2025.1-3月差旅费--个人"/>
        <s v="生产部李权智报销印世茂从玉山万年青到日照钢铁车票--个人"/>
        <s v="生产部宋超报销新疆伊犁钢铁项目部网络费6个月费用--个人"/>
        <s v="生产部李权智用款成渝钒钛外协交通费(董兵 卫明明 董二刚)--个人"/>
        <s v="生产部李晶报销日照钢铁新入场人员朱立全、胡国进到日照差旅费；朱晓举6月10日体检打车费--个人"/>
        <s v="批量代发2025年6月武汉人员生活费"/>
        <s v="生产部何俊杰报销中盐内蒙古招待外协技术工249元/采购冷扎板12块2070元/采购遮阳伞3把197.13元。"/>
        <s v="批量代发2025年5月武汉人员工资  生产"/>
        <s v="生产部李权智用款内蒙古宜化现场安全不到位罚款1000元付何俊杰--个人"/>
        <s v="销售部叶涛报销赣锋锂业，晶昊盐化6月差旅费--个人"/>
        <s v="销售部陈涛报销湘钢等项目6月差旅费--个人"/>
        <s v="销售部刘江波报销伊犁钢铁6月差旅费--个人"/>
        <s v="销售部管厚良用款湖北双环8.5购买香烟7条付林柱生--个人"/>
        <s v="综合部蒋霞报销日钢项目供应商核查，经林维多次沟通后现需补充3人50万保额的1个月保险，小计450元--个人"/>
        <s v="销售部管厚良报销8.5晚湖北双环招待费--个人"/>
        <s v="生产部李权智用款鄂A-S7D07保养（已经1万公里）和换刹车片付高宏伟--个人"/>
        <s v="生产部李权智用款维修保养（补漏申请）付高宏伟--个人"/>
        <s v="生产部项小生报销日照钢铁四期9#石灰窑用钢尺采购费--个人"/>
        <s v="生产部项小生报销日照钢铁四期8-9#石灰窑工具采购费--个人"/>
        <s v="生产部黄国恩报销日照钢铁7.15-7.17交通费--个人"/>
        <s v="生产部房延云报销福建鼎信7.22-7.23交通费--个人"/>
        <s v="生产部喻志明报销成渝钒钛工具出厂红包，洗车费，资料装订费--个人"/>
        <s v="生产部喻志明报销成渝钒钛7.24-7.25交通费--个人"/>
        <s v="生产部喻志明报销日照钢铁7.27-7.28交通费--个人"/>
        <s v="生产部陈国树报销芜湖新兴铸管7.21-7.24交通费--个人"/>
        <s v="生产部包兴报销江西赣锋锂7.24-7.25交通费--个人"/>
        <s v="生产部李权智用款成渝钒钛外协工资及交通费付杨建军--个人"/>
        <s v="生产部包兴报销7.27江西赣锋锂业交通费--个人"/>
        <s v="生产部祝发权报销7.8日照到福建鼎信交通费--个人"/>
        <s v="生产部祝发权报销福建鼎信到日照钢铁7.22-7.23交通费--个人"/>
        <s v="生产部祝发权报销6.13日照钢铁体检费--个人"/>
        <s v="生产部姜洲强报销7.22-7.24日照钢铁交通费--个人"/>
        <s v="生产部宋超报销新疆伊犁钢铁7.29五金采购费--个人"/>
        <s v="生产部宋超报销新疆伊犁钢铁7.21-23五金采购费--个人"/>
        <s v="生产部宋超报销新疆伊犁钢铁采购沙水泥砖费用--个人"/>
        <s v="生产部宋超报销新疆伊犁钢铁采购零星材料及工具--个人"/>
        <s v="生产部宋超用款新疆伊犁钢铁采购不锈钢弯头配件付伊宁市四通物资经销部--公司"/>
        <s v="生产部宋超用款新疆伊犁钢铁采购钢筋及地理螺丝钢板制作加工费用付新源县天剑建材经销部--公司"/>
        <s v="生产部吴有良报销武穴民本钙业售前技术交流的往返路费--个人"/>
        <s v="生产部何俊杰报销中盐内蒙古7.31材料采购费--个人"/>
        <s v="生产部何俊杰报销中盐建材零星采购--个人"/>
        <s v="生产部何俊杰报销内蒙古宜化8.4合成转换器零星采购--个人"/>
        <s v="生产部何俊杰报销中盐内蒙古350元依维柯加油，100元柴油用于清洗--个人"/>
        <s v="生产部张泽松报销8.3-8.4日照钢铁回公司交通费--个人"/>
        <s v="生产部闵洋报销内蒙古宜化8.2耗材采购费--个人"/>
        <s v="生产部闵洋报销内蒙古宜化现场购买灭火毯挡4*4m两块--个人"/>
        <s v="生产部闵洋报销中盐内蒙古8.6现场购买吊带--个人"/>
        <s v="生产部孙志南用款日照钢铁三号回转窑大瓦油有铜沫产生需采购油付洛阳正本润滑材料有限公司--公司"/>
        <s v="生产部林柱生报销王春红、程惠芳从内蒙、河南去日照煤气管道项目费用--个人"/>
        <s v="生产部李权智用款湖北岚丹的工作服42套付武汉市黄陂区职安劳保用品经营部--公司"/>
        <s v="生产部李权智用款行车报检，检查需要带证行车工，半天时间400元付周靖--个人"/>
        <s v="生产部房延云报销江西赣锋锂业六棱角扳手一把18元--个人"/>
        <s v="生产部吴有良报销广安公司回转窑动静态检测项目7.23-7.24交通费--个人"/>
        <s v="生产部项小生报销7.25-7.26日照转曲阳金隅水泥厂交通费--个人"/>
        <s v="生产部林维报销日照钢铁降瓦窑高温采购费--个人"/>
        <s v="生产部何俊杰用款中盐内蒙古外协人员预支生活费--个人"/>
        <s v="生产部何俊杰用款内蒙古宜化外协人员预支生活费--个人"/>
        <s v="生产部马全花用款青海发投一期渣场二、三、四级泵站出口平台母管更换项目高国俊团队农民工工资131851元--个人"/>
        <s v="生产部吴有良报销成渝钒钛7.24-7.28交通费--个人"/>
        <s v="生产部王国志报销工具及一人跟车到赣锋锂业物流费--个人"/>
        <s v="销售部陈涛报销8.2招待华新领导购买烟，茶叶及餐费"/>
        <s v="销售部刘江波报销8.4招待伊犁钢铁领导餐费"/>
        <s v="销售部刘江波报销伊犁钢铁7月差旅费--个人"/>
        <s v="销售部叶涛报销江西赣锋锂业7月差旅费--个人"/>
        <s v="销售部陈涛报销新兴铸管，湘钢等7月差旅费--个人"/>
        <s v="生产部林维用款日照钢铁刘波团队外协6-7-8月工资，截止至2025年8月7日，金额53827.15元，--个人"/>
        <s v="销售部刘江波用款新疆伊犁钢铁项目部办公车辆维修尾款付何爱路--个人"/>
        <s v="生产部李权智用款青海发投蒸汽管项目外协人员工资（陈田工资15200元，马超健工资15500元）"/>
        <s v="综合部蒋霞用款伊犁钢铁炼钢厂烘烤器改造施工项目安责险增加1人290元（普工，姓名：沙衣扎提·毛海）付中华联合财产保险股份有限公司伊犁分公司--公司"/>
        <s v="综合部蒋霞报销青海保温项目（短期15天3人：保额30万元，222元）员工保险费，以江苏唐电名义购买--个人"/>
        <s v="销售部牛国庆报销7.2-7.27成渝钒钛，东方希望差旅费--公司"/>
        <s v="销售部管厚良报销内蒙古宜化8.13晚招待费--个人"/>
        <s v="商务部宋泽阳报销7.24安徽六国化工现场勘探交通费--个人"/>
        <s v="商务部宋泽阳报销7.28-8.6青海出差差旅补助--个人"/>
        <s v="商务部宋泽阳报销7.28-8.6青海出差交通费--个人"/>
        <s v="生产部李权智用款青海发投煅烧车间项目外协人员5.15-5.19工资付余明芬--个人"/>
        <s v="生产部何俊杰报销内蒙古宜化现场购买防火花插头--个人"/>
        <s v="生产部李晶用款刘正荣日照钢铁项目劳务费付郭敏--个人"/>
        <s v="生产部李同林报销青海发投8.7-8.8交通费--个人"/>
        <s v="生产部宋超报销伊犁钢铁项目8.9钢筋木方运费--个人"/>
        <s v="生产部何俊杰报销中盐内蒙古购买柴油汽油--个人"/>
        <s v="生产部何俊杰报销内蒙古宜化采购桌椅，床，被子等零星采购及交通费--个人"/>
        <s v="生产部闵洋报销中盐内蒙古前期零星采购--个人"/>
        <s v="生产部宋超报销伊犁钢铁采购防暑降温用品--个人"/>
        <s v="生产部马全花报销青海发投热电车间引风机出口烟道更换项目质保期维修采购彩钢板3块，钻尾丝60个--个人"/>
        <s v="生产部何俊杰报销中盐内蒙古建材采购费--个人"/>
        <s v="生产部何俊杰报销内蒙宜化8.7合成转化器耗材采购费--个人"/>
        <s v="生产部何俊杰报销中盐内蒙古依维柯加油300元--个人"/>
        <s v="生产部闵洋报销内蒙宜化8.11合成转换器耗材采购--个人"/>
        <s v="生产部何俊杰报销中盐内蒙古建材零星采购--个人"/>
        <s v="生产部闵洋报销内蒙古宜化电石炉前期零星采购--个人"/>
        <s v="生产部李权智报销内蒙古宜化安全带记挂不规范罚款1000元，移动工具使用完未有效短电罚款200元--个人"/>
        <s v="生产部喻志明报销8.8日照钢铁体检费--个人"/>
        <s v="生产部林维用款日照钢铁6月宿舍水电费用付李纪国--个人"/>
        <s v="生产部黄国恩报销东方希望8.5交通费--个人"/>
        <s v="销售部管厚良报销中盐内蒙古化工股份有限公司安徽天辰设备管道零星安装维修工程项目标书打印费--个人"/>
        <s v="生产部马全花用款青海发投煅烧车间项目外协人员(董召振3200，王磊25650，杨师平25600，罗太平20800)--个人"/>
        <s v="生产部宋超用款伊犁钢铁煤气平台混凝土采购费付新源县镪柢商砼有限公司--公司"/>
        <s v="生产部马全花用款2025年重碱车间大修项目管线预制项目合同价110000元，农民工工资支付104715元--个人"/>
        <s v="徐中科团队收款提成付吴传俊"/>
        <s v="转林柱生报销"/>
        <s v="综合部蒋霞用款内蒙古君正项目人员55人15天意外险（保额：100万/人）付中国太平洋财产保险股份有限公司上海分公司"/>
        <s v="综合部蒋霞用款湖北双环项目21人安责险：900*21＝18900元，此费用后期从外协工程款中扣除付中国平安财产保险股份有限公司孝感中心支公司"/>
        <s v="销售部管厚良借支内蒙古君正化工大修工人住宿备用金--公司"/>
        <s v="生产部何俊杰借支内蒙古君正化工大修项目备用金--公司"/>
        <s v="生产部马全花用款青海发投煅烧车间项目外协人员(董召振3200)--个人"/>
        <s v="综合部蒋霞用款君正项目人员5人15天意外险（保额：100万/人）付中国太平洋财产保险股份有限公司上海分公司"/>
        <s v="销售部刘江波报销新疆伊犁钢铁7.18招待费--个人"/>
        <s v="销售部刘江波报销新疆伊犁钢铁招待张平发烟酒--个人"/>
        <s v="财务部汪余欢用款商务部宋泽阳7-8月工资--个人"/>
        <s v="综合部蒋霞用款湖北双环项目新增8人安责险付中国平安财产保险股份有限公司孝感中心支公司"/>
        <s v="生产部李权智用款青海发投热电车间3号锅炉保温项目工程外包费付邵玉海"/>
        <s v="生产部景旭光用款内蒙古君正外协架子工工资(张政2760元，吴任龙3020元)"/>
        <s v="综合部蒋霞用款双环项目新增2人安责险付中国平安财产保险股份有限公司孝感中心支公司"/>
        <s v="综合部蒋霞报销洪山区特设科2人GC2资格证现场监审送现金2000元+信封一包20个6元--个人"/>
        <s v="销售部管厚良报销内蒙古宜化8.18晚餐招待费--个人"/>
        <s v="销售部牛国庆报销江苏永钢8.14招待费--个人"/>
        <s v="生产部何俊杰报销内蒙古君正施工人员接送大巴车租赁费用--个人"/>
        <s v="生产部何俊杰报销内蒙宜化合成转化器管道购买耗材--个人"/>
        <s v="生产部何俊杰报销内蒙古君正8.15-8.19工器具采购费及入场资料打印--个人"/>
        <s v="生产部何俊杰报销内蒙古君正水泥厂大修卷板费用--个人"/>
        <s v="生产部何俊杰报销内蒙古君正依维柯购买阻火器进厂--个人"/>
        <s v="生产部何俊杰报销内蒙古君正化工零星采购--个人"/>
        <s v="生产部何俊杰报销中盐内蒙古建材前期采购--个人"/>
        <s v="生产部张月用款鄂州工厂7月快递费付湖北顺丰速运有限公司--公司"/>
        <s v="综合部蒋霞用款内蒙古君正化工项目8.23戴海军工伤医药费--公司"/>
        <s v="综合部蒋霞用款伊犁钢铁炼钢厂烘烤器改造施工项目安责险增加1人290元付中华联合财产保险股份有限公司伊犁分公司--公司"/>
        <s v="生产部熊伟用款中盐内蒙古化工股份有限公司各生产单位设备管道零星安装维修项目标书费付中盐吉兰泰氯碱化工有限公司--公司"/>
        <s v="销售部管厚良报销中盐内蒙古8.17标书胶装打印费用--个人"/>
        <s v="生产部何俊杰报销内蒙古君正8.25加班人员晚饭报销--个人"/>
        <s v="生产部何俊杰报销内蒙古君正8.23-8.24工器具采购费--个人"/>
        <s v="生产部何俊杰报销内蒙古君正8.22工器具报销及施工人员受伤就诊报销--个人"/>
        <s v="生产部何俊杰报销内蒙古君正8.21工器具购买--个人"/>
        <s v="生产部何俊杰报销内蒙古君正8.20工器具及施工人员进场体检报告扫描费，工伤就诊报销--个人"/>
        <s v="生产部何俊杰报销中盐内蒙古租房水费50元，电费177.2--个人"/>
        <s v="生产部宋超报销伊犁钢铁7月出租房用品降温用水项目招待使用--个人"/>
        <s v="生产部宋超报销伊犁钢铁8.9采购木方及木质模板等材料费用--个人"/>
        <s v="生产部宋超报销伊犁钢铁采购藿香正气水防暑降温用--个人"/>
        <s v="生产部宋超报销伊犁钢铁采购打印机墨盒纸文具--个人"/>
        <s v="生产部宋超报销伊犁钢铁现场使用车辆--个人"/>
        <s v="生产部宋超用款瑞祥焦厂遗留平台焊接防锈刷漆及彩钢安装人员工资付马志江--个人"/>
        <s v="生产部余永昕报销测窑工具货拉拉江西赣锋到玉山万年青来回费用--个人"/>
        <s v="生产部余永昕报销8.19-8.20赣锋锂业出发日照钢铁交通费--个人"/>
        <s v="生产部余永昕报销8.13鄂州出发新余临时通知去玉山万年青打车去物流网点交通费--个人"/>
        <s v="生产部余永昕报销山东圣川新材料8.8-8.9交通费--个人"/>
        <s v="生产部管厚良报销陈达良及工人8月17日至20日守窑车费和两晚8桶泡面--个人"/>
        <s v="生产部李权智报销内蒙古君正外协人员体检费2400元，外协陈达良办证360元--个人"/>
        <s v="生产部林维报销日照钢铁8月8日晚餐招待及交通费--个人"/>
        <s v="生产部马全花用款青海发投6-8月份吊车租赁费用付马有勺--个人"/>
        <s v="生产部马全花用款青海发投重碱大修项目收尾农民工工资(张海龙1000,，汪成辉500，马则乃白3145，比连里1300，马学礼780，李寿明520)--个人"/>
        <s v="生产部林维用款日照钢铁外协人员6月工资（陈庆磊11881，赵丙松12843.75，印世茂18822.50，张磊5288.42）--个人"/>
        <s v="生产部马全花报销青海发投民乐村办公处电费，欠费16.62元，预存100元--个人"/>
        <s v="生产部景旭光报销内蒙古君正8.28工器具购买--个人"/>
        <s v="生产部吴有良报销8月27号瑞昌至鄂州动车--个人"/>
        <s v="生产部刘江波报销瑞祥焦化1号炉空预器工程量复核验收车辆使用费--个人"/>
        <s v="生产部李权智报销内蒙古君正黄国恩、饶凯、祝发权三人体检费用--个人"/>
        <s v="转杨婷代缴8月青海发投外经证税费"/>
        <s v="转管厚良内蒙古君正住宿费借支备用金"/>
        <s v="生产部宋超用款伊钢烘烤器现场晚上8.30工人临时加班没有监护人罚款付新疆伊犁钢铁有限责任公司--公司"/>
        <s v="生产部宋超用款伊犁钢铁现场考核罚款付尼勒克县瑞祥焦化有限责任公司--公司"/>
        <s v="生产部景旭光用款内蒙古君正架子工工资--个人"/>
        <s v="生产部项小生报销日照出发山东圣川来回高速费过路费及项小生潘涛外协印世茂陈庆磊四人两天住宿费--个人"/>
        <s v="生产部景旭光用款内蒙古宜化转化器，内蒙古君正，中盐内蒙古外协人员工资（合计46086.75元，9.5只付戴路生37836.75，其中一万付林总，27836.75元付戴路生）--个人"/>
        <s v="生产部宋超用款伊犁钢铁氧气管道探伤检测费用付伊宁市霆晖检测服务有限公司--公司"/>
        <s v="生产部宋超用款氧气管使用配件采购费付伊宁市四通物资经销部--公司"/>
        <s v="生产部李晶用款7月工资（陈国树6179.72元，齐晓宇2222.23元）--个人"/>
        <s v="生产部宋超报销新疆宜化项目8.19-8.21交通费--个人"/>
        <s v="转杨婷代缴8月外经证税费"/>
        <s v="转杨婷代缴9月青海发投外经证税费"/>
        <s v="生产部李权智用款鄂A T7P87车辆保养付姚煜均--个人"/>
        <s v="生产部林维用款日照钢铁项目朱晓举团队2025年6月24日至2025年7月19日房租，共计2400元。付李纪国--个人"/>
        <s v="生产部林维用款日照钢铁外协人员4月工资（印世茂6019.38，赵丙松4101.56，张磊1185.19，代川6765，张建权11325，李朋455，陈建威1725，陈庆磊1972.7）--个人"/>
        <s v="生产部李晶用款江西赣锋锂业施工使用甲方的反光马甲5件，有油污，每件扣开明20元，共五件100元。付江西赣锋锂业集团股份有限公司--公司"/>
        <s v="付张建权工资"/>
        <s v="生产部宋超用款伊犁钢铁零星材料及使用工具付新源县荣泰五金机电行--公司"/>
        <s v="戴路生预支青海发投项目工资"/>
        <s v="戴路生预支内蒙古宜化项目工资"/>
        <s v="生产部李晶用款魏佳杰7月工资"/>
        <s v="财务部汪余欢用款鄂州工厂顺丰8月快递费付湖北顺丰速运有限公司--公司"/>
        <s v="生产部余永昕用款日照钢铁7.21-7.22吊车费付日照京华货运有限公司--公司"/>
        <s v="生产部李晶用款内蒙古君正陈达良一行15人往返车票 按普通火车标准报销付陈达良--个人"/>
        <s v="生产部李晶用款唐山中厚板材黄震借支备用金购买气体及零星采购--个人"/>
        <s v="生产部马全花报销热电车间锅炉喷水减温器更换项目租车费用2025年9月14日-9月17日租车费用，租车交付押金1000元，车辆租用4天，每天200元，4天共计800元--个人"/>
        <s v="生产部马全花报销闪发器项目探伤片子寄至江苏省常州市溧阳市上兴镇给吴晓阳出热处理报告物流费--个人"/>
        <s v="生产部宋超报销新疆宜化项目出差交通费--个人"/>
        <s v="生产部宋超报销伊犁钢铁9.10光纤熔纤费用--个人"/>
        <s v="生产部宋超报销伊犁钢铁现场施工办事买烟招待费--个人"/>
        <s v="生产部宋超报销伊犁钢铁零星采购--个人"/>
        <s v="生产部宋超报销伊犁钢铁8.30零星采购--个人"/>
        <s v="生产部李权智用款青海发投减温器氩弧焊工常晓伟包干价2000元付林全意--个人"/>
        <s v="生产部喻志明报销芜湖新兴铸管9.14-9.15火车票194.5元，打的票7.6元，公交票4元--个人"/>
        <s v="生产部山玉英报销青海发投碳化楼墙体恢复人工及材料费--个人"/>
        <s v="生产部刘江波报销瑞祥焦化办理结算车辆使用油费付董利彬--个人"/>
        <s v="生产部李晶用款青海发投2025年8月份打印费用及办公用品采购费付德令哈宏冉图文广告店（个体工商户）--公司"/>
        <s v="生产部李晶用款青海发投2025年7月份打印费用及办公用品采购费付德令哈宏冉图文广告店（个体工商户）--公司"/>
        <s v="生产部朱太礼报销9.10日到山东圣川托轮轴承响声异常交通费--个人"/>
        <s v="生产部朱太礼报销9.4日到日照钢铁窑检修交通费--个人"/>
        <s v="生产部朱太礼报销8.27到天津金隅振兴水泥售前交通费--个人"/>
        <s v="生产部朱太礼报销8.25玉山县万年青回转窑调整及技术沟通交通费--个人"/>
        <s v="综合部蒋霞用款鄂AS7D07及鄂A334P8交强险+车船税，保险日期：2025.10.9-2026.10.9付亚太财产保险有限公司武汉中心支公司"/>
        <s v="转林柱生新阳峰和双环借支"/>
        <s v="生产部喻志明用款芜湖新兴铸管吊车租赁费付弋江区正腾吊装服务部"/>
        <s v="批量代发2025年6月武汉人员工资   生产"/>
        <s v="综合部蒋霞用款代办电力工程施工总承包二级资质、石油化工工程施工总承包二级资质、钢结构工程专业承包二级资质付武汉纵航企业管理咨询有限公司--公司"/>
        <s v="财务部潘佳敏用款林全意报销--个人"/>
        <s v="财务部汪余欢报销出差青海发投交通费--个人"/>
        <s v="财务部汪余欢报销青海发投6.15-6.18招待费--个人"/>
        <s v="生产部马全花报销青海发投闪发器项目8.25-8.27整改购买材料费用--个人"/>
        <s v="生产部马全花报销青海发投9月购买施工日志20本--个人"/>
        <s v="生产部张泽松报销日照钢铁9.7-9.8交通费--个人"/>
        <s v="生产部宋超报销伊犁钢铁7.18缴纳出租房电费--个人"/>
        <s v="生产部李晶用款戴路生4人（孙培培、于龙、焦春生）9月9日-9月18日青海工资及生活费，戴路生代收。--个人"/>
        <s v="生产部李晶用款戴路生、孙培培、焦春生、于龙4人内蒙9月3日到9月8日工资及生活费，由戴路生代收。--个人"/>
        <s v="生产部李晶用款代付高国俊重碱车间碳化塔更新项目农民工生活费--个人"/>
        <s v="生产部李晶用款代付湖北双环项目8月-9月30日外包农民工生活费--个人"/>
        <s v="生产部马全花用款青海发投热电锅炉保温预付工程款付宋永洪--个人"/>
        <s v="批量代发2025年7月武汉人员生活费"/>
        <s v="转山玉英2025.8-9月工资"/>
        <s v="转王国志2025.7月工资"/>
        <s v="转牛国庆2025.7月工资（转林全意7000元，牛国庆482.22元）"/>
        <s v="生产部张月用款新洋丰外协人员工资付堵志波"/>
        <s v="综合部蒋霞借支购买GB1、GB2、锅炉B法律法规、技术技术规范书箱"/>
        <s v="生产部张月用款新洋丰外协人员工资(总金额60320.6元，10.10号支付59334元）付堵志波--个人"/>
        <s v="综合部蒋霞用款新疆宜化项目人员17人雇主责任险付中国太平洋财产保险股份有限公司上海分公司"/>
        <s v="综合部蒋霞用款鄂A4Z5Y0全险4772.61元(去年是人保，今年继续选择人保则为续保，保费会划算一些)，保险日期：2025.10.12-2026.10.12，另返现400元付中国人民财产保险股份有限公司武汉市新洲支公司"/>
        <s v="生产部陈艳华报销9.15-9.23芜湖新兴铸管交通费--个人"/>
        <s v="生产部余永昕报销唐山中厚板购买耐高温铝箔胶带--个人"/>
        <s v="生产部包兴报销9.15芜湖新兴铸管交通费--个人"/>
        <s v="生产部吴有良报销9.7-9.9阿拉伯化肥技术交流交通费--个人"/>
        <s v="转王国志2025.8-9月工资及报销"/>
        <s v="综合部蒋霞用款武汉开明压力管道安装资质评审前支付30%咨询费付武汉市洪山区盛利机电营业部（个体工商户）（第二阶段总金额18.6万，现付86000元）--公司"/>
        <s v="宋超借支备用金"/>
        <s v="生产部张月用款新疆宜化现场卷板加工费付宋增刚"/>
        <s v="生产部熊伟用款内蒙古君正君正化工有限责任公司铁合金冶炼分公司消防系统改造项目标书打印胶装费付管厚良--个人"/>
        <s v="生产部陈艳华报销9.29-9.30新洋丰交通费--个人"/>
        <s v="生产部喻志明报销10.3芜湖新兴铸管交通费--个人"/>
        <s v="生产部黄震报销9.13日照钢铁体检费--个人"/>
        <s v="生产部黄震报销阿拉伯化肥采购工器具及开工资料打印费--个人"/>
        <s v="生产部宋超报销新疆伊钢项目现场吊车费用--个人"/>
        <s v="生产部宋超报销9.27-9.28新疆伊犁钢铁交通费--个人"/>
        <s v="生产部宋超报销9.18/9.25零星采购材料费--个人"/>
        <s v="生产部张月用款新洋丰外协人员工资付林全意--个人"/>
        <s v="生产部马全花报销青海发投闪发器整改项目采购油漆 美纹纸 螺丝 铁皮剪刀 保温铝皮--个人"/>
        <s v="生产部马全花报销青海发投热电车间锅炉喷水减温器更换采购T50焊丝，焊条3.2，口罩，锁子 管子 卡子 接头 透明胶带 胶布 帆布手套--个人"/>
        <s v="生产部林维用款日照钢铁外协人员尚超10月14日-10月19日工资生活费，体检，路费。付尚超--个人"/>
        <s v="生产部马全花用款青海发投热电锅炉保温合同价9000元，9.30已付2千，现付2千朱超星"/>
        <s v="转王金平青海发投10月外经证税费"/>
        <s v="生产部熊伟用款青海发投上清液项目和零星检修三个项目结算广联达编制付冉启栋"/>
        <s v="综合部蒋霞报销阜阳皖润电力有限公司项目需要安排余永昕考安全负责人证费用--个人"/>
        <s v="综合部蒋霞用款鄂A685CW全险10222.91元，保险日期：2025.10.31-2026.10.31付中国人民财产保险股份有限公司武汉市分公司车商营业部--公司"/>
        <s v="生产部宋超报销10.11新疆伊犁钢铁交通费--个人"/>
        <s v="生产部马全花报销青海发投购买黑白打印机硒鼓--个人"/>
        <s v="生产部朱太礼报销10.9日到日照钢铁窑检修及调整交通费--个人"/>
        <s v="生产部宋超报销新疆伊犁钢铁零星采购材料费--个人"/>
        <s v="生产部张月用款阿拉伯化肥外协人员交通费付林全意--个人"/>
        <s v="综合部蒋霞用款新疆宜化项目新增6人雇主责任险，周期一个月（保额：100万/人）付中国太平洋财产保险股份有限公司上海分公司"/>
        <s v="生产部林维用款日照钢铁25年7月22日-25年10月21日吊车费付日照京华货运有限公司"/>
        <s v="生产部李权智用款溧阳金峰轮带补焊项目外协人员工资（覃延吉5850元， 程良柱4681元， 林枫4950元， 刘志林4950元）--个人"/>
        <s v="生产部闵洋报销报销现场缴纳的安全罚款，合计金额为4400元--个人"/>
        <s v="生产部闵洋报销新疆宜化出差住宿费--个人"/>
        <s v="生产部李权智用款湖北双环项目外协人员工资付堵志波--个人"/>
        <s v="生产部马全花用款青海发投外协人员工资付朱超星（总金额7000,10.22付2000）"/>
        <s v="生产部林维借支日照钢铁外协工资备用金--个人"/>
        <s v="转王金平代缴青海发投外经证税费"/>
        <s v="生产部张月用款湖北双环外协人员工资付邓俊"/>
        <s v="批量代发2025年7月武汉人员工资   生产"/>
        <s v="生产部熊伟用款优质采平台年费2025.11.13-2026.11.13。付安徽省优质采科技发展有限责任公司--公司"/>
        <s v="生产部熊伟用款广联达预算软件（青海+新疆+湖北）2025-2026年费付广联达科技股份有限公司青海分公司--公司"/>
        <s v="综合部蒋霞用款GB1、GB2、锅炉B级资质现场评审招待费付邓敏--公司"/>
        <s v="财务部潘佳敏用款武汉办公室9月快递费付湖北顺丰速运有限公司--公司"/>
        <s v="财务部潘佳敏用款鄂州工厂9月快递费付湖北顺丰速运有限公司--公司"/>
        <s v="批量代发2025年8月武汉人员生活费"/>
        <s v="综合部蒋霞用款部分咨询代理费付武汉纵航企业管理咨询有限公司(全款30万，10.31转账20万，下农民工账户付10万）--公司"/>
        <s v="综合部蒋霞报销购买GB1、GB2、锅炉B法律法规、技术技术规范书箱3306.27元，冲借支3000元，实付6.27元--个人"/>
        <s v="综合部蒋霞报销2025.10.18号现场评审办公及接待费用--个人"/>
        <s v="综合部蒋霞用款陈涛2025.8-10月工资及差旅费和经济补偿金--个人"/>
        <s v="生产部马全花报销青海发投民乐村项目部电费，电费欠款30.95，充值500元--个人"/>
        <s v="生产部朱太礼报销10.20日照钢铁交通费--个人"/>
        <s v="生产部朱太礼报销赣锋锂业技术沟通液压挡轮破裂问题交通费--个人"/>
        <s v="生产部朱太礼报销日照钢铁检修回转窑交通费--个人"/>
        <s v="生产部朱太礼报销9.24日到赣锋锂业铁窑检修及调整交通费--个人"/>
        <s v="生产部陈艳华报销10.19新洋丰交通费--个人"/>
        <s v="生产部宋超报销乌鲁木齐送货到宜化现场卷扬机送货运费--个人"/>
        <s v="生产部宋超报销新疆宜化7台取暖器费用--个人"/>
        <s v="生产部宋超报销伊犁钢铁10.20材料采购费--个人"/>
        <s v="生产部宋超报销新疆宜化招待戴工及现场带班人员6人--个人"/>
        <s v="生产部宋超报销青海发投民乐村办公处宽带费--个人"/>
        <s v="生产部宋超报销新疆伊犁钢铁采购零星材料--个人"/>
        <s v="生产部马全花用款青海发投蒸吸工段漏点处理人工费付段启巍--个人"/>
        <s v="生产部宋超用款新疆伊犁钢铁外协人员8月1日至9月11日工资--个人"/>
        <s v="生产部黄震报销阿拉伯化肥购买电源线，碳刷，口罩，帆布手套--个人"/>
        <s v="生产部喻志明报销阿拉伯化肥项目交通费--个人"/>
        <s v="生产部马全花报销青海发投2025年9月份打印费用及办公用品采购费付德令哈宏冉图文广告店（个体工商户）--个人"/>
        <s v="生产部潘涛报销公司到日照钢铁交通费及退票费--个人"/>
        <s v="生产部李权智用款新洋丰项目外协人员工资付林全意--个人"/>
        <s v="生产部包兴报销芜湖新兴铸管交通费--个人"/>
        <s v="生产部张月用款由青海发投现场原因产生的退票费用付戴路生--个人"/>
        <s v="生产部马全花用款青海发投重碱车间一座碳化塔更新项目农民工工资付陈建忠、祁海涛、汪成辉一人一万--个人"/>
        <s v="生产部李晶用款戴路生借支新疆宜化工资--个人"/>
        <s v="生产部马全花用款青海发投1#、3#蒸氨塔维修项目高国俊团队农民工工资6万（武汉农民工资金账户发放）--个人"/>
        <s v="生产部李权智用款青海发投供压缩 3.82MPA蒸汽项目工程(预付款10万，武汉付4.5万，岚丹付5.5万农民工专户付款）--个人"/>
        <s v="缴纳武汉彤烨2024.11月-印花税"/>
        <s v="综合部蒋霞用款武汉彤烨1月人员社保--公司"/>
        <s v="综合部蒋霞用款武汉彤烨2月人员社保--公司"/>
        <s v="综合部蒋霞用款武汉彤烨3月人员社保--公司  张月"/>
        <s v="缴纳武汉彤烨2025.3月-增值税及附加税"/>
        <s v="综合部蒋霞用款武汉彤烨4月人员社保--公司"/>
        <s v="综合部蒋霞用款武汉彤烨5月社保--公司"/>
        <s v="综合部蒋霞用款武汉彤烨6月社保--公司"/>
        <s v="综合部蒋霞用款武汉彤烨7月社保--公司"/>
        <s v="缴纳武汉彤烨2025.7月-增值税及附加税"/>
        <s v="综合部蒋霞用款武汉彤烨8月社保--公司"/>
        <s v="缴纳武汉彤烨2025.8月-增值税及附加税"/>
        <s v="综合部蒋霞用款武汉彤烨9月社保--公司"/>
        <s v="缴纳武汉彤烨2025.9月-增值税及附加税"/>
        <s v="综合部蒋霞用款武汉彤烨10月社保--公司"/>
        <s v="综合部蒋霞用款彤烨2名安全员C证延期费用付张志--个人"/>
        <s v="发放张月2024.12月工资"/>
        <s v="综合部蒋霞用款彤烨 资质延期事宜，目前建造师注册中，现需付进度款3.2万元付张志--个人"/>
        <s v="商务部冯肖用款敬业集团江苏敬业钢铁330㎡烧结技改工程产前备件标书费付河北兴晶商贸有限公司--公司"/>
        <s v="综合部蒋霞用款张月生育险付张月--个人"/>
        <s v="发放张月2025.4月工资"/>
        <s v="综合部蒋霞用款彤烨资质延期事宜尾款3000元付张志--个人"/>
        <s v="发放张月2025.5月工资"/>
        <s v="发放张月2025.6月工资"/>
        <s v="发放张月2025.7月工资"/>
        <s v="付内蒙古宜化外协人员王栋林工资"/>
        <s v="付内蒙古宜化外协人员王创业工资"/>
        <s v="缴纳税费"/>
        <s v="信茂缴纳2025.6月印花税"/>
        <s v="信茂缴纳2025.9月印花税"/>
        <s v="青海发投信息费取现金给林全意"/>
        <s v="生产部马全花用款青海发投煅烧车间重灰4#煅烧炉大、小齿轮更换项目外协人员工资合同价37000元，农民工工资支付35160元--个人"/>
        <s v="生产部马全花用款青海发投上清液节水减排改造（安装施工）项目外协人员工资合同价77000元，农民工工资支付66855元。--个人"/>
        <s v="生产部马全花用款青海发投2#、5#蒸氨塔检修项目外协人员工资合同价72000元，农民工工资支付52985元--个人"/>
        <s v="生产部李权智用款内蒙古宜化新1号炉中修施工项目王春红团队外协人员工资（农民工专户付款）--个人"/>
        <s v="生产部李权智用款青海发投供压缩 3.82MPA蒸汽项目工程预付款付周金国（付10万，武汉付4.5万，岚丹付5.5万农民工专户付款）--个人"/>
        <s v="生产部马全花用款青海发投重碱车间一座碳化塔更新项目喷砂除锈预付工程款付邵玉海--个人"/>
        <s v="缴纳湖北岚丹2025.8月增值税及附加税"/>
        <s v="缴纳武汉开明2025.4月个人所得税  生产"/>
        <s v="缴纳湖北岚丹2025.8月个人所得税"/>
        <s v="王金平代缴青海发投外经证税费"/>
        <s v="综合部蒋霞用款湖北岚丹9月社保--公司 "/>
        <s v="付马全花2025.7月工资"/>
        <s v="付王奇2025.7月工资"/>
        <s v="生产部马全花报销青海发投刻竣工图章办公费--个人"/>
        <s v="综合部蒋霞用款湖北岚丹二级机电建造师及项目经理B证人员挂靠/任君（续约：25.9.14-26.9.13）付张志--个人"/>
        <s v="转黄华容代缴岚丹外经证税费"/>
        <s v="缴纳湖北开明2024.12月-印花税"/>
        <s v="综合部蒋霞用款湖北岚丹1月人员社保--公司  生产人员"/>
        <s v="付马全花12月工资"/>
        <s v="付唐欣欣12月工资"/>
        <s v="缴纳湖北岚丹2025.1月增值税及附加税"/>
        <s v="缴纳湖北岚丹2025.1月个人所得税"/>
        <s v="生产部马全花用款12月份吊车租赁费付马有勺--个人"/>
        <s v="综合部蒋霞报销湖北岚丹资质延期费用付武汉市江岸区悦恺信息服务部（个体工商户）（重新付款）"/>
        <s v="综合部蒋霞用款湖北岚丹2月人员社保--公司    生产"/>
        <s v="商务部周奇用款重碱车间加氯化镁系统自动化升级改造项目（土建施工）竞价比选标书费付青海发投碱业有限公司--公司"/>
        <s v="付马全花2025.1月工资"/>
        <s v="付唐欣欣2025.1月工资"/>
        <s v="商务部胡敏用款青海发投重碱车间一座碳化塔更新项目标书费付青海发投碱业有限公司"/>
        <s v="综合部蒋霞用款岚丹资质延期包干费付武汉市江岸区悦恺信息服务部（个体工商户）--公司"/>
        <s v="缴纳湖北岚丹2025.2月个人所得税"/>
        <s v="综合部蒋霞用款湖北岚丹3月人员社保--公司   生产"/>
        <s v="付马全花2025.2月工资"/>
        <s v="付唐欣欣2025.2月工资"/>
        <s v="综合部蒋霞用款湖北岚丹（建筑+市政）双证费用2025.3.-2026.2付张志--个人"/>
        <s v="综合部蒋霞报销湖北岚丹资质延期办理尾款付武汉市江岸区悦恺信息服务部（个体工商户）--公司"/>
        <s v="商务部任艳娇报销购买选矿二系列一次球磨机大齿轮更换项目招标文件费用--个人"/>
        <s v="综合部蒋霞用款湖北岚丹4月人员社保--公司  生产"/>
        <s v="岚丹的三年审计报告（2022-2024），需要支付1200元（400元/年/份）付四川欣亿欣企业管理咨询有限公司"/>
        <s v="付马全花2025.3月工资"/>
        <s v="付唐欣欣2025.3月工资"/>
        <s v="山西焦化平台使用费付冯肖代付"/>
        <s v="付中国电能成套设备有限公司标书费"/>
        <s v="商务部冯肖用款青海发投碱业有限公司各车间厂房彩钢屋面修缮项目报名费付青海发投碱业有限公司--公司"/>
        <s v="商务部冯肖用款青海发投碱业有限公司各车间厂房彩钢屋面修缮项目（二次）竞价比选报名费付青海发投碱业有限公司--公司"/>
        <s v="生产部马全花用款青海发投上清液节水减排改造项目外协人员工资付高国俊（合同价77000元，农民工工资支付66855元，剩余工程款支付给高国俊个人10145元。）--个人"/>
        <s v="综合部蒋霞用款湖北岚丹5月社保--公司  生产"/>
        <s v="付唐欣欣2025.4月工资"/>
        <s v="付马全花2025.4月工资"/>
        <s v="缴纳湖北岚丹2025.2月增值税及附加税"/>
        <s v="缴纳湖北岚丹2025.5月个人所得税"/>
        <s v="综合部蒋霞用款湖北岚丹6月社保--公司"/>
        <s v="付马全花2025.5月工资"/>
        <s v="生产部熊伟用款建材专用设备项目标书费付中盐内蒙古化工股份有限公司"/>
        <s v="缴纳湖北岚丹2025.6月增值税及附加税"/>
        <s v="缴纳湖北岚丹2025.6月个人所得税"/>
        <s v="综合部蒋霞报销中盐内蒙 项目工程责任险3000元--个人"/>
        <s v="综合部蒋霞用款湖北岚丹7月社保--公司"/>
        <s v="商务部熊伟报销西昌钒制品1#回转窑托轮-齿圈系统调校项目标书费付熊伟--个人"/>
        <s v="付马全花2025.6月工资"/>
        <s v="商务部熊伟用款中盐内蒙古化工股份有限公司安徽天辰设备管道零星安装维修工程标书费付中盐内蒙古化工股份有限公司--公司"/>
        <s v="生产部何俊杰报销内蒙古宜化转化器管道和中盐建材大修租车--个人"/>
        <s v="综合部蒋霞报销内蒙古宜化项目责任险--个人"/>
        <s v="缴纳湖北岚丹2025.7月增值税及附加税"/>
        <s v="缴纳湖北岚丹2025.7月个人所得税"/>
        <s v="商务部熊伟用款-青海盐湖工业股份有限公司钾肥分公司生产一车间新粗精调浆罐拆除更换工程标书费付青海金世纪工程项目管理有限公司"/>
        <s v="综合部蒋霞用款湖北岚丹8月社保--公司"/>
        <s v="缴纳湖北岚丹2025.9月增值税及附加税"/>
        <s v="缴纳湖北岚丹2025.9月个人所得税"/>
        <s v="综合部蒋霞用款湖北岚丹10月社保--公司"/>
        <s v="付马全花2025.8月工资"/>
        <s v="付王奇2025.8月工资"/>
        <s v="荆门市人民医院（荆楚理工学院附属荆门市人民医院）"/>
        <s v="付新疆伊犁钢铁外协人员马延彰工资"/>
        <s v="付新疆伊犁钢铁外协人员沙衣扎提·毛海工资"/>
        <s v="生产部宋超用款新疆宜化工具及配件采购费付乌鲁木齐米东区浙南传动经销部--公司"/>
        <s v="综合部蒋霞用款池州恒鑫材料科技有限公司项目9人雇主责任险，周期15天（保额：100万/人）付中国太平洋财产保险股份有限公司上海分公司"/>
        <s v="转王金平代缴10月外经证税费"/>
        <s v="转中华联合财产保险股份有限公司伊犁分公司保险费"/>
        <s v="综合部蒋霞用款ISO换证后第一次监督审核付挪亚检测认证集团有限公司--公司"/>
        <s v="综合部蒋霞用款武汉开明与河南阿尔法承揽合同纠纷一案律师代理费付湖北华隽律师事务所--公司"/>
        <s v="综合部蒋霞用款探望新洋丰项目工伤人员宋华兵付蒋霞515.7元，李晶408元--个人"/>
        <s v="生产部李晶报销招待青海发投车间主任--个人"/>
        <s v="财务部潘佳敏报销移动手机号话费--个人"/>
        <s v="生产部宋超用款伊犁钢铁不锈钢管道配件付新源县荣泰五金机电行--公司"/>
        <s v="生产部宋超报销伊犁钢铁招待王娟和郭小花购物卡每人1000元。--个人"/>
        <s v="生产部喻志明报销10.29-10.30日照钢铁交通费--个人"/>
        <s v="生产部黄震报销阿拉伯化肥购买施工材料，工器具，手套，帽子，打印资料--个人"/>
        <s v="生产部马全花报销民乐村办公处宽带费--个人"/>
        <s v="生产部李晶用款青海发投减温器现场垃圾清理费付朱超星--个人"/>
        <s v="生产部李权智用款江西亚东破碎机转子离线修复项目外协人员工资付陈志雄--个人"/>
        <s v="综合部蒋霞用款伊犁钢铁炼钢厂烘烤器改造施工项目安责险增加2人232元（丁宝臣、党子祥）付中华联合财产保险股份有限公司伊犁分公司--公司"/>
        <s v="综合部蒋霞用款新疆宜化12人2025.11.11-2025.12.11意外险，4人2025.11.8-2025.12.8意外险付中国太平洋财产保险股份有限公司上海分公司--公司"/>
        <s v="生产部李晶用款新洋丰剩余6人周末离场工资（濮忠华、徐庆立、吴磊、居泽华、宋军宜、郑带刚）--个人"/>
        <s v="生产部李权智用款堵志波 刘忠明 褚衍臣 杨胜磊 张裕江 褚亮亮 赵国峰 张振武 李学忠9人工资付堵志波--个人"/>
        <s v="综合部蒋霞用款双环项目新增4人安责险2732.05元，由武汉开明支付，此费用后期从外协工程款中扣除付中国平安财产保险股份有限公司孝感中心支公司"/>
        <s v="生产部张月用款广安项目现场施工不规范罚款2000元，付广安昌兴水泥有限公司"/>
        <s v="生产部包兴报销日照钢铁11.5交通费--个人"/>
        <s v="生产部林维用款日照钢铁11.1-11.3吊车费付日照京华货运有限公司--公司"/>
        <s v="生产部宋超借支招待伊犁钢铁张波林，岳俊峰，冯俊伟，马强，韩金亮安全主任工，每个人安排一张1000元卡。张波林2条烟，岳俊峰1条烟。--个人"/>
        <s v="综合部蒋霞用款宋华兵护具定制费付赵帅"/>
        <s v="综合部蒋霞用款武汉开明压力管道安装资质评审前支付30%咨询费付武汉市洪山区盛利机电营业部（个体工商户）（第二阶段总金额18.6万，10.13付86000元，11.21申请支付10万）--公司"/>
        <s v="生产部李晶用款提前支付徐云云9-10月工资19278.43元付徐云云--个人"/>
        <s v="生产部张月用款10月工厂顺丰快递费付湖北顺丰速运有限公司--公司"/>
        <s v="生产部马全花用款青海发投2025年10月份打印费用及办公用品采购费付德令哈宏冉图文广告店（个体工商户）--公司"/>
        <s v="生产部吴有良报销10.19-10.20出差广西柳钢交通费--个人"/>
        <s v="生产部李晶用款新洋丰现场费用（合同打印+印泥+现场零星采购+医院停车费）付濮忠华--个人"/>
        <s v="生产部李晶用款外协濮忠华垫付住宿费。8个人住宿，2个3人间，一晚50，一个2人间一晚40；（李同林、陈艳华、双环的三个外协住公司租赁的房子）付濮忠华--个人"/>
        <s v="生产部宋超用款伊犁钢铁董利彬11月份工资付董利彬--个人"/>
        <s v="生产部朱太礼报销11.8到闽源钢铁烧结机现场检查评估及技术交流交通费--个人"/>
        <s v="生产部马全花用款热电5#锅炉施工期间，9月8日-9月17日晚。四人（戴路生、孙培培、焦春生、于龙）住宿费100元/天，共计1000元付王明生--个人"/>
        <s v="生产部马全花用款青海发投9月份吊车租赁费用付马有勺--个人"/>
        <s v="生产部闵洋报销新疆宜化进场证工本费--个人"/>
        <s v="生产部马全花用款青海发投热电锅炉保温项目外协人员工资付宋永洪（总金额7000,10.22付2000，10.29付1000，剩4000元未付）--个人"/>
        <s v="生产部林维用款日照钢铁7月份宿舍水电费用共计3337元。舒客301为单间，起码为0。付李纪国--个人"/>
        <s v="生产部林维报销朱太礼违章：扣除合同款300，连带100。潘涛违章：扣除合同款600，连带500--个人"/>
        <s v="生产部李晶用款玉山万年青外协印世茂7月24-7.30工资--个人"/>
        <s v="生产部林维用款日照钢铁外协人员7月工资（总金额45340.38元，11.21申请付印世茂7467.19元，赵丙松7040元，陈庆磊8163元 ）--个人"/>
        <s v="综合部蒋霞用款宋华兵荆门新洋丰项目工伤住院费，现需预交1万元付荆门市人民医院（荆楚理工学院附属荆门市人民医院）--公司"/>
        <s v="生产部郭建霞用款2025年10月新疆宜化食堂费用付周稳--个人"/>
        <s v="生产部郭建霞用款新疆宜化食堂安装水表、水龙头及配件，采购费用合计100元付周稳--个人"/>
        <s v="生产部张月用款垫付外协人员工资先借支2万元付戴路生--个人"/>
        <s v="生产部马全花用款2025年零星设备维修、安装、更换项目-热电车间输煤皮带新增机械化采样装置（安装）项目采购岩棉板及附属材料付海西双健钢结构有限责任公司"/>
        <s v="转新源县镪柢商砼有限公司煤气平台混凝土采购费_x000a_"/>
        <s v="生产部李晶用款湖北双环项目外协人员工资付个人"/>
        <s v="生产部李晶用款湖北双环项目外协人员工资付张红"/>
        <s v="付谢金实工资外协人员"/>
        <s v="付党子祥工资外协人员"/>
        <s v="财务部王金平用款湖北双环11.28开票缴纳外经证税费--个人"/>
        <s v="生产部李晶用款阿拉伯化肥缴纳罚款付中国-阿拉伯化肥有限公司--公司"/>
        <s v="综合部蒋霞用款ISO三体系认证资料中6个计量器具检验费付湖北省计量测试技术研究院鄂州分院--公司"/>
        <s v="综合部蒋霞用款武汉开明2025年4月社保费--个人   生产"/>
        <s v="商务部熊伟用款投标广联达编制费用付冉启栋"/>
        <s v="商务部熊伟用款伊犁钢铁炼钢厂烘烤器改造施工清单编制费付上海宝华国际招标有限公司--公司"/>
        <s v="缴纳武汉开明2025.10月增值税及附加税"/>
        <s v="综合部蒋霞借支医药费（宋华兵，住院号2401855）付荆门市人民医院（荆楚理工学院附属荆门市人民医院）"/>
        <s v="综合部蒋霞用款武汉开明11月社保--公司  生产"/>
        <s v="缴纳武汉彤烨2025.10月-印花税"/>
        <s v="综合部蒋霞用款武汉彤烨11月社保--公司"/>
        <s v="缴纳湖北岚丹2025.10月增值税及附加税"/>
        <s v="缴纳武汉开明2025.10月个人所得税  生产"/>
        <s v="缴纳湖北岚丹2025.10月个人所得税"/>
        <s v="综合部蒋霞用款湖北岚丹11月社保--公司"/>
        <s v="转王金平代缴内蒙古宜化外经证税费"/>
        <s v="综合部蒋霞用款岚丹安全生产许可证延期人员费用付张志--个人"/>
        <s v="综合部蒋霞用款部分咨询代理费付武汉纵航企业管理咨询有限公司(全款30万，10.31转账20万，11.4号岚丹农民工账户付10万）--公司"/>
        <s v="生产部闵洋用款新疆宜化现场在职外协预支工资每人两千元，共22人，（人员名单：戴路生，于龙，孙培培，焦春生，刘文亮，李东阳，孙宗辉，席闪辉，刘世杰，段冬乐，张荣亮，李晓峰，王建刚，杜培林，张保房，何书敏，李成现，孙文浩，李洪发，谢颂景，张敏，张海洋)付闵洋--个人"/>
        <s v="生产部马全花用款青海发投重灰2#、3#、5#重灰炉炉头总成技改项目外协人员工资（总金额7万，高国俊付1万，其它人全部支付）--个人"/>
        <s v="武汉浦发付伊犁钢铁2024.11.1-12.27吊车费付新疆缘和四海吊装运输有限责任公司（付承兑4张71089元，现金261）"/>
        <s v="武汉浦发生产部李权智用款伊犁钢铁工程外包费付张家口宣化昌通环保设备有限公司--公司"/>
        <s v="武汉浦发生产部李权智用款青海发投吊车租赁费付德令哈永良商贸有限公司--公司"/>
        <s v="武汉华夏生产部李权智用款2024年1月-5月采购费付武汉市科瑞金钻磨具有限公司--公司"/>
        <s v="武汉浦发转生产部李权智用款黄冈亚东周金国承包进场预付款8万付江苏宏华建设工程有限公司--公司"/>
        <s v="生产部李权智用款青海发投吊车租赁费付诚兴吊装（酒泉恒诚盛起重运输有限公司）--公司（付承兑59528.04，现金471.96）"/>
        <s v="武汉华夏转江苏宏华建设工程有限公司货款银行承兑汇票6张（总金额110000，武汉华夏转87001.75）"/>
        <s v="武汉光大转江苏宏华建设工程有限公司货款银行承兑汇票2张（总金额110000，武汉光大转22998.25）"/>
        <s v="武汉浦发转生产部闵洋用款伊犁钢铁吊车费用付新疆缘和四海吊装运输有限责任公司银行承兑汇票3张"/>
        <s v="武汉浦发转江苏宏华建设工程有限公司货款银行承兑汇票4张"/>
        <s v="武汉浦发转银行承兑汇票付生产部李权智用款莱芜钢铁采购焊丝1吨费用付天津雷公焊接材料有限公司--公司"/>
        <s v="武汉浦发转银行承兑汇票付生产部李权智用款青海发投2024.9.30-11月吊车费用付诚兴吊装（账号：酒泉恒诚盛起重运输有限公司）--公司"/>
        <s v="武汉浦发转银行承兑汇票付生产部闵洋用款青海发投德令哈博盛五金店2024年8月24日至10月28日采购费付德令哈埃克森商贸有限公司（付承兑）--公司"/>
        <s v="武汉华夏转生产部李权智用款莱芜钢铁托轮轴承采购费付山东万古轴承有限公司（付承兑）--公司"/>
        <s v="武汉浦发转生产部李权智用款莱芜钢铁托轮轴承采购费付山东万古轴承有限公司（付承兑）--公司"/>
        <s v="武汉光大转生产部李权智用款莱芜钢铁托轮轴承采购费付山东万古轴承有限公司（付承兑）--公司"/>
        <s v="武汉浦发转生产部闵洋用款伊犁钢铁2025年1月1日至1月21日吊车费用（全款44030，付24030）付新疆缘和四海吊装运输有限责任公司（付承兑）--公司"/>
        <s v="武汉华夏转生产部闵洋用款伊犁钢铁2025年1月1日至1月21日吊车费用（全款44030，已付24030，剩2万未付）付新疆缘和四海吊装运输有限责任公司（付承兑）--公司--公司"/>
        <s v="武汉浦发转银行承兑汇票5张付生产部刘江波用款伊钢烘烤器项目电缆线尾款与运费付伊犁昆香电控设备有限责公司--公司"/>
        <s v="武汉浦发转生产部宋超用款新疆伊犁钢铁阀门配件采购付唐山加能阀门有限公司（付承兑）--公司"/>
        <s v="武汉华夏转生产部宋超用款新疆宜化购买2台卷扬机款项付上海奉溪机械实业有限公司货款银行承兑汇票7张"/>
        <s v="武汉华夏转生产部张月用款江西亚东项目外包费用付重庆东森金属加工有限公司货款银行承兑汇票3张"/>
        <s v="武汉浦发转生产部张月用款江西亚东外协费用付重庆东森金属加工有限公司银行承兑1张"/>
        <s v="付黄震2024年10月生活费"/>
        <s v="财务部王金平用款杜继红11.5-12.3湘潭钢铁交通费--个人"/>
        <s v="生产部王为超报销12.1-12.2盐湖镁业到青海发投交通费--公司"/>
        <s v="生产部王为超报销11.18-11.21山西铝业交通费--个人"/>
        <s v="生产部王为超报销11.22-11.24山西铝业到伊犁钢铁交通费--个人"/>
        <s v="生产部王为超报销11.28-11.30伊犁钢铁到青海盐湖镁业交通费--个人"/>
        <s v="生产部王为超报销12.6-12.8青海发投到江苏永钢交通费--个人"/>
        <s v="生产部王为超报销12.12兆山诸暨到江苏永钢交通费--个人"/>
        <s v="生产部郭建霞用款2024.2.19-10.8厂内气体采购费付鄂州市鹏缘气体有限责任公司--公司"/>
        <s v="生产部吴有良报销12.4-12.7北海新材料看现场交通生活费--个人"/>
        <s v="生产部吴有良报销12.9-12.12太原考试交通住宿费--个人"/>
        <s v="生产部吴有良报销11.26-11.30内蒙古碱业交通住宿费--个人"/>
        <s v="生产部李权智报销日照钢铁角铁采购费--个人"/>
        <s v="生产部龚国庆报销江苏永钢1米钢板尺采购费--个人"/>
        <s v="生产部石小伟报销江西亚东防爆插头采购费，打印费--个人"/>
        <s v="生产部李权智用款江西亚东脚手架全包费用付瑞昌市东山头矿山机械厂--个人"/>
        <s v="生产部李权智报销江西亚东零星采购费用--个人"/>
        <s v="生产部李权智报销日照钢铁采购角铁，彩瓦费用--个人"/>
        <s v="生产部李权智用款江苏永钢外协安全员许委建12.16-12.30工资及过路费--个人"/>
        <s v="生产部雍佳强报销福建鼎信焊丝采购费--个人"/>
        <s v="生产部林家祥报销12月工厂预交网费及11月水费--个人"/>
        <s v="生产部李权智用款湘潭瑞通外协人员工资付杜业虎，韩德利，徐伟双--个人"/>
        <s v="生产部李权智用款伊犁钢铁2024.11.7-2024.12气体费用付新源县利态制气有限责任公司--公司"/>
        <s v="生产部马全花报销青海发投办公用品采购费--个人"/>
        <s v="生产部李权智用款日照钢铁外协人员刘正荣调窑工资--个人"/>
        <s v="生产部李权智用款江西亚东2024.12月返修气体费付瑞昌市共创工业气体有限公司--公司"/>
        <s v="生产部马全花报销寄格尔木盐湖镁业磨石口罩快递费--个人"/>
        <s v="生产部李晶用款青海发投青HR2288更换锁块费用付德令哈诚信汽车修理厂--个人"/>
        <s v="生产部马全花报销青海发投防爆接线盒，口罩，包塑管等采购费--个人"/>
        <s v="生产部李权智用款辉县市成军机械设备有限公司湖北宜化松滋加工费"/>
        <s v="综合部蒋霞用款湖北开明办理备案制劳务资质（总金额1.5万，已付7500元）付武汉市江岸区悦恺信息服务部（个体工商户）--公司"/>
        <s v="财务部王金平用款姚忠平劳务公司（合肥星平易达设备安装有限公司）2024年12月给湖北开明开票税金--公司"/>
        <s v="财务部杨婷用款张凯华劳务公司（武汉市欣亿设备安装有限公司）在2024年11-12月给湖北开明开票税金"/>
        <s v="付湖北开明2024.11月员工生活费"/>
        <s v="销售部林维报销日照钢铁采购彩钢瓦，角钢货款--个人"/>
        <s v="生产部李权智报销工厂水电费--个人"/>
        <s v="生产部李权智报销河南晋开化防护罩采购费--个人"/>
        <s v="生产部山英玉报销中盐内蒙古招待特产采购费1000元，住宿费2340元--个人"/>
        <s v="生产部马全花报销寄往格尔木盐湖镁业磨石快递费--个人"/>
        <s v="生产部李权智用款青海发投吊车租赁费付鄂晶邦--个人"/>
        <s v="生产部李权智报销河南晋开化工气体采购费--个人"/>
        <s v="生产部郭建霞用款2024年3月-11月油米采购费付郭汉平（总金额5400,12.13付3440元）--个人"/>
        <s v="生产部李权智用款2025.1.22晚上招待高国俊、张海龙、张小忠、张凯华、范正华餐费--个人"/>
        <s v="生产部余永昕报销测窑设备江苏永钢发诸暨兆山费用699元--个人"/>
        <s v="生产部余永昕报销测窑设备诸暨兆山发江苏永钢费用687元--个人"/>
        <s v="生产部余永昕报销公司出发江苏永钢第一次静态检测来回车费生活费  第二次动态测窑来回车费生活费--个人"/>
        <s v="生产部余永昕报销测窑设备山西铝业寄日照钢铁物流费--个人"/>
        <s v="生产部余永昕报销唐山中厚板材1.13交通费--个人"/>
        <s v="生产部余永昕报销1.16-1.17唐山站到中厚板100多公里只能拼车费用--个人"/>
        <s v="生产部余永昕报销山西铝业甲方要求第二天上午要进厂办结算验收交通费--个人"/>
        <s v="生产部祝发权报销伊犁钢铁项目坐飞机费用武汉到伊宁1059元伊宁飞机场到伊钢85元--个人"/>
        <s v="批量代发湖北人员2024.12月人员生活费"/>
        <s v="付湖北旭硕商贸有限公司黄冈亚东钢材采购费"/>
        <s v="生产部余永昕报销12.17-12.20公司出发诸暨兆山静态测窑来回车费生活费住宿费--个人"/>
        <s v="生产部夏敬文报销青海发投1.20-1.21交通费--个人"/>
        <s v="生产部房延云报销2024.11.18公司出差去山西铝业交通费--个人"/>
        <s v="生产部李同林报销青海发投1.20-1.21交通费--个人"/>
        <s v="生产部黄国恩报销伊犁钢铁1.16-1.19交通费--个人"/>
        <s v="生产部包兴报销日照钢铁12.21交通费--个人"/>
        <s v="生产部包兴报销日照钢铁12.12-12.13交通费--个人"/>
        <s v="生产部李权智报销伊犁钢铁四人天河机场赶回来开年会打的费用--个人"/>
        <s v="生产部包兴报销盐湖镁业1.14-1.16退票费--个人"/>
        <s v="生产部杜继红报销青海发投1.4-1.6交通费--个人"/>
        <s v="生产部张全民报销年会接送人依维柯换轮胎过路费--个人"/>
        <s v="生产部李权智用款1.22-1.25范振华参加年会交通费 540 元付范振华--个人"/>
        <s v="生产部李晶报销1月23日中午十二点半接到付磊，经林总同意一起吃饭--个人"/>
        <s v="生产部朱太礼报销日照钢铁1月1日至1月26日生活费1300元，朱太礼1月25日从日照钢铁回公司交通费438元--个人"/>
        <s v="生产部石小伟报销汝州天瑞保险合同打印费--个人"/>
        <s v="生产部王小兵报销汝州天瑞2025年2月7日从汝州天瑞回鄂州公司的交通费108元--个人"/>
        <s v="生产部李权智报销四川峨胜滑履筒体裂纹要气刨购买碳棒200根，作色探伤剂两套采购费--个人"/>
        <s v="生产部石小伟报销2025年2月8日汝州天瑞回鄂州公司的交通费99元--个人"/>
        <s v="生产部李权智报销汝州天瑞现场焊接使用氧气5瓶，乙炔5瓶，二氧化碳5瓶采购费--个人"/>
        <s v="生产部付磊报销2025年1月23日-1月25日参加年会来回车票报销--个人"/>
        <s v="生产部李权智报销鄂州办公室预交600元网费--个人"/>
        <s v="生产部李权智报销林总，李晶，付磊，李权智和外协2人2025年2月10日中餐--个人"/>
        <s v="生产部李权智报销汝州天瑞气体采购费--个人"/>
        <s v="生产部李权智报销电焊手套，帆布手套等采购费--个人"/>
        <s v="销售部管厚良报销1.2-1.22日照钢铁交通费--个人"/>
        <s v="生产部刘桂新用款2025.1月工资3000元，2月工资1346.36元--个人"/>
        <s v="生产部石小伟报销公司出发江西亚东，和江西亚东回公司费用，开私人车辆行程费--个人"/>
        <s v="生产部李权智报销四川峨胜购买碳棒采购费--个人"/>
        <s v="生产部马全花报销青海发投顶账车辆过户服务费、牌照费及快递费--个人"/>
        <s v="生产部马全花报销民乐村办公处1月份电费--个人"/>
        <s v="生产部王森报销日照钢铁油漆一桶，美纹纸8卷采购费--个人"/>
        <s v="生产部李权智报销四川峨胜10卷焊丝采购费--个人"/>
        <s v="生产部王国志报销2025年2月16日从乌兰浩特来鄂州入职交通费1065元--个人"/>
        <s v="生产部付磊报销2025年2月12日-2月15盐湖镁业出差来回交通费2272元--个人"/>
        <s v="生产部李权智报销2.17宁都赣峰锂业拉链机跑偏返修，工具走货拉拉--个人"/>
        <s v="生产部李权智报销500吨顶油管接头更换--个人"/>
        <s v="生产部李权智报销鄂A 334p8车辆保养费用--个人"/>
        <s v="生产部李权智报销公司2025年1月份水费及污水处理费--个人"/>
        <s v="批量代发湖北人员2024.12月人员工资   生产"/>
        <s v="生产部李权智报销厂内备货采购费--个人"/>
        <s v="生产部李权智报销日照钢铁购买王森项目经理证--个人"/>
        <s v="生产部李权智报销2台平面磨的钢材材料--个人"/>
        <s v="生产部李权智报销中材亨达230打磨片2件采购费--个人"/>
        <s v="生产部李权智报销2套平面磨材料平键及折弯费用--个人"/>
        <s v="生产部李权智报销湘潭瑞通现场3人喻志明、祝发权、夏敬文租电动车2.6-2.20期间费用--个人"/>
        <s v="生产部李权智用款黄冈亚东脚手架安全罚款，钢铁采购费付史遥旺--个人"/>
        <s v="综合部蒋霞用款油卡充值付中国石化销售股份有限公司湖北鄂州石油分公司--公司"/>
        <s v="批量代发湖北人员2025.1月人员生活费"/>
        <s v="生产部李权智用款山西铝业钢材采购费付原平市原平鑫泰物资经销部"/>
        <s v="生产部李权智用款山西铝业钢材采购费付原平市原平鑫泰物资经销部（重新付款）"/>
        <s v="生产部汪辉报销山西铝业体检费--个人"/>
        <s v="生产部李权智报销仓库申请红砂砖300片采购费--个人"/>
        <s v="生产部饶凯报销山西铝业体检费--个人"/>
        <s v="生产部李权智报销汪辉峨胜转山西铝业火车票--个人"/>
        <s v="生产部李权智报销湘潭瑞通外协人员工资--个人"/>
        <s v="生产部李权智报销淄博工具转山西铝业物流费用--个人"/>
        <s v="生产部饶凯报销山西铝业3.4-3.5交通费--个人"/>
        <s v="生产部马全花报销青海发投民乐村2025.2月电费--个人"/>
        <s v="生产部李权智报销山西铝业包兴现场协调购买一条烟190元--个人"/>
        <s v="生产部李权智报销湘潭钢铁和山西铝业网上招聘安全员，充值会员--个人"/>
        <s v="生产部李权智报销采购试用磨石德邦到付--个人"/>
        <s v="生产部李权智报销宁都县赣锋锂业工期具发货回厂物流费--个人"/>
        <s v="生产部余永昕报销2.26-2.27日照钢铁交通费--个人"/>
        <s v="生产部山玉英报销2.21-2.24青海发投招待费--个人"/>
        <s v="生产部汪辉报销2.21从葛店开发区坐车去峨眉山峨胜水泥厂交通费--个人"/>
        <s v="生产部余永昕报销2.14-2.15江苏永钢交通费--个人"/>
        <s v="生产部余永昕报销2.8-2.10山西铝业交通费--个人"/>
        <s v="生产部林维报销日照钢铁钢板采购费（代张凯华付款）--个人"/>
        <s v="生产部李权智报销湘潭瑞通现场等离子切割机维修费--个人"/>
        <s v="生产部李权智报销山西铝业工具进场费--个人"/>
        <s v="生产部杜继红报销2.11-2.19日照钢铁调窑交通费--个人"/>
        <s v="生产部李权智报销辽宁银盛气体采购费--个人"/>
        <s v="生产部李权智报销湖北双环设备工具进场合格证打印费--个人"/>
        <s v="生产部杜继红报销山西铝业1.8-1.9交通费--个人"/>
        <s v="生产部李权智用款汝州天瑞吊车租赁费付汝州市鸿途实业有限公司--公司"/>
        <s v="生产部李权智用款汝州天瑞零星采购费付堵志波--个人"/>
        <s v="石小伟工伤住院费借支付鄂州市中心医院"/>
        <s v="生产部杜继红报销山西铝业12.26交通费--个人"/>
        <s v="生产部李权智报销湖北双环现场零星采购1004元，招待费烟22，酒60，吃饭340--个人"/>
        <s v="生产部马全花用款青海发投项目青HR9636更换机油、机滤费付德令哈诚信汽车修理厂--公司"/>
        <s v="生产部马全花报销青海发投民乐村办公处2025年2月28日-3月13日电费--个人"/>
        <s v="生产部王国志报销青海发投3.13-3.15交通费--个人"/>
        <s v="生产部李权智报销3.16天瑞集团汝州-鄂州工厂快递费--个人"/>
        <s v="生产部周稳报销2024年12月份食堂买菜和煤气费用--个人"/>
        <s v="生产部马全花报销青海发投采购焊条，等离子割嘴，防尘口罩--个人"/>
        <s v="生产部余永昕报销安徽皖维3.16快递费--个人"/>
        <s v="生产部李权智报销湘潭瑞通人员车辆工具进出场资料打印费--个人"/>
        <s v="生产部李权智报销湘潭瑞通现场3人（张泽松、祝发权、外协安全员） 租车上下班8天费用--个人"/>
        <s v="生产部李权智用款青海发投烟道补偿器（伸缩节）10%质保金（全款9万8，已付88200元）付勃克瑞姆森科技河北有限公司--公司"/>
        <s v="生产部李权智用款莱芜钢铁仓库备货实心焊丝和焊剂付湖北荣欣顺商贸有限公司--个人"/>
        <s v="生产部李权智用款莱芜钢铁托轮轴承采购费付山东万古轴承有限公司--公司"/>
        <s v="生产部李权智报销湖北双环五金材料采购费--个人"/>
        <s v="生产部李永强报销青海发投应石灰车间除尘器改向焊接刷漆，采购油漆，稀释剂，刷子材料费--个人"/>
        <s v="批量代发湖北人员2025.2月人员生活费"/>
        <s v="生产部余永昕报销河南华润3.21交通费--个人"/>
        <s v="生产部李永强报销青海发投采购插线板--个人"/>
        <s v="生产部李权智报销江苏永钢现场施工，采购刀具--个人"/>
        <s v="生产部杜继红报销山西铝业3.7-3.8交通费--个人"/>
        <s v="生产部马全花报销青海发投2025年3月13日-3月24日电费--个人"/>
        <s v="生产部李永强报销青海发投更换彩色打印机硒鼓--个人"/>
        <s v="生产部李权智用款青海发投2024.9.7~2024.10.23气体费用付海西恒利气体工贸有限公司--公司"/>
        <s v="综合部蒋霞报销年会广告制作费付鄂州市安至广告装饰工程有限公司--公司"/>
        <s v="生产部郭建霞报销2025年1月份食堂费用付周稳--个人"/>
        <s v="财务部汪余欢报销湖北开明人脸识别考勤机网络用路由器--个人"/>
        <s v="财务部汪余欢报销2025.02-2025.03月私车公用补贴--个人"/>
        <s v="批量代发湖北人员2025.1月人员工资  生产"/>
        <s v="生产部王国志报销日照钢铁3.1体检费--个人"/>
        <s v="生产部王国志报销3.17西宁到银川交通费--个人"/>
        <s v="生产部王国志报销青海发投3.20-3.21交通费--个人"/>
        <s v="生产部王国志报销奎山水泥3.25-3.26交通费--个人"/>
        <s v="生产部山玉英报销3.21民乐村办公处宽带费，年租金350元--个人"/>
        <s v="生产部黄国恩报销奎山水泥3.26-3.27交通费--个人"/>
        <s v="生产部李权智报销河南华润电力采购J857CrNi/3.2合金焊条及快递费--个人"/>
        <s v="生产部李权智报销鄂州公司2月份水费和污水处理费用666元，鄂州公司电信网费预存500元--个人"/>
        <s v="生产部李权智报销2025-3-11餐补20元，零星采购281元--个人"/>
        <s v="生产部李同林报销3.26从德令哈去往湖北鄂州参加湖北省建筑施工企业安管人员考试交通费--个人"/>
        <s v="生产部汪辉报销山西铝业3.28-3.29交通费--个人"/>
        <s v="生产部闵洋用款湖北双环外协人员住宿费用2025年3月10日-2025年4月3日付闵洋垫付--个人"/>
        <s v="综合部蒋霞用款2025年4月油卡充值付中国石化销售股份有限公司湖北鄂州石油分公司--公司"/>
        <s v="付柯重胜工伤赔付费"/>
        <s v="批量代发湖北人员2025.2月人员工资   生产"/>
        <s v="批量代发湖北人员2025.3月人员生活费"/>
        <s v="生产部郭建霞报销2025.2月工厂食堂费用付周稳--个人"/>
        <s v="生产部李权智报销购买R30氩弧焊丝--个人"/>
        <s v="生产部李权智报销工厂维修采购电容--个人"/>
        <s v="生产部项小生报销公司宿舍墙面修复购买的水泥，栗子粉和石膏板--个人"/>
        <s v="生产部李权智报销商务车鄂A 334P8保养并更换两条轮胎（前胎）--公司"/>
        <s v="生产部程旭文报销山西铝业3.31体检费--个人"/>
        <s v="生产部余永昕报销4.18测窑工具北京金隅发江苏永钢快递费--个人"/>
        <s v="生产部饶凯报销山西铝业4.19-4.20交通费--个人"/>
        <s v="生产部王国志报销青海发投4.18交通费--个人"/>
        <s v="生产部王国志报销青海发投3.30-3.31交通费--个人"/>
        <s v="生产部王国志报销青海发投4.10交通费--个人"/>
        <s v="生产部张月用款厂内购买药芯焊丝备货付未来万家五金机电(鄂州) 有限公司--个人"/>
        <s v="生产部李权智用款青海盐湖镁业采购润滑油5桶付卓力鸿运润滑油（武汉）有限公司--公司"/>
        <s v="生产部李权智用款内蒙古宜化外协人员工资付王九波--个人"/>
        <s v="日照钢铁煤气管道项目人员工资付迁安市承建建筑劳务分包有限公司"/>
        <s v="生产部王国志报销5.11日照钢铁医院体检费--个人"/>
        <s v="生产部李权智报销日照钢铁鄂A P86J2车辆保养费--个人"/>
        <s v="生产部余永昕报销测窑设备柳州钢铁发山西铝业物流费--个人"/>
        <s v="生产部余永昕报销山西铝业租车拉设备进出厂物流费--个人"/>
        <s v="生产部闵洋报销内蒙古宜化现场购买配电箱采购费--个人"/>
        <s v="生产部闵洋报销内蒙古宜化现场采购钢丝绳，滑车，卸扣--个人"/>
        <s v="生产部熊伟用款内蒙古君正能源化工集团股份有限公司新建外供蒸汽管道保温项目标书打印，胶装费用付闵洋--个人"/>
        <s v="批量代发湖北人员2025.4月人员生活费"/>
        <s v="生产部李晶用款日照煤气管道项目第三批外协人工费付蚌埠懿达机电设备安装工程有限公司"/>
        <s v="生产部李晶用款日照钢铁煤气管道第二批人员5人人工工资付李兴粱--个人"/>
        <s v="生产部李晶用款日照钢铁炼铁厂新1#2#高炉同停外网煤气管道检修项目外协人员工资+生活费补贴--个人"/>
        <s v="生产部李权智用款日照钢铁炼铁厂新 1#-2#高炉区域外网煤气管道1个点位 DN3000膨胀节更换、其余膨胀节接口防腐、打磨等工程承包费付日照杰泽设备安装有限公司--公司"/>
        <s v="生产部李权智用款日照钢铁炼防腐工程外协人员工资--个人"/>
        <s v="批量代发湖北人员2025.3月人员工资   生产"/>
        <s v="批量代发湖北人员2025.4月前线人员工资  生产"/>
        <s v="生产部李晶用款四川峨胜风机动平衡检测预付款付四川大奥风机制造有限公司"/>
        <s v="商务部冯肖 用款内蒙古君正能源化工集团股份有限公司2025年8月水泥分公司设备大修项目胶装费付闵洋--公司"/>
        <s v="生产部张月用款青海发投抢修钛管项目外协8人工资--个人"/>
        <s v="生产部张月用款青海发投现场采购食堂费用付周稳"/>
        <s v="生产部张月用款青海发投现场买菜费用付海西聚广缘商贸有限公司"/>
        <s v="批量代发湖北人员2025.5月人员生活费"/>
        <s v="综合部蒋霞用款2025年7月车辆加油卡充值付中国石化销售股份有限公司湖北鄂州石油分公司1.6万，中国石油天然气股份有限公司湖北鄂州销售分公司4000元--公司"/>
        <s v="生产部李权智用款莱芜钢铁3台行车报检，需要更换遥控器付武汉市武昌区大发起重设备经营部--公司"/>
        <s v="生产部李权智用款江西赣锋锂业外协人员工资(谷有强16839.60元，梁爱军18950.10元 ，王大军8236.25 元)--个人"/>
        <s v="生产部李权智用款江西赣锋锂业外协人员工资黄秋伟10.5个工工资及生活费--个人"/>
        <s v="生产部李权智用款成渝钒钛外协人员7.13-7.20陈田工资--个人"/>
        <s v="生产部郭建霞用款2025.6月物流费付湖北德邦物流有限公司"/>
        <s v="批量代发湖北人员2025.6月人员生活费"/>
        <s v="批量代发湖北人员2025.5月人员工资  生产"/>
        <s v="生产部宋超用款新疆伊犁钢铁外协人员6-7月份劳务工资--个人"/>
        <s v="综合部蒋霞用款2025年8月车辆加油充值付中国石化销售股份有限公司湖北鄂州石油分公司--公司"/>
        <s v="生产部李权智用款内蒙古君正外协人员工资--个人"/>
        <s v="生产部景旭光用款内蒙古宜化外协人员工资--个人"/>
        <s v="生产部景旭光用款中盐内蒙古外协人员工资--个人"/>
        <s v="批量代发湖北人员2025.6月人员工资   生产"/>
        <s v="生产部郭建霞用款2025年6月份食堂费用共计1270.8元付周稳/2025年7月份食堂费用共计1535.2元付周稳转邮储银行湖北开明高新科技有限公司代发工资代付户"/>
        <s v="批量代发湖北人员2025.7月人员生活费"/>
        <s v="批量代发湖北人员2025.7月人员工资  生产"/>
        <s v="转何俊杰2025.8-9月剩余工资"/>
        <s v="批量代发湖北人员2025.8月人员生活费"/>
        <s v="付宋超8月生活费"/>
        <s v="缴纳湖北开明2024.12月-增值税、附加税，印花税"/>
        <s v="生产部闵洋用款伊犁钢铁2024.12.26-2025.1.11气体费用付新源县利态制气有限责任公司--公司"/>
        <s v="综合部蒋霞用款中国石化销售股份有限公司湖北鄂州石油分公司油卡充值"/>
        <s v="缴纳湖北开明2025.1月-增值税、附加税，印花税"/>
        <s v="综合部蒋霞用款湖北开明1月人员社保--公司   生产人员"/>
        <s v="缴纳湖北开明2025.2月-增值税、附加税，印花税"/>
        <s v="缴纳湖北开明2024.12月-个人所得税   生产"/>
        <s v="综合部蒋霞用款湖北开明2月人员社保--公司  生产 "/>
        <s v="缴纳湖北开明2025.3月-增值税、附加税，印花税"/>
        <s v="缴纳湖北开明2025.2月-个人所得税   生产 "/>
        <s v="综合部蒋霞用款湖北开明3月人员社保--公司   生产"/>
        <s v="缴纳湖北开明2025.4月-增值税、附加税，印花税"/>
        <s v="缴纳湖北开明2025.3月-个人所得税   生产"/>
        <s v="综合部蒋霞用款湖北开明4月人员社保--公司   生产"/>
        <s v="缴纳湖北开明2025.5月-增值税、附加税，印花税"/>
        <s v="缴纳湖北开明2025.4月-个人所得税   生产"/>
        <s v="综合部蒋霞用款湖北开明5月社保--公司   生产"/>
        <s v="综合部蒋霞用款湖北开明6月社保--公司  生产"/>
        <s v="生产部张月用款青海发投，贵州黔西电厂，莱芜钢铁，赣锋锂业物流费付鄂州方刚物流有限公司（全款32400，付承兑31895.72，现金504.28）--公司"/>
        <s v="缴纳湖北开明2025.6月-增值税、附加税，印花税"/>
        <s v="缴纳湖北开明2025.5月-个人所得税  生产"/>
        <s v="综合部蒋霞用款湖北开明7月社保--公司"/>
        <s v="生产部张月用款青海发投，赣锋锂业，莱芜钢铁，内蒙古中盐等项目7月物流费付鄂州方刚物流有限公司--公司（付现金28941.02，承兑22888.98）"/>
        <s v="缴纳湖北开明2025.7月-增值税、附加税，印花税"/>
        <s v="缴纳湖北开明2025.6月-个人所得税  生产"/>
        <s v="综合部蒋霞用款湖北开明8月社保--公司"/>
        <s v="缴纳湖北开明2025.8月-增值税、附加税，印花税"/>
        <s v="缴纳湖北开明2025.7月-个人所得税  生产"/>
        <s v="综合部蒋霞用款湖北开明9月社保--公司"/>
        <s v="发放何俊杰2025.8-9月工资"/>
        <s v="发放景旭光2025.8-9月工资"/>
        <s v="缴纳湖北开明2025.9月-增值税、附加税，印花税"/>
        <s v="缴纳湖北开明2025.8月-个人所得税   生产"/>
        <s v="综合部蒋霞用款湖北开明10月社保--公司"/>
        <s v="缴纳湖北开明2025.10月-增值税、附加税，印花税"/>
        <s v="综合部蒋霞用款湖北开明11月社保--公司"/>
        <s v="生产部山玉英报销青海发投煅烧车间3.17招待费--个人"/>
        <s v="生产部闵洋用款莱芜钢铁托轮粗车承包费用（1500元一个，共两个），精车托轮承包费用（3000元一个，共一个）付陈志雄--个人"/>
        <s v="生产部李权智报销湖北双环外协人员2025年4月4日住宿费--个人"/>
        <s v="生产部李权智报销湖北双环气体采购费--个人"/>
        <s v="生产部马全花报销青海发投民乐村3月24日预存电费444.56元，4月7日电费余额5.13元，为了不影响正常用电，预存1000元电费--个人"/>
        <s v="生产部李权智报销四川峨胜采购焊丝，碳棒等材料费--个人"/>
        <s v="生产部李权智报销货车车胎补胎40元，武汉开会停车费9元，100打磨机压板买5套修理打磨机40元 --个人"/>
        <s v="生产部李权智报销仓库申请50kg棉布材料费--个人"/>
        <s v="生产部李权智报销2025年4月8日生产日常采购油漆和黄油--个人"/>
        <s v="生产部程时勇报销日照钢铁4.14-4.15交通费--个人"/>
        <s v="生产部王国志报销奎山水泥3.28-3.30交通费--个人"/>
        <s v="生产部马全花用款2025年4月2日李同林从鄂州到江西新余汇宜信修补轮带交通费付李同林--个人"/>
        <s v="生产部唐欣欣用款日照钢铁4月2日因现场需要柴油清洗轴瓦购买柴油付郑然--个人"/>
        <s v="生产部唐欣欣用款新兴铸管史德法自行驾车从日钢项目部到邯郸新兴铸管，次日从邯郸新兴铸管返回日钢项目部。过路费及油费付史遥旺--个人"/>
        <s v="生产部李权智用款邯郸钢厂工程外包费41200元（已付1万，剩31200未付）付邯郸市第一建筑安装有限公司--公司"/>
        <s v="生产部李权智用款莱芜钢铁挡轮和轴外加工工程外包费付鄂州市晨晟机械有限公司--个人"/>
        <s v="生产部山玉英报销青海发投招待招标办招待费--个人"/>
        <s v="生产部李同林报销青海发投4.6-4.7交通费--个人"/>
        <s v="生产部余永昕报销测窑设备奎山水泥发北京金隅顺丰快递费--个人"/>
        <s v="生产部王国志报销青海盐湖镁业4.15交通费--个人"/>
        <s v="生产部李权智报销内蒙古宜化购买尾气罩一个--个人"/>
        <s v="生产部马全花报销德令哈到格尔木盐湖镁业平面磨及磨砖来回顺丰快递费--个人"/>
        <s v="生产部唐欣欣用款4.7-4.8史德法自驾从日照钢铁至河北邯郸新兴铸管技术交流。来回加油及过路费付史遥旺--个人"/>
        <s v="生产部王国志报销盐湖镁业4.9-4.10交通费--个人"/>
        <s v="生产部李权智用款东方希望气体采购押金付重庆市涪陵区强箭气体有限公司--公司"/>
        <s v="生产部张月用款2-4月日照钢铁，青海发投，山西铝业，莱芜钢铁物流费付鄂州方刚物流有限公司--公司"/>
        <s v="生产部李权智报销中材亨达购买两卷药芯焊丝--个人"/>
        <s v="生产部李权智报销莱芜钢铁液压挡轮维修定做高温防护罩加工费--个人"/>
        <s v="生产部李权智报销山西铝业等离子切割机维修费--个人"/>
        <s v="生产部王国志报销4.23-4.24贵港贵钢售前交通费--个人"/>
        <s v="生产部李权智报销工厂3月份和四月份的水费+预交600元网费--个人"/>
        <s v="生产部李权智用款邯郸钢厂利旧邯宝转炉耳轴和轴承座采购零件费用付河北快步节能科技有限公司--公司"/>
        <s v="生产部程时勇报销临沂中联4.24交通费--个人"/>
        <s v="生产部余永昕报销柳钢拉测窑设备物流费--个人"/>
        <s v="综合部蒋霞用款5月油卡充值付中国石化销售股份有限公司湖北鄂州石油分公司--公司"/>
        <s v="生产部王国志报销4.26从贵港到柳钢售前交通费--个人"/>
        <s v="生产部王国志报销4.28从柳州到鄂州公司交通费--个人"/>
        <s v="生产部李权智报销临沂中联现场采购焊丝9卷、反光背心4个，插座1个--个人"/>
        <s v="生产部李权智报销兆山诸暨车削工具、焊接工具物流费--个人"/>
        <s v="生产部王国志报销内蒙古宜化5.6-5.7交通费--个人"/>
        <s v="生产部李权智报销厂内备货采购栗子粉，瓷砖切割片等--个人"/>
        <s v="生产部王国志报销日照钢铁5.8-5.9交通费--个人"/>
        <s v="生产部李权智报销内蒙古宜化购买10吨电动葫芦2个--个人"/>
        <s v="生产部李权智报销山西铝业购买2把刀柄和10个刀片--个人"/>
        <s v="生产部李权智报销东方希望采购二氧化碳表--个人"/>
        <s v="生产部李权智报销烧结分厂（300 烧结）项目2套平面磨制作材料费--个人"/>
        <s v="生产部李权智用款厂内101焊剂还剩2包，急需采购1吨付未来万家五金机电(鄂州) 有限公司--公司"/>
        <s v="生产部李权智用款鄂州办公室顶楼防水底漆6桶，卷材1米*20米的30张付潍坊市霞源防水材料有限公司--公司"/>
        <s v="生产部李权智报销烧结分厂（300 烧结）项目采购平面磨石并发物流到江苏永钢1620元/生产部李权智报销安徽科达新材料两人过来参观招待费410元--个人"/>
        <s v="财务部郭建霞用款山西铝业项目 4月寄工器具德邦物流费付湖北德邦物流有限公司--公司"/>
        <s v="生产部李权智用款内蒙古宜化项目外协人员陈旺元、徐新才工资--个人"/>
        <s v="生产部李权智用款日照钢铁炼铁厂新1#2#高炉同停外网煤气管道检修项目外协人员王春红工资及安全罚款（7166+20571=27737，付2万，余7737未付）--个人"/>
        <s v="生产部李权智用款日照钢铁炼铁厂新1#2#高炉同停外网煤气管道检修项目工程外包费付迁安市承建建筑劳务分包有限公司--公司"/>
        <s v="生产部李权智用款日照钢铁炼铁厂新1#2#高炉同停外网煤气管道检修项目人员交通费付迁安市承建建筑劳务分包有限公司--公司"/>
        <s v="生产部余永昕报销测窑设备日照钢铁发柳州钢铁物流费--个人"/>
        <s v="生产部马全花报销江苏唐电人员来德令哈办理农民工账户开户手续期间住宿费（4月26日及4月27日）--个人"/>
        <s v="生产部余永昕报销测窑工具山西铝业发玉山万年青物流费--个人"/>
        <s v="生产部余永昕报销测窑工具江苏永钢发日照钢铁检测二期2#窑物流费--个人"/>
        <s v="生产部程时勇报销日照钢铁5.17-5.18交通费--个人"/>
        <s v="生产部程时勇报销东方希望5.16交通费--个人"/>
        <s v="生产部饶凯报销曲阳金隅5.22交通费--个人"/>
        <s v="生产部程时勇报销日照钢铁5.25-5.26交通费--个人"/>
        <s v="生产部李晶报销日照钢铁车辆加防冻液和换电瓶维修费--个人"/>
        <s v="财务部郭建霞用款工厂2025.3月食堂采购费付周稳--个人"/>
        <s v="财务部郭建霞用款工厂2025.4月食堂采购费付周稳--个人"/>
        <s v="生产部李权智报销厂内备货瘪铁10根，水泥3包--个人"/>
        <s v="生产部李权智报销青海发投托轮组装，购买M20*50螺栓10个和油漆稀释剂4桶--个人"/>
        <s v="生产部李权智用款内蒙古宜化外协郭保锋 李占东 宋鑫 吕建伟 吕海涛 刘志华 辛锋 乔高军 赵红普 薛红军 10人满1个月工资--个人"/>
        <s v="生产部李权智用款江西亚东外协工资付朱晓举"/>
        <s v="生产部王国志报销赣锋锂业毛昌兵 房廷云 王国志三人从新余站打车到新余学院交通费--个人"/>
        <s v="生产部王国志报销山东圣川5.28交通费--个人"/>
        <s v="销售部林柱生报销日照钢铁临时租用的货车加油鲁L6K868--个人"/>
        <s v="生产部饶凯报销曲阳金隅5.26-5.27交通费--个人"/>
        <s v="生产部李晶报销鲁L6K868临时加油费，5.26-6.1临时租用带证货车进出日照钢铁--个人"/>
        <s v="生产部马全花报销青海发投石灰车间除尘器更换项目2025年5月6日二次浇筑购买浇注料10袋--个人"/>
        <s v="生产部闵洋用款内蒙古宜化外协人员工资付辛锋、丁浩强、乔高军--个人"/>
        <s v="生产部张月用款莱芜钢铁5月19日物流费用付鄂州方刚物流有限公司--公司"/>
        <s v="生产部李晶报销日照项目购买跳板共40根--个人"/>
        <s v="生产部李权智用款青海发投离心机签证项目姚中平核算115892元，我们核算70350元，最终双方协商按8万结算；第一次支付7万--个人"/>
        <s v="生产部王国志报销6.4-6.5日照钢铁交通费--个人"/>
        <s v="生产部项小生报销内蒙古宜化体检费--个人"/>
        <s v="生产部项小生报销内蒙古宜化6.3-6.4交通费--个人"/>
        <s v="生产部程旭文报销山东圣川6.3-6.4交通费--个人"/>
        <s v="生产部饶凯报销福建鼎信6.3交通费--个人"/>
        <s v="生产部李权智报销青海盐湖镁业采购2套作色探伤剂--个人"/>
        <s v="生产部李权智报销山东圣川租用电瓶车上下班5月8日到6月2日费用，采购千叶轮费用--个人"/>
        <s v="生产部黄国恩报销日照钢铁二期清洗轴瓦购买柴油--个人"/>
        <s v="生产部闵洋报销内蒙古宜化外协工人薛红军医疗费垫付--个人"/>
        <s v="生产部闵洋报销内蒙古宜化发放外协生活费5月26日-6月2日--个人"/>
        <s v="生产部李晶用款江西亚东5号窑外协人员工资付朱晓举--个人"/>
        <s v="生产部项小生报销6.10内蒙古宜化到江苏永钢交通费--个人"/>
        <s v="生产部李权智报销青海发投6.8-6.9交通费--个人"/>
        <s v="生产部李晶用款日照钢铁外协人员工资付程惠芬--个人"/>
        <s v="生产部毛昌兵报销黔西中水发电6.16-6.17交通费--个人"/>
        <s v="生产部饶凯报销黔西中水发电6.16-6.17交通费--个人"/>
        <s v="生产部程时勇报销兆山诸暨6.12-6.13上下班交通费41.52元/黔西中水发电6.14-6.15交通费438.32元/兆山诸暨6.12交通费231.66元--个人"/>
        <s v="生产部毛昌兵报销黔西中水发电6.14-6.15交通费--个人"/>
        <s v="生产部饶凯报销黔西中水发电6.14-6.15交通费--个人"/>
        <s v="生产部毛昌兵报销兆山诸暨6.12交通费--个人"/>
        <s v="生产部余永昕报销6.12测窑工具江苏永钢发日照钢铁349元/5.31曲阳金隅工具出厂费用80元/6.7测窑工具安徽皖维发江苏永钢快递费180元/6.4测窑工曲阳金隅发安徽皖维快递费338元--个人"/>
        <s v="生产部闵洋报销6.8内蒙古宜化现场施工购买钢丝绳--个人"/>
        <s v="生产部祝发权报销四川峨胜4.15-4.16交通费602元/日照钢铁5.16交通费149元/山东圣川4.30-5.7交通费575.5元/湘潭瑞通4.26交通费420元--个人"/>
        <s v="生产部饶凯报销曲阳金隅5.31退票手续费--个人"/>
        <s v="生产部李晶用款厂内焊机维修配件，林总金鱼缸换增养泵付袁漠广--个人"/>
        <s v="生产部郭建霞用款重庆东方希望 5月寄工器具德邦物流费付湖北德邦物流有限公司--公司"/>
        <s v="生产部闵洋用款内蒙古宜化外协王春红，刘志华，李占东，宋鑫，赵红普，曹富贵工资--个人"/>
        <s v="生产部王国志报销江西赣锋6月12日交通费--个人"/>
        <s v="生产部李权智用款日照钢铁炼铁厂新1#2#高炉同停外网煤气管道检修项目外协人员王春红工资及安全罚款（总金额27737,6.3付2万，剩余1000付闵洋，6737付王春红）--个人"/>
        <s v="生产部李晶用款江西赣锋锂业外协人员预支工资每人一千（谷有强、梁爱军、李柏松）--个人"/>
        <s v="财务部汪余欢用款青海大修项目零星材料采购付德令哈中达五金机电铺（个体工商户）--公司"/>
        <s v="生产部唐欣欣用款日照钢铁垫板采购材料及加工付日照市正联金属材料有限公司--公司"/>
        <s v="生产部李权智用款青海发投200T吊车一天租赁费付肃州区润贸机械租赁部（个体工商户）--公司"/>
        <s v="综合部蒋霞用款2025.6月车辆加油费付中国石化销售股份有限公司湖北鄂州石油分公司--公司"/>
        <s v="综合部蒋霞用款湖北开明专利年费6300元付国家知识产权局专利局武汉代办处--公司"/>
        <s v="财务部杨万成报销青海发投食材和调料，煤气采购费及煤气押金--个人"/>
        <s v="生产部李晶用款江西晶昊盐业采购密封圈2个付洛阳仟业密封件有限公司--公司"/>
        <s v="生产部程时勇报销四川峨胜6.21交通费--个人"/>
        <s v="生产部汪余欢报销青海发投厨房做饭用水箱--个人"/>
        <s v="生产部饶凯报销江西晶昊盐化6.21交通费--个人"/>
        <s v="生产部汪余欢报销青海发投大修项目购买办公用品--个人"/>
        <s v="生产部李晶用款四川峨胜动平衡尾款付四川大奥风机制造有限公司（全款5000，6.19付3000）--公司"/>
        <s v="生产部郭建霞报销兆山诸暨工器具回厂，畅顺通达物流费用 580元--个人"/>
        <s v="生产部李权智报销福建鼎信6.4-6.12租电动车上下班--个人"/>
        <s v="生产部李权智报销兆山诸暨工具转运货拉拉费用--个人"/>
        <s v="生产部唐欣欣报销日照钢铁6.7王国志、胡彦振、张伟三人餐费--个人"/>
        <s v="生产部马全花报销石灰车间除尘器更换项目混凝土浇筑4.28购买水泥1吨和沙子3方--个人"/>
        <s v="生产部周稳报销青海发投6.19-6.24买菜--个人"/>
        <s v="生产部李晶用款张炳文等三人工资+补贴合计10430元（预支500生活费给张炳文，500元直接支付给李晶；剩余9930支付给张炳如）--个人"/>
        <s v="生产部饶凯报销江西赣锋锂业6.26交通费--个人"/>
        <s v="生产部闵洋用款内蒙古宜化5.23-6.22外协吕海涛，郭保锋，吕建伟工资，5.13-6.13苗文温，王红卫工资--个人"/>
        <s v="财务部汪余欢用款6.18-6.23大修项目零星采购 (总金额25458折后25300，原价格为1%普票，结算开13%专票补10%税金2810，请款总额为28100) 付德令哈埃克森商贸有限公司--公司"/>
        <s v="生产部张月用款青海发投6.19-6.27倪双喜1852.5元、王永义1852.5元外协工资--个人"/>
        <s v="生产部李晶用款日照钢铁气体押金付日照市岚山华泰氧气有限公司--公司"/>
        <s v="生产部李晶报销江西晶昊6.21外协王大军去樟树晶昊项目车费386.5/江西晶昊盐6.21外协3人交通费136.5/四川峨胜外协三人和程时勇6.15-6.19住宿费470/四川峨胜采购耐磨焊丝482/日照钢铁零星采购材料576/江西赣锋锂业6.12李松柏，谷有强，梁爱军差旅费789/日照钢铁购买仓库货架924"/>
        <s v="生产部王国志报销江西晶昊6月22日交通费32.5/江西赣锋锂业6月20日交通费377.5/江西赣锋锂业外协三个人6.13-20日住宿费，6.14-6.21电动车租赁费570/江西晶昊500元住房押金，1800租用三台电动车押金。购买口罩，霍香正气水费用。合计2349元/江西晶昊6月18日 交通费619/江西晶昊新增人员购买安全帽30/江西晶昊盐业入场题目打印费30/江西赣锋锂业6.13采购安全帽及劳保手套54/6.18去西安考流动式吊车证交通费75/江西赣锋锂业6月12日交通费696/江西晶昊新余赣锋锂业"/>
        <s v="生产部李晶用款日照钢铁购买二保焊机2套付日照维刚商贸有限公司--公司"/>
        <s v="生产部张月用款青海发投现场使用200T吊车租赁费付肃州区润贸机械租赁部（个体工商户）"/>
        <s v="生产部王国志报销江西晶昊盐六人6月27-7月1王国志 梁爱军 谷友强 王大军 陈宝柱 殷小光外协住宿费--个人"/>
        <s v="生产部李晶报销鱼泡网充值99元一个月--个人"/>
        <s v="生产部程时勇报销6.25鄂州出差江西赣锋锂业交通费--个人"/>
        <s v="生产部马全花报销6月28日青海发投大修人员培训餐费--个人"/>
        <s v="生产部李晶报销江西赣锋锂业临时采购10卷药性焊丝，1个二氧化碳表--个人"/>
        <s v="生产部李晶报销日钢铁网购物资帐篷，藿香正气水等--个人"/>
        <s v="生产部李晶报销赣锋锂业临时采购气体及配件--个人"/>
        <s v="生产部袁漠广报销青海发投6.14-6.15交通费--个人"/>
        <s v="生产部王国志报销江西晶昊购买耗材及外协住宿--个人"/>
        <s v="生产部齐晓宇用款陈宝柱殷小光晶昊盐业零星派工工资结算，陈宝柱代收殷小光工资。--个人"/>
        <s v="生产部张月用款东方希望现场施工气体押金付重庆市涪陵区强箭气体有限公司--公司"/>
        <s v="生产部李晶报销江西赣锋锂业现场购买LED灯--个人"/>
        <s v="生产部张月用款青海发投大修项目宋刚团队外协人员工资110587.5元，交通费23409元（全款133996.5-5000暂扣=128996.5）--个人"/>
        <s v="生产部李晶用款青海发投张少伟团队外协12人工资（全款69966-5000暂扣=64966）--个人"/>
        <s v="生产部李晶用款青海发投外协葛红垒团队工资155925元及交通费39078元（全款195003-5000暂扣=190003）--个人"/>
        <s v="生产部李晶报销四川峨胜临时工交通费，住宿费，差旅费付李晶1468.5，张炳如付603--个人"/>
        <s v="生产部李晶用款日照钢铁外协8人人员加班工资3200元付林柱生，12个人餐费180元付李晶--个人"/>
        <s v="生产部李晶报销日照钢铁现场临时采购需钢丝软管32的100m，125管径10m。--个人"/>
        <s v="生产部李权智用款青海发投小工工资刘海明1950元、宋国强1820元、张文山1820元--个人"/>
        <s v="生产部李权智用款青海发投热电车间锅炉喷水减温器更换项目外协人员预支工资付戴路生--个人"/>
        <s v="生产部李权智用款青海发投项目外协人员工资高建伟14959.5元，郭彦波14973.50元， 陈永强13744.75元"/>
        <s v="生产部李权智用款日照钢铁外协人员工资、车票、生活费、体检费付杨建军--个人"/>
        <s v="生产部李权智报销莱芜钢铁厂内安装轴承座，购买盘根--个人"/>
        <s v="生产部李晶报销日照钢铁依维柯维修保养费--个人"/>
        <s v="生产部林柱生报销莱芜钢铁2个正修拖轮装配，2个返修托运的拆卸人工费--个人"/>
        <s v="生产部雍佳强报销东方希望7.4去途交通费--个人"/>
        <s v="生产部李权智用款邯郸钢厂采购零件（已预付 30%，全款提货，余款69125元）付河北快步节能科技有限公司--公司"/>
        <s v="生产部李权智用款邯郸钢厂未采购的零件（30%已付，提货前付到合同获的70%，余款34160元）付河北宏远液压机械有限公司--公司"/>
        <s v="生产部饶凯报销东方希望7.4-7.5交通费--个人"/>
        <s v="生产部余永昕报销加班人员冰水矿泉水 现场工程师吊车人员中餐费用--个人"/>
        <s v="生产部李晶报销赣锋锂业二氧化碳气体送10瓶--个人"/>
        <s v="生产部周稳报销出差青海发投车费--个人"/>
        <s v="生产部张月报销预缴纳鄂州工厂网费500元--个人"/>
        <s v="生产部张月报销鄂州公司水费--个人"/>
        <s v="生产部张月报销莱芜钢铁安装轴承购买螺丝，厂内行车遥控器没电，购买电池--个人"/>
        <s v="生产部李权智用款青海发投大修项目25.7月使用的100吨吊车及登高车租赁费付诚兴吊装 {肃州区鼎辉机械租赁部(个体工商户)）--公司"/>
        <s v="生产部山玉英报销青海发投6.17购买中华烟4条--个人"/>
        <s v="生产部山玉英报销青海发投装载机司机夯实除尘器回填土工费--个人"/>
        <s v="生产部山玉英报销青海发投6.16餐费--个人"/>
        <s v="生产部李晶报销陈宝柱、殷小光两个人从日照到晶昊盐业、晶昊盐业到遵化交通费；--个人"/>
        <s v="销售部山玉英报销青海发投6.15午餐--个人"/>
        <s v="生产部李权智用款东方希望80吨吊车不同日期共使用两次费用付重庆凡高建筑机械设备租赁有限公司--公司"/>
        <s v="生产部李权智用款青海发投外协人员工资(刘仁雪16668元，苏鹏辉22891.75元，王立飞16702元，戴路生12847.5元，陶翼10767.5元，杨建军10619.5元)--个人"/>
        <s v="生产部丁春法报销门房值班室换锁费用--个人"/>
        <s v="财务部汪余欢报销商务车清洗+雾化消毒--个人"/>
        <s v="财务部汪余欢报销6.14青海发投工具装车林总安排晚餐--个人"/>
        <s v="生产部王国志报销中盐内蒙古7月8日交通费--个人"/>
        <s v="生产部李权智报销莱芜钢铁采购2个托轮，轴承润滑脂采购2桶，4支密封胶材料费--个人"/>
        <s v="生产部李权智报销江西赣锋锂业500吨顶液压管及接头更换--个人"/>
        <s v="生产部李权智报销东方希望7.12采购5卷焊丝--个人"/>
        <s v="生产部李权智报销临时在德令哈调动杨建军7.13-7.14交通费--个人"/>
        <s v="销售部叶涛报销江西赣锋锂业采购手套10套和割嘴5个--个人"/>
        <s v="生产部李晶报销日照钢铁采购8#窑尾用梯子--个人"/>
        <s v="生产部李晶报销日照钢铁7.13采购割嘴、通针、调速风机--个人"/>
        <s v="生产部李晶报销日照钢铁7.11采购垫板，垫板加工费，7月9号晚班安全绳--个人"/>
        <s v="生产部项小生报销日照钢铁7.7采购大锤手把--个人"/>
        <s v="生产部唐欣欣用款日照钢铁依维柯加油付史遥旺--个人"/>
        <s v="生产部王国志报销成渝钒钛采购丙烷表和气带--个人"/>
        <s v="生产部程时勇报销广安公司7.14交通费--个人"/>
        <s v="生产部喻志明报销成渝钒钛采购手套，横幅制作费用--个人"/>
        <s v="生产部饶凯报销广安公司7.14交通费--个人"/>
        <s v="生产部余永昕报销测窑工具日照钢铁发广安台泥物流费--个人"/>
        <s v="生产部郭建霞用款7.6袁漠广青海发投回鄂州交通费--个人"/>
        <s v="生产部叶涛报销江西赣锋锂业采购挂瓦工具--个人"/>
        <s v="生产部马全花报销青海发投7.8废液分配站工人加班晚餐费--个人"/>
        <s v="生产部程旭文报销6.5江苏永钢来回交通费--个人"/>
        <s v="生产部房延云报销6.2从永钢到福建鼎信实业交通费--个人"/>
        <s v="生产部李权智用款厂内购买刀具和刀片付武汉新上量科技有限公司--公司"/>
        <s v="生产部闵洋报销7.13内蒙古君正能源化工集团股份有限公司煤气管道隔热保温项目标书打印费--个人"/>
        <s v="生产部闵洋报销内蒙古宜化现场购买电动三轮费用1500元--个人"/>
        <s v="财务部汪余欢用款青海发投大修采购工器具、焊材、焊机等6.24-7.3付德令哈埃克森商贸有限公司--公司"/>
        <s v="生产部李权智用款江西赣锋锂业外协1人7天工资付涂满根--个人"/>
        <s v="生产部李权智用款江西赣锋锂业外协人员工资（廖庆民1440元，彭根珠1440元）--个人"/>
        <s v="生产部李权智用款成渝钒钛外协工资（卫明明6114.38元，董二刚4984.38元，董兵5004.25元 ）--个人"/>
        <s v="生产部张月用款青海发投大修项目宋刚团队外协人员工资110587.5元，交通费23409元（全款133996.5,已付128996.5，余5000）--个人"/>
        <s v="生产部李晶用款青海发投张少伟团队外协12人工资（全款69966，已付64966，余5000）--个人"/>
        <s v="生产部李晶用款青海发投外协葛红垒团队工资155925元及交通费39078元（全款195003，已付190003，余5000）--个人"/>
        <s v="生产部李晶报销日照钢铁临时采购12mm气管材料费--个人"/>
        <s v="生产部项小生报销日照钢铁提锌窑加班换托轮 购买加班餐矿泉水--个人"/>
        <s v="生产部余永昕报销测窑工具中盐内蒙古发江苏永钢物流费--个人"/>
        <s v="生产部李权智报销7.22江西赣锋锂业租用顶500吨两天800元（400元一天），运费300元，共1100元--个人"/>
        <s v="生产部李晶报销日照钢铁7月2朱立全中暑防暑降温药品采购--个人"/>
        <s v="生产部王国志报销江西赣锋锂业7月21日交通费934.78元--个人"/>
        <s v="生产部李莉莉用款日照钢铁零星耗材、防暑降温物资等付日照维刚商贸有限公司--公司"/>
        <s v="生产部唐欣欣报销日照钢铁二期石灰窑维修急需配件，五金店采购付--个人"/>
        <s v="生产部毛昌兵报销7.20江西赣锋锂业交通费--个人"/>
        <s v="生产部刘江波报销项目部办公车辆使用加油费--个人"/>
        <s v="生产部饶凯报销7.18江西赣锋锂业交通费--个人"/>
        <s v="生产部程时勇报销7.6赣锋锂业到福建鼎信交通费用--个人"/>
        <s v="生产部余永昕报销7.9测窑工具广安台泥发内蒙古中盐物流费--个人"/>
        <s v="生产部饶凯报销广安公司回转窑动静态检测项目7.15-7.16交通费--个人"/>
        <s v="生产部李晶报销日照钢铁临时采购费及50活接采购费--个人"/>
        <s v="生产部饶凯报销东方希望外协住宿费7.4-7.13 --个人"/>
        <s v="生产部王国志报销成渝钒钛7月10日交通费264元--个人"/>
        <s v="生产部李晶报销日照钢铁王宗民办公室购买冰柜；抵扣现场罚款--个人"/>
        <s v="生产部程旭文报销山西铝业采购链条和链轮--个人"/>
        <s v="财务部汪余欢用款青海发投大修期间川佳住宿费，付川佳2700，付何俊杰500--个人"/>
        <s v="生产部李权智报销安全检查整改项：氧气库房，气体浓度检测仪失效需采购更换--个人"/>
        <s v="生产部李权智报销7.19号赣锋锂业500吨液压顶9天租金2700元（300元/天），运费300元（来回运费）--个人"/>
        <s v="生产部李权智报销内蒙古宜化15台手推车，共19件货，大林总采购，物流费到付285元。--个人"/>
        <s v="生产部李权智报销200双手套采购费--个人"/>
        <s v="财务部汪余欢报销6.26卷扬机供应商叫货拉拉从西宁送货至青海发投物流费--个人"/>
        <s v="生产部房延云报销7.7-7.21宾馆到福建鼎信实业租电动车交通费--个人"/>
        <s v="生产部李权智用款成渝钒钛工具回厂物流付鄂州方刚物流有限公司--公司"/>
        <s v="生产部闵洋报销内蒙古宜化5.8-7.26现场租赁车辆费用（总金额6500，冲借支5000，实付1500）--个人"/>
        <s v="生产部张月用款中盐内蒙古外协架子工付朱红宁--个人"/>
        <s v="生产部李权智用款江西玉山万年青外协工人工资及交通费付陈保胜--个人"/>
        <s v="生产部林柱生报销江西玉山万年青外协人员工资赵洪工资--个人"/>
        <s v="生产部李权智用款东方希望外协工资及生活费付雍佳强--个人"/>
        <s v="生产部何俊杰报销中盐建材工装钢材采费3300元，物流费500元付何俊杰"/>
        <s v="生产部林家祥报销7.19玉山万年青交通费--个人"/>
        <s v="生产部吴有良报销成渝钒钛采购铅丝压齿顶间隙--个人"/>
        <s v="生产部项小生报销7.29曲阳金隅水泥厂回公司交通费--个人"/>
        <s v="生产部闵洋报销内蒙古宜化租车蒙KQ685Q加油费用--个人"/>
        <s v="生产部吴有良报销成渝钒钛7.18-7.20交通费--个人"/>
        <s v="生产部饶凯报销日照调外协钳工师傅，3人一起打滴滴去水泥厂交通费--个人"/>
        <s v="生产部饶凯报销江西晶昊7.23交通费--个人"/>
        <s v="生产部程时勇报销7.11福建鼎信回鄂州交通费--个人"/>
        <s v="生产部郭建霞用款工厂2025.5月食堂采购费付周稳--个人"/>
        <s v="生产部李权智报销中盐内蒙古挂瓦，轴修复购买砂带和油石--个人"/>
        <s v="生产部李权智报销莱芜钢铁2件托轮安装，密封盘根购买--个人"/>
        <s v="生产部李权智报销购买盘根，私车使用里程费--个人"/>
        <s v="生产部李权智用款青海发投马占全工资--个人"/>
        <s v="生产部李权智用款青海发投6月17日到7月22日租车费用付德令哈诚联汽贸有限公司--个人"/>
        <s v="生产部李权智用款青海发投外协人员祁宏栋工资--个人"/>
        <s v="生产部闵洋用款内蒙古宜化外协（吕海涛14900，郭保锋12285，吕建伟11000，尚小军预支5000元+14845元，6.14-7.13苗文温14000，王红卫工资暂时不付）--个人"/>
        <s v="综合部蒋霞用款张月住院探望福利费--个人"/>
        <s v="财务部王金平用款湖北开明2023年和2024年审计报告，400元/年，合计800元，高企复审需要付四川欣亿欣企业管理咨询有限公司--个人"/>
        <s v="生产部陈国树报销湖北特种设备检验检测研究院（鄂州分院）提交公司3台行车检验申请书及报检手续-私车公用--个人"/>
        <s v="生产部黄震报销青海发投7.15-7.16交通费--个人"/>
        <s v="生产部黄震报销7.30公司到青海发投交通费--个人"/>
        <s v="生产部黄震报销中盐内蒙古7.23采购安全帽3顶--个人"/>
        <s v="生产部黄震报销7.25-7.27乌海中盐回公司交通费--个人"/>
        <s v="生产部黄震报销公司到乌海西中盐建材公司车费--个人"/>
        <s v="生产部李权智报销7.22福建鼎信工具回厂物流费--个人"/>
        <s v="生产部毛昌兵报销玉山万年青7.24交通费--个人"/>
        <s v="生产部李权智报销内蒙古宜化张全民回程票--个人"/>
        <s v="生产部李晶用款日照钢铁华泰6.27-7.26气体采购费付日照市岚山华泰氧气有限公司--公司"/>
        <s v="生产部程时勇报销7.25-7.27赣峰锂业转曲阳金隅交通费--个人"/>
        <s v="生产部林维报销日照钢铁采购的物资 柴油清洗油污用--个人"/>
        <s v="生产部李权智用款青海发投气体采购费（总金额23825，冲押金15000，实付8825）付海西恒利气体工贸有限公司--个人"/>
        <s v="生产部饶凯报销江西玉山万年青7.26交通费--个人"/>
        <s v="生产部程时勇报销曲阳金隅水泥7.29交通费--个人"/>
        <s v="生产部余永昕报销测窑工具江苏永钢发日照钢铁物流费--个人"/>
        <s v="生产部余永昕报销测厚仪山东日照发曲阳 完工测厚仪探伤仪发回山东日照快递费--个人"/>
        <s v="生产部李权智用款莱芜钢铁托轮车磨削外协人员8月2日20:00到8月3日8:00共12小时收费1000元付陈志雄--个人"/>
        <s v="生产部李权智报销莱芜钢铁托轮组装采购2桶润滑脂（黄油）--个人"/>
        <s v="生产部李权智用款8月4日发货的2件莱芜钢铁托轮安装费用外协人员工资付林柱生--个人"/>
        <s v="生产部项小生报销8.5-8.6从湖北双环到日照钢铁交通费--个人"/>
        <s v="生产部林维报销日照钢铁鲁L A017U保养更换机油：200元。更换离合器拉线：80元--个人"/>
        <s v="生产部闵洋报销8.4内蒙古宜化租车蒙KQ685Q加油费用200元--个人"/>
        <s v="生产部饶凯报销天瑞集团汝州8.4-8.5交通费--个人"/>
        <s v="综合部蒋霞报销王国志7月24日江西赣锋锂业交通费--个人"/>
        <s v="生产部蒋霞报销王国志7月23日交通费--个人"/>
        <s v="生产部李权智报销公司网络缴费500元--个人"/>
        <s v="生产部李权智用款2023年前遗留账目吊车费付诚兴吊装 {肃州区鼎辉机械租赁部(个体工商户)}--公司"/>
        <s v="生产部程时勇报销7.18赣锋锂业交通费--个人"/>
        <s v="生产部李权智用款中盐内蒙古外协人员工资（陈达良17425元，曹帮亮10450元）"/>
        <s v="财务部汪余欢报销出差青海路途及公司未开餐前餐补6.14-6.19--个人"/>
        <s v="财务部汪余欢用款商务宋泽阳7/29-8/5川佳住宿费用70元/天*8天付王明生--个人"/>
        <s v="生产部王奇报销内蒙古宜化7.30-8.1交通费--个人"/>
        <s v="生产部王国志报销山西铝业项目7月31日交通费--个人"/>
        <s v="生产部饶凯报销天瑞汝州8.7交通费--个人"/>
        <s v="生产部林维报销日照钢铁8.5/8.7材料采购费--个人"/>
        <s v="生产部李晶用款中盐内蒙古外协人员（陈达良，曹帮亮）生活住宿费--个人"/>
        <s v="生产部李权智用款行车报检整改，维修费用付武汉市武昌区大发起重设备经营部--公司"/>
        <s v="生产部李权智用款东方希望外协人员工资（钟万山2240， 上下班交通费王丽梅380元，黄国恩280元）--个人"/>
        <s v="生产部李权智用款实心焊丝50件，药芯焊丝70件，焊工手套120双采购费付湖北荣欣顺商贸有限公司--公司"/>
        <s v="生产部程时勇报销天瑞汝州8.7-8.8交通费--个人"/>
        <s v="生产部程时勇报销天瑞汝州8.4交通费--个人"/>
        <s v="生产部闵洋用款内蒙宜化电石炉外协王红卫工资14500元。(总金额86530元，8.2付72030元，余14500未付)--个人"/>
        <s v="生产部何俊杰报销中盐内蒙古8.14板房运费--个人"/>
        <s v="生产部景旭光用款内蒙古君正外协人员30人工资付于龙"/>
        <s v="生产部熊伟报销福建三钢项目刻公章--个人"/>
        <s v="生产部李晶报销日照钢铁7.12小货车换胎维修费--个人"/>
        <s v="生产部祝发权报销内蒙古君正8.24交通费--个人"/>
        <s v="生产部黄国恩报销内蒙古君正8.24交通费--个人"/>
        <s v="生产部饶凯报销内蒙古君正8.24交通费--个人"/>
        <s v="生产部林家祥报销购买油漆，密封圈（报销82元，冲账21元，打款61元)--个人"/>
        <s v="生产部袁漠广报销厂内大风扇维修购买6个扇叶共50.79元--个人"/>
        <s v="生产部郭建霞用款江苏永钢项目7月寄工器具回司共3托物流费付湖北德邦物流有限公司--公司"/>
        <s v="生产部余永昕报销8.8测窑工具淄博圣川发赣锋锂业物流费--个人"/>
        <s v="生产部余永昕报销8.18测窑工具赣锋锂业发日照钢铁物流费--个人"/>
        <s v="生产部李晶用款日照钢铁5.1-6.15货款付日照维刚商贸有限公司--公司"/>
        <s v="生产部黄国恩报销东方希望8.17回公司交通费--个人"/>
        <s v="生产部马全花报销青海发投黑白打印机购买黑色墨粉6盒--个人"/>
        <s v="生产部房延云报销7.26-8.17宾馆到赣锋锂业上下班租用电动车--个人"/>
        <s v="生产部房延云报销8.18江西赣锋锂业回公司交通费--个人"/>
        <s v="生产部林维报销租用两台等离子维修费用及采购油漆等材料费用--个人"/>
        <s v="生产部陈姣姣报销青海发投库房更换门锁--个人"/>
        <s v="生产部黄震报销中盐内蒙古7.21-7.22交通费45元，车辆加油200元，打印费72元--个人"/>
        <s v="生产部房延云报销7.25从公司到江西赣锋锂业交通费--个人"/>
        <s v="生产部何俊杰报销内蒙古君正8.27工器具购买及打印费--个人"/>
        <s v="生产部李权智报销丁春法住院由李工代表公司去探望，购买水果牛奶的费用--个人"/>
        <s v="生产部李权智报销厂内购买油漆涂刷安全通道--个人"/>
        <s v="生产部李权智报销8.21晚上和小林总招待客户交通费--个人"/>
        <s v="生产部李权智报销货车鄂A 4Z5Y0 维修--个人"/>
        <s v="生产部李权智报销8月15日到武汉公司参与管道资质评审停车费--个人"/>
        <s v="生产部李权智报销赣锋锂业租电动车，帆布手套10双30元--个人"/>
        <s v="生产部李权智报销樟树晶昊盐业租电动车上下班6个人，每台每月100元--个人"/>
        <s v="生产部吴有良报销青海发投6.6-6.8/7.5交通费--个人"/>
        <s v="生产部吴有良报销伊犁钢铁6.4-6.5现场勘查技术交流交通费--个人"/>
        <s v="生产部吴有良报销车辆加油费--个人"/>
        <s v="生产部吴有良报销8.10-8.12勘查现场交通费--个人"/>
        <s v="生产部马全花用款青海发投外协人员工资付陈田--个人"/>
        <s v="生产部李权智用款内蒙古项目外协人员工资（朱含民、李爱荣、宫晓、代先波、武仁峰、范迎方、宋刚、宋华伟、樊会民、杨建军、牛银记、刘仁雪、王立飞）"/>
        <s v="生产部景旭光报销内蒙古君正工人上下班用面包车加油100元--个人"/>
        <s v="生产部李权智用款四川峨胜风机返修，动平衡预付款付四川大奥风机制造有限公司--公司"/>
        <s v="生产部李晶用款7月工资（何俊杰27971元）--个人"/>
        <s v="生产部宋超用款新疆伊犁钢铁外协人员7-8月份预支劳务工资（全款76730,付38365）--个人"/>
        <s v="生产部马全花用款青海发投气体押金付海西恒利气体工贸有限公司"/>
        <s v="生产部李权智用款青海发投重碱车间废淡液钛板更换项目(保温)协议价13000元，本次支付3000元付邵玉海--个人"/>
        <s v="生产部陈国树用款鄂州厂区更换灭火器粉付湖北楠瑞消防设备有限公司--公司"/>
        <s v="生产部李晶用款内蒙古宜化外协人员王红卫，郭庆滨合成转换器工资 （总金额19485，付9742.5）--个人"/>
        <s v="生产部李晶用款内蒙古宜化电石炉外协人员王红卫工资（总金额22312.5，付11156.25）--个人"/>
        <s v="生产部李晶用款内蒙古君正项目外协人员陈达良、曹帮亮等15人工资及生活费付陈达良--个人"/>
        <s v="生产部李晶用款中盐内蒙古项目外协人员补曹帮亮工资付陈达良--个人"/>
        <s v="生产部李晶用款内蒙古宜化外协人员王红卫，郭庆滨合成转换器工资 （总金额19485，9.12付9742.5，剩9742.5未付）--个人"/>
        <s v="生产部李晶用款内蒙古宜化电石炉外协人员王红卫工资（总金额22312.5，9.12付11156.25，剩11156.25未付）--个人"/>
        <s v="生产部李权智用款内蒙古项目外协人员工资（朱含民、李爱荣、宫晓、代先波、武仁峰、范迎方、宋刚、宋华伟、樊会民、杨建军、牛银记、刘仁雪、王立飞）（总金额227080.63元，9.4付113540.31，剩113540.31未付）--个人"/>
        <s v="生产部李权智报销南方水泥现场招标，停车费17元--公司"/>
        <s v="生产部李权智报销山西铝业项小生和余永昕，现场租用电动车上下班，一个星期50元--个人"/>
        <s v="生产部李权智报销新兴铸管采购平面磨锁紧磨石用螺母M22 9个共8元--个人"/>
        <s v="生产部李权智报销青海租的皮卡车，戴路生加油，李权智支付100元（2025.9.17）--个人"/>
        <s v="生产部李权智报销公司平面磨维修配件50元，公司货车装货过磅费用10元--个人"/>
        <s v="生产部李权智报销9.17帮周稳买车票，去新疆宜化--个人"/>
        <s v="生产部李权智报销够买三根角铁，做车间后面两个大门地上导轨--个人"/>
        <s v="生产部李权智报销公司网络800元实付798.4元，水费717.8元，办公室玻璃更换700元（办公室玻璃600元，车间消防圈玻璃100元）--个人"/>
        <s v="生产部李权智报销鄂A 334P8和鄂A S7007，两台车保养费用。平面磨维修购买丝杆和螺丝--个人"/>
        <s v="生产部李权智报销厂内备货管中直接100个、平面磨弹簧30根、等离子割嘴100套、管箍100个--个人"/>
        <s v="生产部李权智报销新洋丰房租1700元/月，押金500元--个人"/>
        <s v="生产部李权智报销新洋丰采购垫絮+盖絮+三件套--个人"/>
        <s v="生产部林维用款日照钢铁10#窑垫板加垫垫片购买，含切割压弧付日照运晖钢铁有限公司--公司"/>
        <s v="生产部宋超用款伊犁钢铁代刘祖才付现场施工人员工资付（余守磊5700元，褚晓飞5700元）--个人"/>
        <s v="生产部宋超用款新疆伊犁钢铁外协人员7-8月份预支劳务工资（全款76730,9.8付人员一半工资38365，9.25付余守磊6500元，褚晓飞6500元）--个人--个人"/>
        <s v="生产部周稳借支新疆宜化现场购买生活食材，借支备用金2000--个人"/>
        <s v="生产部房延云报销7.26-8.17从大同到内蒙宜化交通费--个人"/>
        <s v="生产部饶凯报销日照钢铁9.16-9.17交通费--个人"/>
        <s v="生产部宋超报销伊犁钢铁9.11出租房用水电费--个人"/>
        <s v="生产部李权智用款青海发投减温器探伤人员工资3300元付林全意--个人"/>
        <s v="生产部项小生报销9.13-9.15山东日照到江苏永钢交通费--个人"/>
        <s v="生产部袁漠广报销采购倒顺开关 2个共5.99元--个人"/>
        <s v="生产部黄国恩报销9.9-9.10内蒙兴发冷渣机交通费--个人"/>
        <s v="生产部黄震报销9.12-9.13唐山中厚板转日照钢铁车费--个人"/>
        <s v="生产部黄震报销9.8-9.9唐山中厚板材交通费--个人"/>
        <s v="生产部黄震报销9.4-9.5青海发投交通费--个人"/>
        <s v="生产部宋超用款7月26-8月23日管道焊接氩气付新源县利态制气有限责任公司--公司"/>
        <s v="生产部余永昕报销测窑工具内蒙古乌海发日照钢铁物流费--个人"/>
        <s v="生产部余永昕报销内蒙古兴发到日照钢铁物流费--个人"/>
        <s v="生产部饶凯报销内蒙古君正上下班租的面包车加油费--个人"/>
        <s v="生产部闵洋报销苗文温7.14-7.31内蒙古宜化电石炉工资及返程路费付苗文温--个人"/>
        <s v="生产部王国志报销江西赣锋锂业购买水果看往李柏松56元，外协转工地交通费70--个人"/>
        <s v="生产部王国志报销江西赣锋锂业7月2日交通费90元--个人"/>
        <s v="生产部张月用款戴路生 孙培培 焦春生 于龙四人本安排8月31日到青海发投施工减温器，后退票改为9月7日过去。退票费471.1元，车费966元付戴路生--个人"/>
        <s v="生产部张月用款戴路生4人组焦春生从内蒙古宜化去往青海发投交通费付戴路生--个人"/>
        <s v="生产部宋超用款新疆伊犁钢铁外协人员7-8月份预支劳务工资（全款76730,9.8付人员一半工资38365，9.25付13000,9.26付人员一半工资14365，剩刘祖才/徐星河未付）--个人--个人"/>
        <s v="生产部周稳报销6.14-7.6青海出差期间伙食补贴（补报）--个人"/>
        <s v="财务部王金平用款处理姚忠平账务个税更正申报费用付合肥峻岭财务管理有限公司--公司"/>
        <s v="生产部余永昕报销8.28-8.29日照钢铁出发内蒙古乌海交通费--个人"/>
        <s v="生产部余永昕报销测窑工具日照钢铁发内蒙古乌海物流费--个人"/>
        <s v="生产部李权智用款辽宁银盛9.9交通费付（毛昌兵635元，程时勇635元）--个人"/>
        <s v="生产部饶凯报销内蒙古君正三人加班，打车回宿舍。--个人"/>
        <s v="生产部黄震报销8.22青海发投碱业去盐湖钾肥厂看施工现场交通费--个人"/>
        <s v="生产部黄震报销唐山中厚板材9.10-9.11上下班车费--个人"/>
        <s v="生产部黄震报销唐山中厚板材打印费49元，物流快递费50元--个人"/>
        <s v="生产部林维报销日照钢铁鲁L A017U维修费及年审费用--个人"/>
        <s v="生产部林维报销日照钢铁材料采购费--个人"/>
        <s v="生产部林维报销日照钢铁8月26晚宴请设备处郭宇--个人"/>
        <s v="生产部袁漠广报销焊机维修用自攻钉1斤5.65元--个人"/>
        <s v="生产部郭建霞用款2025.8月工厂食堂餐费2513.7元付周稳--个人"/>
        <s v="生产部李权智用款内蒙古宜化外协人员工资（总金额13429.75元，10.10付郭庆滨6908.75元）--个人"/>
        <s v="生产部闵洋报销新疆宜化房租3200元，生活费1000元，押金2000元--个人"/>
        <s v="生产部闵洋报销9.20内蒙古宜化出差交通费--个人"/>
        <s v="生产部闵洋报销10月5日出差新疆宜化交通费--个人"/>
        <s v="生产部闵洋报销新疆宜化租车4000元押金，5800元一个月租金--个人"/>
        <s v="生产部周稳报销10月5日从鄂州出差至新疆宜化交通费--个人"/>
        <s v="生产部周稳报销9.19-9.25新疆宜化交通费--个人"/>
        <s v="生产部周稳报销新疆宜化9.19-9.23出差期间住宿费--个人"/>
        <s v="生产部石小伟报销9.15-9.30芜湖新兴铸管往返交通费--个人"/>
        <s v="生产部毛昌兵报销9.24-9.25唐山中厚板材交通费--个人"/>
        <s v="生产部毛昌兵报销9.19-9.20内蒙古宜化交通费--个人"/>
        <s v="生产部程时勇报销9.24-9.25新洋丰交通费--个人"/>
        <s v="生产部程时勇报销9.19-9.20内蒙古宜化交通费--个人"/>
        <s v="生产部程时勇报销9.11-9.12大同云中水泥交通费--个人"/>
        <s v="生产部程时勇报销9.8-9.10辽宁银盛交通费--个人"/>
        <s v="生产部房延云报销9.24-9.25唐山中厚板材交通费--个人"/>
        <s v="生产部李权智报销9.27新洋丰采购碳棒3盒--个人"/>
        <s v="生产部李权智报销新洋丰9.26采购插座--个人"/>
        <s v="生产部李权智报销唐山中厚板材购买2卷不锈钢钢丝--个人"/>
        <s v="生产部李权智报销9.25日照钢铁购买磨石90片--个人"/>
        <s v="生产部李权智报销9.25芜湖新兴铸管采购磨石90片--个人"/>
        <s v="生产部李权智报销新洋丰工具零星采购--个人"/>
        <s v="生产部李权智报销新洋丰9.24采购10T电动葫芦的开关和电缆线--个人"/>
        <s v="生产部李权智报销新洋丰住房租及押金1500元，工具耗材采购438元，招待费160元--个人"/>
        <s v="生产部余永昕报销9.18-9.20日照钢铁交通费--个人"/>
        <s v="生产部余永昕报销9.16日照钢铁出发江苏永钢交通费--个人"/>
        <s v="生产部李同林报销9.15芜湖新兴铸管交通费--个人"/>
        <s v="生产部项小生报销9.18日照钢铁交通费--个人"/>
        <s v="周稳借支"/>
        <s v="生产部房延云报销9.27-9.28新洋丰交通费--个人"/>
        <s v="生产部李同林报销9.29新洋丰交通费--个人"/>
        <s v="生产部李同林报销9.28芜湖新兴铸管交通费--个人"/>
        <s v="生产部毛昌兵报销8.29-8.30四川峨胜交通费--个人"/>
        <s v="生产部毛昌兵报销辽宁银盛9.9-9.10交通费--个人"/>
        <s v="生产部毛昌兵报销9.11-9.12大同云中水泥交通费--个人"/>
        <s v="生产部祝发权报销内蒙古宜化9.24-9.25交通费--个人"/>
        <s v="生产部祝发权报销7.27-7.28/8.18江西赣锋锂业交通费--个人"/>
        <s v="生产部袁漠广报销厂内维修检测万用表一个68元--个人"/>
        <s v="生产部程时勇报销四川峨胜8.29-8.30交通费--个人"/>
        <s v="生产部黄国恩报销9.19-9.20大同云中水泥交通费--个人"/>
        <s v="生产部余永昕报销9.16江苏永钢交通费--个人"/>
        <s v="生产部饶凯报销9.18日照钢铁体检费--个人"/>
        <s v="生产部项小生报销10.10阿拉伯化肥到日照钢铁交通费--个人"/>
        <s v="生产部李权智报销9.30-10.3新洋丰零星采购费--个人"/>
        <s v="生产部李权智报销新洋丰采购两个电动十吨葫芦，被子等--个人"/>
        <s v="生产部黄震报销唐山中厚板打印费43元，办理上岗证费30元，购买材料费27.8元--个人"/>
        <s v="生产部叶涛报销青海盐湖镁业购买浸入式油管状电加热器SR--个人"/>
        <s v="生产部林维用款日照钢铁11#窑垫板加垫垫片购买，含切割压弧。付日照运晖钢铁有限公司--公司"/>
        <s v="生产部张月用款新疆宜化项目支付房屋押金3500元，活动板房10块/天，3个月起租。付闵洋--个人"/>
        <s v="生产部李同林报销9.30新洋丰转湖北双环交通费--个人"/>
        <s v="生产部李同林报销9.30湖北双环转湖北新洋丰交通费--个人"/>
        <s v="生产部李权智报销武汉锅炉资质审核，停车费27元。车床调速电机故障，购买配件维修--个人"/>
        <s v="生产部李权智报销祝发权，程良柱交通费。轮带修复打防雨棚采购雨布和面罩85元--个人"/>
        <s v="生产部祝发权报销9.29-9.30四川峨胜转湖北新洋丰交通费--个人"/>
        <s v="生产部石小伟报销10.4湖北新洋丰交通费--个人"/>
        <s v="生产部余永昕报销10.10-10.12日照钢铁出发新疆宜化交通费--个人"/>
        <s v="生产部余永昕报销10.9-10.10日照钢铁交通费--个人"/>
        <s v="生产部黄震报销9.24-9.28日照钢铁转唐山中厚板及唐山中厚板回公司交通费--个人"/>
        <s v="生产部林维报销10月10日武汉-日照钢铁交通费--个人"/>
        <s v="生产部林维报销日照钢铁9.13交通费及招待费--个人"/>
        <s v="生产部李权智用款江西亚东项目外协人员工资（牛得元1900元，谢登伟240元，周永松240元）--个人"/>
        <s v="生产部闵洋报销新疆宜化现场购买脚手架--个人"/>
        <s v="生产部闵洋报销新疆宜化报销办理进场证费用125元--个人"/>
        <s v="生产部闵洋报销新疆宜化10月7日采购现场采购电动扳手，手套以及水平仪--个人"/>
        <s v="生产部闵洋报销内蒙古宜化现场租赁车辆加油费--个人"/>
        <s v="生产部闵洋报销新疆宜化现场租赁车辆加油费--个人"/>
        <s v="生产部闵洋报销内蒙古回公司途中车辆维修--个人"/>
        <s v="生产部闵洋报销内蒙古宜化报销程时勇，毛昌兵，房延云三人体检费用--个人"/>
        <s v="生产部闵洋报销新疆宜化现场采购焊材--个人"/>
        <s v="生产部闵洋用款现场购买液压弯轨机一台付济宁万利机械制造有限公司--公司"/>
        <s v="生产部李权智报销新洋丰采购葫芦和钢丝绳材料费--个人"/>
        <s v="生产部李权智报销溧阳金峰轮带采购电镐费用--个人"/>
        <s v="生产部李权智报销新洋丰项目房租续租1个月费用--个人"/>
        <s v="生产部李权智报销溧阳金峰项目李权智、祝发权、覃延吉、程良柱、林枫、刘志林（时间10.19~10.26住宿费）--个人"/>
        <s v="生产部李权智报销溧阳金峰回程交通费--个人"/>
        <s v="生产部李权智报销新洋丰零星采购--个人"/>
        <s v="生产部李权智报销管道资质审核，贴标牌购买双面胶4卷--个人"/>
        <s v="生产部毛昌兵报销新洋丰9.25-9.27交通费--个人"/>
        <s v="生产部李权智用款江西亚东破碎机离线维修项目配件及工装制作、机加工费用付鄂州市联丰机械厂--公司"/>
        <s v="生产部闵洋报销新疆宜化现场采购氧气乙炔带，气表，割枪--个人"/>
        <s v="生产部余永昕报销新疆宜化到日照钢铁交通费--个人"/>
        <s v="生产部余永昕报销日照钢铁出发阜阳先去培训机构拿证交通费--个人"/>
        <s v="生产部余永昕报销戴路生开车去看卷板未带车钥匙 打车送钥匙费用--个人"/>
        <s v="生产部张全民报销日照钢铁坐火车到阿拉伯化肥交通费--个人"/>
        <s v="生产部林维报销日照钢铁9月零星采购--个人"/>
        <s v="生产部项小生报销阿拉伯化肥釆购--个人"/>
        <s v="生产部黄国恩报销报销出差湖北新洋丰交通费--个人"/>
        <s v="生产部李权智用款内蒙古宜化外协人员工资（总金额13429.75元，10.10付郭庆滨6908.75元，剩王红卫6521未付）--个人"/>
        <s v="综合部蒋霞用款2025.10-11车辆油卡充值付中国石化销售股份有限公司湖北鄂州石油分公司--公司"/>
        <s v="综合部蒋霞用款湖北开明ISO9001质量体系认定，按合同付款方式，先支付50%计2500元，出证后再付尾款付挪亚检测认证集团有限公司--公司"/>
        <s v="生产部李权智报销池州恒鑫旧钢丝绳加工成新钢丝绳费用--个人"/>
        <s v="生产部李权智报销池州恒鑫11.2住宿费及零星采购--个人"/>
        <s v="生产部李权智报销仓库备货200双手套，10卷电工胶布，200片切割片--个人"/>
        <s v="生产部宋超报销徐云云去新源去伊宁办理焦化厂审核单签字交通费--个人"/>
        <s v="生产部李同林报销10.8出差湖北双环交通费--个人"/>
        <s v="生产部李同林报销10.19从湖北双环出差湖北新洋丰交通费--个人"/>
        <s v="生产部李权智报销催收款项，甲方拿产品设备抵货款，物流费用1000元--个人"/>
        <s v="生产部李权智用款内蒙古宜化外协人员工资(范迎方、宋华伟、樊会民、牛银记费用打给宋刚，杨建军的费用打给何俊杰)--个人"/>
        <s v="生产部闵洋报销新疆宜化10.10现场租赁2间活动板房居住，10元/天.支付房租费用--个人"/>
        <s v="生产部李权智报销新洋丰购买口罩50只，刀片1盒，手套1包，焊把钳2个，胶布和地线夹--个人"/>
        <s v="生产部张月用款新洋丰外协戴路生 孙培培 焦春生 于龙四人从新疆宜化出差湖北新洋丰交通费及住宿费付戴路生--个人"/>
        <s v="生产部张月用款戴路生 孙培培 焦春生 于龙四人从青海发投出差新疆宜化交通费以及在乌鲁木齐中转产生一晚上住宿费付戴路生--个人"/>
        <s v="生产部李权智报销鄂州厂区10月份水费--个人"/>
        <s v="生产部周稳报销2025年9月份食堂费用共计1809.4元。--个人"/>
        <s v="生产部李晶用款新洋丰谭吉森、雷军两人外协工资--个人"/>
        <s v="生产部李晶用款吴磊擦伤后自行挂号，简单处理无问题后打车回新洋丰交通费付吴磊--个人"/>
        <s v="生产部李晶用款新洋丰宋华兵、朱国宾、陈发军三人从双环项目区新洋丰临时施工工资（10.23-11.3））--个人"/>
        <s v="综合部蒋霞用款余宇宏2025.11.3-11.10工资及交通费2469.5元--个人"/>
        <s v="综合部蒋霞用款高企认定出具2022-2024年度研发费专项审计报告和2024年度高新产品收入专项审计报告费用付武汉仟佰道企业管理咨询有限公司--公司"/>
        <s v="生产部李晶用款湖北双环外协人员工资及交通费付封冬平--个人"/>
        <s v="生产部张月用款池州恒鑫气体采购费付池州市福星气体有限公司--公司"/>
        <s v="生产部李权智报销采购清洗剂3瓶，小锉刀一把，锥形尖头单槽一只--个人"/>
        <s v="总经办林柱生报销购买金刚磨片24片50元，电动磨头机160元，合计210元--个人"/>
        <s v="总经办林全意报销报销林总给外协堵志波购买出差湖北双环交通费--个人"/>
        <s v="生产部李权智用款鄂州市联丰机械厂外协   金属加工费--公司"/>
        <s v="生产部李权智报销2个手拉葫芦，10件雨衣，2个1吨葫芦320元，雨衣10件50元_x000a_磨头10个20元--个人"/>
        <s v="生产部黄国恩报销报销出差青海发投来回交通费--个人"/>
        <s v="生产部黄震报销阿拉伯化肥完工转日照钢铁车费--个人"/>
        <s v="生产部林维报销日照钢铁8#回转窑窑尾垫板返工材料费付日照运晖钢铁有限公司--公司"/>
        <s v="生产部李晶用款黄震借支新疆宜化备用金--个人"/>
        <s v="生产部林维用款建材厂购买ATW528AB胶5套用于煤气管道堵漏付日照固德新材料有限公司--公司"/>
        <s v="生产部李权智报销池州恒鑫购买雨衣和链条接头--个人"/>
        <s v="生产部李权智报销新洋丰李同林在店里拿的劳保用品--个人"/>
        <s v="生产部李权智报销阜阳皖润电力帮张全民买火车票回公司--个人"/>
        <s v="生产部李权智报销池州恒鑫堵志波11.1住宿费，其余人员11人11月3日到11月9日住宿费--个人"/>
        <s v="生产部李权智报销阜阳皖润电力采购J857CrNi焊条10kg 共360元--个人"/>
        <s v="生产部余永昕报销阜阳皖润电力现场采购办公用品--个人"/>
        <s v="生产部余永昕报销阿拉伯邮寄公章过来 宾馆老板代收 焊条顺丰到付费用--个人"/>
        <s v="生产部余永昕报销阜阳皖润电力搭设脚手架货柜费用--个人"/>
        <s v="生产部李权智用款池州恒鑫挡轮焊接前粗车和焊接后精车两次加工费用付鄂州市晨晟机械有限公司"/>
        <s v="生产部李权智用款伊犁钢铁项目采购弯头阀门补偿器付伊宁市四通物资经销部"/>
        <s v="湖北工行西山付生产部周英柱用款青海发投气体采购费付海西恒利气体工贸有限公司--公司"/>
        <s v="湖北工行西山付生产部郭建霞用款青海发投5.10-5.21材料采购费付德令哈埃克森商贸有限公司--公司"/>
        <s v="湖北工行西山付生产部李权智用款厂内材料采购费付鄂州市苏宏物资有限公司--公司"/>
        <s v="湖北工行西山付生产部李权智用款厂内气体采购费用付鄂州市鹏缘气体有限责任公司--公司"/>
        <s v="湖北工行西山付生产部李权智用款厂内工作服采购费付武汉鑫山和工贸有限责任公司--公司"/>
        <s v="湖北工行西山付生产部周英柱用款厂内材料采购费付武汉天浩机电设备有限公司--公司"/>
        <s v="湖北工行西山付生产部李权智用款湖北宜化2件托轮面新建制作更换，轴承座及轴承拆装更换外发加工费尾款付辉县市成军机械设备有限公司--公司（银行承兑汇票3张）"/>
        <s v="生产部李权智用款青海发投石灰车间2024.9.30-11月吊车费用付诚兴吊装（账号：酒泉恒诚盛起重运输有限公司）付承兑2万--公司"/>
        <s v="生产部李权智用款青海发投永良吊装总金额232471.25，已支付160000，还剩72471.25未支付（先付承兑3万）--个人"/>
        <s v="生产部郭建霞用款青海发投5月10日-5月21日采购材料费付德令哈埃克森商贸有限公司（付承兑5万）--公司"/>
        <s v="湖北工行西山付生产部李权智用款邯郸钢厂利旧邯宝转炉耳轴和轴承座采购零件费用付河北宏远液压机械有限公司--公司"/>
        <s v="生产部郭建霞用款青海发投德令哈博盛五金店2024年11月7日至2025年1月5日采购费付德令哈埃克森商贸有限公司（付承兑）--公司"/>
        <s v="生产部张月用款青海发投恒利气体2023.12.2~2024.10.23费用付海西恒利气体工贸有限公司（原单金额35390，后对账27490，实付27490银行承兑汇4张）"/>
        <s v="生产部张月用款青海发投大修项目气体押金付海西恒利气体工贸有限公司--公司（银行承兑汇1张）"/>
        <s v="湖北工行西山转生产部李权智用款莱芜钢铁2件埋弧焊费用31545元（先付2万承兑）付湖北运鑫焊接科技有限公司--公司"/>
        <s v="湖北工行西山付财务部郭建霞用款四川峨胜，河南汝州天瑞，湖北双环，青海发投，内蒙君正，江西赣锋锂业，东方希望8月物流费付鄂州方刚物流有限公司（付银行承兑）--公司"/>
        <s v="湖北工行西山付财务部郭建霞用款四川峨胜，河南汝州天瑞，湖北双环，青海发投，内蒙君正，江西赣锋锂业，东方希望9月物流费付鄂州方刚物流有限公司（付银行承兑）--公司"/>
        <s v="生产部郭建霞用款青海发投6月大修期间，从武汉天浩采购货款（合计54663元，9.30申请付1万承兑）付武汉欣玥顺商贸有限公司--公司"/>
        <s v="生产部郭建霞用款2024年4月1日至5月9日采购费266805元，9.30申请支付1万承兑付德令哈埃克森商贸有限公司--公司"/>
        <s v="生产部李权智用款永良吊装总金额232471.25，已支付190000，还剩42471.25未支付,9.30申请支付1万承兑付德令哈永良商贸有限公司--公司"/>
        <s v="湖北工行西山付财务部郭建霞用款青海盐湖镁业物流费付鄂州方刚物流有限公司（付银行承兑）--公司"/>
        <s v="湖北工行西山付生产部李权智用款新洋丰气体费用付荆门市鸿杰气体销售有限公司--公司（付银行承兑4张）"/>
        <s v="湖北工行西山付生产部张月用款青海发投，四川峨胜物流费付鄂州方刚物流有限公司--个人（付承兑1张）"/>
        <s v="湖北工行西山付生产部郭建霞用款2024年4月1日至5月9日采购费266805元，9.30付1万承兑，10.31申请付承兑5万付德令哈埃克森商贸有限公司--公司--公司"/>
        <s v="湖北工行西山付生产部郭建霞用款青海发投6月大修期间，从武汉天浩采购货款（合计54663元，9.30付1万承兑，10.31申请支付2万）付武汉欣玥顺商贸有限公司--公司（付承兑）--公司"/>
        <s v="湖北工行西山付生产部李权智用款莱芜钢铁2件埋弧焊费用32468元，10.31申请付银行承兑2468元付湖北运鑫焊接科技有限公司--公司"/>
        <s v="湖北工行西山付生产部李权智用款莱芜钢铁2件埋弧焊费用31545元（7.24付2万承兑，10.31申请付承兑11545元）付湖北运鑫焊接科技有限公司--公司--公司"/>
        <s v="湖北工行西山付生产部李晶用款日照钢铁材料采购5.1-6.15货款（总金额83377元，8.29付5万，10.31申请付1万元承兑）付日照维刚商贸有限公司（付承兑）--公司"/>
        <s v="湖北工行西山付生产部郭建霞用款9月山西大同，青海发投，新洋丰，日照钢铁，唐山中厚物流费付鄂州方刚物流有限公司（付承兑2张）--个人"/>
        <s v="湖北工行西山付生产部张月用款池州恒鑫气体押金付池州市福星气体有限公司货款（付银行承兑汇1张）"/>
        <s v="湖北工行西山付鄂州方刚物流有限公司银行承兑汇票1张"/>
        <s v="转林维日照钢铁信息费"/>
        <s v="销售部伍平申请江西亚东信息费付林柱生"/>
        <s v="转林维山西铝业信息费"/>
        <s v="转林柱生湖北宜化信息费"/>
        <s v="转林柱生江西亚东信息费"/>
        <s v="付石靖工资3661.76-体检220-酒200-社保1518.63=1723.13"/>
        <s v="转林柱生崇阳昌华信息费"/>
        <s v="付牛国庆湘潭钢铁信息费"/>
        <s v="转林柱生青海发投信息费"/>
        <s v="付闵洋新疆宜化信息费"/>
        <s v="付陈涛浏阳南方信息费"/>
        <s v="销售部罗小涛用款阿拉伯化肥信息费--个人"/>
        <s v="商务部范英用款青海发投碱业有限公司煅烧车间轻、重灰闪发器更新项目及轻灰一闪总管、重灰煅烧炉进气总管技改项目（安装施工）标书费付江苏唐电电力安装有限公司"/>
        <s v="青海发投碱业有限公司煅烧车间轻、重灰闪发器更新项目及轻灰一闪总管、重灰煅烧炉进气总管技改项目（安装施工）（二次）竞价标书费付江苏唐电电力安装有限公司"/>
        <s v="付余永昕唐山中厚板材信息费"/>
        <s v="付牛国庆四川峨胜信息费"/>
        <s v="商务部胡敏用款供压缩3.82MPA蒸汽管线优化改造及新增重灰减温减压装置（安装）项目标书费付江苏唐电电力安装有限公司--公司"/>
        <s v="付林柱生湘潭瑞通球团信息费"/>
        <s v="销售部林维用款日照钢铁信息费1万付林柱生--个人"/>
        <s v="销售部林柱生用款日照钢铁信息费--个人"/>
        <s v="付林全意中材亨达信息费"/>
        <s v="销售部牛国庆用款联峰钢铁（张家港）有限公司江苏永钢信息费--个人"/>
        <s v="生产部李晶用款青海发投周金国挂唐电两个月社保费用--个人"/>
        <s v="销售部林维用款日照钢铁信息费付林柱生--个人"/>
        <s v="商务部冯肖用款青海发投碱业有限公司5台锅炉喷水减温器更换项目(二次)标书费付江苏唐电电力安装有限公司"/>
        <s v="销售部刘江波伊犁钢铁信息费"/>
        <s v="销售部牛国庆用款四川峨胜信息费--个人"/>
        <s v="生产部唐欣欣用款日照钢铁信息费付林柱生--个人"/>
        <s v="生产部山玉英用款青海发投信息费--个人"/>
        <s v="生产部闵洋用款内蒙古宜化化工信息费--个人"/>
        <s v="销售部牛国庆用款东方希望信息费--个人"/>
        <s v="商务部冯肖用款中盐吉兰泰氯碱化工有限公司2025年度停车大修外委检修项目标书费付江苏唐电电力安装有限公司--公司"/>
        <s v="财务部汪余欢用款青海发投信息费付山玉英--个人"/>
        <s v="销售部林柱生用款中材亨达水泥有限公司信息费--个人"/>
        <s v="转销售部陈涛新兴铸管信息费"/>
        <s v="转李晶备用金"/>
        <s v="转陈涛湘钢瑞通球团信息费"/>
        <s v="商务部郭秀利用款青海发投项目开票40万，需付10.4%税费42400元给江苏唐电电力安装有限公司--公司"/>
        <s v="付陈涛邯郸钢铁信息费"/>
        <s v="付牛国庆江苏永钢信息费"/>
        <s v="商务部熊伟用款（三次）中盐内蒙古化工股份有限公司热电厂一车间锅炉检修项目标书费付江苏唐电电力安装有限公司"/>
        <s v="付牛国庆东方希望信息费"/>
        <s v="财务部汪余欢用款鞍山冀东水泥信息费付姚煜均--个人"/>
        <s v="财务部汪余欢用款辽宁银盛水泥信息费付姚煜均--个人"/>
        <s v="财务部汪余欢用款催收姚煜均渤海水泥信息费--个人"/>
        <s v="转林柱生湖南耒阳南方水泥信息费"/>
        <s v="生产部李权智用款青海发投闪发器，唐电给周金国缴纳7月份社保费用付江苏唐电电力安装有限公司--公司"/>
        <s v="转徐中科湖南耒阳信息费"/>
        <s v="转林维日照京华信息费"/>
        <s v="转姚煜均渤海水泥信息费"/>
        <s v="取现金存入门淑萍账户（北京金隅琉水信息费）"/>
        <s v="转陈涛差旅借支"/>
        <s v="转陈涛申请河钢邯郸公司信息费付姚煜均"/>
        <s v="阿鲁科尔沁旗山水水泥有限公司信息费付邓鑫"/>
        <s v="转闵洋新疆宜化备用金"/>
        <s v="生产部熊伟用款精矿浓密机与外管设备更新及配套设施升级改造项目资质使用，标书软件编制（含预算编制）及上传等费用付唐娜--个人"/>
        <s v="转陈涛江苏永钢信息费"/>
        <s v="转闵洋新疆宜化信息费"/>
        <s v="生产部李晶用款青海发投结算金额673256，前期开40万发票，本次开273256元，需付10.6%的税费，28965.13元付江苏唐电电力安装有限公司--公司"/>
        <s v="生产部李晶用款青海发投按结算金额支付2%管理费，结算金额673256*2%=13465.12元付江苏唐电电力安装有限公司--公司"/>
        <s v="生产部李晶用款唐电管理费2%付江苏唐电电力安装有限公司--公司"/>
        <s v="转姚煜均湖北京兰信息费"/>
        <s v="缴纳湖北开明2025.10月-个人所得税   生产"/>
        <s v="缴纳武汉开明2025.11月 增值税及附加"/>
        <s v="缴纳武汉开明2025.11月增值税及附加税"/>
        <s v="商务部熊伟用款2026年1月米东天山回转窑轮带维修项目标书费付天山水泥"/>
        <s v="商务部熊伟用款标书费--山东钢铁集团日照有限公司炼铁厂烧结球团区域托轮、挡轮备件修复项目（招标编号：21177225121902）付山东钢铁集团日照有限公司"/>
        <s v="综合部蒋霞用款鄂A4Z5Y0货车年审费付李权智--个人"/>
        <s v="综合部蒋霞用款小林总安全员A证延期费用300元付张志--个人"/>
        <s v="商务部熊伟报销湖北双环科技股份有限公司9.8Mpa余热余压综合利用管道安装项目标书胶装费--个人"/>
        <s v="商务部熊伟报销铜化集团池州恒鑫材料科技有限公司回转窑托轮维修更换和轮带修复项目胶装费用--个人"/>
        <s v="生产部李晶用款湖北双环采购电动三轮车付张霖泽--个人"/>
        <s v="综合部蒋霞用款潘涛安全员考试费用付潘涛--个人"/>
        <s v="生产部石波报销11.14-11.16出差新疆伊犁交通费--个人"/>
        <s v="生产部包兴报销11.15-11.16日照钢铁交通费--个人"/>
        <s v="生产部张月用款青海发投民乐村办公处房租每月2500元，年租金30000元，已付20000元，本次申请剩余10000元房租付王明生--个人"/>
        <s v="生产部李权智报销阜阳皖润电力采购24瓶清洗剂，16瓶显像剂，8瓶渗透剂共915.72元。--个人"/>
        <s v="生产部李权智用款池州恒鑫外协交通费付堵志波--个人"/>
        <s v="批量代发2025年8月武汉人员工资   生产"/>
        <s v="批量代发2025年9月武汉人员工资  生产"/>
        <s v="批量代发2025年9月武汉人员生活费"/>
        <s v="生产部李权智用款新疆宜化用款50吨6轮滑轮和卸扣采购费付清苑县合创起重机械制造有限公司--公司"/>
        <s v="综合部蒋霞用款湖北开明ISO9001质量体系认证资料不合格项整改， 硬度计 检定费500元付湖北省计量测试技术研究院鄂州分院"/>
        <s v="销售部刘江波报销伊钢竖炉，烧结，高炉各班组办理结算使用招待费--个人"/>
        <s v="销售部刘江波报销伊犁钢铁8月差旅费--个人"/>
        <s v="销售部叶涛报销三明钢铁，青拓集团，赣锋锂业等项目8月差旅费--个人"/>
        <s v="生产部李权智用款伊刚安全罚款600元付新疆伊犁钢铁有限责任公司--个人"/>
        <s v="生产部陈铭浩报销新疆宜化车辆加油费--个人"/>
        <s v="生产部陈铭浩报销11.18日照钢厂医院体检费--个人"/>
        <s v="生产部张霖泽报销陈铭浩出差新疆宜化购买飞机票--个人"/>
        <s v="生产部李同林报销住公司租赁的宿舍，和石波两人购买被子--个人"/>
        <s v="生产部张月用款新疆伊犁钢铁现场购买药芯焊丝付新疆梓元商贸有限公司--公司"/>
        <s v="生产部马全花用款青海发投闪发器及轻灰一闪总管、重灰煅烧炉进气总管项目8月25日、26日，陈建忠与黄震一起恢复闪发器管廊架点工费用付陈建忠--个人"/>
        <s v="生产部李权智用款新疆宜化房租付李振英--个人"/>
        <s v="生产部朱斯超用款每套脚手架押金200元，一共6套，合计1200元。付朱望华--个人"/>
        <s v="生产部马全花用款青海发投重碱车间一座碳化塔更新项目农民工工资付高国俊团队"/>
        <s v="转王金平代缴11月外经证税费"/>
        <s v="生产部马全花用款青海发投碱业有限公司重灰2#、3#、5#重灰炉炉头总成技改项目工程外包费付高国俊"/>
        <s v="商务部熊伟用款广联达编制2个小项目，青海发投2025零星项目：1、轴流风机；2、热电输煤皮带付冉启栋"/>
        <s v="综合部蒋霞报销小张总安排寄2份快递[盐湖镁业朱珍、富蕴天山谭玉刚]--个人"/>
        <s v="总经办林柱生报销8.4-8.8内蒙，乌海，双环招待费--个人"/>
        <s v="总经办林柱生报销8月住宿生活费及交通费--个人"/>
        <s v="总经办林柱生报销8.21招待华新水泥相关人员--个人"/>
        <s v="总经办林全意报销出差住宿费--个人"/>
        <s v="总经办林全意报销购买办公室窗帘--个人"/>
        <s v="总经办林全意报销餐费--个人"/>
        <s v="总经办林全意报销餐费及住宿费--个人"/>
        <s v="总经办林全意报销住宿费，餐费及招待费--个人"/>
        <s v="总经办林全意报销住宿费及生活费--个人"/>
        <s v="总经办张霖泽报销出差湖北双环餐费--个人"/>
        <s v="总经办张霖泽报销武汉办公室电器五金采购费用--个人"/>
        <s v="生产部李权智报销鄂A4Z5Y0车辆保养费--个人"/>
        <s v="生产部李权智报销山东淄博圣川采购焊丝5卷--个人"/>
        <s v="生产部马全花用款青海发投热电车间输煤皮带新增机械化采样装置（安装）项目采购岩棉板包边3.31米8根，钻尾丝一盒付海西双健钢结构有限责任公司--公司"/>
        <s v="生产部林全意报销新疆伊犁钢铁现场购买桥架--个人"/>
        <s v="生产部马全花用款青海发投煅烧车间拖轮维修项目轴承费用付马全花 --个人"/>
        <s v="生产部包兴报销广安台泥12.5-12.6交通费--个人"/>
        <s v="生产部朱斯超用款湖北双环房租付张霖泽--个人"/>
        <s v="生产部朱斯超报销湖北双环房租一个月550，押一付三合计2200元。物业费144元，电费余额28，水费余额50.6，燃气余额34.7一共257.3。--个人"/>
        <s v="生产部朱斯超报销湖北双环打印培训资料费--个人"/>
        <s v="生产部朱斯超报销湖北双环打印机线1根13.9元--个人"/>
        <s v="生产部朱斯超报销湖北双环采购切片和焊丝费用--个人"/>
        <s v="生产部余永昕报销鄂州到张家港退票费到武汉公司地铁--个人"/>
        <s v="生产部余永昕报销11.30江苏永钢回鄂州交通费--个人"/>
        <s v="生产部余永昕报销11.28阜阳皖润到江苏永钢交通费--个人"/>
        <s v="生产部余永昕报销山西铝业打印胶订竣工资料--个人"/>
        <s v="生产部余永昕报销江苏永钢打印验收结算资料--个人"/>
        <s v="生产部朱太礼报销12.2日照钢铁检修回转窑交通费--个人"/>
        <s v="生产部朱太礼报销11.23日照钢铁检修回转窑交通费--个人"/>
        <s v="生产部朱太礼报销12.1芜湖新兴铸管现场技术交流交通费--个人"/>
        <s v="生产部朱太礼报销11.28池州恒鑫回转窑调整交通费--个人"/>
        <s v="生产部闵洋报销新疆宜化陈铭浩进厂证工本费--个人"/>
        <s v="生产部闵洋报销11.14新疆宜化5号炉大修黄震上岗证--个人"/>
        <s v="生产部张霖泽报销湖北双环临时工待工一天费用--个人"/>
        <s v="生产部黄震报销新疆宜化220吨吊车指挥劳务费--个人"/>
        <s v="生产部李权智用款新疆宜化5#电石炉大修项目2025.10.11-2025.12.1吊车租赁费（全款36500元，12.12申请支付8000元银行承兑/12000现款）付河南顺安搬运服务有限公司--公司"/>
        <s v="生产部余永昕用款日照钢铁10.28 -11.18号吊车费付日照京华货运有限公司--公司"/>
        <s v="综合部蒋霞用款代办电力工程施工总承包二级资质、石油化工工程施工总承包二级资质、环保工程专业付武汉纵航企业管理咨询有限公司--公司"/>
        <s v="生产部张月用款新疆宜化发放现场离场6人外协工资付戴路生"/>
        <s v="生产部朱斯超用款湖北双环住宿费朱斯超单人间11.24-12.2日，吴有良单间11.26-12.2，三名工人（袁杰袁小兵熊双月）三人间11.26-12.2共7天付应城市东马坊双龙宾馆--公司"/>
        <s v="综合部蒋霞用款宋华兵荆门新洋丰项目工伤住院费，现需预交1.5万元付荆门市人民医院（荆楚理工学院附属荆门市人民医院）--公司"/>
        <s v="综合部蒋霞用款宋华兵住院家属租陪护床费用310元付宋华兵--个人"/>
        <s v="生产部张月用款湖北双环外协人员工资（单号：20251216-2164 ）"/>
        <s v="总经办张霖泽报销湖北双环广联达费用--个人"/>
        <s v="总经办张霖泽报销车辆高速费-车辆ETC坏了--个人"/>
        <s v="总经办林柱生报销10月青海发投零星采购费484元--个人"/>
        <s v="总经办林柱生报销9.22青海发投招待费--个人"/>
        <s v="总经办林柱生报销9.21冯红仓加油费--个人"/>
        <s v="总经办林柱生报销9.28-9.29出差补贴--个人"/>
        <s v="总经办林柱生报销9.5-9.25交通费生活费及住宿费--个人"/>
        <s v="生产部周稳报销新疆宜化食堂置办菜刀、插板、手套，费用合计88元。--个人"/>
        <s v="生产部周稳报销2025年11月新疆宜化食堂费用--个人"/>
        <s v="生产部张泽松报销12.12-12.13日照钢铁回途交通费--个人"/>
        <s v="生产部陈铭浩报销11.29新疆宜化项目购买劳保棉服--个人"/>
        <s v="生产部余永昕报销12.10-12.11山西铝业到日照钢铁交通费--个人"/>
        <s v="生产部余永昕报销12.6-12.7山西铝业交通费--个人"/>
        <s v="生产部李权智报销张泽松开车去山东淄博圣川换挡圈交通费--个人"/>
        <s v="生产部李权智用款新疆宜化5#电石炉大修项目2025.10.11-2025.12.1吊车租赁费（全款36500元，12.12支付2万元，12.19申请支付16500元）付河南顺安搬运服务有限公司--公司"/>
        <s v="生产部闵洋报销11.25-11.26从内蒙古宜化至新疆宜化交通费--个人"/>
        <s v="生产部朱斯超报销湖北双环打印纸1包25元--个人"/>
        <s v="生产部李权智用款新疆宜化项目五彩湾到准东来回的打车费付戴路生--个人"/>
        <s v="总经办林全意报销办公室炉子修理费--个人"/>
        <s v="总经办林全意报销车辆维修保养费用--个人"/>
        <s v="生产部张月用款补108块钱税点钱开具13%专票付新疆梓元商贸有限公司--公司"/>
        <s v="生产部李权智用款新疆伊犁钢铁炼钢厂烘烤器改造项目刘祖才团队外协工资--个人"/>
        <s v="生产部黄婷用款日照钢铁外协人员史德法工资付史遥旺（总金额38824元，12.23付30613）"/>
        <s v="综合部周劲攀用款新疆伊钢的项目2个月安责险，12人，保额40万/人，保期：2025.12.31-2026.2.28付中国人民财产保险股份有限公司伊犁哈萨克自治州分公司--公司"/>
        <s v="综合部蒋霞报销鄂州临时采购办公用品--个人"/>
        <s v="生产部张月用款鄂州工厂11月快递费付湖北顺丰速运有限公司--公司"/>
        <s v="总经办林全意报销吴友良、赵飞、林总三人中餐--个人"/>
        <s v="总经办林全意报销车辆保养费用--个人"/>
        <s v="生产部林全意报销出差餐费--个人"/>
        <s v="生产部余永昕报销12.14-12.18鄂州去江苏永钢交通费--个人"/>
        <s v="生产部吴有良报销11.20-11.21出差山东圣川来回交通费。--个人"/>
        <s v="生产部闵洋报销内蒙古宜化项目外协人员生活费（全款5190元，冲借支1780元，实际支付3410元）--个人"/>
        <s v="生产部闵洋报销新疆宜化外协何书敏工伤医药费--个人"/>
        <s v="生产部闵洋报销新疆宜化10.9日1500元吊车费--个人"/>
        <s v="生产部闵洋报销新疆宜化项目采购10T滑轮1个，5T滑轮2个--个人"/>
        <s v="生产部余永昕报销烧结分厂（300 烧结）打印验收资料--个人"/>
        <s v="生产部张霖泽报销湖北双环出差住宿费--个人"/>
        <s v="生产部包兴报销广安台泥12.7-12.10交通费--个人"/>
        <s v="生产部马全花用款青海发投闪发器外协4人工资（席守学2600元/范进才5460元/赵传玉5600元/席守旺30150元）--个人"/>
        <s v="生产部李权智用款湖北双环外协人员工资--个人"/>
        <s v="生产部马全花用款青海发投蒸汽管线热外协人员工资（庞向风8900元/李旭杰8300元/郭会军5700元）--个人"/>
        <s v="综合部蒋霞用款武汉开明12月社保--公司  生产"/>
        <s v="综合部周劲攀用款2025年6月13日-2025年10月30日公司工程车辆在武汉市汉阳区依通汽车维修中心维修保养总费用4380元。付武汉市汉阳区依通汽车维修中心--公司"/>
        <s v="生产部闵洋报销新疆宜化8人间10月22-11月30房租--个人"/>
        <s v="生产部包兴报销崇阳县昌华实业过路费共67元--个人"/>
        <s v="总经办林全意报销出差住宿费及生活费--个人"/>
        <s v="总经办林柱生报销青海发投9.20-9.21招待费--个人"/>
        <s v="总经办林柱生报销青海发投10.3招待费--个人"/>
        <s v="总经办林柱生报销9.23中午招待山玉英马全花165元，晚上招待周红168元，戴路生找到特格院人员500元，合计833--个人"/>
        <s v="生产部陈铭浩报销12.18新疆宜化车辆加油费300--个人"/>
        <s v="生产部陈铭浩报销12.12新疆宜化车辆加油费300--个人"/>
        <s v="生产部陈铭浩报销12.9新疆宜化车辆加油费200--个人"/>
        <s v="生产部宋超用款18号随车吊1天1500，19号25吨吊车1天1500元，22号25吨吊车半天1000元。付新源县吴雷机械租赁部--公司"/>
        <s v="总经办张霖泽报销与林总月初出差新疆宜化大巴车费--个人"/>
        <s v="生产部余永昕报销江苏永钢去溧阳金峰及上下班打车费用--个人"/>
        <s v="生产部张月用款湖北双环广联达造价费用付罗翠华--个人"/>
        <s v="生产部马全花用款青海发投碱业有限公司重灰2#、3#、5#重灰炉炉头总成技改项目高国俊团队外协工资--个人"/>
        <s v="批量代发2025年10月武汉人员生活费"/>
        <s v="武汉华夏转生产部李权智用款池州恒鑫采购数量500kg，型号LM2851-3.2,价格为17.8元/公斤付天津雷公焊接材料有限公司(付承兑）--公司"/>
        <s v="武汉浦发转生产部李权智用款新疆宜化5#电石炉大修项目2025.10.11-2025.12.1吊车租赁费（全款36500元，12.12申请支付8000元银行承兑/12000现款）付河南顺安搬运服务有限公司--公司"/>
        <s v="缴纳武汉彤烨2025.12月-印花税"/>
        <s v="综合部蒋霞用款周英柱安全员A证延期费用300元付张志--个人"/>
        <s v="发放张月2025.9月工资"/>
        <s v="发放张月2025.10月工资"/>
        <s v="批量代发湖北人员2025.8月人员工资  生产"/>
        <s v="批量代发湖北人员2025.9月人员生活费"/>
        <s v="批量代发湖北人员2025.9月人员工资  生产"/>
        <s v="批量代发湖北人员2025.10月人员生活费"/>
        <s v="缴纳湖北开明2025.11月-增值税、附加税，印花税"/>
        <s v="缴纳湖北开明2025.11月-个人所得税  非生产"/>
        <s v="综合部蒋霞用款湖北开明12月社保--公司"/>
        <s v="综合部蒋霞报销湖北开明商标设计费266元--个人"/>
        <s v="生产部程时勇报销出差萍乡钢铁来回交通费--个人"/>
        <s v="生产部李权智报销新疆宜化采购焊丝10卷 中性笔1盒 送丝机开关3个 铁丝2.55kg 笔记本2本--个人"/>
        <s v="生产部李权智报销4套平面磨 8块板子折弯400元--个人"/>
        <s v="生产部李权智报销池州恒鑫更换密封圈采购费--个人"/>
        <s v="生产部李权智报销2套930平面磨 2套1500平面磨 钢板和零件费用--个人"/>
        <s v="生产部李权智报销阜阳皖润电力86J2依维柯加油费--个人"/>
        <s v="生产部李权智报销鄂州公司网费预交--个人"/>
        <s v="生产部李权智报销购买平面磨零件键4根 60元--个人"/>
        <s v="生产部余永昕报销池州恒鑫现场租电动车费用10元一天共4天--个人"/>
        <s v="生产部余永昕报销池州恒鑫测窑设备邮寄池州快递费及木箱费用--个人"/>
        <s v="生产部余永昕报销11.14阜阳皖润电力交通费--个人"/>
        <s v="生产部余永昕报销阜阳皖润电力零星采购费及招待费办票人员送烟一条--个人"/>
        <s v="生产部陈铭浩报销11.17-11.18公司到日照钢铁交通费--个人"/>
        <s v="生产部王振宇报销10.24-10.25/11.12-11.15日照钢铁进场路费以及考试车马费--个人"/>
        <s v="生产部黄震报销山西铝业资料打印费--个人"/>
        <s v="生产部黄震报销11.13-11.14山西铝业到新疆宜化车费--个人"/>
        <s v="生产部黄震报销11.9-11.10日照到山西铝业车费--个人"/>
        <s v="生产部袁漠广报销厂内手保焊机维修用配件 手保焊机风扇1个，保险丝管5个，合计29.99元--个人"/>
        <s v="生产部闵洋报销新疆宜化现场车辆加油费--个人"/>
        <s v="生产部闵洋报销新疆宜化现场租赁长城汽车1个月租金--个人"/>
        <s v="生产部闵洋报销新疆宜化现场采购脚手架及卸扣--个人"/>
        <s v="生产部闵洋报销新疆宜化车辆加油费-现场租赁车辆--个人"/>
        <s v="生产部郭建霞用款2025年2月-2025年8月食堂油米送货合计3430元付郭汉平--个人"/>
        <s v="生产部李权智用款湖北双环采购零星材料付应城市未来万家五金机电有限责任公司"/>
        <s v="生产部李权智用款伊犁钢铁炼钢厂烘烤器项目采购钢材费付伊犁北环钢铁有限公司"/>
        <s v="生产部李权智报销伊犁钢铁现场零星采购--个人"/>
        <s v="生产部李权智报销采购鄂州食堂炒锅--个人"/>
        <s v="生产部黄震报销11.28-11.30新疆宜化回公司车费--个人"/>
        <s v="生产部黄震报销新疆宜化采购工器具及耗材，车辆加油。--个人"/>
        <s v="生产部黄震报销新疆宜化采购工器具及耗材--个人"/>
        <s v="生产部余永昕报销11.27江苏永钢去阜阳皖润交通费--个人"/>
        <s v="生产部余永昕报销11.19池州恒鑫到江苏永钢交通费--个人"/>
        <s v="生产部余永昕报销11.16鄂州出发池州恒鑫交通费--个人"/>
        <s v="生产部袁漠广报销厂内维修备件，采购二孔航空插头（等离子切割枪/氩弧焊枪通用）10个22元。--个人"/>
        <s v="生产部陈铭浩报销11.24-11.25日照到宜化过路费--个人"/>
        <s v="生产部闵洋报销内蒙古宜化跑资料租车加油费--个人"/>
        <s v="生产部闵洋报销11.14-11.15新疆宜化转内蒙宜化交通费--个人"/>
        <s v="生产部祝发权报销11.8-11.11出差湖北双环交通费--个人"/>
        <s v="生产部黄国恩报销11.16-11.19出差池州恒鑫来回交通费--个人"/>
        <s v="生产部李权智报销池州恒鑫铸造费用付鄂州市龙鑫船舶舾装件制造有限公司（全款5600,12.8付3000）"/>
        <s v="生产部李权智报销鄂A P86J2 换胎手工费（两后外胎换到内胎，外胎换两新胎）--个人"/>
        <s v="生产部李权智报销日照钢铁鄂A30MR9保养费--个人"/>
        <s v="生产部李权智报销新疆伊犁钢铁12.7号零星采购--个人"/>
        <s v="生产部李权智报销山东淄博圣川换一个旧轮胎150元--个人"/>
        <s v="生产部李权智报销伊犁钢铁零星采购及运费，折弯费用600元--个人"/>
        <s v="生产部李权智报销湖北双环朱斯超现场临时零星采购--个人"/>
        <s v="生产部李权智报销湖北双环购买考勤机1个，记录仪4个--个人"/>
        <s v="生产部朱斯超报销湖北双环切割片125切割片一盒75一共3盒合计3×75=225元。--个人"/>
        <s v="生产部黄国恩报销池州恒鑫报销11月24日-12月1日合计8天现场租赁电瓶车费用。10元/天，合计80元--个人"/>
        <s v="生产部黄国恩报销12.5-12.6湖北双环出差四川广安交通费--个人"/>
        <s v="生产部程时勇报销12.5-12.7湖北双环出差四川广安台泥交通费--个人"/>
        <s v="生产部张月用款出差日照钢铁退票费用付(程时勇49.5元/毛昌兵49.5元）--个人"/>
        <s v="生产部毛昌兵报销11.28日照钢铁体检费--个人"/>
        <s v="生产部毛昌兵报销11.26-11.27日照钢铁交通费--个人"/>
        <s v="生产部闵洋报销内蒙古宜化11.16-11.25租车费--个人"/>
        <s v="生产部闵洋报销内蒙古宜化资料打印费--个人"/>
        <s v="生产部黄震报销新疆宜化11.15/11.21工程车加油费--个人"/>
        <s v="生产部李权智报销池州恒鑫铸造费用付鄂州市龙鑫船舶舾装件制造有限公司（全款5600,12.8已付3000）"/>
        <s v="生产部黄婷报销新疆伊犁钢铁购买中华烟一条--个人"/>
        <s v="生产部祝发权报销萍乡萍钢安源钢铁12.15交通费--个人"/>
        <s v="生产部祝发权报销11.15鄂州出差日照钢铁交通费--个人"/>
        <s v="生产部毛昌兵报销12.15日照转萍乡钢铁--个人"/>
        <s v="生产部李权智报销新疆伊犁钢铁零星采购及彩印费--个人"/>
        <s v="生产部李权智报销新疆伊犁钢铁桥架120元物流费，80元货运到伊钢运费，采购82.5元+191元，总计473.5元--个人"/>
        <s v="生产部李权智报销广安台泥回转窑车刀架丝杆螺母加工费--个人"/>
        <s v="生产部李权智报销池州恒鑫2025.12.17日上门维修半天 12.18日上门更换2小时 离线维修编码器一件--个人"/>
        <s v="生产部李权智用款新洋丰2025年硫酸钾厂中修非标工程项目交通费付濮忠华--个人"/>
        <s v="生产部程时勇报销11.26-11.30出差日照钢铁交通费以及体检费用--个人"/>
        <s v="生产部闵洋报销新疆宜化12.2/12.5车辆加油费--个人"/>
        <s v="生产部李同林报销11.14-11.16湖北荆门出差-新疆伊犁交通费--个人"/>
        <s v="生产部林维报销日照钢铁11.19招待餐费--个人"/>
        <s v="生产部林维报销11.16日照钢铁招待费买烟--个人"/>
        <s v="生产部袁漠广报销采购埋弧焊控制柜合页2个，手保焊机风扇1个，费用合计21.6元--个人"/>
        <s v="生产部袁漠广报销武汉办公室搬迁，电线组装用线卡，采购费11.89元--个人"/>
        <s v="生产部张月报销缴纳10月，11月两个月水费。单据20251101-0997应是缴纳9月份水费。--个人"/>
        <s v="综合部周劲攀用款开通BOSS直聘会员双人使用版1年费用付北京华品博睿网络技术有限公司--公司"/>
        <s v="综合部蒋霞用款2025.12月车辆油卡充值付中国石化销售股份有限公司湖北鄂州石油分公司--公司"/>
        <s v="综合部蒋霞用款湖北开明ISO9001质量体系认定费付挪亚检测认证集团有限公司--公司"/>
        <s v="生产部李权智用款广安台泥12.17孙桂堂交通费付孙桂堂--个人"/>
        <s v="生产部程时勇报销12.19广安台泥回途及上下班交通费用--个人"/>
        <s v="生产部闵洋报销新疆宜化液压弯轨机吉木萨尔至新疆宜化100元运费--个人"/>
        <s v="生产部李权智报销中材亨达施工电锤电机更换转子，费用70元；武汉ISO审核停车费9元--个人"/>
        <s v="生产部林维报销日照钢铁12.6-12.12交通费--个人"/>
        <s v="生产部黄婷报销新疆伊犁钢铁炼钢厂烘烤器改造项目12.18材料采购费--个人"/>
        <s v="生产部李权智报销池州恒鑫润滑脂枪，液压挡轮打油费用--个人"/>
        <s v="生产部黄婷用款新疆伊犁钢铁炼钢厂烘烤器改造项目直缝弯头等采购费付唐山世元工程设备有限公司--公司"/>
        <s v="生产部黄婷用款新疆伊犁钢铁烘烤器9.12-9.30外协工资付（桑长森5220/ 马延彰1600/ 于鹏江4600/ 马静1710/ 杨霞1190/张建胜3420 ）"/>
        <s v="生产部闵洋报销新疆宜化5#电石炉大修项目2025.11.6-2025.12.5 租车费用5800元--个人"/>
        <s v="生产部闵洋报销新疆宜化5#电石炉大修项目10.11和10.16日吊车费用--个人"/>
        <s v="生产部闵洋报销内蒙古宜化王春红团队外协人员交通费--个人"/>
        <s v="生产部陈铭浩报销新疆宜化工程验收牌，项目过程中举牌验收--个人"/>
        <s v="生产部黄婷用款仓库备货焊丝手套采购付湖北荣欣顺商贸有限公司--公司"/>
        <s v="生产部李权智报销去池州恒鑫送挡轮轴承端盖里程费--个人"/>
        <s v="生产部李权智用款池州恒鑫托轮炸裂后，做超声波探伤进行复测费用付夏桂容--个人"/>
        <s v="生产部李权智用款诚兴吊装费用(总金额80060元，已支付65060，申请支付5000元)付德令哈忠军吊装机械租赁部（个体工商户）--个人"/>
        <s v="生产部张月用款新建宜化4#5#电石炉技改项目安装工程购买油漆涂料付宁波派丰涂料有限公司"/>
        <s v="湖北工行西山转生产部张月用款江西亚东，新疆宜化，新洋丰，湖北双环，辽宁银盛物流费付鄂州方刚物流有限公司（付承兑）--公司"/>
        <s v="湖北工行西山转生产部张月用款新洋丰项目采购氧气18瓶。乙炔15瓶，二氧5瓶付荆门市鸿杰气体销售有限公司（付承兑）--公司"/>
        <s v="湖北工行西山转生产部李权智用款莱芜钢铁2件埋弧焊费用32468元（11.2付2468元，本次申请15000元付承兑）付湖北运鑫焊接科技有限公司--公司"/>
        <s v="生产部郭建霞用款厂内2025年4月6日至2025年8月15日从武汉盛腾采购气体费用共7966元。付盛腾（武汉）工业技术服务有限公司(付承兑)--公司"/>
        <s v="生产部李权智用款莱芜钢铁2件埋弧焊费用32468元（已付10717.4元，本次申请10000元）付湖北运鑫焊接科技有限公司（付承兑）--公司"/>
        <s v="生产部张月用款池州恒鑫，日照钢铁，新洋丰，湖北双环11月物流费付鄂州方刚物流有限公司（付承兑）--公司"/>
        <s v="生产部郭建霞用款青海发投6月大修期间，从武汉天浩采购货款合计54663元（已付30000，申请支付24663）。付武汉欣玥顺商贸有限公司（付承兑）--公司"/>
        <s v="生产部郭建霞用款青海发投2024年4月1日至5月9日采购费266805元（已付6万，本次申请支付5万）付德令哈埃克森商贸有限公司（付承兑）--公司"/>
        <s v="转江西赣锋锂业信息费林全意"/>
        <s v="转湖北双环信息费林全意"/>
        <s v="付马全花2025.9月工资"/>
        <s v="综合部蒋霞用款大林总安全员A证延期费用300元付张志--个人"/>
        <s v="缴纳湖北开明2025.11月-个人所得税  生产"/>
        <s v="缴纳湖北岚丹2025.11月增值税及附加税"/>
        <s v="缴纳湖北岚丹2025.11月个人所得税"/>
        <s v="综合部蒋霞用款湖北岚丹12月社保--公司"/>
        <s v="付马全花2025.10月工资"/>
        <s v="综合部蒋霞用款武汉彤烨12月社保--公司  杨婷  "/>
        <s v="批量代发2025年10月武汉人员工资  生产"/>
        <s v="批量代发湖北人员2025.10月人员工资  生产"/>
        <s v="综合部蒋霞报销湖北岚丹资质延期费用付武汉市江岸区悦恺信息服务部（个体工商户）--公司"/>
        <s v="付吴昌松工伤保险费用"/>
        <m/>
      </sharedItems>
    </cacheField>
    <cacheField name="收支类别" numFmtId="0">
      <sharedItems containsBlank="1" count="3">
        <s v="项目成本"/>
        <s v="付日常费用"/>
        <m/>
      </sharedItems>
    </cacheField>
    <cacheField name="收款金额" numFmtId="0">
      <sharedItems containsNonDate="0" containsString="0" containsBlank="1" count="1">
        <m/>
      </sharedItems>
    </cacheField>
    <cacheField name="付款金额" numFmtId="0">
      <sharedItems containsString="0" containsBlank="1" containsNumber="1" minValue="0.95" maxValue="504463.55" count="2256">
        <n v="2089.75"/>
        <n v="261"/>
        <n v="300"/>
        <n v="500"/>
        <n v="100"/>
        <n v="471.96"/>
        <n v="3600"/>
        <n v="200"/>
        <n v="150"/>
        <n v="220"/>
        <n v="19171.98"/>
        <n v="30"/>
        <n v="7296.19"/>
        <n v="1207.1500000000001"/>
        <n v="19712"/>
        <n v="32278.54"/>
        <n v="47603.7"/>
        <n v="15999.46"/>
        <n v="3094.15"/>
        <n v="11216.86"/>
        <n v="1000"/>
        <n v="5000"/>
        <n v="14197.4"/>
        <n v="9940"/>
        <n v="10000"/>
        <n v="800"/>
        <n v="38343.96"/>
        <n v="3000"/>
        <n v="11463.67"/>
        <n v="1843.8"/>
        <n v="36780.19"/>
        <n v="32407"/>
        <n v="17897.46"/>
        <n v="22000"/>
        <n v="5.86"/>
        <n v="3633.21"/>
        <n v="4817.54"/>
        <n v="174"/>
        <n v="8250"/>
        <n v="3150"/>
        <n v="22624.74"/>
        <n v="4148.16"/>
        <n v="30786.65"/>
        <n v="84454.94"/>
        <n v="49735.8"/>
        <n v="5818.33"/>
        <n v="152669.94"/>
        <n v="1363.56"/>
        <n v="24086.94"/>
        <n v="317.76"/>
        <n v="24680.9"/>
        <n v="1735.11"/>
        <n v="20810.3"/>
        <n v="10088.719999999999"/>
        <n v="10.1"/>
        <n v="72.989999999999995"/>
        <n v="170"/>
        <n v="11"/>
        <n v="279.79000000000002"/>
        <n v="9.5"/>
        <n v="468"/>
        <n v="73.94"/>
        <n v="21.7"/>
        <n v="82.65"/>
        <n v="321.58"/>
        <n v="76.709999999999994"/>
        <n v="228.95"/>
        <n v="52"/>
        <n v="62.42"/>
        <n v="363"/>
        <n v="44.07"/>
        <n v="107.92"/>
        <n v="20"/>
        <n v="128.25"/>
        <n v="101"/>
        <n v="548.15"/>
        <n v="134"/>
        <n v="179"/>
        <n v="8.5500000000000007"/>
        <n v="167"/>
        <n v="76.95"/>
        <n v="86.45"/>
        <n v="21.85"/>
        <n v="316.2"/>
        <n v="42"/>
        <n v="83"/>
        <n v="412.43"/>
        <n v="23.75"/>
        <n v="28.5"/>
        <n v="39.9"/>
        <n v="882.19"/>
        <n v="349.91"/>
        <n v="515.36"/>
        <n v="405.19"/>
        <n v="329.19"/>
        <n v="94"/>
        <n v="18.78"/>
        <n v="77"/>
        <n v="18.64"/>
        <n v="132.49"/>
        <n v="217.42"/>
        <n v="85.82"/>
        <n v="418.49"/>
        <n v="8.91"/>
        <n v="427.99"/>
        <n v="348.13"/>
        <n v="29.45"/>
        <n v="87.31"/>
        <n v="86.42"/>
        <n v="27"/>
        <n v="22"/>
        <n v="65.55"/>
        <n v="23"/>
        <n v="223.25"/>
        <n v="108"/>
        <n v="144"/>
        <n v="167.12"/>
        <n v="237.5"/>
        <n v="94.69"/>
        <n v="163.33000000000001"/>
        <n v="261.89"/>
        <n v="53.07"/>
        <n v="310.02"/>
        <n v="7.6"/>
        <n v="180.79"/>
        <n v="538.65"/>
        <n v="11.2"/>
        <n v="162.37"/>
        <n v="598.6"/>
        <n v="140.6"/>
        <n v="336.83"/>
        <n v="363.82"/>
        <n v="49.27"/>
        <n v="15"/>
        <n v="152.76"/>
        <n v="162.38"/>
        <n v="38.520000000000003"/>
        <n v="332.56"/>
        <n v="378.38"/>
        <n v="344.13"/>
        <n v="227.38"/>
        <n v="11.4"/>
        <n v="77.680000000000007"/>
        <n v="401.83"/>
        <n v="19.86"/>
        <n v="6.59"/>
        <n v="114.81"/>
        <n v="110.2"/>
        <n v="412.28"/>
        <n v="494.22"/>
        <n v="830.3"/>
        <n v="482.5"/>
        <n v="12.1"/>
        <n v="17.89"/>
        <n v="397.23"/>
        <n v="558.41999999999996"/>
        <n v="412.68"/>
        <n v="425.34"/>
        <n v="148.11000000000001"/>
        <n v="112.87"/>
        <n v="247.3"/>
        <n v="112.1"/>
        <n v="70.22"/>
        <n v="145.35"/>
        <n v="74.099999999999994"/>
        <n v="457.9"/>
        <n v="49.95"/>
        <n v="109.25"/>
        <n v="44.65"/>
        <n v="374.15"/>
        <n v="488.83"/>
        <n v="429.4"/>
        <n v="378.63"/>
        <n v="18.940000000000001"/>
        <n v="361.18"/>
        <n v="55.48"/>
        <n v="658.76"/>
        <n v="715.53"/>
        <n v="168.1"/>
        <n v="149.15"/>
        <n v="73.42"/>
        <n v="240"/>
        <n v="130.15"/>
        <n v="767.58"/>
        <n v="155.36000000000001"/>
        <n v="657.6"/>
        <n v="550.41"/>
        <n v="550.82000000000005"/>
        <n v="697.5"/>
        <n v="62.45"/>
        <n v="409.71"/>
        <n v="251.75"/>
        <n v="64.150000000000006"/>
        <n v="160.55000000000001"/>
        <n v="41.72"/>
        <n v="19.95"/>
        <n v="38.950000000000003"/>
        <n v="81.7"/>
        <n v="64.39"/>
        <n v="831.77"/>
        <n v="314.91000000000003"/>
        <n v="443.53"/>
        <n v="124.56"/>
        <n v="42.75"/>
        <n v="40.85"/>
        <n v="13.3"/>
        <n v="743.45"/>
        <n v="354.9"/>
        <n v="81"/>
        <n v="112"/>
        <n v="19"/>
        <n v="208"/>
        <n v="45.2"/>
        <n v="166.44"/>
        <n v="35.15"/>
        <n v="677.26"/>
        <n v="483"/>
        <n v="2340.4"/>
        <n v="700"/>
        <n v="850"/>
        <n v="1540"/>
        <n v="1390"/>
        <n v="633"/>
        <n v="2083.8200000000002"/>
        <n v="1701.99"/>
        <n v="311.5"/>
        <n v="1048"/>
        <n v="198.39"/>
        <n v="1600"/>
        <n v="20400"/>
        <n v="210"/>
        <n v="643.6"/>
        <n v="289"/>
        <n v="35000"/>
        <n v="14088"/>
        <n v="20000"/>
        <n v="9100"/>
        <n v="55475"/>
        <n v="56760"/>
        <n v="320.14999999999998"/>
        <n v="50.14"/>
        <n v="74000"/>
        <n v="26000"/>
        <n v="46655"/>
        <n v="31.11"/>
        <n v="46.2"/>
        <n v="39.83"/>
        <n v="20.67"/>
        <n v="14.25"/>
        <n v="218.47"/>
        <n v="1141"/>
        <n v="256"/>
        <n v="1500"/>
        <n v="694"/>
        <n v="441.5"/>
        <n v="103.1"/>
        <n v="627.79999999999995"/>
        <n v="7425"/>
        <n v="6235"/>
        <n v="1829.6"/>
        <n v="3354.1"/>
        <n v="360"/>
        <n v="1843.96"/>
        <n v="447"/>
        <n v="257"/>
        <n v="97457.5"/>
        <n v="139471.60999999999"/>
        <n v="99.66"/>
        <n v="2510"/>
        <n v="15.2"/>
        <n v="94.05"/>
        <n v="3776.5"/>
        <n v="4401"/>
        <n v="1091.5"/>
        <n v="1250"/>
        <n v="430"/>
        <n v="5586.88"/>
        <n v="110"/>
        <n v="11621"/>
        <n v="34.200000000000003"/>
        <n v="2500"/>
        <n v="5896.76"/>
        <n v="13210"/>
        <n v="24.57"/>
        <n v="37.049999999999997"/>
        <n v="15000"/>
        <n v="248"/>
        <n v="332.44"/>
        <n v="42000"/>
        <n v="6000"/>
        <n v="89656"/>
        <n v="7000"/>
        <n v="2600"/>
        <n v="35.880000000000003"/>
        <n v="172.49"/>
        <n v="1380"/>
        <n v="2000"/>
        <n v="29611"/>
        <n v="5180"/>
        <n v="676.5"/>
        <n v="33000"/>
        <n v="214"/>
        <n v="13314"/>
        <n v="299.5"/>
        <n v="239"/>
        <n v="2650"/>
        <n v="1760"/>
        <n v="150000"/>
        <n v="78000"/>
        <n v="199.5"/>
        <n v="60.42"/>
        <n v="5352"/>
        <n v="400"/>
        <n v="40000"/>
        <n v="1810"/>
        <n v="5096.54"/>
        <n v="1796.57"/>
        <n v="1101"/>
        <n v="420.26"/>
        <n v="4017.9"/>
        <n v="1405"/>
        <n v="2827.2"/>
        <n v="1050"/>
        <n v="15533"/>
        <n v="5570"/>
        <n v="30000"/>
        <n v="13000"/>
        <n v="10551"/>
        <n v="29200"/>
        <n v="25000"/>
        <n v="531.6"/>
        <n v="11000"/>
        <n v="905"/>
        <n v="3750"/>
        <n v="81883.75"/>
        <n v="8100"/>
        <n v="352"/>
        <n v="4480"/>
        <n v="2388"/>
        <n v="18000"/>
        <n v="9482"/>
        <n v="2400"/>
        <n v="2935.5"/>
        <n v="78853"/>
        <n v="20176"/>
        <n v="12857"/>
        <n v="130660"/>
        <n v="345000"/>
        <n v="48"/>
        <n v="535"/>
        <n v="262"/>
        <n v="705"/>
        <n v="50"/>
        <n v="362.5"/>
        <n v="1239"/>
        <n v="600"/>
        <n v="2071.8000000000002"/>
        <n v="519"/>
        <n v="102762.2"/>
        <n v="13539"/>
        <n v="11640"/>
        <n v="121.17"/>
        <n v="1360"/>
        <n v="1509"/>
        <n v="903.75"/>
        <n v="2648.61"/>
        <n v="630"/>
        <n v="2293"/>
        <n v="306"/>
        <n v="1052.28"/>
        <n v="17.100000000000001"/>
        <n v="88.99"/>
        <n v="116.85"/>
        <n v="241.02"/>
        <n v="25.65"/>
        <n v="12.35"/>
        <n v="10.45"/>
        <n v="220.4"/>
        <n v="18.86"/>
        <n v="98.8"/>
        <n v="157.69999999999999"/>
        <n v="322.72000000000003"/>
        <n v="4577.5"/>
        <n v="1958.24"/>
        <n v="422.02"/>
        <n v="118.47"/>
        <n v="168.79"/>
        <n v="203.87"/>
        <n v="37.86"/>
        <n v="68.180000000000007"/>
        <n v="90.23"/>
        <n v="163"/>
        <n v="1107"/>
        <n v="37.880000000000003"/>
        <n v="43.22"/>
        <n v="3032"/>
        <n v="928.52"/>
        <n v="438"/>
        <n v="640.20000000000005"/>
        <n v="262.5"/>
        <n v="425.5"/>
        <n v="342.4"/>
        <n v="709.5"/>
        <n v="420.84"/>
        <n v="399.56"/>
        <n v="2328"/>
        <n v="1320"/>
        <n v="290"/>
        <n v="522.5"/>
        <n v="3203"/>
        <n v="206.5"/>
        <n v="55"/>
        <n v="1862"/>
        <n v="125"/>
        <n v="496"/>
        <n v="401"/>
        <n v="2177.65"/>
        <n v="225"/>
        <n v="181"/>
        <n v="37.72"/>
        <n v="90.25"/>
        <n v="238.18"/>
        <n v="128.02000000000001"/>
        <n v="58.47"/>
        <n v="97.83"/>
        <n v="57.53"/>
        <n v="180.41"/>
        <n v="150.79"/>
        <n v="86.43"/>
        <n v="98.79"/>
        <n v="55.75"/>
        <n v="26.6"/>
        <n v="63.65"/>
        <n v="11372.98"/>
        <n v="16825"/>
        <n v="8605"/>
        <n v="10128.5"/>
        <n v="21845"/>
        <n v="7408.6"/>
        <n v="24896"/>
        <n v="6184"/>
        <n v="213.44"/>
        <n v="36.1"/>
        <n v="44.26"/>
        <n v="262.51"/>
        <n v="39.69"/>
        <n v="169.93"/>
        <n v="17.899999999999999"/>
        <n v="185.87"/>
        <n v="33.18"/>
        <n v="900"/>
        <n v="1100"/>
        <n v="189"/>
        <n v="275.43"/>
        <n v="3836.65"/>
        <n v="86"/>
        <n v="335"/>
        <n v="361"/>
        <n v="274"/>
        <n v="72"/>
        <n v="120"/>
        <n v="209"/>
        <n v="110.5"/>
        <n v="512.5"/>
        <n v="881"/>
        <n v="912"/>
        <n v="2571.4"/>
        <n v="2321.4"/>
        <n v="7461"/>
        <n v="70.290000000000006"/>
        <n v="29.09"/>
        <n v="223.78"/>
        <n v="21.72"/>
        <n v="125.97"/>
        <n v="219.12"/>
        <n v="135.44"/>
        <n v="282"/>
        <n v="299.48"/>
        <n v="14000"/>
        <n v="1420"/>
        <n v="250"/>
        <n v="480"/>
        <n v="80.84"/>
        <n v="1306.5"/>
        <n v="19000"/>
        <n v="2141.86"/>
        <n v="211"/>
        <n v="339"/>
        <n v="442"/>
        <n v="411"/>
        <n v="67.5"/>
        <n v="428.83"/>
        <n v="824.38"/>
        <n v="542"/>
        <n v="2630.5"/>
        <n v="407.9"/>
        <n v="81242.5"/>
        <n v="298.02999999999997"/>
        <n v="82.22"/>
        <n v="22061.4"/>
        <n v="188.1"/>
        <n v="224.73"/>
        <n v="22.8"/>
        <n v="30.4"/>
        <n v="27.23"/>
        <n v="34.04"/>
        <n v="177.65"/>
        <n v="620"/>
        <n v="515"/>
        <n v="31.96"/>
        <n v="36.090000000000003"/>
        <n v="158.22999999999999"/>
        <n v="111.15"/>
        <n v="5949.19"/>
        <n v="1314"/>
        <n v="8142.49"/>
        <n v="3703"/>
        <n v="2109.59"/>
        <n v="497.5"/>
        <n v="528.5"/>
        <n v="960"/>
        <n v="3697"/>
        <n v="3084.83"/>
        <n v="166"/>
        <n v="36.78"/>
        <n v="5.7"/>
        <n v="1312.4"/>
        <n v="267"/>
        <n v="278"/>
        <n v="407.5"/>
        <n v="243"/>
        <n v="458.5"/>
        <n v="387.5"/>
        <n v="404"/>
        <n v="370"/>
        <n v="226"/>
        <n v="434.5"/>
        <n v="401.5"/>
        <n v="413"/>
        <n v="184.59"/>
        <n v="695"/>
        <n v="16964"/>
        <n v="139.57"/>
        <n v="8.5299999999999994"/>
        <n v="5320"/>
        <n v="582"/>
        <n v="28288.52"/>
        <n v="1680"/>
        <n v="31.21"/>
        <n v="136.69999999999999"/>
        <n v="59.85"/>
        <n v="441"/>
        <n v="491.87"/>
        <n v="993"/>
        <n v="105"/>
        <n v="1217"/>
        <n v="431"/>
        <n v="22.5"/>
        <n v="569.5"/>
        <n v="45"/>
        <n v="628.29999999999995"/>
        <n v="327.5"/>
        <n v="325.5"/>
        <n v="12850"/>
        <n v="29.22"/>
        <n v="3.8"/>
        <n v="1059.45"/>
        <n v="6100"/>
        <n v="19740"/>
        <n v="7390.24"/>
        <n v="57.58"/>
        <n v="4629"/>
        <n v="147.15"/>
        <n v="2521.86"/>
        <n v="381"/>
        <n v="780"/>
        <n v="41"/>
        <n v="5916"/>
        <n v="100.46"/>
        <n v="8911"/>
        <n v="78.849999999999994"/>
        <n v="12749.1"/>
        <n v="75.05"/>
        <n v="91.2"/>
        <n v="106.33"/>
        <n v="326"/>
        <n v="362"/>
        <n v="235"/>
        <n v="274.73"/>
        <n v="415"/>
        <n v="46.5"/>
        <n v="54.5"/>
        <n v="3063.94"/>
        <n v="299"/>
        <n v="51"/>
        <n v="4000"/>
        <n v="87.4"/>
        <n v="8319.7199999999993"/>
        <n v="8.42"/>
        <n v="5718"/>
        <n v="93964.82"/>
        <n v="12.61"/>
        <n v="1607"/>
        <n v="8396"/>
        <n v="13032.76"/>
        <n v="11.15"/>
        <n v="33"/>
        <n v="230"/>
        <n v="29"/>
        <n v="259.60000000000002"/>
        <n v="744"/>
        <n v="160"/>
        <n v="390"/>
        <n v="516"/>
        <n v="87"/>
        <n v="347"/>
        <n v="47.48"/>
        <n v="276"/>
        <n v="19209"/>
        <n v="10268"/>
        <n v="1269"/>
        <n v="931"/>
        <n v="7838"/>
        <n v="232"/>
        <n v="45120"/>
        <n v="76.91"/>
        <n v="71.25"/>
        <n v="7618"/>
        <n v="21.61"/>
        <n v="61.75"/>
        <n v="52.25"/>
        <n v="199.04"/>
        <n v="40.42"/>
        <n v="5750"/>
        <n v="57.84"/>
        <n v="102.44"/>
        <n v="151.93"/>
        <n v="53.16"/>
        <n v="86.93"/>
        <n v="8.5399999999999991"/>
        <n v="145.03"/>
        <n v="232.5"/>
        <n v="66.3"/>
        <n v="369"/>
        <n v="162"/>
        <n v="275"/>
        <n v="438.5"/>
        <n v="2520.4"/>
        <n v="319"/>
        <n v="324"/>
        <n v="3501.55"/>
        <n v="9000"/>
        <n v="424"/>
        <n v="3407.5"/>
        <n v="116"/>
        <n v="6500"/>
        <n v="420.85"/>
        <n v="10526.5"/>
        <n v="3041.33"/>
        <n v="3181"/>
        <n v="2836.5"/>
        <n v="2280"/>
        <n v="3118.53"/>
        <n v="336"/>
        <n v="450"/>
        <n v="867.8"/>
        <n v="4419"/>
        <n v="34.19"/>
        <n v="380"/>
        <n v="2207.5"/>
        <n v="168"/>
        <n v="1241.24"/>
        <n v="657.66"/>
        <n v="5911.57"/>
        <n v="187.96"/>
        <n v="3581.28"/>
        <n v="130.61000000000001"/>
        <n v="97.79"/>
        <n v="157.18"/>
        <n v="209.62"/>
        <n v="97.6"/>
        <n v="180"/>
        <n v="131.5"/>
        <n v="243.61"/>
        <n v="420"/>
        <n v="15.5"/>
        <n v="213.5"/>
        <n v="371.5"/>
        <n v="47"/>
        <n v="170.4"/>
        <n v="1441"/>
        <n v="1083"/>
        <n v="61.66"/>
        <n v="3800"/>
        <n v="86000"/>
        <n v="5468.5"/>
        <n v="12000"/>
        <n v="562.1"/>
        <n v="62.5"/>
        <n v="3172"/>
        <n v="348.9"/>
        <n v="1550"/>
        <n v="42.37"/>
        <n v="171.84"/>
        <n v="25.37"/>
        <n v="110.9"/>
        <n v="151.75"/>
        <n v="18.96"/>
        <n v="7631.4"/>
        <n v="98753.59"/>
        <n v="13353"/>
        <n v="83500"/>
        <n v="258"/>
        <n v="260"/>
        <n v="1400"/>
        <n v="301"/>
        <n v="60.78"/>
        <n v="2811"/>
        <n v="19235"/>
        <n v="230.86"/>
        <n v="531"/>
        <n v="241"/>
        <n v="621"/>
        <n v="514"/>
        <n v="422"/>
        <n v="546.5"/>
        <n v="221"/>
        <n v="481.5"/>
        <n v="250.9"/>
        <n v="5758.79"/>
        <n v="8360"/>
        <n v="67999.14"/>
        <n v="11.12"/>
        <n v="67.45"/>
        <n v="7200"/>
        <n v="4693.5"/>
        <n v="3860"/>
        <n v="72.2"/>
        <n v="176.48"/>
        <n v="325.68"/>
        <n v="275.5"/>
        <n v="63.5"/>
        <n v="560"/>
        <n v="292"/>
        <n v="48.1"/>
        <n v="1102.5"/>
        <n v="2141.2600000000002"/>
        <n v="531.03"/>
        <n v="1171"/>
        <n v="4982.74"/>
        <n v="2158"/>
        <n v="815"/>
        <n v="4650"/>
        <n v="226.5"/>
        <n v="3189"/>
        <n v="90"/>
        <n v="280"/>
        <n v="464.5"/>
        <n v="335.95"/>
        <n v="412.27"/>
        <n v="267.5"/>
        <n v="433.5"/>
        <n v="366"/>
        <n v="376"/>
        <n v="206"/>
        <n v="38.54"/>
        <n v="313.5"/>
        <n v="1200"/>
        <n v="205.5"/>
        <n v="304.3"/>
        <n v="171000"/>
        <n v="13.25"/>
        <n v="84.1"/>
        <n v="3066"/>
        <n v="128"/>
        <n v="1700"/>
        <n v="242"/>
        <n v="660"/>
        <n v="48.17"/>
        <n v="89.3"/>
        <n v="16.079999999999998"/>
        <n v="1853.39"/>
        <n v="50000"/>
        <n v="426.5"/>
        <n v="10900"/>
        <n v="1720.76"/>
        <n v="19015"/>
        <n v="1840"/>
        <n v="537"/>
        <n v="521.5"/>
        <n v="603.5"/>
        <n v="249.95"/>
        <n v="1146.5"/>
        <n v="4670"/>
        <n v="260.5"/>
        <n v="7862.72"/>
        <n v="93.1"/>
        <n v="12.09"/>
        <n v="16.149999999999999"/>
        <n v="17.8"/>
        <n v="2.85"/>
        <n v="84.55"/>
        <n v="108.3"/>
        <n v="9506.25"/>
        <n v="15.95"/>
        <n v="56.03"/>
        <n v="1644.83"/>
        <n v="145.85"/>
        <n v="805"/>
        <n v="348"/>
        <n v="455"/>
        <n v="4672"/>
        <n v="1940"/>
        <n v="308.62"/>
        <n v="364.5"/>
        <n v="580"/>
        <n v="212"/>
        <n v="286"/>
        <n v="4510"/>
        <n v="203.5"/>
        <n v="789.1"/>
        <n v="247"/>
        <n v="389"/>
        <n v="3918"/>
        <n v="2125"/>
        <n v="1622.73"/>
        <n v="1597"/>
        <n v="1634"/>
        <n v="1451.5"/>
        <n v="6896.57"/>
        <n v="3680.31"/>
        <n v="435.43"/>
        <n v="768"/>
        <n v="1370.04"/>
        <n v="1256.43"/>
        <n v="140200"/>
        <n v="6600"/>
        <n v="18.05"/>
        <n v="99.63"/>
        <n v="76"/>
        <n v="4590"/>
        <n v="55.1"/>
        <n v="46.55"/>
        <n v="840"/>
        <n v="123"/>
        <n v="1930"/>
        <n v="100000"/>
        <n v="11448.5"/>
        <n v="2.62"/>
        <n v="15.91"/>
        <n v="1350"/>
        <n v="410"/>
        <n v="99"/>
        <n v="49"/>
        <n v="4050"/>
        <n v="4260"/>
        <n v="2940"/>
        <n v="823"/>
        <n v="339.4"/>
        <n v="7237"/>
        <n v="12111.25"/>
        <n v="200.89"/>
        <n v="103846.73"/>
        <n v="92919.2"/>
        <n v="121.51"/>
        <n v="198.55"/>
        <n v="435.3"/>
        <n v="195"/>
        <n v="207.5"/>
        <n v="315"/>
        <n v="924"/>
        <n v="459"/>
        <n v="204"/>
        <n v="91"/>
        <n v="375"/>
        <n v="865"/>
        <n v="329"/>
        <n v="281"/>
        <n v="40"/>
        <n v="5425"/>
        <n v="2800"/>
        <n v="3990"/>
        <n v="77.459999999999994"/>
        <n v="4370.5200000000004"/>
        <n v="123.61"/>
        <n v="1900"/>
        <n v="21225"/>
        <n v="48.12"/>
        <n v="110246"/>
        <n v="1931.4"/>
        <n v="58000"/>
        <n v="4010.34"/>
        <n v="161"/>
        <n v="325"/>
        <n v="680"/>
        <n v="712"/>
        <n v="95.33"/>
        <n v="125.46"/>
        <n v="157"/>
        <n v="527.5"/>
        <n v="382.09"/>
        <n v="417.86"/>
        <n v="990"/>
        <n v="5400"/>
        <n v="43730"/>
        <n v="86.24"/>
        <n v="92.9"/>
        <n v="768.28"/>
        <n v="103.27"/>
        <n v="17"/>
        <n v="165.5"/>
        <n v="550"/>
        <n v="11355"/>
        <n v="7100"/>
        <n v="35.71"/>
        <n v="8.1999999999999993"/>
        <n v="60.48"/>
        <n v="120.2"/>
        <n v="52.8"/>
        <n v="197.6"/>
        <n v="248.07"/>
        <n v="74.64"/>
        <n v="58.9"/>
        <n v="18.97"/>
        <n v="365"/>
        <n v="2100"/>
        <n v="60.33"/>
        <n v="41.73"/>
        <n v="927.02"/>
        <n v="14.4"/>
        <n v="22592"/>
        <n v="75"/>
        <n v="250.64"/>
        <n v="80"/>
        <n v="3200"/>
        <n v="294"/>
        <n v="194"/>
        <n v="199.8"/>
        <n v="331"/>
        <n v="43"/>
        <n v="183"/>
        <n v="302"/>
        <n v="164"/>
        <n v="568.57000000000005"/>
        <n v="6070"/>
        <n v="7035.63"/>
        <n v="1393"/>
        <n v="80.75"/>
        <n v="65.2"/>
        <n v="2910.09"/>
        <n v="6200"/>
        <n v="85327.5"/>
        <n v="3450"/>
        <n v="16155"/>
        <n v="4017.85"/>
        <n v="8000"/>
        <n v="7935"/>
        <n v="6932.9"/>
        <n v="5083.96"/>
        <n v="3074.6"/>
        <n v="1090"/>
        <n v="25513"/>
        <n v="2768.28"/>
        <n v="1241.26"/>
        <n v="350"/>
        <n v="152.08000000000001"/>
        <n v="715.99"/>
        <n v="305"/>
        <n v="750"/>
        <n v="295"/>
        <n v="5248.62"/>
        <n v="3897"/>
        <n v="517"/>
        <n v="933.35"/>
        <n v="7302"/>
        <n v="310"/>
        <n v="203.66"/>
        <n v="58"/>
        <n v="2188.89"/>
        <n v="23185.19"/>
        <n v="1300"/>
        <n v="120256"/>
        <n v="2042.54"/>
        <n v="950"/>
        <n v="73.150000000000006"/>
        <n v="62.7"/>
        <n v="211.15"/>
        <n v="238.55"/>
        <n v="5432.61"/>
        <n v="6839.6"/>
        <n v="7750.78"/>
        <n v="2784.7"/>
        <n v="2055.5"/>
        <n v="75.430000000000007"/>
        <n v="60.52"/>
        <n v="3480"/>
        <n v="70583.820000000007"/>
        <n v="74685"/>
        <n v="11828"/>
        <n v="30500"/>
        <n v="170000"/>
        <n v="135.85"/>
        <n v="33650"/>
        <n v="1893"/>
        <n v="69"/>
        <n v="60"/>
        <n v="350.5"/>
        <n v="67"/>
        <n v="862.5"/>
        <n v="879"/>
        <n v="920"/>
        <n v="5551.9"/>
        <n v="96105.63"/>
        <n v="1517.5"/>
        <n v="69.349999999999994"/>
        <n v="40.590000000000003"/>
        <n v="270.39999999999998"/>
        <n v="437"/>
        <n v="20.56"/>
        <n v="32383.05"/>
        <n v="650"/>
        <n v="539.9"/>
        <n v="19337.490000000002"/>
        <n v="130000"/>
        <n v="123803"/>
        <n v="253.21"/>
        <n v="44.52"/>
        <n v="318.25"/>
        <n v="107.35"/>
        <n v="77.900000000000006"/>
        <n v="120000"/>
        <n v="216060"/>
        <n v="22495"/>
        <n v="13413.85"/>
        <n v="38068.5"/>
        <n v="391"/>
        <n v="21.5"/>
        <n v="255"/>
        <n v="418"/>
        <n v="402.5"/>
        <n v="367.47"/>
        <n v="2528"/>
        <n v="1952"/>
        <n v="18666.669999999998"/>
        <n v="3187"/>
        <n v="15244"/>
        <n v="43.7"/>
        <n v="62.79"/>
        <n v="105.45"/>
        <n v="38"/>
        <n v="232.75"/>
        <n v="9.8000000000000007"/>
        <n v="136"/>
        <n v="159.12"/>
        <n v="17918.39"/>
        <n v="2246.6"/>
        <n v="2875"/>
        <n v="7300"/>
        <n v="79.55"/>
        <n v="536"/>
        <n v="65"/>
        <n v="190"/>
        <n v="189.7"/>
        <n v="915"/>
        <n v="1722"/>
        <n v="1256"/>
        <n v="2010"/>
        <n v="22850"/>
        <n v="385.3"/>
        <n v="991.6"/>
        <n v="2418"/>
        <n v="29.8"/>
        <n v="605.5"/>
        <n v="158.35"/>
        <n v="7255.73"/>
        <n v="153.9"/>
        <n v="94231.6"/>
        <n v="6932"/>
        <n v="18115.95"/>
        <n v="17735.5"/>
        <n v="475"/>
        <n v="4894"/>
        <n v="4230"/>
        <n v="125.4"/>
        <n v="19809.830000000002"/>
        <n v="428"/>
        <n v="3375"/>
        <n v="16516.689999999999"/>
        <n v="1920"/>
        <n v="152"/>
        <n v="4254.42"/>
        <n v="6324"/>
        <n v="29.03"/>
        <n v="268.99"/>
        <n v="4928"/>
        <n v="107.4"/>
        <n v="187.4"/>
        <n v="2700"/>
        <n v="642"/>
        <n v="207"/>
        <n v="484.7"/>
        <n v="46245"/>
        <n v="130"/>
        <n v="1998"/>
        <n v="2715.9"/>
        <n v="446"/>
        <n v="215.1"/>
        <n v="59"/>
        <n v="70"/>
        <n v="520"/>
        <n v="856.3"/>
        <n v="93"/>
        <n v="176"/>
        <n v="320"/>
        <n v="46.7"/>
        <n v="124"/>
        <n v="48.45"/>
        <n v="249.57"/>
        <n v="395.18"/>
        <n v="140.28"/>
        <n v="173.85"/>
        <n v="33899.800000000003"/>
        <n v="8506.42"/>
        <n v="2801.4"/>
        <n v="78.8"/>
        <n v="17.59"/>
        <n v="70.3"/>
        <n v="136680"/>
        <n v="147840"/>
        <n v="126.35"/>
        <n v="33.17"/>
        <m/>
        <n v="1973.75"/>
        <n v="26.28"/>
        <n v="33.25"/>
        <n v="437.86"/>
        <n v="995"/>
        <n v="187.09"/>
        <n v="579"/>
        <n v="1191"/>
        <n v="503"/>
        <n v="261.58999999999997"/>
        <n v="588.5"/>
        <n v="32155.9"/>
        <n v="489"/>
        <n v="1106.5"/>
        <n v="25806"/>
        <n v="2516.13"/>
        <n v="0.95"/>
        <n v="245.84"/>
        <n v="239.3"/>
        <n v="49.99"/>
        <n v="173833.95"/>
        <n v="4980.45"/>
        <n v="4737.3900000000003"/>
        <n v="5799.28"/>
        <n v="2590"/>
        <n v="185"/>
        <n v="8"/>
        <n v="349"/>
        <n v="397"/>
        <n v="245"/>
        <n v="394.6"/>
        <n v="333.4"/>
        <n v="230.75"/>
        <n v="5223"/>
        <n v="687"/>
        <n v="548"/>
        <n v="348.5"/>
        <n v="2174"/>
        <n v="117"/>
        <n v="540"/>
        <n v="1285"/>
        <n v="980"/>
        <n v="19006.75"/>
        <n v="44"/>
        <n v="405"/>
        <n v="217.5"/>
        <n v="253"/>
        <n v="1247"/>
        <n v="3612"/>
        <n v="18"/>
        <n v="177.2"/>
        <n v="383.54"/>
        <n v="29000"/>
        <n v="21000"/>
        <n v="131851"/>
        <n v="736.79"/>
        <n v="1260"/>
        <n v="120.65"/>
        <n v="6993.55"/>
        <n v="5422.4"/>
        <n v="6015"/>
        <n v="53827.15"/>
        <n v="30700"/>
        <n v="209.42"/>
        <n v="101.65"/>
        <n v="222"/>
        <n v="7036.9"/>
        <n v="192"/>
        <n v="465.52"/>
        <n v="1151.5"/>
        <n v="640"/>
        <n v="33500"/>
        <n v="454.5"/>
        <n v="134.94999999999999"/>
        <n v="1357.5"/>
        <n v="141"/>
        <n v="219"/>
        <n v="494"/>
        <n v="569.49"/>
        <n v="173.5"/>
        <n v="1325"/>
        <n v="3239"/>
        <n v="646.5"/>
        <n v="72050"/>
        <n v="13740"/>
        <n v="104715"/>
        <n v="7880.78"/>
        <n v="1361.5"/>
        <n v="103.25"/>
        <n v="10430"/>
        <n v="18900"/>
        <n v="122.16"/>
        <n v="14050"/>
        <n v="836"/>
        <n v="6413.45"/>
        <n v="7121.1"/>
        <n v="15.16"/>
        <n v="5780"/>
        <n v="1770.41"/>
        <n v="2006"/>
        <n v="5200"/>
        <n v="11505"/>
        <n v="1580"/>
        <n v="1657"/>
        <n v="2608.4"/>
        <n v="170.05"/>
        <n v="104.18"/>
        <n v="127.93"/>
        <n v="1599.2"/>
        <n v="60.5"/>
        <n v="660.48"/>
        <n v="130.93"/>
        <n v="76.61"/>
        <n v="370.71"/>
        <n v="3742.5"/>
        <n v="694.73"/>
        <n v="233.4"/>
        <n v="1340.75"/>
        <n v="227.2"/>
        <n v="52.5"/>
        <n v="384"/>
        <n v="1157"/>
        <n v="4500"/>
        <n v="1504.78"/>
        <n v="309"/>
        <n v="186"/>
        <n v="332"/>
        <n v="2760"/>
        <n v="1534.44"/>
        <n v="7245"/>
        <n v="48835.67"/>
        <n v="6998.99"/>
        <n v="90.66"/>
        <n v="359.94"/>
        <n v="108.26"/>
        <n v="4.45"/>
        <n v="205.82"/>
        <n v="218.5"/>
        <n v="125.9"/>
        <n v="14230"/>
        <n v="37836.75"/>
        <n v="1155"/>
        <n v="8401.9500000000007"/>
        <n v="711"/>
        <n v="4941.6000000000004"/>
        <n v="80.69"/>
        <n v="89.19"/>
        <n v="9995.4"/>
        <n v="27.45"/>
        <n v="65.5"/>
        <n v="33548.83"/>
        <n v="20.9"/>
        <n v="11325"/>
        <n v="7877"/>
        <n v="2592.6"/>
        <n v="136.55000000000001"/>
        <n v="144.04"/>
        <n v="44.31"/>
        <n v="354.21"/>
        <n v="64.599999999999994"/>
        <n v="98.67"/>
        <n v="18.93"/>
        <n v="376.8"/>
        <n v="296"/>
        <n v="26788.34"/>
        <n v="10114.5"/>
        <n v="485.5"/>
        <n v="821"/>
        <n v="787"/>
        <n v="206.1"/>
        <n v="2262.6"/>
        <n v="560.79999999999995"/>
        <n v="409.53"/>
        <n v="1342.07"/>
        <n v="540.45000000000005"/>
        <n v="83.2"/>
        <n v="2120"/>
        <n v="190969.97"/>
        <n v="86.3"/>
        <n v="60000"/>
        <n v="1770"/>
        <n v="479"/>
        <n v="21345"/>
        <n v="9400"/>
        <n v="28000"/>
        <n v="56840"/>
        <n v="10.34"/>
        <n v="31456"/>
        <n v="24364.61"/>
        <n v="14081.58"/>
        <n v="7482.22"/>
        <n v="50046.8"/>
        <n v="3300"/>
        <n v="18.53"/>
        <n v="95"/>
        <n v="59334"/>
        <n v="4750"/>
        <n v="4772.6099999999997"/>
        <n v="138.69999999999999"/>
        <n v="334"/>
        <n v="27.9"/>
        <n v="156.43"/>
        <n v="859.8"/>
        <n v="6708.72"/>
        <n v="3382"/>
        <n v="68.400000000000006"/>
        <n v="146"/>
        <n v="238"/>
        <n v="236"/>
        <n v="1748.4"/>
        <n v="1231"/>
        <n v="34557"/>
        <n v="265"/>
        <n v="724"/>
        <n v="4174"/>
        <n v="858.89"/>
        <n v="286.44"/>
        <n v="10222.91"/>
        <n v="1198"/>
        <n v="237"/>
        <n v="917"/>
        <n v="50.53"/>
        <n v="213.28"/>
        <n v="20.75"/>
        <n v="63.29"/>
        <n v="94.66"/>
        <n v="1650"/>
        <n v="25711.599999999999"/>
        <n v="20431"/>
        <n v="4400"/>
        <n v="264"/>
        <n v="7912.36"/>
        <n v="118.75"/>
        <n v="154.85"/>
        <n v="14335.46"/>
        <n v="182424.71"/>
        <n v="4800"/>
        <n v="11400"/>
        <n v="4970"/>
        <n v="21294"/>
        <n v="200000"/>
        <n v="6.27"/>
        <n v="1228.4100000000001"/>
        <n v="37232.379999999997"/>
        <n v="576.5"/>
        <n v="249.46"/>
        <n v="495"/>
        <n v="598.24"/>
        <n v="103"/>
        <n v="1526"/>
        <n v="978"/>
        <n v="1366"/>
        <n v="43960"/>
        <n v="330"/>
        <n v="33.799999999999997"/>
        <n v="1286.4000000000001"/>
        <n v="278.5"/>
        <n v="45000"/>
        <n v="162.44999999999999"/>
        <n v="318.97000000000003"/>
        <n v="1620.35"/>
        <n v="31.92"/>
        <n v="54.78"/>
        <n v="33.97"/>
        <n v="81.42"/>
        <n v="101767.08"/>
        <n v="9108.94"/>
        <n v="1"/>
        <n v="1.76"/>
        <n v="6412.21"/>
        <n v="1623.38"/>
        <n v="103.12"/>
        <n v="52.83"/>
        <n v="57.95"/>
        <n v="5835.67"/>
        <n v="1621.79"/>
        <n v="1068.07"/>
        <n v="32000"/>
        <n v="5299.41"/>
        <n v="3107.62"/>
        <n v="3957.62"/>
        <n v="3982.62"/>
        <n v="4020.12"/>
        <n v="6970.5"/>
        <n v="7475.5"/>
        <n v="538.29999999999995"/>
        <n v="4.16"/>
        <n v="12.22"/>
        <n v="35160"/>
        <n v="66855"/>
        <n v="52985"/>
        <n v="67500"/>
        <n v="55000"/>
        <n v="1037.6400000000001"/>
        <n v="1433.21"/>
        <n v="75.91"/>
        <n v="15634.41"/>
        <n v="4868.97"/>
        <n v="4870.1400000000003"/>
        <n v="7454.21"/>
        <n v="515.02"/>
        <n v="4700.92"/>
        <n v="28.9"/>
        <n v="3258.68"/>
        <n v="2555.56"/>
        <n v="5538.89"/>
        <n v="5875.82"/>
        <n v="34.24"/>
        <n v="7400"/>
        <n v="5530.12"/>
        <n v="3928.56"/>
        <n v="1.65"/>
        <n v="4888.0200000000004"/>
        <n v="5269.25"/>
        <n v="4583.33"/>
        <n v="6517.36"/>
        <n v="5038.46"/>
        <n v="10145"/>
        <n v="1744.75"/>
        <n v="5030.12"/>
        <n v="8383.0499999999993"/>
        <n v="5727.69"/>
        <n v="70.150000000000006"/>
        <n v="7454.22"/>
        <n v="16531.939999999999"/>
        <n v="75.900000000000006"/>
        <n v="4861.05"/>
        <n v="1800"/>
        <n v="2535.02"/>
        <n v="7809.6"/>
        <n v="71.290000000000006"/>
        <n v="4865.37"/>
        <n v="7304.99"/>
        <n v="1296.29"/>
        <n v="3770"/>
        <n v="4768.3999999999996"/>
        <n v="1715"/>
        <n v="24714.25"/>
        <n v="10500"/>
        <n v="14800"/>
        <n v="923.7"/>
        <n v="738"/>
        <n v="56"/>
        <n v="7921"/>
        <n v="271.5"/>
        <n v="4450"/>
        <n v="40064.6"/>
        <n v="50264"/>
        <n v="2732.05"/>
        <n v="99.65"/>
        <n v="151.05000000000001"/>
        <n v="2.4300000000000002"/>
        <n v="179.14"/>
        <n v="151.6"/>
        <n v="491.65"/>
        <n v="21154.23"/>
        <n v="35.14"/>
        <n v="194.39"/>
        <n v="19278.43"/>
        <n v="272"/>
        <n v="1031.2"/>
        <n v="961.8"/>
        <n v="2040"/>
        <n v="4080"/>
        <n v="228"/>
        <n v="3100"/>
        <n v="3337"/>
        <n v="4060"/>
        <n v="22670.19"/>
        <n v="169.1"/>
        <n v="8385.2000000000007"/>
        <n v="2978"/>
        <n v="5740"/>
        <n v="200222.41"/>
        <n v="4120"/>
        <n v="3420"/>
        <n v="11332.2"/>
        <n v="1170"/>
        <n v="17533.66"/>
        <n v="6049.55"/>
        <n v="34672.910000000003"/>
        <n v="143396.94"/>
        <n v="212.86"/>
        <n v="177.96"/>
        <n v="189.15"/>
        <n v="144.37"/>
        <n v="151.86000000000001"/>
        <n v="10"/>
        <n v="76.650000000000006"/>
        <n v="136.34"/>
        <n v="154.80000000000001"/>
        <n v="181.45"/>
        <n v="355"/>
        <n v="136.04"/>
        <n v="41.78"/>
        <n v="182"/>
        <n v="135"/>
        <n v="14"/>
        <n v="153.83000000000001"/>
        <n v="164.85"/>
        <n v="20.440000000000001"/>
        <n v="231.99"/>
        <n v="2024.8"/>
        <n v="3087.84"/>
        <n v="49.2"/>
        <n v="6928.99"/>
        <n v="16000"/>
        <n v="44000"/>
        <n v="42345"/>
        <n v="71089"/>
        <n v="20660"/>
        <n v="19664.8"/>
        <n v="80000"/>
        <n v="59528.04"/>
        <n v="87001.75"/>
        <n v="22998.25"/>
        <n v="46200"/>
        <n v="51000"/>
        <n v="17800"/>
        <n v="13947"/>
        <n v="7317.95"/>
        <n v="8776.11"/>
        <n v="2735.73"/>
        <n v="6657.29"/>
        <n v="4601.59"/>
        <n v="1021.58"/>
        <n v="29800"/>
        <n v="24030"/>
        <n v="18502"/>
        <n v="41095"/>
        <n v="87318"/>
        <n v="36160"/>
        <n v="1253"/>
        <n v="1528.85"/>
        <n v="1179"/>
        <n v="634.5"/>
        <n v="612.5"/>
        <n v="604.9"/>
        <n v="177"/>
        <n v="8585"/>
        <n v="1845.45"/>
        <n v="581.29999999999995"/>
        <n v="2307.09"/>
        <n v="32"/>
        <n v="129"/>
        <n v="36000"/>
        <n v="1180"/>
        <n v="510"/>
        <n v="1180.8"/>
        <n v="8684"/>
        <n v="52070"/>
        <n v="367"/>
        <n v="7500"/>
        <n v="16544.560000000001"/>
        <n v="20465.36"/>
        <n v="25743"/>
        <n v="3436"/>
        <n v="540.20000000000005"/>
        <n v="3340"/>
        <n v="1345"/>
        <n v="1960"/>
        <n v="699"/>
        <n v="1837"/>
        <n v="570.20000000000005"/>
        <n v="670.5"/>
        <n v="1018.5"/>
        <n v="1144"/>
        <n v="27386"/>
        <n v="5430"/>
        <n v="753.7"/>
        <n v="452.5"/>
        <n v="359.5"/>
        <n v="491.5"/>
        <n v="529.5"/>
        <n v="304"/>
        <n v="25.5"/>
        <n v="456.8"/>
        <n v="159"/>
        <n v="1738"/>
        <n v="6"/>
        <n v="925"/>
        <n v="1295"/>
        <n v="2130"/>
        <n v="148.5"/>
        <n v="4346.3599999999997"/>
        <n v="474"/>
        <n v="606"/>
        <n v="1185.1400000000001"/>
        <n v="1065"/>
        <n v="2272"/>
        <n v="1087.71"/>
        <n v="706.7"/>
        <n v="89855.77"/>
        <n v="1160"/>
        <n v="340"/>
        <n v="5986"/>
        <n v="13901"/>
        <n v="5650"/>
        <n v="224.95"/>
        <n v="227"/>
        <n v="349.5"/>
        <n v="885"/>
        <n v="379.5"/>
        <n v="614.37"/>
        <n v="1531"/>
        <n v="207.3"/>
        <n v="3957"/>
        <n v="455.5"/>
        <n v="327"/>
        <n v="3995"/>
        <n v="385"/>
        <n v="3400"/>
        <n v="807.37"/>
        <n v="780.5"/>
        <n v="1426"/>
        <n v="753.39"/>
        <n v="575"/>
        <n v="629"/>
        <n v="2158.1"/>
        <n v="605"/>
        <n v="616"/>
        <n v="28"/>
        <n v="9800"/>
        <n v="12776"/>
        <n v="75800"/>
        <n v="140"/>
        <n v="270"/>
        <n v="20863"/>
        <n v="255.6"/>
        <n v="248.9"/>
        <n v="312"/>
        <n v="7900"/>
        <n v="318"/>
        <n v="2279.6"/>
        <n v="56.2"/>
        <n v="52528.1"/>
        <n v="263"/>
        <n v="359"/>
        <n v="316"/>
        <n v="1182.5"/>
        <n v="435"/>
        <n v="175.5"/>
        <n v="54990.81"/>
        <n v="91924.59"/>
        <n v="29431"/>
        <n v="1720.55"/>
        <n v="145"/>
        <n v="1310"/>
        <n v="436"/>
        <n v="106"/>
        <n v="9311.4"/>
        <n v="3660"/>
        <n v="465"/>
        <n v="381.6"/>
        <n v="830"/>
        <n v="2290"/>
        <n v="90000"/>
        <n v="21482"/>
        <n v="28800"/>
        <n v="21550"/>
        <n v="34180"/>
        <n v="43000"/>
        <n v="21890"/>
        <n v="120533.51"/>
        <n v="127276.97"/>
        <n v="193"/>
        <n v="134078.5"/>
        <n v="12138.1"/>
        <n v="12400"/>
        <n v="6438"/>
        <n v="3250"/>
        <n v="44025.95"/>
        <n v="5040"/>
        <n v="4909.7"/>
        <n v="1759"/>
        <n v="6518"/>
        <n v="43366.6"/>
        <n v="55178.13"/>
        <n v="4210"/>
        <n v="49541.5"/>
        <n v="42488.46"/>
        <n v="2806"/>
        <n v="6882"/>
        <n v="39586.71"/>
        <n v="1535.98"/>
        <n v="4125"/>
        <n v="2113"/>
        <n v="504463.55"/>
        <n v="27780"/>
        <n v="2891.97"/>
        <n v="22779.45"/>
        <n v="121743.51"/>
        <n v="1143.79"/>
        <n v="20229"/>
        <n v="38619.910000000003"/>
        <n v="549.62"/>
        <n v="24784.89"/>
        <n v="23126.98"/>
        <n v="443.49"/>
        <n v="19796.28"/>
        <n v="15173.38"/>
        <n v="643.04999999999995"/>
        <n v="7593.15"/>
        <n v="6723.6"/>
        <n v="504.28"/>
        <n v="273238.61"/>
        <n v="1148.6600000000001"/>
        <n v="6290.88"/>
        <n v="28941.02"/>
        <n v="18515.419999999998"/>
        <n v="415.35"/>
        <n v="6236.79"/>
        <n v="19106.95"/>
        <n v="677.39"/>
        <n v="7047.93"/>
        <n v="5723.37"/>
        <n v="42768.35"/>
        <n v="2227.29"/>
        <n v="6618.81"/>
        <n v="15559.86"/>
        <n v="8230.44"/>
        <n v="4745"/>
        <n v="1330"/>
        <n v="1562"/>
        <n v="89"/>
        <n v="71.239999999999995"/>
        <n v="158"/>
        <n v="31200"/>
        <n v="4300"/>
        <n v="460"/>
        <n v="419"/>
        <n v="1130"/>
        <n v="71.5"/>
        <n v="9437"/>
        <n v="648"/>
        <n v="1691.5"/>
        <n v="29625"/>
        <n v="35.5"/>
        <n v="916"/>
        <n v="508"/>
        <n v="1258"/>
        <n v="746.5"/>
        <n v="5288"/>
        <n v="7890"/>
        <n v="2030"/>
        <n v="2776"/>
        <n v="32794.5"/>
        <n v="19800"/>
        <n v="9500"/>
        <n v="470"/>
        <n v="530.1"/>
        <n v="313"/>
        <n v="291.52999999999997"/>
        <n v="347.5"/>
        <n v="238.5"/>
        <n v="545"/>
        <n v="1729"/>
        <n v="2119.3000000000002"/>
        <n v="87216.25"/>
        <n v="816.07"/>
        <n v="337"/>
        <n v="618"/>
        <n v="16314.25"/>
        <n v="70000"/>
        <n v="443"/>
        <n v="387"/>
        <n v="457"/>
        <n v="106.82"/>
        <n v="405.8"/>
        <n v="5596.25"/>
        <n v="3210"/>
        <n v="899.5"/>
        <n v="58.5"/>
        <n v="1074.8599999999999"/>
        <n v="711.5"/>
        <n v="403.5"/>
        <n v="406.5"/>
        <n v="174.5"/>
        <n v="947"/>
        <n v="1746.5"/>
        <n v="70.36"/>
        <n v="941"/>
        <n v="74826.87"/>
        <n v="696"/>
        <n v="7737"/>
        <n v="5556"/>
        <n v="4880"/>
        <n v="6300"/>
        <n v="3949"/>
        <n v="719.53"/>
        <n v="266"/>
        <n v="66"/>
        <n v="653"/>
        <n v="936.6"/>
        <n v="1061.7"/>
        <n v="58218.75"/>
        <n v="28100"/>
        <n v="3705"/>
        <n v="3764"/>
        <n v="4947"/>
        <n v="1452.45"/>
        <n v="797"/>
        <n v="1109"/>
        <n v="4602"/>
        <n v="429"/>
        <n v="128996.5"/>
        <n v="64965.83"/>
        <n v="190003"/>
        <n v="2071.5"/>
        <n v="3380"/>
        <n v="1030"/>
        <n v="5590"/>
        <n v="43677.75"/>
        <n v="6503.87"/>
        <n v="570"/>
        <n v="273.5"/>
        <n v="69125"/>
        <n v="34160"/>
        <n v="1005"/>
        <n v="322"/>
        <n v="1033.5"/>
        <n v="555"/>
        <n v="29437.5"/>
        <n v="78"/>
        <n v="1419.1"/>
        <n v="90496.25"/>
        <n v="85"/>
        <n v="209.61"/>
        <n v="452"/>
        <n v="477"/>
        <n v="434"/>
        <n v="4145"/>
        <n v="24"/>
        <n v="333"/>
        <n v="78.5"/>
        <n v="456.6"/>
        <n v="1914"/>
        <n v="149"/>
        <n v="8799"/>
        <n v="64800"/>
        <n v="3390"/>
        <n v="2880"/>
        <n v="16103.01"/>
        <n v="138"/>
        <n v="68"/>
        <n v="934.78"/>
        <n v="1110.3"/>
        <n v="13.4"/>
        <n v="202"/>
        <n v="369.65"/>
        <n v="295.95"/>
        <n v="478"/>
        <n v="33.6"/>
        <n v="718"/>
        <n v="285"/>
        <n v="979.88"/>
        <n v="165"/>
        <n v="1981"/>
        <n v="1162.5"/>
        <n v="36974"/>
        <n v="5565"/>
        <n v="233"/>
        <n v="2297.69"/>
        <n v="851.8"/>
        <n v="155"/>
        <n v="2370.6"/>
        <n v="197.29"/>
        <n v="10536"/>
        <n v="8700"/>
        <n v="72030"/>
        <n v="225.57"/>
        <n v="21"/>
        <n v="36"/>
        <n v="500.5"/>
        <n v="203"/>
        <n v="344"/>
        <n v="11930"/>
        <n v="748"/>
        <n v="981.44"/>
        <n v="8825"/>
        <n v="201.5"/>
        <n v="142"/>
        <n v="173.66"/>
        <n v="748.3"/>
        <n v="651.5"/>
        <n v="27875"/>
        <n v="412"/>
        <n v="340.5"/>
        <n v="733"/>
        <n v="2370"/>
        <n v="1665"/>
        <n v="2900"/>
        <n v="14695"/>
        <n v="88"/>
        <n v="202.5"/>
        <n v="14500"/>
        <n v="278264.59999999998"/>
        <n v="782"/>
        <n v="61"/>
        <n v="50.79"/>
        <n v="324.89999999999998"/>
        <n v="504"/>
        <n v="317"/>
        <n v="577"/>
        <n v="208.2"/>
        <n v="1272.5"/>
        <n v="111.02"/>
        <n v="9"/>
        <n v="1488.5"/>
        <n v="2256.5"/>
        <n v="406.8"/>
        <n v="3691.5"/>
        <n v="113540.31"/>
        <n v="27971"/>
        <n v="38365"/>
        <n v="9742.5"/>
        <n v="11156.25"/>
        <n v="150290"/>
        <n v="4360"/>
        <n v="585"/>
        <n v="147"/>
        <n v="2216.1999999999998"/>
        <n v="886"/>
        <n v="1047.7"/>
        <n v="2200"/>
        <n v="1980"/>
        <n v="3247"/>
        <n v="199"/>
        <n v="548.5"/>
        <n v="102"/>
        <n v="223"/>
        <n v="5.99"/>
        <n v="392.5"/>
        <n v="5600"/>
        <n v="341"/>
        <n v="434.9"/>
        <n v="8696.7999999999993"/>
        <n v="121"/>
        <n v="1437.1"/>
        <n v="311"/>
        <n v="14365"/>
        <n v="742.52"/>
        <n v="215"/>
        <n v="549"/>
        <n v="396"/>
        <n v="1270"/>
        <n v="177.5"/>
        <n v="485"/>
        <n v="531.5"/>
        <n v="595.80999999999995"/>
        <n v="5.65"/>
        <n v="2513.6999999999998"/>
        <n v="6908.75"/>
        <n v="709.8"/>
        <n v="848.5"/>
        <n v="608.5"/>
        <n v="825"/>
        <n v="1972"/>
        <n v="221.5"/>
        <n v="607.5"/>
        <n v="205"/>
        <n v="443.5"/>
        <n v="254.1"/>
        <n v="372"/>
        <n v="131"/>
        <n v="668.5"/>
        <n v="1440"/>
        <n v="439"/>
        <n v="2098"/>
        <n v="215.57"/>
        <n v="245.4"/>
        <n v="79"/>
        <n v="211.8"/>
        <n v="172"/>
        <n v="283.54000000000002"/>
        <n v="491.8"/>
        <n v="5047.5"/>
        <n v="99.8"/>
        <n v="2665.6"/>
        <n v="3500"/>
        <n v="29.5"/>
        <n v="89.5"/>
        <n v="982.89"/>
        <n v="5831"/>
        <n v="766"/>
        <n v="646"/>
        <n v="383"/>
        <n v="642.91"/>
        <n v="2380"/>
        <n v="1010"/>
        <n v="1574"/>
        <n v="299.89"/>
        <n v="1403"/>
        <n v="1290"/>
        <n v="2207"/>
        <n v="4280"/>
        <n v="1040"/>
        <n v="292.25"/>
        <n v="345"/>
        <n v="279"/>
        <n v="1880"/>
        <n v="962.9"/>
        <n v="303.89999999999998"/>
        <n v="304.5"/>
        <n v="1740.47"/>
        <n v="6521"/>
        <n v="1070"/>
        <n v="788"/>
        <n v="590"/>
        <n v="44.5"/>
        <n v="9695.4"/>
        <n v="3231"/>
        <n v="2296"/>
        <n v="506.9"/>
        <n v="1809.4"/>
        <n v="7724"/>
        <n v="39"/>
        <n v="17612"/>
        <n v="2469.5"/>
        <n v="5714"/>
        <n v="956.42"/>
        <n v="305.5"/>
        <n v="2340"/>
        <n v="52.95"/>
        <n v="92.5"/>
        <n v="1804"/>
        <n v="15139.8"/>
        <n v="8325"/>
        <n v="19178"/>
        <n v="55742.5"/>
        <n v="14640"/>
        <n v="12975"/>
        <n v="27490"/>
        <n v="31895.72"/>
        <n v="22888.98"/>
        <n v="29500"/>
        <n v="28500"/>
        <n v="5495"/>
        <n v="10830"/>
        <n v="2468"/>
        <n v="11545"/>
        <n v="7340"/>
        <n v="8500"/>
        <n v="1723.13"/>
        <n v="3654.38"/>
        <n v="42400"/>
        <n v="1827.19"/>
        <n v="4711.95"/>
        <n v="28965.13"/>
        <n v="13465.12"/>
        <n v="109112.62"/>
        <n v="12395.93"/>
        <n v="191"/>
        <n v="12"/>
        <n v="31"/>
        <n v="578"/>
        <n v="371"/>
        <n v="2750"/>
        <n v="958"/>
        <n v="927.41"/>
        <n v="225.58"/>
        <n v="915.72"/>
        <n v="1126"/>
        <n v="156657.92000000001"/>
        <n v="130843.11"/>
        <n v="24634"/>
        <n v="5000.1499999999996"/>
        <n v="3878.89"/>
        <n v="839"/>
        <n v="1080"/>
        <n v="10300"/>
        <n v="126000"/>
        <n v="11027.34"/>
        <n v="24.7"/>
        <n v="3143"/>
        <n v="3252.5"/>
        <n v="1460"/>
        <n v="963"/>
        <n v="2088.2199999999998"/>
        <n v="374"/>
        <n v="1009"/>
        <n v="145.91999999999999"/>
        <n v="3440"/>
        <n v="213"/>
        <n v="1457.3"/>
        <n v="35"/>
        <n v="13.9"/>
        <n v="343"/>
        <n v="271.38"/>
        <n v="259.2"/>
        <n v="217"/>
        <n v="71"/>
        <n v="16562.86"/>
        <n v="49.04"/>
        <n v="164994.63"/>
        <n v="400.9"/>
        <n v="314.17"/>
        <n v="95.02"/>
        <n v="105665.4"/>
        <n v="6277"/>
        <n v="999"/>
        <n v="440"/>
        <n v="507"/>
        <n v="484"/>
        <n v="785"/>
        <n v="314"/>
        <n v="6374"/>
        <n v="11041"/>
        <n v="233.11"/>
        <n v="340.67"/>
        <n v="295.5"/>
        <n v="244"/>
        <n v="16500"/>
        <n v="703.07"/>
        <n v="25"/>
        <n v="1644"/>
        <n v="14.21"/>
        <n v="30613"/>
        <n v="3120"/>
        <n v="215.65"/>
        <n v="98.63"/>
        <n v="11957.48"/>
        <n v="276.7"/>
        <n v="599"/>
        <n v="98"/>
        <n v="2140"/>
        <n v="353.89"/>
        <n v="1424.97"/>
        <n v="3410"/>
        <n v="203.32"/>
        <n v="78.28"/>
        <n v="43810"/>
        <n v="246911.98"/>
        <n v="22900"/>
        <n v="150.02000000000001"/>
        <n v="33.82"/>
        <n v="47.16"/>
        <n v="227.33"/>
        <n v="22216.77"/>
        <n v="4380"/>
        <n v="3227"/>
        <n v="615"/>
        <n v="833"/>
        <n v="240.1"/>
        <n v="70899"/>
        <n v="26648"/>
        <n v="8900"/>
        <n v="58.62"/>
        <n v="9.1199999999999992"/>
        <n v="22.76"/>
        <n v="79.8"/>
        <n v="85.12"/>
        <n v="258.04000000000002"/>
        <n v="248.53"/>
        <n v="244.74"/>
        <n v="21.38"/>
        <n v="3964.13"/>
        <n v="3994.71"/>
        <n v="36531.67"/>
        <n v="5340"/>
        <n v="30348.77"/>
        <n v="4980.5"/>
        <n v="6401.89"/>
        <n v="3760"/>
        <n v="13065.33"/>
        <n v="489.77"/>
        <n v="2168.5"/>
        <n v="56.5"/>
        <n v="1792.25"/>
        <n v="231.03"/>
        <n v="771"/>
        <n v="767"/>
        <n v="271"/>
        <n v="29.99"/>
        <n v="5800"/>
        <n v="1320.95"/>
        <n v="3430"/>
        <n v="5218.3999999999996"/>
        <n v="6508"/>
        <n v="763"/>
        <n v="708.5"/>
        <n v="887"/>
        <n v="201.6"/>
        <n v="187"/>
        <n v="812.7"/>
        <n v="532"/>
        <n v="682.52"/>
        <n v="1111"/>
        <n v="1765"/>
        <n v="1089"/>
        <n v="708.95"/>
        <n v="616.5"/>
        <n v="641.5"/>
        <n v="546"/>
        <n v="473.5"/>
        <n v="504.2"/>
        <n v="570.01"/>
        <n v="720"/>
        <n v="21.6"/>
        <n v="11.89"/>
        <n v="902.8"/>
        <n v="9600"/>
        <n v="420.77"/>
        <n v="610"/>
        <n v="8948"/>
        <n v="17740"/>
        <n v="3736.24"/>
        <n v="14035.5"/>
        <n v="641"/>
        <n v="3030"/>
        <n v="6610"/>
        <n v="2780"/>
        <n v="8249.4"/>
        <n v="7966"/>
        <n v="24663"/>
        <n v="6591.04"/>
        <n v="1169.8399999999999"/>
        <n v="5785.04"/>
        <n v="3463.86"/>
        <n v="75.3"/>
        <n v="6487.16"/>
        <n v="7434.41"/>
        <n v="167705.64000000001"/>
        <n v="38390.400000000001"/>
      </sharedItems>
    </cacheField>
    <cacheField name="余额" numFmtId="0">
      <sharedItems containsBlank="1" containsMixedTypes="1" containsNumber="1" minValue="0" maxValue="5060106.92" count="3766">
        <n v="982.84999999997694"/>
        <n v="21434.98"/>
        <n v="27037.98"/>
        <n v="26537.98"/>
        <n v="14831.64"/>
        <n v="14727.64"/>
        <n v="24247.68"/>
        <n v="23498.48"/>
        <n v="97273.48"/>
        <n v="73891.09"/>
        <n v="73391.09"/>
        <n v="130864.29"/>
        <n v="110888.69"/>
        <n v="159517.38"/>
        <n v="282389.58"/>
        <n v="326873.84999999998"/>
        <n v="301369.34999999998"/>
        <n v="98353.96"/>
        <n v="50611.71"/>
        <n v="36042.28"/>
        <n v="125492.78"/>
        <n v="25342.78"/>
        <n v="6342.7800000000298"/>
        <n v="49114.64"/>
        <n v="38894.639999999999"/>
        <m/>
        <n v="93530.110000000102"/>
        <n v="13550.7700000001"/>
        <n v="13520.7700000001"/>
        <n v="12420.7700000001"/>
        <n v="37623.270000000099"/>
        <n v="32327.0800000001"/>
        <n v="21883.1500000001"/>
        <n v="315787.73"/>
        <n v="17677.730000000101"/>
        <n v="66642.77"/>
        <n v="83530.58"/>
        <n v="62530.58"/>
        <n v="57530.58"/>
        <n v="43333.18"/>
        <n v="33393.18"/>
        <n v="23393.18"/>
        <n v="34793.18"/>
        <n v="69618.490000000005"/>
        <n v="46640.45"/>
        <n v="35163.279999999999"/>
        <n v="45455.6"/>
        <n v="26883.54"/>
        <n v="36459.7399999997"/>
        <n v="99393.329999999696"/>
        <n v="33979.199999999699"/>
        <n v="28979.199999999699"/>
        <n v="28805.199999999699"/>
        <n v="20555.199999999699"/>
        <n v="17405.199999999699"/>
        <n v="13552.6799999997"/>
        <n v="100474.97"/>
        <n v="16661.759999999998"/>
        <n v="22838.67"/>
        <n v="11008"/>
        <n v="26329.57"/>
        <n v="5940.86"/>
        <n v="22430.9"/>
        <n v="22420.799999999999"/>
        <n v="22347.81"/>
        <n v="22274.82"/>
        <n v="22264.720000000001"/>
        <n v="22254.62"/>
        <n v="22244.52"/>
        <n v="22074.52"/>
        <n v="22063.52"/>
        <n v="22053.42"/>
        <n v="21773.63"/>
        <n v="21764.13"/>
        <n v="21754.03"/>
        <n v="21743.93"/>
        <n v="21733.83"/>
        <n v="21723.73"/>
        <n v="21255.73"/>
        <n v="21181.79"/>
        <n v="21171.69"/>
        <n v="21161.59"/>
        <n v="21151.49"/>
        <n v="21129.79"/>
        <n v="21119.69"/>
        <n v="21110.19"/>
        <n v="21027.54"/>
        <n v="21017.439999999999"/>
        <n v="20695.86"/>
        <n v="20685.759999999998"/>
        <n v="20675.66"/>
        <n v="20665.560000000001"/>
        <n v="20588.849999999999"/>
        <n v="20359.900000000001"/>
        <n v="20307.900000000001"/>
        <n v="20245.48"/>
        <n v="19882.48"/>
        <n v="19872.38"/>
        <n v="19828.310000000001"/>
        <n v="19818.21"/>
        <n v="19774.14"/>
        <n v="19752.439999999999"/>
        <n v="19742.34"/>
        <n v="19732.240000000002"/>
        <n v="19624.32"/>
        <n v="19604.32"/>
        <n v="19594.22"/>
        <n v="19465.97"/>
        <n v="19455.87"/>
        <n v="19445.77"/>
        <n v="19435.669999999998"/>
        <n v="19334.669999999998"/>
        <n v="19324.57"/>
        <n v="18776.419999999998"/>
        <n v="18642.419999999998"/>
        <n v="18632.32"/>
        <n v="18453.32"/>
        <n v="18444.77"/>
        <n v="18277.77"/>
        <n v="18200.82"/>
        <n v="18190.72"/>
        <n v="18104.27"/>
        <n v="18082.419999999998"/>
        <n v="18060.57"/>
        <n v="17744.37"/>
        <n v="17734.87"/>
        <n v="17724.77"/>
        <n v="17647.82"/>
        <n v="17637.72"/>
        <n v="17627.62"/>
        <n v="17617.52"/>
        <n v="17516.52"/>
        <n v="17474.52"/>
        <n v="17391.52"/>
        <n v="17382.97"/>
        <n v="17374.419999999998"/>
        <n v="16961.990000000002"/>
        <n v="16951.89"/>
        <n v="16941.79"/>
        <n v="16918.04"/>
        <n v="16889.54"/>
        <n v="16849.64"/>
        <n v="15967.45"/>
        <n v="15617.54"/>
        <n v="15573.47"/>
        <n v="15529.4"/>
        <n v="15485.33"/>
        <n v="15475.23"/>
        <n v="15431.16"/>
        <n v="15421.06"/>
        <n v="15410.96"/>
        <n v="15400.86"/>
        <n v="15358.86"/>
        <n v="15316.86"/>
        <n v="14801.5"/>
        <n v="14396.31"/>
        <n v="14067.12"/>
        <n v="13973.12"/>
        <n v="13963.02"/>
        <n v="13952.92"/>
        <n v="13942.82"/>
        <n v="13932.72"/>
        <n v="13913.94"/>
        <n v="13836.94"/>
        <n v="13759.94"/>
        <n v="13741.3"/>
        <n v="13731.2"/>
        <n v="13598.71"/>
        <n v="13381.29"/>
        <n v="13295.47"/>
        <n v="12876.98"/>
        <n v="12868.07"/>
        <n v="12440.08"/>
        <n v="12091.95"/>
        <n v="12062.5"/>
        <n v="12040.8"/>
        <n v="11953.49"/>
        <n v="11867.07"/>
        <n v="11840.07"/>
        <n v="11810.62"/>
        <n v="11788.62"/>
        <n v="11723.07"/>
        <n v="11701.37"/>
        <n v="11678.37"/>
        <n v="11455.12"/>
        <n v="11347.12"/>
        <n v="11203.12"/>
        <n v="11036"/>
        <n v="10798.5"/>
        <n v="10703.81"/>
        <n v="10693.71"/>
        <n v="10530.38"/>
        <n v="10520.28"/>
        <n v="10514.78"/>
        <n v="10504.68"/>
        <n v="10242.790000000001"/>
        <n v="10189.719999999999"/>
        <n v="10179.620000000001"/>
        <n v="10169.52"/>
        <n v="10159.42"/>
        <n v="10149.32"/>
        <n v="10139.219999999999"/>
        <n v="10129.120000000001"/>
        <n v="10119.02"/>
        <n v="9809.00000000004"/>
        <n v="9801.4000000000397"/>
        <n v="9620.6100000000406"/>
        <n v="9081.9600000000391"/>
        <n v="9070.7600000000402"/>
        <n v="9049.0600000000395"/>
        <n v="8886.6900000000405"/>
        <n v="8876.5900000000292"/>
        <n v="8714.2200000000303"/>
        <n v="8704.1200000000299"/>
        <n v="8695.5700000000306"/>
        <n v="8687.0200000000295"/>
        <n v="8610.0200000000295"/>
        <n v="8601.1100000000406"/>
        <n v="8577.3600000000406"/>
        <n v="8567.2600000000293"/>
        <n v="8557.1600000000308"/>
        <n v="8547.0600000000304"/>
        <n v="8536.96000000003"/>
        <n v="8526.8600000000297"/>
        <n v="8516.7600000000293"/>
        <n v="7918.1600000000299"/>
        <n v="7909.25000000003"/>
        <n v="7768.6500000000296"/>
        <n v="7758.5500000000302"/>
        <n v="7748.4500000000298"/>
        <n v="7739.54000000003"/>
        <n v="7729.4400000000296"/>
        <n v="26719.34"/>
        <n v="26709.24"/>
        <n v="26689.24"/>
        <n v="26352.41"/>
        <n v="25988.59"/>
        <n v="25939.32"/>
        <n v="25929.22"/>
        <n v="25914.22"/>
        <n v="25761.46"/>
        <n v="25751.360000000001"/>
        <n v="25741.26"/>
        <n v="25578.880000000001"/>
        <n v="25540.36"/>
        <n v="25207.8"/>
        <n v="25189.02"/>
        <n v="24810.639999999999"/>
        <n v="24466.51"/>
        <n v="24239.13"/>
        <n v="24227.73"/>
        <n v="24150.05"/>
        <n v="23748.22"/>
        <n v="23738.720000000001"/>
        <n v="23718.86"/>
        <n v="23712.27"/>
        <n v="23597.46"/>
        <n v="23487.26"/>
        <n v="23477.759999999998"/>
        <n v="23065.48"/>
        <n v="23055.38"/>
        <n v="23045.88"/>
        <n v="22551.66"/>
        <n v="21721.360000000001"/>
        <n v="21319.53"/>
        <n v="20837.03"/>
        <n v="20824.93"/>
        <n v="20807.04"/>
        <n v="20783.29"/>
        <n v="20386.060000000001"/>
        <n v="19827.64"/>
        <n v="19818.14"/>
        <n v="19405.46"/>
        <n v="19395.36"/>
        <n v="19385.259999999998"/>
        <n v="19376.349999999999"/>
        <n v="18951.009999999998"/>
        <n v="18802.900000000001"/>
        <n v="18690.03"/>
        <n v="18442.73"/>
        <n v="18330.63"/>
        <n v="18260.41"/>
        <n v="18250.91"/>
        <n v="18109.39"/>
        <n v="18099.89"/>
        <n v="18025.79"/>
        <n v="17567.89"/>
        <n v="17517.939999999999"/>
        <n v="17408.689999999999"/>
        <n v="17364.04"/>
        <n v="16989.89"/>
        <n v="16501.060000000001"/>
        <n v="16492.150000000001"/>
        <n v="16470.45"/>
        <n v="16041.05"/>
        <n v="15662.42"/>
        <n v="15643.48"/>
        <n v="15282.3"/>
        <n v="15267.3"/>
        <n v="15211.82"/>
        <n v="14553.06"/>
        <n v="14542.96"/>
        <n v="13827.43"/>
        <n v="13644.83"/>
        <n v="13495.68"/>
        <n v="13422.26"/>
        <n v="13276.91"/>
        <n v="13265.51"/>
        <n v="13025.51"/>
        <n v="12910.7"/>
        <n v="12780.55"/>
        <n v="12773.96"/>
        <n v="12006.38"/>
        <n v="11851.02"/>
        <n v="11193.42"/>
        <n v="11116.42"/>
        <n v="11039.42"/>
        <n v="10489.01"/>
        <n v="9938.19"/>
        <n v="9240.69"/>
        <n v="9179.98"/>
        <n v="8770.27"/>
        <n v="8518.52"/>
        <n v="8454.3700000000008"/>
        <n v="8293.82"/>
        <n v="8252.1"/>
        <n v="8232.15"/>
        <n v="8193.2000000000007"/>
        <n v="8154.25"/>
        <n v="8072.55"/>
        <n v="8008.16"/>
        <n v="7984.41"/>
        <n v="7875.16"/>
        <n v="7825.21"/>
        <n v="7780.56"/>
        <n v="6948.79"/>
        <n v="6633.88"/>
        <n v="16190.35"/>
        <n v="16065.79"/>
        <n v="15941.23"/>
        <n v="15816.67"/>
        <n v="15773.92"/>
        <n v="15696.92"/>
        <n v="15656.07"/>
        <n v="15615.22"/>
        <n v="15601.92"/>
        <n v="14858.47"/>
        <n v="14503.57"/>
        <n v="14422.57"/>
        <n v="14310.57"/>
        <n v="14291.57"/>
        <n v="14083.57"/>
        <n v="14038.37"/>
        <n v="14019.37"/>
        <n v="13974.17"/>
        <n v="13807.73"/>
        <n v="13772.58"/>
        <n v="13762.48"/>
        <n v="13085.22"/>
        <n v="750195.99"/>
        <n v="747855.59"/>
        <n v="746953.99"/>
        <n v="746103.99"/>
        <n v="744563.99"/>
        <n v="743173.99"/>
        <n v="742540.99"/>
        <n v="740457.17"/>
        <n v="738755.18"/>
        <n v="738443.68"/>
        <n v="737395.68"/>
        <n v="737197.29"/>
        <n v="735597.29"/>
        <n v="715197.29"/>
        <n v="714987.29"/>
        <n v="714343.69"/>
        <n v="714054.69"/>
        <n v="679054.69"/>
        <n v="664066.68999999994"/>
        <n v="644066.68999999994"/>
        <n v="634966.68999999994"/>
        <n v="579491.68999999994"/>
        <n v="522731.69"/>
        <n v="522411.54"/>
        <n v="503867.07"/>
        <n v="379867.07"/>
        <n v="359867.07"/>
        <n v="333867.07"/>
        <n v="232812.87"/>
        <n v="232781.76"/>
        <n v="232708.77"/>
        <n v="232662.57"/>
        <n v="232622.74"/>
        <n v="232602.07"/>
        <n v="232587.82"/>
        <n v="232369.35"/>
        <n v="530240.17000000004"/>
        <n v="529984.17000000004"/>
        <n v="529684.17000000004"/>
        <n v="528184.17000000004"/>
        <n v="527490.17000000004"/>
        <n v="527048.67000000004"/>
        <n v="526945.56999999995"/>
        <n v="526317.77"/>
        <n v="518892.77"/>
        <n v="512657.77"/>
        <n v="512457.77"/>
        <n v="510628.17"/>
        <n v="507274.07"/>
        <n v="506914.07"/>
        <n v="505070.11"/>
        <n v="504623.11"/>
        <n v="504366.11"/>
        <n v="406908.61"/>
        <n v="267437"/>
        <n v="267371.45"/>
        <n v="267271.78999999998"/>
        <n v="164761.79"/>
        <n v="164746.59"/>
        <n v="164652.54"/>
        <n v="164617.39000000001"/>
        <n v="165569.14000000001"/>
        <n v="618292.64"/>
        <n v="613891.64"/>
        <n v="612800.14"/>
        <n v="611550.14"/>
        <n v="611120.14"/>
        <n v="605533.26"/>
        <n v="605423.26"/>
        <n v="593802.26"/>
        <n v="233759.51"/>
        <n v="233725.31"/>
        <n v="215825.31"/>
        <n v="214825.31"/>
        <n v="208928.55"/>
        <n v="198928.55"/>
        <n v="185718.55"/>
        <n v="185693.98"/>
        <n v="185620.99"/>
        <n v="185583.94"/>
        <n v="185510.95"/>
        <n v="170510.95"/>
        <n v="177022.95"/>
        <n v="176690.51"/>
        <n v="175890.51"/>
        <n v="133890.51"/>
        <n v="127890.51"/>
        <n v="38234.51"/>
        <n v="31234.51"/>
        <n v="28634.51"/>
        <n v="208598.63"/>
        <n v="208426.14"/>
        <n v="701525.68"/>
        <n v="699525.68"/>
        <n v="669914.68000000005"/>
        <n v="664734.68000000005"/>
        <n v="664058.18000000005"/>
        <n v="631058.18000000005"/>
        <n v="630844.18000000005"/>
        <n v="617530.18000000005"/>
        <n v="617230.68000000005"/>
        <n v="616991.68000000005"/>
        <n v="614341.68000000005"/>
        <n v="612581.68000000005"/>
        <n v="462581.68"/>
        <n v="384581.68"/>
        <n v="384382.18"/>
        <n v="353321.76"/>
        <n v="366488.32000000001"/>
        <n v="366466.62"/>
        <n v="366452.37"/>
        <n v="366438.12"/>
        <n v="361086.12"/>
        <n v="360686.12"/>
        <n v="460686.12"/>
        <n v="412168.43"/>
        <n v="410358.43"/>
        <n v="405261.89"/>
        <n v="403465.32"/>
        <n v="402364.32"/>
        <n v="401944.06"/>
        <n v="397926.16"/>
        <n v="396521.16"/>
        <n v="393693.96"/>
        <n v="392643.96"/>
        <n v="577110.96"/>
        <n v="571540.96"/>
        <n v="541540.96"/>
        <n v="528540.96"/>
        <n v="517989.96"/>
        <n v="488789.96"/>
        <n v="463789.96"/>
        <n v="463258.36"/>
        <n v="453258.36"/>
        <n v="442258.36"/>
        <n v="441353.36"/>
        <n v="428353.36"/>
        <n v="424603.36"/>
        <n v="342719.61"/>
        <n v="334619.61"/>
        <n v="334267.61"/>
        <n v="1741797.61"/>
        <n v="1739409.61"/>
        <n v="1721409.61"/>
        <n v="1711927.61"/>
        <n v="1709527.61"/>
        <n v="1706592.11"/>
        <n v="1627739.11"/>
        <n v="1607563.11"/>
        <n v="1594706.11"/>
        <n v="1569706.11"/>
        <n v="1439046.11"/>
        <n v="1094046.1100000001"/>
        <n v="834775.55"/>
        <n v="649727.55000000005"/>
        <n v="644312.55000000005"/>
        <n v="644050.55000000005"/>
        <n v="643345.55000000005"/>
        <n v="643295.55000000005"/>
        <n v="642795.55000000005"/>
        <n v="642433.05000000005"/>
        <n v="641194.05000000005"/>
        <n v="640594.05000000005"/>
        <n v="640424.05000000005"/>
        <n v="640314.05000000005"/>
        <n v="638242.25"/>
        <n v="637723.25"/>
        <n v="637360.75"/>
        <n v="593572.53"/>
        <n v="273572.53000000003"/>
        <n v="260033.53"/>
        <n v="192393.53"/>
        <n v="192383.43"/>
        <n v="180518.1"/>
        <n v="180508"/>
        <n v="180486.3"/>
        <n v="180472.05"/>
        <n v="180463.5"/>
        <n v="177251.81"/>
        <n v="177130.64"/>
        <n v="175770.64"/>
        <n v="174261.64"/>
        <n v="174041.64"/>
        <n v="173821.64"/>
        <n v="172917.89"/>
        <n v="172697.89"/>
        <n v="172587.89"/>
        <n v="169939.28"/>
        <n v="169309.28"/>
        <n v="167016.28"/>
        <n v="166316.28"/>
        <n v="166010.28"/>
        <n v="165710.28"/>
        <n v="165110.28"/>
        <n v="164058"/>
        <n v="1346264.63"/>
        <n v="1346175.64"/>
        <n v="1346058.79"/>
        <n v="45817.77"/>
        <n v="45803.519999999997"/>
        <n v="45777.87"/>
        <n v="45765.52"/>
        <n v="45705.1"/>
        <n v="45665.27"/>
        <n v="45654.82"/>
        <n v="45434.42"/>
        <n v="45415.56"/>
        <n v="45316.76"/>
        <n v="45306.66"/>
        <n v="45294.559999999998"/>
        <n v="45275.7"/>
        <n v="45118"/>
        <n v="44118"/>
        <n v="43795.28"/>
        <n v="39217.78"/>
        <n v="39107.78"/>
        <n v="38997.78"/>
        <n v="37039.54"/>
        <n v="36617.519999999997"/>
        <n v="36607.42"/>
        <n v="36488.949999999997"/>
        <n v="36478.85"/>
        <n v="36310.06"/>
        <n v="36291.06"/>
        <n v="32991.06"/>
        <n v="532787.18999999994"/>
        <n v="532749.32999999996"/>
        <n v="532681.15"/>
        <n v="532666.9"/>
        <n v="532576.67000000004"/>
        <n v="532413.67000000004"/>
        <n v="531306.67000000004"/>
        <n v="529306.67000000004"/>
        <n v="179268.79"/>
        <n v="176268.79"/>
        <n v="145225.57"/>
        <n v="142225.57"/>
        <n v="138873.76"/>
        <n v="137945.24"/>
        <n v="137507.24"/>
        <n v="136867.04"/>
        <n v="136604.54"/>
        <n v="136179.04"/>
        <n v="135836.64000000001"/>
        <n v="135127.14000000001"/>
        <n v="134706.29999999999"/>
        <n v="134306.74"/>
        <n v="131978.74"/>
        <n v="130658.74"/>
        <n v="130368.74"/>
        <n v="129846.24"/>
        <n v="126643.24"/>
        <n v="126436.74"/>
        <n v="126188.74"/>
        <n v="126133.74"/>
        <n v="124271.74"/>
        <n v="124146.74"/>
        <n v="123650.74"/>
        <n v="123249.74"/>
        <n v="121072.09"/>
        <n v="120964.09"/>
        <n v="120739.09"/>
        <n v="120139.09"/>
        <n v="119958.09"/>
        <n v="99958.090000000098"/>
        <n v="96920.370000000097"/>
        <n v="96830.120000000097"/>
        <n v="96591.940000000104"/>
        <n v="96463.9200000001"/>
        <n v="96424.090000000098"/>
        <n v="96365.620000000097"/>
        <n v="96267.790000000095"/>
        <n v="96210.260000000097"/>
        <n v="96200.16"/>
        <n v="92597.42"/>
        <n v="92417.01"/>
        <n v="256266.22"/>
        <n v="256179.79"/>
        <n v="256081"/>
        <n v="256025.25"/>
        <n v="255998.65"/>
        <n v="255935"/>
        <n v="255877.47"/>
        <n v="141504.49"/>
        <n v="124679.49"/>
        <n v="116074.49"/>
        <n v="105945.99"/>
        <n v="84100.99"/>
        <n v="76692.39"/>
        <n v="51796.39"/>
        <n v="45612.39"/>
        <n v="44612.39"/>
        <n v="617237.26"/>
        <n v="617201.16"/>
        <n v="617156.9"/>
        <n v="616894.39"/>
        <n v="616854.69999999995"/>
        <n v="616684.77"/>
        <n v="616598.31999999995"/>
        <n v="616580.42000000004"/>
        <n v="616394.55000000005"/>
        <n v="616361.37"/>
        <n v="616351.27"/>
        <n v="611851.27"/>
        <n v="610751.27"/>
        <n v="610562.27"/>
        <n v="610286.84"/>
        <n v="606450.18999999994"/>
        <n v="606364.18999999994"/>
        <n v="606278.18999999994"/>
        <n v="605943.18999999994"/>
        <n v="605582.18999999994"/>
        <n v="605308.18999999994"/>
        <n v="605236.18999999994"/>
        <n v="605116.18999999994"/>
        <n v="604907.18999999994"/>
        <n v="604796.68999999994"/>
        <n v="604284.18999999994"/>
        <n v="603403.18999999994"/>
        <n v="602491.18999999994"/>
        <n v="599919.79"/>
        <n v="597598.39"/>
        <n v="597098.39"/>
        <n v="589637.39"/>
        <n v="489567.1"/>
        <n v="489538.01"/>
        <n v="489314.23"/>
        <n v="489295.23"/>
        <n v="489273.51"/>
        <n v="489147.54"/>
        <n v="488928.42"/>
        <n v="488792.98"/>
        <n v="467792.98"/>
        <n v="467510.98"/>
        <n v="466011.5"/>
        <n v="442173.8"/>
        <n v="440753.8"/>
        <n v="437753.8"/>
        <n v="437503.8"/>
        <n v="437303.8"/>
        <n v="437103.8"/>
        <n v="436903.8"/>
        <n v="436423.8"/>
        <n v="436273.8"/>
        <n v="436192.96"/>
        <n v="423192.96"/>
        <n v="422992.96"/>
        <n v="421686.46"/>
        <n v="420786.46"/>
        <n v="401786.46"/>
        <n v="399644.6"/>
        <n v="399433.6"/>
        <n v="399094.6"/>
        <n v="398652.6"/>
        <n v="397852.6"/>
        <n v="397441.6"/>
        <n v="397374.1"/>
        <n v="396945.27"/>
        <n v="396120.89"/>
        <n v="395578.89"/>
        <n v="392948.39"/>
        <n v="392540.49"/>
        <n v="311297.99"/>
        <n v="310999.96000000002"/>
        <n v="310917.74"/>
        <n v="258856.34"/>
        <n v="258846.24"/>
        <n v="258836.14"/>
        <n v="258648.04"/>
        <n v="258637.94"/>
        <n v="258413.21"/>
        <n v="258372.36"/>
        <n v="258349.56"/>
        <n v="258319.16"/>
        <n v="255291.93"/>
        <n v="255281.83"/>
        <n v="255247.79"/>
        <n v="255218.34"/>
        <n v="255040.69"/>
        <n v="254420.69"/>
        <n v="253905.69"/>
        <n v="246405.69"/>
        <n v="194376.24"/>
        <n v="194366.14"/>
        <n v="194356.04"/>
        <n v="194338.94"/>
        <n v="194317.24"/>
        <n v="194307.14"/>
        <n v="194275.18"/>
        <n v="180747.1"/>
        <n v="180588.87"/>
        <n v="180578.77"/>
        <n v="180568.67"/>
        <n v="180457.52"/>
        <n v="174508.33"/>
        <n v="173194.33"/>
        <n v="165051.84"/>
        <n v="161348.84"/>
        <n v="159239.25"/>
        <n v="158741.75"/>
        <n v="158213.25"/>
        <n v="157253.25"/>
        <n v="153556.25"/>
        <n v="150471.42000000001"/>
        <n v="150305.42000000001"/>
        <n v="150005.42000000001"/>
        <n v="149983.57"/>
        <n v="149897.12"/>
        <n v="149860.34"/>
        <n v="149854.64000000001"/>
        <n v="109854.64"/>
        <n v="108542.24"/>
        <n v="108275.24"/>
        <n v="107997.24"/>
        <n v="107589.74"/>
        <n v="107479.74"/>
        <n v="107236.74"/>
        <n v="106436.74"/>
        <n v="105978.24000000001"/>
        <n v="105590.74"/>
        <n v="105186.74"/>
        <n v="104816.74"/>
        <n v="104590.74"/>
        <n v="104156.24"/>
        <n v="103754.74"/>
        <n v="103341.74"/>
        <n v="103157.15"/>
        <n v="102462.15"/>
        <n v="85498.149999999907"/>
        <n v="85358.5799999999"/>
        <n v="85350.049999999901"/>
        <n v="84350.049999999901"/>
        <n v="79030.049999999901"/>
        <n v="78448.049999999901"/>
        <n v="50159.529999999897"/>
        <n v="48479.529999999897"/>
        <n v="48448.319999999898"/>
        <n v="338311.62"/>
        <n v="338301.52"/>
        <n v="338291.42"/>
        <n v="335291.42"/>
        <n v="335231.57"/>
        <n v="307221.46999999997"/>
        <n v="307211.37"/>
        <n v="187275.66"/>
        <n v="184565.71"/>
        <n v="181565.71"/>
        <n v="181073.84"/>
        <n v="180080.84"/>
        <n v="179975.84"/>
        <n v="178758.84"/>
        <n v="178327.84"/>
        <n v="178305.34"/>
        <n v="178135.34"/>
        <n v="177565.84"/>
        <n v="177291.84"/>
        <n v="177246.84"/>
        <n v="176618.54"/>
        <n v="176291.04"/>
        <n v="175965.54"/>
        <n v="163115.54"/>
        <n v="113105.44"/>
        <n v="113076.22"/>
        <n v="113070.52"/>
        <n v="113066.72"/>
        <n v="414684.27"/>
        <n v="408584.27"/>
        <n v="388844.27"/>
        <n v="381454.03"/>
        <n v="381396.45"/>
        <n v="381374.75"/>
        <n v="381353.05"/>
        <n v="381293.2"/>
        <n v="276664.2"/>
        <n v="276517.05"/>
        <n v="273995.19"/>
        <n v="273614.19"/>
        <n v="272834.19"/>
        <n v="272793.19"/>
        <n v="272693.19"/>
        <n v="266777.19"/>
        <n v="266676.73"/>
        <n v="156765.73000000001"/>
        <n v="156755.63"/>
        <n v="156676.78"/>
        <n v="156659.68"/>
        <n v="156649.57999999999"/>
        <n v="890254.61"/>
        <n v="950688.15"/>
        <n v="950613.1"/>
        <n v="950603"/>
        <n v="951045.47"/>
        <n v="901031.22"/>
        <n v="900924.89"/>
        <n v="894757.72"/>
        <n v="894395.72"/>
        <n v="894160.72"/>
        <n v="874160.72"/>
        <n v="873885.99"/>
        <n v="873665.99"/>
        <n v="873250.99"/>
        <n v="872750.99"/>
        <n v="872704.49"/>
        <n v="872649.99"/>
        <n v="869586.05"/>
        <n v="869531.05"/>
        <n v="869232.05"/>
        <n v="849232.05"/>
        <n v="849181.05"/>
        <n v="845181.05"/>
        <n v="844882.05"/>
        <n v="844382.05"/>
        <n v="844367.8"/>
        <n v="844280.4"/>
        <n v="835960.68"/>
        <n v="835950.58"/>
        <n v="835940.48"/>
        <n v="835921.84"/>
        <n v="835913.42"/>
        <n v="835823.17"/>
        <n v="830105.17"/>
        <n v="830095.07"/>
        <n v="830084.97"/>
        <n v="583690.14"/>
        <n v="583680.04"/>
        <n v="583667.43000000005"/>
        <n v="583659.82999999996"/>
        <n v="567052.82999999996"/>
        <n v="558656.82999999996"/>
        <n v="545624.06999999995"/>
        <n v="508479.74"/>
        <n v="508469.64"/>
        <n v="508454.64"/>
        <n v="508443.49"/>
        <n v="508433.39"/>
        <n v="508242.39"/>
        <n v="316612.69"/>
        <n v="316583.69"/>
        <n v="316324.09000000003"/>
        <n v="316224.09000000003"/>
        <n v="314152.28999999998"/>
        <n v="313408.28999999998"/>
        <n v="313248.28999999998"/>
        <n v="312858.28999999998"/>
        <n v="312342.28999999998"/>
        <n v="312163.28999999998"/>
        <n v="312076.28999999998"/>
        <n v="311729.28999999998"/>
        <n v="311282.28999999998"/>
        <n v="311234.81"/>
        <n v="310958.81"/>
        <n v="291749.81"/>
        <n v="281481.81"/>
        <n v="280212.81"/>
        <n v="279281.81"/>
        <n v="271443.81"/>
        <n v="271211.81"/>
        <n v="251211.81"/>
        <n v="206091.81"/>
        <n v="186014.9"/>
        <n v="184214.93"/>
        <n v="184084.78"/>
        <n v="184013.53"/>
        <n v="176395.53"/>
        <n v="176373.92"/>
        <n v="176350.17"/>
        <n v="176288.42"/>
        <n v="176259.92"/>
        <n v="176207.67"/>
        <n v="176008.63"/>
        <n v="225246.88"/>
        <n v="225206.46"/>
        <n v="219456.46"/>
        <n v="219398.62"/>
        <n v="219296.18"/>
        <n v="169144.25"/>
        <n v="169091.09"/>
        <n v="19004.160000000302"/>
        <n v="18995.620000000301"/>
        <n v="18850.590000000298"/>
        <n v="92288.960000000399"/>
        <n v="92222.660000000396"/>
        <n v="91853.660000000396"/>
        <n v="91553.660000000396"/>
        <n v="91391.660000000396"/>
        <n v="91116.660000000396"/>
        <n v="90678.160000000396"/>
        <n v="90648.160000000396"/>
        <n v="88127.760000000402"/>
        <n v="87808.760000000402"/>
        <n v="87484.760000000402"/>
        <n v="83983.210000000399"/>
        <n v="74983.210000000399"/>
        <n v="74559.210000000399"/>
        <n v="71151.710000000399"/>
        <n v="71035.710000000399"/>
        <n v="64535.710000000399"/>
        <n v="59525.610000000401"/>
        <n v="59511.360000000401"/>
        <n v="59497.110000000401"/>
        <n v="59076.260000000402"/>
        <n v="58576.260000000402"/>
        <n v="48049.760000000402"/>
        <n v="45008.4300000004"/>
        <n v="41827.4300000004"/>
        <n v="38990.9300000004"/>
        <n v="36710.9300000004"/>
        <n v="33592.400000000402"/>
        <n v="33256.400000000402"/>
        <n v="32806.400000000402"/>
        <n v="31938.600000000399"/>
        <n v="27519.600000000399"/>
        <n v="27485.4100000004"/>
        <n v="27105.4100000004"/>
        <n v="24897.9100000004"/>
        <n v="24729.9100000004"/>
        <n v="23488.670000000398"/>
        <n v="22831.010000000399"/>
        <n v="16919.440000000399"/>
        <n v="16731.4800000004"/>
        <n v="16491.4800000004"/>
        <n v="12910.200000000401"/>
        <n v="12900.700000000401"/>
        <n v="12770.0900000004"/>
        <n v="12695.9900000004"/>
        <n v="12598.200000000401"/>
        <n v="144606.35"/>
        <n v="144562.09"/>
        <n v="144404.91"/>
        <n v="137404.91"/>
        <n v="447195.29"/>
        <n v="447185.19"/>
        <n v="445397.53"/>
        <n v="445299.93"/>
        <n v="445009.93"/>
        <n v="444829.93"/>
        <n v="444659.93"/>
        <n v="444359.93"/>
        <n v="444228.43"/>
        <n v="443984.82"/>
        <n v="443564.82"/>
        <n v="443549.32"/>
        <n v="443335.82"/>
        <n v="442964.32"/>
        <n v="442917.32"/>
        <n v="442746.92"/>
        <n v="442464.92"/>
        <n v="434420.7"/>
        <n v="434410.60000000102"/>
        <n v="434400.50000000099"/>
        <n v="401959.50000000099"/>
        <n v="371859.50000000099"/>
        <n v="370776.50000000099"/>
        <n v="365776.50000000099"/>
        <n v="362714.84000000102"/>
        <n v="1140338.49"/>
        <n v="124003.250000001"/>
        <n v="117383.430000001"/>
        <n v="105383.430000001"/>
        <n v="104821.33000000101"/>
        <n v="104758.83000000101"/>
        <n v="101586.83000000101"/>
        <n v="101237.930000001"/>
        <n v="99687.930000000706"/>
        <n v="64687.930000000699"/>
        <n v="83611.560000000696"/>
        <n v="82811.560000000696"/>
        <n v="82639.7200000007"/>
        <n v="82568.4700000007"/>
        <n v="82516.2200000007"/>
        <n v="82487.7200000007"/>
        <n v="82463.9700000007"/>
        <n v="82438.600000000704"/>
        <n v="82373.050000000701"/>
        <n v="82296.100000000704"/>
        <n v="82185.200000000696"/>
        <n v="82033.450000000696"/>
        <n v="77456.490000000704"/>
        <n v="39825.090000000702"/>
        <n v="38725.090000000702"/>
        <n v="578414.99000000104"/>
        <n v="303741.47000000102"/>
        <n v="205241.47000000099"/>
        <n v="204983.47000000099"/>
        <n v="204969.22000000099"/>
        <n v="201495.02000000101"/>
        <n v="199095.02000000101"/>
        <n v="198835.02000000101"/>
        <n v="197435.02000000101"/>
        <n v="197134.02000000101"/>
        <n v="197073.24000000101"/>
        <n v="195073.24000000101"/>
        <n v="192262.24000000101"/>
        <n v="173027.24000000101"/>
        <n v="172796.38000000099"/>
        <n v="172265.38000000099"/>
        <n v="172024.38000000099"/>
        <n v="170924.38000000099"/>
        <n v="170303.38000000099"/>
        <n v="169789.38000000099"/>
        <n v="169554.38000000099"/>
        <n v="169132.38000000099"/>
        <n v="168585.88000000099"/>
        <n v="168364.88000000099"/>
        <n v="167883.38000000099"/>
        <n v="167632.480000001"/>
        <n v="147632.480000001"/>
        <n v="127632.480000001"/>
        <n v="121873.69000000101"/>
        <n v="113513.69000000101"/>
        <n v="45514.550000000701"/>
        <n v="77396.930000000706"/>
        <n v="77382.680000000706"/>
        <n v="77315.230000000694"/>
        <n v="77300.980000000694"/>
        <n v="77286.730000000694"/>
        <n v="77272.480000000694"/>
        <n v="77258.230000000694"/>
        <n v="70058.230000000694"/>
        <n v="65364.730000000702"/>
        <n v="61504.730000000702"/>
        <n v="61497.130000000703"/>
        <n v="61424.930000000699"/>
        <n v="61415.430000000699"/>
        <n v="61238.950000000703"/>
        <n v="61229.450000000703"/>
        <n v="60903.770000000703"/>
        <n v="334870.260000001"/>
        <n v="327332.890000001"/>
        <n v="327269.390000001"/>
        <n v="326349.390000001"/>
        <n v="326139.390000001"/>
        <n v="326019.390000001"/>
        <n v="325459.390000001"/>
        <n v="325167.390000001"/>
        <n v="325119.29000000103"/>
        <n v="324016.79000000103"/>
        <n v="321875.53000000102"/>
        <n v="321344.50000000099"/>
        <n v="321289.50000000099"/>
        <n v="320118.50000000099"/>
        <n v="315135.760000001"/>
        <n v="312977.760000001"/>
        <n v="312162.760000001"/>
        <n v="312142.760000001"/>
        <n v="307492.760000001"/>
        <n v="307266.260000001"/>
        <n v="304077.260000001"/>
        <n v="303987.260000001"/>
        <n v="303707.260000001"/>
        <n v="303680.260000001"/>
        <n v="303215.760000001"/>
        <n v="303034.760000001"/>
        <n v="302698.81000000099"/>
        <n v="302286.54000000103"/>
        <n v="302019.04000000103"/>
        <n v="301585.54000000103"/>
        <n v="301219.54000000103"/>
        <n v="300843.54000000103"/>
        <n v="300524.54000000103"/>
        <n v="300318.54000000103"/>
        <n v="300280.00000000099"/>
        <n v="299966.50000000099"/>
        <n v="298766.50000000099"/>
        <n v="294766.50000000099"/>
        <n v="294606.50000000099"/>
        <n v="294401.00000000099"/>
        <n v="294238.00000000099"/>
        <n v="293933.700000001"/>
        <n v="122933.700000001"/>
        <n v="122920.450000001"/>
        <n v="122836.350000001"/>
        <n v="107770.350000001"/>
        <n v="17751.710000000701"/>
        <n v="17399.710000000701"/>
        <n v="17271.710000000701"/>
        <n v="15571.710000000699"/>
        <n v="15329.710000000699"/>
        <n v="14669.710000000699"/>
        <n v="14228.710000000699"/>
        <n v="9180.5400000006994"/>
        <n v="9091.2400000007092"/>
        <n v="9075.1600000007093"/>
        <n v="7221.7700000007098"/>
        <n v="125221.77000000099"/>
        <n v="122284.810000001"/>
        <n v="111384.810000001"/>
        <n v="109664.05000000101"/>
        <n v="90649.050000000701"/>
        <n v="90049.050000000701"/>
        <n v="88209.050000000701"/>
        <n v="87672.050000000701"/>
        <n v="87150.550000000701"/>
        <n v="86547.050000000701"/>
        <n v="86297.100000000704"/>
        <n v="85150.600000000704"/>
        <n v="80480.600000000704"/>
        <n v="74480.600000000704"/>
        <n v="74370.600000000704"/>
        <n v="71370.600000000704"/>
        <n v="71110.100000000704"/>
        <n v="33247.380000000703"/>
        <n v="33154.280000000697"/>
        <n v="33124.8300000007"/>
        <n v="33112.740000000696"/>
        <n v="33096.590000000702"/>
        <n v="33078.790000000699"/>
        <n v="33075.940000000701"/>
        <n v="32991.390000000698"/>
        <n v="32883.090000000702"/>
        <n v="32798.540000000699"/>
        <n v="326492.29000000103"/>
        <n v="162492.290000001"/>
        <n v="112492.290000001"/>
        <n v="71726.340000000695"/>
        <n v="71670.310000000696"/>
        <n v="253981.75000000099"/>
        <n v="253581.75000000099"/>
        <n v="251936.920000001"/>
        <n v="251791.070000001"/>
        <n v="369152.02000000101"/>
        <n v="368652.02000000101"/>
        <n v="368552.02000000101"/>
        <n v="368204.02000000101"/>
        <n v="367749.02000000101"/>
        <n v="363077.02000000101"/>
        <n v="361137.02000000101"/>
        <n v="360828.40000000101"/>
        <n v="360463.90000000101"/>
        <n v="359883.90000000101"/>
        <n v="359671.90000000101"/>
        <n v="358385.90000000101"/>
        <n v="353875.90000000101"/>
        <n v="353672.40000000101"/>
        <n v="353432.40000000101"/>
        <n v="352952.40000000101"/>
        <n v="352163.30000000098"/>
        <n v="351916.30000000098"/>
        <n v="351527.30000000098"/>
        <n v="350567.30000000098"/>
        <n v="350291.80000000098"/>
        <n v="346373.80000000098"/>
        <n v="344248.80000000098"/>
        <n v="342626.070000001"/>
        <n v="341029.070000001"/>
        <n v="339395.070000001"/>
        <n v="337943.570000001"/>
        <n v="331047.00000000099"/>
        <n v="327366.69000000099"/>
        <n v="326931.260000001"/>
        <n v="326163.260000001"/>
        <n v="324793.22000000102"/>
        <n v="323536.79000000103"/>
        <n v="183336.790000001"/>
        <n v="33336.790000000903"/>
        <n v="33276.940000000897"/>
        <n v="33148.690000000897"/>
        <n v="33141.090000000899"/>
        <n v="282941.09000000102"/>
        <n v="282841.09000000102"/>
        <n v="276241.09000000102"/>
        <n v="257241.09000000099"/>
        <n v="257223.040000001"/>
        <n v="257123.41000000099"/>
        <n v="257047.41000000099"/>
        <n v="252457.41000000099"/>
        <n v="217907.90000000101"/>
        <n v="217852.80000000101"/>
        <n v="217843.30000000101"/>
        <n v="217796.75000000099"/>
        <n v="217778.700000001"/>
        <n v="217766.600000001"/>
        <n v="167766.600000001"/>
        <n v="166926.600000001"/>
        <n v="166803.600000001"/>
        <n v="164873.600000001"/>
        <n v="64873.600000000799"/>
        <n v="53425.100000000799"/>
        <n v="24622.480000000902"/>
        <n v="24606.570000000898"/>
        <n v="291069.570000001"/>
        <n v="290689.570000001"/>
        <n v="290389.570000001"/>
        <n v="289979.570000001"/>
        <n v="289880.570000001"/>
        <n v="289781.570000001"/>
        <n v="289732.570000001"/>
        <n v="289642.570000001"/>
        <n v="269642.570000001"/>
        <n v="268942.570000001"/>
        <n v="264892.570000001"/>
        <n v="260632.570000001"/>
        <n v="257692.570000001"/>
        <n v="256869.570000001"/>
        <n v="256530.170000001"/>
        <n v="256467.670000001"/>
        <n v="249230.670000001"/>
        <n v="237119.420000001"/>
        <n v="236918.53000000099"/>
        <n v="143999.33000000101"/>
        <n v="13877.8200000009"/>
        <n v="13679.270000000901"/>
        <n v="269977.78000000102"/>
        <n v="269737.78000000102"/>
        <n v="269542.78000000102"/>
        <n v="269335.28000000102"/>
        <n v="269020.28000000102"/>
        <n v="268096.28000000102"/>
        <n v="267816.28000000102"/>
        <n v="267581.28000000102"/>
        <n v="267122.28000000102"/>
        <n v="266918.28000000102"/>
        <n v="266827.28000000102"/>
        <n v="266452.28000000102"/>
        <n v="266117.28000000102"/>
        <n v="265252.28000000102"/>
        <n v="264923.28000000102"/>
        <n v="264642.28000000102"/>
        <n v="263642.28000000102"/>
        <n v="262642.28000000102"/>
        <n v="262622.28000000102"/>
        <n v="262582.28000000102"/>
        <n v="252582.28000000099"/>
        <n v="213994.980000001"/>
        <n v="198194.980000001"/>
        <n v="197913.980000001"/>
        <n v="186913.980000001"/>
        <n v="175888.980000001"/>
        <n v="175228.980000001"/>
        <n v="172428.980000001"/>
        <n v="171997.980000001"/>
        <n v="168007.980000001"/>
        <n v="167816.52000000101"/>
        <n v="133446.00000000099"/>
        <n v="133322.390000001"/>
        <n v="133312.890000001"/>
        <n v="131412.890000001"/>
        <n v="110187.890000001"/>
        <n v="78187.890000000902"/>
        <n v="78139.770000000906"/>
        <n v="227893.77000000101"/>
        <n v="225962.37000000101"/>
        <n v="167962.37000000101"/>
        <n v="108721.430000001"/>
        <n v="104711.090000001"/>
        <n v="54691.090000001001"/>
        <n v="104581.090000001"/>
        <n v="104551.090000001"/>
        <n v="104390.090000001"/>
        <n v="104065.090000001"/>
        <n v="103385.090000001"/>
        <n v="102673.090000001"/>
        <n v="102577.760000001"/>
        <n v="102377.760000001"/>
        <n v="102252.30000000101"/>
        <n v="102095.30000000101"/>
        <n v="101985.30000000101"/>
        <n v="101457.80000000101"/>
        <n v="101075.710000001"/>
        <n v="100657.850000001"/>
        <n v="99667.850000000995"/>
        <n v="98852.850000000995"/>
        <n v="93452.850000000995"/>
        <n v="49722.850000001003"/>
        <n v="49636.610000000997"/>
        <n v="49620.660000001"/>
        <n v="49527.760000000999"/>
        <n v="48759.480000001"/>
        <n v="48656.210000001003"/>
        <n v="48571.660000001"/>
        <n v="46171.660000001"/>
        <n v="46051.660000001"/>
        <n v="46028.660000001"/>
        <n v="46011.660000001"/>
        <n v="45846.160000001"/>
        <n v="45296.160000001"/>
        <n v="33941.160000001"/>
        <n v="26841.160000001"/>
        <n v="26826.910000001"/>
        <n v="26803.160000001"/>
        <n v="26767.450000001001"/>
        <n v="26757.950000001001"/>
        <n v="476757.950000001"/>
        <n v="426757.950000001"/>
        <n v="350749.75000000099"/>
        <n v="350689.27000000101"/>
        <n v="350580.02000000101"/>
        <n v="350542.16000000102"/>
        <n v="350421.96000000101"/>
        <n v="350369.16000000102"/>
        <n v="350171.56000000099"/>
        <n v="349923.49000000098"/>
        <n v="349848.85000000102"/>
        <n v="349798.90000000101"/>
        <n v="349754.25000000099"/>
        <n v="349645.00000000099"/>
        <n v="349586.10000000102"/>
        <n v="349567.13000000099"/>
        <n v="349202.13000000099"/>
        <n v="329202.13000000099"/>
        <n v="324202.13000000099"/>
        <n v="324179.33000000101"/>
        <n v="309179.33000000101"/>
        <n v="302079.33000000101"/>
        <n v="432347.30000000098"/>
        <n v="432333.05000000098"/>
        <n v="432323.55000000098"/>
        <n v="432314.05000000098"/>
        <n v="432304.55000000098"/>
        <n v="432295.05000000098"/>
        <n v="432234.72000000102"/>
        <n v="422234.72000000102"/>
        <n v="422192.99000000098"/>
        <n v="407602.99000000098"/>
        <n v="406675.97000000102"/>
        <n v="406600.98000000097"/>
        <n v="403600.98000000097"/>
        <n v="381008.98000000097"/>
        <n v="380933.98000000097"/>
        <n v="379933.98000000097"/>
        <n v="379914.98000000097"/>
        <n v="379664.34000000102"/>
        <n v="379584.34000000102"/>
        <n v="379249.34000000102"/>
        <n v="376049.34000000102"/>
        <n v="375755.34000000102"/>
        <n v="375561.34000000102"/>
        <n v="375361.54000000103"/>
        <n v="375035.54000000103"/>
        <n v="374846.54000000103"/>
        <n v="374515.54000000103"/>
        <n v="374472.54000000103"/>
        <n v="374352.54000000103"/>
        <n v="374169.54000000103"/>
        <n v="373867.54000000103"/>
        <n v="373697.54000000103"/>
        <n v="373533.54000000103"/>
        <n v="372964.97000000102"/>
        <n v="366894.97000000102"/>
        <n v="366694.97000000102"/>
        <n v="364764.97000000102"/>
        <n v="357729.34000000102"/>
        <n v="356336.34000000102"/>
        <n v="351336.34000000102"/>
        <n v="351136.34000000102"/>
        <n v="351055.59000000102"/>
        <n v="350971.04000000103"/>
        <n v="319900.84000000102"/>
        <n v="319913.65000000101"/>
        <n v="319851.90000000101"/>
        <n v="311851.90000000101"/>
        <n v="308941.81000000099"/>
        <n v="302741.81000000099"/>
        <n v="217414.31000000099"/>
        <n v="213964.31000000099"/>
        <n v="197809.31000000099"/>
        <n v="177809.31000000099"/>
        <n v="53791.460000000799"/>
        <n v="48791.460000000799"/>
        <n v="40791.460000000799"/>
        <n v="38791.460000000799"/>
        <n v="38401.460000000799"/>
        <n v="30466.460000000799"/>
        <n v="23533.560000000802"/>
        <n v="18449.600000000799"/>
        <n v="15375.0000000008"/>
        <n v="14285.0000000008"/>
        <n v="488772.00000000099"/>
        <n v="488763.450000001"/>
        <n v="488746.35000000102"/>
        <n v="481782.47000000102"/>
        <n v="479921.71000000101"/>
        <n v="479481.71000000101"/>
        <n v="479329.63000000099"/>
        <n v="478613.640000001"/>
        <n v="478308.640000001"/>
        <n v="477558.640000001"/>
        <n v="472558.640000001"/>
        <n v="472263.640000001"/>
        <n v="467015.02000000101"/>
        <n v="449015.02000000101"/>
        <n v="448385.02000000101"/>
        <n v="444488.02000000101"/>
        <n v="443971.02000000101"/>
        <n v="443037.67000000097"/>
        <n v="435735.67000000097"/>
        <n v="435425.67000000097"/>
        <n v="435222.010000001"/>
        <n v="434772.010000001"/>
        <n v="434724.010000001"/>
        <n v="434624.010000001"/>
        <n v="433624.010000001"/>
        <n v="433566.010000001"/>
        <n v="431377.12000000098"/>
        <n v="408191.93000000098"/>
        <n v="406891.93000000098"/>
        <n v="286635.93000000098"/>
        <n v="284593.390000001"/>
        <n v="274593.390000001"/>
        <n v="273643.390000001"/>
        <n v="281860.24000000098"/>
        <n v="261860.24000000101"/>
        <n v="241860.24000000101"/>
        <n v="241797.540000001"/>
        <n v="74024.160000000804"/>
        <n v="73785.610000000801"/>
        <n v="68353.0000000008"/>
        <n v="61513.400000000802"/>
        <n v="53762.620000000803"/>
        <n v="50977.920000000799"/>
        <n v="48922.420000000799"/>
        <n v="18922.420000000799"/>
        <n v="18879.670000000799"/>
        <n v="18804.240000000798"/>
        <n v="643823.28000000096"/>
        <n v="640343.28000000096"/>
        <n v="569759.46000000101"/>
        <n v="495074.46000000101"/>
        <n v="483246.46000000101"/>
        <n v="383246.46000000101"/>
        <n v="283246.46000000101"/>
        <n v="278246.46000000101"/>
        <n v="247746.46000000101"/>
        <n v="77746.460000000894"/>
        <n v="73156.460000000894"/>
        <n v="73020.610000000903"/>
        <n v="279370.61000000098"/>
        <n v="277477.61000000098"/>
        <n v="268477.61000000098"/>
        <n v="262875.17000000097"/>
        <n v="262575.17000000097"/>
        <n v="262515.17000000097"/>
        <n v="262492.17000000097"/>
        <n v="262142.170000001"/>
        <n v="262042.170000001"/>
        <n v="261691.670000001"/>
        <n v="261583.670000001"/>
        <n v="261473.670000001"/>
        <n v="261406.670000001"/>
        <n v="260544.170000001"/>
        <n v="259665.170000001"/>
        <n v="259445.170000001"/>
        <n v="258525.170000001"/>
        <n v="252973.27000000101"/>
        <n v="234973.27000000101"/>
        <n v="138867.640000001"/>
        <n v="137350.140000001"/>
        <n v="127915.44000000101"/>
        <n v="127846.090000001"/>
        <n v="127805.500000001"/>
        <n v="127760.850000001"/>
        <n v="127710.900000001"/>
        <n v="127636.260000001"/>
        <n v="127365.860000001"/>
        <n v="126928.860000001"/>
        <n v="126908.30000000101"/>
        <n v="413908.30000000098"/>
        <n v="381525.25000000099"/>
        <n v="380875.25000000099"/>
        <n v="380335.35000000102"/>
        <n v="360997.86000000098"/>
        <n v="230997.860000001"/>
        <n v="107194.860000001"/>
        <n v="54707.280000000901"/>
        <n v="12640.9800000009"/>
        <n v="12632.450000000899"/>
        <n v="12587.930000000901"/>
        <n v="20269.680000000899"/>
        <n v="20162.3300000009"/>
        <n v="20084.430000000899"/>
        <n v="400084.43000000098"/>
        <n v="184024.43000000101"/>
        <n v="161529.43000000101"/>
        <n v="148115.58000000101"/>
        <n v="147633.84000000099"/>
        <n v="109565.340000001"/>
        <n v="109525.340000001"/>
        <n v="109045.340000001"/>
        <n v="108654.340000001"/>
        <n v="107654.340000001"/>
        <n v="107632.840000001"/>
        <n v="107377.840000001"/>
        <n v="106959.840000001"/>
        <n v="106557.340000001"/>
        <n v="106189.870000001"/>
        <n v="103661.870000001"/>
        <n v="101709.870000001"/>
        <n v="81709.870000000898"/>
        <n v="81599.870000000898"/>
        <n v="69599.870000000898"/>
        <n v="50933.200000000899"/>
        <n v="47746.200000000899"/>
        <n v="37746.200000000899"/>
        <n v="22502.200000000899"/>
        <n v="22458.500000000899"/>
        <n v="22395.710000000901"/>
        <n v="22290.260000000901"/>
        <n v="22252.260000000901"/>
        <n v="22019.510000000901"/>
        <n v="471719.510000001"/>
        <n v="471709.71000000101"/>
        <n v="471559.71000000101"/>
        <n v="471423.71000000101"/>
        <n v="471408.71000000101"/>
        <n v="471393.71000000101"/>
        <n v="471234.59000000102"/>
        <n v="453316.200000001"/>
        <n v="453301.200000001"/>
        <n v="438164.60000000102"/>
        <n v="435289.60000000102"/>
        <n v="430289.60000000102"/>
        <n v="425289.60000000102"/>
        <n v="420289.60000000102"/>
        <n v="420214.55000000098"/>
        <n v="412914.55000000098"/>
        <n v="310839.50000000099"/>
        <n v="310759.950000001"/>
        <n v="310721.950000001"/>
        <n v="310631.950000001"/>
        <n v="310095.950000001"/>
        <n v="310030.950000001"/>
        <n v="309840.950000001"/>
        <n v="309651.25000000099"/>
        <n v="308736.25000000099"/>
        <n v="308676.25000000099"/>
        <n v="306954.25000000099"/>
        <n v="305698.25000000099"/>
        <s v="设备租赁费"/>
        <n v="282148.25000000099"/>
        <n v="280048.25000000099"/>
        <n v="279848.25000000099"/>
        <n v="279448.25000000099"/>
        <n v="279062.950000001"/>
        <n v="278862.950000001"/>
        <n v="277871.35000000102"/>
        <n v="275453.35000000102"/>
        <n v="275436.35000000102"/>
        <n v="275236.35000000102"/>
        <n v="275206.55000000098"/>
        <n v="274906.55000000098"/>
        <n v="274706.55000000098"/>
        <n v="274331.55000000098"/>
        <n v="273726.05000000098"/>
        <n v="273466.05000000098"/>
        <n v="266966.05000000098"/>
        <n v="271807.700000001"/>
        <n v="271792.700000001"/>
        <n v="271777.700000001"/>
        <n v="259521.97000000099"/>
        <n v="255101.40000000101"/>
        <n v="215101.40000000101"/>
        <n v="110869.80000000101"/>
        <n v="103937.80000000101"/>
        <n v="101437.80000000101"/>
        <n v="83321.850000000995"/>
        <n v="65586.350000000995"/>
        <n v="65111.350000001003"/>
        <n v="60217.350000001003"/>
        <n v="55987.350000001003"/>
        <n v="45987.350000001003"/>
        <n v="43487.350000001003"/>
        <n v="43361.950000001001"/>
        <n v="43346.950000001001"/>
        <n v="43331.950000001001"/>
        <n v="103522.120000001"/>
        <n v="101594.120000001"/>
        <n v="98219.120000000999"/>
        <n v="97939.120000000999"/>
        <n v="81422.430000000997"/>
        <n v="79502.430000000997"/>
        <n v="79487.430000000997"/>
        <n v="79463.680000000997"/>
        <n v="79454.180000000997"/>
        <n v="79302.180000000997"/>
        <n v="76302.180000000997"/>
        <n v="68547.760000000999"/>
        <n v="62223.760000000999"/>
        <n v="62160.110000000997"/>
        <n v="62131.080000000999"/>
        <n v="170450.09000000099"/>
        <n v="161584.09000000099"/>
        <n v="161476.69000000099"/>
        <n v="161289.290000001"/>
        <n v="161249.290000001"/>
        <n v="161149.290000001"/>
        <n v="160249.290000001"/>
        <n v="157130.21000000101"/>
        <n v="157030.21000000101"/>
        <n v="156388.21000000101"/>
        <n v="156288.21000000101"/>
        <n v="156081.21000000101"/>
        <n v="155596.510000001"/>
        <n v="151596.510000001"/>
        <n v="105351.510000001"/>
        <n v="105221.510000001"/>
        <n v="104996.510000001"/>
        <n v="102998.510000001"/>
        <n v="102598.510000001"/>
        <n v="102233.510000001"/>
        <n v="99517.610000001107"/>
        <n v="99071.610000001107"/>
        <n v="98856.510000001101"/>
        <n v="98797.510000001101"/>
        <n v="98687.510000001101"/>
        <n v="98617.510000001101"/>
        <n v="98097.510000001101"/>
        <n v="97817.510000001101"/>
        <n v="96961.210000001098"/>
        <n v="96868.210000001098"/>
        <n v="96848.210000001098"/>
        <n v="93848.210000001098"/>
        <n v="93672.210000001098"/>
        <n v="93352.210000001098"/>
        <n v="93305.510000001101"/>
        <n v="93181.510000001101"/>
        <n v="63133.060000001104"/>
        <n v="63043.760000001101"/>
        <n v="62794.190000001101"/>
        <n v="62784.690000001101"/>
        <n v="62389.510000001101"/>
        <n v="62249.230000001102"/>
        <n v="62189.380000001103"/>
        <n v="62015.530000001098"/>
        <n v="28115.730000001098"/>
        <n v="26615.730000001098"/>
        <n v="18109.3100000011"/>
        <n v="5307.9100000010603"/>
        <n v="5229.1100000010601"/>
        <n v="5211.52000000106"/>
        <n v="5141.2200000010598"/>
        <n v="167661.22000000099"/>
        <n v="19821.2200000011"/>
        <n v="19694.870000001101"/>
        <n v="19661.700000001099"/>
        <n v="339357.950000001"/>
        <n v="339331.67000000097"/>
        <n v="339298.42000000097"/>
        <n v="305025.00000000099"/>
        <n v="294510.820000001"/>
        <n v="293120.820000001"/>
        <n v="292933.73000000097"/>
        <n v="292354.73000000097"/>
        <n v="290854.73000000097"/>
        <n v="289663.73000000097"/>
        <n v="288580.73000000097"/>
        <n v="288077.73000000097"/>
        <n v="287816.140000001"/>
        <n v="287227.640000001"/>
        <n v="255071.74000000101"/>
        <n v="254582.74000000101"/>
        <n v="254282.74000000101"/>
        <n v="253176.24000000101"/>
        <n v="252634.24000000101"/>
        <n v="226828.24000000101"/>
        <n v="219312.110000001"/>
        <n v="219311.16000000099"/>
        <n v="219065.320000001"/>
        <n v="219055.22000000099"/>
        <n v="219020.070000001"/>
        <n v="218780.77000000101"/>
        <n v="218730.78000000099"/>
        <n v="53222.960000001003"/>
        <n v="53193.510000000999"/>
        <n v="136416.09000000099"/>
        <n v="131678.700000001"/>
        <n v="125879.420000001"/>
        <n v="115010.870000001"/>
        <n v="509188.320000001"/>
        <n v="507411.90000000101"/>
        <n v="506411.90000000101"/>
        <n v="506226.90000000101"/>
        <n v="506218.90000000101"/>
        <n v="506195.90000000101"/>
        <n v="505846.90000000101"/>
        <n v="505449.90000000101"/>
        <n v="505204.90000000101"/>
        <n v="504810.30000000098"/>
        <n v="504476.90000000101"/>
        <n v="504001.90000000101"/>
        <n v="503771.15000000101"/>
        <n v="498548.15000000101"/>
        <n v="498382.15000000101"/>
        <n v="497695.15000000101"/>
        <n v="497147.15000000101"/>
        <n v="497037.15000000101"/>
        <n v="496688.65000000101"/>
        <n v="494514.65000000101"/>
        <n v="494397.65000000101"/>
        <n v="493857.65000000101"/>
        <n v="492572.65000000101"/>
        <n v="491592.65000000101"/>
        <n v="472585.90000000101"/>
        <n v="472457.90000000101"/>
        <n v="472413.90000000101"/>
        <n v="472094.90000000101"/>
        <n v="471689.90000000101"/>
        <n v="471239.90000000101"/>
        <n v="471022.40000000101"/>
        <n v="470769.40000000101"/>
        <n v="470249.40000000101"/>
        <n v="470089.40000000101"/>
        <n v="465499.40000000101"/>
        <n v="464252.40000000101"/>
        <n v="460640.40000000101"/>
        <n v="460240.40000000101"/>
        <n v="460222.40000000101"/>
        <n v="460045.200000001"/>
        <n v="459661.66000000102"/>
        <n v="459621.66000000102"/>
        <n v="430621.66000000102"/>
        <n v="409621.66000000102"/>
        <n v="277770.66000000102"/>
        <n v="267033.87000000098"/>
        <n v="266913.87000000098"/>
        <n v="265653.87000000098"/>
        <n v="265353.87000000098"/>
        <n v="265332.17000000097"/>
        <n v="265226.72000000102"/>
        <n v="265197.27000000101"/>
        <n v="265076.62000000098"/>
        <n v="265054.92000000097"/>
        <n v="265015.09000000102"/>
        <n v="264975.260000001"/>
        <n v="251501.50000000099"/>
        <n v="246079.100000001"/>
        <n v="240064.100000001"/>
        <n v="186236.950000001"/>
        <n v="185236.950000001"/>
        <n v="154536.950000001"/>
        <n v="154327.53000000099"/>
        <n v="114304.730000001"/>
        <n v="114203.08000000101"/>
        <n v="114128.030000001"/>
        <n v="413962.93000000098"/>
        <n v="413531.93000000098"/>
        <n v="406495.03000000102"/>
        <n v="406303.03000000102"/>
        <n v="405837.510000001"/>
        <n v="405477.510000001"/>
        <n v="404326.010000001"/>
        <n v="402826.010000001"/>
        <n v="402186.010000001"/>
        <n v="368686.010000001"/>
        <n v="368231.510000001"/>
        <n v="367731.510000001"/>
        <n v="367596.56000000099"/>
        <n v="366239.06000000099"/>
        <n v="366098.06000000099"/>
        <n v="365879.06000000099"/>
        <n v="365745.06000000099"/>
        <n v="365195.06000000099"/>
        <n v="364701.06000000099"/>
        <n v="364401.06000000099"/>
        <n v="363831.570000001"/>
        <n v="363658.070000001"/>
        <n v="362333.070000001"/>
        <n v="361133.070000001"/>
        <n v="361023.070000001"/>
        <n v="357784.070000001"/>
        <n v="357137.570000001"/>
        <n v="357007.570000001"/>
        <n v="284957.570000001"/>
        <n v="271217.570000001"/>
        <n v="166502.570000001"/>
        <n v="158621.790000001"/>
        <n v="157260.290000001"/>
        <n v="157250.790000001"/>
        <n v="157147.540000001"/>
        <n v="146717.540000001"/>
        <n v="127817.540000001"/>
        <n v="127695.38000000099"/>
        <n v="113645.38000000099"/>
        <n v="103645.38000000099"/>
        <n v="402928.16000000102"/>
        <n v="401948.16000000102"/>
        <n v="401668.16000000102"/>
        <n v="400832.16000000102"/>
        <n v="394413.71000000101"/>
        <n v="387292.61000000098"/>
        <n v="374292.61000000098"/>
        <n v="366292.61000000098"/>
        <n v="335277.450000001"/>
        <n v="229497.450000001"/>
        <n v="227727.040000001"/>
        <n v="225721.040000001"/>
        <n v="225221.040000001"/>
        <n v="224991.040000001"/>
        <n v="218330.390000001"/>
        <n v="217836.390000001"/>
        <n v="206331.390000001"/>
        <n v="204751.390000001"/>
        <n v="204736.390000001"/>
        <n v="203079.390000001"/>
        <n v="200470.99000000101"/>
        <n v="200300.94000000099"/>
        <n v="200196.760000001"/>
        <n v="200068.83000000101"/>
        <n v="200060.28000000099"/>
        <n v="200051.730000001"/>
        <n v="200030.03000000099"/>
        <n v="200008.33000000101"/>
        <n v="2147754.13"/>
        <n v="145693.63000000099"/>
        <n v="95033.150000000795"/>
        <n v="94902.220000000802"/>
        <n v="94825.610000000801"/>
        <n v="94454.900000000795"/>
        <n v="192081.47000000099"/>
        <n v="191581.47000000099"/>
        <n v="191234.47000000099"/>
        <n v="190954.47000000099"/>
        <n v="187211.97000000099"/>
        <n v="186517.24000000101"/>
        <n v="186237.24000000101"/>
        <n v="186003.84000000099"/>
        <n v="184663.09000000099"/>
        <n v="184435.890000001"/>
        <n v="183595.890000001"/>
        <n v="182730.890000001"/>
        <n v="182678.390000001"/>
        <n v="182294.390000001"/>
        <n v="181137.390000001"/>
        <n v="176637.390000001"/>
        <n v="175132.610000001"/>
        <n v="174823.610000001"/>
        <n v="174637.610000001"/>
        <n v="174273.110000001"/>
        <n v="173941.110000001"/>
        <n v="171181.110000001"/>
        <n v="169646.670000001"/>
        <n v="165846.670000001"/>
        <n v="158601.670000001"/>
        <n v="109766.000000001"/>
        <n v="109666.000000001"/>
        <n v="109541.000000001"/>
        <n v="109490.000000001"/>
        <n v="109300.000000001"/>
        <n v="108820.000000001"/>
        <n v="101821.010000001"/>
        <n v="96821.010000000795"/>
        <n v="779.46000000081006"/>
        <n v="419.52000000081"/>
        <n v="311.26000000081001"/>
        <n v="306.81000000081002"/>
        <n v="100.99000000081"/>
        <n v="49260.990000000798"/>
        <n v="48960.990000000798"/>
        <n v="88853.6400000008"/>
        <n v="88777.6400000008"/>
        <n v="88768.1400000008"/>
        <n v="88737.740000000806"/>
        <n v="88672.190000000803"/>
        <n v="88453.690000000803"/>
        <n v="88347.360000000801"/>
        <n v="88221.460000000807"/>
        <n v="273991.46000000101"/>
        <n v="273544.46000000101"/>
        <n v="235707.71000000101"/>
        <n v="215707.71000000101"/>
        <n v="214552.71000000101"/>
        <n v="192376.72000000099"/>
        <n v="191665.72000000099"/>
        <n v="1588381.12"/>
        <n v="1594064.02"/>
        <n v="1594045.02"/>
        <n v="1593964.33"/>
        <n v="1593938.68"/>
        <n v="1593849.49"/>
        <n v="23827.790000000699"/>
        <n v="78832.390000000698"/>
        <n v="78824.790000000707"/>
        <n v="78803.090000000695"/>
        <n v="78775.640000000698"/>
        <n v="78710.140000000698"/>
        <n v="78450.140000000698"/>
        <n v="76050.140000000698"/>
        <n v="42501.310000000703"/>
        <n v="42401.310000000703"/>
        <n v="53705.410000000702"/>
        <n v="53684.510000000701"/>
        <n v="42359.510000000701"/>
        <n v="34482.510000000701"/>
        <n v="27482.510000000701"/>
        <n v="24482.510000000701"/>
        <n v="21889.910000000698"/>
        <n v="81868.210000000705"/>
        <n v="81731.660000000702"/>
        <n v="71087.620000000607"/>
        <n v="5060106.92"/>
        <n v="5059962.8799999999"/>
        <n v="40265.230000000804"/>
        <n v="40200.630000000798"/>
        <n v="40101.960000000799"/>
        <n v="40083.030000000799"/>
        <n v="40064.100000000799"/>
        <n v="39687.300000000803"/>
        <n v="77087.300000000701"/>
        <n v="50298.960000000698"/>
        <n v="40184.460000000698"/>
        <n v="198153.41000000099"/>
        <n v="197353.41000000099"/>
        <n v="197277.41000000099"/>
        <n v="196791.91000000099"/>
        <n v="196291.91000000099"/>
        <n v="196066.91000000099"/>
        <n v="195245.91000000099"/>
        <n v="194458.91000000099"/>
        <n v="192458.91000000099"/>
        <n v="192252.81000000099"/>
        <n v="190752.81000000099"/>
        <n v="190632.81000000099"/>
        <n v="188370.21000000101"/>
        <n v="187809.41000000099"/>
        <n v="187399.88000000099"/>
        <n v="187187.88000000099"/>
        <n v="185845.81000000099"/>
        <n v="185305.360000001"/>
        <n v="185260.71000000101"/>
        <n v="185177.510000001"/>
        <n v="185138.56000000099"/>
        <n v="83018.560000001002"/>
        <n v="65143.830000000999"/>
        <n v="62443.830000000999"/>
        <n v="238727.84000000099"/>
        <n v="512901.950000001"/>
        <n v="511289.570000001"/>
        <n v="511212.570000001"/>
        <n v="509442.570000001"/>
        <n v="508933.570000001"/>
        <n v="508833.570000001"/>
        <n v="508591.570000001"/>
        <n v="508391.570000001"/>
        <n v="487046.570000001"/>
        <n v="477646.570000001"/>
        <n v="449646.570000001"/>
        <n v="377065.43000000098"/>
        <n v="375065.43000000098"/>
        <n v="275055.09000000102"/>
        <n v="213599.09000000099"/>
        <n v="90773.790000000998"/>
        <n v="76692.210000000996"/>
        <n v="69209.990000000995"/>
        <n v="19163.190000000901"/>
        <n v="11863.190000000901"/>
        <n v="11859.3900000009"/>
        <n v="11829.940000000901"/>
        <n v="11811.4100000009"/>
        <n v="11716.4100000009"/>
        <n v="11650.860000000899"/>
        <n v="11641.360000000899"/>
        <n v="11581.510000000901"/>
        <n v="90667.510000000897"/>
        <n v="85917.510000000897"/>
        <n v="81144.900000000896"/>
        <n v="81006.200000000899"/>
        <n v="62565.550000000898"/>
        <n v="62537.650000000896"/>
        <n v="62381.220000000903"/>
        <n v="61521.4200000009"/>
        <n v="58775.570000000902"/>
        <n v="262066.850000001"/>
        <n v="176066.850000001"/>
        <n v="172684.850000001"/>
        <n v="152684.850000001"/>
        <n v="147610.75000000099"/>
        <n v="147601.25000000099"/>
        <n v="147532.850000001"/>
        <n v="247386.850000001"/>
        <n v="246854.28000000099"/>
        <n v="246618.28000000099"/>
        <n v="246508.28000000099"/>
        <n v="244759.88000000099"/>
        <n v="240259.88000000099"/>
        <n v="239028.88000000099"/>
        <n v="238796.88000000099"/>
        <n v="204239.88000000099"/>
        <n v="203974.88000000099"/>
        <n v="203250.88000000099"/>
        <n v="78756.510000000999"/>
        <n v="56636.860000000997"/>
        <n v="54636.860000000997"/>
        <n v="53777.970000000998"/>
        <n v="52977.970000000998"/>
        <n v="111691.530000001"/>
        <n v="111281.530000001"/>
        <n v="101058.620000001"/>
        <n v="99860.620000000999"/>
        <n v="99700.620000000999"/>
        <n v="99494.620000000999"/>
        <n v="99257.620000000999"/>
        <n v="98340.620000000999"/>
        <n v="78290.090000001001"/>
        <n v="78271.090000001001"/>
        <n v="78057.810000001002"/>
        <n v="78036.110000001005"/>
        <n v="78006.660000000993"/>
        <n v="77985.910000000993"/>
        <n v="77922.620000000999"/>
        <n v="77827.960000000996"/>
        <n v="79682.110000001005"/>
        <n v="158032.110000001"/>
        <n v="12320.510000001001"/>
        <n v="52889.510000000999"/>
        <n v="48489.510000000999"/>
        <n v="48225.510000000999"/>
        <n v="42125.510000000999"/>
        <n v="41125.510000000999"/>
        <n v="700225.51000000106"/>
        <n v="672313.15000000095"/>
        <n v="672294.51000000106"/>
        <n v="672280.26000000106"/>
        <n v="672161.51000000106"/>
        <n v="672006.66000000096"/>
        <n v="671960.11000000103"/>
        <n v="622624.65000000095"/>
        <n v="355066.03000000102"/>
        <n v="343666.03000000102"/>
        <n v="335126.03000000102"/>
        <n v="334339.03000000102"/>
        <n v="333911.03000000102"/>
        <n v="312617.03000000102"/>
        <n v="287817.03000000102"/>
        <n v="267675.760000001"/>
        <n v="266340.35000000102"/>
        <n v="229107.97000000099"/>
        <n v="205698.69000000099"/>
        <n v="205122.19000000099"/>
        <n v="204872.730000001"/>
        <n v="204377.730000001"/>
        <n v="203779.49000000101"/>
        <n v="203676.49000000101"/>
        <n v="202376.49000000101"/>
        <n v="200850.49000000101"/>
        <n v="200700.49000000101"/>
        <n v="199722.49000000101"/>
        <n v="199362.49000000101"/>
        <n v="197996.49000000101"/>
        <n v="194996.49000000101"/>
        <n v="151036.49000000101"/>
        <n v="150706.49000000101"/>
        <n v="150672.69000000099"/>
        <n v="149386.290000001"/>
        <n v="149107.790000001"/>
        <n v="146107.790000001"/>
        <n v="145871.790000001"/>
        <n v="145470.790000001"/>
        <n v="115470.790000001"/>
        <n v="85470.7900000011"/>
        <n v="80848.83"/>
        <n v="5891.0900000000202"/>
        <n v="9541.7700000000095"/>
        <n v="9531.6700000000092"/>
        <n v="9522.1700000000092"/>
        <n v="9507.9200000000092"/>
        <n v="9493.6700000000092"/>
        <n v="9483.5700000000106"/>
        <n v="9473.4700000000103"/>
        <n v="9463.3700000000099"/>
        <n v="9453.2700000000095"/>
        <n v="9443.1700000000092"/>
        <n v="9280.7200000000103"/>
        <n v="9193.3200000000106"/>
        <n v="8874.3500000000095"/>
        <n v="8870.5500000000102"/>
        <n v="8851.9100000000108"/>
        <n v="8846.21000000001"/>
        <n v="8836.1100000000097"/>
        <n v="8826.0100000000093"/>
        <n v="8815.9100000000108"/>
        <n v="8801.6600000000108"/>
        <n v="8791.5600000000104"/>
        <n v="8781.46000000001"/>
        <n v="8771.3600000000097"/>
        <n v="8761.2600000000093"/>
        <n v="8751.1600000000108"/>
        <n v="8741.06"/>
        <n v="8719.36"/>
        <n v="8700.7199999999993"/>
        <n v="8690.6200000000008"/>
        <n v="8680.52"/>
        <n v="8670.42"/>
        <n v="8660.32"/>
        <n v="8650.2199999999993"/>
        <n v="7029.87"/>
        <n v="6997.95"/>
        <n v="6979.31"/>
        <n v="6958.41"/>
        <n v="6948.31"/>
        <n v="6934.06"/>
        <n v="26921.08"/>
        <n v="26910.98"/>
        <n v="26900.880000000001"/>
        <n v="26890.78"/>
        <n v="26880.68"/>
        <n v="26270.58"/>
        <n v="26260.48"/>
        <n v="26250.38"/>
        <n v="26240.28"/>
        <n v="26230.18"/>
        <n v="26220.080000000002"/>
        <n v="26209.98"/>
        <n v="26191.34"/>
        <n v="24570.99"/>
        <n v="24560.89"/>
        <n v="24550.79"/>
        <n v="24540.69"/>
        <n v="24530.59"/>
        <n v="24520.49"/>
        <n v="24510.39"/>
        <n v="24488.69"/>
        <n v="24478.59"/>
        <n v="24468.49"/>
        <n v="24458.39"/>
        <n v="24448.29"/>
        <n v="24418.84"/>
        <n v="24364.06"/>
        <n v="24330.09"/>
        <n v="24316.240000000002"/>
        <n v="24234.82"/>
        <n v="24202.86"/>
        <n v="20962.16"/>
        <n v="20952.66"/>
        <n v="20942.560000000001"/>
        <n v="20910.64"/>
        <n v="20846.990000000002"/>
        <n v="20836.89"/>
        <n v="20818.25"/>
        <n v="20799.61"/>
        <n v="20789.509999999998"/>
        <n v="20770.87"/>
        <n v="29003.79"/>
        <n v="28992.39"/>
        <n v="27372.04"/>
        <n v="27361.94"/>
        <n v="27343.3"/>
        <n v="27329.05"/>
        <n v="25708.7"/>
        <n v="24093.7"/>
        <n v="24083.599999999999"/>
        <n v="24073.5"/>
        <n v="24059.25"/>
        <n v="24045"/>
        <n v="22414.65"/>
        <n v="22404.55"/>
        <n v="22394.45"/>
        <n v="22384.35"/>
        <n v="13275.41"/>
        <n v="13265.31"/>
        <n v="13235.86"/>
        <n v="13200.71"/>
        <n v="13199.71"/>
        <n v="13189.61"/>
        <n v="13155.81"/>
        <n v="13145.71"/>
        <n v="13113.79"/>
        <n v="13103.69"/>
        <n v="11483.34"/>
        <n v="11461.64"/>
        <n v="11459.88"/>
        <n v="11430.43"/>
        <n v="11400.98"/>
        <n v="11390.88"/>
        <n v="4978.67"/>
        <n v="4738.67"/>
        <n v="3117.65"/>
        <n v="3014.53"/>
        <n v="2961.7"/>
        <n v="2903.75"/>
        <n v="2868.6"/>
        <n v="2839.15"/>
        <n v="2804"/>
        <n v="2772.08"/>
        <n v="10757.83"/>
        <n v="10746.43"/>
        <n v="10735.03"/>
        <n v="10705.58"/>
        <n v="10673.66"/>
        <n v="10644.21"/>
        <n v="10614.76"/>
        <n v="4779.09"/>
        <n v="4767.6899999999996"/>
        <n v="4756.29"/>
        <n v="4744.8900000000003"/>
        <n v="4734.79"/>
        <n v="3113"/>
        <n v="13168.42"/>
        <n v="88295.14"/>
        <n v="26666.09"/>
        <n v="12344.88"/>
        <n v="7045.4699999998902"/>
        <n v="17330.5999999999"/>
        <n v="9932.2699999998895"/>
        <n v="65637.070000000007"/>
        <n v="12860.27"/>
        <n v="556509.06999999995"/>
        <n v="8952.8400000000092"/>
        <n v="1477.3400000000099"/>
        <n v="1175.99999999999"/>
        <n v="921.66000000000201"/>
        <n v="10647.75"/>
        <n v="16020.64"/>
        <n v="6020.64"/>
        <n v="339218.39"/>
        <n v="272363.39"/>
        <n v="219378.39"/>
        <n v="74878.39"/>
        <n v="19878.39"/>
        <n v="6426.7399999999898"/>
        <n v="498980.14"/>
        <n v="498904.23"/>
        <n v="6276.9500000000398"/>
        <n v="1407.98000000004"/>
        <n v="95817.84"/>
        <n v="88363.63"/>
        <n v="87848.61"/>
        <n v="87588.61"/>
        <n v="72588.61"/>
        <n v="26270.959999999999"/>
        <n v="26242.06"/>
        <n v="21541.14"/>
        <n v="16653.12"/>
        <n v="8529.4500000000007"/>
        <n v="2990.56"/>
        <n v="57315.54"/>
        <n v="57281.3"/>
        <n v="39881.300000000003"/>
        <n v="34993.279999999999"/>
        <n v="34493.279999999999"/>
        <n v="23909.69"/>
        <n v="19981.13"/>
        <n v="28798.73"/>
        <n v="18797.080000000002"/>
        <n v="46285.34"/>
        <n v="104141.97"/>
        <n v="99558.64"/>
        <n v="8537.03999999999"/>
        <n v="4537.03999999999"/>
        <n v="4437.03999999999"/>
        <n v="45114.61"/>
        <n v="14516.96"/>
        <n v="9478.5"/>
        <n v="7978.5"/>
        <n v="6978.5"/>
        <n v="6410.1"/>
        <n v="1910.1"/>
        <n v="2765.1000000000099"/>
        <n v="1020.35000000001"/>
        <n v="1502.99000000001"/>
        <n v="2472.8699999999899"/>
        <n v="2488.49999999999"/>
        <n v="3760.81"/>
        <n v="3690.66"/>
        <n v="183558"/>
        <n v="162371.26999999999"/>
        <n v="4806.2300000000096"/>
        <n v="1174.29000000001"/>
        <n v="1098.3900000000101"/>
        <n v="11098.39"/>
        <n v="6237.3400000000101"/>
        <n v="77336.95"/>
        <n v="9882.7300000000105"/>
        <n v="9382.7300000000105"/>
        <n v="9582.7300000000105"/>
        <n v="6582.7300000000096"/>
        <n v="4047.71000000001"/>
        <n v="3971.8100000000099"/>
        <n v="3471.8100000000099"/>
        <n v="8607.2900000000609"/>
        <n v="91466.61"/>
        <n v="11395.32"/>
        <n v="43529.95"/>
        <n v="136224.95999999999"/>
        <n v="134928.67000000001"/>
        <n v="65110.7900000011"/>
        <n v="25110.7900000011"/>
        <n v="21510.7900000011"/>
        <n v="17740.7900000011"/>
        <n v="12972.3900000011"/>
        <n v="11257.3900000011"/>
        <n v="248095.140000001"/>
        <n v="248008.72000000099"/>
        <n v="247987.97000000099"/>
        <n v="247924.68000000101"/>
        <n v="199924.68000000101"/>
        <n v="237255.230000001"/>
        <n v="226755.230000001"/>
        <n v="211955.230000001"/>
        <n v="211031.53000000099"/>
        <n v="210293.53000000099"/>
        <n v="210237.53000000099"/>
        <n v="192196.53000000099"/>
        <n v="190196.53000000099"/>
        <n v="189925.03000000099"/>
        <n v="189213.03000000099"/>
        <n v="188853.03000000099"/>
        <n v="188403.03000000099"/>
        <n v="186403.03000000099"/>
        <n v="186171.03000000099"/>
        <n v="181721.03000000099"/>
        <n v="61656.430000000997"/>
        <n v="11392.430000001001"/>
        <n v="508720.38000000099"/>
        <n v="508620.73000000097"/>
        <n v="508469.68000000098"/>
        <n v="508320.53000000102"/>
        <n v="508298.83000000101"/>
        <n v="508296.40000000101"/>
        <n v="508274.700000001"/>
        <n v="508138.85000000102"/>
        <n v="441138.85000000102"/>
        <n v="390959.71000000101"/>
        <n v="390808.11000000098"/>
        <n v="390316.46000000101"/>
        <n v="369162.23000000097"/>
        <n v="362162.23000000097"/>
        <n v="359562.23000000097"/>
        <n v="359458.98000000097"/>
        <n v="359423.84000000102"/>
        <n v="380075.61000000098"/>
        <n v="357432.06000000099"/>
        <n v="582432.06000000099"/>
        <n v="563101.47000000102"/>
        <n v="481829.47000000102"/>
        <n v="480798.27000000101"/>
        <n v="479836.47000000102"/>
        <n v="479598.47000000102"/>
        <n v="477558.47000000102"/>
        <n v="473478.47000000102"/>
        <n v="473250.47000000102"/>
        <n v="472250.47000000102"/>
        <n v="469150.47000000102"/>
        <n v="469090.47000000102"/>
        <n v="465090.47000000102"/>
        <n v="461753.47000000102"/>
        <n v="461153.47000000102"/>
        <n v="457093.47000000102"/>
        <n v="434423.28000000102"/>
        <n v="424423.28000000102"/>
        <n v="407654.18000000098"/>
        <n v="399268.98000000097"/>
        <n v="399168.98000000097"/>
        <n v="353989.950000001"/>
        <n v="353831.60000000102"/>
        <n v="350853.60000000102"/>
        <n v="295113.60000000102"/>
        <n v="94891.190000001006"/>
        <n v="94881.090000001001"/>
        <n v="94806.040000000998"/>
        <n v="92806.040000000998"/>
        <n v="88686.040000000998"/>
        <n v="85266.040000000998"/>
        <n v="73733.840000001001"/>
        <n v="42626.440000000999"/>
        <n v="41456.440000000999"/>
        <n v="31370.140000001"/>
        <n v="55205.09"/>
        <n v="180958.35"/>
        <n v="138408.91"/>
        <n v="62399.91"/>
        <n v="127649.60000000001"/>
        <n v="127471.64"/>
        <n v="127282.49"/>
        <n v="127093.34"/>
        <n v="126493.34"/>
        <n v="126420.19"/>
        <n v="126275.82"/>
        <n v="126123.96"/>
        <n v="125934.81"/>
        <n v="125924.81"/>
        <n v="125848.16"/>
        <n v="125838.16"/>
        <n v="125713.60000000001"/>
        <n v="125577.26"/>
        <n v="125452.7"/>
        <n v="125441.3"/>
        <n v="125286.5"/>
        <n v="125105.05"/>
        <n v="125083.35"/>
        <n v="125071.95"/>
        <n v="125025.4"/>
        <n v="124670.39999999999"/>
        <n v="124534.36"/>
        <n v="124492.58"/>
        <n v="124310.58"/>
        <n v="124175.58"/>
        <n v="124161.58"/>
        <n v="123913.58"/>
        <n v="3101.6"/>
        <n v="3090.2"/>
        <n v="3078.8"/>
        <n v="3068.7"/>
        <n v="2914.87"/>
        <n v="2750.02"/>
        <n v="7729.58"/>
        <n v="7497.59"/>
        <n v="7486.19"/>
        <n v="7471.94"/>
        <n v="7442.49"/>
        <n v="7413.04"/>
        <n v="7392.14"/>
        <n v="7360.22"/>
        <n v="7330.77"/>
        <n v="7301.32"/>
        <n v="7266.17"/>
        <n v="7236.72"/>
        <n v="5614.93"/>
        <n v="5585.48"/>
        <n v="5556.03"/>
        <n v="5524.11"/>
        <n v="5494.66"/>
        <n v="5465.21"/>
        <n v="5433.29"/>
        <n v="14638.95"/>
        <n v="14589.75"/>
        <n v="14884.68"/>
        <n v="7955.6900000000196"/>
        <n v="1955.6900000000201"/>
        <n v="118819.83"/>
        <n v="74819.83"/>
        <n v="32474.83"/>
        <n v="958348.3"/>
        <n v="392386.76"/>
        <n v="362386.76"/>
        <n v="342721.96"/>
        <n v="2824120.16"/>
        <n v="1450165.82"/>
        <n v="187523.53"/>
        <n v="164525.28"/>
        <n v="118325.28"/>
        <n v="861563.77"/>
        <n v="195459.95"/>
        <n v="701230.92"/>
        <n v="687283.92"/>
        <n v="58592.299999999603"/>
        <n v="53592.299999999603"/>
        <n v="44816.189999999602"/>
        <n v="42080.459999999599"/>
        <n v="35423.169999999598"/>
        <n v="30821.579999999602"/>
        <n v="29799.9999999996"/>
        <n v="90899.999999999607"/>
        <n v="570770.11"/>
        <n v="179100"/>
        <n v="30345.979999999599"/>
        <n v="60163.949999999597"/>
        <n v="64149.4"/>
        <n v="1071549.3999999999"/>
        <n v="1059290.3999999999"/>
        <n v="181479.52"/>
        <n v="179950.67"/>
        <n v="179620.67"/>
        <n v="178441.67"/>
        <n v="177807.17"/>
        <n v="177194.67"/>
        <n v="176589.77"/>
        <n v="176412.77"/>
        <n v="167827.77"/>
        <n v="165982.32"/>
        <n v="165401.01999999999"/>
        <n v="163093.93"/>
        <n v="162293.93"/>
        <n v="162261.93"/>
        <n v="162132.93"/>
        <n v="126132.93"/>
        <n v="126076.93"/>
        <n v="124896.93"/>
        <n v="124866.93"/>
        <n v="118866.93"/>
        <n v="118356.93"/>
        <n v="117176.13"/>
        <n v="108492.13"/>
        <n v="56422.13"/>
        <n v="56197.13"/>
        <n v="31197.13"/>
        <n v="30347.13"/>
        <n v="30300.13"/>
        <n v="29900.13"/>
        <n v="29533.13"/>
        <n v="109533.13"/>
        <n v="102033.13"/>
        <n v="85488.57"/>
        <n v="65023.21"/>
        <n v="39280.21"/>
        <n v="35844.21"/>
        <n v="31958.41"/>
        <n v="31918.41"/>
        <n v="28578.41"/>
        <n v="28520.41"/>
        <n v="153474.57"/>
        <n v="152129.57"/>
        <n v="150169.57"/>
        <n v="65912.009999999995"/>
        <n v="59533.02"/>
        <n v="58846.02"/>
        <n v="57009.02"/>
        <n v="56438.82"/>
        <n v="55768.32"/>
        <n v="55233.32"/>
        <n v="54214.82"/>
        <n v="53070.82"/>
        <n v="25684.82"/>
        <n v="20254.82"/>
        <n v="19501.12"/>
        <n v="19048.62"/>
        <n v="18689.12"/>
        <n v="18197.62"/>
        <n v="17668.12"/>
        <n v="17509"/>
        <n v="17223"/>
        <n v="16919"/>
        <n v="16893.5"/>
        <n v="16436.7"/>
        <n v="16353.7"/>
        <n v="15813.7"/>
        <n v="15654.7"/>
        <n v="13916.7"/>
        <n v="13910.7"/>
        <n v="13802.7"/>
        <n v="12962.7"/>
        <n v="12863.7"/>
        <n v="11938.7"/>
        <n v="11588.7"/>
        <n v="10988.7"/>
        <n v="10698.7"/>
        <n v="9403.6999999999898"/>
        <n v="1555803.7"/>
        <n v="1555655.2"/>
        <n v="1551308.84"/>
        <n v="986998"/>
        <n v="986524"/>
        <n v="985918"/>
        <n v="984732.86"/>
        <n v="984685.86"/>
        <n v="983585.86"/>
        <n v="982520.86"/>
        <n v="980248.86"/>
        <n v="979161.15"/>
        <n v="979131.15"/>
        <n v="978731.15"/>
        <n v="978024.45"/>
        <n v="99375.2"/>
        <n v="98575.2"/>
        <n v="97995.199999999997"/>
        <n v="96945.2"/>
        <n v="96605.2"/>
        <n v="96455.2"/>
        <n v="90469.2"/>
        <n v="64469.2"/>
        <n v="50568.2"/>
        <n v="44918.2"/>
        <n v="39268.199999999997"/>
        <n v="39043.25"/>
        <n v="37123.25"/>
        <n v="36896.25"/>
        <n v="36546.75"/>
        <n v="36346.75"/>
        <n v="35461.75"/>
        <n v="35082.25"/>
        <n v="34467.879999999997"/>
        <n v="34277.879999999997"/>
        <n v="34248.879999999997"/>
        <n v="34225.879999999997"/>
        <n v="32694.880000000001"/>
        <n v="32487.58"/>
        <n v="28530.58"/>
        <n v="28050.58"/>
        <n v="27595.08"/>
        <n v="27247.08"/>
        <n v="26797.08"/>
        <n v="26647.08"/>
        <n v="26547.08"/>
        <n v="22225.08"/>
        <n v="22210.080000000002"/>
        <n v="21825.08"/>
        <n v="18425.080000000002"/>
        <n v="17617.71"/>
        <n v="109617.71"/>
        <n v="104617.71"/>
        <n v="197711.98"/>
        <n v="196285.98"/>
        <n v="196045.98"/>
        <n v="195292.59"/>
        <n v="194717.59"/>
        <n v="194088.59"/>
        <n v="191930.49"/>
        <n v="191325.49"/>
        <n v="190709.49"/>
        <n v="190681.49"/>
        <n v="190601.49"/>
        <n v="180801.49"/>
        <n v="134025.49"/>
        <n v="58225.489999999903"/>
        <n v="58085.489999999903"/>
        <n v="57815.489999999903"/>
        <n v="36952.489999999903"/>
        <n v="236802.49"/>
        <n v="236562.49"/>
        <n v="236306.89"/>
        <n v="236057.99"/>
        <n v="235057.99"/>
        <n v="234745.99"/>
        <n v="226845.99"/>
        <n v="226527.99"/>
        <n v="224248.39"/>
        <n v="224098.39"/>
        <n v="224042.19"/>
        <n v="69586.679999999906"/>
        <n v="69323.679999999906"/>
        <n v="69043.679999999906"/>
        <n v="68596.679999999906"/>
        <n v="68248.679999999906"/>
        <n v="67889.679999999906"/>
        <n v="67573.679999999906"/>
        <n v="66391.179999999906"/>
        <n v="66090.179999999906"/>
        <n v="65655.179999999906"/>
        <n v="65479.679999999898"/>
        <n v="60829.679999999898"/>
        <n v="34829.679999999898"/>
        <n v="15793.029999999901"/>
        <n v="18421.3499999999"/>
        <n v="36700.799999999901"/>
        <n v="36555.799999999901"/>
        <n v="36537.799999999901"/>
        <n v="36461.799999999901"/>
        <n v="35151.799999999901"/>
        <n v="34931.799999999901"/>
        <n v="34584.799999999901"/>
        <n v="34257.799999999901"/>
        <n v="34211.299999999901"/>
        <n v="33775.299999999901"/>
        <n v="33669.299999999901"/>
        <n v="24357.8999999999"/>
        <n v="13457.8999999999"/>
        <n v="9797.8999999999105"/>
        <n v="7410.9199999999"/>
        <n v="7300.9199999999"/>
        <n v="6835.9199999999"/>
        <n v="6454.3199999998997"/>
        <n v="6354.3199999998997"/>
        <n v="5524.3199999998997"/>
        <n v="3234.3199999999001"/>
        <n v="1474.3199999998999"/>
        <n v="1024.3199999998999"/>
        <n v="6024.3199999998897"/>
        <n v="29342.319999999901"/>
        <n v="542.31999999989102"/>
        <n v="229694.32"/>
        <n v="195514.32"/>
        <n v="152514.32"/>
        <n v="130624.32000000001"/>
        <n v="3347.3499999998899"/>
        <n v="67109.929999999906"/>
        <n v="5988.4999999998799"/>
        <n v="31909.999999999902"/>
        <n v="19771.8999999999"/>
        <n v="7371.8999999998896"/>
        <n v="15933.8999999999"/>
        <n v="37408.919999999896"/>
        <n v="34158.919999999896"/>
        <n v="20132.969999999899"/>
        <n v="15092.969999999899"/>
        <n v="10183.2699999999"/>
        <n v="8424.2699999999095"/>
        <n v="1906.2699999999099"/>
        <n v="14961.779999999901"/>
        <n v="10915.9399999999"/>
        <n v="75737.809999999896"/>
        <n v="71527.809999999896"/>
        <n v="68727.809999999896"/>
        <n v="19186.309999999899"/>
        <n v="16380.309999999899"/>
        <n v="8350.9700000001994"/>
        <n v="5292.1900000001997"/>
        <n v="1167.1900000001999"/>
        <n v="4054.1900000002001"/>
        <n v="59435.68"/>
        <n v="74963.129999999903"/>
        <n v="68180.5799999999"/>
        <n v="25522.52"/>
        <n v="22630.55"/>
        <n v="47382.82"/>
        <n v="21021.5"/>
        <n v="21344.51"/>
        <n v="9216.1399999999794"/>
        <n v="16586.78"/>
        <n v="19570.84"/>
        <n v="16332.23"/>
        <n v="1480.3299999999799"/>
        <n v="951283.96"/>
        <n v="932729.54"/>
        <n v="1157.0599999999799"/>
        <n v="16785"/>
        <n v="128605.22"/>
        <n v="22090.26"/>
        <n v="16366.89"/>
        <n v="12377.86"/>
        <n v="6981.20999999999"/>
        <n v="11731.9"/>
        <n v="129418.74"/>
        <n v="95770.0600000001"/>
        <n v="89770.0600000001"/>
        <n v="89640.0600000001"/>
        <n v="88310.0600000001"/>
        <n v="87310.0600000001"/>
        <n v="85748.0600000001"/>
        <n v="85659.0600000001"/>
        <n v="85529.0600000001"/>
        <n v="84539.0600000001"/>
        <n v="234254.76"/>
        <n v="234183.52"/>
        <n v="234025.52"/>
        <n v="233862.52"/>
        <n v="232772.52"/>
        <n v="201572.52"/>
        <n v="520803.93"/>
        <n v="516497.63"/>
        <n v="82235.729999999894"/>
        <n v="81997.729999999894"/>
        <n v="81494.729999999894"/>
        <n v="81413.729999999894"/>
        <n v="81353.729999999894"/>
        <n v="49139.699999999801"/>
        <n v="48009.699999999801"/>
        <n v="47938.199999999801"/>
        <n v="7913.0999999997202"/>
        <n v="58461.5999999997"/>
        <n v="58261.5999999997"/>
        <n v="57741.5999999997"/>
        <n v="57591.5999999997"/>
        <n v="56943.5999999997"/>
        <n v="55252.0999999997"/>
        <n v="25627.0999999997"/>
        <n v="25591.5999999997"/>
        <n v="25481.5999999997"/>
        <n v="88913.87"/>
        <n v="88181.11"/>
        <n v="87936.11"/>
        <n v="87020.11"/>
        <n v="86320.11"/>
        <n v="85812.11"/>
        <n v="84554.11"/>
        <n v="83807.61"/>
        <n v="78519.61"/>
        <n v="78396.61"/>
        <n v="78316.61"/>
        <n v="77136.61"/>
        <n v="73936.61"/>
        <n v="9815.6399999998994"/>
        <n v="7785.6399999999003"/>
        <n v="5009.6399999999003"/>
        <n v="54204.339999999902"/>
        <n v="34204.339999999902"/>
        <n v="14404.3399999999"/>
        <n v="4904.3399999998901"/>
        <n v="504408.24"/>
        <n v="504172.24"/>
        <n v="503642.14"/>
        <n v="503329.14"/>
        <n v="503082.14"/>
        <n v="502790.61"/>
        <n v="502443.11"/>
        <n v="502204.61"/>
        <n v="501659.61"/>
        <n v="499856.71"/>
        <n v="497737.41"/>
        <n v="497413.41"/>
        <n v="497279.41"/>
        <n v="410063.16"/>
        <n v="409731.16"/>
        <n v="406658.26"/>
        <n v="1895833.89"/>
        <n v="1895670.89"/>
        <n v="1895575.56"/>
        <n v="1895238.56"/>
        <n v="1893688.56"/>
        <n v="1893070.56"/>
        <n v="1876756.31"/>
        <n v="1860756.31"/>
        <n v="1859856.31"/>
        <n v="1859706.31"/>
        <n v="1789657.31"/>
        <n v="1639203.31"/>
        <n v="1639043.31"/>
        <n v="1638656.31"/>
        <n v="1638199.31"/>
        <n v="1637875.31"/>
        <n v="1637768.49"/>
        <n v="1637362.69"/>
        <n v="1637192.69"/>
        <n v="1631596.44"/>
        <n v="1628386.44"/>
        <n v="1622386.44"/>
        <n v="1621486.94"/>
        <n v="1621115.44"/>
        <n v="1616564.14"/>
        <n v="530493.33999999904"/>
        <n v="529418.47999999905"/>
        <n v="528706.97999999905"/>
        <n v="528303.47999999905"/>
        <n v="527896.97999999905"/>
        <n v="527722.47999999905"/>
        <n v="526775.47999999905"/>
        <n v="526385.47999999905"/>
        <n v="524638.97999999905"/>
        <n v="524610.97999999905"/>
        <n v="524540.61999999895"/>
        <n v="523599.61999999901"/>
        <n v="448772.74999999901"/>
        <n v="448076.74999999901"/>
        <n v="440339.74999999901"/>
        <n v="437339.74999999901"/>
        <n v="423635.26999999903"/>
        <n v="418750.76999999903"/>
        <n v="410750.76999999903"/>
        <n v="395750.76999999903"/>
        <n v="389450.76999999903"/>
        <n v="385486.47"/>
        <n v="377486.47"/>
        <n v="376757.93999999901"/>
        <n v="376491.93999999901"/>
        <n v="376425.93999999901"/>
        <n v="375772.93999999901"/>
        <n v="373772.93999999901"/>
        <n v="373192.93999999901"/>
        <n v="373032.93999999901"/>
        <n v="372096.34"/>
        <n v="371996.34"/>
        <n v="371166.34"/>
        <n v="370104.63999999902"/>
        <n v="359674.63999999902"/>
        <n v="359647.63999999902"/>
        <n v="301428.88999999902"/>
        <n v="273328.88999999902"/>
        <n v="269623.88999999902"/>
        <n v="261623.889999999"/>
        <n v="257859.889999999"/>
        <n v="252912.889999999"/>
        <n v="243394.09"/>
        <n v="235389.59"/>
        <n v="436489.59"/>
        <n v="436390.59"/>
        <n v="436324.59"/>
        <n v="436199.59"/>
        <n v="435029.59"/>
        <n v="433577.14"/>
        <n v="432177.14"/>
        <n v="431380.14"/>
        <n v="430271.14"/>
        <n v="425669.14"/>
        <n v="420669.14"/>
        <n v="420240.14"/>
        <n v="291243.64"/>
        <n v="226277.81"/>
        <n v="36274.809999999597"/>
        <n v="34086.709999999599"/>
        <n v="30706.709999999599"/>
        <n v="29676.709999999599"/>
        <n v="64072.309999999597"/>
        <n v="54072.309999999597"/>
        <n v="10394.559999999599"/>
        <n v="483845.69"/>
        <n v="483485.69"/>
        <n v="482915.69"/>
        <n v="474915.69"/>
        <n v="474642.19"/>
        <n v="405517.19"/>
        <n v="371357.19"/>
        <n v="370352.19"/>
        <n v="370030.19"/>
        <n v="369838.19"/>
        <n v="369238.19"/>
        <n v="368204.69"/>
        <n v="367704.69"/>
        <n v="367149.69"/>
        <n v="367100.69"/>
        <n v="337663.19"/>
        <n v="334863.19"/>
        <n v="334803.19"/>
        <n v="334725.19"/>
        <n v="333306.09000000003"/>
        <n v="60670.289999999703"/>
        <n v="258177.79"/>
        <n v="167681.54"/>
        <n v="167273.04"/>
        <n v="167188.04"/>
        <n v="167018.04"/>
        <n v="166808.43"/>
        <n v="166356.43"/>
        <n v="166256.43"/>
        <n v="165656.43"/>
        <n v="165179.43"/>
        <n v="165134.43"/>
        <n v="164834.43"/>
        <n v="164400.43"/>
        <n v="160255.43"/>
        <n v="160231.43"/>
        <n v="160019.43"/>
        <n v="159729.43"/>
        <n v="159396.43"/>
        <n v="159132.43"/>
        <n v="159053.93"/>
        <n v="158597.32999999999"/>
        <n v="156683.32999999999"/>
        <n v="156534.32999999999"/>
        <n v="156458.32999999999"/>
        <n v="155816.32999999999"/>
        <n v="155419.32999999999"/>
        <n v="146620.32999999999"/>
        <n v="146240.32999999999"/>
        <n v="144740.32999999999"/>
        <n v="79940.329999999696"/>
        <n v="63800.859999999702"/>
        <n v="60920.859999999702"/>
        <n v="44817.8499999997"/>
        <n v="39817.8499999997"/>
        <n v="34817.8499999997"/>
        <n v="29817.8499999997"/>
        <n v="73223.779999999693"/>
        <n v="73085.779999999693"/>
        <n v="72485.779999999693"/>
        <n v="71385.779999999693"/>
        <n v="71317.779999999693"/>
        <n v="70382.999999999694"/>
        <n v="69272.699999999706"/>
        <n v="69259.299999999697"/>
        <n v="69057.299999999697"/>
        <n v="68687.649999999703"/>
        <n v="68328.649999999703"/>
        <n v="68032.699999999706"/>
        <n v="67554.699999999706"/>
        <n v="67521.0999999997"/>
        <n v="67454.0999999997"/>
        <n v="67154.0999999997"/>
        <n v="66890.0999999997"/>
        <n v="66172.0999999997"/>
        <n v="66112.0999999997"/>
        <n v="62912.0999999997"/>
        <n v="62477.0999999997"/>
        <n v="59477.0999999997"/>
        <n v="59192.0999999997"/>
        <n v="58812.0999999997"/>
        <n v="57832.219999999703"/>
        <n v="57667.219999999703"/>
        <n v="55623.219999999703"/>
        <n v="54123.219999999703"/>
        <n v="52960.719999999703"/>
        <n v="15986.719999999699"/>
        <n v="9986.7199999996992"/>
        <n v="4421.7199999997001"/>
        <n v="597.41999999970301"/>
        <n v="200353.92000000001"/>
        <n v="200333.92"/>
        <n v="200100.92"/>
        <n v="197803.23"/>
        <n v="196951.43"/>
        <n v="196718.43"/>
        <n v="196670.43"/>
        <n v="196515.43"/>
        <n v="194144.83"/>
        <n v="193947.54"/>
        <n v="193587.54"/>
        <n v="193560.54"/>
        <n v="183024.54"/>
        <n v="178224.54"/>
        <n v="169524.54"/>
        <n v="87392.839999999705"/>
        <n v="309865.46999999997"/>
        <n v="309065.46999999997"/>
        <n v="309044.46999999997"/>
        <n v="308562.96999999997"/>
        <n v="308286.96999999997"/>
        <n v="308250.96999999997"/>
        <n v="307844.46999999997"/>
        <n v="307343.96999999997"/>
        <n v="306843.96999999997"/>
        <n v="306640.96999999997"/>
        <n v="306296.96999999997"/>
        <n v="294366.96999999997"/>
        <n v="293618.96999999997"/>
        <n v="292637.53000000003"/>
        <n v="283812.53000000003"/>
        <n v="283611.03000000003"/>
        <n v="283348.03000000003"/>
        <n v="283000.03000000003"/>
        <n v="282858.03000000003"/>
        <n v="281858.03000000003"/>
        <n v="281398.03000000003"/>
        <n v="276398.03000000003"/>
        <n v="276224.37"/>
        <n v="275944.37"/>
        <n v="275744.37"/>
        <n v="275489.37"/>
        <n v="274741.07"/>
        <n v="274089.57"/>
        <n v="273589.57"/>
        <n v="253589.57"/>
        <n v="253285.57"/>
        <n v="233285.57"/>
        <n v="205303.47"/>
        <n v="205780.47"/>
        <n v="205220.47"/>
        <n v="204808.47"/>
        <n v="204467.97"/>
        <n v="204292.47"/>
        <n v="203559.47"/>
        <n v="201189.47"/>
        <n v="199524.47"/>
        <n v="196624.47"/>
        <n v="181929.47"/>
        <n v="181841.47"/>
        <n v="181638.97"/>
        <n v="167138.97"/>
        <n v="153443.38"/>
        <n v="162860.48000000001"/>
        <n v="162840.48000000001"/>
        <n v="162600.48000000001"/>
        <n v="161818.48000000001"/>
        <n v="161036.48000000001"/>
        <n v="160254.48000000001"/>
        <n v="160193.48000000001"/>
        <n v="160142.69"/>
        <n v="158342.69"/>
        <n v="157828.69"/>
        <n v="157503.79"/>
        <n v="107503.79"/>
        <n v="107243.79"/>
        <n v="107166.79"/>
        <n v="106936.79"/>
        <n v="106766.79"/>
        <n v="106262.79"/>
        <n v="106247.79"/>
        <n v="105930.79"/>
        <n v="105766.79"/>
        <n v="105391.79"/>
        <n v="104814.79"/>
        <n v="104606.59"/>
        <n v="103334.09"/>
        <n v="103223.07"/>
        <n v="102683.07"/>
        <n v="102674.07"/>
        <n v="101974.07"/>
        <n v="101674.07"/>
        <n v="100185.57"/>
        <n v="97929.069999999701"/>
        <n v="97829.069999999701"/>
        <n v="97422.269999999698"/>
        <n v="93730.769999999698"/>
        <n v="37093.559999999597"/>
        <n v="36904.039999999703"/>
        <n v="33904.039999999703"/>
        <n v="5933.0399999996498"/>
        <n v="10554.539999999701"/>
        <n v="12082.7699999997"/>
        <n v="79078.269999999698"/>
        <n v="77428.269999999698"/>
        <n v="67685.769999999698"/>
        <n v="56529.519999999698"/>
        <n v="56213.4199999997"/>
        <n v="51853.4199999997"/>
        <n v="142091.42000000001"/>
        <n v="130935.17"/>
        <n v="17394.86"/>
        <n v="34201.97"/>
        <n v="34151.97"/>
        <n v="34143.97"/>
        <n v="34043.97"/>
        <n v="33983.97"/>
        <n v="33398.97"/>
        <n v="33251.97"/>
        <n v="31031.27"/>
        <n v="30145.27"/>
        <n v="29097.57"/>
        <n v="37893.069999999803"/>
        <n v="35913.069999999803"/>
        <n v="32666.0699999998"/>
        <n v="21266.0699999998"/>
        <n v="8266.0699999998305"/>
        <n v="60307.669999999802"/>
        <n v="60108.669999999802"/>
        <n v="59560.169999999802"/>
        <n v="59458.169999999802"/>
        <n v="56158.169999999802"/>
        <n v="55935.169999999802"/>
        <n v="55929.179999999797"/>
        <n v="55536.679999999797"/>
        <n v="55242.679999999797"/>
        <n v="54881.679999999797"/>
        <n v="54416.679999999797"/>
        <n v="48816.679999999797"/>
        <n v="48475.679999999797"/>
        <n v="48040.779999999802"/>
        <n v="47990.779999999802"/>
        <n v="39293.979999999799"/>
        <n v="39172.979999999799"/>
        <n v="39082.979999999799"/>
        <n v="37645.879999999801"/>
        <n v="37334.879999999801"/>
        <n v="22969.879999999801"/>
        <n v="282055.36"/>
        <n v="281840.36"/>
        <n v="281540.36"/>
        <n v="280991.35999999999"/>
        <n v="280595.36"/>
        <n v="279325.36"/>
        <n v="279305.36"/>
        <n v="279127.86"/>
        <n v="279076.86"/>
        <n v="278977.86"/>
        <n v="278492.86"/>
        <n v="277961.36"/>
        <n v="277365.55"/>
        <n v="277359.90000000002"/>
        <n v="257328.4"/>
        <n v="254805.7"/>
        <n v="247896.95"/>
        <n v="241696.95"/>
        <n v="240987.15"/>
        <n v="240138.65"/>
        <n v="230338.65"/>
        <n v="229730.15"/>
        <n v="228905.15"/>
        <n v="226933.15"/>
        <n v="225389.55"/>
        <n v="224782.05"/>
        <n v="224577.05"/>
        <n v="224133.55"/>
        <n v="223879.45"/>
        <n v="223507.45"/>
        <n v="223376.45"/>
        <n v="222707.95"/>
        <n v="222537.95"/>
        <n v="222289.95"/>
        <n v="221824.95"/>
        <n v="220384.95"/>
        <n v="218944.95"/>
        <n v="218505.95"/>
        <n v="218187.95"/>
        <n v="216089.95"/>
        <n v="215874.38"/>
        <n v="215628.98"/>
        <n v="215549.98"/>
        <n v="215338.18"/>
        <n v="172304.88"/>
        <n v="171964.08"/>
        <n v="171792.08"/>
        <n v="171508.54"/>
        <n v="171034.54"/>
        <n v="170943.54"/>
        <n v="170611.54"/>
        <n v="170126.04"/>
        <n v="169544.04"/>
        <n v="169476.04"/>
        <n v="168984.24"/>
        <n v="168757.74"/>
        <n v="168512.34"/>
        <n v="168402.34"/>
        <n v="168190.54"/>
        <n v="167715.54"/>
        <n v="167585.54"/>
        <n v="162538.04"/>
        <n v="162438.24"/>
        <n v="162321.24"/>
        <n v="159655.64000000001"/>
        <n v="143896.67000000001"/>
        <n v="143862.67000000001"/>
        <n v="143773.17000000001"/>
        <n v="143704.17000000001"/>
        <n v="142721.28"/>
        <n v="136890.28"/>
        <n v="136572.28"/>
        <n v="136506.28"/>
        <n v="135740.28"/>
        <n v="135514.28"/>
        <n v="134868.28"/>
        <n v="134485.28"/>
        <n v="133842.37"/>
        <n v="121436.27"/>
        <n v="120426.27"/>
        <n v="120301.27"/>
        <n v="118727.27"/>
        <n v="118427.38"/>
        <n v="117024.38"/>
        <n v="115734.38"/>
        <n v="115254.38"/>
        <n v="113047.38"/>
        <n v="110377.58"/>
        <n v="106093.08"/>
        <n v="105593.08"/>
        <n v="104593.08"/>
        <n v="103553.08"/>
        <n v="103260.83"/>
        <n v="102915.83"/>
        <n v="102905.83"/>
        <n v="102626.83"/>
        <n v="100746.83"/>
        <n v="99306.83"/>
        <n v="98343.93"/>
        <n v="98040.03"/>
        <n v="97980.03"/>
        <n v="97675.53"/>
        <n v="95935.06"/>
        <n v="95755.06"/>
        <n v="95583.06"/>
        <n v="89062.06"/>
        <n v="67022.460000000006"/>
        <n v="64522.46"/>
        <n v="63452.46"/>
        <n v="62664.46"/>
        <n v="62074.46"/>
        <n v="61884.46"/>
        <n v="61839.96"/>
        <n v="61795.46"/>
        <n v="60795.46"/>
        <n v="51100.06"/>
        <n v="48700.06"/>
        <n v="48566.06"/>
        <n v="45335.06"/>
        <n v="43039.06"/>
        <n v="42532.160000000003"/>
        <n v="40722.76"/>
        <n v="32998.76"/>
        <n v="32959.760000000002"/>
        <n v="15347.76"/>
        <n v="12769.36"/>
        <n v="9769.36"/>
        <n v="4055.36"/>
        <n v="3500.36"/>
        <n v="153433.06"/>
        <n v="153223.06"/>
        <n v="152570.06"/>
        <n v="151130.06"/>
        <n v="150740.06"/>
        <n v="149783.64000000001"/>
        <n v="149478.14000000001"/>
        <n v="148189.34"/>
        <n v="133095.95000000001"/>
        <n v="132170.95000000001"/>
        <n v="132090.95000000001"/>
        <n v="131843.95000000001"/>
        <n v="131797.45000000001"/>
        <n v="129457.45"/>
        <n v="129097.45"/>
        <n v="129044.5"/>
        <n v="128952"/>
        <n v="128452"/>
        <n v="126836.7"/>
        <n v="125030.9"/>
        <n v="208053.8"/>
        <n v="108053.8"/>
        <n v="92914"/>
        <n v="72914"/>
        <n v="64589"/>
        <n v="45411"/>
        <n v="49371.17"/>
        <n v="83960.17"/>
        <n v="53960.17"/>
        <n v="3960.1699999999801"/>
        <n v="9320.1699999999801"/>
        <n v="11345.17"/>
        <n v="29955.17"/>
        <n v="14955.17"/>
        <n v="0"/>
        <n v="45000"/>
        <n v="29970"/>
        <n v="470"/>
        <n v="22077.74"/>
        <n v="12077.74"/>
        <n v="2077.7399999999998"/>
        <n v="71832.740000000005"/>
        <n v="66337.740000000005"/>
        <n v="55507.74"/>
        <n v="113212.74"/>
        <n v="93212.74"/>
        <n v="90744.74"/>
        <n v="79199.740000000005"/>
        <n v="69199.740000000005"/>
        <n v="61859.74"/>
        <n v="51859.74"/>
        <n v="53359.74"/>
        <n v="5119.8900000000003"/>
        <n v="45119.89"/>
        <n v="119.88999999999901"/>
        <n v="30119.89"/>
        <n v="10119.89"/>
        <n v="51796.76"/>
        <n v="16796.759999999998"/>
        <n v="7796.76"/>
        <n v="68196.759999999995"/>
        <n v="63196.76"/>
        <n v="58203.65"/>
        <n v="42703.65"/>
        <n v="42203.65"/>
        <n v="40203.65"/>
        <n v="20203.650000000001"/>
        <n v="49703.65"/>
        <n v="39703.65"/>
        <n v="63610.35"/>
        <n v="43610.35"/>
        <n v="38610.35"/>
        <n v="33610.35"/>
        <n v="29955.97"/>
        <n v="43955.97"/>
        <n v="85455.97"/>
        <n v="83455.97"/>
        <n v="63455.97"/>
        <n v="20455.97"/>
        <n v="19455.97"/>
        <n v="18455.97"/>
        <n v="28555.97"/>
        <n v="28055.97"/>
        <n v="11055.97"/>
        <n v="19561.37"/>
        <n v="13561.37"/>
        <n v="3561.37"/>
        <n v="6296.87"/>
        <n v="14403.87"/>
        <n v="24403.87"/>
        <n v="21403.87"/>
        <n v="20903.87"/>
        <n v="11903.87"/>
        <n v="12468.87"/>
        <n v="11468.87"/>
        <n v="148214.87"/>
        <n v="128798.37"/>
        <n v="126971.18"/>
        <n v="47302.18"/>
        <n v="46802.18"/>
        <n v="6802.18"/>
        <n v="36302.18"/>
        <n v="32307.42"/>
        <n v="85595.47"/>
        <n v="75595.47"/>
        <n v="71595.47"/>
        <n v="62595.47"/>
        <n v="37595.47"/>
        <n v="34595.47"/>
        <n v="50630.34"/>
        <n v="37165.22"/>
        <n v="30165.22"/>
        <n v="81552.55"/>
        <n v="31552.55"/>
        <n v="20050.240000000002"/>
        <n v="7654.31"/>
        <n v="105276.88"/>
        <n v="68768.850000000006"/>
        <n v="8945.34"/>
        <n v="8782.34"/>
        <n v="8688.34"/>
        <n v="8597.34"/>
        <n v="8579.34"/>
        <n v="8502.34"/>
        <n v="8490.34"/>
        <n v="8413.34"/>
        <n v="8402.34"/>
        <n v="8371.34"/>
        <n v="8278.34"/>
        <n v="8201.34"/>
        <n v="8124.34"/>
        <n v="7942.34"/>
        <n v="7898.34"/>
        <n v="7543.34"/>
        <n v="6963.34"/>
        <n v="6940.34"/>
        <n v="6917.34"/>
        <n v="6339.34"/>
        <n v="6278.36"/>
        <n v="6086.36"/>
        <n v="15715.36"/>
        <n v="15524.36"/>
        <n v="15302.36"/>
        <n v="15294.36"/>
        <n v="31351.140000001"/>
        <n v="31293.190000000999"/>
        <n v="409243.19000000099"/>
        <n v="408943.19000000099"/>
        <n v="408760.29000000103"/>
        <n v="408730.29000000103"/>
        <n v="400953.73000000097"/>
        <n v="400353.73000000097"/>
        <n v="399395.73000000097"/>
        <n v="398468.320000001"/>
        <n v="398242.74000000098"/>
        <n v="388242.74000000098"/>
        <n v="387327.02000000101"/>
        <n v="386201.02000000101"/>
        <n v="114030.980000001"/>
        <n v="92930.980000001"/>
        <n v="80971.070000000997"/>
        <n v="933746.070000001"/>
        <n v="928745.92000000097"/>
        <n v="924867.03000000096"/>
        <n v="923943.93000000098"/>
        <n v="923743.93000000098"/>
        <n v="923633.93000000098"/>
        <n v="922794.93000000098"/>
        <n v="922574.93000000098"/>
        <n v="921494.93000000098"/>
        <n v="920494.93000000098"/>
        <n v="910194.93000000098"/>
        <n v="908994.93000000098"/>
        <n v="782994.93000000098"/>
        <n v="782936.98000000103"/>
        <n v="782917.98000000103"/>
        <n v="691890.64000000095"/>
        <n v="85858.720000001107"/>
        <n v="85823.570000001098"/>
        <n v="85798.870000001101"/>
        <n v="85740.920000001104"/>
        <n v="85711.470000001107"/>
        <n v="85676.320000001098"/>
        <n v="25676.320000001098"/>
        <n v="25376.320000001098"/>
        <n v="10890.020000001099"/>
        <n v="178189.02000000101"/>
        <n v="172568.06000000099"/>
        <n v="169315.56000000099"/>
        <n v="167855.56000000099"/>
        <n v="167319.56000000099"/>
        <n v="163819.56000000099"/>
        <n v="163494.56000000099"/>
        <n v="162531.56000000099"/>
        <n v="160443.34000000099"/>
        <n v="158553.34000000099"/>
        <n v="158179.34000000099"/>
        <n v="157170.34000000099"/>
        <n v="134399.760000001"/>
        <n v="133879.760000001"/>
        <n v="133733.84000000099"/>
        <n v="130293.840000001"/>
        <n v="129293.840000001"/>
        <n v="129080.840000001"/>
        <n v="128080.840000001"/>
        <n v="126623.540000001"/>
        <n v="126588.540000001"/>
        <n v="126574.640000001"/>
        <n v="126254.640000001"/>
        <n v="126163.640000001"/>
        <n v="125820.640000001"/>
        <n v="125549.260000001"/>
        <n v="125474.260000001"/>
        <n v="125374.260000001"/>
        <n v="125115.060000001"/>
        <n v="124898.060000001"/>
        <n v="124827.060000001"/>
        <n v="124635.060000001"/>
        <n v="124625.060000001"/>
        <n v="124615.060000001"/>
        <n v="122815.060000001"/>
        <n v="120915.060000001"/>
        <n v="108915.060000001"/>
        <n v="92352.200000001103"/>
        <n v="92317.050000001094"/>
        <n v="92295.350000001097"/>
        <n v="92246.310000001104"/>
        <n v="92225.410000001095"/>
        <n v="204059.71000000101"/>
        <n v="34027.080000001202"/>
        <n v="32267.080000001199"/>
        <n v="15758.530000001199"/>
        <n v="15748.430000001201"/>
        <n v="15718.9800000012"/>
        <n v="15318.0800000012"/>
        <n v="15288.6300000012"/>
        <n v="15259.180000001101"/>
        <n v="14945.010000001101"/>
        <n v="14902.010000001101"/>
        <n v="13857.360000001199"/>
        <n v="13762.340000001201"/>
        <n v="348762.34000000102"/>
        <n v="348452.34000000102"/>
        <n v="168265.890000001"/>
        <n v="739263.55000000098"/>
        <n v="615986.55000000098"/>
        <n v="603805.41000000096"/>
        <n v="603365.41000000096"/>
        <n v="602858.41000000096"/>
        <n v="602374.41000000096"/>
        <n v="601589.41000000096"/>
        <n v="601275.41000000096"/>
        <n v="600975.41000000096"/>
        <n v="594601.41000000096"/>
        <n v="594513.41000000096"/>
        <n v="583472.41000000096"/>
        <n v="583239.30000000098"/>
        <n v="583019.30000000098"/>
        <n v="582678.63000000105"/>
        <n v="582383.13000000105"/>
        <n v="582139.13000000105"/>
        <n v="565639.13000000105"/>
        <n v="564936.06000000099"/>
        <n v="564911.06000000099"/>
        <n v="564751.06000000099"/>
        <n v="559951.06000000099"/>
        <n v="558307.06000000099"/>
        <n v="558199.06000000099"/>
        <n v="538199.06000000099"/>
        <n v="538170.56000000099"/>
        <n v="538131.61000000103"/>
        <n v="538092.66000000096"/>
        <n v="538034.71000000101"/>
        <n v="538005.26000000106"/>
        <n v="506286.510000001"/>
        <n v="475673.510000001"/>
        <n v="475650.71000000101"/>
        <n v="475592.760000001"/>
        <n v="475553.81000000099"/>
        <n v="475514.86000000098"/>
        <n v="472394.86000000098"/>
        <n v="444357.86000000098"/>
        <n v="444142.21000000101"/>
        <n v="444043.58000000101"/>
        <n v="432086.10000000102"/>
        <n v="402853.08000000101"/>
        <n v="370938.98000000097"/>
        <n v="369840.98000000097"/>
        <n v="367700.98000000097"/>
        <n v="367424.98000000097"/>
        <n v="362754.98000000097"/>
        <n v="362401.09000000102"/>
        <n v="360976.12000000098"/>
        <n v="357566.12000000098"/>
        <n v="357362.80000000098"/>
        <n v="355662.80000000098"/>
        <n v="354712.80000000098"/>
        <n v="354690.80000000098"/>
        <n v="354590.80000000098"/>
        <n v="354512.52000000101"/>
        <n v="310702.52000000101"/>
        <n v="63790.5400000011"/>
        <n v="40890.5400000011"/>
        <n v="40674.890000001098"/>
        <n v="40588.440000001101"/>
        <n v="40576.340000001102"/>
        <n v="40553.5400000011"/>
        <n v="40403.520000001103"/>
        <n v="40369.700000001103"/>
        <n v="40326.000000001099"/>
        <n v="40278.840000001102"/>
        <n v="40051.510000001101"/>
        <n v="340375.200000001"/>
        <n v="337327.08000000101"/>
        <n v="337260.08000000101"/>
        <n v="334196.88000000099"/>
        <n v="330969.88000000099"/>
        <n v="330354.88000000099"/>
        <n v="329521.88000000099"/>
        <n v="329221.88000000099"/>
        <n v="328921.88000000099"/>
        <n v="328721.88000000099"/>
        <n v="324721.88000000099"/>
        <n v="324481.88000000099"/>
        <n v="324241.78000000102"/>
        <n v="322241.78000000102"/>
        <n v="251342.78000000099"/>
        <n v="248244.15000000101"/>
        <n v="248232.05000000101"/>
        <n v="44270.560000001198"/>
        <n v="1363147.4"/>
        <n v="493438"/>
        <n v="5403.84"/>
        <n v="5374.39"/>
        <n v="5342.47"/>
        <n v="5313.02"/>
        <n v="5254.4"/>
        <n v="5224.95"/>
        <n v="5215.83"/>
        <n v="5207.28"/>
        <n v="5184.5200000000004"/>
        <n v="5095.33"/>
        <n v="5081.08"/>
        <n v="5001.28"/>
        <n v="4987.03"/>
        <n v="4901.91"/>
        <n v="4891.8100000000004"/>
        <n v="4879.59"/>
        <n v="4871.99"/>
        <n v="4866.29"/>
        <n v="4608.25"/>
        <n v="4359.72"/>
        <n v="4114.9799999999996"/>
        <n v="4093.6"/>
        <n v="26791.220000000401"/>
        <n v="22827.0900000004"/>
        <n v="16655.620000000301"/>
        <n v="20347.550000000199"/>
        <n v="10317.0000000002"/>
        <n v="18278.18"/>
        <n v="13348.34"/>
        <n v="10174.68"/>
        <n v="124562.9"/>
        <n v="124073.13"/>
        <n v="122973.13"/>
        <n v="122573.13"/>
        <n v="122033.13"/>
        <n v="119864.63"/>
        <n v="119766.63"/>
        <n v="118966.63"/>
        <n v="118906.63"/>
        <n v="118866.63"/>
        <n v="118078.63"/>
        <n v="118022.13"/>
        <n v="116229.88"/>
        <n v="115998.85"/>
        <n v="115227.85"/>
        <n v="115178.85"/>
        <n v="114411.85"/>
        <n v="114140.85"/>
        <n v="114110.86"/>
        <n v="113910.86"/>
        <n v="108110.86"/>
        <n v="107110.86"/>
        <n v="105789.91"/>
        <n v="102359.91"/>
        <n v="228881.85"/>
        <n v="222372.05"/>
        <n v="221604.55"/>
        <n v="221556.55"/>
        <n v="220848.05"/>
        <n v="220363.05"/>
        <n v="219476.05"/>
        <n v="219234.05"/>
        <n v="219032.45"/>
        <n v="218821.45"/>
        <n v="218799.45"/>
        <n v="218612.45"/>
        <n v="218455.45"/>
        <n v="217642.75"/>
        <n v="217110.75"/>
        <n v="216705.75"/>
        <n v="213675.15"/>
        <n v="193177.35"/>
        <n v="192677.35"/>
        <n v="191994.83"/>
        <n v="191844.83"/>
        <n v="190718.83"/>
        <n v="188953.83"/>
        <n v="187864.83"/>
        <n v="187639.83"/>
        <n v="187559.83"/>
        <n v="187342.83"/>
        <n v="187121.83"/>
        <n v="187022.83"/>
        <n v="186912.83"/>
        <n v="186695.83"/>
        <n v="185986.88"/>
        <n v="185898.88"/>
        <n v="185508.88"/>
        <n v="132859.38"/>
        <n v="132407.57999999999"/>
        <n v="131791.07999999999"/>
        <n v="131348.07999999999"/>
        <n v="130706.58"/>
        <n v="130160.58"/>
        <n v="129687.08"/>
        <n v="129607.08"/>
        <n v="128107.08"/>
        <n v="127602.88"/>
        <n v="127032.87"/>
        <n v="126632.87"/>
        <n v="125461.87"/>
        <n v="124741.87"/>
        <n v="124181.87"/>
        <n v="124160.27"/>
        <n v="124148.38"/>
        <n v="123245.58"/>
        <n v="100960.44"/>
        <n v="80955.94"/>
        <n v="78446.94"/>
        <n v="78110.94"/>
        <n v="77690.17"/>
        <n v="77590.17"/>
        <n v="77511.17"/>
        <n v="76773.17"/>
        <n v="76163.17"/>
        <n v="76083.17"/>
        <n v="67135.17"/>
        <n v="14369.07"/>
        <n v="88542.07"/>
        <n v="85542.07"/>
        <n v="81805.83"/>
        <n v="81763.83"/>
        <n v="67728.33"/>
        <n v="67087.33"/>
        <n v="66587.33"/>
        <n v="61587.33"/>
        <n v="58557.33"/>
        <n v="135749.74"/>
        <n v="8394.5999999999804"/>
        <n v="145.199999999981"/>
        <n v="142179.20000000001"/>
        <n v="132179.20000000001"/>
        <n v="124679.2"/>
        <n v="100016.2"/>
        <n v="50016.2"/>
        <n v="19179.25"/>
        <n v="16179.25"/>
        <n v="5333.93"/>
        <n v="5033.93"/>
        <n v="7482.65"/>
        <n v="4788.1899999999996"/>
        <n v="4712.8900000000003"/>
        <n v="8232.57"/>
        <n v="10764.72"/>
        <n v="70918.560000001205"/>
        <n v="47281.3"/>
        <n v="19696.679999999898"/>
      </sharedItems>
    </cacheField>
    <cacheField name="内容" numFmtId="0">
      <sharedItems containsBlank="1" count="34">
        <s v="采购费用"/>
        <s v="设备租赁费"/>
        <s v="办公费"/>
        <s v="车辆费用"/>
        <s v="社保"/>
        <s v="税费"/>
        <s v="外协费用"/>
        <s v="物流费"/>
        <s v="ETC"/>
        <s v="招待费"/>
        <s v="快递费"/>
        <s v="差旅费"/>
        <s v="工伤支出"/>
        <s v="水电费"/>
        <s v="体检费"/>
        <s v="生活费"/>
        <s v="催收费用"/>
        <s v="资质证书费用"/>
        <s v="借支"/>
        <s v="物业费"/>
        <s v="福利费"/>
        <s v="罚款"/>
        <s v="工资"/>
        <s v="劳保费"/>
        <s v="人员保险费"/>
        <s v="知识产权代理费"/>
        <s v="修理费"/>
        <s v="小林总报销"/>
        <s v="信息费"/>
        <s v="律师费"/>
        <s v="押金"/>
        <s v="挂靠费"/>
        <m/>
        <s v=" 人员保险费" u="1"/>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武汉开明" refreshedDate="46031.441874999997" createdVersion="1" refreshedVersion="4" minRefreshableVersion="1" recordCount="1251" upgradeOnRefresh="1" xr:uid="{980EFCCA-1185-B843-B40A-0AE13F57BA54}">
  <cacheSource type="worksheet">
    <worksheetSource ref="A1:H65536" sheet="2025日常费用明细"/>
  </cacheSource>
  <cacheFields count="8">
    <cacheField name="银行日记账表号" numFmtId="0">
      <sharedItems containsString="0" containsBlank="1" containsNumber="1" containsInteger="1" minValue="1" maxValue="53" count="24">
        <n v="1"/>
        <n v="2"/>
        <n v="4"/>
        <n v="5"/>
        <n v="6"/>
        <n v="9"/>
        <n v="10"/>
        <n v="18"/>
        <n v="19"/>
        <n v="20"/>
        <n v="21"/>
        <n v="30"/>
        <n v="38"/>
        <n v="50"/>
        <n v="51"/>
        <n v="53"/>
        <n v="27"/>
        <n v="29"/>
        <n v="31"/>
        <n v="44"/>
        <n v="3"/>
        <n v="12"/>
        <n v="13"/>
        <m/>
      </sharedItems>
    </cacheField>
    <cacheField name="日期" numFmtId="0">
      <sharedItems containsBlank="1" count="13">
        <s v="01月"/>
        <s v="02月"/>
        <s v="04月"/>
        <s v="05月"/>
        <s v="06月"/>
        <s v="07月"/>
        <s v="08月"/>
        <s v="09月"/>
        <s v="10月"/>
        <s v="03月"/>
        <s v="11月"/>
        <s v="12月"/>
        <m/>
      </sharedItems>
    </cacheField>
    <cacheField name="摘要" numFmtId="0">
      <sharedItems containsBlank="1" count="485">
        <s v="手续费"/>
        <s v="银行手续费"/>
        <s v="及时语手续费"/>
        <s v="武汉1月公积金缴纳"/>
        <s v="青海发投承兑找零"/>
        <s v="综合部蒋霞用款武汉开明2月人员公积金--个人"/>
        <s v="及时语短信月费"/>
        <s v="商务部胡敏用款山东纵横易购产业互联网有限公司认证款"/>
        <s v="跨行转账同城"/>
        <s v="缴纳武汉开明2025.2月个人所得税  非生产"/>
        <s v="综合部蒋霞用款武汉开明3月人员社保--公司   非生产"/>
        <s v="综合部蒋霞用款武汉开明3月人员公积金--公司"/>
        <s v="账户地址变更手续费"/>
        <s v="综合部蒋霞用款武汉开明4月公积金--公司"/>
        <s v="账户经营范围变更手续费"/>
        <s v="公司手机银行年费"/>
        <s v="综合部蒋霞用款武汉开明5月公积金--公司"/>
        <s v="综合部蒋霞用款武汉开明5月社保--公司  非生产"/>
        <s v="及时语音手续费"/>
        <s v="缴纳武汉开明2025.5月个人所得税 非生产"/>
        <s v="商务部冯肖 用款山西工厂氨制冷车间更换阀门项目 竞争性谈判信息项目购买Ukey电子印章付上海亘岩网络科技有限公司--公司"/>
        <s v="综合部蒋霞用款武汉开明6月公积金--公司"/>
        <s v="综合部蒋霞用款武汉开明6月社保--公司  非生产"/>
        <s v="缴纳武汉开明2025.6月个人所得税  非生产"/>
        <s v="综合部蒋霞用款武汉开明7月公积金--公司"/>
        <s v="综合部蒋霞用款武汉开明7月社保--公司 非生产"/>
        <s v="缴纳武汉开明2025.7月个人所得税  非生产"/>
        <s v="综合部蒋霞用款武汉开明8月社保--公司  非生产"/>
        <s v="综合部蒋霞用款武汉开明8月公积金--公司"/>
        <s v="缴纳武汉开明2025.8月个人所得税  非生产"/>
        <s v="转管厚良2025年7月工资"/>
        <s v="转青海发投碱业有限公司承兑找零"/>
        <s v="综合部蒋霞用款武汉开明9月社保--公司  非生产"/>
        <s v="综合部蒋霞用款武汉开明9月公积金--公司"/>
        <s v="缴纳武汉开明2025.9月个人所得税 非生产"/>
        <s v="综合部蒋霞用款武汉开明10月公积金--公司"/>
        <s v="综合部蒋霞用款武汉开明10月社保--公司  非生产"/>
        <s v="综合部蒋霞用款武汉开明2025年1月社保费--个人"/>
        <s v="缴纳武汉开明2024.12月个人所得税  非生产"/>
        <s v="缴纳武汉开明2025.1月个人所得税  非生产"/>
        <s v="综合部蒋霞用款武汉开明2024.12医疗保险费"/>
        <s v="综合部蒋霞用款武汉开明2025.1医疗保险费"/>
        <s v="综合部蒋霞用款补缴牛国庆2024.7-10月社保基数差额部分--公司"/>
        <s v="综合部蒋霞用款武汉开明2025年2月社保费--个人  非生产"/>
        <s v="缴纳武汉开明2025.3月个人所得税  非生产"/>
        <s v="综合部蒋霞用款武汉开明2025年4月社保费--个人   非生产"/>
        <s v="缴纳武汉开明2025.4月个人所得税  非生产"/>
        <s v="网银证书手续费"/>
        <s v="2025年网银服务年费"/>
        <s v="2025年网银证书服务费"/>
        <s v="2026年网银证书服务费"/>
        <s v="付曾江利2024年11月工资"/>
        <s v="综合部蒋霞报销2024.7-11月外出办事交通费--个人"/>
        <s v="财务部黄华容用款徐中科团队12月提成付高宏伟--个人"/>
        <s v="财务部黄华容用款小林总购买办公笔记本电脑一台--个人"/>
        <s v="综合部蒋霞用款武汉开明与丁超期案二审开庭传票公告费付刘梦君--个人"/>
        <s v="综合部蒋霞报销湖北开明，武汉开明2025年1月办公费--个人"/>
        <s v="综合部蒋霞报销10.5国庆寄合同周英柱快递费--个人"/>
        <s v="综合部蒋霞借支2025年年会抽奖奖品及现金红包（转账15400，现金6600）--个人"/>
        <s v="销售部郭建霞用款工厂12月快递费付湖北顺丰速运有限公司--公司"/>
        <s v="商务部熊艳用款武汉办公室12月快递费付湖北顺丰速运有限公司--公司"/>
        <s v="综合部蒋霞用款武汉办公室2025年第一季度房租27164.85元，水电费1001.24元付武汉市洪山高新技术创业服务有限责任公司--公司"/>
        <s v="财务部汪余欢用款腊鱼礼盒27件付周奇--个人"/>
        <s v="商务部熊艳用款12月烟酒费付武汉东湖新技术开发区许林波副食商行--公司"/>
        <s v="综合部蒋霞借支年会嘉宾住宿费及新增红包--个人"/>
        <s v="批量代发2024年12月武汉人员工资  非生产"/>
        <s v="付熊曼招待费"/>
        <s v="综合部蒋霞报销武汉开明因公积金UK换证事宜公章核验不通过，重新刻制新的印章并备案--公司"/>
        <s v="财务部汪余欢用款年会摄像费用付赵少平--个人"/>
        <s v="综合部蒋霞用款武汉开明知识产权年费--公司"/>
        <s v="财务部黄华容用款徐中科团队收款提成费用付吴传俊--个人"/>
        <s v="总经办林全意借支市场开拓费用--个人"/>
        <s v="小林总借款提成回款--个人"/>
        <s v="转徐中科团队生活费付吴传俊"/>
        <s v="徐中科团队差旅费付吴传俊"/>
        <s v="徐中科团队收款提成付吴传俊"/>
        <s v="财务部杨婷用款王先梅和林家祥2个个体户办理核定征收费用付武汉企航顺意财务咨询有限公司--公司"/>
        <s v="财务部杨万成报销开门红包66个费用--个人"/>
        <s v="财务部杨婷报销2024.10-2025.1月去银行交通费及王先梅电话卡充值，网银年费缴纳--个人"/>
        <s v="商务部周奇用款湖北联投会员年费付吴有良垫付"/>
        <s v="综合部蒋霞报销电信手机宽带充值费用--个人"/>
        <s v="综合部蒋霞报销移动手机24.9-25.1话费充值--个人"/>
        <s v="综合部蒋霞报销汪瑞青劳动争议诉讼费付湖北省武汉市中级人民法院--公司"/>
        <s v="综合部蒋霞报销武汉公司5次停车次卡费用--个人"/>
        <s v="付徐中科团队借支招待费备用金"/>
        <s v="武汉公司1月快递费付湖北顺丰速运有限公司"/>
        <s v="财务部汪余欢用款管控执行力培训付博海国济武汉教育咨询有限公司--公司"/>
        <s v="商务部熊艳报销葛洲坝，四川娥胜收款提成费用--个人"/>
        <s v="财务部黄华容报销湖北宜化，新洋丰农收款提成119.31元，快递费交通费打印费252元--个人"/>
        <s v="财务部黄华容用款徐中科团队河南锦荣，汉中勉县，重庆长寿收款提成付吴传俊--个人"/>
        <s v="财务部黄华容借支"/>
        <s v="牛国庆借支招待费"/>
        <s v="综合部蒋霞用款王律师德令哈开丁超群案差旅费付王焰--个人"/>
        <s v="综合部蒋霞报销武汉开明，湖北开明2月办公费用--个人"/>
        <s v="财务部汪余欢用款2024.11-2025.2月工资补贴付黄华容--个人"/>
        <s v="财务部汪余欢用款2025.1-2025.2月工资付黄华容--个人"/>
        <s v="批量代发2025年1月武汉人员工资   非生产"/>
        <s v="财务部黄华容用款徐中科团队宜良红狮，重庆长寿收款提成付吴传俊--个人"/>
        <s v="综合部蒋霞用款融创智谷A16-5号写字楼租赁合同定金2万元（付房租时自动转为租金）付武汉九筑华鼎建筑设计有限公司"/>
        <s v="财务部王金平用款武汉开明2022-2024年三年不贴花审计报告费用付四川欣亿欣企业管理咨询有限公司"/>
        <s v="付商务部肖登伍2025年1月工资"/>
        <s v="销售部管厚良借支差旅费备用金--个人"/>
        <s v="财务部王金平用款武汉开明2024年审计报告费用付武汉街可达科技服务有限公司--公司"/>
        <s v="财务部童西婷用款徐中科团队借支付吴传俊--个人"/>
        <s v="付蒋霞2025年1月工资"/>
        <s v="付熊艳2025年1月工资"/>
        <s v="综合部蒋霞报销购买台式电脑一台--个人"/>
        <s v="商务部熊艳用款武汉公司2月快递费付湖北顺丰速运有限公司--公司"/>
        <s v="财务部王金平报销通信服务费--个人"/>
        <s v="综合部蒋霞用款鄂A30MR9、鄂AP86J2车险[交强险+商业险]（2025.3.27-2026.3.26）付中国人民财产保险股份有限公司武汉市分公司车商营业部"/>
        <s v="综合部蒋霞用款武汉开明与湖南省嘉禾县南岭水泥合同纠纷一审律师费付湖北华隽律师事务所--公司"/>
        <s v="批量代发2025年2月武汉人员工资  非生产"/>
        <s v="转熊曼招待费"/>
        <s v="财务部汪余欢用款商务部熊艳2025年3月工资--个人"/>
        <s v="付徐中科团队2025年2-3月回款提成"/>
        <s v="付徐中科团队2025年2月差旅补贴"/>
        <s v="付徐中科团队2025年3月差旅补贴"/>
        <s v="综合部蒋霞用款武汉新办公室装修用材料采购付林家祥--个人"/>
        <s v="综合部蒋霞报销胡敏用台式电脑、路由器、武汉开明珞珈分公司印章--个人"/>
        <s v="综合部蒋霞用款公司ＬＯＧＯ铭牌制作安装付武汉古拉加斯文化传播有限公司--公司"/>
        <s v="综合部蒋霞报销智谷林总车位地锁--个人"/>
        <s v="综合部蒋霞报销搬迁用纸箱--个人"/>
        <s v="综合部蒋霞报销智谷林总2025.4.1-2026.3.31停车费--个人"/>
        <s v="综合部蒋霞用款购手机2部（彭秀秀，商务部综合部共同使用）付林全意--个人"/>
        <s v="综合部蒋霞报销2025.3.28公司搬迁费用--个人"/>
        <s v="综合部蒋霞用款智谷Ａ16-5水电费（一楼充值200+二楼充值500）付武汉九筑华鼎建筑设计有限公司--公司"/>
        <s v="综合部蒋霞用款融创智谷A16-5号写字楼租赁合同房租18万元+电梯使用费1000/年（另25.3.5支付的2万元定金按合同转为房租）付武汉九筑华鼎建筑设计有限公司--公司"/>
        <s v="付周嘉琦3月工资"/>
        <s v="综合部蒋霞用款商务部任娇艳电脑及销售会计童西婷电脑增加2个硬盘512G+重装系统+来回闪送付武汉市洪山区顺世数码经营部--公司"/>
        <s v="综合部蒋霞报销4.2武汉办公室搬迁仪式费用--个人"/>
        <s v="综合部蒋霞报销电信手机号13343454580话费充值费用--个人"/>
        <s v="综合部蒋霞报销移动手机号13971132282话费充值费用--个人"/>
        <s v="财务部汪余欢报销乔迁晚宴餐费--个人"/>
        <s v="生产部林家祥报销3.28-3.31去武汉办公室装修停车费--个人"/>
        <s v="销售部陈涛借支差旅费备用金"/>
        <s v="综合部蒋霞报销湖北开明、武汉开明2025年4月办公用品--个人"/>
        <s v="销售部林柱生借支备用金--个人"/>
        <s v="转徐中科团队4.17-4.18收款提成付吴传俊"/>
        <s v="综合部蒋霞用款智谷一楼办公室隔断装修费付杨凡--个人"/>
        <s v="综合部蒋霞报销武汉会议室购入会议设备摄像头一体机--个人"/>
        <s v="财务部杨万成报销2025.1-3月往返武汉鄂州高速费过路费--个人"/>
        <s v="顺丰3月快递费付湖北顺丰速运有限公司"/>
        <s v="生产部郭建霞用款鄂州工厂3月快递费付湖北顺丰速运有限公司--公司"/>
        <s v="批量代发2025年3月武汉人员工资    非生产"/>
        <s v="转林柱生报销"/>
        <s v="综合部蒋霞用款武汉办公室2025.4-2026.3网费付武汉九筑华鼎建筑设计有限公司--公司"/>
        <s v="综合部蒋霞报销2025.1-4月外出办事交通费及鄂A68R0K解押手续费--个人"/>
        <s v="生产部郭建霞用款鄂A68R0K去汉口检测加油费及停车费付林家祥--个人"/>
        <s v="财务部汪余欢用款付徐中科团队2025年4月差旅补贴付吴传俊--个人"/>
        <s v="财务部汪余欢用款徐中科团队4月收款提成付吴传俊--个人"/>
        <s v="综合部蒋霞用款武汉公司2025.5.6购买60桶桶装水付武汉武佳锦文商贸有限公司--公司"/>
        <s v="综合部蒋霞用款武汉开明与海拉尔蒙西，宜州广驰案代理律师费付湖北华隽律师事务所--公司"/>
        <s v="综合部蒋霞用款张凯华/张小忠车辆买卖案诉讼费付刘梦君--个人"/>
        <s v="财务部汪余欢用款徐中科借支差旅费付吴传俊--个人"/>
        <s v="综合部蒋霞报销给客户购买零食水果--个人"/>
        <s v="综合部蒋霞用款智谷25.3.27-5.9水电费付武汉九筑华鼎建筑设计有限公司--公司"/>
        <s v="综合部蒋霞用款武汉开明2个商标地址变更代理费付武汉红宝石知识产权服务集团有限公司--公司"/>
        <s v="商务部范雅君用款房产鄂AZ118Y补交6个月停车费付林柱生--个人"/>
        <s v="生产部张月用款青海发投现场施工需要刻章，刻章费用80元，押金3000元付江苏唐电电力安装有限公司--公司"/>
        <s v="综合部蒋霞用款鄂AP86J2发生自燃起火拖车费+拖车上工具的费用付李权智--个人"/>
        <s v="综合部蒋霞报销湖北，武汉开明5月办公费--个人"/>
        <s v="综合部蒋霞用款汪瑞青14549.51元（加班费 3968.05 元+未休年休假工资差额10581.46 元）--个人"/>
        <s v="瑕疵票扣款付温州凯沣机械有限公司"/>
        <s v="财务部王金平用款武汉市洪山区东博劳务经营部（个体工商户），2025.4.1-2026.3.31一年开票费用付杨万成--个人"/>
        <s v="商务部汤卓宁用款武汉4月快递费付湖北顺丰速运有限公司--公司"/>
        <s v="批量代发2025年4月武汉后勤人员工资  非生产"/>
        <s v="转林柱生2025.4月工资"/>
        <s v="财务部汪余欢用款徐中科团队5.12-5.27回款提成付吴传俊--个人"/>
        <s v="综合部蒋霞用款武汉开明与张凯华、张小忠 合同纠纷案基础代理费付湖北华隽律师事务所--公司"/>
        <s v="综合部蒋霞报销2025年端午节过节物资 采购京东E卡 报销（56人*100元/人＝5600元）--个人"/>
        <s v="生产部熊伟报销私车公用费用，2025.4.24公司安排去武汉参加展会--个人"/>
        <s v="财务部汪余欢用款徐中科团队5月差旅补贴--个人"/>
        <s v="财务部汪余欢用款徐中科团队5月收款提成--个人"/>
        <s v="综合部蒋霞用款项目申报咨询费（武汉开明省专复审）付武汉红宝石知识产权服务集团有限公司--公司"/>
        <s v="财务部汪余欢用款徐中科借支--个人"/>
        <s v="财务部杨万成借支厨房用品采购及其他应急事务处理备用金--个人"/>
        <s v="财务部王金平用款武汉开明2022年不贴花审计报告付四川欣亿欣企业管理咨询有限公司--公司"/>
        <s v="商务部范雅君报销5.27话费充值--个人"/>
        <s v="财务部汪余欢用款徐中科团队6月收款提成（总金额9195.6，冲借支5000元，付4195.6）--个人"/>
        <s v="商务部汤卓宁用款武汉办公室5月快递费付湖北顺丰速运有限公司--公司"/>
        <s v="综合部蒋霞报销一种用于回转窑齿圈的加工修复装置第2年专利年费90元--个人"/>
        <s v="批量代发2025年5月武汉人员工资  非生产"/>
        <s v="冯肖5月工资"/>
        <s v="付林柱生报销"/>
        <s v="财务部汪余欢用款徐中科6月差旅补贴--个人"/>
        <s v="财务部汪余欢用款徐中科6月催收提成--个人"/>
        <s v="财务部杨万成报销钟祥考试后返回德令哈交通费，7月德令哈返回武汉交通费--个人"/>
        <s v="转徐中科团队借支付吴传俊"/>
        <s v="转姚煜均借支"/>
        <s v="商务部范雅君报销6月办公手机费--个人"/>
        <s v="商务部汤卓宁用款武汉办公室6月快递费付湖北顺丰速运有限公司--公司"/>
        <s v="综合部蒋霞用款车辆维修费（林总：鄂A685CW）付林全意--个人"/>
        <s v="综合部蒋霞用款智谷A16-5二楼电费充值2000元付武汉九筑华鼎建筑设计有限公司--公司"/>
        <s v="综合部蒋霞报销企业微信年度认证费300元（2025.8.6- 2026. 8.6）--个人"/>
        <s v="综合部蒋霞报销企业微信小程序认证300元，与官网配套使用而注册认证--个人"/>
        <s v="综合部蒋霞报销林总安排7月16日下午及晚上接待新疆李冬梅，行程及餐费、水费见清单--个人"/>
        <s v="综合部蒋霞用款武汉开明与内蒙古武兰水泥有限公司 承揽合同纠纷一案，2025.3.29法院划扣回款108355.62，按10%收取律师费付湖北华隽律师事务所--公司"/>
        <s v="财务部王金平用款王先梅个体户（晨凡）20250720-20260720财务代理服务费1500元，林家祥个体户（珈祥）20250804-20260804财务代理服务费1500元。付武汉企航顺意财务咨询有限公司--公司"/>
        <s v="财务部汪余欢用款徐中科团队7月差旅补贴付吴传俊--个人"/>
        <s v="财务部汪余欢用款徐中科团队7月收款提成付吴传俊--个人"/>
        <s v="转林维日照钢铁借支"/>
        <s v="批量代发2025年6月武汉人员工资  非生产"/>
        <s v="付郭秀利2025.7-8月工资"/>
        <s v="财务部汪余欢用款徐中科团队7月31收款提成--个人"/>
        <s v="商务部汤卓宁用款催收姚煜均借支--个人"/>
        <s v="付林全意6月工资"/>
        <s v="付林柱生6月工资"/>
        <s v="付林维4月工资"/>
        <s v="付林维5月工资"/>
        <s v="转姚煜均差旅补助"/>
        <s v="综合部蒋霞报销安环部彩色打印机维修费220元（喷头清洗更换、主板更换）--个人"/>
        <s v="综合部蒋霞报销湖北开明、武汉开明2025年7月办公用品--个人"/>
        <s v="销售部管厚良报销7月差旅费"/>
        <s v="综合部蒋霞用款黄衍案的反诉费付武汉市洪山区人民法院--公司"/>
        <s v="综合部蒋霞用款武汉开明与诉讼费（张红玉一审）付武汉市洪山区人民法院--公司"/>
        <s v="财务部潘佳敏用款7月姚煜均收款提成--个人"/>
        <s v="商务部汤卓宁用款武汉办公室7月快递费付湖北顺丰速运有限公司--公司"/>
        <s v="综合部蒋霞用款黄衍案律师代理费，本诉代理费5000+反诉代理费5000付湖北华隽律师事务所--公司"/>
        <s v="综合部蒋霞用款北京众德友邦案律师代理费4000元付湖北华隽律师事务所--公司"/>
        <s v="综合部蒋霞用款湖北省机械行业联合会会费1500元（2025年度）付湖北省机械行业联合会--公司"/>
        <s v="综合部蒋霞用款大小林总购买烟酒25.4.18起-25.8.10付武汉市东湖新技术开发区顺吉贸易商行（个体工商户）--个人"/>
        <s v="综合部蒋霞报销武汉开明2个快审通道发明专利官费--个人"/>
        <s v="综合部蒋霞报销商务部熊伟使用电信手机25.8.20充值200元--公司"/>
        <s v="综合部蒋霞用款诉讼费（上饶华东合同纠纷案）付武汉市洪山区人民法院--公司"/>
        <s v="销售部叶涛报销8.13拜访福建三钢领导招待费--公司"/>
        <s v="财务部潘佳敏用款8月催收姚煜均8月收款提成--个人"/>
        <s v="财务部潘佳敏用款8月催收姚煜均8月差旅补贴--个人"/>
        <s v="销售部陈涛报销华新水泥8.21招待费--个人"/>
        <s v="销售部陈涛报销华新水泥8.23招待费--个人"/>
        <s v="销售部刘江波报销青海发投项总伊犁旅游招待费--个人"/>
        <s v="综合部蒋霞用款朱洪兵行政诉讼费付格尔木市人民法院--公司"/>
        <s v="财务部潘佳敏用款武汉开明顺丰8月快递费付湖北顺丰速运有限公司--公司"/>
        <s v="综合部蒋霞用款鄂AT7P87全险2874.73元，保险日期：2025.10.9-2026.10.8付中国平安财产保险股份有限公司武汉市江汉支公司"/>
        <s v="批量代发2025年7月武汉人员工资  非生产"/>
        <s v="转熊金旺招待费（熊曼招待费）"/>
        <s v="转张全民2025.7月工资"/>
        <s v="综合部蒋霞用款朱洪兵行政诉讼 案律师代理费付湖北华隽律师事务所--公司"/>
        <s v="综合部蒋霞用款诉讼费（张红玉一审），审限不足转普通程序补交5元诉讼费付武汉市洪山区人民法院--公司"/>
        <s v="综合部蒋霞报销湖北开明、武汉开明2025年9月办公用品833.05元；华新考察及退休仪式采购的物资295.33元--个人"/>
        <s v="综合部蒋霞报销武汉开明公章刻章费--个人"/>
        <s v="财务部王金平报销9.12凭证打包纸箱--个人"/>
        <s v="财务部潘佳敏用款姚煜均9月收款提成--个人"/>
        <s v="财务部潘佳敏用款姚煜均9月差旅补贴--个人"/>
        <s v="转陈国树2025.8-9月工资"/>
        <s v="销售部陈涛报销2025.8月差旅费--个人"/>
        <s v="销售部刘江波报销新疆伊犁钢铁9月差旅费--个人"/>
        <s v="销售部叶涛报销内蒙古君正，双环等项目8月差旅费--个人"/>
        <s v="销售部牛国庆报销2025.8月差旅费--个人"/>
        <s v="销售部管厚良报销2025.8月差旅费--个人"/>
        <s v="财务部潘佳敏用款移动手机号25.7-8月话费付林全意145.04元，潘佳敏14.53元--个人"/>
        <s v="财务部潘佳敏用款武汉开明发明专利年费 135 元（202511187244X-一种大型设备主轴磨损修复焊机及其加工方法）付湖北省知识产权保护中心(湖北专利代办处)--个人"/>
        <s v="综合部蒋霞用款快审通道一件发明专利代理费付南京众创睿智知识产权代理事务所(普通合伙)武汉分所--公司"/>
        <s v="批量代发2025年8月武汉人员工资  非生产"/>
        <s v="综合部蒋霞用款A16-5 中央空调2025.6-9月应支付电费付融创物业服务集团有限公司武汉分公司--公司"/>
        <s v="综合部蒋霞用款武汉开明专利年费 20135 元付湖北省知识产权保护中心(湖北专利代办处)--公司"/>
        <s v="综合部蒋霞报销25.6-10月交通费及临时费用报销清单--个人"/>
        <s v="财务部潘佳敏用款催收人员10月差旅费付姚煜均--个人"/>
        <s v="财务部潘佳敏用款催收人员10月提成付姚煜均--个人"/>
        <s v="生产部张月用款车辆维修换电瓶付姚煜均--个人"/>
        <s v="工行证书缴费"/>
        <s v="网银注册服务费"/>
        <s v="回单打印手续费"/>
        <s v="财智卡年费"/>
        <s v="网银证书服务"/>
        <s v="跨行手续费"/>
        <s v="网银服务费"/>
        <s v="综合部蒋霞用款武汉彤烨3月人员社保--公司  童西婷"/>
        <s v="发放熊金旺2024.12月工资（打给林柱生）"/>
        <s v="发放王金娥2024.12月工资（打给林柱生）"/>
        <s v="综合部蒋霞用款武汉彤烨知识产权年费--个人"/>
        <s v="对公短信服务费"/>
        <s v="跨行普通转账"/>
        <s v="跨行加急转账"/>
        <s v="发放张月2025.1月工资"/>
        <s v="发放熊金旺2025.1月工资（打给林柱生）"/>
        <s v="发放王金娥2025.1月工资（打给林柱生）"/>
        <s v="发放张月2025.2月工资"/>
        <s v="发放熊金旺2025.2月工资（打给林柱生）"/>
        <s v="发放王金娥2025.2月工资（打给林柱生）"/>
        <s v="发放童西婷2025.2月工资"/>
        <s v="发放会计杨婷2025.2月工资"/>
        <s v="综合部蒋霞用款武汉彤烨与吉林亚泰明城水泥有限公司合同纠纷一审律师费付湖北华隽律师事务所--公司"/>
        <s v="综合部蒋霞用款武汉彤烨与重庆市富丰水泥集团合同纠纷一审律师费付湖北华隽律师事务所--公司"/>
        <s v="发放张月2025.3月工资"/>
        <s v="发放熊金旺2025.3月工资（打给林柱生）"/>
        <s v="发放王金娥2025.3月工资（打给林柱生）"/>
        <s v="发放范英2025.3月工资"/>
        <s v="发放彭秀秀2025.3月工资"/>
        <s v="发放童西婷2025.3月工资"/>
        <s v="跨行转账"/>
        <s v="数字证书年费缴纳"/>
        <s v="付汤卓宁2025.4月工资"/>
        <s v="发放熊金旺2025.4月工资（打给林柱生）"/>
        <s v="发放王金娥2025.4月工资（打给林柱生）"/>
        <s v="发放彭秀秀2025.4月工资"/>
        <s v="发放范雅君2025.4月工资"/>
        <s v="发放范英2025.4月工资"/>
        <s v="综合部蒋霞用款武汉彤烨专利年费1440元付国家知识产权局专利局武汉代办处--公司"/>
        <s v="发放熊金旺2025.5月工资（打给林柱生）"/>
        <s v="发放王金娥2025.5月工资（打给林柱生）"/>
        <s v="发放汤卓宁2025.5月工资"/>
        <s v="发放范雅君2025.5月工资"/>
        <s v="发放汤卓宁2025.6月工资"/>
        <s v="发放范雅君2025.6月工资"/>
        <s v="发放陈姣姣2025.6月工资"/>
        <s v="发放熊金旺2025.6月工资（打给林柱生）"/>
        <s v="发放王金娥2025.6月工资（打给林柱生）"/>
        <s v="发放陈姣姣2025.7月工资"/>
        <s v="发放熊金旺2025.7月工资（打给林柱生）"/>
        <s v="发放王金娥2025.7月工资（打给林柱生）"/>
        <s v="发放孙志南2025.7月工资"/>
        <s v="发放汤卓宁2025.7月工资（打给林全意）"/>
        <s v="发放范雅君2025.7月工资"/>
        <s v="发放陈姣姣2025.8-9月工资"/>
        <s v="发放张月2025.8月工资"/>
        <s v="发放熊金旺2025.8月工资（打给林柱生）"/>
        <s v="发放王金娥2025.8月工资（打给林柱生）"/>
        <s v="发放孙志南2025.8月工资"/>
        <s v="发放汤卓宁2025.8月工资（打给林全意）"/>
        <s v="汉口银行证书更新费用无单"/>
        <s v="证书更新手续费"/>
        <s v="网银证书服务费"/>
        <s v="及时语短信服务手续费"/>
        <s v="网银服务年费"/>
        <s v="2025年开工红包现金"/>
        <s v="证书缴费"/>
        <s v="转岚丹购买房子缴纳房产税蒋霞代付"/>
        <s v="转账手续费"/>
        <s v="普通跨行手续费"/>
        <s v="付郑然12月工资"/>
        <s v="综合部蒋霞用款湖北岚丹1月人员社保--公司  销售人员"/>
        <s v="付郑然2025.1月工资"/>
        <s v="数字证书年费"/>
        <s v="综合部蒋霞用款湖北岚丹2月人员社保--公司    销售"/>
        <s v="付郑然2025.2月工资"/>
        <s v="综合部蒋霞用款湖北岚丹3月人员社保--公司   销售"/>
        <s v="付郑然2025.3月工资"/>
        <s v="综合部蒋霞用款湖北岚丹4月人员社保--公司   销售"/>
        <s v="付钱婉妮2025.4月工资"/>
        <s v="付郑然2025.4月工资"/>
        <s v="综合部蒋霞用款湖北岚丹5月社保--公司  销售"/>
        <s v="综合部蒋霞用款2025.6.13-2026.6.12期间曲水2513号房物业费付武汉彩千里物业管理有限公司--公司"/>
        <s v="付郑然2025.5月工资"/>
        <s v="加急转账手续费"/>
        <s v="综合部蒋霞用款湖北岚丹24.1-12月企业所得税--公司"/>
        <s v="综合部蒋霞用款武汉开明高企认定要求请对方出具2022-2024年度研发费专项审计报告和2024年度高新产品收入专项审计报告付武汉仟佰道企业管理咨询有限公司--公司"/>
        <s v="综合部蒋霞用款红圈云服务协议书，服务期限：2026.5.31-2030.1.30付和创(北京)科技股份有限公司--公司"/>
        <s v="财务部杨婷报销7.9-9.28交通费22元，8.20网银盾费用30.16元--个人"/>
        <s v="财务部潘佳敏用款武汉办公室10月快递费付湖北顺丰速运有限公司--公司"/>
        <s v="财务部潘佳敏用款农商行贷款担保费，担保时间：2025.9.24-2026.9.20付湖北省科技融资担保有限公司担保费收入汇缴户--公司"/>
        <s v="网银数字证书手续费"/>
        <s v="财务部潘佳敏用款林总报销--个人"/>
        <s v="综合部蒋霞用款武汉开明11月社保--公司  非生产"/>
        <s v="缴纳武汉开明2025.10月个人所得税  非生产"/>
        <s v="综合部蒋霞用款武汉开明11月公积金--公司"/>
        <s v="综合部蒋霞用款武汉开明11月社保（补余丽一人）--公司"/>
        <s v="财务部王金平用款2025.1.10-2026.2.15金蝶软件运行维护费用付武汉丹橘科技有限公司--公司"/>
        <s v="财务部汪余欢报销包兴家属住院慰问湖北，私车公用交通费--个人"/>
        <s v="财务部汪余欢报销长城V酒店年会场地订金--个人"/>
        <s v="批量代发湖北人员2024.12月人员工资  非生产"/>
        <s v="综合部蒋霞用款湖北开明知识产权年费--公司"/>
        <s v="财务部汪余欢报销腊鱼礼盒300/盒*2（高国俊、张海龙）--个人"/>
        <s v="财务部汪余欢报销与小林总闵洋外出购烟花10个*100/个+鞭炮6卷*50/卷--个人"/>
        <s v="财务部汪余欢报销25号中午公司在厂上班人员聚餐费用812/桌*3=2436，实付2400--个人"/>
        <s v="综合部蒋霞报销汪瑞青劳动争议诉讼费付湖北省武汉市中级人民法院--个人"/>
        <s v="综合部蒋霞报销湖北开明2024.6月研发增长项目咨询服务费付湖北精磊税务师事务所有限公司--公司"/>
        <s v="批量代发湖北人员2025.1月人员工资  非生产"/>
        <s v="财务部王金平用款湖北开明2024年审计报告费付四川欣亿欣企业管理咨询有限公司--公司"/>
        <s v="批量代发湖北人员2025.2月人员工资  非生产"/>
        <s v="批量代发湖北人员2025.3月人员工资 非生产"/>
        <s v="财务部王金平用款湖北开明2024年审计报告费（申报高企用）付四川欣亿欣企业管理咨询有限公司--公司"/>
        <s v="批量代发湖北人员2025.4月后勤人员工资 非生产"/>
        <s v="批量代发湖北人员2025.5月人员工资  非生产"/>
        <s v="批量代发湖北人员2025.6月人员工资  非生产"/>
        <s v="付张开明6月工资"/>
        <s v="批量代发湖北人员2025.7月人员工资 非生产"/>
        <s v="批量代发湖北人员2025.8月人员工资  非生产"/>
        <s v="中国电网湖北省电力有限公司，缴纳电费"/>
        <s v="银行跨行手续费"/>
        <s v="缴纳湖北开明2024.12月-个人所得税  非生产"/>
        <s v="工会经费"/>
        <s v="综合部蒋霞用款湖北开明1月人员社保--公司   非生产"/>
        <s v="综合部蒋霞用款湖北开明1月人员公积金--公司"/>
        <s v="综合部蒋霞用款湖北开明2月人员公积金--公司"/>
        <s v="综合部蒋霞用款湖北开明2月人员社保--公司   非生产"/>
        <s v="缴纳湖北开明2025.2月-个人所得税  非生产"/>
        <s v="综合部蒋霞用款湖北开明3月人员公积金--公司"/>
        <s v="综合部蒋霞用款湖北开明3月人员社保--公司   非生产"/>
        <s v="缴纳湖北开明2025.3月-个人所得税  非生产"/>
        <s v="缴纳湖北开明2025.3月-工会经费"/>
        <s v="综合部蒋霞用款湖北开明4月人员社保--公司   非生产"/>
        <s v="综合部蒋霞用款湖北开明4月人员公积金--公司"/>
        <s v="缴纳湖北开明2025.4月-个人所得税 非生产"/>
        <s v="综合部蒋霞用款湖北开明5月公积金--公司"/>
        <s v="综合部蒋霞用款湖北开明5月社保--公司   非生产"/>
        <s v="缴纳湖北开明2025.5月-个人所得税  非生产"/>
        <s v="网银注册账户服务"/>
        <s v="综合部蒋霞用款湖北开明6月公积金--公司"/>
        <s v="自助打印回单手续费"/>
        <s v="缴纳湖北开明2025.6月-个人所得税  非生产"/>
        <s v="缴纳湖北开明2025.6月-工会经费"/>
        <s v="综合部蒋霞用款湖北开明7月公积金--公司"/>
        <s v="财智账户卡普通卡年费"/>
        <s v="工行证书手续费"/>
        <s v="缴纳湖北开明2025.7月-个人所得税  非生产"/>
        <s v="综合部蒋霞用款湖北开明8月公积金--公司"/>
        <s v="缴纳湖北开明2025.8月-个人所得税  非生产"/>
        <s v="缴纳湖北开明2025.9月-工会经费"/>
        <s v="缴纳湖北开明2025.9月-个人所得税  "/>
        <s v="缴纳湖北开明2025.10月-个人所得税   非生产"/>
        <s v="24年4季度回单服务费"/>
        <s v="2025年1季度回单服务费"/>
        <s v="生产部李权智报销食堂待客厅空调及小林总办公室空调换机费油--个人"/>
        <s v="财务部汪余欢用款2025年樊口商会会费付鄂城区樊口商会--公司"/>
        <s v="商务部彭秀秀用款商务部6人名牌制作费付鄂州市安至广告装饰工程有限公司--公司"/>
        <s v="综合部蒋霞用款林总购买茶叶5盒付武汉市硚口区登成百货超市--公司"/>
        <s v="综合部蒋霞报销鄂州会议室投影仪--个人"/>
        <s v="综合部蒋霞用款杨兴家案（上诉）诉讼费付湖北省鄂州市中级人民法院--公司"/>
        <s v="付王为超3月工资"/>
        <s v="综合部蒋霞报销汪会计住院客情费--个人"/>
        <s v="综合部蒋霞用款按调解协议，支付杨兴家166000元。--个人"/>
        <s v="财务部郭建霞用款工厂厨房更换吊灯费用付周稳--个人"/>
        <s v="手续费4.5*15=67.5"/>
        <s v="销售部山玉英报销青海发投6.20招待晚餐400元，烟酒1820元。--个人"/>
        <s v="销售部管厚良报销7.8中盐宴请山东淮坊孙和--个人"/>
        <s v="回单服务费"/>
        <s v="综合部蒋霞用款湖北开明专利年费705元付湖北省知识产权保护中心(湖北专利代办处)--公司"/>
        <s v="综合部蒋霞用款湖北开明1个商标委托代理费付武汉红宝石知识产权服务集团有限公司--公司"/>
        <s v="退林维转款"/>
        <s v="取现金给蒋霞准备年会红包"/>
        <s v="转杨经理付丁春法鄂州工厂买化肥，种子"/>
        <s v="转李权智付徐中科司机工资"/>
        <s v="综合部蒋霞用款武汉开明12月公积金--公司"/>
        <s v="综合部蒋霞用款武汉开明12月社保--公司  非生产"/>
        <s v="证书手续费"/>
        <s v="综合部蒋霞用款武汉开明支付法律顾问费，合同周期2025.9.1-2026.8.31付湖北华隽律师事务所--公司"/>
        <s v="综合部蒋霞报销25.11月交通费--个人"/>
        <s v="财务部杨万成报销出差青海发投销户交通费及补贴--个人"/>
        <s v="财务部潘佳敏用款大林总购买显示器在家办公使用付张霖泽--个人"/>
        <s v="财务部潘佳敏用款电脑维修费用380元付张霖泽--个人"/>
        <s v="批量代发2025年9月武汉人员工资  非生产"/>
        <s v="财务部潘佳敏用款催收人员11月差旅费付姚煜均--个人"/>
        <s v="财务部潘佳敏用款催收人员11月提成付姚煜均--个人"/>
        <s v="生产部李权智用款新疆伊犁钢铁代刘祖才付罚款"/>
        <s v="财务部潘佳敏报销尾号2282报销11月话费--个人"/>
        <s v="综合部蒋霞用款鄂AT7P87保养费付姚煜均--个人"/>
        <s v="综合部蒋霞报销融创智谷搬迁到关山搬家费用--个人"/>
        <s v="综合部蒋霞报销关山办公室宽带安装、网线安装等费用，后期使用费为169/月--个人"/>
        <s v="综合部蒋霞报销关山办公室水箱等物品--个人"/>
        <s v="综合部蒋霞报销2025年11月办公用品及新疆宜化考勤机--个人"/>
        <s v="综合部蒋霞报销关山办公室2个智能门锁--个人"/>
        <s v="综合部蒋霞报销关山办公室空调清洗（柜机140*3台+挂机90*2台）--个人"/>
        <s v="综合部蒋霞报销武汉开明公章（5枚）--个人"/>
        <s v="总经办林全意报销武汉办公室装修购买灯具--个人"/>
        <s v="综合部蒋霞用款武汉办公室6人位办公桌1套[360*120]+2人位办公桌2套[120*120]小计2123.58元；班台2张小计4480元付张霖泽--个人"/>
        <s v="综合部蒋霞用款项目上采购三台笔记本电脑付张霖泽--个人"/>
        <s v="综合部蒋霞用款关山逸景华庭2-1-102、2-2-101物业费、车位费、门禁卡付武汉紫菘物业服务有限公司--公司"/>
        <s v="综合部蒋霞用款黄衍上诉费付湖北省武汉市中级人民法院--公司"/>
        <s v="财务部王金平用款注销晨凡英个体户和重新注册一个个体户2000元。付武汉企航顺意财务咨询有限公司（全款2000元，预付1000）"/>
        <s v="综合部蒋霞用款潘佳敏2025.10-12月工资--个人"/>
        <s v="财务部余丽用款2025年度武汉开明残疾人劳务派遣支出合计21760元付武汉企培人力资源有限公司--公司"/>
        <s v="综合部蒋霞报销为财务购买购物卡一张，面值500元--个人"/>
        <s v="综合部蒋霞用款李晶2025.10-12月工资30861.1元--公司"/>
        <s v="财务部潘佳敏用款武汉办公室11月快递费付湖北顺丰速运有限公司--公司"/>
        <s v="财务部王金平用款注销晨凡英个体户和重新注册一个个体户2000元。付武汉企航顺意财务咨询有限公司（全款2000元，12.16已付1000，现需付尾款1000元）--公司"/>
        <s v="总经办林全意报销装修办公室刷漆费用--个人"/>
        <s v="总经办林全意报销装修办公室购买木门费用--个人"/>
        <s v="综合部蒋霞用款采购笔记本电脑1台(Pro14GT AI元启/1TB、32G、14英寸)（张总使用）及移动硬盘6TB 1部（张月使用）付张霖泽--个人"/>
        <s v="综合部蒋霞用款武汉开明社保退费（牛国庆810.9/叶涛810.9/刘江波810.9/林家祥810.9/王国志810.9/饶凯1621.79）--个人"/>
        <s v="财务部余丽报销12月份外勤交通费12元，寄银行调额资料跑腿费36.12元--个人"/>
        <s v="总经办林全意报销物业费--个人"/>
        <s v="批量代发2025年10月武汉人员工资  非生产"/>
        <s v="综合部蒋霞用款彤烨知识产权代理费（软著5件3000元、实用新型9件13500元）付北京中仟知识产权代理事务所(普通合伙)武汉分所--公司"/>
        <s v="综合部蒋霞用款武汉彤烨12月社保--公司  生产人员"/>
        <s v="发放熊金旺2025.9月工资（打给林柱生）"/>
        <s v="发放王金娥2025.9月工资（打给林柱生）"/>
        <s v="发放熊金旺2025.10月工资（打给林柱生）"/>
        <s v="发放王金娥2025.10月工资（打给林柱生）"/>
        <s v="批量代发湖北人员2025.9月人员工资  非生产"/>
        <s v="批量代发湖北人员2025.10月人员工资  非生产"/>
        <s v="综合部蒋霞报销湖北开明质量体系认证邵老师往返加油费--个人"/>
        <s v="综合部蒋霞报销湖北开明备案章3枚--个人"/>
        <s v="生产部余永昕报销武汉公司搬家车辆停车费--个人"/>
        <s v="生产部李权智报销武汉搬家停车费15元--个人"/>
        <m/>
      </sharedItems>
    </cacheField>
    <cacheField name="收支类别" numFmtId="0">
      <sharedItems containsBlank="1" count="2">
        <s v="付日常费用"/>
        <m/>
      </sharedItems>
    </cacheField>
    <cacheField name="收款金额" numFmtId="0">
      <sharedItems containsNonDate="0" containsString="0" containsBlank="1" count="1">
        <m/>
      </sharedItems>
    </cacheField>
    <cacheField name="付款金额" numFmtId="0">
      <sharedItems containsString="0" containsBlank="1" containsNumber="1" minValue="0.8" maxValue="200000" count="409">
        <n v="10.5"/>
        <n v="7"/>
        <n v="4.5"/>
        <n v="3"/>
        <n v="1.5"/>
        <n v="14.55"/>
        <n v="6"/>
        <n v="9"/>
        <n v="18"/>
        <n v="12"/>
        <n v="15"/>
        <n v="707.2"/>
        <n v="471.64"/>
        <n v="4"/>
        <n v="0.9"/>
        <n v="8.8000000000000007"/>
        <n v="4.4000000000000004"/>
        <n v="0.8"/>
        <n v="1"/>
        <n v="2264.4899999999998"/>
        <n v="8"/>
        <n v="26213.119999999999"/>
        <n v="16"/>
        <n v="1307.2"/>
        <n v="50"/>
        <n v="29489.759999999998"/>
        <n v="3271.78"/>
        <n v="350"/>
        <n v="22.2"/>
        <n v="31143.599999999999"/>
        <n v="3818"/>
        <n v="100"/>
        <n v="30786.65"/>
        <n v="5231.7299999999996"/>
        <n v="67697.64"/>
        <n v="4804.59"/>
        <n v="9394.2199999999993"/>
        <n v="694.57"/>
        <n v="56387"/>
        <n v="4481.57"/>
        <n v="27751.22"/>
        <n v="25725.26"/>
        <n v="8579.18"/>
        <n v="1514.4"/>
        <n v="487.86"/>
        <n v="414.72"/>
        <n v="25062.66"/>
        <n v="3191.53"/>
        <n v="24574.799999999999"/>
        <n v="3131.93"/>
        <n v="150"/>
        <n v="75"/>
        <n v="7347.01"/>
        <n v="201.6"/>
        <n v="17494.330000000002"/>
        <n v="4399.2"/>
        <n v="140"/>
        <n v="835.18"/>
        <n v="13"/>
        <n v="15400"/>
        <n v="5105.6000000000004"/>
        <n v="484"/>
        <n v="28166.09"/>
        <n v="11200"/>
        <n v="3428"/>
        <n v="3000"/>
        <n v="156494.10999999999"/>
        <n v="15000"/>
        <n v="90"/>
        <n v="3500"/>
        <n v="1290"/>
        <n v="23788.22"/>
        <n v="100000"/>
        <n v="200000"/>
        <n v="6000"/>
        <n v="3210.23"/>
        <n v="8469.02"/>
        <n v="600"/>
        <n v="3189.99"/>
        <n v="33"/>
        <n v="248.32"/>
        <n v="110"/>
        <n v="124.81"/>
        <n v="10"/>
        <n v="471"/>
        <n v="796"/>
        <n v="125"/>
        <n v="371.31"/>
        <n v="1802.38"/>
        <n v="2551.09"/>
        <n v="418"/>
        <n v="4221.13"/>
        <n v="2444.7600000000002"/>
        <n v="146410.92000000001"/>
        <n v="3600"/>
        <n v="20000"/>
        <n v="1200"/>
        <n v="9837.7000000000007"/>
        <n v="2500"/>
        <n v="2000"/>
        <n v="8464.3700000000008"/>
        <n v="5027.62"/>
        <n v="2268.9499999999998"/>
        <n v="323"/>
        <n v="1000"/>
        <n v="6133.67"/>
        <n v="5841.17"/>
        <n v="147631.14000000001"/>
        <n v="4228.04"/>
        <n v="24701.09"/>
        <n v="2165.9899999999998"/>
        <n v="6039.11"/>
        <n v="158"/>
        <n v="2432.17"/>
        <n v="640"/>
        <n v="131.53"/>
        <n v="73"/>
        <n v="3645"/>
        <n v="1178"/>
        <n v="1600"/>
        <n v="700"/>
        <n v="181000"/>
        <n v="1786.67"/>
        <n v="2908.23"/>
        <n v="300"/>
        <n v="36"/>
        <n v="3048.9"/>
        <n v="5000"/>
        <n v="987.66"/>
        <n v="8034.12"/>
        <n v="30000"/>
        <n v="18972.240000000002"/>
        <n v="6363"/>
        <n v="760.49"/>
        <n v="390.83"/>
        <n v="1034"/>
        <n v="4558"/>
        <n v="157473.79"/>
        <n v="10000"/>
        <n v="314.2"/>
        <n v="260"/>
        <n v="5175.12"/>
        <n v="4086.75"/>
        <n v="720"/>
        <n v="278.45999999999998"/>
        <n v="1400"/>
        <n v="400"/>
        <n v="432"/>
        <n v="80"/>
        <n v="800"/>
        <n v="1034.05"/>
        <n v="14549.51"/>
        <n v="143266.19"/>
        <n v="3577.2"/>
        <n v="5600"/>
        <n v="114"/>
        <n v="5692.21"/>
        <n v="3548.73"/>
        <n v="60.59"/>
        <n v="4195.6000000000004"/>
        <n v="619.5"/>
        <n v="191628.28"/>
        <n v="2100"/>
        <n v="3729.44"/>
        <n v="1804"/>
        <n v="2234.37"/>
        <n v="40.74"/>
        <n v="444"/>
        <n v="1938"/>
        <n v="419.08"/>
        <n v="10835.56"/>
        <n v="4622.0200000000004"/>
        <n v="4897.16"/>
        <n v="168141.06"/>
        <n v="4896.79"/>
        <n v="2778.55"/>
        <n v="5500"/>
        <n v="18151.09"/>
        <n v="5514.22"/>
        <n v="7530.12"/>
        <n v="2760"/>
        <n v="220"/>
        <n v="1386.42"/>
        <n v="6853.57"/>
        <n v="209"/>
        <n v="5"/>
        <n v="1460.65"/>
        <n v="655"/>
        <n v="4000"/>
        <n v="1500"/>
        <n v="15018"/>
        <n v="1120"/>
        <n v="200"/>
        <n v="62"/>
        <n v="240"/>
        <n v="10054.040000000001"/>
        <n v="3720"/>
        <n v="2459"/>
        <n v="3070"/>
        <n v="2233"/>
        <n v="404"/>
        <n v="2874.73"/>
        <n v="155910.20000000001"/>
        <n v="10825.89"/>
        <n v="1128.3800000000001"/>
        <n v="20"/>
        <n v="30"/>
        <n v="12581.14"/>
        <n v="3160"/>
        <n v="8460.69"/>
        <n v="4911.8"/>
        <n v="3466.43"/>
        <n v="2341.5"/>
        <n v="6895.77"/>
        <n v="491.15"/>
        <n v="159.57"/>
        <n v="135"/>
        <n v="19000"/>
        <n v="153341.70000000001"/>
        <n v="3570"/>
        <n v="20135"/>
        <n v="107"/>
        <n v="20149.28"/>
        <n v="360"/>
        <n v="160"/>
        <n v="1620.35"/>
        <n v="4500"/>
        <n v="180"/>
        <n v="15.6"/>
        <n v="18.72"/>
        <n v="1180.1199999999999"/>
        <n v="1080.9100000000001"/>
        <n v="1187.5"/>
        <n v="33262.839999999997"/>
        <n v="15711.52"/>
        <n v="3417.5"/>
        <n v="2395.83"/>
        <n v="3855.12"/>
        <n v="151.19999999999999"/>
        <n v="46"/>
        <n v="1031.25"/>
        <n v="3940"/>
        <n v="1458.33"/>
        <n v="1875"/>
        <n v="1440"/>
        <n v="4312.5"/>
        <n v="85.2"/>
        <n v="8.64"/>
        <n v="4782.6099999999997"/>
        <n v="7.2"/>
        <n v="4.32"/>
        <n v="1666.67"/>
        <n v="347.6"/>
        <n v="144.72"/>
        <n v="2860.32"/>
        <n v="1296.3"/>
        <n v="50000"/>
        <n v="5568.11"/>
        <n v="21.6"/>
        <n v="1629.34"/>
        <n v="5053.47"/>
        <n v="32.4"/>
        <n v="4494.12"/>
        <n v="5067.53"/>
        <n v="68.400000000000006"/>
        <n v="41.2"/>
        <n v="2250"/>
        <n v="4310.12"/>
        <n v="11100.46"/>
        <n v="12257.95"/>
        <n v="1474.56"/>
        <n v="56.4"/>
        <n v="37.200000000000003"/>
        <n v="3.47"/>
        <n v="123.6"/>
        <n v="43.2"/>
        <n v="75000"/>
        <n v="52.16"/>
        <n v="453"/>
        <n v="24726.03"/>
        <n v="29107.4"/>
        <n v="28010.78"/>
        <n v="4784.1899999999996"/>
        <n v="1621.79"/>
        <n v="3.6"/>
        <n v="345.6"/>
        <n v="93881.79"/>
        <n v="1380"/>
        <n v="1300"/>
        <n v="2399.9899999999998"/>
        <n v="98961.15"/>
        <n v="112420.92"/>
        <n v="97407.17"/>
        <n v="81237.42"/>
        <n v="53529.279999999999"/>
        <n v="20756.03"/>
        <n v="24000"/>
        <n v="34295.56"/>
        <n v="29411.13"/>
        <n v="3952.83"/>
        <n v="6591.96"/>
        <n v="3091.35"/>
        <n v="396"/>
        <n v="3675.06"/>
        <n v="7647.24"/>
        <n v="3771.05"/>
        <n v="2474.11"/>
        <n v="9111.7800000000007"/>
        <n v="5823.54"/>
        <n v="3555.27"/>
        <n v="7593.15"/>
        <n v="5388.56"/>
        <n v="4373.3"/>
        <n v="1518.63"/>
        <n v="7149.53"/>
        <n v="5389.61"/>
        <n v="6151.66"/>
        <n v="3784.67"/>
        <n v="8050.85"/>
        <n v="5167.3"/>
        <n v="10056.11"/>
        <n v="4599.96"/>
        <n v="40"/>
        <n v="4202.68"/>
        <n v="4812.84"/>
        <n v="3130.49"/>
        <n v="3760"/>
        <n v="2"/>
        <n v="1.8"/>
        <n v="290"/>
        <n v="1775.23"/>
        <n v="8524.5300000000007"/>
        <n v="654.76"/>
        <n v="166000"/>
        <n v="55"/>
        <n v="67.5"/>
        <n v="2220"/>
        <n v="477"/>
        <n v="82.8"/>
        <n v="42.3"/>
        <n v="63"/>
        <n v="24.3"/>
        <n v="52.2"/>
        <n v="49.5"/>
        <n v="107.1"/>
        <n v="56.7"/>
        <n v="95.1"/>
        <n v="89.52"/>
        <n v="13.5"/>
        <n v="31.5"/>
        <n v="103.52"/>
        <n v="72"/>
        <n v="17.100000000000001"/>
        <n v="705"/>
        <n v="26.1"/>
        <n v="19.8"/>
        <n v="39.6"/>
        <n v="108.9"/>
        <n v="15.3"/>
        <n v="6600"/>
        <n v="500"/>
        <n v="3080"/>
        <n v="17853.3"/>
        <n v="172.9"/>
        <n v="1347.84"/>
        <n v="3298.72"/>
        <n v="380"/>
        <n v="116692.93"/>
        <n v="6259.91"/>
        <n v="28.1"/>
        <n v="295"/>
        <n v="685"/>
        <n v="1487"/>
        <n v="485"/>
        <n v="982.96"/>
        <n v="520"/>
        <n v="375"/>
        <n v="1140"/>
        <n v="6603.58"/>
        <n v="15597"/>
        <n v="26592.03"/>
        <n v="5038"/>
        <n v="11182.14"/>
        <n v="21760"/>
        <n v="30861.1"/>
        <n v="454"/>
        <n v="3100"/>
        <n v="8230.1"/>
        <n v="5676.29"/>
        <n v="48.12"/>
        <n v="2827.2"/>
        <n v="96702.59"/>
        <n v="7000"/>
        <n v="16500"/>
        <n v="6000.31"/>
        <n v="3825"/>
        <n v="28492.87"/>
        <n v="28411.5"/>
        <n v="3214.71"/>
        <n v="202"/>
        <n v="34.200000000000003"/>
        <n v="30.6"/>
        <n v="21"/>
        <n v="40.5"/>
        <n v="36.9"/>
        <n v="27"/>
        <n v="26.4"/>
        <n v="25"/>
        <m/>
      </sharedItems>
    </cacheField>
    <cacheField name="余额" numFmtId="0">
      <sharedItems containsBlank="1" containsMixedTypes="1" containsNumber="1" minValue="7.2759576141834298E-11" maxValue="2425129.13" count="1241">
        <n v="17739.98"/>
        <n v="5923.4799999999796"/>
        <n v="69817.59"/>
        <n v="411.90999999997399"/>
        <n v="24454.29"/>
        <n v="25545.29"/>
        <n v="25542.29"/>
        <n v="95337.79"/>
        <n v="1154.78999999998"/>
        <n v="3074.0999999999799"/>
        <n v="3072.5999999999799"/>
        <n v="978.34999999997694"/>
        <n v="975.34999999997694"/>
        <n v="970.84999999997694"/>
        <n v="76.8299999999726"/>
        <n v="1017304.83"/>
        <n v="1017300.33"/>
        <n v="489295.83"/>
        <n v="489292.83"/>
        <n v="99289.830000000104"/>
        <n v="99285.330000000104"/>
        <n v="11582.3300000001"/>
        <n v="779.33000000007496"/>
        <n v="76.330000000074506"/>
        <n v="2425129.13"/>
        <n v="2425124.63"/>
        <n v="110.079999999888"/>
        <n v="104.079999999842"/>
        <n v="98.079999999841704"/>
        <n v="89.079999999841704"/>
        <n v="83.079999999841704"/>
        <n v="77.079999999841704"/>
        <n v="71.079999999841704"/>
        <n v="120053.08"/>
        <n v="48.580000000074499"/>
        <n v="36.580000000074499"/>
        <n v="9424.8200000000706"/>
        <n v="921.82000000006497"/>
        <n v="39.020000000062304"/>
        <n v="324658.68"/>
        <n v="319654.18"/>
        <n v="21710.98"/>
        <n v="21695.98"/>
        <n v="21430.48"/>
        <n v="42064.98"/>
        <n v="12055.98"/>
        <n v="12046.98"/>
        <n v="12037.98"/>
        <n v="26533.48"/>
        <n v="25826.28"/>
        <n v="25811.279999999999"/>
        <n v="25339.64"/>
        <n v="25335.64"/>
        <n v="15331.64"/>
        <n v="14827.64"/>
        <n v="14723.64"/>
        <n v="4719.6400000000303"/>
        <n v="24243.68"/>
        <n v="27098.48"/>
        <n v="97268.98"/>
        <n v="97264.48"/>
        <n v="97259.98"/>
        <n v="97250.98"/>
        <n v="97246.48"/>
        <n v="33145.589999999997"/>
        <n v="24391.09"/>
        <n v="73382.09"/>
        <n v="73377.59"/>
        <n v="73373.09"/>
        <n v="61364.29"/>
        <n v="110859.89"/>
        <n v="110855.49"/>
        <n v="110846.69"/>
        <n v="100181.49"/>
        <n v="100177.09"/>
        <n v="100172.69"/>
        <n v="100168.29"/>
        <n v="199512.98"/>
        <n v="257324.96"/>
        <n v="257315.96"/>
        <n v="257300.96"/>
        <n v="237300.16"/>
        <n v="237295.66"/>
        <n v="471062.9"/>
        <n v="471053.9"/>
        <n v="471044.9"/>
        <n v="321043.90000000002"/>
        <n v="317572.26"/>
        <n v="317567.76"/>
        <n v="317563.26"/>
        <n v="214554.26"/>
        <n v="49796.26"/>
        <n v="49788.26"/>
        <n v="49780.26"/>
        <n v="49772.26"/>
        <n v="49764.26"/>
        <n v="49756.26"/>
        <n v="39752.26"/>
        <n v="70531.990000000005"/>
        <n v="283596.78000000003"/>
        <n v="282889.58"/>
        <n v="282385.58"/>
        <n v="282381.58"/>
        <n v="289373.58"/>
        <n v="326869.34999999998"/>
        <n v="301364.84999999998"/>
        <n v="301355.84999999998"/>
        <n v="301351.34999999998"/>
        <n v="1336.3500000000299"/>
        <n v="1321.3500000000299"/>
        <n v="116.850000000035"/>
        <n v="98349.46"/>
        <n v="58340.46"/>
        <n v="58564.46"/>
        <n v="56559.96"/>
        <n v="54555.46"/>
        <n v="54551.46"/>
        <n v="24194.31"/>
        <n v="24186.31"/>
        <n v="78804.509999999995"/>
        <n v="78800.509999999995"/>
        <n v="24042.51"/>
        <n v="24034.51"/>
        <n v="24026.51"/>
        <n v="4018.5100000000102"/>
        <n v="36037.78"/>
        <n v="36022.78"/>
        <n v="36007.78"/>
        <n v="35992.78"/>
        <n v="4338.2800000000298"/>
        <n v="4329.2800000000298"/>
        <n v="4324.7800000000298"/>
        <n v="4315.7800000000298"/>
        <n v="4311.2800000000298"/>
        <n v="4306.7800000000298"/>
        <n v="4302.2800000000298"/>
        <n v="49264.639999999999"/>
        <n v="38890.639999999999"/>
        <n v="38886.639999999999"/>
        <n v="38882.639999999999"/>
        <n v="181338.64"/>
        <n v="181334.64"/>
        <n v="181284.64"/>
        <n v="122117.61"/>
        <n v="122109.61"/>
        <n v="4151.6100000000197"/>
        <n v="4143.6100000000197"/>
        <n v="1097131.6100000001"/>
        <n v="1097119.6100000001"/>
        <n v="97103.610000000102"/>
        <n v="205798.41"/>
        <n v="144030.10999999999"/>
        <n v="93526.110000000102"/>
        <n v="93518.110000000102"/>
        <n v="93514.110000000102"/>
        <n v="33910.110000000102"/>
        <n v="33902.110000000102"/>
        <n v="901.31000000010204"/>
        <n v="2750.7700000001"/>
        <n v="12416.2700000001"/>
        <n v="12411.7700000001"/>
        <n v="12407.2700000001"/>
        <n v="12402.7700000001"/>
        <n v="12387.7700000001"/>
        <n v="37878.770000000099"/>
        <n v="37869.770000000099"/>
        <n v="37860.770000000099"/>
        <n v="37856.270000000099"/>
        <n v="37851.770000000099"/>
        <n v="37847.270000000099"/>
        <n v="37843.270000000099"/>
        <n v="37839.270000000099"/>
        <n v="37835.270000000099"/>
        <n v="37831.270000000099"/>
        <n v="37827.270000000099"/>
        <n v="37823.270000000099"/>
        <n v="25961.1500000001"/>
        <n v="25957.1500000001"/>
        <n v="25607.1500000001"/>
        <n v="5603.1500000001097"/>
        <n v="5595.1500000001097"/>
        <n v="21875.1500000001"/>
        <n v="13021.1500000001"/>
        <n v="52252.5600000001"/>
        <n v="50748.5600000001"/>
        <n v="50744.5600000001"/>
        <n v="50740.5600000001"/>
        <n v="560839.05000000005"/>
        <n v="305073.11"/>
        <n v="347082.49"/>
        <n v="385775.29"/>
        <n v="316287.73"/>
        <n v="315783.73"/>
        <n v="315779.73"/>
        <n v="75767.730000000098"/>
        <n v="75766.930000000095"/>
        <n v="67762.930000000095"/>
        <n v="87754.930000000095"/>
        <n v="241539.93"/>
        <n v="241524.93"/>
        <n v="1509.9300000000501"/>
        <n v="17300.930000000099"/>
        <n v="17296.430000000099"/>
        <n v="17281.430000000099"/>
        <n v="17668.730000000101"/>
        <n v="17664.230000000101"/>
        <n v="17659.730000000101"/>
        <n v="17655.230000000101"/>
        <n v="17646.230000000101"/>
        <n v="17642.230000000101"/>
        <n v="60980.97"/>
        <n v="23293.18"/>
        <n v="34785.18"/>
        <n v="34777.18"/>
        <n v="34773.18"/>
        <n v="14765.18"/>
        <n v="40618.49"/>
        <n v="69614.490000000005"/>
        <n v="78907.289999999994"/>
        <n v="11340.45"/>
        <n v="2336.4500000000298"/>
        <n v="2332.4500000000298"/>
        <n v="5506.4400000000296"/>
        <n v="491.44000000003098"/>
        <n v="4726.4400000000296"/>
        <n v="46631.45"/>
        <n v="46626.95"/>
        <n v="26298.34"/>
        <n v="35493.839999999997"/>
        <n v="45489.34"/>
        <n v="45384.7"/>
        <n v="45451.1"/>
        <n v="45446.6"/>
        <n v="48888.04"/>
        <n v="48883.54"/>
        <n v="26874.54"/>
        <n v="39240.269999999997"/>
        <n v="19232.27"/>
        <n v="476.93000000001803"/>
        <n v="850476.13"/>
        <n v="475.329999999888"/>
        <n v="474.529999999842"/>
        <n v="473.72999999979498"/>
        <n v="472.92999999979497"/>
        <n v="463.92999999979702"/>
        <n v="448.92999999979702"/>
        <n v="81876.109999999695"/>
        <n v="104210.87"/>
        <n v="17323.8299999997"/>
        <n v="17314.8299999997"/>
        <n v="20310.3299999997"/>
        <n v="25301.3299999997"/>
        <n v="23469.8299999997"/>
        <n v="14075.6099999997"/>
        <n v="14071.1099999997"/>
        <n v="44066.609999999702"/>
        <n v="44062.109999999702"/>
        <n v="17401.199999999699"/>
        <n v="17397.199999999699"/>
        <n v="17393.199999999699"/>
        <n v="17389.199999999699"/>
        <n v="17385.199999999699"/>
        <n v="8581.1999999996897"/>
        <n v="211942.33"/>
        <n v="124768.68"/>
        <n v="124061.48"/>
        <n v="24057.479999999701"/>
        <n v="24056.679999999698"/>
        <n v="24052.679999999698"/>
        <n v="13548.6799999997"/>
        <n v="13544.6799999997"/>
        <n v="22915.11"/>
        <n v="22907.11"/>
        <n v="22892.11"/>
        <n v="7767.61"/>
        <n v="7763.11"/>
        <n v="7754.11"/>
        <n v="118050.61"/>
        <n v="118049.71"/>
        <n v="90175.07"/>
        <n v="9467.8700000000208"/>
        <n v="9458.8700000000208"/>
        <n v="9454.3700000000208"/>
        <n v="2112.81000000003"/>
        <n v="6397.5599999999904"/>
        <n v="6719.0199999999904"/>
        <n v="19589.16"/>
        <n v="49101.3"/>
        <n v="48613.440000000002"/>
        <n v="48198.720000000001"/>
        <n v="2325.7600000000002"/>
        <n v="23138.04"/>
        <n v="1029.58"/>
        <n v="1375.72"/>
        <n v="1325.72"/>
        <n v="1275.72"/>
        <n v="1225.72"/>
        <n v="22.1900000000023"/>
        <n v="531.5"/>
        <n v="523.5"/>
        <n v="13812.93"/>
        <n v="782.33000000000197"/>
        <n v="632.33000000000197"/>
        <n v="557.33000000000197"/>
        <n v="482.33000000000197"/>
        <n v="9294.43"/>
        <n v="93.430000000000305"/>
        <n v="750678.99"/>
        <n v="747653.99"/>
        <n v="503917.21"/>
        <n v="279467.87"/>
        <n v="532229.35"/>
        <n v="531394.17000000004"/>
        <n v="531381.17000000004"/>
        <n v="218325.31"/>
        <n v="455580.52"/>
        <n v="455096.52"/>
        <n v="426930.43"/>
        <n v="415730.43"/>
        <n v="412302.43"/>
        <n v="438353.36"/>
        <n v="834789.8"/>
        <n v="819775.55"/>
        <n v="649637.55000000005"/>
        <n v="646137.55000000005"/>
        <n v="644847.55000000005"/>
        <n v="613572.53"/>
        <n v="493572.53"/>
        <n v="293572.53000000003"/>
        <n v="254033.53"/>
        <n v="189597.22"/>
        <n v="181128.2"/>
        <n v="180528.2"/>
        <n v="177273.51"/>
        <n v="164025"/>
        <n v="163776.68"/>
        <n v="33291.06"/>
        <n v="142115.57"/>
        <n v="141990.76"/>
        <n v="141980.76"/>
        <n v="141905.76"/>
        <n v="96958.090000000098"/>
        <n v="95729.16"/>
        <n v="94933.16"/>
        <n v="94808.16"/>
        <n v="94436.85"/>
        <n v="92634.47"/>
        <n v="56417.01"/>
        <n v="252877.47"/>
        <n v="42061.3"/>
        <n v="41643.300000000003"/>
        <n v="37422.17"/>
        <n v="34977.410000000003"/>
        <n v="94601.67"/>
        <n v="79601.67"/>
        <n v="612751.27"/>
        <n v="468792.98"/>
        <n v="466310.98"/>
        <n v="456173.8"/>
        <n v="255319.16"/>
        <n v="251405.69"/>
        <n v="244405.69"/>
        <n v="185810.81"/>
        <n v="180783.19"/>
        <n v="185006.71"/>
        <n v="415743.72"/>
        <n v="265676.73"/>
        <n v="150515.91"/>
        <n v="895083.72"/>
        <n v="583700.24"/>
        <n v="568659.82999999996"/>
        <n v="541396.03"/>
        <n v="516694.94"/>
        <n v="514528.95"/>
        <n v="508489.84"/>
        <n v="508275.39"/>
        <n v="505810.22"/>
        <n v="505170.22"/>
        <n v="505038.69"/>
        <n v="504965.69"/>
        <n v="501320.69"/>
        <n v="500142.69"/>
        <n v="498542.69"/>
        <n v="497842.69"/>
        <n v="316842.69"/>
        <n v="184228.23"/>
        <n v="175308.63"/>
        <n v="95942.360000000306"/>
        <n v="95642.360000000306"/>
        <n v="95606.360000000306"/>
        <n v="92557.460000000399"/>
        <n v="92521.460000000399"/>
        <n v="59535.710000000399"/>
        <n v="446197.53"/>
        <n v="434430.8"/>
        <n v="371959.50000000099"/>
        <n v="1021366.25"/>
        <n v="210003.25000000099"/>
        <n v="123242.760000001"/>
        <n v="122851.930000001"/>
        <n v="63653.930000000699"/>
        <n v="77475.450000000696"/>
        <n v="317094.47000000102"/>
        <n v="293741.47000000102"/>
        <n v="288741.47000000102"/>
        <n v="202969.22000000099"/>
        <n v="202655.02000000101"/>
        <n v="202395.02000000101"/>
        <n v="329695.140000001"/>
        <n v="325608.390000001"/>
        <n v="326549.390000001"/>
        <n v="112836.350000001"/>
        <n v="110836.350000001"/>
        <n v="9228.7100000006994"/>
        <n v="124943.310000001"/>
        <n v="123543.310000001"/>
        <n v="123143.310000001"/>
        <n v="122711.310000001"/>
        <m/>
        <n v="335998.54000000103"/>
        <n v="370991.070000001"/>
        <n v="369957.02000000101"/>
        <n v="237907.90000000101"/>
        <n v="298059.570000001"/>
        <n v="293059.570000001"/>
        <n v="292419.570000001"/>
        <n v="270413.08000000101"/>
        <n v="257582.28000000099"/>
        <n v="249005.08000000101"/>
        <n v="203994.980000001"/>
        <n v="198994.980000001"/>
        <n v="192913.980000001"/>
        <n v="181313.980000001"/>
        <n v="167893.980000001"/>
        <n v="162270.16000000099"/>
        <n v="158721.43000000101"/>
        <n v="420757.950000001"/>
        <n v="319179.33000000101"/>
        <n v="304179.33000000101"/>
        <n v="301679.33000000101"/>
        <n v="406615.38000000099"/>
        <n v="484550.75000000099"/>
        <n v="481162.97000000102"/>
        <n v="479831.71000000101"/>
        <n v="76335.310000000798"/>
        <n v="74235.310000000798"/>
        <n v="13804.2400000008"/>
        <n v="3804.2400000008201"/>
        <n v="264748.17000000097"/>
        <n v="262944.17000000097"/>
        <n v="54960.4900000009"/>
        <n v="12707.280000000899"/>
        <n v="20587.930000000899"/>
        <n v="148074.84000000099"/>
        <n v="410914.55000000098"/>
        <n v="170719.08000000101"/>
        <n v="168512.09000000099"/>
        <n v="166512.09000000099"/>
        <n v="160849.290000001"/>
        <n v="160549.290000001"/>
        <n v="159830.21000000101"/>
        <n v="308462.86000000098"/>
        <n v="305462.86000000098"/>
        <n v="300402.98000000097"/>
        <n v="295505.820000001"/>
        <n v="221828.24000000101"/>
        <n v="59119.750000000997"/>
        <n v="54222.960000001003"/>
        <n v="123100.870000001"/>
        <n v="117600.870000001"/>
        <n v="96859.780000001003"/>
        <n v="91345.560000001002"/>
        <n v="81345.560000001002"/>
        <n v="76345.560000001002"/>
        <n v="68815.440000001006"/>
        <n v="61285.320000000997"/>
        <n v="509858.320000001"/>
        <n v="509638.320000001"/>
        <n v="507801.90000000101"/>
        <n v="258495.05000000101"/>
        <n v="413753.93000000098"/>
        <n v="400827.16000000102"/>
        <n v="223530.390000001"/>
        <n v="2149353.33"/>
        <n v="214271.47000000099"/>
        <n v="210271.47000000099"/>
        <n v="208771.47000000099"/>
        <n v="193753.47000000099"/>
        <n v="192633.47000000099"/>
        <n v="192433.47000000099"/>
        <n v="192371.47000000099"/>
        <n v="49860.990000000798"/>
        <n v="204498.670000001"/>
        <n v="200778.670000001"/>
        <n v="1598675.72"/>
        <n v="1595605.72"/>
        <n v="1593372.72"/>
        <n v="1593322.72"/>
        <n v="77383.300000000701"/>
        <n v="80143.830000001006"/>
        <n v="238814.140000001"/>
        <n v="233727.84000000099"/>
        <n v="223727.84000000099"/>
        <n v="202901.950000001"/>
        <n v="572901.950000001"/>
        <n v="512896.950000001"/>
        <n v="511768.570000001"/>
        <n v="511748.570000001"/>
        <n v="509412.570000001"/>
        <n v="437065.43000000098"/>
        <n v="433905.43000000098"/>
        <n v="115138.400000001"/>
        <n v="76094.400000000896"/>
        <n v="72627.970000000903"/>
        <n v="70286.470000000903"/>
        <n v="63390.700000000899"/>
        <n v="62899.550000000898"/>
        <n v="58521.4200000009"/>
        <n v="247227.28000000099"/>
        <n v="247092.28000000099"/>
        <n v="73320.510000000999"/>
        <n v="646960.11000000103"/>
        <n v="636960.11000000103"/>
        <n v="312625.03000000102"/>
        <n v="340096.03000000102"/>
        <n v="267682.03000000102"/>
        <n v="267568.760000001"/>
        <n v="226347.97000000099"/>
        <n v="206198.69000000099"/>
        <n v="85110.7900000011"/>
        <n v="1017658.38"/>
        <n v="1004307.96"/>
        <n v="516768.11"/>
        <n v="1707183.94"/>
        <n v="1707168.94"/>
        <n v="597153.93999999994"/>
        <n v="47133.9399999999"/>
        <n v="4455.49999999994"/>
        <n v="16605.4899999999"/>
        <n v="600.98999999994703"/>
        <n v="14666.09"/>
        <n v="14306.09"/>
        <n v="11456.0799999999"/>
        <n v="11356.0799999999"/>
        <n v="347.079999999949"/>
        <n v="329.749999999951"/>
        <n v="3606.3699999999499"/>
        <n v="1610.52"/>
        <n v="1510.52"/>
        <n v="1410.52"/>
        <n v="1050.52"/>
        <n v="890.720000000205"/>
        <n v="790.720000000205"/>
        <n v="26280.68"/>
        <n v="83795.14"/>
        <n v="79295.14"/>
        <n v="79115.14"/>
        <n v="79085.14"/>
        <n v="79069.539999999994"/>
        <n v="79050.820000000007"/>
        <n v="29450.7"/>
        <n v="24950.7"/>
        <n v="20450.7"/>
        <n v="20420.7"/>
        <n v="20408.7"/>
        <n v="50366.41"/>
        <n v="49186.29"/>
        <n v="44686.29"/>
        <n v="40186.29"/>
        <n v="39105.379999999997"/>
        <n v="37917.879999999997"/>
        <n v="37905.879999999997"/>
        <n v="24643.040000000001"/>
        <n v="8931.5200000000295"/>
        <n v="31294.53"/>
        <n v="26794.53"/>
        <n v="22294.53"/>
        <n v="18877.03"/>
        <n v="16481.2"/>
        <n v="16451.2"/>
        <n v="12596.08"/>
        <n v="12444.88"/>
        <n v="1715.46999999988"/>
        <n v="1669.46999999988"/>
        <n v="1469.46999999988"/>
        <n v="438.21999999988498"/>
        <n v="12830.5999999999"/>
        <n v="8330.5999999998894"/>
        <n v="4390.5999999998903"/>
        <n v="2932.2699999998899"/>
        <n v="8057.2699999998904"/>
        <n v="69624.69"/>
        <n v="69594.69"/>
        <n v="61137.07"/>
        <n v="56637.07"/>
        <n v="52324.57"/>
        <n v="47324.57"/>
        <n v="47239.37"/>
        <n v="1134.1400000000201"/>
        <n v="26125.5"/>
        <n v="21625.5"/>
        <n v="16842.89"/>
        <n v="10860.27"/>
        <n v="6360.2700000000304"/>
        <n v="1860.27000000003"/>
        <n v="1830.27000000003"/>
        <n v="1823.0700000000299"/>
        <n v="1818.75000000003"/>
        <n v="551509.06999999995"/>
        <n v="547009.06999999995"/>
        <n v="542509.06999999995"/>
        <n v="540842.4"/>
        <n v="540812.4"/>
        <n v="536312.4"/>
        <n v="533312.4"/>
        <n v="13312.4000000004"/>
        <n v="12964.800000000399"/>
        <n v="12820.0800000004"/>
        <n v="21959.760000000399"/>
        <n v="17459.760000000399"/>
        <n v="12959.7600000004"/>
        <n v="11663.460000000399"/>
        <n v="7163.4600000003702"/>
        <n v="7133.4600000003702"/>
        <n v="711.53999999999701"/>
        <n v="631.87999999999704"/>
        <n v="8295.56"/>
        <n v="8195.56"/>
        <n v="7835.56"/>
        <n v="9366.81"/>
        <n v="8156.2600000000102"/>
        <n v="68.340000000011102"/>
        <n v="64.6700000000111"/>
        <n v="1714.29999999999"/>
        <n v="1160.99999999999"/>
        <n v="1145.99999999999"/>
        <n v="21996.33"/>
        <n v="21981.33"/>
        <n v="972.33000000000197"/>
        <n v="7957.33"/>
        <n v="7942.33"/>
        <n v="937.83000000000197"/>
        <n v="925.82000000000198"/>
        <n v="906.66000000000201"/>
        <n v="891.66000000000201"/>
        <n v="674.96999999999798"/>
        <n v="10659.97"/>
        <n v="14278.39"/>
        <n v="19415.29"/>
        <n v="22215.29"/>
        <n v="205.29000000000099"/>
        <n v="23690.66"/>
        <n v="18022.090000000098"/>
        <n v="18017.770000000099"/>
        <n v="37471.879999999997"/>
        <n v="11085.01"/>
        <n v="2968.96"/>
        <n v="29439.81"/>
        <n v="29498.73"/>
        <n v="29298.73"/>
        <n v="109411.22"/>
        <n v="99537.04"/>
        <n v="20047.080000000002"/>
        <n v="6910.1"/>
        <n v="2431.6699999999901"/>
        <n v="181.66999999999101"/>
        <n v="10871.55"/>
        <n v="12590.2"/>
        <n v="171300.05"/>
        <n v="169825.49"/>
        <n v="162362.63"/>
        <n v="162306.23000000001"/>
        <n v="77436.95"/>
        <n v="3468.3400000000602"/>
        <n v="72465.009999999995"/>
        <n v="72421.81"/>
        <n v="206237.53000000099"/>
        <n v="682432.06000000099"/>
        <n v="582379.90000000095"/>
        <n v="398715.98000000097"/>
        <n v="373989.950000001"/>
        <n v="85166.040000000998"/>
        <n v="85066.040000000998"/>
        <n v="44626.440000000999"/>
        <e v="#REF!"/>
        <n v="30705.09"/>
        <n v="55196.09"/>
        <n v="55191.59"/>
        <n v="595176.59"/>
        <n v="75172.09"/>
        <n v="75167.59"/>
        <n v="75152.59"/>
        <n v="180953.85"/>
        <n v="173081.82"/>
        <n v="87399.91"/>
        <n v="62390.91"/>
        <n v="67375.91"/>
        <n v="464168.05"/>
        <n v="69159.05"/>
        <n v="69147.05"/>
        <n v="129488.25"/>
        <n v="127866.46"/>
        <n v="127862.46"/>
        <n v="7124.8200000003699"/>
        <n v="7121.2200000003704"/>
        <n v="27091.220000000401"/>
        <n v="10632.75"/>
        <n v="898.67000000001303"/>
        <n v="894.35000000001298"/>
        <n v="33844.21"/>
        <n v="33498.61"/>
        <n v="32498.61"/>
        <n v="66432.009999999995"/>
        <n v="64532.01"/>
        <n v="63932.01"/>
        <n v="62632.01"/>
        <n v="60232.02"/>
        <n v="992253"/>
        <n v="987253"/>
        <n v="486535.2"/>
        <n v="104217.71"/>
        <n v="69696.679999999906"/>
        <n v="47852.349999999897"/>
        <n v="9635.8999999999105"/>
        <n v="22109.929999999898"/>
        <n v="6181.4999999998799"/>
        <n v="28961.779999999901"/>
        <n v="4961.7799999998997"/>
        <n v="35232.970000000198"/>
        <n v="6828.1700000002002"/>
        <n v="59435.68"/>
        <n v="59426.68"/>
        <n v="67227.379999999903"/>
        <n v="62227.379999999903"/>
        <n v="96356.5799999999"/>
        <n v="95960.5799999999"/>
        <n v="68171.5799999999"/>
        <n v="19206.580000000002"/>
        <n v="45531.519999999997"/>
        <n v="45522.52"/>
        <n v="162615.54999999999"/>
        <n v="43269.55"/>
        <n v="15393.31"/>
        <n v="11622.26"/>
        <n v="44359.09"/>
        <n v="153975.62"/>
        <n v="35010.620000000003"/>
        <n v="1113.94999999997"/>
        <n v="9641.4099999999708"/>
        <n v="17022.740000000002"/>
        <n v="12022.74"/>
        <n v="17168.599999999999"/>
        <n v="19779.169999999998"/>
        <n v="19383.169999999998"/>
        <n v="16994.61"/>
        <n v="10990.11"/>
        <n v="24471.49"/>
        <n v="16328.16"/>
        <n v="1269.1599999999701"/>
        <n v="2304.1599999999698"/>
        <n v="11908.16"/>
        <n v="2796.3799999999701"/>
        <n v="9539.0499999999702"/>
        <n v="2389.51999999997"/>
        <n v="2677.8699999999799"/>
        <n v="2671.3799999999801"/>
        <n v="3706.3799999999801"/>
        <n v="23310.38"/>
        <n v="10435.120000000001"/>
        <n v="20075.12"/>
        <n v="12132.21"/>
        <n v="7132.20999999998"/>
        <n v="8167.20999999998"/>
        <n v="7771.20999999998"/>
        <n v="3429.47999999998"/>
        <n v="3329.47999999998"/>
        <n v="324.97999999998001"/>
        <n v="224.97999999998001"/>
        <n v="951274.96"/>
        <n v="951259.96"/>
        <n v="951244.96"/>
        <n v="926884.85"/>
        <n v="626869.85"/>
        <n v="126854.85"/>
        <n v="126754.85"/>
        <n v="7789.8499999999804"/>
        <n v="7393.8499999999804"/>
        <n v="1100.94999999998"/>
        <n v="91.949999999975304"/>
        <n v="9957.7499999999709"/>
        <n v="12067.75"/>
        <n v="12047.75"/>
        <n v="32053.15"/>
        <n v="9640.2199999999993"/>
        <n v="16357.89"/>
        <n v="16348.89"/>
        <n v="12146.21"/>
        <n v="7377.8599999999897"/>
        <n v="3615.01999999999"/>
        <n v="3600.01999999999"/>
        <n v="9850.7199999999793"/>
        <n v="7291.7599999999802"/>
        <n v="7649.1799999999803"/>
        <n v="10453.74"/>
        <n v="572.74"/>
        <n v="522.91999999999996"/>
        <n v="521.06000000005599"/>
        <n v="519.06000000005599"/>
        <n v="100517.06"/>
        <n v="100515.06"/>
        <n v="284537.06"/>
        <n v="284535.06"/>
        <n v="284530.56"/>
        <n v="284526.06"/>
        <n v="284521.56"/>
        <n v="284517.06"/>
        <n v="284512.56"/>
        <n v="284508.06"/>
        <n v="284503.56"/>
        <n v="284499.06"/>
        <n v="284494.56"/>
        <n v="234492.76"/>
        <n v="526570.72"/>
        <n v="526566.22"/>
        <n v="526557.22"/>
        <n v="526552.72"/>
        <n v="526550.92000000004"/>
        <n v="526549.12"/>
        <n v="526544.62"/>
        <n v="526542.81999999995"/>
        <n v="522803.93"/>
        <n v="520802.13"/>
        <n v="520797.63"/>
        <n v="515497.63"/>
        <n v="505495.83"/>
        <n v="505494.03"/>
        <n v="505489.53"/>
        <n v="505487.73"/>
        <n v="85485.729999999894"/>
        <n v="85195.729999999894"/>
        <n v="82695.729999999894"/>
        <n v="51351.929999999898"/>
        <n v="51347.429999999898"/>
        <n v="51345.629999999903"/>
        <n v="51343.8299999999"/>
        <n v="51342.029999999897"/>
        <n v="51340.229999999901"/>
        <n v="51335.729999999901"/>
        <n v="49560.499999999804"/>
        <n v="49558.699999999801"/>
        <n v="2247933.7000000002"/>
        <n v="2247929.2000000002"/>
        <n v="2247924.7000000002"/>
        <n v="497922.7"/>
        <n v="497920.7"/>
        <n v="497918.7"/>
        <n v="17916.8999999997"/>
        <n v="17915.0999999997"/>
        <n v="17913.0999999997"/>
        <n v="7908.5999999997202"/>
        <n v="67898.5999999997"/>
        <n v="16957.069999999701"/>
        <n v="16952.569999999701"/>
        <n v="16950.769999999698"/>
        <n v="16946.269999999698"/>
        <n v="16944.469999999699"/>
        <n v="16939.969999999699"/>
        <n v="16935.469999999699"/>
        <n v="16930.969999999699"/>
        <n v="16929.1699999997"/>
        <n v="16927.369999999701"/>
        <n v="16922.869999999701"/>
        <n v="16913.87"/>
        <n v="88904.87"/>
        <n v="88250.11"/>
        <n v="73932.11"/>
        <n v="73930.31"/>
        <n v="73925.81"/>
        <n v="73921.31"/>
        <n v="73916.81"/>
        <n v="73912.31"/>
        <n v="73907.81"/>
        <n v="73903.31"/>
        <n v="73898.81"/>
        <n v="73894.31"/>
        <n v="73889.81"/>
        <n v="73888.009999999995"/>
        <n v="73883.509999999995"/>
        <n v="53881.71"/>
        <n v="713.24"/>
        <n v="834713.24"/>
        <n v="834711.24"/>
        <n v="817709.44"/>
        <n v="817707.64"/>
        <n v="17705.639999999901"/>
        <n v="5007.8399999999001"/>
        <n v="5003.3399999999001"/>
        <n v="4998.8399999999001"/>
        <n v="4902.5399999998899"/>
        <n v="4900.7399999998897"/>
        <n v="4891.7399999998897"/>
        <n v="4882.7399999998897"/>
        <n v="4878.2399999998897"/>
        <n v="501657.81"/>
        <n v="501656.01"/>
        <n v="501654.21"/>
        <n v="501649.71"/>
        <n v="501647.91"/>
        <n v="501646.11"/>
        <n v="501644.31"/>
        <n v="501642.51"/>
        <n v="501640.71"/>
        <n v="501585.71"/>
        <n v="409729.36"/>
        <n v="409724.86"/>
        <n v="409715.86"/>
        <n v="409714.06"/>
        <n v="409709.56"/>
        <n v="409707.76"/>
        <n v="409703.26"/>
        <n v="409694.26"/>
        <n v="409689.76"/>
        <n v="409685.26"/>
        <n v="409680.76"/>
        <n v="409676.26"/>
        <n v="409667.26"/>
        <n v="409662.76"/>
        <n v="409658.26"/>
        <n v="409653.76000000001"/>
        <n v="409649.26"/>
        <n v="409644.76"/>
        <n v="406653.76"/>
        <n v="146651.96"/>
        <n v="146649.96"/>
        <n v="1859704.31"/>
        <n v="1859702.31"/>
        <n v="1859697.81"/>
        <n v="1859693.31"/>
        <n v="1859691.51"/>
        <n v="1859689.71"/>
        <n v="1859685.21"/>
        <n v="1859680.71"/>
        <n v="1859676.21"/>
        <n v="1859674.41"/>
        <n v="1859669.91"/>
        <n v="1859665.41"/>
        <n v="1859660.91"/>
        <n v="1859659.11"/>
        <n v="1859657.31"/>
        <n v="1789648.31"/>
        <n v="1639646.31"/>
        <n v="1621110.94"/>
        <n v="1621106.44"/>
        <n v="1621101.94"/>
        <n v="1621097.44"/>
        <n v="1621092.94"/>
        <n v="1621091.14"/>
        <n v="1621086.64"/>
        <n v="1621082.14"/>
        <n v="1621077.64"/>
        <n v="1621073.14"/>
        <n v="1621068.64"/>
        <n v="1621064.14"/>
        <n v="1116559.6399999999"/>
        <n v="1116557.6399999999"/>
        <n v="1080555.8400000001"/>
        <n v="480553.83999999898"/>
        <n v="480551.83999999898"/>
        <n v="437387.25999999902"/>
        <n v="437382.75999999902"/>
        <n v="437378.25999999902"/>
        <n v="437373.75999999902"/>
        <n v="437369.25999999902"/>
        <n v="437360.25999999902"/>
        <n v="437351.25999999902"/>
        <n v="437342.25999999902"/>
        <n v="437333.25999999902"/>
        <n v="437328.75999999902"/>
        <n v="437319.75999999902"/>
        <n v="437317.95999999897"/>
        <n v="437316.15999999898"/>
        <n v="437311.65999999898"/>
        <n v="437307.15999999898"/>
        <n v="437305.359999999"/>
        <n v="437300.859999999"/>
        <n v="437299.05999999901"/>
        <n v="437297.25999999902"/>
        <n v="437292.75999999902"/>
        <n v="437288.25999999902"/>
        <n v="437286.45999999897"/>
        <n v="437284.66"/>
        <n v="437280.16"/>
        <n v="423630.76999999903"/>
        <n v="389441.76999999903"/>
        <n v="389439.97"/>
        <n v="389435.47"/>
        <n v="377481.97"/>
        <n v="377477.47"/>
        <n v="252903.889999999"/>
        <n v="252894.889999999"/>
        <n v="252885.889999999"/>
        <n v="252876.889999999"/>
        <n v="252867.889999999"/>
        <n v="252863.389999999"/>
        <n v="252858.889999999"/>
        <n v="252854.389999999"/>
        <n v="252849.889999999"/>
        <n v="252845.389999999"/>
        <n v="252840.889999999"/>
        <n v="252836.389999999"/>
        <n v="252831.889999999"/>
        <n v="252827.389999999"/>
        <n v="252822.889999999"/>
        <n v="252818.389999999"/>
        <n v="252813.889999999"/>
        <n v="252809.389999999"/>
        <n v="252804.889999999"/>
        <n v="252803.09"/>
        <n v="252801.29"/>
        <n v="252799.49"/>
        <n v="252797.69"/>
        <n v="252795.89"/>
        <n v="252794.09"/>
        <n v="243389.59"/>
        <n v="36207.309999999597"/>
        <n v="36192.309999999597"/>
        <n v="36177.309999999597"/>
        <n v="36168.309999999597"/>
        <n v="36166.509999999602"/>
        <n v="36164.709999999599"/>
        <n v="36162.909999999603"/>
        <n v="36161.1099999996"/>
        <n v="36159.309999999597"/>
        <n v="36157.509999999602"/>
        <n v="36155.709999999599"/>
        <n v="36158.209999999599"/>
        <n v="29672.209999999599"/>
        <n v="29670.4099999996"/>
        <n v="29665.9099999996"/>
        <n v="29664.1099999996"/>
        <n v="29662.309999999601"/>
        <n v="10385.559999999599"/>
        <n v="10381.059999999599"/>
        <n v="10372.059999999599"/>
        <n v="10363.059999999599"/>
        <n v="10358.559999999599"/>
        <n v="10354.059999999599"/>
        <n v="10349.559999999599"/>
        <n v="333301.59000000003"/>
        <n v="333299.78999999998"/>
        <n v="333295.28999999998"/>
        <n v="333293.49"/>
        <n v="333288.99"/>
        <n v="333287.19"/>
        <n v="333278.19"/>
        <n v="333269.19"/>
        <n v="333267.39"/>
        <n v="333262.89"/>
        <n v="333261.09000000003"/>
        <n v="333256.59000000003"/>
        <n v="333254.78999999998"/>
        <n v="333250.28999999998"/>
        <n v="61030.289999999703"/>
        <n v="60193.289999999703"/>
        <n v="60191.289999999703"/>
        <n v="60186.789999999703"/>
        <n v="60182.289999999703"/>
        <n v="60177.789999999703"/>
        <n v="167672.54"/>
        <n v="167663.54"/>
        <n v="167659.04"/>
        <n v="167650.04"/>
        <n v="167641.04"/>
        <n v="167632.04"/>
        <n v="167623.04000000001"/>
        <n v="79857.529999999693"/>
        <n v="28860.779999999701"/>
        <n v="57604.219999999703"/>
        <n v="4397.4199999996999"/>
        <n v="592.91999999970301"/>
        <n v="159472.34"/>
        <n v="159422.84"/>
        <n v="91.039999999676397"/>
        <n v="233178.47"/>
        <n v="205285.47"/>
        <n v="167082.26999999999"/>
        <n v="153438.88"/>
        <n v="143437.07999999999"/>
        <n v="23435.0799999997"/>
        <n v="93635.669999999707"/>
        <n v="633.86999999973602"/>
        <n v="37004.039999999703"/>
        <n v="5919.5399999996498"/>
        <n v="10523.039999999701"/>
        <n v="19282.769999999698"/>
        <n v="12078.2699999997"/>
        <n v="56505.219999999703"/>
        <n v="46503.4199999997"/>
        <n v="51838.4199999997"/>
        <n v="51833.9199999997"/>
        <n v="17291.34"/>
        <n v="33247.47"/>
        <n v="29093.07"/>
        <n v="8248.0699999998305"/>
        <n v="22897.879999999801"/>
        <n v="22797.879999999801"/>
        <n v="277328.40000000002"/>
        <n v="257319.4"/>
        <n v="226916.05"/>
        <n v="226211.05"/>
        <n v="225611.05"/>
        <n v="215306.68"/>
        <n v="175304.88"/>
        <n v="172303.08"/>
        <n v="159606.14000000001"/>
        <n v="143892.17000000001"/>
        <n v="133816.26999999999"/>
        <n v="113027.58"/>
        <n v="110373.08"/>
        <n v="89022.46"/>
        <n v="15238.86"/>
        <n v="3485.0599999999899"/>
        <n v="149458.34"/>
        <n v="148184.84"/>
        <n v="128436.7"/>
        <n v="126834.9"/>
        <n v="35119.89"/>
        <n v="3519.89"/>
        <n v="88190.35"/>
        <n v="38610.35"/>
        <n v="10055.969999999999"/>
        <n v="51549.55"/>
        <n v="37926.86"/>
        <n v="45917.86"/>
        <n v="145902.85999999999"/>
        <n v="7639.31"/>
        <n v="7630.31"/>
        <n v="7015.31"/>
        <n v="36814.31"/>
        <n v="36799.31"/>
        <n v="104569.68"/>
        <n v="64499.61"/>
        <n v="64495.11"/>
        <n v="49486.11"/>
        <n v="49477.11"/>
        <n v="68764.350000000006"/>
        <n v="8963.7800000000007"/>
        <n v="8624.44"/>
        <n v="8615.44"/>
        <n v="410293.19000000099"/>
        <n v="408770.29000000103"/>
        <n v="407382.450000001"/>
        <n v="404083.73000000097"/>
        <n v="403703.73000000097"/>
        <n v="138664.980000001"/>
        <n v="109030.980000001"/>
        <n v="99030.980000001"/>
        <n v="88330.980000001"/>
        <n v="82071.070000000997"/>
        <n v="81471.070000000997"/>
        <n v="924838.93000000098"/>
        <n v="924543.93000000098"/>
        <n v="180205.02000000101"/>
        <n v="178718.02000000101"/>
        <n v="178233.02000000101"/>
        <n v="177206.06000000099"/>
        <n v="176686.06000000099"/>
        <n v="176086.06000000099"/>
        <n v="175711.06000000099"/>
        <n v="159303.34000000099"/>
        <n v="150566.760000001"/>
        <n v="134969.760000001"/>
        <n v="214059.71000000101"/>
        <n v="199021.71000000101"/>
        <n v="13902.010000001201"/>
        <n v="604804.41000000096"/>
        <n v="450634.86000000098"/>
        <n v="403129.78000000102"/>
        <n v="371991.98000000097"/>
        <n v="371537.98000000097"/>
        <n v="369938.98000000097"/>
        <n v="366024.98000000097"/>
        <n v="362924.98000000097"/>
        <n v="350431.49000000098"/>
        <n v="344755.200000001"/>
        <n v="340327.08000000101"/>
        <n v="334432.88000000099"/>
        <n v="70918.560000001205"/>
        <n v="40770.560000001198"/>
        <n v="33770.560000001198"/>
        <n v="2000098"/>
        <n v="2000096"/>
        <n v="94"/>
        <n v="92"/>
        <n v="781.720000000205"/>
        <n v="776.720000000205"/>
        <n v="6473.56"/>
        <n v="19002.0900000004"/>
        <n v="15177.0900000004"/>
        <n v="650.330000000317"/>
        <n v="12830.620000000299"/>
        <n v="9005.6200000003191"/>
        <n v="25687.550000000199"/>
        <n v="15297.5000000002"/>
        <n v="7239.0299999999897"/>
        <n v="4680.0699999999797"/>
        <n v="13248.34"/>
        <n v="13240.01"/>
        <n v="11209.68"/>
        <n v="24.6799999999348"/>
        <n v="484.67999999993498"/>
        <n v="300444.68"/>
        <n v="300440.94"/>
        <n v="425.93999999994401"/>
        <n v="325.93999999994401"/>
        <n v="124828.9"/>
        <n v="102325.71"/>
        <n v="228880.05"/>
        <n v="222367.55"/>
        <n v="216675.15"/>
        <n v="213673.35"/>
        <n v="193298.35"/>
        <n v="193277.35"/>
        <n v="191829.83"/>
        <n v="185468.38"/>
        <n v="135459.38"/>
        <n v="132857.57999999999"/>
        <n v="123208.68"/>
        <n v="100955.94"/>
        <n v="80946.94"/>
        <n v="67109.070000000007"/>
        <n v="14342.07"/>
        <n v="63526.73"/>
        <n v="58623.75"/>
        <n v="8614.75"/>
        <n v="8599.75"/>
        <n v="16169.25"/>
        <n v="1929.29000000002"/>
        <n v="1924.97000000002"/>
        <n v="38433.330000000104"/>
        <n v="7.2759576141834298E-11"/>
      </sharedItems>
    </cacheField>
    <cacheField name="内容" numFmtId="0">
      <sharedItems containsBlank="1" count="34">
        <s v="银行手续费"/>
        <s v="办公费"/>
        <s v="公积金"/>
        <s v="找零"/>
        <s v="税费"/>
        <s v="社保"/>
        <s v="工资"/>
        <s v="交通费"/>
        <s v="催收费用"/>
        <s v="采购费用"/>
        <s v="诉讼费"/>
        <s v="快递费"/>
        <s v="福利费"/>
        <s v="房租"/>
        <s v="招待费"/>
        <s v="知识产权代理费"/>
        <s v="市场开拓费"/>
        <s v="车辆费用"/>
        <s v="借支"/>
        <s v="培训费"/>
        <s v="差旅费"/>
        <s v="中介费"/>
        <s v="律师费"/>
        <s v="水电费"/>
        <s v="物流费"/>
        <s v="小林总报销"/>
        <s v="赔款"/>
        <s v="房产税"/>
        <s v="物业费"/>
        <s v="担保费"/>
        <s v="工会费"/>
        <s v="退款"/>
        <s v="罚款"/>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5">
  <r>
    <x v="0"/>
    <x v="0"/>
    <x v="0"/>
    <x v="0"/>
    <x v="0"/>
    <x v="0"/>
    <x v="0"/>
    <x v="0"/>
    <x v="0"/>
    <x v="0"/>
    <x v="0"/>
    <x v="0"/>
  </r>
  <r>
    <x v="1"/>
    <x v="0"/>
    <x v="0"/>
    <x v="1"/>
    <x v="1"/>
    <x v="1"/>
    <x v="0"/>
    <x v="1"/>
    <x v="1"/>
    <x v="1"/>
    <x v="1"/>
    <x v="0"/>
  </r>
  <r>
    <x v="2"/>
    <x v="0"/>
    <x v="0"/>
    <x v="0"/>
    <x v="2"/>
    <x v="2"/>
    <x v="1"/>
    <x v="2"/>
    <x v="2"/>
    <x v="2"/>
    <x v="2"/>
    <x v="0"/>
  </r>
  <r>
    <x v="3"/>
    <x v="0"/>
    <x v="0"/>
    <x v="2"/>
    <x v="3"/>
    <x v="3"/>
    <x v="0"/>
    <x v="3"/>
    <x v="3"/>
    <x v="3"/>
    <x v="3"/>
    <x v="0"/>
  </r>
  <r>
    <x v="4"/>
    <x v="0"/>
    <x v="0"/>
    <x v="2"/>
    <x v="3"/>
    <x v="4"/>
    <x v="0"/>
    <x v="4"/>
    <x v="4"/>
    <x v="4"/>
    <x v="4"/>
    <x v="0"/>
  </r>
  <r>
    <x v="5"/>
    <x v="0"/>
    <x v="0"/>
    <x v="2"/>
    <x v="3"/>
    <x v="5"/>
    <x v="0"/>
    <x v="5"/>
    <x v="5"/>
    <x v="5"/>
    <x v="5"/>
    <x v="0"/>
  </r>
  <r>
    <x v="6"/>
    <x v="0"/>
    <x v="0"/>
    <x v="3"/>
    <x v="4"/>
    <x v="6"/>
    <x v="2"/>
    <x v="6"/>
    <x v="6"/>
    <x v="6"/>
    <x v="6"/>
    <x v="0"/>
  </r>
  <r>
    <x v="7"/>
    <x v="0"/>
    <x v="0"/>
    <x v="4"/>
    <x v="5"/>
    <x v="7"/>
    <x v="0"/>
    <x v="7"/>
    <x v="7"/>
    <x v="7"/>
    <x v="7"/>
    <x v="0"/>
  </r>
  <r>
    <x v="8"/>
    <x v="0"/>
    <x v="0"/>
    <x v="1"/>
    <x v="6"/>
    <x v="8"/>
    <x v="0"/>
    <x v="8"/>
    <x v="8"/>
    <x v="8"/>
    <x v="8"/>
    <x v="0"/>
  </r>
  <r>
    <x v="9"/>
    <x v="0"/>
    <x v="0"/>
    <x v="5"/>
    <x v="7"/>
    <x v="9"/>
    <x v="1"/>
    <x v="9"/>
    <x v="9"/>
    <x v="9"/>
    <x v="9"/>
    <x v="1"/>
  </r>
  <r>
    <x v="10"/>
    <x v="0"/>
    <x v="0"/>
    <x v="0"/>
    <x v="8"/>
    <x v="10"/>
    <x v="0"/>
    <x v="10"/>
    <x v="10"/>
    <x v="10"/>
    <x v="10"/>
    <x v="0"/>
  </r>
  <r>
    <x v="11"/>
    <x v="0"/>
    <x v="0"/>
    <x v="0"/>
    <x v="9"/>
    <x v="11"/>
    <x v="0"/>
    <x v="11"/>
    <x v="11"/>
    <x v="11"/>
    <x v="11"/>
    <x v="0"/>
  </r>
  <r>
    <x v="12"/>
    <x v="0"/>
    <x v="1"/>
    <x v="2"/>
    <x v="3"/>
    <x v="4"/>
    <x v="0"/>
    <x v="12"/>
    <x v="12"/>
    <x v="12"/>
    <x v="12"/>
    <x v="0"/>
  </r>
  <r>
    <x v="13"/>
    <x v="0"/>
    <x v="1"/>
    <x v="2"/>
    <x v="3"/>
    <x v="3"/>
    <x v="0"/>
    <x v="13"/>
    <x v="13"/>
    <x v="13"/>
    <x v="13"/>
    <x v="0"/>
  </r>
  <r>
    <x v="14"/>
    <x v="0"/>
    <x v="1"/>
    <x v="2"/>
    <x v="3"/>
    <x v="5"/>
    <x v="0"/>
    <x v="14"/>
    <x v="14"/>
    <x v="14"/>
    <x v="14"/>
    <x v="0"/>
  </r>
  <r>
    <x v="15"/>
    <x v="0"/>
    <x v="1"/>
    <x v="6"/>
    <x v="10"/>
    <x v="12"/>
    <x v="1"/>
    <x v="15"/>
    <x v="15"/>
    <x v="15"/>
    <x v="15"/>
    <x v="0"/>
  </r>
  <r>
    <x v="16"/>
    <x v="0"/>
    <x v="1"/>
    <x v="7"/>
    <x v="11"/>
    <x v="13"/>
    <x v="1"/>
    <x v="16"/>
    <x v="16"/>
    <x v="16"/>
    <x v="16"/>
    <x v="0"/>
  </r>
  <r>
    <x v="17"/>
    <x v="0"/>
    <x v="1"/>
    <x v="7"/>
    <x v="11"/>
    <x v="14"/>
    <x v="1"/>
    <x v="15"/>
    <x v="15"/>
    <x v="15"/>
    <x v="17"/>
    <x v="0"/>
  </r>
  <r>
    <x v="18"/>
    <x v="0"/>
    <x v="1"/>
    <x v="3"/>
    <x v="12"/>
    <x v="6"/>
    <x v="0"/>
    <x v="17"/>
    <x v="17"/>
    <x v="17"/>
    <x v="18"/>
    <x v="0"/>
  </r>
  <r>
    <x v="19"/>
    <x v="0"/>
    <x v="1"/>
    <x v="3"/>
    <x v="12"/>
    <x v="6"/>
    <x v="0"/>
    <x v="17"/>
    <x v="17"/>
    <x v="17"/>
    <x v="19"/>
    <x v="0"/>
  </r>
  <r>
    <x v="20"/>
    <x v="0"/>
    <x v="1"/>
    <x v="8"/>
    <x v="13"/>
    <x v="15"/>
    <x v="1"/>
    <x v="18"/>
    <x v="18"/>
    <x v="18"/>
    <x v="20"/>
    <x v="0"/>
  </r>
  <r>
    <x v="21"/>
    <x v="0"/>
    <x v="1"/>
    <x v="2"/>
    <x v="3"/>
    <x v="16"/>
    <x v="0"/>
    <x v="19"/>
    <x v="19"/>
    <x v="19"/>
    <x v="21"/>
    <x v="0"/>
  </r>
  <r>
    <x v="22"/>
    <x v="0"/>
    <x v="1"/>
    <x v="7"/>
    <x v="14"/>
    <x v="17"/>
    <x v="0"/>
    <x v="20"/>
    <x v="20"/>
    <x v="20"/>
    <x v="22"/>
    <x v="0"/>
  </r>
  <r>
    <x v="23"/>
    <x v="0"/>
    <x v="1"/>
    <x v="7"/>
    <x v="14"/>
    <x v="17"/>
    <x v="0"/>
    <x v="21"/>
    <x v="21"/>
    <x v="21"/>
    <x v="23"/>
    <x v="0"/>
  </r>
  <r>
    <x v="24"/>
    <x v="0"/>
    <x v="1"/>
    <x v="7"/>
    <x v="14"/>
    <x v="17"/>
    <x v="0"/>
    <x v="20"/>
    <x v="20"/>
    <x v="20"/>
    <x v="24"/>
    <x v="0"/>
  </r>
  <r>
    <x v="25"/>
    <x v="0"/>
    <x v="2"/>
    <x v="1"/>
    <x v="15"/>
    <x v="18"/>
    <x v="0"/>
    <x v="22"/>
    <x v="22"/>
    <x v="22"/>
    <x v="25"/>
    <x v="0"/>
  </r>
  <r>
    <x v="26"/>
    <x v="0"/>
    <x v="2"/>
    <x v="7"/>
    <x v="14"/>
    <x v="19"/>
    <x v="0"/>
    <x v="23"/>
    <x v="23"/>
    <x v="23"/>
    <x v="26"/>
    <x v="0"/>
  </r>
  <r>
    <x v="27"/>
    <x v="0"/>
    <x v="2"/>
    <x v="7"/>
    <x v="11"/>
    <x v="13"/>
    <x v="1"/>
    <x v="24"/>
    <x v="24"/>
    <x v="24"/>
    <x v="27"/>
    <x v="0"/>
  </r>
  <r>
    <x v="28"/>
    <x v="0"/>
    <x v="2"/>
    <x v="7"/>
    <x v="11"/>
    <x v="14"/>
    <x v="1"/>
    <x v="25"/>
    <x v="25"/>
    <x v="25"/>
    <x v="17"/>
    <x v="0"/>
  </r>
  <r>
    <x v="29"/>
    <x v="0"/>
    <x v="2"/>
    <x v="7"/>
    <x v="11"/>
    <x v="13"/>
    <x v="1"/>
    <x v="16"/>
    <x v="16"/>
    <x v="16"/>
    <x v="16"/>
    <x v="0"/>
  </r>
  <r>
    <x v="30"/>
    <x v="0"/>
    <x v="2"/>
    <x v="7"/>
    <x v="11"/>
    <x v="14"/>
    <x v="1"/>
    <x v="15"/>
    <x v="15"/>
    <x v="15"/>
    <x v="17"/>
    <x v="0"/>
  </r>
  <r>
    <x v="31"/>
    <x v="0"/>
    <x v="2"/>
    <x v="9"/>
    <x v="16"/>
    <x v="20"/>
    <x v="1"/>
    <x v="26"/>
    <x v="26"/>
    <x v="26"/>
    <x v="28"/>
    <x v="0"/>
  </r>
  <r>
    <x v="32"/>
    <x v="0"/>
    <x v="2"/>
    <x v="10"/>
    <x v="17"/>
    <x v="21"/>
    <x v="0"/>
    <x v="27"/>
    <x v="27"/>
    <x v="27"/>
    <x v="29"/>
    <x v="2"/>
  </r>
  <r>
    <x v="33"/>
    <x v="0"/>
    <x v="2"/>
    <x v="10"/>
    <x v="17"/>
    <x v="21"/>
    <x v="0"/>
    <x v="28"/>
    <x v="28"/>
    <x v="28"/>
    <x v="30"/>
    <x v="2"/>
  </r>
  <r>
    <x v="34"/>
    <x v="0"/>
    <x v="2"/>
    <x v="10"/>
    <x v="17"/>
    <x v="21"/>
    <x v="0"/>
    <x v="29"/>
    <x v="27"/>
    <x v="29"/>
    <x v="31"/>
    <x v="2"/>
  </r>
  <r>
    <x v="35"/>
    <x v="0"/>
    <x v="2"/>
    <x v="10"/>
    <x v="17"/>
    <x v="21"/>
    <x v="0"/>
    <x v="28"/>
    <x v="28"/>
    <x v="28"/>
    <x v="32"/>
    <x v="2"/>
  </r>
  <r>
    <x v="36"/>
    <x v="0"/>
    <x v="2"/>
    <x v="1"/>
    <x v="18"/>
    <x v="22"/>
    <x v="0"/>
    <x v="30"/>
    <x v="29"/>
    <x v="30"/>
    <x v="33"/>
    <x v="0"/>
  </r>
  <r>
    <x v="37"/>
    <x v="0"/>
    <x v="2"/>
    <x v="11"/>
    <x v="19"/>
    <x v="23"/>
    <x v="1"/>
    <x v="31"/>
    <x v="30"/>
    <x v="31"/>
    <x v="34"/>
    <x v="0"/>
  </r>
  <r>
    <x v="38"/>
    <x v="0"/>
    <x v="2"/>
    <x v="4"/>
    <x v="20"/>
    <x v="24"/>
    <x v="0"/>
    <x v="32"/>
    <x v="31"/>
    <x v="32"/>
    <x v="35"/>
    <x v="0"/>
  </r>
  <r>
    <x v="39"/>
    <x v="0"/>
    <x v="2"/>
    <x v="0"/>
    <x v="9"/>
    <x v="11"/>
    <x v="0"/>
    <x v="33"/>
    <x v="32"/>
    <x v="33"/>
    <x v="36"/>
    <x v="0"/>
  </r>
  <r>
    <x v="40"/>
    <x v="0"/>
    <x v="2"/>
    <x v="0"/>
    <x v="9"/>
    <x v="11"/>
    <x v="0"/>
    <x v="34"/>
    <x v="33"/>
    <x v="34"/>
    <x v="37"/>
    <x v="0"/>
  </r>
  <r>
    <x v="41"/>
    <x v="0"/>
    <x v="2"/>
    <x v="7"/>
    <x v="11"/>
    <x v="25"/>
    <x v="1"/>
    <x v="35"/>
    <x v="34"/>
    <x v="35"/>
    <x v="38"/>
    <x v="0"/>
  </r>
  <r>
    <x v="42"/>
    <x v="0"/>
    <x v="2"/>
    <x v="6"/>
    <x v="21"/>
    <x v="26"/>
    <x v="0"/>
    <x v="36"/>
    <x v="35"/>
    <x v="36"/>
    <x v="39"/>
    <x v="0"/>
  </r>
  <r>
    <x v="43"/>
    <x v="0"/>
    <x v="2"/>
    <x v="6"/>
    <x v="22"/>
    <x v="27"/>
    <x v="3"/>
    <x v="37"/>
    <x v="36"/>
    <x v="37"/>
    <x v="40"/>
    <x v="0"/>
  </r>
  <r>
    <x v="44"/>
    <x v="0"/>
    <x v="2"/>
    <x v="6"/>
    <x v="23"/>
    <x v="28"/>
    <x v="0"/>
    <x v="5"/>
    <x v="5"/>
    <x v="5"/>
    <x v="41"/>
    <x v="0"/>
  </r>
  <r>
    <x v="45"/>
    <x v="0"/>
    <x v="2"/>
    <x v="6"/>
    <x v="23"/>
    <x v="28"/>
    <x v="0"/>
    <x v="38"/>
    <x v="37"/>
    <x v="38"/>
    <x v="42"/>
    <x v="0"/>
  </r>
  <r>
    <x v="46"/>
    <x v="0"/>
    <x v="2"/>
    <x v="6"/>
    <x v="23"/>
    <x v="28"/>
    <x v="0"/>
    <x v="5"/>
    <x v="5"/>
    <x v="5"/>
    <x v="43"/>
    <x v="0"/>
  </r>
  <r>
    <x v="47"/>
    <x v="0"/>
    <x v="2"/>
    <x v="6"/>
    <x v="21"/>
    <x v="29"/>
    <x v="0"/>
    <x v="39"/>
    <x v="38"/>
    <x v="39"/>
    <x v="44"/>
    <x v="0"/>
  </r>
  <r>
    <x v="48"/>
    <x v="0"/>
    <x v="2"/>
    <x v="6"/>
    <x v="21"/>
    <x v="29"/>
    <x v="0"/>
    <x v="40"/>
    <x v="39"/>
    <x v="40"/>
    <x v="45"/>
    <x v="0"/>
  </r>
  <r>
    <x v="49"/>
    <x v="0"/>
    <x v="2"/>
    <x v="6"/>
    <x v="21"/>
    <x v="29"/>
    <x v="0"/>
    <x v="39"/>
    <x v="38"/>
    <x v="39"/>
    <x v="46"/>
    <x v="0"/>
  </r>
  <r>
    <x v="50"/>
    <x v="0"/>
    <x v="3"/>
    <x v="12"/>
    <x v="24"/>
    <x v="30"/>
    <x v="0"/>
    <x v="41"/>
    <x v="40"/>
    <x v="41"/>
    <x v="47"/>
    <x v="0"/>
  </r>
  <r>
    <x v="51"/>
    <x v="0"/>
    <x v="3"/>
    <x v="6"/>
    <x v="25"/>
    <x v="31"/>
    <x v="0"/>
    <x v="42"/>
    <x v="41"/>
    <x v="42"/>
    <x v="48"/>
    <x v="0"/>
  </r>
  <r>
    <x v="52"/>
    <x v="0"/>
    <x v="3"/>
    <x v="0"/>
    <x v="26"/>
    <x v="32"/>
    <x v="1"/>
    <x v="43"/>
    <x v="42"/>
    <x v="43"/>
    <x v="49"/>
    <x v="0"/>
  </r>
  <r>
    <x v="53"/>
    <x v="0"/>
    <x v="3"/>
    <x v="13"/>
    <x v="27"/>
    <x v="6"/>
    <x v="4"/>
    <x v="44"/>
    <x v="43"/>
    <x v="44"/>
    <x v="50"/>
    <x v="3"/>
  </r>
  <r>
    <x v="54"/>
    <x v="0"/>
    <x v="3"/>
    <x v="4"/>
    <x v="28"/>
    <x v="33"/>
    <x v="1"/>
    <x v="4"/>
    <x v="44"/>
    <x v="45"/>
    <x v="51"/>
    <x v="0"/>
  </r>
  <r>
    <x v="55"/>
    <x v="0"/>
    <x v="3"/>
    <x v="4"/>
    <x v="28"/>
    <x v="34"/>
    <x v="0"/>
    <x v="45"/>
    <x v="45"/>
    <x v="46"/>
    <x v="52"/>
    <x v="0"/>
  </r>
  <r>
    <x v="56"/>
    <x v="0"/>
    <x v="3"/>
    <x v="3"/>
    <x v="29"/>
    <x v="6"/>
    <x v="0"/>
    <x v="46"/>
    <x v="46"/>
    <x v="47"/>
    <x v="53"/>
    <x v="0"/>
  </r>
  <r>
    <x v="57"/>
    <x v="0"/>
    <x v="3"/>
    <x v="8"/>
    <x v="30"/>
    <x v="35"/>
    <x v="0"/>
    <x v="47"/>
    <x v="47"/>
    <x v="48"/>
    <x v="54"/>
    <x v="0"/>
  </r>
  <r>
    <x v="57"/>
    <x v="0"/>
    <x v="4"/>
    <x v="6"/>
    <x v="31"/>
    <x v="36"/>
    <x v="1"/>
    <x v="48"/>
    <x v="48"/>
    <x v="49"/>
    <x v="55"/>
    <x v="0"/>
  </r>
  <r>
    <x v="58"/>
    <x v="0"/>
    <x v="4"/>
    <x v="6"/>
    <x v="25"/>
    <x v="31"/>
    <x v="0"/>
    <x v="42"/>
    <x v="49"/>
    <x v="50"/>
    <x v="56"/>
    <x v="0"/>
  </r>
  <r>
    <x v="59"/>
    <x v="0"/>
    <x v="4"/>
    <x v="6"/>
    <x v="25"/>
    <x v="31"/>
    <x v="0"/>
    <x v="49"/>
    <x v="50"/>
    <x v="51"/>
    <x v="57"/>
    <x v="0"/>
  </r>
  <r>
    <x v="60"/>
    <x v="0"/>
    <x v="4"/>
    <x v="5"/>
    <x v="7"/>
    <x v="37"/>
    <x v="1"/>
    <x v="50"/>
    <x v="51"/>
    <x v="52"/>
    <x v="58"/>
    <x v="0"/>
  </r>
  <r>
    <x v="61"/>
    <x v="0"/>
    <x v="4"/>
    <x v="12"/>
    <x v="24"/>
    <x v="38"/>
    <x v="0"/>
    <x v="51"/>
    <x v="52"/>
    <x v="53"/>
    <x v="59"/>
    <x v="0"/>
  </r>
  <r>
    <x v="62"/>
    <x v="0"/>
    <x v="4"/>
    <x v="1"/>
    <x v="32"/>
    <x v="39"/>
    <x v="1"/>
    <x v="12"/>
    <x v="53"/>
    <x v="54"/>
    <x v="60"/>
    <x v="0"/>
  </r>
  <r>
    <x v="63"/>
    <x v="0"/>
    <x v="4"/>
    <x v="1"/>
    <x v="18"/>
    <x v="40"/>
    <x v="0"/>
    <x v="52"/>
    <x v="54"/>
    <x v="55"/>
    <x v="61"/>
    <x v="0"/>
  </r>
  <r>
    <x v="64"/>
    <x v="0"/>
    <x v="5"/>
    <x v="5"/>
    <x v="7"/>
    <x v="41"/>
    <x v="1"/>
    <x v="53"/>
    <x v="55"/>
    <x v="56"/>
    <x v="62"/>
    <x v="4"/>
  </r>
  <r>
    <x v="65"/>
    <x v="0"/>
    <x v="5"/>
    <x v="0"/>
    <x v="33"/>
    <x v="42"/>
    <x v="1"/>
    <x v="54"/>
    <x v="56"/>
    <x v="57"/>
    <x v="63"/>
    <x v="0"/>
  </r>
  <r>
    <x v="65"/>
    <x v="0"/>
    <x v="5"/>
    <x v="0"/>
    <x v="33"/>
    <x v="43"/>
    <x v="1"/>
    <x v="14"/>
    <x v="6"/>
    <x v="58"/>
    <x v="63"/>
    <x v="0"/>
  </r>
  <r>
    <x v="66"/>
    <x v="0"/>
    <x v="5"/>
    <x v="14"/>
    <x v="34"/>
    <x v="44"/>
    <x v="3"/>
    <x v="55"/>
    <x v="57"/>
    <x v="59"/>
    <x v="64"/>
    <x v="0"/>
  </r>
  <r>
    <x v="67"/>
    <x v="0"/>
    <x v="5"/>
    <x v="13"/>
    <x v="35"/>
    <x v="45"/>
    <x v="1"/>
    <x v="6"/>
    <x v="58"/>
    <x v="60"/>
    <x v="65"/>
    <x v="0"/>
  </r>
  <r>
    <x v="68"/>
    <x v="0"/>
    <x v="5"/>
    <x v="2"/>
    <x v="36"/>
    <x v="46"/>
    <x v="1"/>
    <x v="56"/>
    <x v="59"/>
    <x v="61"/>
    <x v="66"/>
    <x v="0"/>
  </r>
  <r>
    <x v="69"/>
    <x v="0"/>
    <x v="5"/>
    <x v="2"/>
    <x v="36"/>
    <x v="46"/>
    <x v="1"/>
    <x v="57"/>
    <x v="60"/>
    <x v="62"/>
    <x v="67"/>
    <x v="0"/>
  </r>
  <r>
    <x v="70"/>
    <x v="0"/>
    <x v="5"/>
    <x v="2"/>
    <x v="36"/>
    <x v="46"/>
    <x v="1"/>
    <x v="58"/>
    <x v="61"/>
    <x v="63"/>
    <x v="68"/>
    <x v="0"/>
  </r>
  <r>
    <x v="71"/>
    <x v="0"/>
    <x v="5"/>
    <x v="5"/>
    <x v="7"/>
    <x v="47"/>
    <x v="1"/>
    <x v="59"/>
    <x v="62"/>
    <x v="64"/>
    <x v="69"/>
    <x v="1"/>
  </r>
  <r>
    <x v="72"/>
    <x v="0"/>
    <x v="5"/>
    <x v="5"/>
    <x v="7"/>
    <x v="48"/>
    <x v="1"/>
    <x v="60"/>
    <x v="63"/>
    <x v="65"/>
    <x v="70"/>
    <x v="0"/>
  </r>
  <r>
    <x v="73"/>
    <x v="0"/>
    <x v="5"/>
    <x v="15"/>
    <x v="37"/>
    <x v="49"/>
    <x v="0"/>
    <x v="61"/>
    <x v="64"/>
    <x v="66"/>
    <x v="71"/>
    <x v="0"/>
  </r>
  <r>
    <x v="74"/>
    <x v="0"/>
    <x v="6"/>
    <x v="5"/>
    <x v="7"/>
    <x v="50"/>
    <x v="1"/>
    <x v="62"/>
    <x v="65"/>
    <x v="67"/>
    <x v="72"/>
    <x v="1"/>
  </r>
  <r>
    <x v="75"/>
    <x v="0"/>
    <x v="6"/>
    <x v="12"/>
    <x v="24"/>
    <x v="51"/>
    <x v="0"/>
    <x v="63"/>
    <x v="66"/>
    <x v="68"/>
    <x v="73"/>
    <x v="0"/>
  </r>
  <r>
    <x v="76"/>
    <x v="0"/>
    <x v="6"/>
    <x v="4"/>
    <x v="38"/>
    <x v="52"/>
    <x v="0"/>
    <x v="64"/>
    <x v="67"/>
    <x v="69"/>
    <x v="74"/>
    <x v="0"/>
  </r>
  <r>
    <x v="77"/>
    <x v="0"/>
    <x v="6"/>
    <x v="16"/>
    <x v="39"/>
    <x v="53"/>
    <x v="3"/>
    <x v="65"/>
    <x v="68"/>
    <x v="70"/>
    <x v="75"/>
    <x v="0"/>
  </r>
  <r>
    <x v="78"/>
    <x v="0"/>
    <x v="6"/>
    <x v="11"/>
    <x v="19"/>
    <x v="54"/>
    <x v="0"/>
    <x v="66"/>
    <x v="69"/>
    <x v="71"/>
    <x v="76"/>
    <x v="0"/>
  </r>
  <r>
    <x v="79"/>
    <x v="0"/>
    <x v="6"/>
    <x v="12"/>
    <x v="40"/>
    <x v="55"/>
    <x v="0"/>
    <x v="67"/>
    <x v="70"/>
    <x v="72"/>
    <x v="77"/>
    <x v="0"/>
  </r>
  <r>
    <x v="80"/>
    <x v="0"/>
    <x v="6"/>
    <x v="5"/>
    <x v="7"/>
    <x v="56"/>
    <x v="1"/>
    <x v="68"/>
    <x v="71"/>
    <x v="73"/>
    <x v="78"/>
    <x v="0"/>
  </r>
  <r>
    <x v="81"/>
    <x v="0"/>
    <x v="6"/>
    <x v="6"/>
    <x v="41"/>
    <x v="57"/>
    <x v="0"/>
    <x v="69"/>
    <x v="72"/>
    <x v="74"/>
    <x v="79"/>
    <x v="0"/>
  </r>
  <r>
    <x v="82"/>
    <x v="0"/>
    <x v="6"/>
    <x v="17"/>
    <x v="42"/>
    <x v="58"/>
    <x v="0"/>
    <x v="70"/>
    <x v="73"/>
    <x v="75"/>
    <x v="80"/>
    <x v="0"/>
  </r>
  <r>
    <x v="83"/>
    <x v="0"/>
    <x v="7"/>
    <x v="0"/>
    <x v="43"/>
    <x v="59"/>
    <x v="1"/>
    <x v="71"/>
    <x v="74"/>
    <x v="76"/>
    <x v="81"/>
    <x v="0"/>
  </r>
  <r>
    <x v="84"/>
    <x v="0"/>
    <x v="7"/>
    <x v="18"/>
    <x v="44"/>
    <x v="60"/>
    <x v="0"/>
    <x v="72"/>
    <x v="75"/>
    <x v="77"/>
    <x v="82"/>
    <x v="0"/>
  </r>
  <r>
    <x v="85"/>
    <x v="0"/>
    <x v="7"/>
    <x v="15"/>
    <x v="45"/>
    <x v="61"/>
    <x v="1"/>
    <x v="12"/>
    <x v="53"/>
    <x v="54"/>
    <x v="83"/>
    <x v="0"/>
  </r>
  <r>
    <x v="86"/>
    <x v="0"/>
    <x v="7"/>
    <x v="15"/>
    <x v="45"/>
    <x v="62"/>
    <x v="1"/>
    <x v="73"/>
    <x v="76"/>
    <x v="78"/>
    <x v="84"/>
    <x v="0"/>
  </r>
  <r>
    <x v="87"/>
    <x v="0"/>
    <x v="7"/>
    <x v="12"/>
    <x v="46"/>
    <x v="63"/>
    <x v="3"/>
    <x v="74"/>
    <x v="77"/>
    <x v="79"/>
    <x v="85"/>
    <x v="0"/>
  </r>
  <r>
    <x v="88"/>
    <x v="0"/>
    <x v="7"/>
    <x v="5"/>
    <x v="7"/>
    <x v="64"/>
    <x v="1"/>
    <x v="75"/>
    <x v="78"/>
    <x v="80"/>
    <x v="86"/>
    <x v="0"/>
  </r>
  <r>
    <x v="89"/>
    <x v="0"/>
    <x v="7"/>
    <x v="5"/>
    <x v="7"/>
    <x v="65"/>
    <x v="1"/>
    <x v="76"/>
    <x v="79"/>
    <x v="81"/>
    <x v="87"/>
    <x v="0"/>
  </r>
  <r>
    <x v="90"/>
    <x v="0"/>
    <x v="7"/>
    <x v="6"/>
    <x v="47"/>
    <x v="66"/>
    <x v="0"/>
    <x v="77"/>
    <x v="80"/>
    <x v="82"/>
    <x v="88"/>
    <x v="0"/>
  </r>
  <r>
    <x v="91"/>
    <x v="0"/>
    <x v="7"/>
    <x v="1"/>
    <x v="48"/>
    <x v="67"/>
    <x v="0"/>
    <x v="78"/>
    <x v="81"/>
    <x v="83"/>
    <x v="89"/>
    <x v="0"/>
  </r>
  <r>
    <x v="92"/>
    <x v="0"/>
    <x v="8"/>
    <x v="0"/>
    <x v="2"/>
    <x v="68"/>
    <x v="3"/>
    <x v="79"/>
    <x v="82"/>
    <x v="84"/>
    <x v="90"/>
    <x v="0"/>
  </r>
  <r>
    <x v="93"/>
    <x v="0"/>
    <x v="8"/>
    <x v="11"/>
    <x v="19"/>
    <x v="54"/>
    <x v="0"/>
    <x v="66"/>
    <x v="69"/>
    <x v="71"/>
    <x v="91"/>
    <x v="0"/>
  </r>
  <r>
    <x v="94"/>
    <x v="0"/>
    <x v="8"/>
    <x v="16"/>
    <x v="49"/>
    <x v="69"/>
    <x v="3"/>
    <x v="80"/>
    <x v="83"/>
    <x v="85"/>
    <x v="92"/>
    <x v="5"/>
  </r>
  <r>
    <x v="95"/>
    <x v="0"/>
    <x v="8"/>
    <x v="7"/>
    <x v="50"/>
    <x v="70"/>
    <x v="0"/>
    <x v="81"/>
    <x v="84"/>
    <x v="86"/>
    <x v="93"/>
    <x v="0"/>
  </r>
  <r>
    <x v="96"/>
    <x v="0"/>
    <x v="8"/>
    <x v="7"/>
    <x v="50"/>
    <x v="71"/>
    <x v="0"/>
    <x v="82"/>
    <x v="85"/>
    <x v="87"/>
    <x v="94"/>
    <x v="0"/>
  </r>
  <r>
    <x v="97"/>
    <x v="0"/>
    <x v="8"/>
    <x v="1"/>
    <x v="48"/>
    <x v="72"/>
    <x v="0"/>
    <x v="83"/>
    <x v="86"/>
    <x v="88"/>
    <x v="95"/>
    <x v="0"/>
  </r>
  <r>
    <x v="98"/>
    <x v="0"/>
    <x v="8"/>
    <x v="1"/>
    <x v="48"/>
    <x v="73"/>
    <x v="0"/>
    <x v="84"/>
    <x v="87"/>
    <x v="89"/>
    <x v="96"/>
    <x v="0"/>
  </r>
  <r>
    <x v="99"/>
    <x v="0"/>
    <x v="8"/>
    <x v="15"/>
    <x v="51"/>
    <x v="74"/>
    <x v="0"/>
    <x v="85"/>
    <x v="88"/>
    <x v="90"/>
    <x v="97"/>
    <x v="0"/>
  </r>
  <r>
    <x v="100"/>
    <x v="0"/>
    <x v="8"/>
    <x v="4"/>
    <x v="52"/>
    <x v="75"/>
    <x v="0"/>
    <x v="86"/>
    <x v="89"/>
    <x v="91"/>
    <x v="98"/>
    <x v="0"/>
  </r>
  <r>
    <x v="101"/>
    <x v="0"/>
    <x v="8"/>
    <x v="5"/>
    <x v="7"/>
    <x v="76"/>
    <x v="1"/>
    <x v="87"/>
    <x v="90"/>
    <x v="92"/>
    <x v="99"/>
    <x v="0"/>
  </r>
  <r>
    <x v="102"/>
    <x v="0"/>
    <x v="8"/>
    <x v="5"/>
    <x v="7"/>
    <x v="77"/>
    <x v="1"/>
    <x v="88"/>
    <x v="91"/>
    <x v="93"/>
    <x v="100"/>
    <x v="0"/>
  </r>
  <r>
    <x v="103"/>
    <x v="0"/>
    <x v="8"/>
    <x v="19"/>
    <x v="53"/>
    <x v="78"/>
    <x v="4"/>
    <x v="46"/>
    <x v="92"/>
    <x v="94"/>
    <x v="101"/>
    <x v="3"/>
  </r>
  <r>
    <x v="104"/>
    <x v="0"/>
    <x v="8"/>
    <x v="6"/>
    <x v="54"/>
    <x v="79"/>
    <x v="4"/>
    <x v="89"/>
    <x v="93"/>
    <x v="95"/>
    <x v="102"/>
    <x v="3"/>
  </r>
  <r>
    <x v="105"/>
    <x v="0"/>
    <x v="8"/>
    <x v="5"/>
    <x v="7"/>
    <x v="80"/>
    <x v="1"/>
    <x v="90"/>
    <x v="94"/>
    <x v="96"/>
    <x v="103"/>
    <x v="1"/>
  </r>
  <r>
    <x v="106"/>
    <x v="0"/>
    <x v="8"/>
    <x v="17"/>
    <x v="42"/>
    <x v="81"/>
    <x v="0"/>
    <x v="91"/>
    <x v="95"/>
    <x v="97"/>
    <x v="104"/>
    <x v="0"/>
  </r>
  <r>
    <x v="107"/>
    <x v="0"/>
    <x v="8"/>
    <x v="19"/>
    <x v="53"/>
    <x v="82"/>
    <x v="4"/>
    <x v="55"/>
    <x v="96"/>
    <x v="98"/>
    <x v="105"/>
    <x v="3"/>
  </r>
  <r>
    <x v="108"/>
    <x v="0"/>
    <x v="8"/>
    <x v="5"/>
    <x v="7"/>
    <x v="9"/>
    <x v="1"/>
    <x v="92"/>
    <x v="97"/>
    <x v="99"/>
    <x v="106"/>
    <x v="1"/>
  </r>
  <r>
    <x v="109"/>
    <x v="0"/>
    <x v="8"/>
    <x v="1"/>
    <x v="48"/>
    <x v="83"/>
    <x v="0"/>
    <x v="93"/>
    <x v="98"/>
    <x v="100"/>
    <x v="107"/>
    <x v="0"/>
  </r>
  <r>
    <x v="110"/>
    <x v="0"/>
    <x v="8"/>
    <x v="11"/>
    <x v="19"/>
    <x v="54"/>
    <x v="0"/>
    <x v="94"/>
    <x v="99"/>
    <x v="101"/>
    <x v="108"/>
    <x v="0"/>
  </r>
  <r>
    <x v="111"/>
    <x v="0"/>
    <x v="8"/>
    <x v="20"/>
    <x v="55"/>
    <x v="84"/>
    <x v="3"/>
    <x v="17"/>
    <x v="100"/>
    <x v="102"/>
    <x v="109"/>
    <x v="0"/>
  </r>
  <r>
    <x v="112"/>
    <x v="0"/>
    <x v="8"/>
    <x v="13"/>
    <x v="27"/>
    <x v="85"/>
    <x v="3"/>
    <x v="95"/>
    <x v="101"/>
    <x v="103"/>
    <x v="110"/>
    <x v="0"/>
  </r>
  <r>
    <x v="113"/>
    <x v="0"/>
    <x v="8"/>
    <x v="6"/>
    <x v="56"/>
    <x v="86"/>
    <x v="0"/>
    <x v="37"/>
    <x v="102"/>
    <x v="104"/>
    <x v="111"/>
    <x v="5"/>
  </r>
  <r>
    <x v="114"/>
    <x v="0"/>
    <x v="6"/>
    <x v="5"/>
    <x v="7"/>
    <x v="87"/>
    <x v="1"/>
    <x v="96"/>
    <x v="103"/>
    <x v="105"/>
    <x v="112"/>
    <x v="6"/>
  </r>
  <r>
    <x v="115"/>
    <x v="0"/>
    <x v="9"/>
    <x v="15"/>
    <x v="51"/>
    <x v="88"/>
    <x v="1"/>
    <x v="97"/>
    <x v="104"/>
    <x v="106"/>
    <x v="113"/>
    <x v="0"/>
  </r>
  <r>
    <x v="116"/>
    <x v="0"/>
    <x v="9"/>
    <x v="21"/>
    <x v="57"/>
    <x v="89"/>
    <x v="1"/>
    <x v="98"/>
    <x v="105"/>
    <x v="107"/>
    <x v="114"/>
    <x v="0"/>
  </r>
  <r>
    <x v="117"/>
    <x v="0"/>
    <x v="9"/>
    <x v="2"/>
    <x v="3"/>
    <x v="90"/>
    <x v="1"/>
    <x v="99"/>
    <x v="106"/>
    <x v="108"/>
    <x v="115"/>
    <x v="0"/>
  </r>
  <r>
    <x v="118"/>
    <x v="0"/>
    <x v="9"/>
    <x v="2"/>
    <x v="3"/>
    <x v="5"/>
    <x v="0"/>
    <x v="100"/>
    <x v="107"/>
    <x v="109"/>
    <x v="116"/>
    <x v="0"/>
  </r>
  <r>
    <x v="119"/>
    <x v="0"/>
    <x v="9"/>
    <x v="6"/>
    <x v="58"/>
    <x v="91"/>
    <x v="1"/>
    <x v="101"/>
    <x v="108"/>
    <x v="110"/>
    <x v="117"/>
    <x v="0"/>
  </r>
  <r>
    <x v="120"/>
    <x v="0"/>
    <x v="9"/>
    <x v="5"/>
    <x v="7"/>
    <x v="92"/>
    <x v="1"/>
    <x v="102"/>
    <x v="109"/>
    <x v="111"/>
    <x v="118"/>
    <x v="0"/>
  </r>
  <r>
    <x v="121"/>
    <x v="0"/>
    <x v="9"/>
    <x v="15"/>
    <x v="59"/>
    <x v="93"/>
    <x v="0"/>
    <x v="103"/>
    <x v="110"/>
    <x v="112"/>
    <x v="119"/>
    <x v="0"/>
  </r>
  <r>
    <x v="122"/>
    <x v="0"/>
    <x v="9"/>
    <x v="5"/>
    <x v="7"/>
    <x v="94"/>
    <x v="1"/>
    <x v="104"/>
    <x v="111"/>
    <x v="113"/>
    <x v="120"/>
    <x v="0"/>
  </r>
  <r>
    <x v="123"/>
    <x v="0"/>
    <x v="10"/>
    <x v="5"/>
    <x v="7"/>
    <x v="87"/>
    <x v="1"/>
    <x v="105"/>
    <x v="112"/>
    <x v="114"/>
    <x v="112"/>
    <x v="6"/>
  </r>
  <r>
    <x v="124"/>
    <x v="0"/>
    <x v="10"/>
    <x v="5"/>
    <x v="7"/>
    <x v="56"/>
    <x v="1"/>
    <x v="106"/>
    <x v="113"/>
    <x v="115"/>
    <x v="121"/>
    <x v="0"/>
  </r>
  <r>
    <x v="125"/>
    <x v="0"/>
    <x v="10"/>
    <x v="5"/>
    <x v="60"/>
    <x v="95"/>
    <x v="0"/>
    <x v="107"/>
    <x v="114"/>
    <x v="116"/>
    <x v="122"/>
    <x v="0"/>
  </r>
  <r>
    <x v="126"/>
    <x v="0"/>
    <x v="10"/>
    <x v="8"/>
    <x v="61"/>
    <x v="96"/>
    <x v="0"/>
    <x v="108"/>
    <x v="115"/>
    <x v="117"/>
    <x v="123"/>
    <x v="1"/>
  </r>
  <r>
    <x v="127"/>
    <x v="0"/>
    <x v="10"/>
    <x v="19"/>
    <x v="62"/>
    <x v="97"/>
    <x v="3"/>
    <x v="109"/>
    <x v="116"/>
    <x v="118"/>
    <x v="124"/>
    <x v="0"/>
  </r>
  <r>
    <x v="128"/>
    <x v="0"/>
    <x v="10"/>
    <x v="15"/>
    <x v="51"/>
    <x v="98"/>
    <x v="1"/>
    <x v="110"/>
    <x v="117"/>
    <x v="119"/>
    <x v="125"/>
    <x v="0"/>
  </r>
  <r>
    <x v="129"/>
    <x v="0"/>
    <x v="10"/>
    <x v="2"/>
    <x v="36"/>
    <x v="46"/>
    <x v="1"/>
    <x v="111"/>
    <x v="118"/>
    <x v="120"/>
    <x v="126"/>
    <x v="0"/>
  </r>
  <r>
    <x v="130"/>
    <x v="0"/>
    <x v="10"/>
    <x v="2"/>
    <x v="36"/>
    <x v="46"/>
    <x v="1"/>
    <x v="112"/>
    <x v="119"/>
    <x v="121"/>
    <x v="127"/>
    <x v="0"/>
  </r>
  <r>
    <x v="131"/>
    <x v="0"/>
    <x v="10"/>
    <x v="15"/>
    <x v="51"/>
    <x v="98"/>
    <x v="1"/>
    <x v="113"/>
    <x v="120"/>
    <x v="122"/>
    <x v="128"/>
    <x v="0"/>
  </r>
  <r>
    <x v="132"/>
    <x v="0"/>
    <x v="10"/>
    <x v="15"/>
    <x v="63"/>
    <x v="98"/>
    <x v="1"/>
    <x v="110"/>
    <x v="117"/>
    <x v="119"/>
    <x v="129"/>
    <x v="0"/>
  </r>
  <r>
    <x v="133"/>
    <x v="0"/>
    <x v="10"/>
    <x v="15"/>
    <x v="63"/>
    <x v="98"/>
    <x v="1"/>
    <x v="114"/>
    <x v="121"/>
    <x v="123"/>
    <x v="130"/>
    <x v="0"/>
  </r>
  <r>
    <x v="134"/>
    <x v="0"/>
    <x v="10"/>
    <x v="8"/>
    <x v="64"/>
    <x v="99"/>
    <x v="1"/>
    <x v="115"/>
    <x v="122"/>
    <x v="124"/>
    <x v="131"/>
    <x v="1"/>
  </r>
  <r>
    <x v="135"/>
    <x v="0"/>
    <x v="10"/>
    <x v="14"/>
    <x v="65"/>
    <x v="100"/>
    <x v="1"/>
    <x v="116"/>
    <x v="123"/>
    <x v="125"/>
    <x v="132"/>
    <x v="0"/>
  </r>
  <r>
    <x v="136"/>
    <x v="0"/>
    <x v="10"/>
    <x v="16"/>
    <x v="66"/>
    <x v="101"/>
    <x v="0"/>
    <x v="58"/>
    <x v="124"/>
    <x v="126"/>
    <x v="133"/>
    <x v="0"/>
  </r>
  <r>
    <x v="137"/>
    <x v="0"/>
    <x v="10"/>
    <x v="16"/>
    <x v="66"/>
    <x v="102"/>
    <x v="0"/>
    <x v="58"/>
    <x v="124"/>
    <x v="126"/>
    <x v="134"/>
    <x v="0"/>
  </r>
  <r>
    <x v="138"/>
    <x v="0"/>
    <x v="10"/>
    <x v="6"/>
    <x v="47"/>
    <x v="103"/>
    <x v="5"/>
    <x v="117"/>
    <x v="125"/>
    <x v="127"/>
    <x v="135"/>
    <x v="0"/>
  </r>
  <r>
    <x v="139"/>
    <x v="0"/>
    <x v="11"/>
    <x v="8"/>
    <x v="67"/>
    <x v="104"/>
    <x v="0"/>
    <x v="118"/>
    <x v="126"/>
    <x v="128"/>
    <x v="136"/>
    <x v="0"/>
  </r>
  <r>
    <x v="140"/>
    <x v="0"/>
    <x v="11"/>
    <x v="22"/>
    <x v="68"/>
    <x v="105"/>
    <x v="0"/>
    <x v="119"/>
    <x v="127"/>
    <x v="129"/>
    <x v="137"/>
    <x v="0"/>
  </r>
  <r>
    <x v="141"/>
    <x v="0"/>
    <x v="11"/>
    <x v="5"/>
    <x v="7"/>
    <x v="50"/>
    <x v="1"/>
    <x v="120"/>
    <x v="128"/>
    <x v="130"/>
    <x v="138"/>
    <x v="1"/>
  </r>
  <r>
    <x v="142"/>
    <x v="0"/>
    <x v="11"/>
    <x v="2"/>
    <x v="3"/>
    <x v="90"/>
    <x v="1"/>
    <x v="73"/>
    <x v="76"/>
    <x v="78"/>
    <x v="139"/>
    <x v="0"/>
  </r>
  <r>
    <x v="143"/>
    <x v="0"/>
    <x v="11"/>
    <x v="2"/>
    <x v="3"/>
    <x v="106"/>
    <x v="1"/>
    <x v="121"/>
    <x v="129"/>
    <x v="131"/>
    <x v="140"/>
    <x v="0"/>
  </r>
  <r>
    <x v="144"/>
    <x v="0"/>
    <x v="11"/>
    <x v="2"/>
    <x v="3"/>
    <x v="106"/>
    <x v="1"/>
    <x v="122"/>
    <x v="130"/>
    <x v="132"/>
    <x v="141"/>
    <x v="0"/>
  </r>
  <r>
    <x v="145"/>
    <x v="0"/>
    <x v="11"/>
    <x v="2"/>
    <x v="3"/>
    <x v="106"/>
    <x v="0"/>
    <x v="121"/>
    <x v="131"/>
    <x v="133"/>
    <x v="142"/>
    <x v="0"/>
  </r>
  <r>
    <x v="146"/>
    <x v="0"/>
    <x v="11"/>
    <x v="15"/>
    <x v="63"/>
    <x v="107"/>
    <x v="1"/>
    <x v="123"/>
    <x v="132"/>
    <x v="134"/>
    <x v="143"/>
    <x v="0"/>
  </r>
  <r>
    <x v="147"/>
    <x v="0"/>
    <x v="11"/>
    <x v="15"/>
    <x v="63"/>
    <x v="107"/>
    <x v="1"/>
    <x v="124"/>
    <x v="133"/>
    <x v="135"/>
    <x v="144"/>
    <x v="0"/>
  </r>
  <r>
    <x v="148"/>
    <x v="0"/>
    <x v="11"/>
    <x v="15"/>
    <x v="63"/>
    <x v="108"/>
    <x v="1"/>
    <x v="125"/>
    <x v="134"/>
    <x v="136"/>
    <x v="145"/>
    <x v="0"/>
  </r>
  <r>
    <x v="149"/>
    <x v="0"/>
    <x v="11"/>
    <x v="2"/>
    <x v="3"/>
    <x v="106"/>
    <x v="0"/>
    <x v="122"/>
    <x v="135"/>
    <x v="137"/>
    <x v="146"/>
    <x v="0"/>
  </r>
  <r>
    <x v="150"/>
    <x v="0"/>
    <x v="11"/>
    <x v="2"/>
    <x v="3"/>
    <x v="106"/>
    <x v="0"/>
    <x v="121"/>
    <x v="136"/>
    <x v="138"/>
    <x v="147"/>
    <x v="0"/>
  </r>
  <r>
    <x v="151"/>
    <x v="0"/>
    <x v="11"/>
    <x v="15"/>
    <x v="63"/>
    <x v="107"/>
    <x v="1"/>
    <x v="126"/>
    <x v="137"/>
    <x v="139"/>
    <x v="148"/>
    <x v="0"/>
  </r>
  <r>
    <x v="152"/>
    <x v="0"/>
    <x v="11"/>
    <x v="0"/>
    <x v="33"/>
    <x v="109"/>
    <x v="0"/>
    <x v="127"/>
    <x v="138"/>
    <x v="140"/>
    <x v="149"/>
    <x v="0"/>
  </r>
  <r>
    <x v="153"/>
    <x v="0"/>
    <x v="11"/>
    <x v="5"/>
    <x v="7"/>
    <x v="92"/>
    <x v="1"/>
    <x v="128"/>
    <x v="139"/>
    <x v="141"/>
    <x v="150"/>
    <x v="0"/>
  </r>
  <r>
    <x v="154"/>
    <x v="0"/>
    <x v="11"/>
    <x v="5"/>
    <x v="7"/>
    <x v="92"/>
    <x v="1"/>
    <x v="129"/>
    <x v="140"/>
    <x v="142"/>
    <x v="151"/>
    <x v="0"/>
  </r>
  <r>
    <x v="155"/>
    <x v="0"/>
    <x v="11"/>
    <x v="5"/>
    <x v="7"/>
    <x v="92"/>
    <x v="1"/>
    <x v="130"/>
    <x v="141"/>
    <x v="143"/>
    <x v="152"/>
    <x v="0"/>
  </r>
  <r>
    <x v="156"/>
    <x v="0"/>
    <x v="11"/>
    <x v="7"/>
    <x v="50"/>
    <x v="70"/>
    <x v="0"/>
    <x v="131"/>
    <x v="142"/>
    <x v="144"/>
    <x v="153"/>
    <x v="0"/>
  </r>
  <r>
    <x v="157"/>
    <x v="0"/>
    <x v="11"/>
    <x v="7"/>
    <x v="50"/>
    <x v="70"/>
    <x v="0"/>
    <x v="81"/>
    <x v="84"/>
    <x v="86"/>
    <x v="154"/>
    <x v="0"/>
  </r>
  <r>
    <x v="158"/>
    <x v="0"/>
    <x v="11"/>
    <x v="15"/>
    <x v="63"/>
    <x v="98"/>
    <x v="1"/>
    <x v="113"/>
    <x v="120"/>
    <x v="122"/>
    <x v="155"/>
    <x v="0"/>
  </r>
  <r>
    <x v="159"/>
    <x v="0"/>
    <x v="11"/>
    <x v="5"/>
    <x v="7"/>
    <x v="110"/>
    <x v="1"/>
    <x v="132"/>
    <x v="143"/>
    <x v="145"/>
    <x v="156"/>
    <x v="0"/>
  </r>
  <r>
    <x v="160"/>
    <x v="0"/>
    <x v="11"/>
    <x v="2"/>
    <x v="36"/>
    <x v="111"/>
    <x v="0"/>
    <x v="133"/>
    <x v="144"/>
    <x v="146"/>
    <x v="157"/>
    <x v="0"/>
  </r>
  <r>
    <x v="161"/>
    <x v="0"/>
    <x v="11"/>
    <x v="21"/>
    <x v="69"/>
    <x v="112"/>
    <x v="0"/>
    <x v="134"/>
    <x v="145"/>
    <x v="147"/>
    <x v="158"/>
    <x v="0"/>
  </r>
  <r>
    <x v="162"/>
    <x v="0"/>
    <x v="11"/>
    <x v="8"/>
    <x v="64"/>
    <x v="113"/>
    <x v="1"/>
    <x v="135"/>
    <x v="146"/>
    <x v="148"/>
    <x v="159"/>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5">
  <r>
    <x v="0"/>
    <x v="0"/>
    <x v="0"/>
    <x v="0"/>
    <x v="0"/>
    <x v="0"/>
    <x v="0"/>
    <x v="0"/>
    <x v="0"/>
    <x v="0"/>
    <x v="0"/>
    <x v="0"/>
  </r>
  <r>
    <x v="1"/>
    <x v="0"/>
    <x v="0"/>
    <x v="1"/>
    <x v="1"/>
    <x v="1"/>
    <x v="0"/>
    <x v="1"/>
    <x v="1"/>
    <x v="1"/>
    <x v="1"/>
    <x v="0"/>
  </r>
  <r>
    <x v="2"/>
    <x v="0"/>
    <x v="0"/>
    <x v="2"/>
    <x v="2"/>
    <x v="2"/>
    <x v="0"/>
    <x v="2"/>
    <x v="2"/>
    <x v="2"/>
    <x v="2"/>
    <x v="0"/>
  </r>
  <r>
    <x v="3"/>
    <x v="0"/>
    <x v="0"/>
    <x v="2"/>
    <x v="2"/>
    <x v="3"/>
    <x v="0"/>
    <x v="3"/>
    <x v="3"/>
    <x v="3"/>
    <x v="3"/>
    <x v="0"/>
  </r>
  <r>
    <x v="4"/>
    <x v="0"/>
    <x v="0"/>
    <x v="2"/>
    <x v="2"/>
    <x v="4"/>
    <x v="0"/>
    <x v="4"/>
    <x v="4"/>
    <x v="4"/>
    <x v="4"/>
    <x v="0"/>
  </r>
  <r>
    <x v="5"/>
    <x v="0"/>
    <x v="0"/>
    <x v="2"/>
    <x v="2"/>
    <x v="5"/>
    <x v="0"/>
    <x v="5"/>
    <x v="5"/>
    <x v="5"/>
    <x v="5"/>
    <x v="0"/>
  </r>
  <r>
    <x v="6"/>
    <x v="0"/>
    <x v="0"/>
    <x v="3"/>
    <x v="3"/>
    <x v="6"/>
    <x v="0"/>
    <x v="6"/>
    <x v="6"/>
    <x v="6"/>
    <x v="6"/>
    <x v="0"/>
  </r>
  <r>
    <x v="7"/>
    <x v="0"/>
    <x v="0"/>
    <x v="4"/>
    <x v="4"/>
    <x v="7"/>
    <x v="0"/>
    <x v="7"/>
    <x v="7"/>
    <x v="7"/>
    <x v="7"/>
    <x v="0"/>
  </r>
  <r>
    <x v="8"/>
    <x v="0"/>
    <x v="0"/>
    <x v="5"/>
    <x v="5"/>
    <x v="8"/>
    <x v="0"/>
    <x v="7"/>
    <x v="7"/>
    <x v="7"/>
    <x v="8"/>
    <x v="0"/>
  </r>
  <r>
    <x v="9"/>
    <x v="0"/>
    <x v="0"/>
    <x v="6"/>
    <x v="6"/>
    <x v="9"/>
    <x v="0"/>
    <x v="8"/>
    <x v="8"/>
    <x v="8"/>
    <x v="9"/>
    <x v="0"/>
  </r>
  <r>
    <x v="10"/>
    <x v="0"/>
    <x v="0"/>
    <x v="7"/>
    <x v="7"/>
    <x v="10"/>
    <x v="0"/>
    <x v="9"/>
    <x v="9"/>
    <x v="9"/>
    <x v="10"/>
    <x v="0"/>
  </r>
  <r>
    <x v="11"/>
    <x v="0"/>
    <x v="0"/>
    <x v="7"/>
    <x v="7"/>
    <x v="11"/>
    <x v="0"/>
    <x v="10"/>
    <x v="10"/>
    <x v="10"/>
    <x v="10"/>
    <x v="0"/>
  </r>
  <r>
    <x v="12"/>
    <x v="0"/>
    <x v="0"/>
    <x v="8"/>
    <x v="8"/>
    <x v="12"/>
    <x v="0"/>
    <x v="11"/>
    <x v="11"/>
    <x v="11"/>
    <x v="11"/>
    <x v="0"/>
  </r>
  <r>
    <x v="13"/>
    <x v="0"/>
    <x v="0"/>
    <x v="2"/>
    <x v="9"/>
    <x v="13"/>
    <x v="0"/>
    <x v="12"/>
    <x v="12"/>
    <x v="12"/>
    <x v="12"/>
    <x v="0"/>
  </r>
  <r>
    <x v="14"/>
    <x v="0"/>
    <x v="0"/>
    <x v="9"/>
    <x v="10"/>
    <x v="14"/>
    <x v="0"/>
    <x v="13"/>
    <x v="13"/>
    <x v="13"/>
    <x v="13"/>
    <x v="0"/>
  </r>
  <r>
    <x v="15"/>
    <x v="0"/>
    <x v="0"/>
    <x v="10"/>
    <x v="11"/>
    <x v="15"/>
    <x v="0"/>
    <x v="14"/>
    <x v="14"/>
    <x v="14"/>
    <x v="14"/>
    <x v="0"/>
  </r>
  <r>
    <x v="16"/>
    <x v="0"/>
    <x v="0"/>
    <x v="10"/>
    <x v="11"/>
    <x v="15"/>
    <x v="0"/>
    <x v="14"/>
    <x v="14"/>
    <x v="14"/>
    <x v="15"/>
    <x v="0"/>
  </r>
  <r>
    <x v="17"/>
    <x v="0"/>
    <x v="0"/>
    <x v="11"/>
    <x v="12"/>
    <x v="16"/>
    <x v="0"/>
    <x v="15"/>
    <x v="15"/>
    <x v="15"/>
    <x v="16"/>
    <x v="1"/>
  </r>
  <r>
    <x v="18"/>
    <x v="0"/>
    <x v="0"/>
    <x v="11"/>
    <x v="13"/>
    <x v="17"/>
    <x v="0"/>
    <x v="16"/>
    <x v="16"/>
    <x v="16"/>
    <x v="17"/>
    <x v="1"/>
  </r>
  <r>
    <x v="19"/>
    <x v="0"/>
    <x v="0"/>
    <x v="9"/>
    <x v="10"/>
    <x v="14"/>
    <x v="0"/>
    <x v="17"/>
    <x v="17"/>
    <x v="17"/>
    <x v="18"/>
    <x v="0"/>
  </r>
  <r>
    <x v="20"/>
    <x v="0"/>
    <x v="0"/>
    <x v="12"/>
    <x v="14"/>
    <x v="18"/>
    <x v="1"/>
    <x v="18"/>
    <x v="18"/>
    <x v="18"/>
    <x v="19"/>
    <x v="1"/>
  </r>
  <r>
    <x v="21"/>
    <x v="0"/>
    <x v="0"/>
    <x v="13"/>
    <x v="15"/>
    <x v="19"/>
    <x v="0"/>
    <x v="19"/>
    <x v="19"/>
    <x v="19"/>
    <x v="20"/>
    <x v="0"/>
  </r>
  <r>
    <x v="22"/>
    <x v="0"/>
    <x v="0"/>
    <x v="14"/>
    <x v="16"/>
    <x v="20"/>
    <x v="0"/>
    <x v="20"/>
    <x v="20"/>
    <x v="20"/>
    <x v="21"/>
    <x v="0"/>
  </r>
  <r>
    <x v="23"/>
    <x v="0"/>
    <x v="0"/>
    <x v="15"/>
    <x v="17"/>
    <x v="21"/>
    <x v="0"/>
    <x v="21"/>
    <x v="21"/>
    <x v="14"/>
    <x v="22"/>
    <x v="0"/>
  </r>
  <r>
    <x v="24"/>
    <x v="0"/>
    <x v="0"/>
    <x v="16"/>
    <x v="18"/>
    <x v="22"/>
    <x v="2"/>
    <x v="22"/>
    <x v="22"/>
    <x v="21"/>
    <x v="23"/>
    <x v="0"/>
  </r>
  <r>
    <x v="25"/>
    <x v="0"/>
    <x v="0"/>
    <x v="14"/>
    <x v="19"/>
    <x v="23"/>
    <x v="0"/>
    <x v="23"/>
    <x v="23"/>
    <x v="22"/>
    <x v="24"/>
    <x v="0"/>
  </r>
  <r>
    <x v="26"/>
    <x v="0"/>
    <x v="1"/>
    <x v="0"/>
    <x v="20"/>
    <x v="24"/>
    <x v="0"/>
    <x v="24"/>
    <x v="24"/>
    <x v="23"/>
    <x v="25"/>
    <x v="0"/>
  </r>
  <r>
    <x v="27"/>
    <x v="0"/>
    <x v="1"/>
    <x v="17"/>
    <x v="21"/>
    <x v="25"/>
    <x v="0"/>
    <x v="25"/>
    <x v="25"/>
    <x v="24"/>
    <x v="26"/>
    <x v="0"/>
  </r>
  <r>
    <x v="28"/>
    <x v="0"/>
    <x v="1"/>
    <x v="15"/>
    <x v="17"/>
    <x v="26"/>
    <x v="0"/>
    <x v="26"/>
    <x v="26"/>
    <x v="25"/>
    <x v="27"/>
    <x v="0"/>
  </r>
  <r>
    <x v="29"/>
    <x v="0"/>
    <x v="1"/>
    <x v="2"/>
    <x v="2"/>
    <x v="3"/>
    <x v="0"/>
    <x v="27"/>
    <x v="27"/>
    <x v="26"/>
    <x v="28"/>
    <x v="0"/>
  </r>
  <r>
    <x v="30"/>
    <x v="0"/>
    <x v="1"/>
    <x v="2"/>
    <x v="2"/>
    <x v="2"/>
    <x v="0"/>
    <x v="28"/>
    <x v="28"/>
    <x v="27"/>
    <x v="29"/>
    <x v="0"/>
  </r>
  <r>
    <x v="31"/>
    <x v="0"/>
    <x v="1"/>
    <x v="2"/>
    <x v="2"/>
    <x v="4"/>
    <x v="0"/>
    <x v="29"/>
    <x v="29"/>
    <x v="28"/>
    <x v="30"/>
    <x v="0"/>
  </r>
  <r>
    <x v="32"/>
    <x v="0"/>
    <x v="1"/>
    <x v="2"/>
    <x v="2"/>
    <x v="5"/>
    <x v="0"/>
    <x v="30"/>
    <x v="30"/>
    <x v="29"/>
    <x v="31"/>
    <x v="0"/>
  </r>
  <r>
    <x v="33"/>
    <x v="0"/>
    <x v="1"/>
    <x v="9"/>
    <x v="22"/>
    <x v="27"/>
    <x v="0"/>
    <x v="31"/>
    <x v="31"/>
    <x v="30"/>
    <x v="32"/>
    <x v="0"/>
  </r>
  <r>
    <x v="34"/>
    <x v="0"/>
    <x v="1"/>
    <x v="18"/>
    <x v="23"/>
    <x v="28"/>
    <x v="0"/>
    <x v="32"/>
    <x v="32"/>
    <x v="31"/>
    <x v="33"/>
    <x v="0"/>
  </r>
  <r>
    <x v="35"/>
    <x v="0"/>
    <x v="1"/>
    <x v="18"/>
    <x v="23"/>
    <x v="29"/>
    <x v="0"/>
    <x v="33"/>
    <x v="33"/>
    <x v="32"/>
    <x v="33"/>
    <x v="0"/>
  </r>
  <r>
    <x v="36"/>
    <x v="0"/>
    <x v="1"/>
    <x v="18"/>
    <x v="23"/>
    <x v="30"/>
    <x v="0"/>
    <x v="34"/>
    <x v="34"/>
    <x v="33"/>
    <x v="34"/>
    <x v="0"/>
  </r>
  <r>
    <x v="37"/>
    <x v="0"/>
    <x v="1"/>
    <x v="5"/>
    <x v="24"/>
    <x v="31"/>
    <x v="0"/>
    <x v="35"/>
    <x v="35"/>
    <x v="34"/>
    <x v="35"/>
    <x v="0"/>
  </r>
  <r>
    <x v="38"/>
    <x v="0"/>
    <x v="1"/>
    <x v="5"/>
    <x v="24"/>
    <x v="31"/>
    <x v="0"/>
    <x v="35"/>
    <x v="35"/>
    <x v="34"/>
    <x v="36"/>
    <x v="0"/>
  </r>
  <r>
    <x v="39"/>
    <x v="0"/>
    <x v="1"/>
    <x v="5"/>
    <x v="24"/>
    <x v="32"/>
    <x v="0"/>
    <x v="36"/>
    <x v="36"/>
    <x v="35"/>
    <x v="37"/>
    <x v="0"/>
  </r>
  <r>
    <x v="40"/>
    <x v="0"/>
    <x v="2"/>
    <x v="0"/>
    <x v="25"/>
    <x v="33"/>
    <x v="0"/>
    <x v="37"/>
    <x v="37"/>
    <x v="36"/>
    <x v="38"/>
    <x v="0"/>
  </r>
  <r>
    <x v="41"/>
    <x v="0"/>
    <x v="2"/>
    <x v="16"/>
    <x v="26"/>
    <x v="34"/>
    <x v="1"/>
    <x v="38"/>
    <x v="38"/>
    <x v="37"/>
    <x v="39"/>
    <x v="0"/>
  </r>
  <r>
    <x v="42"/>
    <x v="0"/>
    <x v="2"/>
    <x v="6"/>
    <x v="6"/>
    <x v="35"/>
    <x v="2"/>
    <x v="39"/>
    <x v="39"/>
    <x v="38"/>
    <x v="40"/>
    <x v="0"/>
  </r>
  <r>
    <x v="43"/>
    <x v="0"/>
    <x v="2"/>
    <x v="10"/>
    <x v="27"/>
    <x v="36"/>
    <x v="2"/>
    <x v="40"/>
    <x v="40"/>
    <x v="39"/>
    <x v="41"/>
    <x v="0"/>
  </r>
  <r>
    <x v="44"/>
    <x v="0"/>
    <x v="2"/>
    <x v="2"/>
    <x v="28"/>
    <x v="37"/>
    <x v="2"/>
    <x v="41"/>
    <x v="41"/>
    <x v="40"/>
    <x v="42"/>
    <x v="0"/>
  </r>
  <r>
    <x v="45"/>
    <x v="0"/>
    <x v="2"/>
    <x v="14"/>
    <x v="29"/>
    <x v="38"/>
    <x v="0"/>
    <x v="32"/>
    <x v="32"/>
    <x v="31"/>
    <x v="43"/>
    <x v="0"/>
  </r>
  <r>
    <x v="46"/>
    <x v="0"/>
    <x v="2"/>
    <x v="9"/>
    <x v="30"/>
    <x v="39"/>
    <x v="0"/>
    <x v="42"/>
    <x v="42"/>
    <x v="41"/>
    <x v="44"/>
    <x v="0"/>
  </r>
  <r>
    <x v="47"/>
    <x v="0"/>
    <x v="2"/>
    <x v="9"/>
    <x v="30"/>
    <x v="40"/>
    <x v="0"/>
    <x v="43"/>
    <x v="43"/>
    <x v="42"/>
    <x v="45"/>
    <x v="0"/>
  </r>
  <r>
    <x v="48"/>
    <x v="0"/>
    <x v="2"/>
    <x v="9"/>
    <x v="30"/>
    <x v="41"/>
    <x v="0"/>
    <x v="44"/>
    <x v="44"/>
    <x v="43"/>
    <x v="46"/>
    <x v="0"/>
  </r>
  <r>
    <x v="49"/>
    <x v="0"/>
    <x v="2"/>
    <x v="10"/>
    <x v="31"/>
    <x v="42"/>
    <x v="0"/>
    <x v="45"/>
    <x v="45"/>
    <x v="44"/>
    <x v="47"/>
    <x v="0"/>
  </r>
  <r>
    <x v="50"/>
    <x v="0"/>
    <x v="2"/>
    <x v="10"/>
    <x v="31"/>
    <x v="42"/>
    <x v="0"/>
    <x v="45"/>
    <x v="45"/>
    <x v="44"/>
    <x v="47"/>
    <x v="0"/>
  </r>
  <r>
    <x v="51"/>
    <x v="0"/>
    <x v="2"/>
    <x v="10"/>
    <x v="31"/>
    <x v="42"/>
    <x v="0"/>
    <x v="46"/>
    <x v="46"/>
    <x v="45"/>
    <x v="47"/>
    <x v="0"/>
  </r>
  <r>
    <x v="52"/>
    <x v="0"/>
    <x v="2"/>
    <x v="10"/>
    <x v="31"/>
    <x v="42"/>
    <x v="0"/>
    <x v="47"/>
    <x v="47"/>
    <x v="46"/>
    <x v="47"/>
    <x v="0"/>
  </r>
  <r>
    <x v="53"/>
    <x v="0"/>
    <x v="2"/>
    <x v="10"/>
    <x v="31"/>
    <x v="43"/>
    <x v="0"/>
    <x v="48"/>
    <x v="48"/>
    <x v="47"/>
    <x v="48"/>
    <x v="0"/>
  </r>
  <r>
    <x v="54"/>
    <x v="0"/>
    <x v="2"/>
    <x v="10"/>
    <x v="31"/>
    <x v="43"/>
    <x v="0"/>
    <x v="48"/>
    <x v="48"/>
    <x v="47"/>
    <x v="48"/>
    <x v="0"/>
  </r>
  <r>
    <x v="55"/>
    <x v="0"/>
    <x v="2"/>
    <x v="10"/>
    <x v="31"/>
    <x v="44"/>
    <x v="1"/>
    <x v="28"/>
    <x v="49"/>
    <x v="48"/>
    <x v="49"/>
    <x v="0"/>
  </r>
  <r>
    <x v="56"/>
    <x v="0"/>
    <x v="2"/>
    <x v="10"/>
    <x v="31"/>
    <x v="45"/>
    <x v="2"/>
    <x v="49"/>
    <x v="50"/>
    <x v="49"/>
    <x v="50"/>
    <x v="0"/>
  </r>
  <r>
    <x v="57"/>
    <x v="0"/>
    <x v="2"/>
    <x v="19"/>
    <x v="32"/>
    <x v="46"/>
    <x v="0"/>
    <x v="50"/>
    <x v="51"/>
    <x v="50"/>
    <x v="51"/>
    <x v="0"/>
  </r>
  <r>
    <x v="58"/>
    <x v="0"/>
    <x v="2"/>
    <x v="0"/>
    <x v="33"/>
    <x v="47"/>
    <x v="0"/>
    <x v="51"/>
    <x v="52"/>
    <x v="51"/>
    <x v="52"/>
    <x v="0"/>
  </r>
  <r>
    <x v="59"/>
    <x v="0"/>
    <x v="2"/>
    <x v="0"/>
    <x v="33"/>
    <x v="48"/>
    <x v="0"/>
    <x v="52"/>
    <x v="53"/>
    <x v="52"/>
    <x v="53"/>
    <x v="0"/>
  </r>
  <r>
    <x v="60"/>
    <x v="0"/>
    <x v="2"/>
    <x v="13"/>
    <x v="34"/>
    <x v="49"/>
    <x v="0"/>
    <x v="53"/>
    <x v="54"/>
    <x v="53"/>
    <x v="54"/>
    <x v="0"/>
  </r>
  <r>
    <x v="61"/>
    <x v="0"/>
    <x v="2"/>
    <x v="14"/>
    <x v="35"/>
    <x v="50"/>
    <x v="0"/>
    <x v="54"/>
    <x v="55"/>
    <x v="54"/>
    <x v="55"/>
    <x v="0"/>
  </r>
  <r>
    <x v="62"/>
    <x v="0"/>
    <x v="3"/>
    <x v="5"/>
    <x v="36"/>
    <x v="51"/>
    <x v="1"/>
    <x v="55"/>
    <x v="56"/>
    <x v="55"/>
    <x v="56"/>
    <x v="0"/>
  </r>
  <r>
    <x v="63"/>
    <x v="0"/>
    <x v="3"/>
    <x v="11"/>
    <x v="37"/>
    <x v="52"/>
    <x v="0"/>
    <x v="56"/>
    <x v="57"/>
    <x v="56"/>
    <x v="57"/>
    <x v="1"/>
  </r>
  <r>
    <x v="64"/>
    <x v="0"/>
    <x v="3"/>
    <x v="1"/>
    <x v="38"/>
    <x v="53"/>
    <x v="0"/>
    <x v="57"/>
    <x v="58"/>
    <x v="57"/>
    <x v="58"/>
    <x v="1"/>
  </r>
  <r>
    <x v="65"/>
    <x v="0"/>
    <x v="3"/>
    <x v="20"/>
    <x v="39"/>
    <x v="54"/>
    <x v="0"/>
    <x v="58"/>
    <x v="59"/>
    <x v="58"/>
    <x v="59"/>
    <x v="2"/>
  </r>
  <r>
    <x v="66"/>
    <x v="0"/>
    <x v="3"/>
    <x v="20"/>
    <x v="39"/>
    <x v="55"/>
    <x v="0"/>
    <x v="58"/>
    <x v="59"/>
    <x v="58"/>
    <x v="60"/>
    <x v="2"/>
  </r>
  <r>
    <x v="67"/>
    <x v="0"/>
    <x v="3"/>
    <x v="5"/>
    <x v="40"/>
    <x v="56"/>
    <x v="1"/>
    <x v="8"/>
    <x v="60"/>
    <x v="59"/>
    <x v="61"/>
    <x v="0"/>
  </r>
  <r>
    <x v="68"/>
    <x v="0"/>
    <x v="3"/>
    <x v="5"/>
    <x v="36"/>
    <x v="57"/>
    <x v="0"/>
    <x v="12"/>
    <x v="12"/>
    <x v="12"/>
    <x v="62"/>
    <x v="0"/>
  </r>
  <r>
    <x v="69"/>
    <x v="0"/>
    <x v="3"/>
    <x v="0"/>
    <x v="41"/>
    <x v="58"/>
    <x v="2"/>
    <x v="59"/>
    <x v="61"/>
    <x v="60"/>
    <x v="63"/>
    <x v="1"/>
  </r>
  <r>
    <x v="70"/>
    <x v="0"/>
    <x v="3"/>
    <x v="21"/>
    <x v="42"/>
    <x v="59"/>
    <x v="3"/>
    <x v="60"/>
    <x v="62"/>
    <x v="61"/>
    <x v="64"/>
    <x v="0"/>
  </r>
  <r>
    <x v="71"/>
    <x v="0"/>
    <x v="3"/>
    <x v="21"/>
    <x v="42"/>
    <x v="59"/>
    <x v="3"/>
    <x v="31"/>
    <x v="63"/>
    <x v="62"/>
    <x v="65"/>
    <x v="0"/>
  </r>
  <r>
    <x v="72"/>
    <x v="0"/>
    <x v="3"/>
    <x v="21"/>
    <x v="42"/>
    <x v="59"/>
    <x v="3"/>
    <x v="9"/>
    <x v="64"/>
    <x v="63"/>
    <x v="66"/>
    <x v="0"/>
  </r>
  <r>
    <x v="73"/>
    <x v="0"/>
    <x v="3"/>
    <x v="21"/>
    <x v="42"/>
    <x v="59"/>
    <x v="3"/>
    <x v="61"/>
    <x v="65"/>
    <x v="64"/>
    <x v="67"/>
    <x v="0"/>
  </r>
  <r>
    <x v="74"/>
    <x v="0"/>
    <x v="3"/>
    <x v="21"/>
    <x v="42"/>
    <x v="59"/>
    <x v="3"/>
    <x v="62"/>
    <x v="66"/>
    <x v="65"/>
    <x v="68"/>
    <x v="0"/>
  </r>
  <r>
    <x v="75"/>
    <x v="0"/>
    <x v="3"/>
    <x v="21"/>
    <x v="42"/>
    <x v="59"/>
    <x v="3"/>
    <x v="21"/>
    <x v="67"/>
    <x v="66"/>
    <x v="69"/>
    <x v="0"/>
  </r>
  <r>
    <x v="76"/>
    <x v="0"/>
    <x v="3"/>
    <x v="21"/>
    <x v="42"/>
    <x v="59"/>
    <x v="3"/>
    <x v="6"/>
    <x v="68"/>
    <x v="67"/>
    <x v="70"/>
    <x v="0"/>
  </r>
  <r>
    <x v="77"/>
    <x v="0"/>
    <x v="3"/>
    <x v="21"/>
    <x v="42"/>
    <x v="59"/>
    <x v="3"/>
    <x v="63"/>
    <x v="69"/>
    <x v="68"/>
    <x v="71"/>
    <x v="0"/>
  </r>
  <r>
    <x v="78"/>
    <x v="0"/>
    <x v="3"/>
    <x v="21"/>
    <x v="42"/>
    <x v="59"/>
    <x v="3"/>
    <x v="64"/>
    <x v="70"/>
    <x v="69"/>
    <x v="72"/>
    <x v="0"/>
  </r>
  <r>
    <x v="79"/>
    <x v="0"/>
    <x v="3"/>
    <x v="16"/>
    <x v="43"/>
    <x v="60"/>
    <x v="3"/>
    <x v="65"/>
    <x v="71"/>
    <x v="70"/>
    <x v="73"/>
    <x v="0"/>
  </r>
  <r>
    <x v="80"/>
    <x v="0"/>
    <x v="3"/>
    <x v="16"/>
    <x v="43"/>
    <x v="60"/>
    <x v="3"/>
    <x v="66"/>
    <x v="72"/>
    <x v="71"/>
    <x v="74"/>
    <x v="0"/>
  </r>
  <r>
    <x v="81"/>
    <x v="0"/>
    <x v="3"/>
    <x v="20"/>
    <x v="39"/>
    <x v="54"/>
    <x v="0"/>
    <x v="67"/>
    <x v="73"/>
    <x v="72"/>
    <x v="75"/>
    <x v="2"/>
  </r>
  <r>
    <x v="82"/>
    <x v="0"/>
    <x v="3"/>
    <x v="20"/>
    <x v="39"/>
    <x v="54"/>
    <x v="0"/>
    <x v="67"/>
    <x v="73"/>
    <x v="72"/>
    <x v="76"/>
    <x v="2"/>
  </r>
  <r>
    <x v="83"/>
    <x v="0"/>
    <x v="3"/>
    <x v="20"/>
    <x v="39"/>
    <x v="54"/>
    <x v="0"/>
    <x v="68"/>
    <x v="74"/>
    <x v="73"/>
    <x v="77"/>
    <x v="2"/>
  </r>
  <r>
    <x v="84"/>
    <x v="0"/>
    <x v="3"/>
    <x v="20"/>
    <x v="39"/>
    <x v="55"/>
    <x v="0"/>
    <x v="69"/>
    <x v="75"/>
    <x v="74"/>
    <x v="78"/>
    <x v="2"/>
  </r>
  <r>
    <x v="85"/>
    <x v="0"/>
    <x v="3"/>
    <x v="20"/>
    <x v="39"/>
    <x v="55"/>
    <x v="0"/>
    <x v="69"/>
    <x v="75"/>
    <x v="74"/>
    <x v="79"/>
    <x v="2"/>
  </r>
  <r>
    <x v="86"/>
    <x v="0"/>
    <x v="3"/>
    <x v="1"/>
    <x v="44"/>
    <x v="61"/>
    <x v="0"/>
    <x v="70"/>
    <x v="76"/>
    <x v="75"/>
    <x v="80"/>
    <x v="0"/>
  </r>
  <r>
    <x v="87"/>
    <x v="0"/>
    <x v="3"/>
    <x v="6"/>
    <x v="45"/>
    <x v="62"/>
    <x v="0"/>
    <x v="71"/>
    <x v="77"/>
    <x v="76"/>
    <x v="81"/>
    <x v="0"/>
  </r>
  <r>
    <x v="88"/>
    <x v="0"/>
    <x v="3"/>
    <x v="6"/>
    <x v="45"/>
    <x v="62"/>
    <x v="0"/>
    <x v="62"/>
    <x v="78"/>
    <x v="77"/>
    <x v="81"/>
    <x v="0"/>
  </r>
  <r>
    <x v="89"/>
    <x v="1"/>
    <x v="4"/>
    <x v="0"/>
    <x v="46"/>
    <x v="63"/>
    <x v="4"/>
    <x v="72"/>
    <x v="79"/>
    <x v="78"/>
    <x v="82"/>
    <x v="0"/>
  </r>
  <r>
    <x v="90"/>
    <x v="0"/>
    <x v="4"/>
    <x v="0"/>
    <x v="47"/>
    <x v="64"/>
    <x v="3"/>
    <x v="48"/>
    <x v="80"/>
    <x v="79"/>
    <x v="83"/>
    <x v="0"/>
  </r>
  <r>
    <x v="91"/>
    <x v="0"/>
    <x v="4"/>
    <x v="0"/>
    <x v="47"/>
    <x v="64"/>
    <x v="3"/>
    <x v="62"/>
    <x v="66"/>
    <x v="65"/>
    <x v="84"/>
    <x v="0"/>
  </r>
  <r>
    <x v="92"/>
    <x v="0"/>
    <x v="4"/>
    <x v="9"/>
    <x v="48"/>
    <x v="65"/>
    <x v="3"/>
    <x v="73"/>
    <x v="81"/>
    <x v="80"/>
    <x v="85"/>
    <x v="0"/>
  </r>
  <r>
    <x v="93"/>
    <x v="0"/>
    <x v="4"/>
    <x v="6"/>
    <x v="49"/>
    <x v="66"/>
    <x v="4"/>
    <x v="16"/>
    <x v="16"/>
    <x v="16"/>
    <x v="86"/>
    <x v="0"/>
  </r>
  <r>
    <x v="94"/>
    <x v="0"/>
    <x v="4"/>
    <x v="9"/>
    <x v="50"/>
    <x v="67"/>
    <x v="4"/>
    <x v="74"/>
    <x v="82"/>
    <x v="81"/>
    <x v="87"/>
    <x v="0"/>
  </r>
  <r>
    <x v="95"/>
    <x v="0"/>
    <x v="4"/>
    <x v="5"/>
    <x v="51"/>
    <x v="68"/>
    <x v="4"/>
    <x v="75"/>
    <x v="83"/>
    <x v="82"/>
    <x v="88"/>
    <x v="0"/>
  </r>
  <r>
    <x v="96"/>
    <x v="0"/>
    <x v="4"/>
    <x v="14"/>
    <x v="19"/>
    <x v="69"/>
    <x v="3"/>
    <x v="76"/>
    <x v="84"/>
    <x v="83"/>
    <x v="89"/>
    <x v="0"/>
  </r>
  <r>
    <x v="97"/>
    <x v="0"/>
    <x v="4"/>
    <x v="14"/>
    <x v="19"/>
    <x v="69"/>
    <x v="3"/>
    <x v="76"/>
    <x v="84"/>
    <x v="83"/>
    <x v="90"/>
    <x v="0"/>
  </r>
  <r>
    <x v="98"/>
    <x v="0"/>
    <x v="4"/>
    <x v="14"/>
    <x v="19"/>
    <x v="69"/>
    <x v="3"/>
    <x v="77"/>
    <x v="85"/>
    <x v="84"/>
    <x v="91"/>
    <x v="0"/>
  </r>
  <r>
    <x v="9"/>
    <x v="0"/>
    <x v="4"/>
    <x v="20"/>
    <x v="52"/>
    <x v="70"/>
    <x v="4"/>
    <x v="31"/>
    <x v="31"/>
    <x v="30"/>
    <x v="92"/>
    <x v="0"/>
  </r>
  <r>
    <x v="10"/>
    <x v="0"/>
    <x v="4"/>
    <x v="9"/>
    <x v="53"/>
    <x v="71"/>
    <x v="5"/>
    <x v="78"/>
    <x v="86"/>
    <x v="85"/>
    <x v="93"/>
    <x v="0"/>
  </r>
  <r>
    <x v="11"/>
    <x v="0"/>
    <x v="4"/>
    <x v="18"/>
    <x v="54"/>
    <x v="72"/>
    <x v="3"/>
    <x v="79"/>
    <x v="87"/>
    <x v="86"/>
    <x v="94"/>
    <x v="0"/>
  </r>
  <r>
    <x v="12"/>
    <x v="0"/>
    <x v="4"/>
    <x v="15"/>
    <x v="55"/>
    <x v="73"/>
    <x v="4"/>
    <x v="80"/>
    <x v="88"/>
    <x v="87"/>
    <x v="95"/>
    <x v="0"/>
  </r>
  <r>
    <x v="13"/>
    <x v="0"/>
    <x v="4"/>
    <x v="11"/>
    <x v="56"/>
    <x v="74"/>
    <x v="4"/>
    <x v="81"/>
    <x v="89"/>
    <x v="88"/>
    <x v="96"/>
    <x v="0"/>
  </r>
  <r>
    <x v="14"/>
    <x v="0"/>
    <x v="4"/>
    <x v="11"/>
    <x v="56"/>
    <x v="75"/>
    <x v="4"/>
    <x v="56"/>
    <x v="57"/>
    <x v="56"/>
    <x v="97"/>
    <x v="0"/>
  </r>
  <r>
    <x v="16"/>
    <x v="0"/>
    <x v="4"/>
    <x v="6"/>
    <x v="49"/>
    <x v="76"/>
    <x v="4"/>
    <x v="82"/>
    <x v="90"/>
    <x v="89"/>
    <x v="98"/>
    <x v="0"/>
  </r>
  <r>
    <x v="17"/>
    <x v="0"/>
    <x v="4"/>
    <x v="6"/>
    <x v="49"/>
    <x v="76"/>
    <x v="4"/>
    <x v="16"/>
    <x v="16"/>
    <x v="16"/>
    <x v="99"/>
    <x v="0"/>
  </r>
  <r>
    <x v="18"/>
    <x v="0"/>
    <x v="4"/>
    <x v="16"/>
    <x v="26"/>
    <x v="77"/>
    <x v="4"/>
    <x v="83"/>
    <x v="91"/>
    <x v="90"/>
    <x v="100"/>
    <x v="0"/>
  </r>
  <r>
    <x v="19"/>
    <x v="0"/>
    <x v="4"/>
    <x v="15"/>
    <x v="57"/>
    <x v="74"/>
    <x v="3"/>
    <x v="84"/>
    <x v="92"/>
    <x v="91"/>
    <x v="101"/>
    <x v="0"/>
  </r>
  <r>
    <x v="20"/>
    <x v="0"/>
    <x v="4"/>
    <x v="15"/>
    <x v="57"/>
    <x v="75"/>
    <x v="3"/>
    <x v="85"/>
    <x v="93"/>
    <x v="92"/>
    <x v="102"/>
    <x v="0"/>
  </r>
  <r>
    <x v="99"/>
    <x v="0"/>
    <x v="5"/>
    <x v="22"/>
    <x v="58"/>
    <x v="78"/>
    <x v="4"/>
    <x v="86"/>
    <x v="94"/>
    <x v="93"/>
    <x v="103"/>
    <x v="0"/>
  </r>
  <r>
    <x v="100"/>
    <x v="0"/>
    <x v="5"/>
    <x v="20"/>
    <x v="59"/>
    <x v="79"/>
    <x v="3"/>
    <x v="87"/>
    <x v="95"/>
    <x v="94"/>
    <x v="104"/>
    <x v="0"/>
  </r>
  <r>
    <x v="101"/>
    <x v="0"/>
    <x v="5"/>
    <x v="0"/>
    <x v="60"/>
    <x v="80"/>
    <x v="3"/>
    <x v="88"/>
    <x v="96"/>
    <x v="95"/>
    <x v="105"/>
    <x v="0"/>
  </r>
  <r>
    <x v="102"/>
    <x v="0"/>
    <x v="5"/>
    <x v="0"/>
    <x v="60"/>
    <x v="80"/>
    <x v="3"/>
    <x v="89"/>
    <x v="97"/>
    <x v="96"/>
    <x v="106"/>
    <x v="0"/>
  </r>
  <r>
    <x v="103"/>
    <x v="0"/>
    <x v="5"/>
    <x v="2"/>
    <x v="2"/>
    <x v="81"/>
    <x v="3"/>
    <x v="90"/>
    <x v="98"/>
    <x v="97"/>
    <x v="107"/>
    <x v="0"/>
  </r>
  <r>
    <x v="104"/>
    <x v="0"/>
    <x v="5"/>
    <x v="14"/>
    <x v="61"/>
    <x v="82"/>
    <x v="4"/>
    <x v="91"/>
    <x v="99"/>
    <x v="98"/>
    <x v="108"/>
    <x v="0"/>
  </r>
  <r>
    <x v="105"/>
    <x v="0"/>
    <x v="5"/>
    <x v="6"/>
    <x v="62"/>
    <x v="83"/>
    <x v="4"/>
    <x v="92"/>
    <x v="100"/>
    <x v="99"/>
    <x v="109"/>
    <x v="0"/>
  </r>
  <r>
    <x v="106"/>
    <x v="0"/>
    <x v="5"/>
    <x v="21"/>
    <x v="63"/>
    <x v="84"/>
    <x v="3"/>
    <x v="93"/>
    <x v="101"/>
    <x v="100"/>
    <x v="110"/>
    <x v="0"/>
  </r>
  <r>
    <x v="107"/>
    <x v="0"/>
    <x v="5"/>
    <x v="18"/>
    <x v="54"/>
    <x v="85"/>
    <x v="3"/>
    <x v="94"/>
    <x v="102"/>
    <x v="101"/>
    <x v="111"/>
    <x v="0"/>
  </r>
  <r>
    <x v="108"/>
    <x v="0"/>
    <x v="6"/>
    <x v="14"/>
    <x v="19"/>
    <x v="86"/>
    <x v="4"/>
    <x v="95"/>
    <x v="103"/>
    <x v="102"/>
    <x v="112"/>
    <x v="0"/>
  </r>
  <r>
    <x v="109"/>
    <x v="0"/>
    <x v="6"/>
    <x v="14"/>
    <x v="19"/>
    <x v="87"/>
    <x v="4"/>
    <x v="96"/>
    <x v="104"/>
    <x v="103"/>
    <x v="113"/>
    <x v="0"/>
  </r>
  <r>
    <x v="110"/>
    <x v="0"/>
    <x v="6"/>
    <x v="14"/>
    <x v="64"/>
    <x v="88"/>
    <x v="4"/>
    <x v="47"/>
    <x v="47"/>
    <x v="46"/>
    <x v="114"/>
    <x v="0"/>
  </r>
  <r>
    <x v="111"/>
    <x v="0"/>
    <x v="6"/>
    <x v="14"/>
    <x v="64"/>
    <x v="89"/>
    <x v="4"/>
    <x v="97"/>
    <x v="105"/>
    <x v="104"/>
    <x v="115"/>
    <x v="0"/>
  </r>
  <r>
    <x v="112"/>
    <x v="0"/>
    <x v="6"/>
    <x v="18"/>
    <x v="54"/>
    <x v="90"/>
    <x v="3"/>
    <x v="98"/>
    <x v="106"/>
    <x v="105"/>
    <x v="116"/>
    <x v="0"/>
  </r>
  <r>
    <x v="113"/>
    <x v="0"/>
    <x v="6"/>
    <x v="18"/>
    <x v="54"/>
    <x v="91"/>
    <x v="3"/>
    <x v="99"/>
    <x v="107"/>
    <x v="106"/>
    <x v="117"/>
    <x v="0"/>
  </r>
  <r>
    <x v="114"/>
    <x v="0"/>
    <x v="6"/>
    <x v="18"/>
    <x v="54"/>
    <x v="92"/>
    <x v="3"/>
    <x v="100"/>
    <x v="108"/>
    <x v="107"/>
    <x v="118"/>
    <x v="0"/>
  </r>
  <r>
    <x v="115"/>
    <x v="0"/>
    <x v="6"/>
    <x v="18"/>
    <x v="54"/>
    <x v="93"/>
    <x v="3"/>
    <x v="101"/>
    <x v="109"/>
    <x v="108"/>
    <x v="119"/>
    <x v="0"/>
  </r>
  <r>
    <x v="116"/>
    <x v="0"/>
    <x v="6"/>
    <x v="18"/>
    <x v="54"/>
    <x v="94"/>
    <x v="3"/>
    <x v="102"/>
    <x v="110"/>
    <x v="109"/>
    <x v="120"/>
    <x v="0"/>
  </r>
  <r>
    <x v="117"/>
    <x v="0"/>
    <x v="6"/>
    <x v="18"/>
    <x v="54"/>
    <x v="95"/>
    <x v="3"/>
    <x v="103"/>
    <x v="111"/>
    <x v="110"/>
    <x v="121"/>
    <x v="0"/>
  </r>
  <r>
    <x v="118"/>
    <x v="0"/>
    <x v="6"/>
    <x v="18"/>
    <x v="54"/>
    <x v="96"/>
    <x v="3"/>
    <x v="104"/>
    <x v="112"/>
    <x v="111"/>
    <x v="122"/>
    <x v="0"/>
  </r>
  <r>
    <x v="119"/>
    <x v="0"/>
    <x v="6"/>
    <x v="18"/>
    <x v="54"/>
    <x v="97"/>
    <x v="3"/>
    <x v="105"/>
    <x v="113"/>
    <x v="112"/>
    <x v="123"/>
    <x v="0"/>
  </r>
  <r>
    <x v="120"/>
    <x v="0"/>
    <x v="6"/>
    <x v="2"/>
    <x v="65"/>
    <x v="98"/>
    <x v="3"/>
    <x v="106"/>
    <x v="114"/>
    <x v="113"/>
    <x v="124"/>
    <x v="0"/>
  </r>
  <r>
    <x v="121"/>
    <x v="0"/>
    <x v="6"/>
    <x v="18"/>
    <x v="54"/>
    <x v="99"/>
    <x v="3"/>
    <x v="107"/>
    <x v="115"/>
    <x v="114"/>
    <x v="125"/>
    <x v="0"/>
  </r>
  <r>
    <x v="122"/>
    <x v="0"/>
    <x v="6"/>
    <x v="18"/>
    <x v="54"/>
    <x v="100"/>
    <x v="3"/>
    <x v="108"/>
    <x v="116"/>
    <x v="115"/>
    <x v="126"/>
    <x v="0"/>
  </r>
  <r>
    <x v="123"/>
    <x v="0"/>
    <x v="6"/>
    <x v="23"/>
    <x v="66"/>
    <x v="101"/>
    <x v="1"/>
    <x v="109"/>
    <x v="117"/>
    <x v="116"/>
    <x v="127"/>
    <x v="0"/>
  </r>
  <r>
    <x v="124"/>
    <x v="0"/>
    <x v="6"/>
    <x v="18"/>
    <x v="54"/>
    <x v="102"/>
    <x v="2"/>
    <x v="110"/>
    <x v="118"/>
    <x v="117"/>
    <x v="128"/>
    <x v="0"/>
  </r>
  <r>
    <x v="125"/>
    <x v="0"/>
    <x v="6"/>
    <x v="10"/>
    <x v="11"/>
    <x v="103"/>
    <x v="5"/>
    <x v="63"/>
    <x v="119"/>
    <x v="118"/>
    <x v="129"/>
    <x v="0"/>
  </r>
  <r>
    <x v="126"/>
    <x v="0"/>
    <x v="6"/>
    <x v="10"/>
    <x v="11"/>
    <x v="104"/>
    <x v="5"/>
    <x v="111"/>
    <x v="120"/>
    <x v="119"/>
    <x v="130"/>
    <x v="0"/>
  </r>
  <r>
    <x v="127"/>
    <x v="0"/>
    <x v="6"/>
    <x v="10"/>
    <x v="11"/>
    <x v="105"/>
    <x v="5"/>
    <x v="112"/>
    <x v="121"/>
    <x v="120"/>
    <x v="131"/>
    <x v="0"/>
  </r>
  <r>
    <x v="128"/>
    <x v="0"/>
    <x v="7"/>
    <x v="20"/>
    <x v="67"/>
    <x v="106"/>
    <x v="3"/>
    <x v="113"/>
    <x v="122"/>
    <x v="121"/>
    <x v="132"/>
    <x v="0"/>
  </r>
  <r>
    <x v="129"/>
    <x v="0"/>
    <x v="7"/>
    <x v="3"/>
    <x v="68"/>
    <x v="107"/>
    <x v="3"/>
    <x v="33"/>
    <x v="123"/>
    <x v="122"/>
    <x v="133"/>
    <x v="0"/>
  </r>
  <r>
    <x v="130"/>
    <x v="0"/>
    <x v="7"/>
    <x v="14"/>
    <x v="69"/>
    <x v="108"/>
    <x v="4"/>
    <x v="114"/>
    <x v="124"/>
    <x v="123"/>
    <x v="134"/>
    <x v="0"/>
  </r>
  <r>
    <x v="131"/>
    <x v="0"/>
    <x v="7"/>
    <x v="21"/>
    <x v="70"/>
    <x v="109"/>
    <x v="4"/>
    <x v="21"/>
    <x v="21"/>
    <x v="14"/>
    <x v="135"/>
    <x v="0"/>
  </r>
  <r>
    <x v="132"/>
    <x v="0"/>
    <x v="7"/>
    <x v="18"/>
    <x v="54"/>
    <x v="110"/>
    <x v="3"/>
    <x v="115"/>
    <x v="125"/>
    <x v="124"/>
    <x v="136"/>
    <x v="3"/>
  </r>
  <r>
    <x v="133"/>
    <x v="0"/>
    <x v="7"/>
    <x v="18"/>
    <x v="54"/>
    <x v="110"/>
    <x v="3"/>
    <x v="116"/>
    <x v="126"/>
    <x v="125"/>
    <x v="137"/>
    <x v="3"/>
  </r>
  <r>
    <x v="134"/>
    <x v="0"/>
    <x v="7"/>
    <x v="24"/>
    <x v="71"/>
    <x v="111"/>
    <x v="0"/>
    <x v="117"/>
    <x v="127"/>
    <x v="126"/>
    <x v="138"/>
    <x v="2"/>
  </r>
  <r>
    <x v="135"/>
    <x v="0"/>
    <x v="7"/>
    <x v="0"/>
    <x v="72"/>
    <x v="112"/>
    <x v="0"/>
    <x v="34"/>
    <x v="34"/>
    <x v="33"/>
    <x v="139"/>
    <x v="0"/>
  </r>
  <r>
    <x v="136"/>
    <x v="0"/>
    <x v="7"/>
    <x v="18"/>
    <x v="54"/>
    <x v="113"/>
    <x v="2"/>
    <x v="118"/>
    <x v="128"/>
    <x v="127"/>
    <x v="140"/>
    <x v="0"/>
  </r>
  <r>
    <x v="137"/>
    <x v="0"/>
    <x v="7"/>
    <x v="21"/>
    <x v="70"/>
    <x v="114"/>
    <x v="0"/>
    <x v="28"/>
    <x v="28"/>
    <x v="27"/>
    <x v="141"/>
    <x v="0"/>
  </r>
  <r>
    <x v="138"/>
    <x v="0"/>
    <x v="7"/>
    <x v="14"/>
    <x v="19"/>
    <x v="115"/>
    <x v="0"/>
    <x v="119"/>
    <x v="129"/>
    <x v="128"/>
    <x v="142"/>
    <x v="0"/>
  </r>
  <r>
    <x v="139"/>
    <x v="0"/>
    <x v="7"/>
    <x v="8"/>
    <x v="73"/>
    <x v="116"/>
    <x v="0"/>
    <x v="120"/>
    <x v="130"/>
    <x v="129"/>
    <x v="143"/>
    <x v="0"/>
  </r>
  <r>
    <x v="140"/>
    <x v="0"/>
    <x v="7"/>
    <x v="8"/>
    <x v="73"/>
    <x v="116"/>
    <x v="0"/>
    <x v="64"/>
    <x v="131"/>
    <x v="130"/>
    <x v="144"/>
    <x v="0"/>
  </r>
  <r>
    <x v="130"/>
    <x v="0"/>
    <x v="7"/>
    <x v="14"/>
    <x v="69"/>
    <x v="108"/>
    <x v="4"/>
    <x v="121"/>
    <x v="132"/>
    <x v="131"/>
    <x v="145"/>
    <x v="0"/>
  </r>
  <r>
    <x v="141"/>
    <x v="0"/>
    <x v="7"/>
    <x v="14"/>
    <x v="69"/>
    <x v="108"/>
    <x v="4"/>
    <x v="48"/>
    <x v="48"/>
    <x v="47"/>
    <x v="146"/>
    <x v="0"/>
  </r>
  <r>
    <x v="142"/>
    <x v="0"/>
    <x v="7"/>
    <x v="0"/>
    <x v="74"/>
    <x v="117"/>
    <x v="2"/>
    <x v="122"/>
    <x v="133"/>
    <x v="132"/>
    <x v="147"/>
    <x v="0"/>
  </r>
  <r>
    <x v="143"/>
    <x v="0"/>
    <x v="7"/>
    <x v="20"/>
    <x v="59"/>
    <x v="79"/>
    <x v="2"/>
    <x v="123"/>
    <x v="134"/>
    <x v="133"/>
    <x v="148"/>
    <x v="0"/>
  </r>
  <r>
    <x v="144"/>
    <x v="0"/>
    <x v="7"/>
    <x v="20"/>
    <x v="59"/>
    <x v="79"/>
    <x v="2"/>
    <x v="124"/>
    <x v="135"/>
    <x v="134"/>
    <x v="149"/>
    <x v="0"/>
  </r>
  <r>
    <x v="145"/>
    <x v="0"/>
    <x v="8"/>
    <x v="0"/>
    <x v="75"/>
    <x v="118"/>
    <x v="0"/>
    <x v="125"/>
    <x v="136"/>
    <x v="135"/>
    <x v="150"/>
    <x v="0"/>
  </r>
  <r>
    <x v="146"/>
    <x v="0"/>
    <x v="8"/>
    <x v="8"/>
    <x v="76"/>
    <x v="119"/>
    <x v="0"/>
    <x v="126"/>
    <x v="137"/>
    <x v="136"/>
    <x v="151"/>
    <x v="0"/>
  </r>
  <r>
    <x v="147"/>
    <x v="0"/>
    <x v="8"/>
    <x v="21"/>
    <x v="42"/>
    <x v="120"/>
    <x v="2"/>
    <x v="57"/>
    <x v="138"/>
    <x v="137"/>
    <x v="152"/>
    <x v="0"/>
  </r>
  <r>
    <x v="148"/>
    <x v="0"/>
    <x v="8"/>
    <x v="25"/>
    <x v="77"/>
    <x v="121"/>
    <x v="0"/>
    <x v="21"/>
    <x v="21"/>
    <x v="14"/>
    <x v="153"/>
    <x v="0"/>
  </r>
  <r>
    <x v="149"/>
    <x v="0"/>
    <x v="8"/>
    <x v="14"/>
    <x v="19"/>
    <x v="122"/>
    <x v="0"/>
    <x v="127"/>
    <x v="139"/>
    <x v="138"/>
    <x v="154"/>
    <x v="0"/>
  </r>
  <r>
    <x v="150"/>
    <x v="0"/>
    <x v="8"/>
    <x v="20"/>
    <x v="78"/>
    <x v="123"/>
    <x v="2"/>
    <x v="128"/>
    <x v="140"/>
    <x v="139"/>
    <x v="155"/>
    <x v="0"/>
  </r>
  <r>
    <x v="151"/>
    <x v="0"/>
    <x v="8"/>
    <x v="17"/>
    <x v="79"/>
    <x v="124"/>
    <x v="0"/>
    <x v="129"/>
    <x v="141"/>
    <x v="140"/>
    <x v="156"/>
    <x v="1"/>
  </r>
  <r>
    <x v="152"/>
    <x v="0"/>
    <x v="8"/>
    <x v="2"/>
    <x v="80"/>
    <x v="125"/>
    <x v="0"/>
    <x v="130"/>
    <x v="142"/>
    <x v="141"/>
    <x v="157"/>
    <x v="0"/>
  </r>
  <r>
    <x v="153"/>
    <x v="0"/>
    <x v="8"/>
    <x v="18"/>
    <x v="54"/>
    <x v="126"/>
    <x v="2"/>
    <x v="131"/>
    <x v="143"/>
    <x v="142"/>
    <x v="158"/>
    <x v="0"/>
  </r>
  <r>
    <x v="154"/>
    <x v="0"/>
    <x v="8"/>
    <x v="18"/>
    <x v="54"/>
    <x v="127"/>
    <x v="2"/>
    <x v="132"/>
    <x v="144"/>
    <x v="143"/>
    <x v="159"/>
    <x v="0"/>
  </r>
  <r>
    <x v="155"/>
    <x v="0"/>
    <x v="8"/>
    <x v="18"/>
    <x v="54"/>
    <x v="127"/>
    <x v="2"/>
    <x v="133"/>
    <x v="145"/>
    <x v="144"/>
    <x v="160"/>
    <x v="0"/>
  </r>
  <r>
    <x v="156"/>
    <x v="0"/>
    <x v="8"/>
    <x v="14"/>
    <x v="69"/>
    <x v="108"/>
    <x v="0"/>
    <x v="48"/>
    <x v="48"/>
    <x v="47"/>
    <x v="161"/>
    <x v="0"/>
  </r>
  <r>
    <x v="157"/>
    <x v="0"/>
    <x v="8"/>
    <x v="13"/>
    <x v="81"/>
    <x v="128"/>
    <x v="0"/>
    <x v="116"/>
    <x v="146"/>
    <x v="145"/>
    <x v="162"/>
    <x v="0"/>
  </r>
  <r>
    <x v="158"/>
    <x v="0"/>
    <x v="8"/>
    <x v="4"/>
    <x v="82"/>
    <x v="129"/>
    <x v="0"/>
    <x v="134"/>
    <x v="147"/>
    <x v="146"/>
    <x v="163"/>
    <x v="0"/>
  </r>
  <r>
    <x v="159"/>
    <x v="0"/>
    <x v="9"/>
    <x v="18"/>
    <x v="23"/>
    <x v="130"/>
    <x v="0"/>
    <x v="135"/>
    <x v="148"/>
    <x v="147"/>
    <x v="164"/>
    <x v="0"/>
  </r>
  <r>
    <x v="160"/>
    <x v="0"/>
    <x v="9"/>
    <x v="5"/>
    <x v="83"/>
    <x v="131"/>
    <x v="0"/>
    <x v="136"/>
    <x v="149"/>
    <x v="148"/>
    <x v="165"/>
    <x v="0"/>
  </r>
  <r>
    <x v="161"/>
    <x v="0"/>
    <x v="9"/>
    <x v="5"/>
    <x v="83"/>
    <x v="132"/>
    <x v="0"/>
    <x v="137"/>
    <x v="150"/>
    <x v="149"/>
    <x v="166"/>
    <x v="0"/>
  </r>
  <r>
    <x v="162"/>
    <x v="0"/>
    <x v="9"/>
    <x v="11"/>
    <x v="84"/>
    <x v="133"/>
    <x v="1"/>
    <x v="62"/>
    <x v="151"/>
    <x v="150"/>
    <x v="167"/>
    <x v="1"/>
  </r>
  <r>
    <x v="163"/>
    <x v="0"/>
    <x v="9"/>
    <x v="0"/>
    <x v="85"/>
    <x v="121"/>
    <x v="6"/>
    <x v="138"/>
    <x v="152"/>
    <x v="151"/>
    <x v="168"/>
    <x v="4"/>
  </r>
  <r>
    <x v="164"/>
    <x v="0"/>
    <x v="9"/>
    <x v="11"/>
    <x v="86"/>
    <x v="121"/>
    <x v="6"/>
    <x v="32"/>
    <x v="153"/>
    <x v="152"/>
    <x v="169"/>
    <x v="4"/>
  </r>
  <r>
    <x v="165"/>
    <x v="0"/>
    <x v="9"/>
    <x v="2"/>
    <x v="87"/>
    <x v="134"/>
    <x v="2"/>
    <x v="139"/>
    <x v="154"/>
    <x v="153"/>
    <x v="170"/>
    <x v="0"/>
  </r>
  <r>
    <x v="166"/>
    <x v="0"/>
    <x v="9"/>
    <x v="18"/>
    <x v="54"/>
    <x v="126"/>
    <x v="2"/>
    <x v="131"/>
    <x v="143"/>
    <x v="142"/>
    <x v="171"/>
    <x v="0"/>
  </r>
  <r>
    <x v="167"/>
    <x v="0"/>
    <x v="9"/>
    <x v="18"/>
    <x v="54"/>
    <x v="100"/>
    <x v="2"/>
    <x v="140"/>
    <x v="155"/>
    <x v="154"/>
    <x v="172"/>
    <x v="0"/>
  </r>
  <r>
    <x v="168"/>
    <x v="0"/>
    <x v="9"/>
    <x v="5"/>
    <x v="83"/>
    <x v="131"/>
    <x v="0"/>
    <x v="141"/>
    <x v="156"/>
    <x v="155"/>
    <x v="173"/>
    <x v="0"/>
  </r>
  <r>
    <x v="169"/>
    <x v="0"/>
    <x v="9"/>
    <x v="11"/>
    <x v="88"/>
    <x v="135"/>
    <x v="0"/>
    <x v="142"/>
    <x v="157"/>
    <x v="156"/>
    <x v="174"/>
    <x v="0"/>
  </r>
  <r>
    <x v="170"/>
    <x v="0"/>
    <x v="9"/>
    <x v="2"/>
    <x v="2"/>
    <x v="2"/>
    <x v="0"/>
    <x v="143"/>
    <x v="158"/>
    <x v="157"/>
    <x v="175"/>
    <x v="0"/>
  </r>
  <r>
    <x v="171"/>
    <x v="0"/>
    <x v="9"/>
    <x v="2"/>
    <x v="2"/>
    <x v="3"/>
    <x v="0"/>
    <x v="144"/>
    <x v="159"/>
    <x v="158"/>
    <x v="176"/>
    <x v="0"/>
  </r>
  <r>
    <x v="172"/>
    <x v="0"/>
    <x v="9"/>
    <x v="20"/>
    <x v="59"/>
    <x v="79"/>
    <x v="2"/>
    <x v="145"/>
    <x v="160"/>
    <x v="159"/>
    <x v="177"/>
    <x v="0"/>
  </r>
  <r>
    <x v="173"/>
    <x v="0"/>
    <x v="9"/>
    <x v="5"/>
    <x v="83"/>
    <x v="132"/>
    <x v="0"/>
    <x v="146"/>
    <x v="161"/>
    <x v="160"/>
    <x v="178"/>
    <x v="0"/>
  </r>
  <r>
    <x v="174"/>
    <x v="0"/>
    <x v="9"/>
    <x v="5"/>
    <x v="83"/>
    <x v="132"/>
    <x v="0"/>
    <x v="147"/>
    <x v="162"/>
    <x v="161"/>
    <x v="179"/>
    <x v="0"/>
  </r>
  <r>
    <x v="175"/>
    <x v="0"/>
    <x v="9"/>
    <x v="0"/>
    <x v="89"/>
    <x v="136"/>
    <x v="0"/>
    <x v="148"/>
    <x v="163"/>
    <x v="162"/>
    <x v="180"/>
    <x v="0"/>
  </r>
  <r>
    <x v="176"/>
    <x v="0"/>
    <x v="10"/>
    <x v="18"/>
    <x v="54"/>
    <x v="100"/>
    <x v="2"/>
    <x v="149"/>
    <x v="164"/>
    <x v="163"/>
    <x v="181"/>
    <x v="0"/>
  </r>
  <r>
    <x v="177"/>
    <x v="0"/>
    <x v="10"/>
    <x v="18"/>
    <x v="54"/>
    <x v="100"/>
    <x v="2"/>
    <x v="150"/>
    <x v="165"/>
    <x v="164"/>
    <x v="182"/>
    <x v="0"/>
  </r>
  <r>
    <x v="178"/>
    <x v="0"/>
    <x v="10"/>
    <x v="20"/>
    <x v="59"/>
    <x v="79"/>
    <x v="2"/>
    <x v="151"/>
    <x v="166"/>
    <x v="165"/>
    <x v="183"/>
    <x v="0"/>
  </r>
  <r>
    <x v="179"/>
    <x v="0"/>
    <x v="10"/>
    <x v="18"/>
    <x v="54"/>
    <x v="126"/>
    <x v="2"/>
    <x v="152"/>
    <x v="167"/>
    <x v="166"/>
    <x v="184"/>
    <x v="0"/>
  </r>
  <r>
    <x v="180"/>
    <x v="0"/>
    <x v="10"/>
    <x v="11"/>
    <x v="90"/>
    <x v="137"/>
    <x v="2"/>
    <x v="153"/>
    <x v="168"/>
    <x v="167"/>
    <x v="185"/>
    <x v="0"/>
  </r>
  <r>
    <x v="181"/>
    <x v="0"/>
    <x v="10"/>
    <x v="18"/>
    <x v="54"/>
    <x v="138"/>
    <x v="0"/>
    <x v="154"/>
    <x v="169"/>
    <x v="168"/>
    <x v="186"/>
    <x v="0"/>
  </r>
  <r>
    <x v="182"/>
    <x v="0"/>
    <x v="10"/>
    <x v="7"/>
    <x v="91"/>
    <x v="139"/>
    <x v="0"/>
    <x v="155"/>
    <x v="170"/>
    <x v="169"/>
    <x v="187"/>
    <x v="0"/>
  </r>
  <r>
    <x v="183"/>
    <x v="0"/>
    <x v="10"/>
    <x v="14"/>
    <x v="19"/>
    <x v="140"/>
    <x v="0"/>
    <x v="156"/>
    <x v="171"/>
    <x v="170"/>
    <x v="188"/>
    <x v="0"/>
  </r>
  <r>
    <x v="184"/>
    <x v="0"/>
    <x v="10"/>
    <x v="3"/>
    <x v="92"/>
    <x v="141"/>
    <x v="2"/>
    <x v="157"/>
    <x v="172"/>
    <x v="171"/>
    <x v="189"/>
    <x v="0"/>
  </r>
  <r>
    <x v="185"/>
    <x v="0"/>
    <x v="10"/>
    <x v="21"/>
    <x v="70"/>
    <x v="142"/>
    <x v="0"/>
    <x v="158"/>
    <x v="173"/>
    <x v="172"/>
    <x v="190"/>
    <x v="0"/>
  </r>
  <r>
    <x v="186"/>
    <x v="0"/>
    <x v="10"/>
    <x v="5"/>
    <x v="93"/>
    <x v="143"/>
    <x v="0"/>
    <x v="159"/>
    <x v="174"/>
    <x v="173"/>
    <x v="191"/>
    <x v="0"/>
  </r>
  <r>
    <x v="187"/>
    <x v="0"/>
    <x v="10"/>
    <x v="20"/>
    <x v="59"/>
    <x v="79"/>
    <x v="2"/>
    <x v="160"/>
    <x v="175"/>
    <x v="174"/>
    <x v="192"/>
    <x v="0"/>
  </r>
  <r>
    <x v="188"/>
    <x v="0"/>
    <x v="10"/>
    <x v="20"/>
    <x v="59"/>
    <x v="79"/>
    <x v="2"/>
    <x v="161"/>
    <x v="176"/>
    <x v="175"/>
    <x v="193"/>
    <x v="0"/>
  </r>
  <r>
    <x v="189"/>
    <x v="0"/>
    <x v="11"/>
    <x v="4"/>
    <x v="94"/>
    <x v="144"/>
    <x v="0"/>
    <x v="162"/>
    <x v="177"/>
    <x v="176"/>
    <x v="194"/>
    <x v="0"/>
  </r>
  <r>
    <x v="190"/>
    <x v="0"/>
    <x v="11"/>
    <x v="2"/>
    <x v="2"/>
    <x v="2"/>
    <x v="0"/>
    <x v="163"/>
    <x v="178"/>
    <x v="177"/>
    <x v="195"/>
    <x v="0"/>
  </r>
  <r>
    <x v="191"/>
    <x v="0"/>
    <x v="11"/>
    <x v="2"/>
    <x v="2"/>
    <x v="2"/>
    <x v="0"/>
    <x v="164"/>
    <x v="179"/>
    <x v="178"/>
    <x v="196"/>
    <x v="0"/>
  </r>
  <r>
    <x v="192"/>
    <x v="0"/>
    <x v="11"/>
    <x v="2"/>
    <x v="2"/>
    <x v="2"/>
    <x v="0"/>
    <x v="165"/>
    <x v="180"/>
    <x v="179"/>
    <x v="197"/>
    <x v="0"/>
  </r>
  <r>
    <x v="193"/>
    <x v="0"/>
    <x v="11"/>
    <x v="2"/>
    <x v="2"/>
    <x v="3"/>
    <x v="0"/>
    <x v="166"/>
    <x v="181"/>
    <x v="180"/>
    <x v="198"/>
    <x v="0"/>
  </r>
  <r>
    <x v="194"/>
    <x v="0"/>
    <x v="11"/>
    <x v="2"/>
    <x v="2"/>
    <x v="3"/>
    <x v="0"/>
    <x v="167"/>
    <x v="182"/>
    <x v="181"/>
    <x v="199"/>
    <x v="0"/>
  </r>
  <r>
    <x v="195"/>
    <x v="0"/>
    <x v="11"/>
    <x v="2"/>
    <x v="65"/>
    <x v="98"/>
    <x v="2"/>
    <x v="20"/>
    <x v="183"/>
    <x v="182"/>
    <x v="200"/>
    <x v="0"/>
  </r>
  <r>
    <x v="196"/>
    <x v="0"/>
    <x v="11"/>
    <x v="2"/>
    <x v="65"/>
    <x v="98"/>
    <x v="2"/>
    <x v="168"/>
    <x v="184"/>
    <x v="183"/>
    <x v="201"/>
    <x v="0"/>
  </r>
  <r>
    <x v="197"/>
    <x v="0"/>
    <x v="11"/>
    <x v="13"/>
    <x v="95"/>
    <x v="145"/>
    <x v="2"/>
    <x v="169"/>
    <x v="185"/>
    <x v="184"/>
    <x v="202"/>
    <x v="0"/>
  </r>
  <r>
    <x v="198"/>
    <x v="0"/>
    <x v="11"/>
    <x v="2"/>
    <x v="2"/>
    <x v="2"/>
    <x v="0"/>
    <x v="170"/>
    <x v="186"/>
    <x v="185"/>
    <x v="203"/>
    <x v="0"/>
  </r>
  <r>
    <x v="199"/>
    <x v="0"/>
    <x v="11"/>
    <x v="2"/>
    <x v="2"/>
    <x v="3"/>
    <x v="0"/>
    <x v="171"/>
    <x v="187"/>
    <x v="186"/>
    <x v="204"/>
    <x v="0"/>
  </r>
  <r>
    <x v="200"/>
    <x v="0"/>
    <x v="11"/>
    <x v="13"/>
    <x v="96"/>
    <x v="146"/>
    <x v="2"/>
    <x v="172"/>
    <x v="188"/>
    <x v="187"/>
    <x v="205"/>
    <x v="0"/>
  </r>
  <r>
    <x v="201"/>
    <x v="0"/>
    <x v="11"/>
    <x v="13"/>
    <x v="95"/>
    <x v="146"/>
    <x v="2"/>
    <x v="173"/>
    <x v="189"/>
    <x v="188"/>
    <x v="206"/>
    <x v="0"/>
  </r>
  <r>
    <x v="202"/>
    <x v="0"/>
    <x v="11"/>
    <x v="12"/>
    <x v="97"/>
    <x v="147"/>
    <x v="0"/>
    <x v="174"/>
    <x v="190"/>
    <x v="189"/>
    <x v="207"/>
    <x v="0"/>
  </r>
  <r>
    <x v="203"/>
    <x v="0"/>
    <x v="11"/>
    <x v="13"/>
    <x v="95"/>
    <x v="146"/>
    <x v="2"/>
    <x v="175"/>
    <x v="191"/>
    <x v="190"/>
    <x v="208"/>
    <x v="0"/>
  </r>
  <r>
    <x v="204"/>
    <x v="0"/>
    <x v="11"/>
    <x v="0"/>
    <x v="98"/>
    <x v="148"/>
    <x v="1"/>
    <x v="176"/>
    <x v="192"/>
    <x v="191"/>
    <x v="209"/>
    <x v="0"/>
  </r>
  <r>
    <x v="205"/>
    <x v="0"/>
    <x v="11"/>
    <x v="14"/>
    <x v="99"/>
    <x v="149"/>
    <x v="0"/>
    <x v="177"/>
    <x v="193"/>
    <x v="192"/>
    <x v="210"/>
    <x v="0"/>
  </r>
  <r>
    <x v="206"/>
    <x v="0"/>
    <x v="11"/>
    <x v="18"/>
    <x v="54"/>
    <x v="150"/>
    <x v="2"/>
    <x v="30"/>
    <x v="194"/>
    <x v="193"/>
    <x v="211"/>
    <x v="3"/>
  </r>
  <r>
    <x v="207"/>
    <x v="0"/>
    <x v="11"/>
    <x v="25"/>
    <x v="100"/>
    <x v="151"/>
    <x v="0"/>
    <x v="178"/>
    <x v="195"/>
    <x v="194"/>
    <x v="212"/>
    <x v="0"/>
  </r>
  <r>
    <x v="208"/>
    <x v="0"/>
    <x v="11"/>
    <x v="20"/>
    <x v="39"/>
    <x v="121"/>
    <x v="0"/>
    <x v="179"/>
    <x v="196"/>
    <x v="195"/>
    <x v="213"/>
    <x v="2"/>
  </r>
  <r>
    <x v="209"/>
    <x v="0"/>
    <x v="11"/>
    <x v="20"/>
    <x v="39"/>
    <x v="121"/>
    <x v="0"/>
    <x v="180"/>
    <x v="197"/>
    <x v="196"/>
    <x v="214"/>
    <x v="2"/>
  </r>
  <r>
    <x v="210"/>
    <x v="0"/>
    <x v="11"/>
    <x v="18"/>
    <x v="54"/>
    <x v="152"/>
    <x v="2"/>
    <x v="181"/>
    <x v="198"/>
    <x v="197"/>
    <x v="215"/>
    <x v="0"/>
  </r>
  <r>
    <x v="211"/>
    <x v="0"/>
    <x v="11"/>
    <x v="18"/>
    <x v="54"/>
    <x v="102"/>
    <x v="2"/>
    <x v="182"/>
    <x v="199"/>
    <x v="198"/>
    <x v="216"/>
    <x v="0"/>
  </r>
  <r>
    <x v="212"/>
    <x v="0"/>
    <x v="11"/>
    <x v="18"/>
    <x v="54"/>
    <x v="153"/>
    <x v="2"/>
    <x v="183"/>
    <x v="200"/>
    <x v="199"/>
    <x v="217"/>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33">
  <r>
    <x v="0"/>
    <x v="0"/>
    <x v="0"/>
    <x v="0"/>
    <x v="0"/>
    <x v="0"/>
    <x v="0"/>
    <x v="0"/>
  </r>
  <r>
    <x v="1"/>
    <x v="1"/>
    <x v="1"/>
    <x v="0"/>
    <x v="0"/>
    <x v="1"/>
    <x v="1"/>
    <x v="1"/>
  </r>
  <r>
    <x v="1"/>
    <x v="1"/>
    <x v="2"/>
    <x v="0"/>
    <x v="0"/>
    <x v="2"/>
    <x v="2"/>
    <x v="0"/>
  </r>
  <r>
    <x v="1"/>
    <x v="1"/>
    <x v="3"/>
    <x v="0"/>
    <x v="0"/>
    <x v="3"/>
    <x v="3"/>
    <x v="2"/>
  </r>
  <r>
    <x v="1"/>
    <x v="1"/>
    <x v="4"/>
    <x v="0"/>
    <x v="0"/>
    <x v="3"/>
    <x v="4"/>
    <x v="2"/>
  </r>
  <r>
    <x v="1"/>
    <x v="1"/>
    <x v="5"/>
    <x v="0"/>
    <x v="0"/>
    <x v="4"/>
    <x v="5"/>
    <x v="2"/>
  </r>
  <r>
    <x v="1"/>
    <x v="1"/>
    <x v="6"/>
    <x v="0"/>
    <x v="0"/>
    <x v="5"/>
    <x v="6"/>
    <x v="1"/>
  </r>
  <r>
    <x v="1"/>
    <x v="2"/>
    <x v="7"/>
    <x v="0"/>
    <x v="0"/>
    <x v="6"/>
    <x v="7"/>
    <x v="2"/>
  </r>
  <r>
    <x v="1"/>
    <x v="2"/>
    <x v="8"/>
    <x v="0"/>
    <x v="0"/>
    <x v="7"/>
    <x v="8"/>
    <x v="2"/>
  </r>
  <r>
    <x v="1"/>
    <x v="2"/>
    <x v="9"/>
    <x v="0"/>
    <x v="0"/>
    <x v="3"/>
    <x v="9"/>
    <x v="2"/>
  </r>
  <r>
    <x v="1"/>
    <x v="2"/>
    <x v="10"/>
    <x v="0"/>
    <x v="0"/>
    <x v="3"/>
    <x v="10"/>
    <x v="2"/>
  </r>
  <r>
    <x v="1"/>
    <x v="2"/>
    <x v="11"/>
    <x v="0"/>
    <x v="0"/>
    <x v="3"/>
    <x v="11"/>
    <x v="2"/>
  </r>
  <r>
    <x v="1"/>
    <x v="2"/>
    <x v="12"/>
    <x v="0"/>
    <x v="0"/>
    <x v="3"/>
    <x v="12"/>
    <x v="2"/>
  </r>
  <r>
    <x v="1"/>
    <x v="2"/>
    <x v="13"/>
    <x v="0"/>
    <x v="0"/>
    <x v="3"/>
    <x v="13"/>
    <x v="2"/>
  </r>
  <r>
    <x v="1"/>
    <x v="3"/>
    <x v="14"/>
    <x v="0"/>
    <x v="0"/>
    <x v="3"/>
    <x v="14"/>
    <x v="2"/>
  </r>
  <r>
    <x v="1"/>
    <x v="4"/>
    <x v="15"/>
    <x v="0"/>
    <x v="0"/>
    <x v="3"/>
    <x v="15"/>
    <x v="2"/>
  </r>
  <r>
    <x v="1"/>
    <x v="4"/>
    <x v="16"/>
    <x v="0"/>
    <x v="0"/>
    <x v="3"/>
    <x v="16"/>
    <x v="2"/>
  </r>
  <r>
    <x v="1"/>
    <x v="4"/>
    <x v="17"/>
    <x v="0"/>
    <x v="0"/>
    <x v="3"/>
    <x v="17"/>
    <x v="2"/>
  </r>
  <r>
    <x v="1"/>
    <x v="4"/>
    <x v="18"/>
    <x v="0"/>
    <x v="0"/>
    <x v="7"/>
    <x v="18"/>
    <x v="3"/>
  </r>
  <r>
    <x v="1"/>
    <x v="0"/>
    <x v="19"/>
    <x v="0"/>
    <x v="0"/>
    <x v="3"/>
    <x v="19"/>
    <x v="2"/>
  </r>
  <r>
    <x v="1"/>
    <x v="0"/>
    <x v="20"/>
    <x v="0"/>
    <x v="0"/>
    <x v="3"/>
    <x v="20"/>
    <x v="2"/>
  </r>
  <r>
    <x v="1"/>
    <x v="0"/>
    <x v="21"/>
    <x v="0"/>
    <x v="0"/>
    <x v="8"/>
    <x v="21"/>
    <x v="2"/>
  </r>
  <r>
    <x v="1"/>
    <x v="0"/>
    <x v="22"/>
    <x v="0"/>
    <x v="0"/>
    <x v="4"/>
    <x v="22"/>
    <x v="2"/>
  </r>
  <r>
    <x v="1"/>
    <x v="0"/>
    <x v="23"/>
    <x v="0"/>
    <x v="0"/>
    <x v="8"/>
    <x v="23"/>
    <x v="2"/>
  </r>
  <r>
    <x v="1"/>
    <x v="0"/>
    <x v="24"/>
    <x v="0"/>
    <x v="0"/>
    <x v="9"/>
    <x v="24"/>
    <x v="2"/>
  </r>
  <r>
    <x v="1"/>
    <x v="3"/>
    <x v="25"/>
    <x v="0"/>
    <x v="0"/>
    <x v="10"/>
    <x v="25"/>
    <x v="4"/>
  </r>
  <r>
    <x v="1"/>
    <x v="0"/>
    <x v="26"/>
    <x v="0"/>
    <x v="0"/>
    <x v="3"/>
    <x v="26"/>
    <x v="2"/>
  </r>
  <r>
    <x v="1"/>
    <x v="5"/>
    <x v="27"/>
    <x v="0"/>
    <x v="0"/>
    <x v="7"/>
    <x v="27"/>
    <x v="2"/>
  </r>
  <r>
    <x v="1"/>
    <x v="5"/>
    <x v="28"/>
    <x v="0"/>
    <x v="0"/>
    <x v="11"/>
    <x v="28"/>
    <x v="2"/>
  </r>
  <r>
    <x v="1"/>
    <x v="5"/>
    <x v="29"/>
    <x v="0"/>
    <x v="0"/>
    <x v="4"/>
    <x v="29"/>
    <x v="2"/>
  </r>
  <r>
    <x v="1"/>
    <x v="5"/>
    <x v="30"/>
    <x v="0"/>
    <x v="0"/>
    <x v="7"/>
    <x v="30"/>
    <x v="2"/>
  </r>
  <r>
    <x v="1"/>
    <x v="5"/>
    <x v="31"/>
    <x v="0"/>
    <x v="0"/>
    <x v="12"/>
    <x v="31"/>
    <x v="5"/>
  </r>
  <r>
    <x v="1"/>
    <x v="3"/>
    <x v="32"/>
    <x v="0"/>
    <x v="0"/>
    <x v="13"/>
    <x v="25"/>
    <x v="5"/>
  </r>
  <r>
    <x v="1"/>
    <x v="5"/>
    <x v="33"/>
    <x v="0"/>
    <x v="0"/>
    <x v="14"/>
    <x v="32"/>
    <x v="1"/>
  </r>
  <r>
    <x v="1"/>
    <x v="0"/>
    <x v="34"/>
    <x v="0"/>
    <x v="0"/>
    <x v="15"/>
    <x v="25"/>
    <x v="4"/>
  </r>
  <r>
    <x v="1"/>
    <x v="5"/>
    <x v="35"/>
    <x v="0"/>
    <x v="0"/>
    <x v="3"/>
    <x v="33"/>
    <x v="2"/>
  </r>
  <r>
    <x v="1"/>
    <x v="6"/>
    <x v="36"/>
    <x v="0"/>
    <x v="0"/>
    <x v="16"/>
    <x v="34"/>
    <x v="6"/>
  </r>
  <r>
    <x v="1"/>
    <x v="6"/>
    <x v="37"/>
    <x v="0"/>
    <x v="0"/>
    <x v="17"/>
    <x v="35"/>
    <x v="5"/>
  </r>
  <r>
    <x v="1"/>
    <x v="5"/>
    <x v="38"/>
    <x v="0"/>
    <x v="0"/>
    <x v="18"/>
    <x v="25"/>
    <x v="5"/>
  </r>
  <r>
    <x v="1"/>
    <x v="6"/>
    <x v="39"/>
    <x v="0"/>
    <x v="0"/>
    <x v="19"/>
    <x v="36"/>
    <x v="1"/>
  </r>
  <r>
    <x v="1"/>
    <x v="6"/>
    <x v="40"/>
    <x v="0"/>
    <x v="0"/>
    <x v="20"/>
    <x v="37"/>
    <x v="6"/>
  </r>
  <r>
    <x v="1"/>
    <x v="6"/>
    <x v="41"/>
    <x v="0"/>
    <x v="0"/>
    <x v="21"/>
    <x v="38"/>
    <x v="6"/>
  </r>
  <r>
    <x v="1"/>
    <x v="6"/>
    <x v="42"/>
    <x v="0"/>
    <x v="0"/>
    <x v="22"/>
    <x v="39"/>
    <x v="6"/>
  </r>
  <r>
    <x v="1"/>
    <x v="6"/>
    <x v="42"/>
    <x v="0"/>
    <x v="0"/>
    <x v="23"/>
    <x v="40"/>
    <x v="6"/>
  </r>
  <r>
    <x v="1"/>
    <x v="6"/>
    <x v="43"/>
    <x v="0"/>
    <x v="0"/>
    <x v="24"/>
    <x v="41"/>
    <x v="6"/>
  </r>
  <r>
    <x v="1"/>
    <x v="6"/>
    <x v="44"/>
    <x v="0"/>
    <x v="0"/>
    <x v="3"/>
    <x v="42"/>
    <x v="2"/>
  </r>
  <r>
    <x v="1"/>
    <x v="6"/>
    <x v="45"/>
    <x v="0"/>
    <x v="0"/>
    <x v="25"/>
    <x v="43"/>
    <x v="2"/>
  </r>
  <r>
    <x v="1"/>
    <x v="5"/>
    <x v="46"/>
    <x v="0"/>
    <x v="0"/>
    <x v="26"/>
    <x v="25"/>
    <x v="4"/>
  </r>
  <r>
    <x v="1"/>
    <x v="7"/>
    <x v="47"/>
    <x v="0"/>
    <x v="0"/>
    <x v="27"/>
    <x v="44"/>
    <x v="2"/>
  </r>
  <r>
    <x v="1"/>
    <x v="7"/>
    <x v="48"/>
    <x v="0"/>
    <x v="0"/>
    <x v="28"/>
    <x v="45"/>
    <x v="5"/>
  </r>
  <r>
    <x v="1"/>
    <x v="6"/>
    <x v="49"/>
    <x v="0"/>
    <x v="0"/>
    <x v="29"/>
    <x v="25"/>
    <x v="5"/>
  </r>
  <r>
    <x v="1"/>
    <x v="6"/>
    <x v="50"/>
    <x v="0"/>
    <x v="0"/>
    <x v="30"/>
    <x v="25"/>
    <x v="4"/>
  </r>
  <r>
    <x v="1"/>
    <x v="7"/>
    <x v="51"/>
    <x v="0"/>
    <x v="0"/>
    <x v="31"/>
    <x v="25"/>
    <x v="4"/>
  </r>
  <r>
    <x v="1"/>
    <x v="7"/>
    <x v="52"/>
    <x v="0"/>
    <x v="0"/>
    <x v="32"/>
    <x v="46"/>
    <x v="4"/>
  </r>
  <r>
    <x v="1"/>
    <x v="7"/>
    <x v="53"/>
    <x v="0"/>
    <x v="0"/>
    <x v="33"/>
    <x v="47"/>
    <x v="0"/>
  </r>
  <r>
    <x v="1"/>
    <x v="8"/>
    <x v="54"/>
    <x v="0"/>
    <x v="0"/>
    <x v="34"/>
    <x v="48"/>
    <x v="5"/>
  </r>
  <r>
    <x v="1"/>
    <x v="7"/>
    <x v="55"/>
    <x v="0"/>
    <x v="0"/>
    <x v="35"/>
    <x v="25"/>
    <x v="5"/>
  </r>
  <r>
    <x v="1"/>
    <x v="8"/>
    <x v="56"/>
    <x v="0"/>
    <x v="0"/>
    <x v="36"/>
    <x v="49"/>
    <x v="5"/>
  </r>
  <r>
    <x v="1"/>
    <x v="8"/>
    <x v="57"/>
    <x v="0"/>
    <x v="0"/>
    <x v="24"/>
    <x v="50"/>
    <x v="0"/>
  </r>
  <r>
    <x v="1"/>
    <x v="8"/>
    <x v="58"/>
    <x v="0"/>
    <x v="0"/>
    <x v="21"/>
    <x v="51"/>
    <x v="6"/>
  </r>
  <r>
    <x v="1"/>
    <x v="8"/>
    <x v="59"/>
    <x v="0"/>
    <x v="0"/>
    <x v="37"/>
    <x v="52"/>
    <x v="7"/>
  </r>
  <r>
    <x v="1"/>
    <x v="8"/>
    <x v="60"/>
    <x v="0"/>
    <x v="0"/>
    <x v="38"/>
    <x v="53"/>
    <x v="6"/>
  </r>
  <r>
    <x v="1"/>
    <x v="8"/>
    <x v="61"/>
    <x v="0"/>
    <x v="0"/>
    <x v="39"/>
    <x v="54"/>
    <x v="6"/>
  </r>
  <r>
    <x v="1"/>
    <x v="8"/>
    <x v="62"/>
    <x v="0"/>
    <x v="0"/>
    <x v="3"/>
    <x v="55"/>
    <x v="2"/>
  </r>
  <r>
    <x v="1"/>
    <x v="9"/>
    <x v="63"/>
    <x v="0"/>
    <x v="0"/>
    <x v="40"/>
    <x v="56"/>
    <x v="5"/>
  </r>
  <r>
    <x v="1"/>
    <x v="8"/>
    <x v="64"/>
    <x v="0"/>
    <x v="0"/>
    <x v="41"/>
    <x v="25"/>
    <x v="5"/>
  </r>
  <r>
    <x v="1"/>
    <x v="8"/>
    <x v="65"/>
    <x v="0"/>
    <x v="0"/>
    <x v="42"/>
    <x v="25"/>
    <x v="4"/>
  </r>
  <r>
    <x v="1"/>
    <x v="9"/>
    <x v="66"/>
    <x v="0"/>
    <x v="0"/>
    <x v="43"/>
    <x v="25"/>
    <x v="4"/>
  </r>
  <r>
    <x v="2"/>
    <x v="1"/>
    <x v="67"/>
    <x v="0"/>
    <x v="0"/>
    <x v="44"/>
    <x v="57"/>
    <x v="5"/>
  </r>
  <r>
    <x v="1"/>
    <x v="9"/>
    <x v="68"/>
    <x v="0"/>
    <x v="0"/>
    <x v="45"/>
    <x v="25"/>
    <x v="5"/>
  </r>
  <r>
    <x v="2"/>
    <x v="2"/>
    <x v="69"/>
    <x v="0"/>
    <x v="0"/>
    <x v="46"/>
    <x v="58"/>
    <x v="5"/>
  </r>
  <r>
    <x v="2"/>
    <x v="1"/>
    <x v="70"/>
    <x v="0"/>
    <x v="0"/>
    <x v="47"/>
    <x v="25"/>
    <x v="5"/>
  </r>
  <r>
    <x v="2"/>
    <x v="1"/>
    <x v="71"/>
    <x v="0"/>
    <x v="0"/>
    <x v="48"/>
    <x v="25"/>
    <x v="4"/>
  </r>
  <r>
    <x v="2"/>
    <x v="3"/>
    <x v="72"/>
    <x v="0"/>
    <x v="0"/>
    <x v="49"/>
    <x v="59"/>
    <x v="5"/>
  </r>
  <r>
    <x v="2"/>
    <x v="4"/>
    <x v="73"/>
    <x v="0"/>
    <x v="0"/>
    <x v="50"/>
    <x v="60"/>
    <x v="5"/>
  </r>
  <r>
    <x v="2"/>
    <x v="2"/>
    <x v="74"/>
    <x v="0"/>
    <x v="0"/>
    <x v="51"/>
    <x v="25"/>
    <x v="5"/>
  </r>
  <r>
    <x v="2"/>
    <x v="2"/>
    <x v="75"/>
    <x v="0"/>
    <x v="0"/>
    <x v="52"/>
    <x v="25"/>
    <x v="4"/>
  </r>
  <r>
    <x v="2"/>
    <x v="0"/>
    <x v="76"/>
    <x v="0"/>
    <x v="0"/>
    <x v="53"/>
    <x v="61"/>
    <x v="5"/>
  </r>
  <r>
    <x v="3"/>
    <x v="1"/>
    <x v="77"/>
    <x v="0"/>
    <x v="0"/>
    <x v="54"/>
    <x v="62"/>
    <x v="8"/>
  </r>
  <r>
    <x v="3"/>
    <x v="1"/>
    <x v="77"/>
    <x v="0"/>
    <x v="0"/>
    <x v="54"/>
    <x v="63"/>
    <x v="8"/>
  </r>
  <r>
    <x v="3"/>
    <x v="1"/>
    <x v="77"/>
    <x v="0"/>
    <x v="0"/>
    <x v="55"/>
    <x v="64"/>
    <x v="8"/>
  </r>
  <r>
    <x v="3"/>
    <x v="1"/>
    <x v="77"/>
    <x v="0"/>
    <x v="0"/>
    <x v="55"/>
    <x v="65"/>
    <x v="8"/>
  </r>
  <r>
    <x v="3"/>
    <x v="1"/>
    <x v="77"/>
    <x v="0"/>
    <x v="0"/>
    <x v="54"/>
    <x v="66"/>
    <x v="8"/>
  </r>
  <r>
    <x v="3"/>
    <x v="1"/>
    <x v="77"/>
    <x v="0"/>
    <x v="0"/>
    <x v="54"/>
    <x v="67"/>
    <x v="8"/>
  </r>
  <r>
    <x v="3"/>
    <x v="1"/>
    <x v="77"/>
    <x v="0"/>
    <x v="0"/>
    <x v="54"/>
    <x v="68"/>
    <x v="8"/>
  </r>
  <r>
    <x v="3"/>
    <x v="1"/>
    <x v="77"/>
    <x v="0"/>
    <x v="0"/>
    <x v="56"/>
    <x v="69"/>
    <x v="8"/>
  </r>
  <r>
    <x v="3"/>
    <x v="1"/>
    <x v="77"/>
    <x v="0"/>
    <x v="0"/>
    <x v="57"/>
    <x v="70"/>
    <x v="8"/>
  </r>
  <r>
    <x v="3"/>
    <x v="1"/>
    <x v="77"/>
    <x v="0"/>
    <x v="0"/>
    <x v="54"/>
    <x v="71"/>
    <x v="8"/>
  </r>
  <r>
    <x v="3"/>
    <x v="1"/>
    <x v="77"/>
    <x v="0"/>
    <x v="0"/>
    <x v="58"/>
    <x v="72"/>
    <x v="8"/>
  </r>
  <r>
    <x v="3"/>
    <x v="1"/>
    <x v="77"/>
    <x v="0"/>
    <x v="0"/>
    <x v="59"/>
    <x v="73"/>
    <x v="8"/>
  </r>
  <r>
    <x v="3"/>
    <x v="1"/>
    <x v="77"/>
    <x v="0"/>
    <x v="0"/>
    <x v="54"/>
    <x v="74"/>
    <x v="8"/>
  </r>
  <r>
    <x v="3"/>
    <x v="1"/>
    <x v="77"/>
    <x v="0"/>
    <x v="0"/>
    <x v="54"/>
    <x v="75"/>
    <x v="8"/>
  </r>
  <r>
    <x v="3"/>
    <x v="1"/>
    <x v="77"/>
    <x v="0"/>
    <x v="0"/>
    <x v="54"/>
    <x v="76"/>
    <x v="8"/>
  </r>
  <r>
    <x v="3"/>
    <x v="1"/>
    <x v="77"/>
    <x v="0"/>
    <x v="0"/>
    <x v="54"/>
    <x v="77"/>
    <x v="8"/>
  </r>
  <r>
    <x v="3"/>
    <x v="1"/>
    <x v="77"/>
    <x v="0"/>
    <x v="0"/>
    <x v="60"/>
    <x v="78"/>
    <x v="8"/>
  </r>
  <r>
    <x v="3"/>
    <x v="1"/>
    <x v="77"/>
    <x v="0"/>
    <x v="0"/>
    <x v="61"/>
    <x v="79"/>
    <x v="8"/>
  </r>
  <r>
    <x v="3"/>
    <x v="1"/>
    <x v="77"/>
    <x v="0"/>
    <x v="0"/>
    <x v="54"/>
    <x v="80"/>
    <x v="8"/>
  </r>
  <r>
    <x v="3"/>
    <x v="1"/>
    <x v="77"/>
    <x v="0"/>
    <x v="0"/>
    <x v="54"/>
    <x v="81"/>
    <x v="8"/>
  </r>
  <r>
    <x v="3"/>
    <x v="1"/>
    <x v="77"/>
    <x v="0"/>
    <x v="0"/>
    <x v="54"/>
    <x v="82"/>
    <x v="8"/>
  </r>
  <r>
    <x v="3"/>
    <x v="1"/>
    <x v="77"/>
    <x v="0"/>
    <x v="0"/>
    <x v="62"/>
    <x v="83"/>
    <x v="8"/>
  </r>
  <r>
    <x v="3"/>
    <x v="1"/>
    <x v="77"/>
    <x v="0"/>
    <x v="0"/>
    <x v="54"/>
    <x v="84"/>
    <x v="8"/>
  </r>
  <r>
    <x v="3"/>
    <x v="1"/>
    <x v="77"/>
    <x v="0"/>
    <x v="0"/>
    <x v="59"/>
    <x v="85"/>
    <x v="8"/>
  </r>
  <r>
    <x v="3"/>
    <x v="1"/>
    <x v="77"/>
    <x v="0"/>
    <x v="0"/>
    <x v="63"/>
    <x v="86"/>
    <x v="8"/>
  </r>
  <r>
    <x v="3"/>
    <x v="1"/>
    <x v="77"/>
    <x v="0"/>
    <x v="0"/>
    <x v="54"/>
    <x v="87"/>
    <x v="8"/>
  </r>
  <r>
    <x v="3"/>
    <x v="1"/>
    <x v="77"/>
    <x v="0"/>
    <x v="0"/>
    <x v="64"/>
    <x v="88"/>
    <x v="8"/>
  </r>
  <r>
    <x v="3"/>
    <x v="1"/>
    <x v="77"/>
    <x v="0"/>
    <x v="0"/>
    <x v="54"/>
    <x v="89"/>
    <x v="8"/>
  </r>
  <r>
    <x v="3"/>
    <x v="1"/>
    <x v="77"/>
    <x v="0"/>
    <x v="0"/>
    <x v="54"/>
    <x v="90"/>
    <x v="8"/>
  </r>
  <r>
    <x v="3"/>
    <x v="1"/>
    <x v="77"/>
    <x v="0"/>
    <x v="0"/>
    <x v="54"/>
    <x v="91"/>
    <x v="8"/>
  </r>
  <r>
    <x v="3"/>
    <x v="1"/>
    <x v="77"/>
    <x v="0"/>
    <x v="0"/>
    <x v="65"/>
    <x v="92"/>
    <x v="8"/>
  </r>
  <r>
    <x v="3"/>
    <x v="1"/>
    <x v="77"/>
    <x v="0"/>
    <x v="0"/>
    <x v="66"/>
    <x v="93"/>
    <x v="8"/>
  </r>
  <r>
    <x v="3"/>
    <x v="1"/>
    <x v="77"/>
    <x v="0"/>
    <x v="0"/>
    <x v="67"/>
    <x v="94"/>
    <x v="8"/>
  </r>
  <r>
    <x v="3"/>
    <x v="1"/>
    <x v="77"/>
    <x v="0"/>
    <x v="0"/>
    <x v="68"/>
    <x v="95"/>
    <x v="8"/>
  </r>
  <r>
    <x v="3"/>
    <x v="1"/>
    <x v="77"/>
    <x v="0"/>
    <x v="0"/>
    <x v="69"/>
    <x v="96"/>
    <x v="8"/>
  </r>
  <r>
    <x v="3"/>
    <x v="1"/>
    <x v="77"/>
    <x v="0"/>
    <x v="0"/>
    <x v="54"/>
    <x v="97"/>
    <x v="8"/>
  </r>
  <r>
    <x v="3"/>
    <x v="1"/>
    <x v="77"/>
    <x v="0"/>
    <x v="0"/>
    <x v="70"/>
    <x v="98"/>
    <x v="8"/>
  </r>
  <r>
    <x v="3"/>
    <x v="1"/>
    <x v="77"/>
    <x v="0"/>
    <x v="0"/>
    <x v="54"/>
    <x v="99"/>
    <x v="8"/>
  </r>
  <r>
    <x v="3"/>
    <x v="1"/>
    <x v="77"/>
    <x v="0"/>
    <x v="0"/>
    <x v="70"/>
    <x v="100"/>
    <x v="8"/>
  </r>
  <r>
    <x v="3"/>
    <x v="1"/>
    <x v="77"/>
    <x v="0"/>
    <x v="0"/>
    <x v="62"/>
    <x v="101"/>
    <x v="8"/>
  </r>
  <r>
    <x v="3"/>
    <x v="1"/>
    <x v="77"/>
    <x v="0"/>
    <x v="0"/>
    <x v="54"/>
    <x v="102"/>
    <x v="8"/>
  </r>
  <r>
    <x v="3"/>
    <x v="1"/>
    <x v="77"/>
    <x v="0"/>
    <x v="0"/>
    <x v="54"/>
    <x v="103"/>
    <x v="8"/>
  </r>
  <r>
    <x v="3"/>
    <x v="1"/>
    <x v="77"/>
    <x v="0"/>
    <x v="0"/>
    <x v="71"/>
    <x v="104"/>
    <x v="8"/>
  </r>
  <r>
    <x v="3"/>
    <x v="1"/>
    <x v="77"/>
    <x v="0"/>
    <x v="0"/>
    <x v="72"/>
    <x v="105"/>
    <x v="8"/>
  </r>
  <r>
    <x v="3"/>
    <x v="1"/>
    <x v="77"/>
    <x v="0"/>
    <x v="0"/>
    <x v="54"/>
    <x v="106"/>
    <x v="8"/>
  </r>
  <r>
    <x v="3"/>
    <x v="1"/>
    <x v="77"/>
    <x v="0"/>
    <x v="0"/>
    <x v="73"/>
    <x v="107"/>
    <x v="8"/>
  </r>
  <r>
    <x v="3"/>
    <x v="1"/>
    <x v="77"/>
    <x v="0"/>
    <x v="0"/>
    <x v="54"/>
    <x v="108"/>
    <x v="8"/>
  </r>
  <r>
    <x v="3"/>
    <x v="1"/>
    <x v="77"/>
    <x v="0"/>
    <x v="0"/>
    <x v="54"/>
    <x v="109"/>
    <x v="8"/>
  </r>
  <r>
    <x v="3"/>
    <x v="2"/>
    <x v="77"/>
    <x v="0"/>
    <x v="0"/>
    <x v="54"/>
    <x v="110"/>
    <x v="8"/>
  </r>
  <r>
    <x v="3"/>
    <x v="2"/>
    <x v="77"/>
    <x v="0"/>
    <x v="0"/>
    <x v="74"/>
    <x v="111"/>
    <x v="8"/>
  </r>
  <r>
    <x v="3"/>
    <x v="2"/>
    <x v="77"/>
    <x v="0"/>
    <x v="0"/>
    <x v="54"/>
    <x v="112"/>
    <x v="8"/>
  </r>
  <r>
    <x v="3"/>
    <x v="2"/>
    <x v="77"/>
    <x v="0"/>
    <x v="0"/>
    <x v="75"/>
    <x v="113"/>
    <x v="8"/>
  </r>
  <r>
    <x v="3"/>
    <x v="2"/>
    <x v="77"/>
    <x v="0"/>
    <x v="0"/>
    <x v="76"/>
    <x v="114"/>
    <x v="8"/>
  </r>
  <r>
    <x v="3"/>
    <x v="2"/>
    <x v="77"/>
    <x v="0"/>
    <x v="0"/>
    <x v="54"/>
    <x v="115"/>
    <x v="8"/>
  </r>
  <r>
    <x v="3"/>
    <x v="2"/>
    <x v="77"/>
    <x v="0"/>
    <x v="0"/>
    <x v="77"/>
    <x v="116"/>
    <x v="8"/>
  </r>
  <r>
    <x v="3"/>
    <x v="2"/>
    <x v="77"/>
    <x v="0"/>
    <x v="0"/>
    <x v="78"/>
    <x v="117"/>
    <x v="8"/>
  </r>
  <r>
    <x v="3"/>
    <x v="2"/>
    <x v="77"/>
    <x v="0"/>
    <x v="0"/>
    <x v="79"/>
    <x v="118"/>
    <x v="8"/>
  </r>
  <r>
    <x v="3"/>
    <x v="2"/>
    <x v="77"/>
    <x v="0"/>
    <x v="0"/>
    <x v="80"/>
    <x v="119"/>
    <x v="8"/>
  </r>
  <r>
    <x v="3"/>
    <x v="2"/>
    <x v="77"/>
    <x v="0"/>
    <x v="0"/>
    <x v="54"/>
    <x v="120"/>
    <x v="8"/>
  </r>
  <r>
    <x v="3"/>
    <x v="2"/>
    <x v="77"/>
    <x v="0"/>
    <x v="0"/>
    <x v="81"/>
    <x v="121"/>
    <x v="8"/>
  </r>
  <r>
    <x v="3"/>
    <x v="2"/>
    <x v="77"/>
    <x v="0"/>
    <x v="0"/>
    <x v="82"/>
    <x v="122"/>
    <x v="8"/>
  </r>
  <r>
    <x v="3"/>
    <x v="2"/>
    <x v="77"/>
    <x v="0"/>
    <x v="0"/>
    <x v="82"/>
    <x v="123"/>
    <x v="8"/>
  </r>
  <r>
    <x v="3"/>
    <x v="2"/>
    <x v="77"/>
    <x v="0"/>
    <x v="0"/>
    <x v="83"/>
    <x v="124"/>
    <x v="8"/>
  </r>
  <r>
    <x v="3"/>
    <x v="2"/>
    <x v="77"/>
    <x v="0"/>
    <x v="0"/>
    <x v="59"/>
    <x v="125"/>
    <x v="8"/>
  </r>
  <r>
    <x v="3"/>
    <x v="2"/>
    <x v="77"/>
    <x v="0"/>
    <x v="0"/>
    <x v="54"/>
    <x v="126"/>
    <x v="8"/>
  </r>
  <r>
    <x v="3"/>
    <x v="2"/>
    <x v="77"/>
    <x v="0"/>
    <x v="0"/>
    <x v="80"/>
    <x v="127"/>
    <x v="8"/>
  </r>
  <r>
    <x v="3"/>
    <x v="2"/>
    <x v="77"/>
    <x v="0"/>
    <x v="0"/>
    <x v="54"/>
    <x v="128"/>
    <x v="8"/>
  </r>
  <r>
    <x v="3"/>
    <x v="2"/>
    <x v="77"/>
    <x v="0"/>
    <x v="0"/>
    <x v="54"/>
    <x v="129"/>
    <x v="8"/>
  </r>
  <r>
    <x v="3"/>
    <x v="2"/>
    <x v="77"/>
    <x v="0"/>
    <x v="0"/>
    <x v="54"/>
    <x v="130"/>
    <x v="8"/>
  </r>
  <r>
    <x v="3"/>
    <x v="2"/>
    <x v="77"/>
    <x v="0"/>
    <x v="0"/>
    <x v="74"/>
    <x v="131"/>
    <x v="8"/>
  </r>
  <r>
    <x v="3"/>
    <x v="2"/>
    <x v="77"/>
    <x v="0"/>
    <x v="0"/>
    <x v="84"/>
    <x v="132"/>
    <x v="8"/>
  </r>
  <r>
    <x v="3"/>
    <x v="2"/>
    <x v="77"/>
    <x v="0"/>
    <x v="0"/>
    <x v="85"/>
    <x v="133"/>
    <x v="8"/>
  </r>
  <r>
    <x v="3"/>
    <x v="2"/>
    <x v="77"/>
    <x v="0"/>
    <x v="0"/>
    <x v="78"/>
    <x v="134"/>
    <x v="8"/>
  </r>
  <r>
    <x v="3"/>
    <x v="2"/>
    <x v="77"/>
    <x v="0"/>
    <x v="0"/>
    <x v="78"/>
    <x v="135"/>
    <x v="8"/>
  </r>
  <r>
    <x v="3"/>
    <x v="2"/>
    <x v="77"/>
    <x v="0"/>
    <x v="0"/>
    <x v="86"/>
    <x v="136"/>
    <x v="8"/>
  </r>
  <r>
    <x v="3"/>
    <x v="2"/>
    <x v="77"/>
    <x v="0"/>
    <x v="0"/>
    <x v="54"/>
    <x v="137"/>
    <x v="8"/>
  </r>
  <r>
    <x v="3"/>
    <x v="2"/>
    <x v="77"/>
    <x v="0"/>
    <x v="0"/>
    <x v="54"/>
    <x v="138"/>
    <x v="8"/>
  </r>
  <r>
    <x v="3"/>
    <x v="2"/>
    <x v="77"/>
    <x v="0"/>
    <x v="0"/>
    <x v="87"/>
    <x v="139"/>
    <x v="8"/>
  </r>
  <r>
    <x v="3"/>
    <x v="2"/>
    <x v="77"/>
    <x v="0"/>
    <x v="0"/>
    <x v="88"/>
    <x v="140"/>
    <x v="8"/>
  </r>
  <r>
    <x v="3"/>
    <x v="2"/>
    <x v="77"/>
    <x v="0"/>
    <x v="0"/>
    <x v="89"/>
    <x v="141"/>
    <x v="8"/>
  </r>
  <r>
    <x v="3"/>
    <x v="2"/>
    <x v="77"/>
    <x v="0"/>
    <x v="0"/>
    <x v="90"/>
    <x v="142"/>
    <x v="8"/>
  </r>
  <r>
    <x v="3"/>
    <x v="2"/>
    <x v="77"/>
    <x v="0"/>
    <x v="0"/>
    <x v="91"/>
    <x v="143"/>
    <x v="8"/>
  </r>
  <r>
    <x v="3"/>
    <x v="2"/>
    <x v="77"/>
    <x v="0"/>
    <x v="0"/>
    <x v="70"/>
    <x v="144"/>
    <x v="8"/>
  </r>
  <r>
    <x v="3"/>
    <x v="2"/>
    <x v="77"/>
    <x v="0"/>
    <x v="0"/>
    <x v="70"/>
    <x v="145"/>
    <x v="8"/>
  </r>
  <r>
    <x v="3"/>
    <x v="2"/>
    <x v="77"/>
    <x v="0"/>
    <x v="0"/>
    <x v="70"/>
    <x v="146"/>
    <x v="8"/>
  </r>
  <r>
    <x v="3"/>
    <x v="2"/>
    <x v="77"/>
    <x v="0"/>
    <x v="0"/>
    <x v="54"/>
    <x v="147"/>
    <x v="8"/>
  </r>
  <r>
    <x v="3"/>
    <x v="2"/>
    <x v="77"/>
    <x v="0"/>
    <x v="0"/>
    <x v="70"/>
    <x v="148"/>
    <x v="8"/>
  </r>
  <r>
    <x v="3"/>
    <x v="2"/>
    <x v="77"/>
    <x v="0"/>
    <x v="0"/>
    <x v="54"/>
    <x v="149"/>
    <x v="8"/>
  </r>
  <r>
    <x v="3"/>
    <x v="2"/>
    <x v="77"/>
    <x v="0"/>
    <x v="0"/>
    <x v="54"/>
    <x v="150"/>
    <x v="8"/>
  </r>
  <r>
    <x v="3"/>
    <x v="2"/>
    <x v="77"/>
    <x v="0"/>
    <x v="0"/>
    <x v="54"/>
    <x v="151"/>
    <x v="8"/>
  </r>
  <r>
    <x v="3"/>
    <x v="2"/>
    <x v="77"/>
    <x v="0"/>
    <x v="0"/>
    <x v="84"/>
    <x v="152"/>
    <x v="8"/>
  </r>
  <r>
    <x v="3"/>
    <x v="2"/>
    <x v="77"/>
    <x v="0"/>
    <x v="0"/>
    <x v="84"/>
    <x v="153"/>
    <x v="8"/>
  </r>
  <r>
    <x v="3"/>
    <x v="2"/>
    <x v="77"/>
    <x v="0"/>
    <x v="0"/>
    <x v="92"/>
    <x v="154"/>
    <x v="8"/>
  </r>
  <r>
    <x v="3"/>
    <x v="3"/>
    <x v="77"/>
    <x v="0"/>
    <x v="0"/>
    <x v="93"/>
    <x v="155"/>
    <x v="8"/>
  </r>
  <r>
    <x v="3"/>
    <x v="3"/>
    <x v="77"/>
    <x v="0"/>
    <x v="0"/>
    <x v="94"/>
    <x v="156"/>
    <x v="8"/>
  </r>
  <r>
    <x v="3"/>
    <x v="3"/>
    <x v="77"/>
    <x v="0"/>
    <x v="0"/>
    <x v="95"/>
    <x v="157"/>
    <x v="8"/>
  </r>
  <r>
    <x v="3"/>
    <x v="3"/>
    <x v="77"/>
    <x v="0"/>
    <x v="0"/>
    <x v="54"/>
    <x v="158"/>
    <x v="8"/>
  </r>
  <r>
    <x v="3"/>
    <x v="3"/>
    <x v="77"/>
    <x v="0"/>
    <x v="0"/>
    <x v="54"/>
    <x v="159"/>
    <x v="8"/>
  </r>
  <r>
    <x v="3"/>
    <x v="3"/>
    <x v="77"/>
    <x v="0"/>
    <x v="0"/>
    <x v="54"/>
    <x v="160"/>
    <x v="8"/>
  </r>
  <r>
    <x v="3"/>
    <x v="3"/>
    <x v="77"/>
    <x v="0"/>
    <x v="0"/>
    <x v="54"/>
    <x v="161"/>
    <x v="8"/>
  </r>
  <r>
    <x v="3"/>
    <x v="3"/>
    <x v="77"/>
    <x v="0"/>
    <x v="0"/>
    <x v="96"/>
    <x v="162"/>
    <x v="8"/>
  </r>
  <r>
    <x v="3"/>
    <x v="3"/>
    <x v="77"/>
    <x v="0"/>
    <x v="0"/>
    <x v="97"/>
    <x v="163"/>
    <x v="8"/>
  </r>
  <r>
    <x v="3"/>
    <x v="3"/>
    <x v="77"/>
    <x v="0"/>
    <x v="0"/>
    <x v="97"/>
    <x v="164"/>
    <x v="8"/>
  </r>
  <r>
    <x v="3"/>
    <x v="3"/>
    <x v="77"/>
    <x v="0"/>
    <x v="0"/>
    <x v="98"/>
    <x v="165"/>
    <x v="8"/>
  </r>
  <r>
    <x v="3"/>
    <x v="3"/>
    <x v="77"/>
    <x v="0"/>
    <x v="0"/>
    <x v="54"/>
    <x v="166"/>
    <x v="8"/>
  </r>
  <r>
    <x v="3"/>
    <x v="3"/>
    <x v="77"/>
    <x v="0"/>
    <x v="0"/>
    <x v="99"/>
    <x v="167"/>
    <x v="8"/>
  </r>
  <r>
    <x v="3"/>
    <x v="3"/>
    <x v="77"/>
    <x v="0"/>
    <x v="0"/>
    <x v="100"/>
    <x v="168"/>
    <x v="8"/>
  </r>
  <r>
    <x v="3"/>
    <x v="3"/>
    <x v="77"/>
    <x v="0"/>
    <x v="0"/>
    <x v="101"/>
    <x v="169"/>
    <x v="8"/>
  </r>
  <r>
    <x v="3"/>
    <x v="3"/>
    <x v="77"/>
    <x v="0"/>
    <x v="0"/>
    <x v="102"/>
    <x v="170"/>
    <x v="8"/>
  </r>
  <r>
    <x v="3"/>
    <x v="3"/>
    <x v="77"/>
    <x v="0"/>
    <x v="0"/>
    <x v="103"/>
    <x v="171"/>
    <x v="8"/>
  </r>
  <r>
    <x v="3"/>
    <x v="3"/>
    <x v="77"/>
    <x v="0"/>
    <x v="0"/>
    <x v="104"/>
    <x v="172"/>
    <x v="8"/>
  </r>
  <r>
    <x v="3"/>
    <x v="3"/>
    <x v="77"/>
    <x v="0"/>
    <x v="0"/>
    <x v="105"/>
    <x v="173"/>
    <x v="8"/>
  </r>
  <r>
    <x v="3"/>
    <x v="3"/>
    <x v="77"/>
    <x v="0"/>
    <x v="0"/>
    <x v="106"/>
    <x v="174"/>
    <x v="8"/>
  </r>
  <r>
    <x v="3"/>
    <x v="3"/>
    <x v="77"/>
    <x v="0"/>
    <x v="0"/>
    <x v="62"/>
    <x v="175"/>
    <x v="8"/>
  </r>
  <r>
    <x v="3"/>
    <x v="3"/>
    <x v="77"/>
    <x v="0"/>
    <x v="0"/>
    <x v="107"/>
    <x v="176"/>
    <x v="8"/>
  </r>
  <r>
    <x v="3"/>
    <x v="3"/>
    <x v="77"/>
    <x v="0"/>
    <x v="0"/>
    <x v="108"/>
    <x v="177"/>
    <x v="8"/>
  </r>
  <r>
    <x v="3"/>
    <x v="3"/>
    <x v="77"/>
    <x v="0"/>
    <x v="0"/>
    <x v="109"/>
    <x v="178"/>
    <x v="8"/>
  </r>
  <r>
    <x v="3"/>
    <x v="3"/>
    <x v="77"/>
    <x v="0"/>
    <x v="0"/>
    <x v="106"/>
    <x v="179"/>
    <x v="8"/>
  </r>
  <r>
    <x v="3"/>
    <x v="3"/>
    <x v="77"/>
    <x v="0"/>
    <x v="0"/>
    <x v="110"/>
    <x v="180"/>
    <x v="8"/>
  </r>
  <r>
    <x v="3"/>
    <x v="3"/>
    <x v="77"/>
    <x v="0"/>
    <x v="0"/>
    <x v="111"/>
    <x v="181"/>
    <x v="8"/>
  </r>
  <r>
    <x v="3"/>
    <x v="3"/>
    <x v="77"/>
    <x v="0"/>
    <x v="0"/>
    <x v="62"/>
    <x v="182"/>
    <x v="8"/>
  </r>
  <r>
    <x v="3"/>
    <x v="3"/>
    <x v="77"/>
    <x v="0"/>
    <x v="0"/>
    <x v="112"/>
    <x v="183"/>
    <x v="8"/>
  </r>
  <r>
    <x v="3"/>
    <x v="3"/>
    <x v="77"/>
    <x v="0"/>
    <x v="0"/>
    <x v="113"/>
    <x v="184"/>
    <x v="8"/>
  </r>
  <r>
    <x v="3"/>
    <x v="3"/>
    <x v="77"/>
    <x v="0"/>
    <x v="0"/>
    <x v="114"/>
    <x v="185"/>
    <x v="8"/>
  </r>
  <r>
    <x v="3"/>
    <x v="3"/>
    <x v="77"/>
    <x v="0"/>
    <x v="0"/>
    <x v="115"/>
    <x v="186"/>
    <x v="8"/>
  </r>
  <r>
    <x v="3"/>
    <x v="3"/>
    <x v="77"/>
    <x v="0"/>
    <x v="0"/>
    <x v="116"/>
    <x v="187"/>
    <x v="8"/>
  </r>
  <r>
    <x v="3"/>
    <x v="3"/>
    <x v="77"/>
    <x v="0"/>
    <x v="0"/>
    <x v="117"/>
    <x v="188"/>
    <x v="8"/>
  </r>
  <r>
    <x v="3"/>
    <x v="3"/>
    <x v="77"/>
    <x v="0"/>
    <x v="0"/>
    <x v="118"/>
    <x v="189"/>
    <x v="8"/>
  </r>
  <r>
    <x v="3"/>
    <x v="3"/>
    <x v="77"/>
    <x v="0"/>
    <x v="0"/>
    <x v="54"/>
    <x v="190"/>
    <x v="8"/>
  </r>
  <r>
    <x v="3"/>
    <x v="3"/>
    <x v="77"/>
    <x v="0"/>
    <x v="0"/>
    <x v="119"/>
    <x v="191"/>
    <x v="8"/>
  </r>
  <r>
    <x v="3"/>
    <x v="3"/>
    <x v="77"/>
    <x v="0"/>
    <x v="0"/>
    <x v="54"/>
    <x v="192"/>
    <x v="8"/>
  </r>
  <r>
    <x v="3"/>
    <x v="3"/>
    <x v="77"/>
    <x v="0"/>
    <x v="0"/>
    <x v="54"/>
    <x v="193"/>
    <x v="8"/>
  </r>
  <r>
    <x v="3"/>
    <x v="3"/>
    <x v="77"/>
    <x v="0"/>
    <x v="0"/>
    <x v="54"/>
    <x v="194"/>
    <x v="8"/>
  </r>
  <r>
    <x v="3"/>
    <x v="3"/>
    <x v="77"/>
    <x v="0"/>
    <x v="0"/>
    <x v="120"/>
    <x v="195"/>
    <x v="8"/>
  </r>
  <r>
    <x v="3"/>
    <x v="3"/>
    <x v="77"/>
    <x v="0"/>
    <x v="0"/>
    <x v="121"/>
    <x v="196"/>
    <x v="8"/>
  </r>
  <r>
    <x v="3"/>
    <x v="3"/>
    <x v="77"/>
    <x v="0"/>
    <x v="0"/>
    <x v="54"/>
    <x v="197"/>
    <x v="8"/>
  </r>
  <r>
    <x v="3"/>
    <x v="3"/>
    <x v="77"/>
    <x v="0"/>
    <x v="0"/>
    <x v="54"/>
    <x v="198"/>
    <x v="8"/>
  </r>
  <r>
    <x v="3"/>
    <x v="3"/>
    <x v="77"/>
    <x v="0"/>
    <x v="0"/>
    <x v="54"/>
    <x v="199"/>
    <x v="8"/>
  </r>
  <r>
    <x v="3"/>
    <x v="3"/>
    <x v="77"/>
    <x v="0"/>
    <x v="0"/>
    <x v="54"/>
    <x v="200"/>
    <x v="8"/>
  </r>
  <r>
    <x v="3"/>
    <x v="3"/>
    <x v="77"/>
    <x v="0"/>
    <x v="0"/>
    <x v="54"/>
    <x v="201"/>
    <x v="8"/>
  </r>
  <r>
    <x v="3"/>
    <x v="3"/>
    <x v="77"/>
    <x v="0"/>
    <x v="0"/>
    <x v="54"/>
    <x v="202"/>
    <x v="8"/>
  </r>
  <r>
    <x v="3"/>
    <x v="3"/>
    <x v="77"/>
    <x v="0"/>
    <x v="0"/>
    <x v="54"/>
    <x v="203"/>
    <x v="8"/>
  </r>
  <r>
    <x v="3"/>
    <x v="3"/>
    <x v="77"/>
    <x v="0"/>
    <x v="0"/>
    <x v="122"/>
    <x v="204"/>
    <x v="8"/>
  </r>
  <r>
    <x v="3"/>
    <x v="3"/>
    <x v="77"/>
    <x v="0"/>
    <x v="0"/>
    <x v="123"/>
    <x v="205"/>
    <x v="8"/>
  </r>
  <r>
    <x v="3"/>
    <x v="4"/>
    <x v="77"/>
    <x v="0"/>
    <x v="0"/>
    <x v="124"/>
    <x v="206"/>
    <x v="8"/>
  </r>
  <r>
    <x v="3"/>
    <x v="4"/>
    <x v="77"/>
    <x v="0"/>
    <x v="0"/>
    <x v="125"/>
    <x v="207"/>
    <x v="8"/>
  </r>
  <r>
    <x v="3"/>
    <x v="4"/>
    <x v="77"/>
    <x v="0"/>
    <x v="0"/>
    <x v="126"/>
    <x v="208"/>
    <x v="8"/>
  </r>
  <r>
    <x v="3"/>
    <x v="4"/>
    <x v="77"/>
    <x v="0"/>
    <x v="0"/>
    <x v="62"/>
    <x v="209"/>
    <x v="8"/>
  </r>
  <r>
    <x v="3"/>
    <x v="4"/>
    <x v="77"/>
    <x v="0"/>
    <x v="0"/>
    <x v="127"/>
    <x v="210"/>
    <x v="8"/>
  </r>
  <r>
    <x v="3"/>
    <x v="4"/>
    <x v="77"/>
    <x v="0"/>
    <x v="0"/>
    <x v="54"/>
    <x v="211"/>
    <x v="8"/>
  </r>
  <r>
    <x v="3"/>
    <x v="4"/>
    <x v="77"/>
    <x v="0"/>
    <x v="0"/>
    <x v="127"/>
    <x v="212"/>
    <x v="8"/>
  </r>
  <r>
    <x v="3"/>
    <x v="4"/>
    <x v="77"/>
    <x v="0"/>
    <x v="0"/>
    <x v="54"/>
    <x v="213"/>
    <x v="8"/>
  </r>
  <r>
    <x v="3"/>
    <x v="4"/>
    <x v="77"/>
    <x v="0"/>
    <x v="0"/>
    <x v="78"/>
    <x v="214"/>
    <x v="8"/>
  </r>
  <r>
    <x v="3"/>
    <x v="4"/>
    <x v="77"/>
    <x v="0"/>
    <x v="0"/>
    <x v="78"/>
    <x v="215"/>
    <x v="8"/>
  </r>
  <r>
    <x v="3"/>
    <x v="4"/>
    <x v="77"/>
    <x v="0"/>
    <x v="0"/>
    <x v="97"/>
    <x v="216"/>
    <x v="8"/>
  </r>
  <r>
    <x v="3"/>
    <x v="4"/>
    <x v="77"/>
    <x v="0"/>
    <x v="0"/>
    <x v="103"/>
    <x v="217"/>
    <x v="8"/>
  </r>
  <r>
    <x v="3"/>
    <x v="4"/>
    <x v="77"/>
    <x v="0"/>
    <x v="0"/>
    <x v="87"/>
    <x v="218"/>
    <x v="8"/>
  </r>
  <r>
    <x v="3"/>
    <x v="4"/>
    <x v="77"/>
    <x v="0"/>
    <x v="0"/>
    <x v="54"/>
    <x v="219"/>
    <x v="8"/>
  </r>
  <r>
    <x v="3"/>
    <x v="4"/>
    <x v="77"/>
    <x v="0"/>
    <x v="0"/>
    <x v="54"/>
    <x v="220"/>
    <x v="8"/>
  </r>
  <r>
    <x v="3"/>
    <x v="4"/>
    <x v="77"/>
    <x v="0"/>
    <x v="0"/>
    <x v="54"/>
    <x v="221"/>
    <x v="8"/>
  </r>
  <r>
    <x v="3"/>
    <x v="4"/>
    <x v="77"/>
    <x v="0"/>
    <x v="0"/>
    <x v="54"/>
    <x v="222"/>
    <x v="8"/>
  </r>
  <r>
    <x v="3"/>
    <x v="4"/>
    <x v="77"/>
    <x v="0"/>
    <x v="0"/>
    <x v="54"/>
    <x v="223"/>
    <x v="8"/>
  </r>
  <r>
    <x v="3"/>
    <x v="4"/>
    <x v="77"/>
    <x v="0"/>
    <x v="0"/>
    <x v="54"/>
    <x v="224"/>
    <x v="8"/>
  </r>
  <r>
    <x v="3"/>
    <x v="4"/>
    <x v="77"/>
    <x v="0"/>
    <x v="0"/>
    <x v="128"/>
    <x v="225"/>
    <x v="8"/>
  </r>
  <r>
    <x v="3"/>
    <x v="4"/>
    <x v="77"/>
    <x v="0"/>
    <x v="0"/>
    <x v="103"/>
    <x v="226"/>
    <x v="8"/>
  </r>
  <r>
    <x v="3"/>
    <x v="4"/>
    <x v="77"/>
    <x v="0"/>
    <x v="0"/>
    <x v="129"/>
    <x v="227"/>
    <x v="8"/>
  </r>
  <r>
    <x v="3"/>
    <x v="4"/>
    <x v="77"/>
    <x v="0"/>
    <x v="0"/>
    <x v="54"/>
    <x v="228"/>
    <x v="8"/>
  </r>
  <r>
    <x v="3"/>
    <x v="4"/>
    <x v="77"/>
    <x v="0"/>
    <x v="0"/>
    <x v="54"/>
    <x v="229"/>
    <x v="8"/>
  </r>
  <r>
    <x v="3"/>
    <x v="4"/>
    <x v="77"/>
    <x v="0"/>
    <x v="0"/>
    <x v="103"/>
    <x v="230"/>
    <x v="8"/>
  </r>
  <r>
    <x v="3"/>
    <x v="4"/>
    <x v="77"/>
    <x v="0"/>
    <x v="0"/>
    <x v="54"/>
    <x v="231"/>
    <x v="8"/>
  </r>
  <r>
    <x v="3"/>
    <x v="4"/>
    <x v="77"/>
    <x v="0"/>
    <x v="0"/>
    <x v="54"/>
    <x v="232"/>
    <x v="8"/>
  </r>
  <r>
    <x v="3"/>
    <x v="4"/>
    <x v="77"/>
    <x v="0"/>
    <x v="0"/>
    <x v="54"/>
    <x v="233"/>
    <x v="8"/>
  </r>
  <r>
    <x v="3"/>
    <x v="4"/>
    <x v="77"/>
    <x v="0"/>
    <x v="0"/>
    <x v="72"/>
    <x v="234"/>
    <x v="8"/>
  </r>
  <r>
    <x v="3"/>
    <x v="4"/>
    <x v="77"/>
    <x v="0"/>
    <x v="0"/>
    <x v="130"/>
    <x v="235"/>
    <x v="8"/>
  </r>
  <r>
    <x v="3"/>
    <x v="4"/>
    <x v="77"/>
    <x v="0"/>
    <x v="0"/>
    <x v="131"/>
    <x v="236"/>
    <x v="8"/>
  </r>
  <r>
    <x v="3"/>
    <x v="4"/>
    <x v="77"/>
    <x v="0"/>
    <x v="0"/>
    <x v="132"/>
    <x v="237"/>
    <x v="8"/>
  </r>
  <r>
    <x v="3"/>
    <x v="4"/>
    <x v="77"/>
    <x v="0"/>
    <x v="0"/>
    <x v="54"/>
    <x v="238"/>
    <x v="8"/>
  </r>
  <r>
    <x v="3"/>
    <x v="4"/>
    <x v="77"/>
    <x v="0"/>
    <x v="0"/>
    <x v="133"/>
    <x v="239"/>
    <x v="8"/>
  </r>
  <r>
    <x v="3"/>
    <x v="4"/>
    <x v="77"/>
    <x v="0"/>
    <x v="0"/>
    <x v="134"/>
    <x v="240"/>
    <x v="8"/>
  </r>
  <r>
    <x v="3"/>
    <x v="4"/>
    <x v="77"/>
    <x v="0"/>
    <x v="0"/>
    <x v="54"/>
    <x v="241"/>
    <x v="8"/>
  </r>
  <r>
    <x v="3"/>
    <x v="4"/>
    <x v="77"/>
    <x v="0"/>
    <x v="0"/>
    <x v="54"/>
    <x v="242"/>
    <x v="8"/>
  </r>
  <r>
    <x v="3"/>
    <x v="4"/>
    <x v="77"/>
    <x v="0"/>
    <x v="0"/>
    <x v="135"/>
    <x v="243"/>
    <x v="8"/>
  </r>
  <r>
    <x v="3"/>
    <x v="4"/>
    <x v="77"/>
    <x v="0"/>
    <x v="0"/>
    <x v="136"/>
    <x v="244"/>
    <x v="8"/>
  </r>
  <r>
    <x v="3"/>
    <x v="4"/>
    <x v="77"/>
    <x v="0"/>
    <x v="0"/>
    <x v="137"/>
    <x v="245"/>
    <x v="8"/>
  </r>
  <r>
    <x v="3"/>
    <x v="4"/>
    <x v="77"/>
    <x v="0"/>
    <x v="0"/>
    <x v="96"/>
    <x v="246"/>
    <x v="8"/>
  </r>
  <r>
    <x v="3"/>
    <x v="4"/>
    <x v="77"/>
    <x v="0"/>
    <x v="0"/>
    <x v="138"/>
    <x v="247"/>
    <x v="8"/>
  </r>
  <r>
    <x v="3"/>
    <x v="4"/>
    <x v="77"/>
    <x v="0"/>
    <x v="0"/>
    <x v="139"/>
    <x v="248"/>
    <x v="8"/>
  </r>
  <r>
    <x v="3"/>
    <x v="4"/>
    <x v="77"/>
    <x v="0"/>
    <x v="0"/>
    <x v="140"/>
    <x v="249"/>
    <x v="8"/>
  </r>
  <r>
    <x v="3"/>
    <x v="4"/>
    <x v="77"/>
    <x v="0"/>
    <x v="0"/>
    <x v="141"/>
    <x v="250"/>
    <x v="8"/>
  </r>
  <r>
    <x v="3"/>
    <x v="4"/>
    <x v="77"/>
    <x v="0"/>
    <x v="0"/>
    <x v="142"/>
    <x v="251"/>
    <x v="8"/>
  </r>
  <r>
    <x v="3"/>
    <x v="0"/>
    <x v="77"/>
    <x v="0"/>
    <x v="0"/>
    <x v="143"/>
    <x v="252"/>
    <x v="8"/>
  </r>
  <r>
    <x v="3"/>
    <x v="0"/>
    <x v="77"/>
    <x v="0"/>
    <x v="0"/>
    <x v="59"/>
    <x v="253"/>
    <x v="8"/>
  </r>
  <r>
    <x v="3"/>
    <x v="0"/>
    <x v="77"/>
    <x v="0"/>
    <x v="0"/>
    <x v="144"/>
    <x v="254"/>
    <x v="8"/>
  </r>
  <r>
    <x v="3"/>
    <x v="0"/>
    <x v="77"/>
    <x v="0"/>
    <x v="0"/>
    <x v="145"/>
    <x v="255"/>
    <x v="8"/>
  </r>
  <r>
    <x v="3"/>
    <x v="0"/>
    <x v="77"/>
    <x v="0"/>
    <x v="0"/>
    <x v="146"/>
    <x v="256"/>
    <x v="8"/>
  </r>
  <r>
    <x v="3"/>
    <x v="0"/>
    <x v="77"/>
    <x v="0"/>
    <x v="0"/>
    <x v="147"/>
    <x v="257"/>
    <x v="8"/>
  </r>
  <r>
    <x v="3"/>
    <x v="0"/>
    <x v="77"/>
    <x v="0"/>
    <x v="0"/>
    <x v="59"/>
    <x v="258"/>
    <x v="8"/>
  </r>
  <r>
    <x v="3"/>
    <x v="0"/>
    <x v="77"/>
    <x v="0"/>
    <x v="0"/>
    <x v="148"/>
    <x v="259"/>
    <x v="8"/>
  </r>
  <r>
    <x v="3"/>
    <x v="0"/>
    <x v="77"/>
    <x v="0"/>
    <x v="0"/>
    <x v="54"/>
    <x v="260"/>
    <x v="8"/>
  </r>
  <r>
    <x v="3"/>
    <x v="0"/>
    <x v="77"/>
    <x v="0"/>
    <x v="0"/>
    <x v="59"/>
    <x v="261"/>
    <x v="8"/>
  </r>
  <r>
    <x v="3"/>
    <x v="0"/>
    <x v="77"/>
    <x v="0"/>
    <x v="0"/>
    <x v="149"/>
    <x v="262"/>
    <x v="8"/>
  </r>
  <r>
    <x v="3"/>
    <x v="0"/>
    <x v="77"/>
    <x v="0"/>
    <x v="0"/>
    <x v="150"/>
    <x v="263"/>
    <x v="8"/>
  </r>
  <r>
    <x v="3"/>
    <x v="0"/>
    <x v="77"/>
    <x v="0"/>
    <x v="0"/>
    <x v="143"/>
    <x v="264"/>
    <x v="8"/>
  </r>
  <r>
    <x v="3"/>
    <x v="0"/>
    <x v="77"/>
    <x v="0"/>
    <x v="0"/>
    <x v="151"/>
    <x v="265"/>
    <x v="8"/>
  </r>
  <r>
    <x v="3"/>
    <x v="0"/>
    <x v="77"/>
    <x v="0"/>
    <x v="0"/>
    <x v="152"/>
    <x v="266"/>
    <x v="8"/>
  </r>
  <r>
    <x v="3"/>
    <x v="0"/>
    <x v="77"/>
    <x v="0"/>
    <x v="0"/>
    <x v="153"/>
    <x v="267"/>
    <x v="8"/>
  </r>
  <r>
    <x v="3"/>
    <x v="0"/>
    <x v="77"/>
    <x v="0"/>
    <x v="0"/>
    <x v="87"/>
    <x v="268"/>
    <x v="8"/>
  </r>
  <r>
    <x v="3"/>
    <x v="5"/>
    <x v="77"/>
    <x v="0"/>
    <x v="0"/>
    <x v="154"/>
    <x v="269"/>
    <x v="8"/>
  </r>
  <r>
    <x v="3"/>
    <x v="5"/>
    <x v="77"/>
    <x v="0"/>
    <x v="0"/>
    <x v="155"/>
    <x v="270"/>
    <x v="8"/>
  </r>
  <r>
    <x v="3"/>
    <x v="5"/>
    <x v="77"/>
    <x v="0"/>
    <x v="0"/>
    <x v="59"/>
    <x v="271"/>
    <x v="8"/>
  </r>
  <r>
    <x v="3"/>
    <x v="5"/>
    <x v="77"/>
    <x v="0"/>
    <x v="0"/>
    <x v="156"/>
    <x v="272"/>
    <x v="8"/>
  </r>
  <r>
    <x v="3"/>
    <x v="5"/>
    <x v="77"/>
    <x v="0"/>
    <x v="0"/>
    <x v="54"/>
    <x v="273"/>
    <x v="8"/>
  </r>
  <r>
    <x v="3"/>
    <x v="5"/>
    <x v="77"/>
    <x v="0"/>
    <x v="0"/>
    <x v="54"/>
    <x v="274"/>
    <x v="8"/>
  </r>
  <r>
    <x v="3"/>
    <x v="5"/>
    <x v="77"/>
    <x v="0"/>
    <x v="0"/>
    <x v="103"/>
    <x v="275"/>
    <x v="8"/>
  </r>
  <r>
    <x v="3"/>
    <x v="5"/>
    <x v="77"/>
    <x v="0"/>
    <x v="0"/>
    <x v="157"/>
    <x v="276"/>
    <x v="8"/>
  </r>
  <r>
    <x v="3"/>
    <x v="5"/>
    <x v="77"/>
    <x v="0"/>
    <x v="0"/>
    <x v="158"/>
    <x v="277"/>
    <x v="8"/>
  </r>
  <r>
    <x v="3"/>
    <x v="5"/>
    <x v="77"/>
    <x v="0"/>
    <x v="0"/>
    <x v="159"/>
    <x v="278"/>
    <x v="8"/>
  </r>
  <r>
    <x v="3"/>
    <x v="5"/>
    <x v="77"/>
    <x v="0"/>
    <x v="0"/>
    <x v="160"/>
    <x v="279"/>
    <x v="8"/>
  </r>
  <r>
    <x v="3"/>
    <x v="5"/>
    <x v="77"/>
    <x v="0"/>
    <x v="0"/>
    <x v="161"/>
    <x v="280"/>
    <x v="8"/>
  </r>
  <r>
    <x v="3"/>
    <x v="5"/>
    <x v="77"/>
    <x v="0"/>
    <x v="0"/>
    <x v="162"/>
    <x v="281"/>
    <x v="8"/>
  </r>
  <r>
    <x v="3"/>
    <x v="5"/>
    <x v="77"/>
    <x v="0"/>
    <x v="0"/>
    <x v="59"/>
    <x v="282"/>
    <x v="8"/>
  </r>
  <r>
    <x v="3"/>
    <x v="5"/>
    <x v="77"/>
    <x v="0"/>
    <x v="0"/>
    <x v="163"/>
    <x v="283"/>
    <x v="8"/>
  </r>
  <r>
    <x v="3"/>
    <x v="5"/>
    <x v="77"/>
    <x v="0"/>
    <x v="0"/>
    <x v="59"/>
    <x v="284"/>
    <x v="8"/>
  </r>
  <r>
    <x v="3"/>
    <x v="5"/>
    <x v="77"/>
    <x v="0"/>
    <x v="0"/>
    <x v="164"/>
    <x v="285"/>
    <x v="8"/>
  </r>
  <r>
    <x v="3"/>
    <x v="6"/>
    <x v="77"/>
    <x v="0"/>
    <x v="0"/>
    <x v="165"/>
    <x v="286"/>
    <x v="8"/>
  </r>
  <r>
    <x v="3"/>
    <x v="6"/>
    <x v="77"/>
    <x v="0"/>
    <x v="0"/>
    <x v="166"/>
    <x v="287"/>
    <x v="8"/>
  </r>
  <r>
    <x v="3"/>
    <x v="6"/>
    <x v="77"/>
    <x v="0"/>
    <x v="0"/>
    <x v="167"/>
    <x v="288"/>
    <x v="8"/>
  </r>
  <r>
    <x v="3"/>
    <x v="6"/>
    <x v="77"/>
    <x v="0"/>
    <x v="0"/>
    <x v="168"/>
    <x v="289"/>
    <x v="8"/>
  </r>
  <r>
    <x v="3"/>
    <x v="6"/>
    <x v="77"/>
    <x v="0"/>
    <x v="0"/>
    <x v="169"/>
    <x v="290"/>
    <x v="8"/>
  </r>
  <r>
    <x v="3"/>
    <x v="6"/>
    <x v="77"/>
    <x v="0"/>
    <x v="0"/>
    <x v="170"/>
    <x v="291"/>
    <x v="8"/>
  </r>
  <r>
    <x v="3"/>
    <x v="6"/>
    <x v="77"/>
    <x v="0"/>
    <x v="0"/>
    <x v="103"/>
    <x v="292"/>
    <x v="8"/>
  </r>
  <r>
    <x v="3"/>
    <x v="6"/>
    <x v="77"/>
    <x v="0"/>
    <x v="0"/>
    <x v="62"/>
    <x v="293"/>
    <x v="8"/>
  </r>
  <r>
    <x v="3"/>
    <x v="6"/>
    <x v="77"/>
    <x v="0"/>
    <x v="0"/>
    <x v="171"/>
    <x v="294"/>
    <x v="8"/>
  </r>
  <r>
    <x v="3"/>
    <x v="6"/>
    <x v="77"/>
    <x v="0"/>
    <x v="0"/>
    <x v="172"/>
    <x v="295"/>
    <x v="8"/>
  </r>
  <r>
    <x v="3"/>
    <x v="6"/>
    <x v="77"/>
    <x v="0"/>
    <x v="0"/>
    <x v="173"/>
    <x v="296"/>
    <x v="8"/>
  </r>
  <r>
    <x v="3"/>
    <x v="6"/>
    <x v="77"/>
    <x v="0"/>
    <x v="0"/>
    <x v="174"/>
    <x v="297"/>
    <x v="8"/>
  </r>
  <r>
    <x v="3"/>
    <x v="6"/>
    <x v="77"/>
    <x v="0"/>
    <x v="0"/>
    <x v="133"/>
    <x v="298"/>
    <x v="8"/>
  </r>
  <r>
    <x v="3"/>
    <x v="6"/>
    <x v="77"/>
    <x v="0"/>
    <x v="0"/>
    <x v="175"/>
    <x v="299"/>
    <x v="8"/>
  </r>
  <r>
    <x v="3"/>
    <x v="6"/>
    <x v="77"/>
    <x v="0"/>
    <x v="0"/>
    <x v="176"/>
    <x v="300"/>
    <x v="8"/>
  </r>
  <r>
    <x v="3"/>
    <x v="6"/>
    <x v="77"/>
    <x v="0"/>
    <x v="0"/>
    <x v="54"/>
    <x v="301"/>
    <x v="8"/>
  </r>
  <r>
    <x v="3"/>
    <x v="6"/>
    <x v="77"/>
    <x v="0"/>
    <x v="0"/>
    <x v="177"/>
    <x v="302"/>
    <x v="8"/>
  </r>
  <r>
    <x v="3"/>
    <x v="6"/>
    <x v="77"/>
    <x v="0"/>
    <x v="0"/>
    <x v="178"/>
    <x v="303"/>
    <x v="8"/>
  </r>
  <r>
    <x v="3"/>
    <x v="6"/>
    <x v="77"/>
    <x v="0"/>
    <x v="0"/>
    <x v="179"/>
    <x v="304"/>
    <x v="8"/>
  </r>
  <r>
    <x v="3"/>
    <x v="6"/>
    <x v="77"/>
    <x v="0"/>
    <x v="0"/>
    <x v="180"/>
    <x v="305"/>
    <x v="8"/>
  </r>
  <r>
    <x v="3"/>
    <x v="6"/>
    <x v="77"/>
    <x v="0"/>
    <x v="0"/>
    <x v="163"/>
    <x v="306"/>
    <x v="8"/>
  </r>
  <r>
    <x v="3"/>
    <x v="6"/>
    <x v="77"/>
    <x v="0"/>
    <x v="0"/>
    <x v="141"/>
    <x v="307"/>
    <x v="8"/>
  </r>
  <r>
    <x v="3"/>
    <x v="7"/>
    <x v="77"/>
    <x v="0"/>
    <x v="0"/>
    <x v="181"/>
    <x v="308"/>
    <x v="8"/>
  </r>
  <r>
    <x v="3"/>
    <x v="7"/>
    <x v="77"/>
    <x v="0"/>
    <x v="0"/>
    <x v="146"/>
    <x v="309"/>
    <x v="8"/>
  </r>
  <r>
    <x v="3"/>
    <x v="7"/>
    <x v="77"/>
    <x v="0"/>
    <x v="0"/>
    <x v="182"/>
    <x v="310"/>
    <x v="8"/>
  </r>
  <r>
    <x v="3"/>
    <x v="7"/>
    <x v="77"/>
    <x v="0"/>
    <x v="0"/>
    <x v="145"/>
    <x v="311"/>
    <x v="8"/>
  </r>
  <r>
    <x v="3"/>
    <x v="7"/>
    <x v="77"/>
    <x v="0"/>
    <x v="0"/>
    <x v="183"/>
    <x v="312"/>
    <x v="8"/>
  </r>
  <r>
    <x v="3"/>
    <x v="7"/>
    <x v="77"/>
    <x v="0"/>
    <x v="0"/>
    <x v="184"/>
    <x v="313"/>
    <x v="8"/>
  </r>
  <r>
    <x v="3"/>
    <x v="7"/>
    <x v="77"/>
    <x v="0"/>
    <x v="0"/>
    <x v="185"/>
    <x v="314"/>
    <x v="8"/>
  </r>
  <r>
    <x v="3"/>
    <x v="8"/>
    <x v="77"/>
    <x v="0"/>
    <x v="0"/>
    <x v="97"/>
    <x v="315"/>
    <x v="8"/>
  </r>
  <r>
    <x v="3"/>
    <x v="8"/>
    <x v="77"/>
    <x v="0"/>
    <x v="0"/>
    <x v="97"/>
    <x v="316"/>
    <x v="8"/>
  </r>
  <r>
    <x v="3"/>
    <x v="8"/>
    <x v="77"/>
    <x v="0"/>
    <x v="0"/>
    <x v="186"/>
    <x v="317"/>
    <x v="8"/>
  </r>
  <r>
    <x v="3"/>
    <x v="8"/>
    <x v="77"/>
    <x v="0"/>
    <x v="0"/>
    <x v="187"/>
    <x v="318"/>
    <x v="8"/>
  </r>
  <r>
    <x v="3"/>
    <x v="8"/>
    <x v="77"/>
    <x v="0"/>
    <x v="0"/>
    <x v="188"/>
    <x v="319"/>
    <x v="8"/>
  </r>
  <r>
    <x v="3"/>
    <x v="8"/>
    <x v="77"/>
    <x v="0"/>
    <x v="0"/>
    <x v="189"/>
    <x v="320"/>
    <x v="8"/>
  </r>
  <r>
    <x v="3"/>
    <x v="8"/>
    <x v="77"/>
    <x v="0"/>
    <x v="0"/>
    <x v="190"/>
    <x v="321"/>
    <x v="8"/>
  </r>
  <r>
    <x v="3"/>
    <x v="8"/>
    <x v="77"/>
    <x v="0"/>
    <x v="0"/>
    <x v="191"/>
    <x v="322"/>
    <x v="8"/>
  </r>
  <r>
    <x v="3"/>
    <x v="8"/>
    <x v="77"/>
    <x v="0"/>
    <x v="0"/>
    <x v="192"/>
    <x v="323"/>
    <x v="8"/>
  </r>
  <r>
    <x v="3"/>
    <x v="8"/>
    <x v="77"/>
    <x v="0"/>
    <x v="0"/>
    <x v="193"/>
    <x v="324"/>
    <x v="8"/>
  </r>
  <r>
    <x v="3"/>
    <x v="8"/>
    <x v="77"/>
    <x v="0"/>
    <x v="0"/>
    <x v="194"/>
    <x v="325"/>
    <x v="8"/>
  </r>
  <r>
    <x v="3"/>
    <x v="8"/>
    <x v="77"/>
    <x v="0"/>
    <x v="0"/>
    <x v="195"/>
    <x v="326"/>
    <x v="8"/>
  </r>
  <r>
    <x v="3"/>
    <x v="8"/>
    <x v="77"/>
    <x v="0"/>
    <x v="0"/>
    <x v="196"/>
    <x v="327"/>
    <x v="8"/>
  </r>
  <r>
    <x v="3"/>
    <x v="8"/>
    <x v="77"/>
    <x v="0"/>
    <x v="0"/>
    <x v="196"/>
    <x v="328"/>
    <x v="8"/>
  </r>
  <r>
    <x v="3"/>
    <x v="8"/>
    <x v="77"/>
    <x v="0"/>
    <x v="0"/>
    <x v="197"/>
    <x v="329"/>
    <x v="8"/>
  </r>
  <r>
    <x v="3"/>
    <x v="8"/>
    <x v="77"/>
    <x v="0"/>
    <x v="0"/>
    <x v="198"/>
    <x v="330"/>
    <x v="8"/>
  </r>
  <r>
    <x v="3"/>
    <x v="8"/>
    <x v="77"/>
    <x v="0"/>
    <x v="0"/>
    <x v="87"/>
    <x v="331"/>
    <x v="8"/>
  </r>
  <r>
    <x v="3"/>
    <x v="8"/>
    <x v="77"/>
    <x v="0"/>
    <x v="0"/>
    <x v="167"/>
    <x v="332"/>
    <x v="8"/>
  </r>
  <r>
    <x v="3"/>
    <x v="8"/>
    <x v="77"/>
    <x v="0"/>
    <x v="0"/>
    <x v="166"/>
    <x v="333"/>
    <x v="8"/>
  </r>
  <r>
    <x v="3"/>
    <x v="8"/>
    <x v="77"/>
    <x v="0"/>
    <x v="0"/>
    <x v="168"/>
    <x v="334"/>
    <x v="8"/>
  </r>
  <r>
    <x v="3"/>
    <x v="8"/>
    <x v="77"/>
    <x v="0"/>
    <x v="0"/>
    <x v="199"/>
    <x v="335"/>
    <x v="8"/>
  </r>
  <r>
    <x v="3"/>
    <x v="8"/>
    <x v="77"/>
    <x v="0"/>
    <x v="0"/>
    <x v="200"/>
    <x v="336"/>
    <x v="8"/>
  </r>
  <r>
    <x v="3"/>
    <x v="9"/>
    <x v="77"/>
    <x v="0"/>
    <x v="0"/>
    <x v="201"/>
    <x v="337"/>
    <x v="8"/>
  </r>
  <r>
    <x v="3"/>
    <x v="9"/>
    <x v="77"/>
    <x v="0"/>
    <x v="0"/>
    <x v="202"/>
    <x v="338"/>
    <x v="8"/>
  </r>
  <r>
    <x v="3"/>
    <x v="9"/>
    <x v="77"/>
    <x v="0"/>
    <x v="0"/>
    <x v="202"/>
    <x v="339"/>
    <x v="8"/>
  </r>
  <r>
    <x v="3"/>
    <x v="9"/>
    <x v="77"/>
    <x v="0"/>
    <x v="0"/>
    <x v="202"/>
    <x v="340"/>
    <x v="8"/>
  </r>
  <r>
    <x v="3"/>
    <x v="9"/>
    <x v="77"/>
    <x v="0"/>
    <x v="0"/>
    <x v="203"/>
    <x v="341"/>
    <x v="8"/>
  </r>
  <r>
    <x v="3"/>
    <x v="9"/>
    <x v="77"/>
    <x v="0"/>
    <x v="0"/>
    <x v="97"/>
    <x v="342"/>
    <x v="8"/>
  </r>
  <r>
    <x v="3"/>
    <x v="9"/>
    <x v="77"/>
    <x v="0"/>
    <x v="0"/>
    <x v="204"/>
    <x v="343"/>
    <x v="8"/>
  </r>
  <r>
    <x v="3"/>
    <x v="9"/>
    <x v="77"/>
    <x v="0"/>
    <x v="0"/>
    <x v="204"/>
    <x v="344"/>
    <x v="8"/>
  </r>
  <r>
    <x v="3"/>
    <x v="9"/>
    <x v="77"/>
    <x v="0"/>
    <x v="0"/>
    <x v="205"/>
    <x v="345"/>
    <x v="8"/>
  </r>
  <r>
    <x v="3"/>
    <x v="9"/>
    <x v="77"/>
    <x v="0"/>
    <x v="0"/>
    <x v="206"/>
    <x v="346"/>
    <x v="8"/>
  </r>
  <r>
    <x v="3"/>
    <x v="9"/>
    <x v="77"/>
    <x v="0"/>
    <x v="0"/>
    <x v="207"/>
    <x v="347"/>
    <x v="8"/>
  </r>
  <r>
    <x v="3"/>
    <x v="9"/>
    <x v="77"/>
    <x v="0"/>
    <x v="0"/>
    <x v="208"/>
    <x v="348"/>
    <x v="8"/>
  </r>
  <r>
    <x v="3"/>
    <x v="9"/>
    <x v="77"/>
    <x v="0"/>
    <x v="0"/>
    <x v="209"/>
    <x v="349"/>
    <x v="8"/>
  </r>
  <r>
    <x v="3"/>
    <x v="9"/>
    <x v="77"/>
    <x v="0"/>
    <x v="0"/>
    <x v="210"/>
    <x v="350"/>
    <x v="8"/>
  </r>
  <r>
    <x v="3"/>
    <x v="9"/>
    <x v="77"/>
    <x v="0"/>
    <x v="0"/>
    <x v="211"/>
    <x v="351"/>
    <x v="8"/>
  </r>
  <r>
    <x v="3"/>
    <x v="9"/>
    <x v="77"/>
    <x v="0"/>
    <x v="0"/>
    <x v="212"/>
    <x v="352"/>
    <x v="8"/>
  </r>
  <r>
    <x v="3"/>
    <x v="9"/>
    <x v="77"/>
    <x v="0"/>
    <x v="0"/>
    <x v="210"/>
    <x v="353"/>
    <x v="8"/>
  </r>
  <r>
    <x v="3"/>
    <x v="9"/>
    <x v="77"/>
    <x v="0"/>
    <x v="0"/>
    <x v="212"/>
    <x v="354"/>
    <x v="8"/>
  </r>
  <r>
    <x v="3"/>
    <x v="9"/>
    <x v="77"/>
    <x v="0"/>
    <x v="0"/>
    <x v="213"/>
    <x v="355"/>
    <x v="8"/>
  </r>
  <r>
    <x v="3"/>
    <x v="9"/>
    <x v="77"/>
    <x v="0"/>
    <x v="0"/>
    <x v="214"/>
    <x v="356"/>
    <x v="8"/>
  </r>
  <r>
    <x v="3"/>
    <x v="9"/>
    <x v="77"/>
    <x v="0"/>
    <x v="0"/>
    <x v="54"/>
    <x v="357"/>
    <x v="8"/>
  </r>
  <r>
    <x v="3"/>
    <x v="9"/>
    <x v="77"/>
    <x v="0"/>
    <x v="0"/>
    <x v="215"/>
    <x v="358"/>
    <x v="8"/>
  </r>
  <r>
    <x v="4"/>
    <x v="1"/>
    <x v="78"/>
    <x v="0"/>
    <x v="0"/>
    <x v="216"/>
    <x v="359"/>
    <x v="9"/>
  </r>
  <r>
    <x v="4"/>
    <x v="1"/>
    <x v="79"/>
    <x v="0"/>
    <x v="0"/>
    <x v="217"/>
    <x v="360"/>
    <x v="10"/>
  </r>
  <r>
    <x v="4"/>
    <x v="1"/>
    <x v="80"/>
    <x v="0"/>
    <x v="0"/>
    <x v="218"/>
    <x v="361"/>
    <x v="0"/>
  </r>
  <r>
    <x v="4"/>
    <x v="1"/>
    <x v="81"/>
    <x v="0"/>
    <x v="0"/>
    <x v="219"/>
    <x v="362"/>
    <x v="2"/>
  </r>
  <r>
    <x v="4"/>
    <x v="1"/>
    <x v="82"/>
    <x v="0"/>
    <x v="0"/>
    <x v="220"/>
    <x v="363"/>
    <x v="9"/>
  </r>
  <r>
    <x v="4"/>
    <x v="1"/>
    <x v="83"/>
    <x v="0"/>
    <x v="0"/>
    <x v="221"/>
    <x v="364"/>
    <x v="9"/>
  </r>
  <r>
    <x v="4"/>
    <x v="1"/>
    <x v="84"/>
    <x v="0"/>
    <x v="0"/>
    <x v="222"/>
    <x v="365"/>
    <x v="2"/>
  </r>
  <r>
    <x v="4"/>
    <x v="1"/>
    <x v="85"/>
    <x v="0"/>
    <x v="0"/>
    <x v="223"/>
    <x v="366"/>
    <x v="11"/>
  </r>
  <r>
    <x v="4"/>
    <x v="1"/>
    <x v="86"/>
    <x v="0"/>
    <x v="0"/>
    <x v="224"/>
    <x v="367"/>
    <x v="11"/>
  </r>
  <r>
    <x v="4"/>
    <x v="1"/>
    <x v="87"/>
    <x v="0"/>
    <x v="0"/>
    <x v="225"/>
    <x v="368"/>
    <x v="11"/>
  </r>
  <r>
    <x v="4"/>
    <x v="1"/>
    <x v="88"/>
    <x v="0"/>
    <x v="0"/>
    <x v="226"/>
    <x v="369"/>
    <x v="9"/>
  </r>
  <r>
    <x v="4"/>
    <x v="1"/>
    <x v="89"/>
    <x v="0"/>
    <x v="0"/>
    <x v="227"/>
    <x v="370"/>
    <x v="11"/>
  </r>
  <r>
    <x v="4"/>
    <x v="1"/>
    <x v="90"/>
    <x v="0"/>
    <x v="0"/>
    <x v="228"/>
    <x v="371"/>
    <x v="0"/>
  </r>
  <r>
    <x v="4"/>
    <x v="1"/>
    <x v="91"/>
    <x v="0"/>
    <x v="0"/>
    <x v="229"/>
    <x v="372"/>
    <x v="1"/>
  </r>
  <r>
    <x v="4"/>
    <x v="1"/>
    <x v="92"/>
    <x v="0"/>
    <x v="0"/>
    <x v="230"/>
    <x v="373"/>
    <x v="9"/>
  </r>
  <r>
    <x v="4"/>
    <x v="1"/>
    <x v="93"/>
    <x v="0"/>
    <x v="0"/>
    <x v="231"/>
    <x v="374"/>
    <x v="6"/>
  </r>
  <r>
    <x v="4"/>
    <x v="1"/>
    <x v="94"/>
    <x v="0"/>
    <x v="0"/>
    <x v="232"/>
    <x v="375"/>
    <x v="11"/>
  </r>
  <r>
    <x v="4"/>
    <x v="1"/>
    <x v="95"/>
    <x v="0"/>
    <x v="0"/>
    <x v="233"/>
    <x v="376"/>
    <x v="0"/>
  </r>
  <r>
    <x v="4"/>
    <x v="1"/>
    <x v="96"/>
    <x v="0"/>
    <x v="0"/>
    <x v="234"/>
    <x v="377"/>
    <x v="6"/>
  </r>
  <r>
    <x v="4"/>
    <x v="1"/>
    <x v="97"/>
    <x v="0"/>
    <x v="0"/>
    <x v="235"/>
    <x v="378"/>
    <x v="6"/>
  </r>
  <r>
    <x v="4"/>
    <x v="1"/>
    <x v="98"/>
    <x v="0"/>
    <x v="0"/>
    <x v="236"/>
    <x v="379"/>
    <x v="6"/>
  </r>
  <r>
    <x v="4"/>
    <x v="1"/>
    <x v="99"/>
    <x v="0"/>
    <x v="0"/>
    <x v="237"/>
    <x v="380"/>
    <x v="6"/>
  </r>
  <r>
    <x v="4"/>
    <x v="1"/>
    <x v="100"/>
    <x v="0"/>
    <x v="0"/>
    <x v="238"/>
    <x v="381"/>
    <x v="6"/>
  </r>
  <r>
    <x v="4"/>
    <x v="1"/>
    <x v="101"/>
    <x v="0"/>
    <x v="0"/>
    <x v="239"/>
    <x v="382"/>
    <x v="8"/>
  </r>
  <r>
    <x v="4"/>
    <x v="1"/>
    <x v="77"/>
    <x v="0"/>
    <x v="0"/>
    <x v="240"/>
    <x v="383"/>
    <x v="8"/>
  </r>
  <r>
    <x v="4"/>
    <x v="1"/>
    <x v="102"/>
    <x v="0"/>
    <x v="0"/>
    <x v="241"/>
    <x v="384"/>
    <x v="6"/>
  </r>
  <r>
    <x v="4"/>
    <x v="1"/>
    <x v="103"/>
    <x v="0"/>
    <x v="0"/>
    <x v="235"/>
    <x v="385"/>
    <x v="6"/>
  </r>
  <r>
    <x v="4"/>
    <x v="1"/>
    <x v="104"/>
    <x v="0"/>
    <x v="0"/>
    <x v="242"/>
    <x v="386"/>
    <x v="6"/>
  </r>
  <r>
    <x v="4"/>
    <x v="1"/>
    <x v="105"/>
    <x v="0"/>
    <x v="0"/>
    <x v="243"/>
    <x v="387"/>
    <x v="6"/>
  </r>
  <r>
    <x v="4"/>
    <x v="1"/>
    <x v="106"/>
    <x v="0"/>
    <x v="0"/>
    <x v="244"/>
    <x v="388"/>
    <x v="8"/>
  </r>
  <r>
    <x v="4"/>
    <x v="1"/>
    <x v="77"/>
    <x v="0"/>
    <x v="0"/>
    <x v="55"/>
    <x v="389"/>
    <x v="8"/>
  </r>
  <r>
    <x v="4"/>
    <x v="1"/>
    <x v="77"/>
    <x v="0"/>
    <x v="0"/>
    <x v="245"/>
    <x v="390"/>
    <x v="8"/>
  </r>
  <r>
    <x v="4"/>
    <x v="1"/>
    <x v="77"/>
    <x v="0"/>
    <x v="0"/>
    <x v="246"/>
    <x v="391"/>
    <x v="8"/>
  </r>
  <r>
    <x v="4"/>
    <x v="1"/>
    <x v="77"/>
    <x v="0"/>
    <x v="0"/>
    <x v="247"/>
    <x v="392"/>
    <x v="8"/>
  </r>
  <r>
    <x v="4"/>
    <x v="1"/>
    <x v="77"/>
    <x v="0"/>
    <x v="0"/>
    <x v="248"/>
    <x v="393"/>
    <x v="8"/>
  </r>
  <r>
    <x v="4"/>
    <x v="1"/>
    <x v="77"/>
    <x v="0"/>
    <x v="0"/>
    <x v="249"/>
    <x v="394"/>
    <x v="8"/>
  </r>
  <r>
    <x v="4"/>
    <x v="1"/>
    <x v="107"/>
    <x v="0"/>
    <x v="0"/>
    <x v="250"/>
    <x v="395"/>
    <x v="11"/>
  </r>
  <r>
    <x v="4"/>
    <x v="1"/>
    <x v="108"/>
    <x v="0"/>
    <x v="0"/>
    <x v="251"/>
    <x v="396"/>
    <x v="9"/>
  </r>
  <r>
    <x v="4"/>
    <x v="1"/>
    <x v="109"/>
    <x v="0"/>
    <x v="0"/>
    <x v="2"/>
    <x v="397"/>
    <x v="9"/>
  </r>
  <r>
    <x v="4"/>
    <x v="1"/>
    <x v="110"/>
    <x v="0"/>
    <x v="0"/>
    <x v="252"/>
    <x v="398"/>
    <x v="9"/>
  </r>
  <r>
    <x v="4"/>
    <x v="1"/>
    <x v="111"/>
    <x v="0"/>
    <x v="0"/>
    <x v="253"/>
    <x v="399"/>
    <x v="11"/>
  </r>
  <r>
    <x v="4"/>
    <x v="1"/>
    <x v="112"/>
    <x v="0"/>
    <x v="0"/>
    <x v="254"/>
    <x v="400"/>
    <x v="11"/>
  </r>
  <r>
    <x v="4"/>
    <x v="1"/>
    <x v="113"/>
    <x v="0"/>
    <x v="0"/>
    <x v="255"/>
    <x v="401"/>
    <x v="11"/>
  </r>
  <r>
    <x v="4"/>
    <x v="1"/>
    <x v="114"/>
    <x v="0"/>
    <x v="0"/>
    <x v="256"/>
    <x v="402"/>
    <x v="2"/>
  </r>
  <r>
    <x v="4"/>
    <x v="1"/>
    <x v="115"/>
    <x v="0"/>
    <x v="0"/>
    <x v="257"/>
    <x v="403"/>
    <x v="6"/>
  </r>
  <r>
    <x v="4"/>
    <x v="1"/>
    <x v="116"/>
    <x v="0"/>
    <x v="0"/>
    <x v="258"/>
    <x v="404"/>
    <x v="6"/>
  </r>
  <r>
    <x v="4"/>
    <x v="1"/>
    <x v="117"/>
    <x v="0"/>
    <x v="0"/>
    <x v="7"/>
    <x v="405"/>
    <x v="12"/>
  </r>
  <r>
    <x v="4"/>
    <x v="1"/>
    <x v="118"/>
    <x v="0"/>
    <x v="0"/>
    <x v="259"/>
    <x v="406"/>
    <x v="2"/>
  </r>
  <r>
    <x v="4"/>
    <x v="1"/>
    <x v="119"/>
    <x v="0"/>
    <x v="0"/>
    <x v="260"/>
    <x v="407"/>
    <x v="6"/>
  </r>
  <r>
    <x v="4"/>
    <x v="1"/>
    <x v="120"/>
    <x v="0"/>
    <x v="0"/>
    <x v="261"/>
    <x v="408"/>
    <x v="2"/>
  </r>
  <r>
    <x v="4"/>
    <x v="1"/>
    <x v="121"/>
    <x v="0"/>
    <x v="0"/>
    <x v="262"/>
    <x v="409"/>
    <x v="13"/>
  </r>
  <r>
    <x v="4"/>
    <x v="1"/>
    <x v="122"/>
    <x v="0"/>
    <x v="0"/>
    <x v="263"/>
    <x v="410"/>
    <x v="11"/>
  </r>
  <r>
    <x v="4"/>
    <x v="1"/>
    <x v="123"/>
    <x v="0"/>
    <x v="0"/>
    <x v="264"/>
    <x v="411"/>
    <x v="11"/>
  </r>
  <r>
    <x v="4"/>
    <x v="1"/>
    <x v="124"/>
    <x v="0"/>
    <x v="0"/>
    <x v="265"/>
    <x v="412"/>
    <x v="6"/>
  </r>
  <r>
    <x v="4"/>
    <x v="1"/>
    <x v="125"/>
    <x v="0"/>
    <x v="0"/>
    <x v="266"/>
    <x v="413"/>
    <x v="5"/>
  </r>
  <r>
    <x v="4"/>
    <x v="1"/>
    <x v="77"/>
    <x v="0"/>
    <x v="0"/>
    <x v="111"/>
    <x v="414"/>
    <x v="8"/>
  </r>
  <r>
    <x v="4"/>
    <x v="1"/>
    <x v="77"/>
    <x v="0"/>
    <x v="0"/>
    <x v="267"/>
    <x v="415"/>
    <x v="8"/>
  </r>
  <r>
    <x v="4"/>
    <x v="1"/>
    <x v="126"/>
    <x v="0"/>
    <x v="0"/>
    <x v="268"/>
    <x v="416"/>
    <x v="6"/>
  </r>
  <r>
    <x v="4"/>
    <x v="1"/>
    <x v="77"/>
    <x v="0"/>
    <x v="0"/>
    <x v="269"/>
    <x v="417"/>
    <x v="8"/>
  </r>
  <r>
    <x v="4"/>
    <x v="1"/>
    <x v="77"/>
    <x v="0"/>
    <x v="0"/>
    <x v="270"/>
    <x v="418"/>
    <x v="8"/>
  </r>
  <r>
    <x v="4"/>
    <x v="1"/>
    <x v="77"/>
    <x v="0"/>
    <x v="0"/>
    <x v="214"/>
    <x v="419"/>
    <x v="8"/>
  </r>
  <r>
    <x v="4"/>
    <x v="1"/>
    <x v="77"/>
    <x v="0"/>
    <x v="0"/>
    <x v="73"/>
    <x v="420"/>
    <x v="8"/>
  </r>
  <r>
    <x v="4"/>
    <x v="1"/>
    <x v="127"/>
    <x v="0"/>
    <x v="0"/>
    <x v="271"/>
    <x v="421"/>
    <x v="11"/>
  </r>
  <r>
    <x v="4"/>
    <x v="1"/>
    <x v="128"/>
    <x v="0"/>
    <x v="0"/>
    <x v="272"/>
    <x v="422"/>
    <x v="11"/>
  </r>
  <r>
    <x v="4"/>
    <x v="1"/>
    <x v="129"/>
    <x v="0"/>
    <x v="0"/>
    <x v="273"/>
    <x v="423"/>
    <x v="11"/>
  </r>
  <r>
    <x v="4"/>
    <x v="1"/>
    <x v="130"/>
    <x v="0"/>
    <x v="0"/>
    <x v="274"/>
    <x v="424"/>
    <x v="11"/>
  </r>
  <r>
    <x v="4"/>
    <x v="1"/>
    <x v="131"/>
    <x v="0"/>
    <x v="0"/>
    <x v="275"/>
    <x v="425"/>
    <x v="11"/>
  </r>
  <r>
    <x v="4"/>
    <x v="1"/>
    <x v="132"/>
    <x v="0"/>
    <x v="0"/>
    <x v="276"/>
    <x v="426"/>
    <x v="11"/>
  </r>
  <r>
    <x v="4"/>
    <x v="1"/>
    <x v="133"/>
    <x v="0"/>
    <x v="0"/>
    <x v="277"/>
    <x v="427"/>
    <x v="14"/>
  </r>
  <r>
    <x v="4"/>
    <x v="1"/>
    <x v="134"/>
    <x v="0"/>
    <x v="0"/>
    <x v="278"/>
    <x v="428"/>
    <x v="15"/>
  </r>
  <r>
    <x v="4"/>
    <x v="1"/>
    <x v="77"/>
    <x v="0"/>
    <x v="0"/>
    <x v="203"/>
    <x v="429"/>
    <x v="8"/>
  </r>
  <r>
    <x v="4"/>
    <x v="1"/>
    <x v="77"/>
    <x v="0"/>
    <x v="0"/>
    <x v="279"/>
    <x v="430"/>
    <x v="8"/>
  </r>
  <r>
    <x v="4"/>
    <x v="1"/>
    <x v="135"/>
    <x v="0"/>
    <x v="0"/>
    <x v="280"/>
    <x v="431"/>
    <x v="7"/>
  </r>
  <r>
    <x v="4"/>
    <x v="1"/>
    <x v="136"/>
    <x v="0"/>
    <x v="0"/>
    <x v="20"/>
    <x v="432"/>
    <x v="11"/>
  </r>
  <r>
    <x v="4"/>
    <x v="1"/>
    <x v="137"/>
    <x v="0"/>
    <x v="0"/>
    <x v="281"/>
    <x v="433"/>
    <x v="16"/>
  </r>
  <r>
    <x v="4"/>
    <x v="1"/>
    <x v="138"/>
    <x v="0"/>
    <x v="0"/>
    <x v="24"/>
    <x v="434"/>
    <x v="16"/>
  </r>
  <r>
    <x v="4"/>
    <x v="1"/>
    <x v="139"/>
    <x v="0"/>
    <x v="0"/>
    <x v="282"/>
    <x v="435"/>
    <x v="7"/>
  </r>
  <r>
    <x v="4"/>
    <x v="1"/>
    <x v="77"/>
    <x v="0"/>
    <x v="0"/>
    <x v="283"/>
    <x v="436"/>
    <x v="8"/>
  </r>
  <r>
    <x v="4"/>
    <x v="1"/>
    <x v="77"/>
    <x v="0"/>
    <x v="0"/>
    <x v="55"/>
    <x v="437"/>
    <x v="8"/>
  </r>
  <r>
    <x v="4"/>
    <x v="1"/>
    <x v="77"/>
    <x v="0"/>
    <x v="0"/>
    <x v="284"/>
    <x v="438"/>
    <x v="8"/>
  </r>
  <r>
    <x v="4"/>
    <x v="1"/>
    <x v="77"/>
    <x v="0"/>
    <x v="0"/>
    <x v="55"/>
    <x v="439"/>
    <x v="8"/>
  </r>
  <r>
    <x v="4"/>
    <x v="1"/>
    <x v="140"/>
    <x v="0"/>
    <x v="0"/>
    <x v="285"/>
    <x v="440"/>
    <x v="0"/>
  </r>
  <r>
    <x v="4"/>
    <x v="1"/>
    <x v="141"/>
    <x v="0"/>
    <x v="0"/>
    <x v="286"/>
    <x v="441"/>
    <x v="9"/>
  </r>
  <r>
    <x v="4"/>
    <x v="1"/>
    <x v="142"/>
    <x v="0"/>
    <x v="0"/>
    <x v="287"/>
    <x v="442"/>
    <x v="11"/>
  </r>
  <r>
    <x v="4"/>
    <x v="1"/>
    <x v="143"/>
    <x v="0"/>
    <x v="0"/>
    <x v="25"/>
    <x v="443"/>
    <x v="17"/>
  </r>
  <r>
    <x v="4"/>
    <x v="1"/>
    <x v="144"/>
    <x v="0"/>
    <x v="0"/>
    <x v="288"/>
    <x v="444"/>
    <x v="17"/>
  </r>
  <r>
    <x v="4"/>
    <x v="1"/>
    <x v="145"/>
    <x v="0"/>
    <x v="0"/>
    <x v="289"/>
    <x v="445"/>
    <x v="9"/>
  </r>
  <r>
    <x v="4"/>
    <x v="1"/>
    <x v="146"/>
    <x v="0"/>
    <x v="0"/>
    <x v="290"/>
    <x v="446"/>
    <x v="6"/>
  </r>
  <r>
    <x v="4"/>
    <x v="1"/>
    <x v="147"/>
    <x v="0"/>
    <x v="0"/>
    <x v="291"/>
    <x v="447"/>
    <x v="7"/>
  </r>
  <r>
    <x v="4"/>
    <x v="1"/>
    <x v="135"/>
    <x v="0"/>
    <x v="0"/>
    <x v="292"/>
    <x v="448"/>
    <x v="7"/>
  </r>
  <r>
    <x v="4"/>
    <x v="1"/>
    <x v="77"/>
    <x v="0"/>
    <x v="0"/>
    <x v="293"/>
    <x v="449"/>
    <x v="8"/>
  </r>
  <r>
    <x v="4"/>
    <x v="1"/>
    <x v="77"/>
    <x v="0"/>
    <x v="0"/>
    <x v="294"/>
    <x v="450"/>
    <x v="8"/>
  </r>
  <r>
    <x v="4"/>
    <x v="1"/>
    <x v="148"/>
    <x v="0"/>
    <x v="0"/>
    <x v="295"/>
    <x v="451"/>
    <x v="11"/>
  </r>
  <r>
    <x v="4"/>
    <x v="1"/>
    <x v="149"/>
    <x v="0"/>
    <x v="0"/>
    <x v="296"/>
    <x v="452"/>
    <x v="9"/>
  </r>
  <r>
    <x v="4"/>
    <x v="1"/>
    <x v="150"/>
    <x v="0"/>
    <x v="0"/>
    <x v="297"/>
    <x v="453"/>
    <x v="6"/>
  </r>
  <r>
    <x v="4"/>
    <x v="1"/>
    <x v="151"/>
    <x v="0"/>
    <x v="0"/>
    <x v="298"/>
    <x v="454"/>
    <x v="6"/>
  </r>
  <r>
    <x v="4"/>
    <x v="1"/>
    <x v="152"/>
    <x v="0"/>
    <x v="0"/>
    <x v="299"/>
    <x v="455"/>
    <x v="11"/>
  </r>
  <r>
    <x v="4"/>
    <x v="1"/>
    <x v="153"/>
    <x v="0"/>
    <x v="0"/>
    <x v="300"/>
    <x v="456"/>
    <x v="6"/>
  </r>
  <r>
    <x v="4"/>
    <x v="1"/>
    <x v="154"/>
    <x v="0"/>
    <x v="0"/>
    <x v="301"/>
    <x v="457"/>
    <x v="11"/>
  </r>
  <r>
    <x v="4"/>
    <x v="1"/>
    <x v="155"/>
    <x v="0"/>
    <x v="0"/>
    <x v="302"/>
    <x v="458"/>
    <x v="6"/>
  </r>
  <r>
    <x v="4"/>
    <x v="1"/>
    <x v="156"/>
    <x v="0"/>
    <x v="0"/>
    <x v="303"/>
    <x v="459"/>
    <x v="11"/>
  </r>
  <r>
    <x v="4"/>
    <x v="1"/>
    <x v="157"/>
    <x v="0"/>
    <x v="0"/>
    <x v="304"/>
    <x v="460"/>
    <x v="11"/>
  </r>
  <r>
    <x v="4"/>
    <x v="1"/>
    <x v="158"/>
    <x v="0"/>
    <x v="0"/>
    <x v="305"/>
    <x v="461"/>
    <x v="0"/>
  </r>
  <r>
    <x v="4"/>
    <x v="1"/>
    <x v="159"/>
    <x v="0"/>
    <x v="0"/>
    <x v="306"/>
    <x v="462"/>
    <x v="0"/>
  </r>
  <r>
    <x v="4"/>
    <x v="1"/>
    <x v="160"/>
    <x v="0"/>
    <x v="0"/>
    <x v="307"/>
    <x v="463"/>
    <x v="6"/>
  </r>
  <r>
    <x v="4"/>
    <x v="1"/>
    <x v="161"/>
    <x v="0"/>
    <x v="0"/>
    <x v="308"/>
    <x v="464"/>
    <x v="6"/>
  </r>
  <r>
    <x v="4"/>
    <x v="1"/>
    <x v="77"/>
    <x v="0"/>
    <x v="0"/>
    <x v="309"/>
    <x v="465"/>
    <x v="8"/>
  </r>
  <r>
    <x v="4"/>
    <x v="1"/>
    <x v="77"/>
    <x v="0"/>
    <x v="0"/>
    <x v="310"/>
    <x v="466"/>
    <x v="8"/>
  </r>
  <r>
    <x v="4"/>
    <x v="1"/>
    <x v="162"/>
    <x v="0"/>
    <x v="0"/>
    <x v="235"/>
    <x v="467"/>
    <x v="18"/>
  </r>
  <r>
    <x v="4"/>
    <x v="1"/>
    <x v="77"/>
    <x v="0"/>
    <x v="0"/>
    <x v="62"/>
    <x v="468"/>
    <x v="8"/>
  </r>
  <r>
    <x v="4"/>
    <x v="1"/>
    <x v="77"/>
    <x v="0"/>
    <x v="0"/>
    <x v="248"/>
    <x v="469"/>
    <x v="8"/>
  </r>
  <r>
    <x v="4"/>
    <x v="1"/>
    <x v="77"/>
    <x v="0"/>
    <x v="0"/>
    <x v="248"/>
    <x v="470"/>
    <x v="8"/>
  </r>
  <r>
    <x v="4"/>
    <x v="1"/>
    <x v="163"/>
    <x v="0"/>
    <x v="0"/>
    <x v="311"/>
    <x v="471"/>
    <x v="6"/>
  </r>
  <r>
    <x v="4"/>
    <x v="1"/>
    <x v="164"/>
    <x v="0"/>
    <x v="0"/>
    <x v="312"/>
    <x v="472"/>
    <x v="2"/>
  </r>
  <r>
    <x v="4"/>
    <x v="1"/>
    <x v="165"/>
    <x v="0"/>
    <x v="0"/>
    <x v="313"/>
    <x v="473"/>
    <x v="9"/>
  </r>
  <r>
    <x v="4"/>
    <x v="1"/>
    <x v="166"/>
    <x v="0"/>
    <x v="0"/>
    <x v="76"/>
    <x v="474"/>
    <x v="14"/>
  </r>
  <r>
    <x v="4"/>
    <x v="1"/>
    <x v="167"/>
    <x v="0"/>
    <x v="0"/>
    <x v="314"/>
    <x v="475"/>
    <x v="11"/>
  </r>
  <r>
    <x v="4"/>
    <x v="1"/>
    <x v="168"/>
    <x v="0"/>
    <x v="0"/>
    <x v="315"/>
    <x v="476"/>
    <x v="11"/>
  </r>
  <r>
    <x v="4"/>
    <x v="1"/>
    <x v="169"/>
    <x v="0"/>
    <x v="0"/>
    <x v="316"/>
    <x v="477"/>
    <x v="11"/>
  </r>
  <r>
    <x v="4"/>
    <x v="1"/>
    <x v="170"/>
    <x v="0"/>
    <x v="0"/>
    <x v="317"/>
    <x v="478"/>
    <x v="11"/>
  </r>
  <r>
    <x v="4"/>
    <x v="1"/>
    <x v="171"/>
    <x v="0"/>
    <x v="0"/>
    <x v="318"/>
    <x v="479"/>
    <x v="11"/>
  </r>
  <r>
    <x v="4"/>
    <x v="1"/>
    <x v="172"/>
    <x v="0"/>
    <x v="0"/>
    <x v="319"/>
    <x v="480"/>
    <x v="11"/>
  </r>
  <r>
    <x v="4"/>
    <x v="1"/>
    <x v="172"/>
    <x v="0"/>
    <x v="0"/>
    <x v="320"/>
    <x v="481"/>
    <x v="11"/>
  </r>
  <r>
    <x v="4"/>
    <x v="1"/>
    <x v="173"/>
    <x v="0"/>
    <x v="0"/>
    <x v="321"/>
    <x v="482"/>
    <x v="19"/>
  </r>
  <r>
    <x v="4"/>
    <x v="1"/>
    <x v="174"/>
    <x v="0"/>
    <x v="0"/>
    <x v="322"/>
    <x v="483"/>
    <x v="9"/>
  </r>
  <r>
    <x v="4"/>
    <x v="1"/>
    <x v="175"/>
    <x v="0"/>
    <x v="0"/>
    <x v="323"/>
    <x v="484"/>
    <x v="6"/>
  </r>
  <r>
    <x v="4"/>
    <x v="1"/>
    <x v="176"/>
    <x v="0"/>
    <x v="0"/>
    <x v="324"/>
    <x v="485"/>
    <x v="1"/>
  </r>
  <r>
    <x v="4"/>
    <x v="1"/>
    <x v="177"/>
    <x v="0"/>
    <x v="0"/>
    <x v="325"/>
    <x v="486"/>
    <x v="1"/>
  </r>
  <r>
    <x v="4"/>
    <x v="1"/>
    <x v="178"/>
    <x v="0"/>
    <x v="0"/>
    <x v="326"/>
    <x v="487"/>
    <x v="6"/>
  </r>
  <r>
    <x v="4"/>
    <x v="1"/>
    <x v="179"/>
    <x v="0"/>
    <x v="0"/>
    <x v="327"/>
    <x v="488"/>
    <x v="6"/>
  </r>
  <r>
    <x v="4"/>
    <x v="1"/>
    <x v="180"/>
    <x v="0"/>
    <x v="0"/>
    <x v="328"/>
    <x v="489"/>
    <x v="6"/>
  </r>
  <r>
    <x v="4"/>
    <x v="1"/>
    <x v="181"/>
    <x v="0"/>
    <x v="0"/>
    <x v="329"/>
    <x v="490"/>
    <x v="6"/>
  </r>
  <r>
    <x v="4"/>
    <x v="1"/>
    <x v="182"/>
    <x v="0"/>
    <x v="0"/>
    <x v="330"/>
    <x v="491"/>
    <x v="2"/>
  </r>
  <r>
    <x v="4"/>
    <x v="1"/>
    <x v="183"/>
    <x v="0"/>
    <x v="0"/>
    <x v="24"/>
    <x v="492"/>
    <x v="0"/>
  </r>
  <r>
    <x v="4"/>
    <x v="1"/>
    <x v="184"/>
    <x v="0"/>
    <x v="0"/>
    <x v="331"/>
    <x v="493"/>
    <x v="6"/>
  </r>
  <r>
    <x v="4"/>
    <x v="1"/>
    <x v="185"/>
    <x v="0"/>
    <x v="0"/>
    <x v="332"/>
    <x v="494"/>
    <x v="9"/>
  </r>
  <r>
    <x v="4"/>
    <x v="1"/>
    <x v="186"/>
    <x v="0"/>
    <x v="0"/>
    <x v="24"/>
    <x v="495"/>
    <x v="0"/>
  </r>
  <r>
    <x v="4"/>
    <x v="1"/>
    <x v="187"/>
    <x v="0"/>
    <x v="0"/>
    <x v="333"/>
    <x v="496"/>
    <x v="1"/>
  </r>
  <r>
    <x v="4"/>
    <x v="1"/>
    <x v="188"/>
    <x v="0"/>
    <x v="0"/>
    <x v="334"/>
    <x v="497"/>
    <x v="6"/>
  </r>
  <r>
    <x v="4"/>
    <x v="1"/>
    <x v="189"/>
    <x v="0"/>
    <x v="0"/>
    <x v="335"/>
    <x v="498"/>
    <x v="6"/>
  </r>
  <r>
    <x v="4"/>
    <x v="1"/>
    <x v="190"/>
    <x v="0"/>
    <x v="0"/>
    <x v="336"/>
    <x v="499"/>
    <x v="0"/>
  </r>
  <r>
    <x v="4"/>
    <x v="1"/>
    <x v="191"/>
    <x v="0"/>
    <x v="0"/>
    <x v="337"/>
    <x v="500"/>
    <x v="6"/>
  </r>
  <r>
    <x v="4"/>
    <x v="1"/>
    <x v="192"/>
    <x v="0"/>
    <x v="0"/>
    <x v="338"/>
    <x v="501"/>
    <x v="6"/>
  </r>
  <r>
    <x v="4"/>
    <x v="1"/>
    <x v="193"/>
    <x v="0"/>
    <x v="0"/>
    <x v="339"/>
    <x v="502"/>
    <x v="6"/>
  </r>
  <r>
    <x v="4"/>
    <x v="1"/>
    <x v="194"/>
    <x v="0"/>
    <x v="0"/>
    <x v="340"/>
    <x v="503"/>
    <x v="6"/>
  </r>
  <r>
    <x v="4"/>
    <x v="1"/>
    <x v="195"/>
    <x v="0"/>
    <x v="0"/>
    <x v="341"/>
    <x v="504"/>
    <x v="6"/>
  </r>
  <r>
    <x v="4"/>
    <x v="1"/>
    <x v="196"/>
    <x v="0"/>
    <x v="0"/>
    <x v="342"/>
    <x v="505"/>
    <x v="6"/>
  </r>
  <r>
    <x v="4"/>
    <x v="1"/>
    <x v="197"/>
    <x v="0"/>
    <x v="0"/>
    <x v="343"/>
    <x v="506"/>
    <x v="6"/>
  </r>
  <r>
    <x v="4"/>
    <x v="1"/>
    <x v="198"/>
    <x v="0"/>
    <x v="0"/>
    <x v="344"/>
    <x v="507"/>
    <x v="1"/>
  </r>
  <r>
    <x v="4"/>
    <x v="1"/>
    <x v="199"/>
    <x v="0"/>
    <x v="0"/>
    <x v="345"/>
    <x v="508"/>
    <x v="20"/>
  </r>
  <r>
    <x v="4"/>
    <x v="1"/>
    <x v="200"/>
    <x v="0"/>
    <x v="0"/>
    <x v="329"/>
    <x v="509"/>
    <x v="6"/>
  </r>
  <r>
    <x v="4"/>
    <x v="1"/>
    <x v="201"/>
    <x v="0"/>
    <x v="0"/>
    <x v="346"/>
    <x v="510"/>
    <x v="6"/>
  </r>
  <r>
    <x v="4"/>
    <x v="1"/>
    <x v="202"/>
    <x v="0"/>
    <x v="0"/>
    <x v="347"/>
    <x v="511"/>
    <x v="6"/>
  </r>
  <r>
    <x v="4"/>
    <x v="1"/>
    <x v="77"/>
    <x v="0"/>
    <x v="0"/>
    <x v="248"/>
    <x v="512"/>
    <x v="8"/>
  </r>
  <r>
    <x v="4"/>
    <x v="1"/>
    <x v="203"/>
    <x v="0"/>
    <x v="0"/>
    <x v="348"/>
    <x v="513"/>
    <x v="2"/>
  </r>
  <r>
    <x v="4"/>
    <x v="1"/>
    <x v="204"/>
    <x v="0"/>
    <x v="0"/>
    <x v="349"/>
    <x v="514"/>
    <x v="11"/>
  </r>
  <r>
    <x v="4"/>
    <x v="1"/>
    <x v="205"/>
    <x v="0"/>
    <x v="0"/>
    <x v="350"/>
    <x v="515"/>
    <x v="11"/>
  </r>
  <r>
    <x v="4"/>
    <x v="1"/>
    <x v="206"/>
    <x v="0"/>
    <x v="0"/>
    <x v="351"/>
    <x v="516"/>
    <x v="11"/>
  </r>
  <r>
    <x v="4"/>
    <x v="1"/>
    <x v="207"/>
    <x v="0"/>
    <x v="0"/>
    <x v="352"/>
    <x v="517"/>
    <x v="11"/>
  </r>
  <r>
    <x v="4"/>
    <x v="1"/>
    <x v="208"/>
    <x v="0"/>
    <x v="0"/>
    <x v="3"/>
    <x v="518"/>
    <x v="21"/>
  </r>
  <r>
    <x v="4"/>
    <x v="1"/>
    <x v="209"/>
    <x v="0"/>
    <x v="0"/>
    <x v="353"/>
    <x v="519"/>
    <x v="11"/>
  </r>
  <r>
    <x v="4"/>
    <x v="1"/>
    <x v="210"/>
    <x v="0"/>
    <x v="0"/>
    <x v="354"/>
    <x v="520"/>
    <x v="11"/>
  </r>
  <r>
    <x v="4"/>
    <x v="1"/>
    <x v="211"/>
    <x v="0"/>
    <x v="0"/>
    <x v="355"/>
    <x v="521"/>
    <x v="6"/>
  </r>
  <r>
    <x v="4"/>
    <x v="1"/>
    <x v="212"/>
    <x v="0"/>
    <x v="0"/>
    <x v="56"/>
    <x v="522"/>
    <x v="9"/>
  </r>
  <r>
    <x v="4"/>
    <x v="1"/>
    <x v="213"/>
    <x v="0"/>
    <x v="0"/>
    <x v="277"/>
    <x v="523"/>
    <x v="14"/>
  </r>
  <r>
    <x v="4"/>
    <x v="1"/>
    <x v="214"/>
    <x v="0"/>
    <x v="0"/>
    <x v="356"/>
    <x v="524"/>
    <x v="4"/>
  </r>
  <r>
    <x v="4"/>
    <x v="1"/>
    <x v="215"/>
    <x v="0"/>
    <x v="0"/>
    <x v="357"/>
    <x v="525"/>
    <x v="11"/>
  </r>
  <r>
    <x v="4"/>
    <x v="1"/>
    <x v="216"/>
    <x v="0"/>
    <x v="0"/>
    <x v="353"/>
    <x v="526"/>
    <x v="11"/>
  </r>
  <r>
    <x v="4"/>
    <x v="1"/>
    <x v="217"/>
    <x v="0"/>
    <x v="0"/>
    <x v="358"/>
    <x v="25"/>
    <x v="22"/>
  </r>
  <r>
    <x v="4"/>
    <x v="1"/>
    <x v="218"/>
    <x v="0"/>
    <x v="0"/>
    <x v="235"/>
    <x v="527"/>
    <x v="22"/>
  </r>
  <r>
    <x v="4"/>
    <x v="1"/>
    <x v="219"/>
    <x v="0"/>
    <x v="0"/>
    <x v="235"/>
    <x v="528"/>
    <x v="6"/>
  </r>
  <r>
    <x v="4"/>
    <x v="1"/>
    <x v="220"/>
    <x v="0"/>
    <x v="0"/>
    <x v="359"/>
    <x v="529"/>
    <x v="15"/>
  </r>
  <r>
    <x v="4"/>
    <x v="1"/>
    <x v="221"/>
    <x v="0"/>
    <x v="0"/>
    <x v="360"/>
    <x v="530"/>
    <x v="6"/>
  </r>
  <r>
    <x v="4"/>
    <x v="2"/>
    <x v="77"/>
    <x v="0"/>
    <x v="0"/>
    <x v="54"/>
    <x v="531"/>
    <x v="8"/>
  </r>
  <r>
    <x v="4"/>
    <x v="2"/>
    <x v="77"/>
    <x v="0"/>
    <x v="0"/>
    <x v="54"/>
    <x v="532"/>
    <x v="8"/>
  </r>
  <r>
    <x v="4"/>
    <x v="2"/>
    <x v="77"/>
    <x v="0"/>
    <x v="0"/>
    <x v="54"/>
    <x v="533"/>
    <x v="8"/>
  </r>
  <r>
    <x v="4"/>
    <x v="2"/>
    <x v="77"/>
    <x v="0"/>
    <x v="0"/>
    <x v="62"/>
    <x v="534"/>
    <x v="8"/>
  </r>
  <r>
    <x v="4"/>
    <x v="2"/>
    <x v="77"/>
    <x v="0"/>
    <x v="0"/>
    <x v="248"/>
    <x v="535"/>
    <x v="8"/>
  </r>
  <r>
    <x v="4"/>
    <x v="2"/>
    <x v="77"/>
    <x v="0"/>
    <x v="0"/>
    <x v="78"/>
    <x v="536"/>
    <x v="8"/>
  </r>
  <r>
    <x v="4"/>
    <x v="2"/>
    <x v="77"/>
    <x v="0"/>
    <x v="0"/>
    <x v="62"/>
    <x v="537"/>
    <x v="8"/>
  </r>
  <r>
    <x v="4"/>
    <x v="2"/>
    <x v="77"/>
    <x v="0"/>
    <x v="0"/>
    <x v="361"/>
    <x v="538"/>
    <x v="8"/>
  </r>
  <r>
    <x v="4"/>
    <x v="2"/>
    <x v="222"/>
    <x v="0"/>
    <x v="0"/>
    <x v="362"/>
    <x v="539"/>
    <x v="3"/>
  </r>
  <r>
    <x v="4"/>
    <x v="2"/>
    <x v="223"/>
    <x v="0"/>
    <x v="0"/>
    <x v="363"/>
    <x v="540"/>
    <x v="9"/>
  </r>
  <r>
    <x v="4"/>
    <x v="2"/>
    <x v="224"/>
    <x v="0"/>
    <x v="0"/>
    <x v="9"/>
    <x v="541"/>
    <x v="14"/>
  </r>
  <r>
    <x v="4"/>
    <x v="2"/>
    <x v="225"/>
    <x v="0"/>
    <x v="0"/>
    <x v="9"/>
    <x v="542"/>
    <x v="14"/>
  </r>
  <r>
    <x v="4"/>
    <x v="2"/>
    <x v="226"/>
    <x v="0"/>
    <x v="0"/>
    <x v="364"/>
    <x v="543"/>
    <x v="11"/>
  </r>
  <r>
    <x v="4"/>
    <x v="2"/>
    <x v="227"/>
    <x v="0"/>
    <x v="0"/>
    <x v="9"/>
    <x v="544"/>
    <x v="14"/>
  </r>
  <r>
    <x v="4"/>
    <x v="2"/>
    <x v="228"/>
    <x v="0"/>
    <x v="0"/>
    <x v="277"/>
    <x v="545"/>
    <x v="14"/>
  </r>
  <r>
    <x v="4"/>
    <x v="2"/>
    <x v="229"/>
    <x v="0"/>
    <x v="0"/>
    <x v="365"/>
    <x v="546"/>
    <x v="11"/>
  </r>
  <r>
    <x v="4"/>
    <x v="2"/>
    <x v="230"/>
    <x v="0"/>
    <x v="0"/>
    <x v="366"/>
    <x v="547"/>
    <x v="3"/>
  </r>
  <r>
    <x v="4"/>
    <x v="2"/>
    <x v="231"/>
    <x v="0"/>
    <x v="0"/>
    <x v="367"/>
    <x v="548"/>
    <x v="11"/>
  </r>
  <r>
    <x v="4"/>
    <x v="2"/>
    <x v="232"/>
    <x v="0"/>
    <x v="0"/>
    <x v="218"/>
    <x v="549"/>
    <x v="3"/>
  </r>
  <r>
    <x v="4"/>
    <x v="2"/>
    <x v="233"/>
    <x v="0"/>
    <x v="0"/>
    <x v="368"/>
    <x v="550"/>
    <x v="13"/>
  </r>
  <r>
    <x v="4"/>
    <x v="2"/>
    <x v="234"/>
    <x v="0"/>
    <x v="0"/>
    <x v="2"/>
    <x v="551"/>
    <x v="1"/>
  </r>
  <r>
    <x v="4"/>
    <x v="2"/>
    <x v="235"/>
    <x v="0"/>
    <x v="0"/>
    <x v="355"/>
    <x v="552"/>
    <x v="6"/>
  </r>
  <r>
    <x v="4"/>
    <x v="2"/>
    <x v="236"/>
    <x v="0"/>
    <x v="0"/>
    <x v="369"/>
    <x v="553"/>
    <x v="11"/>
  </r>
  <r>
    <x v="4"/>
    <x v="2"/>
    <x v="77"/>
    <x v="0"/>
    <x v="0"/>
    <x v="370"/>
    <x v="554"/>
    <x v="8"/>
  </r>
  <r>
    <x v="4"/>
    <x v="2"/>
    <x v="77"/>
    <x v="0"/>
    <x v="0"/>
    <x v="371"/>
    <x v="555"/>
    <x v="8"/>
  </r>
  <r>
    <x v="4"/>
    <x v="2"/>
    <x v="77"/>
    <x v="0"/>
    <x v="0"/>
    <x v="372"/>
    <x v="556"/>
    <x v="8"/>
  </r>
  <r>
    <x v="4"/>
    <x v="2"/>
    <x v="77"/>
    <x v="0"/>
    <x v="0"/>
    <x v="373"/>
    <x v="557"/>
    <x v="8"/>
  </r>
  <r>
    <x v="4"/>
    <x v="2"/>
    <x v="77"/>
    <x v="0"/>
    <x v="0"/>
    <x v="248"/>
    <x v="558"/>
    <x v="8"/>
  </r>
  <r>
    <x v="4"/>
    <x v="2"/>
    <x v="77"/>
    <x v="0"/>
    <x v="0"/>
    <x v="374"/>
    <x v="559"/>
    <x v="8"/>
  </r>
  <r>
    <x v="4"/>
    <x v="2"/>
    <x v="77"/>
    <x v="0"/>
    <x v="0"/>
    <x v="375"/>
    <x v="560"/>
    <x v="8"/>
  </r>
  <r>
    <x v="4"/>
    <x v="2"/>
    <x v="77"/>
    <x v="0"/>
    <x v="0"/>
    <x v="310"/>
    <x v="561"/>
    <x v="8"/>
  </r>
  <r>
    <x v="4"/>
    <x v="2"/>
    <x v="77"/>
    <x v="0"/>
    <x v="0"/>
    <x v="246"/>
    <x v="562"/>
    <x v="8"/>
  </r>
  <r>
    <x v="4"/>
    <x v="2"/>
    <x v="77"/>
    <x v="0"/>
    <x v="0"/>
    <x v="376"/>
    <x v="563"/>
    <x v="8"/>
  </r>
  <r>
    <x v="4"/>
    <x v="2"/>
    <x v="77"/>
    <x v="0"/>
    <x v="0"/>
    <x v="377"/>
    <x v="564"/>
    <x v="8"/>
  </r>
  <r>
    <x v="4"/>
    <x v="2"/>
    <x v="77"/>
    <x v="0"/>
    <x v="0"/>
    <x v="378"/>
    <x v="565"/>
    <x v="8"/>
  </r>
  <r>
    <x v="4"/>
    <x v="2"/>
    <x v="77"/>
    <x v="0"/>
    <x v="0"/>
    <x v="379"/>
    <x v="566"/>
    <x v="8"/>
  </r>
  <r>
    <x v="4"/>
    <x v="2"/>
    <x v="77"/>
    <x v="0"/>
    <x v="0"/>
    <x v="54"/>
    <x v="567"/>
    <x v="8"/>
  </r>
  <r>
    <x v="4"/>
    <x v="2"/>
    <x v="77"/>
    <x v="0"/>
    <x v="0"/>
    <x v="152"/>
    <x v="568"/>
    <x v="8"/>
  </r>
  <r>
    <x v="4"/>
    <x v="2"/>
    <x v="77"/>
    <x v="0"/>
    <x v="0"/>
    <x v="378"/>
    <x v="569"/>
    <x v="8"/>
  </r>
  <r>
    <x v="4"/>
    <x v="2"/>
    <x v="77"/>
    <x v="0"/>
    <x v="0"/>
    <x v="380"/>
    <x v="570"/>
    <x v="8"/>
  </r>
  <r>
    <x v="4"/>
    <x v="2"/>
    <x v="237"/>
    <x v="0"/>
    <x v="0"/>
    <x v="20"/>
    <x v="571"/>
    <x v="18"/>
  </r>
  <r>
    <x v="4"/>
    <x v="2"/>
    <x v="238"/>
    <x v="0"/>
    <x v="0"/>
    <x v="381"/>
    <x v="572"/>
    <x v="11"/>
  </r>
  <r>
    <x v="4"/>
    <x v="2"/>
    <x v="239"/>
    <x v="0"/>
    <x v="0"/>
    <x v="382"/>
    <x v="573"/>
    <x v="11"/>
  </r>
  <r>
    <x v="4"/>
    <x v="2"/>
    <x v="240"/>
    <x v="0"/>
    <x v="0"/>
    <x v="277"/>
    <x v="574"/>
    <x v="14"/>
  </r>
  <r>
    <x v="4"/>
    <x v="2"/>
    <x v="241"/>
    <x v="0"/>
    <x v="0"/>
    <x v="277"/>
    <x v="575"/>
    <x v="14"/>
  </r>
  <r>
    <x v="4"/>
    <x v="2"/>
    <x v="242"/>
    <x v="0"/>
    <x v="0"/>
    <x v="383"/>
    <x v="576"/>
    <x v="11"/>
  </r>
  <r>
    <x v="4"/>
    <x v="2"/>
    <x v="243"/>
    <x v="0"/>
    <x v="0"/>
    <x v="384"/>
    <x v="577"/>
    <x v="5"/>
  </r>
  <r>
    <x v="4"/>
    <x v="2"/>
    <x v="77"/>
    <x v="0"/>
    <x v="0"/>
    <x v="54"/>
    <x v="578"/>
    <x v="8"/>
  </r>
  <r>
    <x v="4"/>
    <x v="2"/>
    <x v="77"/>
    <x v="0"/>
    <x v="0"/>
    <x v="385"/>
    <x v="579"/>
    <x v="8"/>
  </r>
  <r>
    <x v="4"/>
    <x v="2"/>
    <x v="77"/>
    <x v="0"/>
    <x v="0"/>
    <x v="54"/>
    <x v="580"/>
    <x v="8"/>
  </r>
  <r>
    <x v="4"/>
    <x v="2"/>
    <x v="77"/>
    <x v="0"/>
    <x v="0"/>
    <x v="386"/>
    <x v="581"/>
    <x v="8"/>
  </r>
  <r>
    <x v="4"/>
    <x v="2"/>
    <x v="77"/>
    <x v="0"/>
    <x v="0"/>
    <x v="210"/>
    <x v="582"/>
    <x v="8"/>
  </r>
  <r>
    <x v="4"/>
    <x v="2"/>
    <x v="244"/>
    <x v="0"/>
    <x v="0"/>
    <x v="2"/>
    <x v="583"/>
    <x v="2"/>
  </r>
  <r>
    <x v="4"/>
    <x v="2"/>
    <x v="77"/>
    <x v="0"/>
    <x v="0"/>
    <x v="387"/>
    <x v="584"/>
    <x v="8"/>
  </r>
  <r>
    <x v="4"/>
    <x v="2"/>
    <x v="77"/>
    <x v="0"/>
    <x v="0"/>
    <x v="388"/>
    <x v="585"/>
    <x v="8"/>
  </r>
  <r>
    <x v="4"/>
    <x v="2"/>
    <x v="77"/>
    <x v="0"/>
    <x v="0"/>
    <x v="389"/>
    <x v="586"/>
    <x v="8"/>
  </r>
  <r>
    <x v="4"/>
    <x v="2"/>
    <x v="77"/>
    <x v="0"/>
    <x v="0"/>
    <x v="248"/>
    <x v="587"/>
    <x v="8"/>
  </r>
  <r>
    <x v="4"/>
    <x v="2"/>
    <x v="77"/>
    <x v="0"/>
    <x v="0"/>
    <x v="390"/>
    <x v="588"/>
    <x v="8"/>
  </r>
  <r>
    <x v="4"/>
    <x v="2"/>
    <x v="77"/>
    <x v="0"/>
    <x v="0"/>
    <x v="391"/>
    <x v="589"/>
    <x v="8"/>
  </r>
  <r>
    <x v="4"/>
    <x v="2"/>
    <x v="245"/>
    <x v="0"/>
    <x v="0"/>
    <x v="392"/>
    <x v="590"/>
    <x v="9"/>
  </r>
  <r>
    <x v="4"/>
    <x v="2"/>
    <x v="246"/>
    <x v="0"/>
    <x v="0"/>
    <x v="296"/>
    <x v="591"/>
    <x v="9"/>
  </r>
  <r>
    <x v="4"/>
    <x v="2"/>
    <x v="77"/>
    <x v="0"/>
    <x v="0"/>
    <x v="393"/>
    <x v="592"/>
    <x v="8"/>
  </r>
  <r>
    <x v="4"/>
    <x v="2"/>
    <x v="247"/>
    <x v="0"/>
    <x v="0"/>
    <x v="27"/>
    <x v="593"/>
    <x v="18"/>
  </r>
  <r>
    <x v="4"/>
    <x v="2"/>
    <x v="77"/>
    <x v="0"/>
    <x v="0"/>
    <x v="394"/>
    <x v="594"/>
    <x v="8"/>
  </r>
  <r>
    <x v="4"/>
    <x v="2"/>
    <x v="248"/>
    <x v="0"/>
    <x v="0"/>
    <x v="27"/>
    <x v="595"/>
    <x v="18"/>
  </r>
  <r>
    <x v="4"/>
    <x v="2"/>
    <x v="249"/>
    <x v="0"/>
    <x v="0"/>
    <x v="395"/>
    <x v="596"/>
    <x v="9"/>
  </r>
  <r>
    <x v="4"/>
    <x v="2"/>
    <x v="250"/>
    <x v="0"/>
    <x v="0"/>
    <x v="396"/>
    <x v="597"/>
    <x v="11"/>
  </r>
  <r>
    <x v="4"/>
    <x v="2"/>
    <x v="251"/>
    <x v="0"/>
    <x v="0"/>
    <x v="397"/>
    <x v="598"/>
    <x v="11"/>
  </r>
  <r>
    <x v="4"/>
    <x v="2"/>
    <x v="252"/>
    <x v="0"/>
    <x v="0"/>
    <x v="398"/>
    <x v="599"/>
    <x v="11"/>
  </r>
  <r>
    <x v="4"/>
    <x v="2"/>
    <x v="253"/>
    <x v="0"/>
    <x v="0"/>
    <x v="399"/>
    <x v="600"/>
    <x v="11"/>
  </r>
  <r>
    <x v="4"/>
    <x v="2"/>
    <x v="254"/>
    <x v="0"/>
    <x v="0"/>
    <x v="400"/>
    <x v="601"/>
    <x v="11"/>
  </r>
  <r>
    <x v="4"/>
    <x v="2"/>
    <x v="255"/>
    <x v="0"/>
    <x v="0"/>
    <x v="401"/>
    <x v="602"/>
    <x v="11"/>
  </r>
  <r>
    <x v="4"/>
    <x v="2"/>
    <x v="256"/>
    <x v="0"/>
    <x v="0"/>
    <x v="402"/>
    <x v="603"/>
    <x v="11"/>
  </r>
  <r>
    <x v="4"/>
    <x v="2"/>
    <x v="257"/>
    <x v="0"/>
    <x v="0"/>
    <x v="403"/>
    <x v="604"/>
    <x v="11"/>
  </r>
  <r>
    <x v="4"/>
    <x v="2"/>
    <x v="258"/>
    <x v="0"/>
    <x v="0"/>
    <x v="404"/>
    <x v="605"/>
    <x v="11"/>
  </r>
  <r>
    <x v="4"/>
    <x v="2"/>
    <x v="259"/>
    <x v="0"/>
    <x v="0"/>
    <x v="405"/>
    <x v="606"/>
    <x v="11"/>
  </r>
  <r>
    <x v="4"/>
    <x v="2"/>
    <x v="260"/>
    <x v="0"/>
    <x v="0"/>
    <x v="406"/>
    <x v="607"/>
    <x v="6"/>
  </r>
  <r>
    <x v="4"/>
    <x v="2"/>
    <x v="261"/>
    <x v="0"/>
    <x v="0"/>
    <x v="407"/>
    <x v="608"/>
    <x v="0"/>
  </r>
  <r>
    <x v="4"/>
    <x v="2"/>
    <x v="262"/>
    <x v="0"/>
    <x v="0"/>
    <x v="408"/>
    <x v="609"/>
    <x v="11"/>
  </r>
  <r>
    <x v="4"/>
    <x v="2"/>
    <x v="263"/>
    <x v="0"/>
    <x v="0"/>
    <x v="409"/>
    <x v="610"/>
    <x v="10"/>
  </r>
  <r>
    <x v="4"/>
    <x v="2"/>
    <x v="264"/>
    <x v="0"/>
    <x v="0"/>
    <x v="410"/>
    <x v="611"/>
    <x v="11"/>
  </r>
  <r>
    <x v="4"/>
    <x v="2"/>
    <x v="265"/>
    <x v="0"/>
    <x v="0"/>
    <x v="286"/>
    <x v="612"/>
    <x v="11"/>
  </r>
  <r>
    <x v="4"/>
    <x v="2"/>
    <x v="266"/>
    <x v="0"/>
    <x v="0"/>
    <x v="411"/>
    <x v="613"/>
    <x v="10"/>
  </r>
  <r>
    <x v="4"/>
    <x v="2"/>
    <x v="267"/>
    <x v="0"/>
    <x v="0"/>
    <x v="412"/>
    <x v="614"/>
    <x v="11"/>
  </r>
  <r>
    <x v="4"/>
    <x v="2"/>
    <x v="268"/>
    <x v="0"/>
    <x v="0"/>
    <x v="413"/>
    <x v="615"/>
    <x v="11"/>
  </r>
  <r>
    <x v="4"/>
    <x v="2"/>
    <x v="269"/>
    <x v="0"/>
    <x v="0"/>
    <x v="414"/>
    <x v="616"/>
    <x v="11"/>
  </r>
  <r>
    <x v="4"/>
    <x v="2"/>
    <x v="270"/>
    <x v="0"/>
    <x v="0"/>
    <x v="415"/>
    <x v="617"/>
    <x v="11"/>
  </r>
  <r>
    <x v="4"/>
    <x v="2"/>
    <x v="271"/>
    <x v="0"/>
    <x v="0"/>
    <x v="416"/>
    <x v="618"/>
    <x v="11"/>
  </r>
  <r>
    <x v="4"/>
    <x v="2"/>
    <x v="272"/>
    <x v="0"/>
    <x v="0"/>
    <x v="114"/>
    <x v="619"/>
    <x v="10"/>
  </r>
  <r>
    <x v="4"/>
    <x v="2"/>
    <x v="273"/>
    <x v="0"/>
    <x v="0"/>
    <x v="417"/>
    <x v="620"/>
    <x v="12"/>
  </r>
  <r>
    <x v="4"/>
    <x v="2"/>
    <x v="274"/>
    <x v="0"/>
    <x v="0"/>
    <x v="355"/>
    <x v="621"/>
    <x v="6"/>
  </r>
  <r>
    <x v="4"/>
    <x v="2"/>
    <x v="275"/>
    <x v="0"/>
    <x v="0"/>
    <x v="418"/>
    <x v="622"/>
    <x v="11"/>
  </r>
  <r>
    <x v="4"/>
    <x v="2"/>
    <x v="276"/>
    <x v="0"/>
    <x v="0"/>
    <x v="235"/>
    <x v="623"/>
    <x v="6"/>
  </r>
  <r>
    <x v="4"/>
    <x v="2"/>
    <x v="77"/>
    <x v="0"/>
    <x v="0"/>
    <x v="419"/>
    <x v="624"/>
    <x v="8"/>
  </r>
  <r>
    <x v="4"/>
    <x v="2"/>
    <x v="77"/>
    <x v="0"/>
    <x v="0"/>
    <x v="420"/>
    <x v="625"/>
    <x v="8"/>
  </r>
  <r>
    <x v="4"/>
    <x v="2"/>
    <x v="77"/>
    <x v="0"/>
    <x v="0"/>
    <x v="421"/>
    <x v="626"/>
    <x v="8"/>
  </r>
  <r>
    <x v="4"/>
    <x v="2"/>
    <x v="77"/>
    <x v="0"/>
    <x v="0"/>
    <x v="422"/>
    <x v="627"/>
    <x v="8"/>
  </r>
  <r>
    <x v="4"/>
    <x v="2"/>
    <x v="77"/>
    <x v="0"/>
    <x v="0"/>
    <x v="246"/>
    <x v="628"/>
    <x v="8"/>
  </r>
  <r>
    <x v="4"/>
    <x v="2"/>
    <x v="77"/>
    <x v="0"/>
    <x v="0"/>
    <x v="423"/>
    <x v="629"/>
    <x v="8"/>
  </r>
  <r>
    <x v="4"/>
    <x v="2"/>
    <x v="77"/>
    <x v="0"/>
    <x v="0"/>
    <x v="424"/>
    <x v="630"/>
    <x v="8"/>
  </r>
  <r>
    <x v="4"/>
    <x v="2"/>
    <x v="77"/>
    <x v="0"/>
    <x v="0"/>
    <x v="425"/>
    <x v="631"/>
    <x v="8"/>
  </r>
  <r>
    <x v="4"/>
    <x v="2"/>
    <x v="77"/>
    <x v="0"/>
    <x v="0"/>
    <x v="54"/>
    <x v="632"/>
    <x v="8"/>
  </r>
  <r>
    <x v="4"/>
    <x v="2"/>
    <x v="77"/>
    <x v="0"/>
    <x v="0"/>
    <x v="284"/>
    <x v="633"/>
    <x v="8"/>
  </r>
  <r>
    <x v="4"/>
    <x v="2"/>
    <x v="77"/>
    <x v="0"/>
    <x v="0"/>
    <x v="426"/>
    <x v="634"/>
    <x v="8"/>
  </r>
  <r>
    <x v="4"/>
    <x v="2"/>
    <x v="77"/>
    <x v="0"/>
    <x v="0"/>
    <x v="427"/>
    <x v="635"/>
    <x v="8"/>
  </r>
  <r>
    <x v="4"/>
    <x v="2"/>
    <x v="77"/>
    <x v="0"/>
    <x v="0"/>
    <x v="428"/>
    <x v="636"/>
    <x v="8"/>
  </r>
  <r>
    <x v="4"/>
    <x v="2"/>
    <x v="77"/>
    <x v="0"/>
    <x v="0"/>
    <x v="429"/>
    <x v="637"/>
    <x v="8"/>
  </r>
  <r>
    <x v="4"/>
    <x v="2"/>
    <x v="77"/>
    <x v="0"/>
    <x v="0"/>
    <x v="430"/>
    <x v="638"/>
    <x v="8"/>
  </r>
  <r>
    <x v="4"/>
    <x v="2"/>
    <x v="77"/>
    <x v="0"/>
    <x v="0"/>
    <x v="431"/>
    <x v="639"/>
    <x v="8"/>
  </r>
  <r>
    <x v="4"/>
    <x v="2"/>
    <x v="77"/>
    <x v="0"/>
    <x v="0"/>
    <x v="432"/>
    <x v="640"/>
    <x v="8"/>
  </r>
  <r>
    <x v="4"/>
    <x v="2"/>
    <x v="77"/>
    <x v="0"/>
    <x v="0"/>
    <x v="425"/>
    <x v="641"/>
    <x v="8"/>
  </r>
  <r>
    <x v="4"/>
    <x v="2"/>
    <x v="277"/>
    <x v="0"/>
    <x v="0"/>
    <x v="433"/>
    <x v="642"/>
    <x v="11"/>
  </r>
  <r>
    <x v="4"/>
    <x v="2"/>
    <x v="278"/>
    <x v="0"/>
    <x v="0"/>
    <x v="434"/>
    <x v="643"/>
    <x v="9"/>
  </r>
  <r>
    <x v="4"/>
    <x v="2"/>
    <x v="279"/>
    <x v="0"/>
    <x v="0"/>
    <x v="435"/>
    <x v="644"/>
    <x v="11"/>
  </r>
  <r>
    <x v="4"/>
    <x v="2"/>
    <x v="280"/>
    <x v="0"/>
    <x v="0"/>
    <x v="436"/>
    <x v="645"/>
    <x v="11"/>
  </r>
  <r>
    <x v="4"/>
    <x v="2"/>
    <x v="281"/>
    <x v="0"/>
    <x v="0"/>
    <x v="437"/>
    <x v="646"/>
    <x v="9"/>
  </r>
  <r>
    <x v="4"/>
    <x v="2"/>
    <x v="282"/>
    <x v="0"/>
    <x v="0"/>
    <x v="438"/>
    <x v="647"/>
    <x v="11"/>
  </r>
  <r>
    <x v="4"/>
    <x v="2"/>
    <x v="283"/>
    <x v="0"/>
    <x v="0"/>
    <x v="439"/>
    <x v="648"/>
    <x v="9"/>
  </r>
  <r>
    <x v="4"/>
    <x v="2"/>
    <x v="284"/>
    <x v="0"/>
    <x v="0"/>
    <x v="440"/>
    <x v="649"/>
    <x v="11"/>
  </r>
  <r>
    <x v="4"/>
    <x v="2"/>
    <x v="285"/>
    <x v="0"/>
    <x v="0"/>
    <x v="20"/>
    <x v="650"/>
    <x v="9"/>
  </r>
  <r>
    <x v="4"/>
    <x v="2"/>
    <x v="77"/>
    <x v="0"/>
    <x v="0"/>
    <x v="441"/>
    <x v="651"/>
    <x v="8"/>
  </r>
  <r>
    <x v="4"/>
    <x v="2"/>
    <x v="77"/>
    <x v="0"/>
    <x v="0"/>
    <x v="442"/>
    <x v="652"/>
    <x v="8"/>
  </r>
  <r>
    <x v="4"/>
    <x v="2"/>
    <x v="77"/>
    <x v="0"/>
    <x v="0"/>
    <x v="443"/>
    <x v="653"/>
    <x v="8"/>
  </r>
  <r>
    <x v="4"/>
    <x v="2"/>
    <x v="77"/>
    <x v="0"/>
    <x v="0"/>
    <x v="444"/>
    <x v="654"/>
    <x v="8"/>
  </r>
  <r>
    <x v="4"/>
    <x v="3"/>
    <x v="77"/>
    <x v="0"/>
    <x v="0"/>
    <x v="445"/>
    <x v="655"/>
    <x v="8"/>
  </r>
  <r>
    <x v="4"/>
    <x v="3"/>
    <x v="77"/>
    <x v="0"/>
    <x v="0"/>
    <x v="446"/>
    <x v="656"/>
    <x v="8"/>
  </r>
  <r>
    <x v="4"/>
    <x v="3"/>
    <x v="77"/>
    <x v="0"/>
    <x v="0"/>
    <x v="81"/>
    <x v="657"/>
    <x v="8"/>
  </r>
  <r>
    <x v="4"/>
    <x v="3"/>
    <x v="77"/>
    <x v="0"/>
    <x v="0"/>
    <x v="447"/>
    <x v="658"/>
    <x v="8"/>
  </r>
  <r>
    <x v="4"/>
    <x v="3"/>
    <x v="77"/>
    <x v="0"/>
    <x v="0"/>
    <x v="448"/>
    <x v="659"/>
    <x v="8"/>
  </r>
  <r>
    <x v="4"/>
    <x v="3"/>
    <x v="77"/>
    <x v="0"/>
    <x v="0"/>
    <x v="449"/>
    <x v="660"/>
    <x v="8"/>
  </r>
  <r>
    <x v="4"/>
    <x v="3"/>
    <x v="77"/>
    <x v="0"/>
    <x v="0"/>
    <x v="54"/>
    <x v="661"/>
    <x v="8"/>
  </r>
  <r>
    <x v="4"/>
    <x v="3"/>
    <x v="286"/>
    <x v="0"/>
    <x v="0"/>
    <x v="450"/>
    <x v="662"/>
    <x v="15"/>
  </r>
  <r>
    <x v="4"/>
    <x v="3"/>
    <x v="287"/>
    <x v="0"/>
    <x v="0"/>
    <x v="451"/>
    <x v="663"/>
    <x v="15"/>
  </r>
  <r>
    <x v="4"/>
    <x v="3"/>
    <x v="288"/>
    <x v="0"/>
    <x v="0"/>
    <x v="452"/>
    <x v="664"/>
    <x v="11"/>
  </r>
  <r>
    <x v="4"/>
    <x v="3"/>
    <x v="289"/>
    <x v="0"/>
    <x v="0"/>
    <x v="453"/>
    <x v="665"/>
    <x v="11"/>
  </r>
  <r>
    <x v="4"/>
    <x v="3"/>
    <x v="290"/>
    <x v="0"/>
    <x v="0"/>
    <x v="454"/>
    <x v="666"/>
    <x v="6"/>
  </r>
  <r>
    <x v="4"/>
    <x v="3"/>
    <x v="291"/>
    <x v="0"/>
    <x v="0"/>
    <x v="455"/>
    <x v="667"/>
    <x v="11"/>
  </r>
  <r>
    <x v="4"/>
    <x v="3"/>
    <x v="292"/>
    <x v="0"/>
    <x v="0"/>
    <x v="455"/>
    <x v="668"/>
    <x v="11"/>
  </r>
  <r>
    <x v="4"/>
    <x v="3"/>
    <x v="293"/>
    <x v="0"/>
    <x v="0"/>
    <x v="456"/>
    <x v="669"/>
    <x v="11"/>
  </r>
  <r>
    <x v="4"/>
    <x v="3"/>
    <x v="294"/>
    <x v="0"/>
    <x v="0"/>
    <x v="457"/>
    <x v="670"/>
    <x v="11"/>
  </r>
  <r>
    <x v="4"/>
    <x v="3"/>
    <x v="295"/>
    <x v="0"/>
    <x v="0"/>
    <x v="458"/>
    <x v="671"/>
    <x v="11"/>
  </r>
  <r>
    <x v="4"/>
    <x v="3"/>
    <x v="296"/>
    <x v="0"/>
    <x v="0"/>
    <x v="459"/>
    <x v="672"/>
    <x v="11"/>
  </r>
  <r>
    <x v="4"/>
    <x v="3"/>
    <x v="297"/>
    <x v="0"/>
    <x v="0"/>
    <x v="460"/>
    <x v="673"/>
    <x v="2"/>
  </r>
  <r>
    <x v="4"/>
    <x v="3"/>
    <x v="298"/>
    <x v="0"/>
    <x v="0"/>
    <x v="461"/>
    <x v="674"/>
    <x v="20"/>
  </r>
  <r>
    <x v="4"/>
    <x v="3"/>
    <x v="299"/>
    <x v="0"/>
    <x v="0"/>
    <x v="462"/>
    <x v="675"/>
    <x v="0"/>
  </r>
  <r>
    <x v="4"/>
    <x v="3"/>
    <x v="300"/>
    <x v="0"/>
    <x v="0"/>
    <x v="463"/>
    <x v="676"/>
    <x v="11"/>
  </r>
  <r>
    <x v="4"/>
    <x v="3"/>
    <x v="301"/>
    <x v="0"/>
    <x v="0"/>
    <x v="464"/>
    <x v="677"/>
    <x v="11"/>
  </r>
  <r>
    <x v="4"/>
    <x v="3"/>
    <x v="302"/>
    <x v="0"/>
    <x v="0"/>
    <x v="465"/>
    <x v="678"/>
    <x v="11"/>
  </r>
  <r>
    <x v="4"/>
    <x v="3"/>
    <x v="303"/>
    <x v="0"/>
    <x v="0"/>
    <x v="466"/>
    <x v="679"/>
    <x v="6"/>
  </r>
  <r>
    <x v="4"/>
    <x v="3"/>
    <x v="304"/>
    <x v="0"/>
    <x v="0"/>
    <x v="467"/>
    <x v="680"/>
    <x v="6"/>
  </r>
  <r>
    <x v="4"/>
    <x v="3"/>
    <x v="305"/>
    <x v="0"/>
    <x v="0"/>
    <x v="3"/>
    <x v="681"/>
    <x v="2"/>
  </r>
  <r>
    <x v="4"/>
    <x v="3"/>
    <x v="306"/>
    <x v="0"/>
    <x v="0"/>
    <x v="468"/>
    <x v="682"/>
    <x v="15"/>
  </r>
  <r>
    <x v="4"/>
    <x v="3"/>
    <x v="77"/>
    <x v="0"/>
    <x v="0"/>
    <x v="469"/>
    <x v="683"/>
    <x v="8"/>
  </r>
  <r>
    <x v="4"/>
    <x v="3"/>
    <x v="77"/>
    <x v="0"/>
    <x v="0"/>
    <x v="470"/>
    <x v="684"/>
    <x v="8"/>
  </r>
  <r>
    <x v="4"/>
    <x v="3"/>
    <x v="77"/>
    <x v="0"/>
    <x v="0"/>
    <x v="471"/>
    <x v="685"/>
    <x v="8"/>
  </r>
  <r>
    <x v="4"/>
    <x v="3"/>
    <x v="77"/>
    <x v="0"/>
    <x v="0"/>
    <x v="210"/>
    <x v="686"/>
    <x v="8"/>
  </r>
  <r>
    <x v="4"/>
    <x v="3"/>
    <x v="77"/>
    <x v="0"/>
    <x v="0"/>
    <x v="472"/>
    <x v="687"/>
    <x v="8"/>
  </r>
  <r>
    <x v="4"/>
    <x v="3"/>
    <x v="77"/>
    <x v="0"/>
    <x v="0"/>
    <x v="473"/>
    <x v="688"/>
    <x v="8"/>
  </r>
  <r>
    <x v="4"/>
    <x v="3"/>
    <x v="77"/>
    <x v="0"/>
    <x v="0"/>
    <x v="474"/>
    <x v="689"/>
    <x v="8"/>
  </r>
  <r>
    <x v="4"/>
    <x v="3"/>
    <x v="77"/>
    <x v="0"/>
    <x v="0"/>
    <x v="475"/>
    <x v="690"/>
    <x v="8"/>
  </r>
  <r>
    <x v="4"/>
    <x v="3"/>
    <x v="307"/>
    <x v="0"/>
    <x v="0"/>
    <x v="20"/>
    <x v="691"/>
    <x v="2"/>
  </r>
  <r>
    <x v="4"/>
    <x v="3"/>
    <x v="308"/>
    <x v="0"/>
    <x v="0"/>
    <x v="476"/>
    <x v="692"/>
    <x v="11"/>
  </r>
  <r>
    <x v="4"/>
    <x v="3"/>
    <x v="77"/>
    <x v="0"/>
    <x v="0"/>
    <x v="477"/>
    <x v="693"/>
    <x v="8"/>
  </r>
  <r>
    <x v="4"/>
    <x v="3"/>
    <x v="309"/>
    <x v="0"/>
    <x v="0"/>
    <x v="478"/>
    <x v="694"/>
    <x v="0"/>
  </r>
  <r>
    <x v="4"/>
    <x v="3"/>
    <x v="310"/>
    <x v="0"/>
    <x v="0"/>
    <x v="479"/>
    <x v="695"/>
    <x v="9"/>
  </r>
  <r>
    <x v="4"/>
    <x v="3"/>
    <x v="311"/>
    <x v="0"/>
    <x v="0"/>
    <x v="27"/>
    <x v="696"/>
    <x v="9"/>
  </r>
  <r>
    <x v="4"/>
    <x v="3"/>
    <x v="312"/>
    <x v="0"/>
    <x v="0"/>
    <x v="480"/>
    <x v="697"/>
    <x v="2"/>
  </r>
  <r>
    <x v="4"/>
    <x v="3"/>
    <x v="313"/>
    <x v="0"/>
    <x v="0"/>
    <x v="7"/>
    <x v="698"/>
    <x v="2"/>
  </r>
  <r>
    <x v="4"/>
    <x v="3"/>
    <x v="314"/>
    <x v="0"/>
    <x v="0"/>
    <x v="7"/>
    <x v="699"/>
    <x v="2"/>
  </r>
  <r>
    <x v="4"/>
    <x v="3"/>
    <x v="315"/>
    <x v="0"/>
    <x v="0"/>
    <x v="7"/>
    <x v="700"/>
    <x v="2"/>
  </r>
  <r>
    <x v="4"/>
    <x v="3"/>
    <x v="316"/>
    <x v="0"/>
    <x v="0"/>
    <x v="481"/>
    <x v="701"/>
    <x v="2"/>
  </r>
  <r>
    <x v="4"/>
    <x v="3"/>
    <x v="317"/>
    <x v="0"/>
    <x v="0"/>
    <x v="8"/>
    <x v="702"/>
    <x v="2"/>
  </r>
  <r>
    <x v="4"/>
    <x v="3"/>
    <x v="318"/>
    <x v="0"/>
    <x v="0"/>
    <x v="482"/>
    <x v="703"/>
    <x v="0"/>
  </r>
  <r>
    <x v="4"/>
    <x v="3"/>
    <x v="319"/>
    <x v="0"/>
    <x v="0"/>
    <x v="326"/>
    <x v="704"/>
    <x v="7"/>
  </r>
  <r>
    <x v="4"/>
    <x v="3"/>
    <x v="320"/>
    <x v="0"/>
    <x v="0"/>
    <x v="7"/>
    <x v="705"/>
    <x v="0"/>
  </r>
  <r>
    <x v="4"/>
    <x v="3"/>
    <x v="321"/>
    <x v="0"/>
    <x v="0"/>
    <x v="483"/>
    <x v="706"/>
    <x v="2"/>
  </r>
  <r>
    <x v="4"/>
    <x v="3"/>
    <x v="322"/>
    <x v="0"/>
    <x v="0"/>
    <x v="450"/>
    <x v="707"/>
    <x v="1"/>
  </r>
  <r>
    <x v="4"/>
    <x v="3"/>
    <x v="323"/>
    <x v="0"/>
    <x v="0"/>
    <x v="484"/>
    <x v="708"/>
    <x v="1"/>
  </r>
  <r>
    <x v="4"/>
    <x v="3"/>
    <x v="324"/>
    <x v="0"/>
    <x v="0"/>
    <x v="485"/>
    <x v="709"/>
    <x v="0"/>
  </r>
  <r>
    <x v="4"/>
    <x v="3"/>
    <x v="325"/>
    <x v="0"/>
    <x v="0"/>
    <x v="486"/>
    <x v="710"/>
    <x v="11"/>
  </r>
  <r>
    <x v="4"/>
    <x v="3"/>
    <x v="326"/>
    <x v="0"/>
    <x v="0"/>
    <x v="487"/>
    <x v="711"/>
    <x v="11"/>
  </r>
  <r>
    <x v="4"/>
    <x v="3"/>
    <x v="327"/>
    <x v="0"/>
    <x v="0"/>
    <x v="488"/>
    <x v="712"/>
    <x v="11"/>
  </r>
  <r>
    <x v="4"/>
    <x v="3"/>
    <x v="328"/>
    <x v="0"/>
    <x v="0"/>
    <x v="25"/>
    <x v="713"/>
    <x v="2"/>
  </r>
  <r>
    <x v="4"/>
    <x v="3"/>
    <x v="329"/>
    <x v="0"/>
    <x v="0"/>
    <x v="489"/>
    <x v="714"/>
    <x v="11"/>
  </r>
  <r>
    <x v="4"/>
    <x v="3"/>
    <x v="330"/>
    <x v="0"/>
    <x v="0"/>
    <x v="490"/>
    <x v="715"/>
    <x v="11"/>
  </r>
  <r>
    <x v="4"/>
    <x v="3"/>
    <x v="331"/>
    <x v="0"/>
    <x v="0"/>
    <x v="491"/>
    <x v="716"/>
    <x v="11"/>
  </r>
  <r>
    <x v="4"/>
    <x v="3"/>
    <x v="332"/>
    <x v="0"/>
    <x v="0"/>
    <x v="492"/>
    <x v="717"/>
    <x v="11"/>
  </r>
  <r>
    <x v="4"/>
    <x v="3"/>
    <x v="333"/>
    <x v="0"/>
    <x v="0"/>
    <x v="493"/>
    <x v="718"/>
    <x v="11"/>
  </r>
  <r>
    <x v="4"/>
    <x v="3"/>
    <x v="334"/>
    <x v="0"/>
    <x v="0"/>
    <x v="494"/>
    <x v="719"/>
    <x v="11"/>
  </r>
  <r>
    <x v="4"/>
    <x v="3"/>
    <x v="335"/>
    <x v="0"/>
    <x v="0"/>
    <x v="495"/>
    <x v="720"/>
    <x v="11"/>
  </r>
  <r>
    <x v="4"/>
    <x v="3"/>
    <x v="336"/>
    <x v="0"/>
    <x v="0"/>
    <x v="496"/>
    <x v="721"/>
    <x v="6"/>
  </r>
  <r>
    <x v="4"/>
    <x v="3"/>
    <x v="77"/>
    <x v="0"/>
    <x v="0"/>
    <x v="497"/>
    <x v="722"/>
    <x v="8"/>
  </r>
  <r>
    <x v="4"/>
    <x v="3"/>
    <x v="77"/>
    <x v="0"/>
    <x v="0"/>
    <x v="498"/>
    <x v="723"/>
    <x v="8"/>
  </r>
  <r>
    <x v="4"/>
    <x v="3"/>
    <x v="337"/>
    <x v="0"/>
    <x v="0"/>
    <x v="499"/>
    <x v="724"/>
    <x v="1"/>
  </r>
  <r>
    <x v="4"/>
    <x v="3"/>
    <x v="77"/>
    <x v="0"/>
    <x v="0"/>
    <x v="54"/>
    <x v="725"/>
    <x v="8"/>
  </r>
  <r>
    <x v="4"/>
    <x v="3"/>
    <x v="77"/>
    <x v="0"/>
    <x v="0"/>
    <x v="54"/>
    <x v="726"/>
    <x v="8"/>
  </r>
  <r>
    <x v="4"/>
    <x v="3"/>
    <x v="77"/>
    <x v="0"/>
    <x v="0"/>
    <x v="500"/>
    <x v="727"/>
    <x v="8"/>
  </r>
  <r>
    <x v="4"/>
    <x v="3"/>
    <x v="77"/>
    <x v="0"/>
    <x v="0"/>
    <x v="54"/>
    <x v="728"/>
    <x v="8"/>
  </r>
  <r>
    <x v="4"/>
    <x v="3"/>
    <x v="77"/>
    <x v="0"/>
    <x v="0"/>
    <x v="501"/>
    <x v="729"/>
    <x v="8"/>
  </r>
  <r>
    <x v="4"/>
    <x v="3"/>
    <x v="77"/>
    <x v="0"/>
    <x v="0"/>
    <x v="204"/>
    <x v="730"/>
    <x v="8"/>
  </r>
  <r>
    <x v="4"/>
    <x v="3"/>
    <x v="77"/>
    <x v="0"/>
    <x v="0"/>
    <x v="502"/>
    <x v="731"/>
    <x v="8"/>
  </r>
  <r>
    <x v="4"/>
    <x v="3"/>
    <x v="77"/>
    <x v="0"/>
    <x v="0"/>
    <x v="503"/>
    <x v="732"/>
    <x v="8"/>
  </r>
  <r>
    <x v="4"/>
    <x v="3"/>
    <x v="77"/>
    <x v="0"/>
    <x v="0"/>
    <x v="504"/>
    <x v="733"/>
    <x v="8"/>
  </r>
  <r>
    <x v="4"/>
    <x v="3"/>
    <x v="77"/>
    <x v="0"/>
    <x v="0"/>
    <x v="54"/>
    <x v="734"/>
    <x v="8"/>
  </r>
  <r>
    <x v="4"/>
    <x v="3"/>
    <x v="77"/>
    <x v="0"/>
    <x v="0"/>
    <x v="505"/>
    <x v="735"/>
    <x v="8"/>
  </r>
  <r>
    <x v="4"/>
    <x v="3"/>
    <x v="77"/>
    <x v="0"/>
    <x v="0"/>
    <x v="106"/>
    <x v="736"/>
    <x v="8"/>
  </r>
  <r>
    <x v="4"/>
    <x v="3"/>
    <x v="77"/>
    <x v="0"/>
    <x v="0"/>
    <x v="506"/>
    <x v="737"/>
    <x v="8"/>
  </r>
  <r>
    <x v="4"/>
    <x v="3"/>
    <x v="338"/>
    <x v="0"/>
    <x v="0"/>
    <x v="507"/>
    <x v="738"/>
    <x v="9"/>
  </r>
  <r>
    <x v="4"/>
    <x v="3"/>
    <x v="339"/>
    <x v="0"/>
    <x v="0"/>
    <x v="508"/>
    <x v="739"/>
    <x v="9"/>
  </r>
  <r>
    <x v="4"/>
    <x v="3"/>
    <x v="340"/>
    <x v="0"/>
    <x v="0"/>
    <x v="21"/>
    <x v="740"/>
    <x v="0"/>
  </r>
  <r>
    <x v="4"/>
    <x v="3"/>
    <x v="77"/>
    <x v="0"/>
    <x v="0"/>
    <x v="106"/>
    <x v="741"/>
    <x v="8"/>
  </r>
  <r>
    <x v="4"/>
    <x v="3"/>
    <x v="77"/>
    <x v="0"/>
    <x v="0"/>
    <x v="54"/>
    <x v="742"/>
    <x v="8"/>
  </r>
  <r>
    <x v="4"/>
    <x v="3"/>
    <x v="77"/>
    <x v="0"/>
    <x v="0"/>
    <x v="54"/>
    <x v="743"/>
    <x v="8"/>
  </r>
  <r>
    <x v="4"/>
    <x v="3"/>
    <x v="77"/>
    <x v="0"/>
    <x v="0"/>
    <x v="370"/>
    <x v="744"/>
    <x v="8"/>
  </r>
  <r>
    <x v="4"/>
    <x v="3"/>
    <x v="77"/>
    <x v="0"/>
    <x v="0"/>
    <x v="62"/>
    <x v="745"/>
    <x v="8"/>
  </r>
  <r>
    <x v="4"/>
    <x v="3"/>
    <x v="77"/>
    <x v="0"/>
    <x v="0"/>
    <x v="54"/>
    <x v="746"/>
    <x v="8"/>
  </r>
  <r>
    <x v="4"/>
    <x v="3"/>
    <x v="77"/>
    <x v="0"/>
    <x v="0"/>
    <x v="509"/>
    <x v="747"/>
    <x v="8"/>
  </r>
  <r>
    <x v="4"/>
    <x v="3"/>
    <x v="77"/>
    <x v="0"/>
    <x v="0"/>
    <x v="510"/>
    <x v="748"/>
    <x v="8"/>
  </r>
  <r>
    <x v="4"/>
    <x v="3"/>
    <x v="77"/>
    <x v="0"/>
    <x v="0"/>
    <x v="511"/>
    <x v="749"/>
    <x v="8"/>
  </r>
  <r>
    <x v="4"/>
    <x v="3"/>
    <x v="77"/>
    <x v="0"/>
    <x v="0"/>
    <x v="54"/>
    <x v="750"/>
    <x v="8"/>
  </r>
  <r>
    <x v="4"/>
    <x v="3"/>
    <x v="77"/>
    <x v="0"/>
    <x v="0"/>
    <x v="54"/>
    <x v="751"/>
    <x v="8"/>
  </r>
  <r>
    <x v="4"/>
    <x v="3"/>
    <x v="77"/>
    <x v="0"/>
    <x v="0"/>
    <x v="512"/>
    <x v="752"/>
    <x v="8"/>
  </r>
  <r>
    <x v="4"/>
    <x v="3"/>
    <x v="341"/>
    <x v="0"/>
    <x v="0"/>
    <x v="513"/>
    <x v="753"/>
    <x v="22"/>
  </r>
  <r>
    <x v="4"/>
    <x v="3"/>
    <x v="342"/>
    <x v="0"/>
    <x v="0"/>
    <x v="514"/>
    <x v="754"/>
    <x v="15"/>
  </r>
  <r>
    <x v="4"/>
    <x v="3"/>
    <x v="343"/>
    <x v="0"/>
    <x v="0"/>
    <x v="515"/>
    <x v="755"/>
    <x v="5"/>
  </r>
  <r>
    <x v="4"/>
    <x v="3"/>
    <x v="344"/>
    <x v="0"/>
    <x v="0"/>
    <x v="516"/>
    <x v="756"/>
    <x v="11"/>
  </r>
  <r>
    <x v="4"/>
    <x v="3"/>
    <x v="345"/>
    <x v="0"/>
    <x v="0"/>
    <x v="517"/>
    <x v="757"/>
    <x v="11"/>
  </r>
  <r>
    <x v="4"/>
    <x v="3"/>
    <x v="346"/>
    <x v="0"/>
    <x v="0"/>
    <x v="518"/>
    <x v="758"/>
    <x v="11"/>
  </r>
  <r>
    <x v="4"/>
    <x v="3"/>
    <x v="347"/>
    <x v="0"/>
    <x v="0"/>
    <x v="519"/>
    <x v="759"/>
    <x v="11"/>
  </r>
  <r>
    <x v="4"/>
    <x v="3"/>
    <x v="348"/>
    <x v="0"/>
    <x v="0"/>
    <x v="520"/>
    <x v="760"/>
    <x v="11"/>
  </r>
  <r>
    <x v="4"/>
    <x v="3"/>
    <x v="349"/>
    <x v="0"/>
    <x v="0"/>
    <x v="521"/>
    <x v="761"/>
    <x v="11"/>
  </r>
  <r>
    <x v="4"/>
    <x v="3"/>
    <x v="350"/>
    <x v="0"/>
    <x v="0"/>
    <x v="522"/>
    <x v="762"/>
    <x v="11"/>
  </r>
  <r>
    <x v="4"/>
    <x v="3"/>
    <x v="351"/>
    <x v="0"/>
    <x v="0"/>
    <x v="523"/>
    <x v="763"/>
    <x v="9"/>
  </r>
  <r>
    <x v="4"/>
    <x v="3"/>
    <x v="352"/>
    <x v="0"/>
    <x v="0"/>
    <x v="2"/>
    <x v="764"/>
    <x v="2"/>
  </r>
  <r>
    <x v="4"/>
    <x v="3"/>
    <x v="77"/>
    <x v="0"/>
    <x v="0"/>
    <x v="82"/>
    <x v="765"/>
    <x v="8"/>
  </r>
  <r>
    <x v="4"/>
    <x v="3"/>
    <x v="77"/>
    <x v="0"/>
    <x v="0"/>
    <x v="81"/>
    <x v="766"/>
    <x v="8"/>
  </r>
  <r>
    <x v="4"/>
    <x v="3"/>
    <x v="77"/>
    <x v="0"/>
    <x v="0"/>
    <x v="524"/>
    <x v="767"/>
    <x v="8"/>
  </r>
  <r>
    <x v="4"/>
    <x v="3"/>
    <x v="77"/>
    <x v="0"/>
    <x v="0"/>
    <x v="525"/>
    <x v="768"/>
    <x v="8"/>
  </r>
  <r>
    <x v="4"/>
    <x v="3"/>
    <x v="353"/>
    <x v="0"/>
    <x v="0"/>
    <x v="235"/>
    <x v="769"/>
    <x v="6"/>
  </r>
  <r>
    <x v="4"/>
    <x v="3"/>
    <x v="354"/>
    <x v="0"/>
    <x v="0"/>
    <x v="526"/>
    <x v="770"/>
    <x v="0"/>
  </r>
  <r>
    <x v="4"/>
    <x v="3"/>
    <x v="355"/>
    <x v="0"/>
    <x v="0"/>
    <x v="527"/>
    <x v="771"/>
    <x v="11"/>
  </r>
  <r>
    <x v="4"/>
    <x v="3"/>
    <x v="356"/>
    <x v="0"/>
    <x v="0"/>
    <x v="528"/>
    <x v="772"/>
    <x v="11"/>
  </r>
  <r>
    <x v="4"/>
    <x v="3"/>
    <x v="357"/>
    <x v="0"/>
    <x v="0"/>
    <x v="529"/>
    <x v="773"/>
    <x v="11"/>
  </r>
  <r>
    <x v="4"/>
    <x v="3"/>
    <x v="358"/>
    <x v="0"/>
    <x v="0"/>
    <x v="277"/>
    <x v="774"/>
    <x v="14"/>
  </r>
  <r>
    <x v="4"/>
    <x v="3"/>
    <x v="359"/>
    <x v="0"/>
    <x v="0"/>
    <x v="530"/>
    <x v="775"/>
    <x v="11"/>
  </r>
  <r>
    <x v="4"/>
    <x v="3"/>
    <x v="360"/>
    <x v="0"/>
    <x v="0"/>
    <x v="25"/>
    <x v="776"/>
    <x v="2"/>
  </r>
  <r>
    <x v="4"/>
    <x v="3"/>
    <x v="361"/>
    <x v="0"/>
    <x v="0"/>
    <x v="531"/>
    <x v="777"/>
    <x v="11"/>
  </r>
  <r>
    <x v="4"/>
    <x v="3"/>
    <x v="362"/>
    <x v="0"/>
    <x v="0"/>
    <x v="532"/>
    <x v="778"/>
    <x v="11"/>
  </r>
  <r>
    <x v="4"/>
    <x v="3"/>
    <x v="363"/>
    <x v="0"/>
    <x v="0"/>
    <x v="533"/>
    <x v="779"/>
    <x v="11"/>
  </r>
  <r>
    <x v="4"/>
    <x v="3"/>
    <x v="364"/>
    <x v="0"/>
    <x v="0"/>
    <x v="534"/>
    <x v="780"/>
    <x v="7"/>
  </r>
  <r>
    <x v="4"/>
    <x v="3"/>
    <x v="365"/>
    <x v="0"/>
    <x v="0"/>
    <x v="535"/>
    <x v="781"/>
    <x v="11"/>
  </r>
  <r>
    <x v="4"/>
    <x v="3"/>
    <x v="366"/>
    <x v="0"/>
    <x v="0"/>
    <x v="536"/>
    <x v="782"/>
    <x v="11"/>
  </r>
  <r>
    <x v="4"/>
    <x v="3"/>
    <x v="367"/>
    <x v="0"/>
    <x v="0"/>
    <x v="537"/>
    <x v="783"/>
    <x v="11"/>
  </r>
  <r>
    <x v="4"/>
    <x v="3"/>
    <x v="368"/>
    <x v="0"/>
    <x v="0"/>
    <x v="538"/>
    <x v="784"/>
    <x v="7"/>
  </r>
  <r>
    <x v="4"/>
    <x v="3"/>
    <x v="369"/>
    <x v="0"/>
    <x v="0"/>
    <x v="539"/>
    <x v="785"/>
    <x v="3"/>
  </r>
  <r>
    <x v="4"/>
    <x v="3"/>
    <x v="370"/>
    <x v="0"/>
    <x v="0"/>
    <x v="540"/>
    <x v="786"/>
    <x v="0"/>
  </r>
  <r>
    <x v="4"/>
    <x v="3"/>
    <x v="371"/>
    <x v="0"/>
    <x v="0"/>
    <x v="541"/>
    <x v="787"/>
    <x v="6"/>
  </r>
  <r>
    <x v="4"/>
    <x v="3"/>
    <x v="77"/>
    <x v="0"/>
    <x v="0"/>
    <x v="542"/>
    <x v="788"/>
    <x v="8"/>
  </r>
  <r>
    <x v="4"/>
    <x v="3"/>
    <x v="77"/>
    <x v="0"/>
    <x v="0"/>
    <x v="543"/>
    <x v="789"/>
    <x v="8"/>
  </r>
  <r>
    <x v="4"/>
    <x v="3"/>
    <x v="372"/>
    <x v="0"/>
    <x v="0"/>
    <x v="20"/>
    <x v="790"/>
    <x v="18"/>
  </r>
  <r>
    <x v="4"/>
    <x v="3"/>
    <x v="373"/>
    <x v="0"/>
    <x v="0"/>
    <x v="544"/>
    <x v="791"/>
    <x v="6"/>
  </r>
  <r>
    <x v="4"/>
    <x v="3"/>
    <x v="374"/>
    <x v="0"/>
    <x v="0"/>
    <x v="545"/>
    <x v="792"/>
    <x v="2"/>
  </r>
  <r>
    <x v="4"/>
    <x v="3"/>
    <x v="375"/>
    <x v="0"/>
    <x v="0"/>
    <x v="546"/>
    <x v="793"/>
    <x v="6"/>
  </r>
  <r>
    <x v="4"/>
    <x v="3"/>
    <x v="376"/>
    <x v="0"/>
    <x v="0"/>
    <x v="547"/>
    <x v="794"/>
    <x v="6"/>
  </r>
  <r>
    <x v="4"/>
    <x v="3"/>
    <x v="77"/>
    <x v="0"/>
    <x v="0"/>
    <x v="548"/>
    <x v="795"/>
    <x v="8"/>
  </r>
  <r>
    <x v="4"/>
    <x v="3"/>
    <x v="77"/>
    <x v="0"/>
    <x v="0"/>
    <x v="549"/>
    <x v="796"/>
    <x v="8"/>
  </r>
  <r>
    <x v="4"/>
    <x v="3"/>
    <x v="77"/>
    <x v="0"/>
    <x v="0"/>
    <x v="54"/>
    <x v="797"/>
    <x v="8"/>
  </r>
  <r>
    <x v="4"/>
    <x v="3"/>
    <x v="77"/>
    <x v="0"/>
    <x v="0"/>
    <x v="54"/>
    <x v="798"/>
    <x v="8"/>
  </r>
  <r>
    <x v="4"/>
    <x v="3"/>
    <x v="377"/>
    <x v="0"/>
    <x v="0"/>
    <x v="27"/>
    <x v="799"/>
    <x v="17"/>
  </r>
  <r>
    <x v="4"/>
    <x v="3"/>
    <x v="77"/>
    <x v="0"/>
    <x v="0"/>
    <x v="550"/>
    <x v="800"/>
    <x v="8"/>
  </r>
  <r>
    <x v="4"/>
    <x v="3"/>
    <x v="77"/>
    <x v="0"/>
    <x v="0"/>
    <x v="54"/>
    <x v="801"/>
    <x v="8"/>
  </r>
  <r>
    <x v="4"/>
    <x v="3"/>
    <x v="77"/>
    <x v="0"/>
    <x v="0"/>
    <x v="54"/>
    <x v="802"/>
    <x v="8"/>
  </r>
  <r>
    <x v="4"/>
    <x v="3"/>
    <x v="378"/>
    <x v="0"/>
    <x v="0"/>
    <x v="235"/>
    <x v="803"/>
    <x v="17"/>
  </r>
  <r>
    <x v="4"/>
    <x v="3"/>
    <x v="379"/>
    <x v="0"/>
    <x v="0"/>
    <x v="551"/>
    <x v="804"/>
    <x v="9"/>
  </r>
  <r>
    <x v="4"/>
    <x v="3"/>
    <x v="380"/>
    <x v="0"/>
    <x v="0"/>
    <x v="27"/>
    <x v="805"/>
    <x v="9"/>
  </r>
  <r>
    <x v="4"/>
    <x v="3"/>
    <x v="381"/>
    <x v="0"/>
    <x v="0"/>
    <x v="552"/>
    <x v="806"/>
    <x v="11"/>
  </r>
  <r>
    <x v="4"/>
    <x v="3"/>
    <x v="382"/>
    <x v="0"/>
    <x v="0"/>
    <x v="553"/>
    <x v="807"/>
    <x v="11"/>
  </r>
  <r>
    <x v="4"/>
    <x v="3"/>
    <x v="383"/>
    <x v="0"/>
    <x v="0"/>
    <x v="554"/>
    <x v="808"/>
    <x v="10"/>
  </r>
  <r>
    <x v="4"/>
    <x v="3"/>
    <x v="384"/>
    <x v="0"/>
    <x v="0"/>
    <x v="555"/>
    <x v="809"/>
    <x v="3"/>
  </r>
  <r>
    <x v="4"/>
    <x v="3"/>
    <x v="385"/>
    <x v="0"/>
    <x v="0"/>
    <x v="556"/>
    <x v="810"/>
    <x v="11"/>
  </r>
  <r>
    <x v="4"/>
    <x v="3"/>
    <x v="386"/>
    <x v="0"/>
    <x v="0"/>
    <x v="557"/>
    <x v="811"/>
    <x v="11"/>
  </r>
  <r>
    <x v="4"/>
    <x v="3"/>
    <x v="387"/>
    <x v="0"/>
    <x v="0"/>
    <x v="56"/>
    <x v="812"/>
    <x v="3"/>
  </r>
  <r>
    <x v="4"/>
    <x v="3"/>
    <x v="388"/>
    <x v="0"/>
    <x v="0"/>
    <x v="558"/>
    <x v="813"/>
    <x v="11"/>
  </r>
  <r>
    <x v="4"/>
    <x v="3"/>
    <x v="389"/>
    <x v="0"/>
    <x v="0"/>
    <x v="458"/>
    <x v="814"/>
    <x v="11"/>
  </r>
  <r>
    <x v="4"/>
    <x v="3"/>
    <x v="390"/>
    <x v="0"/>
    <x v="0"/>
    <x v="559"/>
    <x v="815"/>
    <x v="3"/>
  </r>
  <r>
    <x v="4"/>
    <x v="3"/>
    <x v="391"/>
    <x v="0"/>
    <x v="0"/>
    <x v="560"/>
    <x v="816"/>
    <x v="11"/>
  </r>
  <r>
    <x v="4"/>
    <x v="3"/>
    <x v="392"/>
    <x v="0"/>
    <x v="0"/>
    <x v="561"/>
    <x v="817"/>
    <x v="11"/>
  </r>
  <r>
    <x v="4"/>
    <x v="3"/>
    <x v="393"/>
    <x v="0"/>
    <x v="0"/>
    <x v="562"/>
    <x v="818"/>
    <x v="11"/>
  </r>
  <r>
    <x v="4"/>
    <x v="3"/>
    <x v="394"/>
    <x v="0"/>
    <x v="0"/>
    <x v="563"/>
    <x v="819"/>
    <x v="6"/>
  </r>
  <r>
    <x v="4"/>
    <x v="3"/>
    <x v="77"/>
    <x v="0"/>
    <x v="0"/>
    <x v="54"/>
    <x v="820"/>
    <x v="8"/>
  </r>
  <r>
    <x v="4"/>
    <x v="3"/>
    <x v="77"/>
    <x v="0"/>
    <x v="0"/>
    <x v="564"/>
    <x v="821"/>
    <x v="8"/>
  </r>
  <r>
    <x v="4"/>
    <x v="3"/>
    <x v="77"/>
    <x v="0"/>
    <x v="0"/>
    <x v="525"/>
    <x v="822"/>
    <x v="8"/>
  </r>
  <r>
    <x v="4"/>
    <x v="3"/>
    <x v="77"/>
    <x v="0"/>
    <x v="0"/>
    <x v="565"/>
    <x v="823"/>
    <x v="8"/>
  </r>
  <r>
    <x v="4"/>
    <x v="3"/>
    <x v="395"/>
    <x v="0"/>
    <x v="0"/>
    <x v="566"/>
    <x v="824"/>
    <x v="2"/>
  </r>
  <r>
    <x v="4"/>
    <x v="3"/>
    <x v="396"/>
    <x v="0"/>
    <x v="0"/>
    <x v="567"/>
    <x v="825"/>
    <x v="0"/>
  </r>
  <r>
    <x v="4"/>
    <x v="3"/>
    <x v="397"/>
    <x v="0"/>
    <x v="0"/>
    <x v="568"/>
    <x v="826"/>
    <x v="6"/>
  </r>
  <r>
    <x v="4"/>
    <x v="3"/>
    <x v="398"/>
    <x v="0"/>
    <x v="0"/>
    <x v="569"/>
    <x v="827"/>
    <x v="16"/>
  </r>
  <r>
    <x v="4"/>
    <x v="3"/>
    <x v="77"/>
    <x v="0"/>
    <x v="0"/>
    <x v="570"/>
    <x v="828"/>
    <x v="8"/>
  </r>
  <r>
    <x v="4"/>
    <x v="3"/>
    <x v="77"/>
    <x v="0"/>
    <x v="0"/>
    <x v="62"/>
    <x v="829"/>
    <x v="8"/>
  </r>
  <r>
    <x v="4"/>
    <x v="3"/>
    <x v="77"/>
    <x v="0"/>
    <x v="0"/>
    <x v="62"/>
    <x v="830"/>
    <x v="8"/>
  </r>
  <r>
    <x v="4"/>
    <x v="3"/>
    <x v="77"/>
    <x v="0"/>
    <x v="0"/>
    <x v="550"/>
    <x v="831"/>
    <x v="8"/>
  </r>
  <r>
    <x v="4"/>
    <x v="3"/>
    <x v="399"/>
    <x v="0"/>
    <x v="0"/>
    <x v="571"/>
    <x v="832"/>
    <x v="11"/>
  </r>
  <r>
    <x v="4"/>
    <x v="3"/>
    <x v="400"/>
    <x v="0"/>
    <x v="0"/>
    <x v="572"/>
    <x v="833"/>
    <x v="11"/>
  </r>
  <r>
    <x v="4"/>
    <x v="3"/>
    <x v="401"/>
    <x v="0"/>
    <x v="0"/>
    <x v="573"/>
    <x v="834"/>
    <x v="11"/>
  </r>
  <r>
    <x v="4"/>
    <x v="3"/>
    <x v="402"/>
    <x v="0"/>
    <x v="0"/>
    <x v="574"/>
    <x v="835"/>
    <x v="11"/>
  </r>
  <r>
    <x v="4"/>
    <x v="3"/>
    <x v="403"/>
    <x v="0"/>
    <x v="0"/>
    <x v="575"/>
    <x v="836"/>
    <x v="11"/>
  </r>
  <r>
    <x v="4"/>
    <x v="3"/>
    <x v="404"/>
    <x v="0"/>
    <x v="0"/>
    <x v="576"/>
    <x v="837"/>
    <x v="2"/>
  </r>
  <r>
    <x v="4"/>
    <x v="3"/>
    <x v="405"/>
    <x v="0"/>
    <x v="0"/>
    <x v="4"/>
    <x v="838"/>
    <x v="2"/>
  </r>
  <r>
    <x v="4"/>
    <x v="3"/>
    <x v="406"/>
    <x v="0"/>
    <x v="0"/>
    <x v="577"/>
    <x v="839"/>
    <x v="11"/>
  </r>
  <r>
    <x v="4"/>
    <x v="3"/>
    <x v="77"/>
    <x v="0"/>
    <x v="0"/>
    <x v="578"/>
    <x v="840"/>
    <x v="8"/>
  </r>
  <r>
    <x v="4"/>
    <x v="3"/>
    <x v="407"/>
    <x v="0"/>
    <x v="0"/>
    <x v="579"/>
    <x v="841"/>
    <x v="15"/>
  </r>
  <r>
    <x v="4"/>
    <x v="3"/>
    <x v="77"/>
    <x v="0"/>
    <x v="0"/>
    <x v="54"/>
    <x v="842"/>
    <x v="8"/>
  </r>
  <r>
    <x v="4"/>
    <x v="3"/>
    <x v="77"/>
    <x v="0"/>
    <x v="0"/>
    <x v="580"/>
    <x v="843"/>
    <x v="8"/>
  </r>
  <r>
    <x v="4"/>
    <x v="3"/>
    <x v="77"/>
    <x v="0"/>
    <x v="0"/>
    <x v="370"/>
    <x v="844"/>
    <x v="8"/>
  </r>
  <r>
    <x v="4"/>
    <x v="3"/>
    <x v="77"/>
    <x v="0"/>
    <x v="0"/>
    <x v="54"/>
    <x v="845"/>
    <x v="8"/>
  </r>
  <r>
    <x v="4"/>
    <x v="3"/>
    <x v="408"/>
    <x v="0"/>
    <x v="0"/>
    <x v="581"/>
    <x v="846"/>
    <x v="5"/>
  </r>
  <r>
    <x v="4"/>
    <x v="3"/>
    <x v="77"/>
    <x v="0"/>
    <x v="0"/>
    <x v="54"/>
    <x v="847"/>
    <x v="8"/>
  </r>
  <r>
    <x v="4"/>
    <x v="3"/>
    <x v="77"/>
    <x v="0"/>
    <x v="0"/>
    <x v="582"/>
    <x v="848"/>
    <x v="8"/>
  </r>
  <r>
    <x v="4"/>
    <x v="3"/>
    <x v="77"/>
    <x v="0"/>
    <x v="0"/>
    <x v="54"/>
    <x v="849"/>
    <x v="8"/>
  </r>
  <r>
    <x v="4"/>
    <x v="3"/>
    <x v="77"/>
    <x v="0"/>
    <x v="0"/>
    <x v="583"/>
    <x v="850"/>
    <x v="8"/>
  </r>
  <r>
    <x v="4"/>
    <x v="3"/>
    <x v="77"/>
    <x v="0"/>
    <x v="0"/>
    <x v="248"/>
    <x v="851"/>
    <x v="8"/>
  </r>
  <r>
    <x v="4"/>
    <x v="3"/>
    <x v="77"/>
    <x v="0"/>
    <x v="0"/>
    <x v="584"/>
    <x v="852"/>
    <x v="8"/>
  </r>
  <r>
    <x v="4"/>
    <x v="3"/>
    <x v="409"/>
    <x v="0"/>
    <x v="0"/>
    <x v="585"/>
    <x v="853"/>
    <x v="3"/>
  </r>
  <r>
    <x v="4"/>
    <x v="3"/>
    <x v="410"/>
    <x v="0"/>
    <x v="0"/>
    <x v="586"/>
    <x v="854"/>
    <x v="11"/>
  </r>
  <r>
    <x v="4"/>
    <x v="3"/>
    <x v="411"/>
    <x v="0"/>
    <x v="0"/>
    <x v="587"/>
    <x v="855"/>
    <x v="11"/>
  </r>
  <r>
    <x v="4"/>
    <x v="3"/>
    <x v="412"/>
    <x v="0"/>
    <x v="0"/>
    <x v="235"/>
    <x v="856"/>
    <x v="6"/>
  </r>
  <r>
    <x v="4"/>
    <x v="3"/>
    <x v="413"/>
    <x v="0"/>
    <x v="0"/>
    <x v="588"/>
    <x v="857"/>
    <x v="2"/>
  </r>
  <r>
    <x v="4"/>
    <x v="3"/>
    <x v="414"/>
    <x v="0"/>
    <x v="0"/>
    <x v="9"/>
    <x v="858"/>
    <x v="14"/>
  </r>
  <r>
    <x v="4"/>
    <x v="3"/>
    <x v="415"/>
    <x v="0"/>
    <x v="0"/>
    <x v="589"/>
    <x v="859"/>
    <x v="11"/>
  </r>
  <r>
    <x v="4"/>
    <x v="3"/>
    <x v="416"/>
    <x v="0"/>
    <x v="0"/>
    <x v="3"/>
    <x v="860"/>
    <x v="21"/>
  </r>
  <r>
    <x v="4"/>
    <x v="3"/>
    <x v="417"/>
    <x v="0"/>
    <x v="0"/>
    <x v="590"/>
    <x v="861"/>
    <x v="11"/>
  </r>
  <r>
    <x v="4"/>
    <x v="3"/>
    <x v="418"/>
    <x v="0"/>
    <x v="0"/>
    <x v="591"/>
    <x v="862"/>
    <x v="11"/>
  </r>
  <r>
    <x v="4"/>
    <x v="3"/>
    <x v="419"/>
    <x v="0"/>
    <x v="0"/>
    <x v="592"/>
    <x v="863"/>
    <x v="3"/>
  </r>
  <r>
    <x v="4"/>
    <x v="3"/>
    <x v="420"/>
    <x v="0"/>
    <x v="0"/>
    <x v="411"/>
    <x v="864"/>
    <x v="23"/>
  </r>
  <r>
    <x v="4"/>
    <x v="3"/>
    <x v="421"/>
    <x v="0"/>
    <x v="0"/>
    <x v="593"/>
    <x v="865"/>
    <x v="2"/>
  </r>
  <r>
    <x v="4"/>
    <x v="3"/>
    <x v="422"/>
    <x v="0"/>
    <x v="0"/>
    <x v="235"/>
    <x v="866"/>
    <x v="6"/>
  </r>
  <r>
    <x v="4"/>
    <x v="3"/>
    <x v="423"/>
    <x v="0"/>
    <x v="0"/>
    <x v="594"/>
    <x v="867"/>
    <x v="3"/>
  </r>
  <r>
    <x v="4"/>
    <x v="3"/>
    <x v="424"/>
    <x v="0"/>
    <x v="0"/>
    <x v="595"/>
    <x v="868"/>
    <x v="6"/>
  </r>
  <r>
    <x v="4"/>
    <x v="3"/>
    <x v="425"/>
    <x v="0"/>
    <x v="0"/>
    <x v="593"/>
    <x v="869"/>
    <x v="2"/>
  </r>
  <r>
    <x v="4"/>
    <x v="3"/>
    <x v="426"/>
    <x v="0"/>
    <x v="0"/>
    <x v="3"/>
    <x v="870"/>
    <x v="2"/>
  </r>
  <r>
    <x v="4"/>
    <x v="3"/>
    <x v="77"/>
    <x v="0"/>
    <x v="0"/>
    <x v="248"/>
    <x v="871"/>
    <x v="8"/>
  </r>
  <r>
    <x v="4"/>
    <x v="3"/>
    <x v="77"/>
    <x v="0"/>
    <x v="0"/>
    <x v="596"/>
    <x v="872"/>
    <x v="8"/>
  </r>
  <r>
    <x v="4"/>
    <x v="3"/>
    <x v="427"/>
    <x v="0"/>
    <x v="0"/>
    <x v="597"/>
    <x v="873"/>
    <x v="22"/>
  </r>
  <r>
    <x v="4"/>
    <x v="3"/>
    <x v="77"/>
    <x v="0"/>
    <x v="0"/>
    <x v="54"/>
    <x v="874"/>
    <x v="8"/>
  </r>
  <r>
    <x v="4"/>
    <x v="3"/>
    <x v="77"/>
    <x v="0"/>
    <x v="0"/>
    <x v="54"/>
    <x v="875"/>
    <x v="8"/>
  </r>
  <r>
    <x v="4"/>
    <x v="3"/>
    <x v="77"/>
    <x v="0"/>
    <x v="0"/>
    <x v="98"/>
    <x v="876"/>
    <x v="8"/>
  </r>
  <r>
    <x v="4"/>
    <x v="3"/>
    <x v="77"/>
    <x v="0"/>
    <x v="0"/>
    <x v="598"/>
    <x v="877"/>
    <x v="8"/>
  </r>
  <r>
    <x v="4"/>
    <x v="3"/>
    <x v="77"/>
    <x v="0"/>
    <x v="0"/>
    <x v="420"/>
    <x v="878"/>
    <x v="8"/>
  </r>
  <r>
    <x v="4"/>
    <x v="3"/>
    <x v="428"/>
    <x v="0"/>
    <x v="0"/>
    <x v="599"/>
    <x v="879"/>
    <x v="10"/>
  </r>
  <r>
    <x v="4"/>
    <x v="3"/>
    <x v="77"/>
    <x v="0"/>
    <x v="0"/>
    <x v="54"/>
    <x v="880"/>
    <x v="8"/>
  </r>
  <r>
    <x v="4"/>
    <x v="3"/>
    <x v="77"/>
    <x v="0"/>
    <x v="0"/>
    <x v="54"/>
    <x v="881"/>
    <x v="8"/>
  </r>
  <r>
    <x v="4"/>
    <x v="2"/>
    <x v="429"/>
    <x v="0"/>
    <x v="0"/>
    <x v="600"/>
    <x v="25"/>
    <x v="22"/>
  </r>
  <r>
    <x v="4"/>
    <x v="4"/>
    <x v="77"/>
    <x v="0"/>
    <x v="0"/>
    <x v="54"/>
    <x v="882"/>
    <x v="8"/>
  </r>
  <r>
    <x v="4"/>
    <x v="4"/>
    <x v="77"/>
    <x v="0"/>
    <x v="0"/>
    <x v="54"/>
    <x v="883"/>
    <x v="8"/>
  </r>
  <r>
    <x v="4"/>
    <x v="4"/>
    <x v="77"/>
    <x v="0"/>
    <x v="0"/>
    <x v="601"/>
    <x v="884"/>
    <x v="8"/>
  </r>
  <r>
    <x v="4"/>
    <x v="4"/>
    <x v="77"/>
    <x v="0"/>
    <x v="0"/>
    <x v="123"/>
    <x v="885"/>
    <x v="8"/>
  </r>
  <r>
    <x v="4"/>
    <x v="4"/>
    <x v="430"/>
    <x v="0"/>
    <x v="0"/>
    <x v="602"/>
    <x v="886"/>
    <x v="6"/>
  </r>
  <r>
    <x v="4"/>
    <x v="4"/>
    <x v="431"/>
    <x v="0"/>
    <x v="0"/>
    <x v="603"/>
    <x v="887"/>
    <x v="6"/>
  </r>
  <r>
    <x v="4"/>
    <x v="4"/>
    <x v="432"/>
    <x v="0"/>
    <x v="0"/>
    <x v="604"/>
    <x v="888"/>
    <x v="1"/>
  </r>
  <r>
    <x v="4"/>
    <x v="4"/>
    <x v="77"/>
    <x v="0"/>
    <x v="0"/>
    <x v="54"/>
    <x v="889"/>
    <x v="8"/>
  </r>
  <r>
    <x v="4"/>
    <x v="4"/>
    <x v="77"/>
    <x v="0"/>
    <x v="0"/>
    <x v="54"/>
    <x v="890"/>
    <x v="8"/>
  </r>
  <r>
    <x v="4"/>
    <x v="4"/>
    <x v="77"/>
    <x v="0"/>
    <x v="0"/>
    <x v="133"/>
    <x v="891"/>
    <x v="8"/>
  </r>
  <r>
    <x v="4"/>
    <x v="4"/>
    <x v="77"/>
    <x v="0"/>
    <x v="0"/>
    <x v="605"/>
    <x v="892"/>
    <x v="8"/>
  </r>
  <r>
    <x v="4"/>
    <x v="4"/>
    <x v="77"/>
    <x v="0"/>
    <x v="0"/>
    <x v="54"/>
    <x v="893"/>
    <x v="8"/>
  </r>
  <r>
    <x v="4"/>
    <x v="4"/>
    <x v="433"/>
    <x v="0"/>
    <x v="0"/>
    <x v="606"/>
    <x v="894"/>
    <x v="2"/>
  </r>
  <r>
    <x v="4"/>
    <x v="4"/>
    <x v="434"/>
    <x v="0"/>
    <x v="0"/>
    <x v="607"/>
    <x v="895"/>
    <x v="2"/>
  </r>
  <r>
    <x v="4"/>
    <x v="4"/>
    <x v="435"/>
    <x v="0"/>
    <x v="0"/>
    <x v="608"/>
    <x v="896"/>
    <x v="2"/>
  </r>
  <r>
    <x v="4"/>
    <x v="4"/>
    <x v="436"/>
    <x v="0"/>
    <x v="0"/>
    <x v="609"/>
    <x v="897"/>
    <x v="2"/>
  </r>
  <r>
    <x v="4"/>
    <x v="4"/>
    <x v="437"/>
    <x v="0"/>
    <x v="0"/>
    <x v="4"/>
    <x v="898"/>
    <x v="2"/>
  </r>
  <r>
    <x v="4"/>
    <x v="4"/>
    <x v="438"/>
    <x v="0"/>
    <x v="0"/>
    <x v="356"/>
    <x v="899"/>
    <x v="20"/>
  </r>
  <r>
    <x v="4"/>
    <x v="4"/>
    <x v="439"/>
    <x v="0"/>
    <x v="0"/>
    <x v="610"/>
    <x v="900"/>
    <x v="9"/>
  </r>
  <r>
    <x v="4"/>
    <x v="4"/>
    <x v="440"/>
    <x v="0"/>
    <x v="0"/>
    <x v="611"/>
    <x v="901"/>
    <x v="9"/>
  </r>
  <r>
    <x v="4"/>
    <x v="4"/>
    <x v="441"/>
    <x v="0"/>
    <x v="0"/>
    <x v="612"/>
    <x v="902"/>
    <x v="9"/>
  </r>
  <r>
    <x v="4"/>
    <x v="4"/>
    <x v="442"/>
    <x v="0"/>
    <x v="0"/>
    <x v="613"/>
    <x v="903"/>
    <x v="9"/>
  </r>
  <r>
    <x v="4"/>
    <x v="4"/>
    <x v="443"/>
    <x v="0"/>
    <x v="0"/>
    <x v="77"/>
    <x v="904"/>
    <x v="9"/>
  </r>
  <r>
    <x v="4"/>
    <x v="4"/>
    <x v="444"/>
    <x v="0"/>
    <x v="0"/>
    <x v="614"/>
    <x v="905"/>
    <x v="11"/>
  </r>
  <r>
    <x v="4"/>
    <x v="4"/>
    <x v="445"/>
    <x v="0"/>
    <x v="0"/>
    <x v="615"/>
    <x v="906"/>
    <x v="11"/>
  </r>
  <r>
    <x v="4"/>
    <x v="4"/>
    <x v="446"/>
    <x v="0"/>
    <x v="0"/>
    <x v="263"/>
    <x v="907"/>
    <x v="11"/>
  </r>
  <r>
    <x v="4"/>
    <x v="4"/>
    <x v="447"/>
    <x v="0"/>
    <x v="0"/>
    <x v="616"/>
    <x v="908"/>
    <x v="11"/>
  </r>
  <r>
    <x v="4"/>
    <x v="4"/>
    <x v="448"/>
    <x v="0"/>
    <x v="0"/>
    <x v="617"/>
    <x v="909"/>
    <x v="2"/>
  </r>
  <r>
    <x v="4"/>
    <x v="4"/>
    <x v="449"/>
    <x v="0"/>
    <x v="0"/>
    <x v="618"/>
    <x v="910"/>
    <x v="6"/>
  </r>
  <r>
    <x v="4"/>
    <x v="4"/>
    <x v="450"/>
    <x v="0"/>
    <x v="0"/>
    <x v="619"/>
    <x v="911"/>
    <x v="6"/>
  </r>
  <r>
    <x v="4"/>
    <x v="4"/>
    <x v="451"/>
    <x v="0"/>
    <x v="0"/>
    <x v="620"/>
    <x v="912"/>
    <x v="11"/>
  </r>
  <r>
    <x v="4"/>
    <x v="4"/>
    <x v="452"/>
    <x v="0"/>
    <x v="0"/>
    <x v="621"/>
    <x v="913"/>
    <x v="0"/>
  </r>
  <r>
    <x v="4"/>
    <x v="4"/>
    <x v="453"/>
    <x v="0"/>
    <x v="0"/>
    <x v="622"/>
    <x v="914"/>
    <x v="6"/>
  </r>
  <r>
    <x v="4"/>
    <x v="4"/>
    <x v="454"/>
    <x v="0"/>
    <x v="0"/>
    <x v="623"/>
    <x v="915"/>
    <x v="11"/>
  </r>
  <r>
    <x v="4"/>
    <x v="4"/>
    <x v="455"/>
    <x v="0"/>
    <x v="0"/>
    <x v="235"/>
    <x v="916"/>
    <x v="11"/>
  </r>
  <r>
    <x v="4"/>
    <x v="4"/>
    <x v="456"/>
    <x v="0"/>
    <x v="0"/>
    <x v="624"/>
    <x v="917"/>
    <x v="6"/>
  </r>
  <r>
    <x v="4"/>
    <x v="4"/>
    <x v="77"/>
    <x v="0"/>
    <x v="0"/>
    <x v="625"/>
    <x v="918"/>
    <x v="8"/>
  </r>
  <r>
    <x v="4"/>
    <x v="4"/>
    <x v="77"/>
    <x v="0"/>
    <x v="0"/>
    <x v="205"/>
    <x v="919"/>
    <x v="8"/>
  </r>
  <r>
    <x v="4"/>
    <x v="4"/>
    <x v="457"/>
    <x v="0"/>
    <x v="0"/>
    <x v="182"/>
    <x v="920"/>
    <x v="8"/>
  </r>
  <r>
    <x v="4"/>
    <x v="4"/>
    <x v="77"/>
    <x v="0"/>
    <x v="0"/>
    <x v="626"/>
    <x v="921"/>
    <x v="8"/>
  </r>
  <r>
    <x v="4"/>
    <x v="4"/>
    <x v="458"/>
    <x v="0"/>
    <x v="0"/>
    <x v="627"/>
    <x v="922"/>
    <x v="6"/>
  </r>
  <r>
    <x v="4"/>
    <x v="4"/>
    <x v="77"/>
    <x v="0"/>
    <x v="0"/>
    <x v="628"/>
    <x v="923"/>
    <x v="8"/>
  </r>
  <r>
    <x v="4"/>
    <x v="4"/>
    <x v="77"/>
    <x v="0"/>
    <x v="0"/>
    <x v="87"/>
    <x v="924"/>
    <x v="8"/>
  </r>
  <r>
    <x v="4"/>
    <x v="4"/>
    <x v="77"/>
    <x v="0"/>
    <x v="0"/>
    <x v="629"/>
    <x v="925"/>
    <x v="8"/>
  </r>
  <r>
    <x v="4"/>
    <x v="4"/>
    <x v="77"/>
    <x v="0"/>
    <x v="0"/>
    <x v="88"/>
    <x v="926"/>
    <x v="8"/>
  </r>
  <r>
    <x v="4"/>
    <x v="4"/>
    <x v="77"/>
    <x v="0"/>
    <x v="0"/>
    <x v="630"/>
    <x v="927"/>
    <x v="8"/>
  </r>
  <r>
    <x v="4"/>
    <x v="4"/>
    <x v="77"/>
    <x v="0"/>
    <x v="0"/>
    <x v="631"/>
    <x v="928"/>
    <x v="8"/>
  </r>
  <r>
    <x v="4"/>
    <x v="4"/>
    <x v="77"/>
    <x v="0"/>
    <x v="0"/>
    <x v="629"/>
    <x v="929"/>
    <x v="8"/>
  </r>
  <r>
    <x v="4"/>
    <x v="4"/>
    <x v="77"/>
    <x v="0"/>
    <x v="0"/>
    <x v="632"/>
    <x v="930"/>
    <x v="8"/>
  </r>
  <r>
    <x v="4"/>
    <x v="4"/>
    <x v="459"/>
    <x v="0"/>
    <x v="0"/>
    <x v="633"/>
    <x v="931"/>
    <x v="6"/>
  </r>
  <r>
    <x v="4"/>
    <x v="4"/>
    <x v="77"/>
    <x v="0"/>
    <x v="0"/>
    <x v="634"/>
    <x v="932"/>
    <x v="8"/>
  </r>
  <r>
    <x v="4"/>
    <x v="4"/>
    <x v="77"/>
    <x v="0"/>
    <x v="0"/>
    <x v="635"/>
    <x v="933"/>
    <x v="8"/>
  </r>
  <r>
    <x v="4"/>
    <x v="4"/>
    <x v="77"/>
    <x v="0"/>
    <x v="0"/>
    <x v="636"/>
    <x v="934"/>
    <x v="8"/>
  </r>
  <r>
    <x v="4"/>
    <x v="4"/>
    <x v="77"/>
    <x v="0"/>
    <x v="0"/>
    <x v="637"/>
    <x v="935"/>
    <x v="8"/>
  </r>
  <r>
    <x v="4"/>
    <x v="4"/>
    <x v="77"/>
    <x v="0"/>
    <x v="0"/>
    <x v="638"/>
    <x v="936"/>
    <x v="8"/>
  </r>
  <r>
    <x v="4"/>
    <x v="4"/>
    <x v="77"/>
    <x v="0"/>
    <x v="0"/>
    <x v="639"/>
    <x v="937"/>
    <x v="8"/>
  </r>
  <r>
    <x v="4"/>
    <x v="4"/>
    <x v="77"/>
    <x v="0"/>
    <x v="0"/>
    <x v="640"/>
    <x v="938"/>
    <x v="8"/>
  </r>
  <r>
    <x v="4"/>
    <x v="4"/>
    <x v="460"/>
    <x v="0"/>
    <x v="0"/>
    <x v="641"/>
    <x v="939"/>
    <x v="11"/>
  </r>
  <r>
    <x v="4"/>
    <x v="4"/>
    <x v="461"/>
    <x v="0"/>
    <x v="0"/>
    <x v="642"/>
    <x v="940"/>
    <x v="2"/>
  </r>
  <r>
    <x v="4"/>
    <x v="4"/>
    <x v="462"/>
    <x v="0"/>
    <x v="0"/>
    <x v="643"/>
    <x v="941"/>
    <x v="11"/>
  </r>
  <r>
    <x v="4"/>
    <x v="4"/>
    <x v="463"/>
    <x v="0"/>
    <x v="0"/>
    <x v="2"/>
    <x v="942"/>
    <x v="3"/>
  </r>
  <r>
    <x v="4"/>
    <x v="4"/>
    <x v="464"/>
    <x v="0"/>
    <x v="0"/>
    <x v="644"/>
    <x v="943"/>
    <x v="0"/>
  </r>
  <r>
    <x v="4"/>
    <x v="4"/>
    <x v="465"/>
    <x v="0"/>
    <x v="0"/>
    <x v="645"/>
    <x v="944"/>
    <x v="11"/>
  </r>
  <r>
    <x v="4"/>
    <x v="4"/>
    <x v="466"/>
    <x v="0"/>
    <x v="0"/>
    <x v="646"/>
    <x v="945"/>
    <x v="11"/>
  </r>
  <r>
    <x v="4"/>
    <x v="4"/>
    <x v="467"/>
    <x v="0"/>
    <x v="0"/>
    <x v="11"/>
    <x v="946"/>
    <x v="3"/>
  </r>
  <r>
    <x v="4"/>
    <x v="4"/>
    <x v="468"/>
    <x v="0"/>
    <x v="0"/>
    <x v="647"/>
    <x v="947"/>
    <x v="2"/>
  </r>
  <r>
    <x v="4"/>
    <x v="4"/>
    <x v="469"/>
    <x v="0"/>
    <x v="0"/>
    <x v="648"/>
    <x v="948"/>
    <x v="11"/>
  </r>
  <r>
    <x v="4"/>
    <x v="4"/>
    <x v="470"/>
    <x v="0"/>
    <x v="0"/>
    <x v="649"/>
    <x v="949"/>
    <x v="6"/>
  </r>
  <r>
    <x v="4"/>
    <x v="4"/>
    <x v="471"/>
    <x v="0"/>
    <x v="0"/>
    <x v="650"/>
    <x v="950"/>
    <x v="6"/>
  </r>
  <r>
    <x v="4"/>
    <x v="4"/>
    <x v="472"/>
    <x v="0"/>
    <x v="0"/>
    <x v="651"/>
    <x v="951"/>
    <x v="6"/>
  </r>
  <r>
    <x v="4"/>
    <x v="4"/>
    <x v="473"/>
    <x v="0"/>
    <x v="0"/>
    <x v="652"/>
    <x v="952"/>
    <x v="11"/>
  </r>
  <r>
    <x v="4"/>
    <x v="4"/>
    <x v="474"/>
    <x v="0"/>
    <x v="0"/>
    <x v="653"/>
    <x v="953"/>
    <x v="6"/>
  </r>
  <r>
    <x v="4"/>
    <x v="4"/>
    <x v="475"/>
    <x v="0"/>
    <x v="0"/>
    <x v="654"/>
    <x v="954"/>
    <x v="6"/>
  </r>
  <r>
    <x v="4"/>
    <x v="4"/>
    <x v="476"/>
    <x v="0"/>
    <x v="0"/>
    <x v="655"/>
    <x v="955"/>
    <x v="7"/>
  </r>
  <r>
    <x v="4"/>
    <x v="4"/>
    <x v="77"/>
    <x v="0"/>
    <x v="0"/>
    <x v="54"/>
    <x v="956"/>
    <x v="8"/>
  </r>
  <r>
    <x v="4"/>
    <x v="4"/>
    <x v="77"/>
    <x v="0"/>
    <x v="0"/>
    <x v="248"/>
    <x v="957"/>
    <x v="8"/>
  </r>
  <r>
    <x v="4"/>
    <x v="4"/>
    <x v="77"/>
    <x v="0"/>
    <x v="0"/>
    <x v="248"/>
    <x v="958"/>
    <x v="8"/>
  </r>
  <r>
    <x v="4"/>
    <x v="4"/>
    <x v="77"/>
    <x v="0"/>
    <x v="0"/>
    <x v="656"/>
    <x v="959"/>
    <x v="8"/>
  </r>
  <r>
    <x v="4"/>
    <x v="4"/>
    <x v="477"/>
    <x v="0"/>
    <x v="0"/>
    <x v="3"/>
    <x v="960"/>
    <x v="2"/>
  </r>
  <r>
    <x v="4"/>
    <x v="4"/>
    <x v="478"/>
    <x v="0"/>
    <x v="0"/>
    <x v="657"/>
    <x v="961"/>
    <x v="9"/>
  </r>
  <r>
    <x v="4"/>
    <x v="4"/>
    <x v="479"/>
    <x v="0"/>
    <x v="0"/>
    <x v="658"/>
    <x v="962"/>
    <x v="11"/>
  </r>
  <r>
    <x v="4"/>
    <x v="4"/>
    <x v="480"/>
    <x v="0"/>
    <x v="0"/>
    <x v="659"/>
    <x v="963"/>
    <x v="11"/>
  </r>
  <r>
    <x v="4"/>
    <x v="4"/>
    <x v="481"/>
    <x v="0"/>
    <x v="0"/>
    <x v="660"/>
    <x v="964"/>
    <x v="11"/>
  </r>
  <r>
    <x v="4"/>
    <x v="4"/>
    <x v="482"/>
    <x v="0"/>
    <x v="0"/>
    <x v="661"/>
    <x v="965"/>
    <x v="9"/>
  </r>
  <r>
    <x v="4"/>
    <x v="4"/>
    <x v="483"/>
    <x v="0"/>
    <x v="0"/>
    <x v="662"/>
    <x v="966"/>
    <x v="11"/>
  </r>
  <r>
    <x v="4"/>
    <x v="4"/>
    <x v="484"/>
    <x v="0"/>
    <x v="0"/>
    <x v="663"/>
    <x v="967"/>
    <x v="9"/>
  </r>
  <r>
    <x v="4"/>
    <x v="4"/>
    <x v="485"/>
    <x v="0"/>
    <x v="0"/>
    <x v="664"/>
    <x v="968"/>
    <x v="9"/>
  </r>
  <r>
    <x v="4"/>
    <x v="4"/>
    <x v="486"/>
    <x v="0"/>
    <x v="0"/>
    <x v="665"/>
    <x v="969"/>
    <x v="11"/>
  </r>
  <r>
    <x v="4"/>
    <x v="4"/>
    <x v="487"/>
    <x v="0"/>
    <x v="0"/>
    <x v="666"/>
    <x v="970"/>
    <x v="11"/>
  </r>
  <r>
    <x v="4"/>
    <x v="4"/>
    <x v="488"/>
    <x v="0"/>
    <x v="0"/>
    <x v="667"/>
    <x v="971"/>
    <x v="11"/>
  </r>
  <r>
    <x v="4"/>
    <x v="4"/>
    <x v="489"/>
    <x v="0"/>
    <x v="0"/>
    <x v="668"/>
    <x v="972"/>
    <x v="11"/>
  </r>
  <r>
    <x v="4"/>
    <x v="4"/>
    <x v="490"/>
    <x v="0"/>
    <x v="0"/>
    <x v="669"/>
    <x v="973"/>
    <x v="11"/>
  </r>
  <r>
    <x v="4"/>
    <x v="4"/>
    <x v="491"/>
    <x v="0"/>
    <x v="0"/>
    <x v="670"/>
    <x v="974"/>
    <x v="9"/>
  </r>
  <r>
    <x v="4"/>
    <x v="4"/>
    <x v="492"/>
    <x v="0"/>
    <x v="0"/>
    <x v="671"/>
    <x v="975"/>
    <x v="11"/>
  </r>
  <r>
    <x v="4"/>
    <x v="4"/>
    <x v="493"/>
    <x v="0"/>
    <x v="0"/>
    <x v="672"/>
    <x v="976"/>
    <x v="11"/>
  </r>
  <r>
    <x v="4"/>
    <x v="4"/>
    <x v="494"/>
    <x v="0"/>
    <x v="0"/>
    <x v="673"/>
    <x v="977"/>
    <x v="11"/>
  </r>
  <r>
    <x v="4"/>
    <x v="4"/>
    <x v="495"/>
    <x v="0"/>
    <x v="0"/>
    <x v="674"/>
    <x v="978"/>
    <x v="15"/>
  </r>
  <r>
    <x v="4"/>
    <x v="4"/>
    <x v="496"/>
    <x v="0"/>
    <x v="0"/>
    <x v="181"/>
    <x v="979"/>
    <x v="9"/>
  </r>
  <r>
    <x v="4"/>
    <x v="4"/>
    <x v="497"/>
    <x v="0"/>
    <x v="0"/>
    <x v="675"/>
    <x v="980"/>
    <x v="11"/>
  </r>
  <r>
    <x v="4"/>
    <x v="4"/>
    <x v="77"/>
    <x v="0"/>
    <x v="0"/>
    <x v="59"/>
    <x v="981"/>
    <x v="8"/>
  </r>
  <r>
    <x v="4"/>
    <x v="4"/>
    <x v="77"/>
    <x v="0"/>
    <x v="0"/>
    <x v="676"/>
    <x v="982"/>
    <x v="8"/>
  </r>
  <r>
    <x v="4"/>
    <x v="4"/>
    <x v="77"/>
    <x v="0"/>
    <x v="0"/>
    <x v="164"/>
    <x v="983"/>
    <x v="8"/>
  </r>
  <r>
    <x v="4"/>
    <x v="4"/>
    <x v="457"/>
    <x v="0"/>
    <x v="0"/>
    <x v="677"/>
    <x v="984"/>
    <x v="8"/>
  </r>
  <r>
    <x v="4"/>
    <x v="4"/>
    <x v="77"/>
    <x v="0"/>
    <x v="0"/>
    <x v="626"/>
    <x v="985"/>
    <x v="8"/>
  </r>
  <r>
    <x v="4"/>
    <x v="4"/>
    <x v="77"/>
    <x v="0"/>
    <x v="0"/>
    <x v="443"/>
    <x v="986"/>
    <x v="8"/>
  </r>
  <r>
    <x v="4"/>
    <x v="4"/>
    <x v="77"/>
    <x v="0"/>
    <x v="0"/>
    <x v="678"/>
    <x v="987"/>
    <x v="8"/>
  </r>
  <r>
    <x v="4"/>
    <x v="4"/>
    <x v="498"/>
    <x v="0"/>
    <x v="0"/>
    <x v="291"/>
    <x v="988"/>
    <x v="6"/>
  </r>
  <r>
    <x v="4"/>
    <x v="4"/>
    <x v="77"/>
    <x v="0"/>
    <x v="0"/>
    <x v="679"/>
    <x v="989"/>
    <x v="8"/>
  </r>
  <r>
    <x v="4"/>
    <x v="4"/>
    <x v="77"/>
    <x v="0"/>
    <x v="0"/>
    <x v="54"/>
    <x v="990"/>
    <x v="8"/>
  </r>
  <r>
    <x v="4"/>
    <x v="4"/>
    <x v="499"/>
    <x v="0"/>
    <x v="0"/>
    <x v="25"/>
    <x v="991"/>
    <x v="6"/>
  </r>
  <r>
    <x v="4"/>
    <x v="4"/>
    <x v="500"/>
    <x v="0"/>
    <x v="0"/>
    <x v="680"/>
    <x v="992"/>
    <x v="2"/>
  </r>
  <r>
    <x v="4"/>
    <x v="4"/>
    <x v="501"/>
    <x v="0"/>
    <x v="0"/>
    <x v="407"/>
    <x v="993"/>
    <x v="2"/>
  </r>
  <r>
    <x v="4"/>
    <x v="4"/>
    <x v="502"/>
    <x v="0"/>
    <x v="0"/>
    <x v="681"/>
    <x v="994"/>
    <x v="2"/>
  </r>
  <r>
    <x v="4"/>
    <x v="4"/>
    <x v="503"/>
    <x v="0"/>
    <x v="0"/>
    <x v="56"/>
    <x v="995"/>
    <x v="2"/>
  </r>
  <r>
    <x v="4"/>
    <x v="4"/>
    <x v="504"/>
    <x v="0"/>
    <x v="0"/>
    <x v="2"/>
    <x v="996"/>
    <x v="2"/>
  </r>
  <r>
    <x v="4"/>
    <x v="4"/>
    <x v="505"/>
    <x v="0"/>
    <x v="0"/>
    <x v="682"/>
    <x v="997"/>
    <x v="11"/>
  </r>
  <r>
    <x v="4"/>
    <x v="4"/>
    <x v="506"/>
    <x v="0"/>
    <x v="0"/>
    <x v="683"/>
    <x v="998"/>
    <x v="3"/>
  </r>
  <r>
    <x v="4"/>
    <x v="4"/>
    <x v="507"/>
    <x v="0"/>
    <x v="0"/>
    <x v="684"/>
    <x v="999"/>
    <x v="9"/>
  </r>
  <r>
    <x v="4"/>
    <x v="4"/>
    <x v="508"/>
    <x v="0"/>
    <x v="0"/>
    <x v="685"/>
    <x v="1000"/>
    <x v="11"/>
  </r>
  <r>
    <x v="4"/>
    <x v="4"/>
    <x v="509"/>
    <x v="0"/>
    <x v="0"/>
    <x v="686"/>
    <x v="1001"/>
    <x v="11"/>
  </r>
  <r>
    <x v="4"/>
    <x v="4"/>
    <x v="510"/>
    <x v="0"/>
    <x v="0"/>
    <x v="687"/>
    <x v="1002"/>
    <x v="11"/>
  </r>
  <r>
    <x v="4"/>
    <x v="4"/>
    <x v="511"/>
    <x v="0"/>
    <x v="0"/>
    <x v="688"/>
    <x v="1003"/>
    <x v="7"/>
  </r>
  <r>
    <x v="4"/>
    <x v="4"/>
    <x v="512"/>
    <x v="0"/>
    <x v="0"/>
    <x v="689"/>
    <x v="1004"/>
    <x v="11"/>
  </r>
  <r>
    <x v="4"/>
    <x v="4"/>
    <x v="513"/>
    <x v="0"/>
    <x v="0"/>
    <x v="476"/>
    <x v="1005"/>
    <x v="3"/>
  </r>
  <r>
    <x v="4"/>
    <x v="4"/>
    <x v="77"/>
    <x v="0"/>
    <x v="0"/>
    <x v="54"/>
    <x v="1006"/>
    <x v="8"/>
  </r>
  <r>
    <x v="4"/>
    <x v="4"/>
    <x v="77"/>
    <x v="0"/>
    <x v="0"/>
    <x v="54"/>
    <x v="1007"/>
    <x v="8"/>
  </r>
  <r>
    <x v="4"/>
    <x v="4"/>
    <x v="77"/>
    <x v="0"/>
    <x v="0"/>
    <x v="54"/>
    <x v="1008"/>
    <x v="8"/>
  </r>
  <r>
    <x v="4"/>
    <x v="4"/>
    <x v="514"/>
    <x v="0"/>
    <x v="0"/>
    <x v="690"/>
    <x v="1009"/>
    <x v="6"/>
  </r>
  <r>
    <x v="4"/>
    <x v="4"/>
    <x v="515"/>
    <x v="0"/>
    <x v="0"/>
    <x v="4"/>
    <x v="1010"/>
    <x v="2"/>
  </r>
  <r>
    <x v="4"/>
    <x v="4"/>
    <x v="516"/>
    <x v="0"/>
    <x v="0"/>
    <x v="691"/>
    <x v="1011"/>
    <x v="9"/>
  </r>
  <r>
    <x v="4"/>
    <x v="4"/>
    <x v="517"/>
    <x v="0"/>
    <x v="0"/>
    <x v="21"/>
    <x v="1012"/>
    <x v="18"/>
  </r>
  <r>
    <x v="4"/>
    <x v="4"/>
    <x v="77"/>
    <x v="0"/>
    <x v="0"/>
    <x v="692"/>
    <x v="1013"/>
    <x v="8"/>
  </r>
  <r>
    <x v="4"/>
    <x v="4"/>
    <x v="518"/>
    <x v="0"/>
    <x v="0"/>
    <x v="693"/>
    <x v="1014"/>
    <x v="0"/>
  </r>
  <r>
    <x v="4"/>
    <x v="4"/>
    <x v="519"/>
    <x v="0"/>
    <x v="0"/>
    <x v="694"/>
    <x v="1015"/>
    <x v="17"/>
  </r>
  <r>
    <x v="4"/>
    <x v="4"/>
    <x v="520"/>
    <x v="0"/>
    <x v="0"/>
    <x v="695"/>
    <x v="1016"/>
    <x v="6"/>
  </r>
  <r>
    <x v="4"/>
    <x v="4"/>
    <x v="521"/>
    <x v="0"/>
    <x v="0"/>
    <x v="696"/>
    <x v="1017"/>
    <x v="6"/>
  </r>
  <r>
    <x v="4"/>
    <x v="4"/>
    <x v="522"/>
    <x v="0"/>
    <x v="0"/>
    <x v="697"/>
    <x v="1018"/>
    <x v="11"/>
  </r>
  <r>
    <x v="4"/>
    <x v="4"/>
    <x v="523"/>
    <x v="0"/>
    <x v="0"/>
    <x v="698"/>
    <x v="1019"/>
    <x v="11"/>
  </r>
  <r>
    <x v="4"/>
    <x v="4"/>
    <x v="524"/>
    <x v="0"/>
    <x v="0"/>
    <x v="699"/>
    <x v="1020"/>
    <x v="11"/>
  </r>
  <r>
    <x v="4"/>
    <x v="4"/>
    <x v="525"/>
    <x v="0"/>
    <x v="0"/>
    <x v="700"/>
    <x v="1021"/>
    <x v="11"/>
  </r>
  <r>
    <x v="4"/>
    <x v="4"/>
    <x v="526"/>
    <x v="0"/>
    <x v="0"/>
    <x v="701"/>
    <x v="1022"/>
    <x v="3"/>
  </r>
  <r>
    <x v="4"/>
    <x v="4"/>
    <x v="527"/>
    <x v="0"/>
    <x v="0"/>
    <x v="233"/>
    <x v="1023"/>
    <x v="6"/>
  </r>
  <r>
    <x v="4"/>
    <x v="4"/>
    <x v="77"/>
    <x v="0"/>
    <x v="0"/>
    <x v="702"/>
    <x v="1024"/>
    <x v="8"/>
  </r>
  <r>
    <x v="4"/>
    <x v="4"/>
    <x v="528"/>
    <x v="0"/>
    <x v="0"/>
    <x v="25"/>
    <x v="1025"/>
    <x v="2"/>
  </r>
  <r>
    <x v="4"/>
    <x v="4"/>
    <x v="77"/>
    <x v="0"/>
    <x v="0"/>
    <x v="703"/>
    <x v="1026"/>
    <x v="8"/>
  </r>
  <r>
    <x v="4"/>
    <x v="4"/>
    <x v="77"/>
    <x v="0"/>
    <x v="0"/>
    <x v="626"/>
    <x v="1027"/>
    <x v="8"/>
  </r>
  <r>
    <x v="4"/>
    <x v="4"/>
    <x v="77"/>
    <x v="0"/>
    <x v="0"/>
    <x v="630"/>
    <x v="1028"/>
    <x v="8"/>
  </r>
  <r>
    <x v="4"/>
    <x v="4"/>
    <x v="77"/>
    <x v="0"/>
    <x v="0"/>
    <x v="88"/>
    <x v="1029"/>
    <x v="8"/>
  </r>
  <r>
    <x v="4"/>
    <x v="4"/>
    <x v="77"/>
    <x v="0"/>
    <x v="0"/>
    <x v="87"/>
    <x v="1030"/>
    <x v="8"/>
  </r>
  <r>
    <x v="4"/>
    <x v="4"/>
    <x v="77"/>
    <x v="0"/>
    <x v="0"/>
    <x v="704"/>
    <x v="1031"/>
    <x v="8"/>
  </r>
  <r>
    <x v="4"/>
    <x v="4"/>
    <x v="77"/>
    <x v="0"/>
    <x v="0"/>
    <x v="111"/>
    <x v="1032"/>
    <x v="8"/>
  </r>
  <r>
    <x v="4"/>
    <x v="4"/>
    <x v="77"/>
    <x v="0"/>
    <x v="0"/>
    <x v="80"/>
    <x v="1033"/>
    <x v="8"/>
  </r>
  <r>
    <x v="4"/>
    <x v="4"/>
    <x v="77"/>
    <x v="0"/>
    <x v="0"/>
    <x v="705"/>
    <x v="1034"/>
    <x v="8"/>
  </r>
  <r>
    <x v="4"/>
    <x v="4"/>
    <x v="77"/>
    <x v="0"/>
    <x v="0"/>
    <x v="706"/>
    <x v="1035"/>
    <x v="8"/>
  </r>
  <r>
    <x v="4"/>
    <x v="4"/>
    <x v="77"/>
    <x v="0"/>
    <x v="0"/>
    <x v="707"/>
    <x v="1036"/>
    <x v="8"/>
  </r>
  <r>
    <x v="4"/>
    <x v="4"/>
    <x v="529"/>
    <x v="0"/>
    <x v="0"/>
    <x v="708"/>
    <x v="1037"/>
    <x v="0"/>
  </r>
  <r>
    <x v="4"/>
    <x v="4"/>
    <x v="530"/>
    <x v="0"/>
    <x v="0"/>
    <x v="451"/>
    <x v="1038"/>
    <x v="0"/>
  </r>
  <r>
    <x v="4"/>
    <x v="4"/>
    <x v="77"/>
    <x v="0"/>
    <x v="0"/>
    <x v="54"/>
    <x v="1039"/>
    <x v="8"/>
  </r>
  <r>
    <x v="4"/>
    <x v="4"/>
    <x v="531"/>
    <x v="0"/>
    <x v="0"/>
    <x v="709"/>
    <x v="25"/>
    <x v="22"/>
  </r>
  <r>
    <x v="4"/>
    <x v="4"/>
    <x v="532"/>
    <x v="0"/>
    <x v="0"/>
    <x v="710"/>
    <x v="1040"/>
    <x v="15"/>
  </r>
  <r>
    <x v="4"/>
    <x v="4"/>
    <x v="533"/>
    <x v="0"/>
    <x v="0"/>
    <x v="711"/>
    <x v="1041"/>
    <x v="6"/>
  </r>
  <r>
    <x v="4"/>
    <x v="4"/>
    <x v="534"/>
    <x v="0"/>
    <x v="0"/>
    <x v="712"/>
    <x v="1042"/>
    <x v="2"/>
  </r>
  <r>
    <x v="4"/>
    <x v="4"/>
    <x v="77"/>
    <x v="0"/>
    <x v="0"/>
    <x v="248"/>
    <x v="1043"/>
    <x v="8"/>
  </r>
  <r>
    <x v="4"/>
    <x v="4"/>
    <x v="535"/>
    <x v="0"/>
    <x v="0"/>
    <x v="450"/>
    <x v="1044"/>
    <x v="9"/>
  </r>
  <r>
    <x v="4"/>
    <x v="4"/>
    <x v="536"/>
    <x v="0"/>
    <x v="0"/>
    <x v="341"/>
    <x v="1045"/>
    <x v="9"/>
  </r>
  <r>
    <x v="4"/>
    <x v="4"/>
    <x v="537"/>
    <x v="0"/>
    <x v="0"/>
    <x v="713"/>
    <x v="1046"/>
    <x v="0"/>
  </r>
  <r>
    <x v="4"/>
    <x v="4"/>
    <x v="538"/>
    <x v="0"/>
    <x v="0"/>
    <x v="714"/>
    <x v="1047"/>
    <x v="0"/>
  </r>
  <r>
    <x v="4"/>
    <x v="4"/>
    <x v="539"/>
    <x v="0"/>
    <x v="0"/>
    <x v="715"/>
    <x v="1048"/>
    <x v="3"/>
  </r>
  <r>
    <x v="4"/>
    <x v="4"/>
    <x v="540"/>
    <x v="0"/>
    <x v="0"/>
    <x v="716"/>
    <x v="1049"/>
    <x v="23"/>
  </r>
  <r>
    <x v="4"/>
    <x v="4"/>
    <x v="541"/>
    <x v="0"/>
    <x v="0"/>
    <x v="296"/>
    <x v="1050"/>
    <x v="0"/>
  </r>
  <r>
    <x v="4"/>
    <x v="4"/>
    <x v="542"/>
    <x v="0"/>
    <x v="0"/>
    <x v="717"/>
    <x v="1051"/>
    <x v="6"/>
  </r>
  <r>
    <x v="4"/>
    <x v="4"/>
    <x v="543"/>
    <x v="0"/>
    <x v="0"/>
    <x v="718"/>
    <x v="1052"/>
    <x v="6"/>
  </r>
  <r>
    <x v="4"/>
    <x v="4"/>
    <x v="544"/>
    <x v="0"/>
    <x v="0"/>
    <x v="719"/>
    <x v="1053"/>
    <x v="3"/>
  </r>
  <r>
    <x v="4"/>
    <x v="4"/>
    <x v="545"/>
    <x v="0"/>
    <x v="0"/>
    <x v="720"/>
    <x v="1054"/>
    <x v="11"/>
  </r>
  <r>
    <x v="4"/>
    <x v="4"/>
    <x v="546"/>
    <x v="0"/>
    <x v="0"/>
    <x v="721"/>
    <x v="1055"/>
    <x v="11"/>
  </r>
  <r>
    <x v="4"/>
    <x v="4"/>
    <x v="547"/>
    <x v="0"/>
    <x v="0"/>
    <x v="451"/>
    <x v="1056"/>
    <x v="1"/>
  </r>
  <r>
    <x v="4"/>
    <x v="4"/>
    <x v="548"/>
    <x v="0"/>
    <x v="0"/>
    <x v="722"/>
    <x v="1057"/>
    <x v="11"/>
  </r>
  <r>
    <x v="4"/>
    <x v="4"/>
    <x v="549"/>
    <x v="0"/>
    <x v="0"/>
    <x v="723"/>
    <x v="1058"/>
    <x v="11"/>
  </r>
  <r>
    <x v="4"/>
    <x v="4"/>
    <x v="550"/>
    <x v="0"/>
    <x v="0"/>
    <x v="587"/>
    <x v="1059"/>
    <x v="11"/>
  </r>
  <r>
    <x v="4"/>
    <x v="4"/>
    <x v="551"/>
    <x v="0"/>
    <x v="0"/>
    <x v="724"/>
    <x v="1060"/>
    <x v="11"/>
  </r>
  <r>
    <x v="4"/>
    <x v="4"/>
    <x v="552"/>
    <x v="0"/>
    <x v="0"/>
    <x v="725"/>
    <x v="1061"/>
    <x v="11"/>
  </r>
  <r>
    <x v="4"/>
    <x v="4"/>
    <x v="553"/>
    <x v="0"/>
    <x v="0"/>
    <x v="726"/>
    <x v="1062"/>
    <x v="11"/>
  </r>
  <r>
    <x v="4"/>
    <x v="4"/>
    <x v="554"/>
    <x v="0"/>
    <x v="0"/>
    <x v="727"/>
    <x v="1063"/>
    <x v="11"/>
  </r>
  <r>
    <x v="4"/>
    <x v="4"/>
    <x v="555"/>
    <x v="0"/>
    <x v="0"/>
    <x v="728"/>
    <x v="1064"/>
    <x v="11"/>
  </r>
  <r>
    <x v="4"/>
    <x v="4"/>
    <x v="556"/>
    <x v="0"/>
    <x v="0"/>
    <x v="235"/>
    <x v="1065"/>
    <x v="6"/>
  </r>
  <r>
    <x v="4"/>
    <x v="4"/>
    <x v="557"/>
    <x v="0"/>
    <x v="0"/>
    <x v="235"/>
    <x v="1066"/>
    <x v="6"/>
  </r>
  <r>
    <x v="4"/>
    <x v="4"/>
    <x v="558"/>
    <x v="0"/>
    <x v="0"/>
    <x v="729"/>
    <x v="1067"/>
    <x v="6"/>
  </r>
  <r>
    <x v="4"/>
    <x v="4"/>
    <x v="559"/>
    <x v="0"/>
    <x v="0"/>
    <x v="730"/>
    <x v="1068"/>
    <x v="6"/>
  </r>
  <r>
    <x v="4"/>
    <x v="4"/>
    <x v="560"/>
    <x v="0"/>
    <x v="0"/>
    <x v="731"/>
    <x v="1069"/>
    <x v="6"/>
  </r>
  <r>
    <x v="4"/>
    <x v="4"/>
    <x v="77"/>
    <x v="0"/>
    <x v="0"/>
    <x v="732"/>
    <x v="1070"/>
    <x v="8"/>
  </r>
  <r>
    <x v="4"/>
    <x v="4"/>
    <x v="77"/>
    <x v="0"/>
    <x v="0"/>
    <x v="248"/>
    <x v="1071"/>
    <x v="8"/>
  </r>
  <r>
    <x v="4"/>
    <x v="4"/>
    <x v="77"/>
    <x v="0"/>
    <x v="0"/>
    <x v="733"/>
    <x v="1072"/>
    <x v="8"/>
  </r>
  <r>
    <x v="4"/>
    <x v="4"/>
    <x v="77"/>
    <x v="0"/>
    <x v="0"/>
    <x v="248"/>
    <x v="1073"/>
    <x v="8"/>
  </r>
  <r>
    <x v="4"/>
    <x v="0"/>
    <x v="77"/>
    <x v="0"/>
    <x v="0"/>
    <x v="248"/>
    <x v="1074"/>
    <x v="8"/>
  </r>
  <r>
    <x v="4"/>
    <x v="0"/>
    <x v="77"/>
    <x v="0"/>
    <x v="0"/>
    <x v="248"/>
    <x v="1075"/>
    <x v="8"/>
  </r>
  <r>
    <x v="4"/>
    <x v="0"/>
    <x v="77"/>
    <x v="0"/>
    <x v="0"/>
    <x v="248"/>
    <x v="1076"/>
    <x v="8"/>
  </r>
  <r>
    <x v="4"/>
    <x v="0"/>
    <x v="561"/>
    <x v="0"/>
    <x v="0"/>
    <x v="734"/>
    <x v="1077"/>
    <x v="6"/>
  </r>
  <r>
    <x v="4"/>
    <x v="0"/>
    <x v="562"/>
    <x v="0"/>
    <x v="0"/>
    <x v="735"/>
    <x v="1078"/>
    <x v="6"/>
  </r>
  <r>
    <x v="4"/>
    <x v="0"/>
    <x v="563"/>
    <x v="0"/>
    <x v="0"/>
    <x v="736"/>
    <x v="1079"/>
    <x v="0"/>
  </r>
  <r>
    <x v="4"/>
    <x v="0"/>
    <x v="77"/>
    <x v="0"/>
    <x v="0"/>
    <x v="123"/>
    <x v="1080"/>
    <x v="8"/>
  </r>
  <r>
    <x v="4"/>
    <x v="0"/>
    <x v="77"/>
    <x v="0"/>
    <x v="0"/>
    <x v="737"/>
    <x v="1081"/>
    <x v="8"/>
  </r>
  <r>
    <x v="4"/>
    <x v="0"/>
    <x v="77"/>
    <x v="0"/>
    <x v="0"/>
    <x v="59"/>
    <x v="1082"/>
    <x v="8"/>
  </r>
  <r>
    <x v="4"/>
    <x v="0"/>
    <x v="77"/>
    <x v="0"/>
    <x v="0"/>
    <x v="738"/>
    <x v="1083"/>
    <x v="8"/>
  </r>
  <r>
    <x v="4"/>
    <x v="0"/>
    <x v="77"/>
    <x v="0"/>
    <x v="0"/>
    <x v="59"/>
    <x v="1084"/>
    <x v="8"/>
  </r>
  <r>
    <x v="4"/>
    <x v="0"/>
    <x v="77"/>
    <x v="0"/>
    <x v="0"/>
    <x v="739"/>
    <x v="1085"/>
    <x v="8"/>
  </r>
  <r>
    <x v="4"/>
    <x v="0"/>
    <x v="564"/>
    <x v="0"/>
    <x v="0"/>
    <x v="24"/>
    <x v="1086"/>
    <x v="0"/>
  </r>
  <r>
    <x v="4"/>
    <x v="0"/>
    <x v="77"/>
    <x v="0"/>
    <x v="0"/>
    <x v="740"/>
    <x v="1087"/>
    <x v="8"/>
  </r>
  <r>
    <x v="4"/>
    <x v="0"/>
    <x v="77"/>
    <x v="0"/>
    <x v="0"/>
    <x v="741"/>
    <x v="1088"/>
    <x v="8"/>
  </r>
  <r>
    <x v="4"/>
    <x v="0"/>
    <x v="565"/>
    <x v="0"/>
    <x v="0"/>
    <x v="7"/>
    <x v="1089"/>
    <x v="9"/>
  </r>
  <r>
    <x v="4"/>
    <x v="0"/>
    <x v="566"/>
    <x v="0"/>
    <x v="0"/>
    <x v="230"/>
    <x v="1090"/>
    <x v="9"/>
  </r>
  <r>
    <x v="4"/>
    <x v="0"/>
    <x v="567"/>
    <x v="0"/>
    <x v="0"/>
    <x v="460"/>
    <x v="1091"/>
    <x v="9"/>
  </r>
  <r>
    <x v="4"/>
    <x v="0"/>
    <x v="568"/>
    <x v="0"/>
    <x v="0"/>
    <x v="742"/>
    <x v="1092"/>
    <x v="9"/>
  </r>
  <r>
    <x v="4"/>
    <x v="0"/>
    <x v="569"/>
    <x v="0"/>
    <x v="0"/>
    <x v="743"/>
    <x v="1093"/>
    <x v="9"/>
  </r>
  <r>
    <x v="4"/>
    <x v="0"/>
    <x v="570"/>
    <x v="0"/>
    <x v="0"/>
    <x v="744"/>
    <x v="1094"/>
    <x v="2"/>
  </r>
  <r>
    <x v="4"/>
    <x v="0"/>
    <x v="571"/>
    <x v="0"/>
    <x v="0"/>
    <x v="745"/>
    <x v="1095"/>
    <x v="11"/>
  </r>
  <r>
    <x v="4"/>
    <x v="0"/>
    <x v="572"/>
    <x v="0"/>
    <x v="0"/>
    <x v="746"/>
    <x v="1096"/>
    <x v="11"/>
  </r>
  <r>
    <x v="4"/>
    <x v="0"/>
    <x v="573"/>
    <x v="0"/>
    <x v="0"/>
    <x v="747"/>
    <x v="1097"/>
    <x v="11"/>
  </r>
  <r>
    <x v="4"/>
    <x v="0"/>
    <x v="574"/>
    <x v="0"/>
    <x v="0"/>
    <x v="411"/>
    <x v="1098"/>
    <x v="2"/>
  </r>
  <r>
    <x v="4"/>
    <x v="0"/>
    <x v="575"/>
    <x v="0"/>
    <x v="0"/>
    <x v="748"/>
    <x v="1099"/>
    <x v="11"/>
  </r>
  <r>
    <x v="4"/>
    <x v="0"/>
    <x v="576"/>
    <x v="0"/>
    <x v="0"/>
    <x v="749"/>
    <x v="1100"/>
    <x v="11"/>
  </r>
  <r>
    <x v="4"/>
    <x v="0"/>
    <x v="577"/>
    <x v="0"/>
    <x v="0"/>
    <x v="750"/>
    <x v="1101"/>
    <x v="11"/>
  </r>
  <r>
    <x v="4"/>
    <x v="0"/>
    <x v="578"/>
    <x v="0"/>
    <x v="0"/>
    <x v="751"/>
    <x v="1102"/>
    <x v="11"/>
  </r>
  <r>
    <x v="4"/>
    <x v="0"/>
    <x v="579"/>
    <x v="0"/>
    <x v="0"/>
    <x v="72"/>
    <x v="1103"/>
    <x v="2"/>
  </r>
  <r>
    <x v="4"/>
    <x v="0"/>
    <x v="580"/>
    <x v="0"/>
    <x v="0"/>
    <x v="752"/>
    <x v="1104"/>
    <x v="6"/>
  </r>
  <r>
    <x v="4"/>
    <x v="0"/>
    <x v="581"/>
    <x v="0"/>
    <x v="0"/>
    <x v="753"/>
    <x v="1105"/>
    <x v="11"/>
  </r>
  <r>
    <x v="4"/>
    <x v="0"/>
    <x v="582"/>
    <x v="0"/>
    <x v="0"/>
    <x v="754"/>
    <x v="1106"/>
    <x v="6"/>
  </r>
  <r>
    <x v="4"/>
    <x v="0"/>
    <x v="583"/>
    <x v="0"/>
    <x v="0"/>
    <x v="755"/>
    <x v="1107"/>
    <x v="0"/>
  </r>
  <r>
    <x v="4"/>
    <x v="0"/>
    <x v="584"/>
    <x v="0"/>
    <x v="0"/>
    <x v="756"/>
    <x v="1108"/>
    <x v="0"/>
  </r>
  <r>
    <x v="4"/>
    <x v="0"/>
    <x v="585"/>
    <x v="0"/>
    <x v="0"/>
    <x v="109"/>
    <x v="1109"/>
    <x v="0"/>
  </r>
  <r>
    <x v="4"/>
    <x v="0"/>
    <x v="586"/>
    <x v="0"/>
    <x v="0"/>
    <x v="757"/>
    <x v="1110"/>
    <x v="11"/>
  </r>
  <r>
    <x v="4"/>
    <x v="0"/>
    <x v="587"/>
    <x v="0"/>
    <x v="0"/>
    <x v="418"/>
    <x v="1111"/>
    <x v="11"/>
  </r>
  <r>
    <x v="4"/>
    <x v="0"/>
    <x v="588"/>
    <x v="0"/>
    <x v="0"/>
    <x v="758"/>
    <x v="1112"/>
    <x v="11"/>
  </r>
  <r>
    <x v="4"/>
    <x v="0"/>
    <x v="589"/>
    <x v="0"/>
    <x v="0"/>
    <x v="759"/>
    <x v="1113"/>
    <x v="11"/>
  </r>
  <r>
    <x v="4"/>
    <x v="0"/>
    <x v="590"/>
    <x v="0"/>
    <x v="0"/>
    <x v="760"/>
    <x v="1114"/>
    <x v="11"/>
  </r>
  <r>
    <x v="4"/>
    <x v="0"/>
    <x v="591"/>
    <x v="0"/>
    <x v="0"/>
    <x v="761"/>
    <x v="1115"/>
    <x v="11"/>
  </r>
  <r>
    <x v="4"/>
    <x v="0"/>
    <x v="592"/>
    <x v="0"/>
    <x v="0"/>
    <x v="762"/>
    <x v="1116"/>
    <x v="11"/>
  </r>
  <r>
    <x v="4"/>
    <x v="0"/>
    <x v="593"/>
    <x v="0"/>
    <x v="0"/>
    <x v="763"/>
    <x v="1117"/>
    <x v="11"/>
  </r>
  <r>
    <x v="4"/>
    <x v="0"/>
    <x v="594"/>
    <x v="0"/>
    <x v="0"/>
    <x v="648"/>
    <x v="1118"/>
    <x v="11"/>
  </r>
  <r>
    <x v="4"/>
    <x v="0"/>
    <x v="595"/>
    <x v="0"/>
    <x v="0"/>
    <x v="764"/>
    <x v="1119"/>
    <x v="11"/>
  </r>
  <r>
    <x v="4"/>
    <x v="0"/>
    <x v="596"/>
    <x v="0"/>
    <x v="0"/>
    <x v="765"/>
    <x v="1120"/>
    <x v="11"/>
  </r>
  <r>
    <x v="4"/>
    <x v="0"/>
    <x v="597"/>
    <x v="0"/>
    <x v="0"/>
    <x v="766"/>
    <x v="1121"/>
    <x v="11"/>
  </r>
  <r>
    <x v="4"/>
    <x v="0"/>
    <x v="598"/>
    <x v="0"/>
    <x v="0"/>
    <x v="767"/>
    <x v="1122"/>
    <x v="6"/>
  </r>
  <r>
    <x v="4"/>
    <x v="0"/>
    <x v="599"/>
    <x v="0"/>
    <x v="0"/>
    <x v="595"/>
    <x v="1123"/>
    <x v="6"/>
  </r>
  <r>
    <x v="4"/>
    <x v="0"/>
    <x v="600"/>
    <x v="0"/>
    <x v="0"/>
    <x v="611"/>
    <x v="1124"/>
    <x v="2"/>
  </r>
  <r>
    <x v="4"/>
    <x v="0"/>
    <x v="601"/>
    <x v="0"/>
    <x v="0"/>
    <x v="768"/>
    <x v="1125"/>
    <x v="11"/>
  </r>
  <r>
    <x v="4"/>
    <x v="0"/>
    <x v="602"/>
    <x v="0"/>
    <x v="0"/>
    <x v="391"/>
    <x v="1126"/>
    <x v="11"/>
  </r>
  <r>
    <x v="4"/>
    <x v="0"/>
    <x v="603"/>
    <x v="0"/>
    <x v="0"/>
    <x v="769"/>
    <x v="1127"/>
    <x v="11"/>
  </r>
  <r>
    <x v="4"/>
    <x v="0"/>
    <x v="604"/>
    <x v="0"/>
    <x v="0"/>
    <x v="770"/>
    <x v="1128"/>
    <x v="6"/>
  </r>
  <r>
    <x v="4"/>
    <x v="0"/>
    <x v="77"/>
    <x v="0"/>
    <x v="0"/>
    <x v="771"/>
    <x v="1129"/>
    <x v="8"/>
  </r>
  <r>
    <x v="4"/>
    <x v="0"/>
    <x v="77"/>
    <x v="0"/>
    <x v="0"/>
    <x v="772"/>
    <x v="1130"/>
    <x v="8"/>
  </r>
  <r>
    <x v="4"/>
    <x v="0"/>
    <x v="605"/>
    <x v="0"/>
    <x v="0"/>
    <x v="773"/>
    <x v="1131"/>
    <x v="6"/>
  </r>
  <r>
    <x v="4"/>
    <x v="0"/>
    <x v="77"/>
    <x v="0"/>
    <x v="0"/>
    <x v="98"/>
    <x v="1132"/>
    <x v="8"/>
  </r>
  <r>
    <x v="4"/>
    <x v="0"/>
    <x v="606"/>
    <x v="0"/>
    <x v="0"/>
    <x v="336"/>
    <x v="1133"/>
    <x v="9"/>
  </r>
  <r>
    <x v="4"/>
    <x v="0"/>
    <x v="607"/>
    <x v="0"/>
    <x v="0"/>
    <x v="774"/>
    <x v="1134"/>
    <x v="9"/>
  </r>
  <r>
    <x v="4"/>
    <x v="0"/>
    <x v="608"/>
    <x v="0"/>
    <x v="0"/>
    <x v="775"/>
    <x v="1135"/>
    <x v="9"/>
  </r>
  <r>
    <x v="4"/>
    <x v="0"/>
    <x v="609"/>
    <x v="0"/>
    <x v="0"/>
    <x v="776"/>
    <x v="1136"/>
    <x v="9"/>
  </r>
  <r>
    <x v="4"/>
    <x v="0"/>
    <x v="610"/>
    <x v="0"/>
    <x v="0"/>
    <x v="777"/>
    <x v="1137"/>
    <x v="9"/>
  </r>
  <r>
    <x v="4"/>
    <x v="0"/>
    <x v="611"/>
    <x v="0"/>
    <x v="0"/>
    <x v="551"/>
    <x v="1138"/>
    <x v="9"/>
  </r>
  <r>
    <x v="4"/>
    <x v="0"/>
    <x v="77"/>
    <x v="0"/>
    <x v="0"/>
    <x v="778"/>
    <x v="1139"/>
    <x v="8"/>
  </r>
  <r>
    <x v="4"/>
    <x v="0"/>
    <x v="77"/>
    <x v="0"/>
    <x v="0"/>
    <x v="779"/>
    <x v="1140"/>
    <x v="8"/>
  </r>
  <r>
    <x v="4"/>
    <x v="0"/>
    <x v="77"/>
    <x v="0"/>
    <x v="0"/>
    <x v="780"/>
    <x v="1141"/>
    <x v="8"/>
  </r>
  <r>
    <x v="4"/>
    <x v="0"/>
    <x v="612"/>
    <x v="0"/>
    <x v="0"/>
    <x v="781"/>
    <x v="1142"/>
    <x v="5"/>
  </r>
  <r>
    <x v="4"/>
    <x v="0"/>
    <x v="519"/>
    <x v="0"/>
    <x v="0"/>
    <x v="782"/>
    <x v="1143"/>
    <x v="17"/>
  </r>
  <r>
    <x v="4"/>
    <x v="0"/>
    <x v="613"/>
    <x v="0"/>
    <x v="0"/>
    <x v="783"/>
    <x v="1144"/>
    <x v="11"/>
  </r>
  <r>
    <x v="4"/>
    <x v="0"/>
    <x v="614"/>
    <x v="0"/>
    <x v="0"/>
    <x v="784"/>
    <x v="1145"/>
    <x v="0"/>
  </r>
  <r>
    <x v="4"/>
    <x v="0"/>
    <x v="615"/>
    <x v="0"/>
    <x v="0"/>
    <x v="785"/>
    <x v="1146"/>
    <x v="11"/>
  </r>
  <r>
    <x v="4"/>
    <x v="0"/>
    <x v="616"/>
    <x v="0"/>
    <x v="0"/>
    <x v="786"/>
    <x v="1147"/>
    <x v="6"/>
  </r>
  <r>
    <x v="4"/>
    <x v="0"/>
    <x v="617"/>
    <x v="0"/>
    <x v="0"/>
    <x v="355"/>
    <x v="1148"/>
    <x v="6"/>
  </r>
  <r>
    <x v="4"/>
    <x v="0"/>
    <x v="618"/>
    <x v="0"/>
    <x v="0"/>
    <x v="787"/>
    <x v="1149"/>
    <x v="6"/>
  </r>
  <r>
    <x v="4"/>
    <x v="0"/>
    <x v="619"/>
    <x v="0"/>
    <x v="0"/>
    <x v="788"/>
    <x v="1150"/>
    <x v="11"/>
  </r>
  <r>
    <x v="4"/>
    <x v="0"/>
    <x v="620"/>
    <x v="0"/>
    <x v="0"/>
    <x v="789"/>
    <x v="1151"/>
    <x v="11"/>
  </r>
  <r>
    <x v="4"/>
    <x v="0"/>
    <x v="621"/>
    <x v="0"/>
    <x v="0"/>
    <x v="790"/>
    <x v="1152"/>
    <x v="11"/>
  </r>
  <r>
    <x v="4"/>
    <x v="0"/>
    <x v="622"/>
    <x v="0"/>
    <x v="0"/>
    <x v="791"/>
    <x v="1153"/>
    <x v="3"/>
  </r>
  <r>
    <x v="4"/>
    <x v="0"/>
    <x v="623"/>
    <x v="0"/>
    <x v="0"/>
    <x v="792"/>
    <x v="1154"/>
    <x v="2"/>
  </r>
  <r>
    <x v="4"/>
    <x v="0"/>
    <x v="624"/>
    <x v="0"/>
    <x v="0"/>
    <x v="793"/>
    <x v="1155"/>
    <x v="6"/>
  </r>
  <r>
    <x v="4"/>
    <x v="0"/>
    <x v="625"/>
    <x v="0"/>
    <x v="0"/>
    <x v="289"/>
    <x v="1156"/>
    <x v="6"/>
  </r>
  <r>
    <x v="4"/>
    <x v="0"/>
    <x v="626"/>
    <x v="0"/>
    <x v="0"/>
    <x v="277"/>
    <x v="1157"/>
    <x v="14"/>
  </r>
  <r>
    <x v="4"/>
    <x v="0"/>
    <x v="627"/>
    <x v="0"/>
    <x v="0"/>
    <x v="27"/>
    <x v="1158"/>
    <x v="0"/>
  </r>
  <r>
    <x v="4"/>
    <x v="0"/>
    <x v="628"/>
    <x v="0"/>
    <x v="0"/>
    <x v="794"/>
    <x v="1159"/>
    <x v="11"/>
  </r>
  <r>
    <x v="4"/>
    <x v="0"/>
    <x v="629"/>
    <x v="0"/>
    <x v="0"/>
    <x v="795"/>
    <x v="1160"/>
    <x v="0"/>
  </r>
  <r>
    <x v="4"/>
    <x v="0"/>
    <x v="77"/>
    <x v="0"/>
    <x v="0"/>
    <x v="796"/>
    <x v="1161"/>
    <x v="8"/>
  </r>
  <r>
    <x v="4"/>
    <x v="0"/>
    <x v="77"/>
    <x v="0"/>
    <x v="0"/>
    <x v="106"/>
    <x v="1162"/>
    <x v="8"/>
  </r>
  <r>
    <x v="4"/>
    <x v="0"/>
    <x v="77"/>
    <x v="0"/>
    <x v="0"/>
    <x v="797"/>
    <x v="1163"/>
    <x v="8"/>
  </r>
  <r>
    <x v="4"/>
    <x v="0"/>
    <x v="77"/>
    <x v="0"/>
    <x v="0"/>
    <x v="798"/>
    <x v="1164"/>
    <x v="8"/>
  </r>
  <r>
    <x v="4"/>
    <x v="0"/>
    <x v="77"/>
    <x v="0"/>
    <x v="0"/>
    <x v="799"/>
    <x v="1165"/>
    <x v="8"/>
  </r>
  <r>
    <x v="4"/>
    <x v="0"/>
    <x v="77"/>
    <x v="0"/>
    <x v="0"/>
    <x v="800"/>
    <x v="1166"/>
    <x v="8"/>
  </r>
  <r>
    <x v="4"/>
    <x v="0"/>
    <x v="77"/>
    <x v="0"/>
    <x v="0"/>
    <x v="801"/>
    <x v="1167"/>
    <x v="8"/>
  </r>
  <r>
    <x v="4"/>
    <x v="0"/>
    <x v="77"/>
    <x v="0"/>
    <x v="0"/>
    <x v="802"/>
    <x v="1168"/>
    <x v="8"/>
  </r>
  <r>
    <x v="4"/>
    <x v="0"/>
    <x v="77"/>
    <x v="0"/>
    <x v="0"/>
    <x v="801"/>
    <x v="1169"/>
    <x v="8"/>
  </r>
  <r>
    <x v="4"/>
    <x v="0"/>
    <x v="630"/>
    <x v="0"/>
    <x v="0"/>
    <x v="803"/>
    <x v="1170"/>
    <x v="6"/>
  </r>
  <r>
    <x v="4"/>
    <x v="0"/>
    <x v="631"/>
    <x v="0"/>
    <x v="0"/>
    <x v="595"/>
    <x v="1171"/>
    <x v="9"/>
  </r>
  <r>
    <x v="4"/>
    <x v="0"/>
    <x v="632"/>
    <x v="0"/>
    <x v="0"/>
    <x v="782"/>
    <x v="1172"/>
    <x v="6"/>
  </r>
  <r>
    <x v="4"/>
    <x v="0"/>
    <x v="77"/>
    <x v="0"/>
    <x v="0"/>
    <x v="804"/>
    <x v="1173"/>
    <x v="8"/>
  </r>
  <r>
    <x v="4"/>
    <x v="0"/>
    <x v="77"/>
    <x v="0"/>
    <x v="0"/>
    <x v="805"/>
    <x v="1174"/>
    <x v="8"/>
  </r>
  <r>
    <x v="4"/>
    <x v="0"/>
    <x v="633"/>
    <x v="0"/>
    <x v="0"/>
    <x v="520"/>
    <x v="1175"/>
    <x v="2"/>
  </r>
  <r>
    <x v="4"/>
    <x v="0"/>
    <x v="634"/>
    <x v="0"/>
    <x v="0"/>
    <x v="312"/>
    <x v="1176"/>
    <x v="2"/>
  </r>
  <r>
    <x v="4"/>
    <x v="0"/>
    <x v="635"/>
    <x v="0"/>
    <x v="0"/>
    <x v="806"/>
    <x v="1177"/>
    <x v="5"/>
  </r>
  <r>
    <x v="4"/>
    <x v="0"/>
    <x v="77"/>
    <x v="0"/>
    <x v="0"/>
    <x v="807"/>
    <x v="1178"/>
    <x v="8"/>
  </r>
  <r>
    <x v="4"/>
    <x v="0"/>
    <x v="636"/>
    <x v="0"/>
    <x v="0"/>
    <x v="808"/>
    <x v="1179"/>
    <x v="9"/>
  </r>
  <r>
    <x v="4"/>
    <x v="0"/>
    <x v="637"/>
    <x v="0"/>
    <x v="0"/>
    <x v="3"/>
    <x v="1180"/>
    <x v="2"/>
  </r>
  <r>
    <x v="4"/>
    <x v="0"/>
    <x v="638"/>
    <x v="0"/>
    <x v="0"/>
    <x v="4"/>
    <x v="1181"/>
    <x v="2"/>
  </r>
  <r>
    <x v="4"/>
    <x v="0"/>
    <x v="639"/>
    <x v="0"/>
    <x v="0"/>
    <x v="809"/>
    <x v="1182"/>
    <x v="9"/>
  </r>
  <r>
    <x v="4"/>
    <x v="0"/>
    <x v="640"/>
    <x v="0"/>
    <x v="0"/>
    <x v="810"/>
    <x v="1183"/>
    <x v="20"/>
  </r>
  <r>
    <x v="4"/>
    <x v="0"/>
    <x v="641"/>
    <x v="0"/>
    <x v="0"/>
    <x v="811"/>
    <x v="1184"/>
    <x v="9"/>
  </r>
  <r>
    <x v="4"/>
    <x v="0"/>
    <x v="642"/>
    <x v="0"/>
    <x v="0"/>
    <x v="812"/>
    <x v="1185"/>
    <x v="0"/>
  </r>
  <r>
    <x v="4"/>
    <x v="0"/>
    <x v="643"/>
    <x v="0"/>
    <x v="0"/>
    <x v="813"/>
    <x v="1186"/>
    <x v="11"/>
  </r>
  <r>
    <x v="4"/>
    <x v="0"/>
    <x v="644"/>
    <x v="0"/>
    <x v="0"/>
    <x v="814"/>
    <x v="1187"/>
    <x v="11"/>
  </r>
  <r>
    <x v="4"/>
    <x v="0"/>
    <x v="645"/>
    <x v="0"/>
    <x v="0"/>
    <x v="815"/>
    <x v="1188"/>
    <x v="2"/>
  </r>
  <r>
    <x v="4"/>
    <x v="0"/>
    <x v="646"/>
    <x v="0"/>
    <x v="0"/>
    <x v="816"/>
    <x v="1189"/>
    <x v="11"/>
  </r>
  <r>
    <x v="4"/>
    <x v="0"/>
    <x v="647"/>
    <x v="0"/>
    <x v="0"/>
    <x v="817"/>
    <x v="1190"/>
    <x v="3"/>
  </r>
  <r>
    <x v="4"/>
    <x v="0"/>
    <x v="648"/>
    <x v="0"/>
    <x v="0"/>
    <x v="818"/>
    <x v="1191"/>
    <x v="14"/>
  </r>
  <r>
    <x v="4"/>
    <x v="0"/>
    <x v="649"/>
    <x v="0"/>
    <x v="0"/>
    <x v="819"/>
    <x v="1192"/>
    <x v="11"/>
  </r>
  <r>
    <x v="4"/>
    <x v="0"/>
    <x v="650"/>
    <x v="0"/>
    <x v="0"/>
    <x v="181"/>
    <x v="1193"/>
    <x v="6"/>
  </r>
  <r>
    <x v="4"/>
    <x v="0"/>
    <x v="651"/>
    <x v="0"/>
    <x v="0"/>
    <x v="481"/>
    <x v="1194"/>
    <x v="6"/>
  </r>
  <r>
    <x v="4"/>
    <x v="0"/>
    <x v="652"/>
    <x v="0"/>
    <x v="0"/>
    <x v="820"/>
    <x v="1195"/>
    <x v="11"/>
  </r>
  <r>
    <x v="4"/>
    <x v="0"/>
    <x v="653"/>
    <x v="0"/>
    <x v="0"/>
    <x v="821"/>
    <x v="1196"/>
    <x v="11"/>
  </r>
  <r>
    <x v="4"/>
    <x v="0"/>
    <x v="654"/>
    <x v="0"/>
    <x v="0"/>
    <x v="822"/>
    <x v="1197"/>
    <x v="11"/>
  </r>
  <r>
    <x v="4"/>
    <x v="0"/>
    <x v="655"/>
    <x v="0"/>
    <x v="0"/>
    <x v="520"/>
    <x v="1198"/>
    <x v="6"/>
  </r>
  <r>
    <x v="4"/>
    <x v="0"/>
    <x v="656"/>
    <x v="0"/>
    <x v="0"/>
    <x v="740"/>
    <x v="1199"/>
    <x v="11"/>
  </r>
  <r>
    <x v="4"/>
    <x v="0"/>
    <x v="657"/>
    <x v="0"/>
    <x v="0"/>
    <x v="823"/>
    <x v="1200"/>
    <x v="10"/>
  </r>
  <r>
    <x v="4"/>
    <x v="0"/>
    <x v="658"/>
    <x v="0"/>
    <x v="0"/>
    <x v="824"/>
    <x v="1201"/>
    <x v="11"/>
  </r>
  <r>
    <x v="4"/>
    <x v="0"/>
    <x v="659"/>
    <x v="0"/>
    <x v="0"/>
    <x v="825"/>
    <x v="1202"/>
    <x v="11"/>
  </r>
  <r>
    <x v="4"/>
    <x v="0"/>
    <x v="660"/>
    <x v="0"/>
    <x v="0"/>
    <x v="826"/>
    <x v="1203"/>
    <x v="11"/>
  </r>
  <r>
    <x v="4"/>
    <x v="0"/>
    <x v="661"/>
    <x v="0"/>
    <x v="0"/>
    <x v="827"/>
    <x v="1204"/>
    <x v="11"/>
  </r>
  <r>
    <x v="4"/>
    <x v="0"/>
    <x v="662"/>
    <x v="0"/>
    <x v="0"/>
    <x v="828"/>
    <x v="1205"/>
    <x v="11"/>
  </r>
  <r>
    <x v="4"/>
    <x v="0"/>
    <x v="663"/>
    <x v="0"/>
    <x v="0"/>
    <x v="829"/>
    <x v="1206"/>
    <x v="11"/>
  </r>
  <r>
    <x v="4"/>
    <x v="0"/>
    <x v="664"/>
    <x v="0"/>
    <x v="0"/>
    <x v="830"/>
    <x v="1207"/>
    <x v="11"/>
  </r>
  <r>
    <x v="4"/>
    <x v="0"/>
    <x v="665"/>
    <x v="0"/>
    <x v="0"/>
    <x v="831"/>
    <x v="1208"/>
    <x v="11"/>
  </r>
  <r>
    <x v="4"/>
    <x v="0"/>
    <x v="666"/>
    <x v="0"/>
    <x v="0"/>
    <x v="832"/>
    <x v="1209"/>
    <x v="11"/>
  </r>
  <r>
    <x v="4"/>
    <x v="0"/>
    <x v="667"/>
    <x v="0"/>
    <x v="0"/>
    <x v="833"/>
    <x v="1210"/>
    <x v="11"/>
  </r>
  <r>
    <x v="4"/>
    <x v="0"/>
    <x v="668"/>
    <x v="0"/>
    <x v="0"/>
    <x v="834"/>
    <x v="1211"/>
    <x v="11"/>
  </r>
  <r>
    <x v="4"/>
    <x v="0"/>
    <x v="669"/>
    <x v="0"/>
    <x v="0"/>
    <x v="835"/>
    <x v="1212"/>
    <x v="18"/>
  </r>
  <r>
    <x v="4"/>
    <x v="0"/>
    <x v="670"/>
    <x v="0"/>
    <x v="0"/>
    <x v="307"/>
    <x v="1213"/>
    <x v="18"/>
  </r>
  <r>
    <x v="4"/>
    <x v="0"/>
    <x v="77"/>
    <x v="0"/>
    <x v="0"/>
    <x v="550"/>
    <x v="1214"/>
    <x v="8"/>
  </r>
  <r>
    <x v="4"/>
    <x v="0"/>
    <x v="77"/>
    <x v="0"/>
    <x v="0"/>
    <x v="73"/>
    <x v="1215"/>
    <x v="8"/>
  </r>
  <r>
    <x v="4"/>
    <x v="0"/>
    <x v="77"/>
    <x v="0"/>
    <x v="0"/>
    <x v="123"/>
    <x v="1216"/>
    <x v="8"/>
  </r>
  <r>
    <x v="4"/>
    <x v="0"/>
    <x v="671"/>
    <x v="0"/>
    <x v="0"/>
    <x v="7"/>
    <x v="1217"/>
    <x v="2"/>
  </r>
  <r>
    <x v="4"/>
    <x v="0"/>
    <x v="672"/>
    <x v="0"/>
    <x v="0"/>
    <x v="4"/>
    <x v="1218"/>
    <x v="2"/>
  </r>
  <r>
    <x v="4"/>
    <x v="0"/>
    <x v="673"/>
    <x v="0"/>
    <x v="0"/>
    <x v="836"/>
    <x v="1219"/>
    <x v="11"/>
  </r>
  <r>
    <x v="4"/>
    <x v="0"/>
    <x v="632"/>
    <x v="0"/>
    <x v="0"/>
    <x v="484"/>
    <x v="1220"/>
    <x v="6"/>
  </r>
  <r>
    <x v="4"/>
    <x v="0"/>
    <x v="77"/>
    <x v="0"/>
    <x v="0"/>
    <x v="837"/>
    <x v="1221"/>
    <x v="8"/>
  </r>
  <r>
    <x v="4"/>
    <x v="0"/>
    <x v="77"/>
    <x v="0"/>
    <x v="0"/>
    <x v="838"/>
    <x v="1222"/>
    <x v="8"/>
  </r>
  <r>
    <x v="4"/>
    <x v="0"/>
    <x v="77"/>
    <x v="0"/>
    <x v="0"/>
    <x v="839"/>
    <x v="1223"/>
    <x v="8"/>
  </r>
  <r>
    <x v="4"/>
    <x v="0"/>
    <x v="674"/>
    <x v="0"/>
    <x v="0"/>
    <x v="840"/>
    <x v="1224"/>
    <x v="0"/>
  </r>
  <r>
    <x v="4"/>
    <x v="0"/>
    <x v="675"/>
    <x v="0"/>
    <x v="0"/>
    <x v="235"/>
    <x v="1225"/>
    <x v="2"/>
  </r>
  <r>
    <x v="4"/>
    <x v="0"/>
    <x v="77"/>
    <x v="0"/>
    <x v="0"/>
    <x v="841"/>
    <x v="1226"/>
    <x v="8"/>
  </r>
  <r>
    <x v="4"/>
    <x v="0"/>
    <x v="77"/>
    <x v="0"/>
    <x v="0"/>
    <x v="59"/>
    <x v="1227"/>
    <x v="8"/>
  </r>
  <r>
    <x v="4"/>
    <x v="0"/>
    <x v="77"/>
    <x v="0"/>
    <x v="0"/>
    <x v="842"/>
    <x v="1228"/>
    <x v="8"/>
  </r>
  <r>
    <x v="4"/>
    <x v="0"/>
    <x v="77"/>
    <x v="0"/>
    <x v="0"/>
    <x v="837"/>
    <x v="1229"/>
    <x v="8"/>
  </r>
  <r>
    <x v="4"/>
    <x v="0"/>
    <x v="77"/>
    <x v="0"/>
    <x v="0"/>
    <x v="152"/>
    <x v="1230"/>
    <x v="8"/>
  </r>
  <r>
    <x v="4"/>
    <x v="0"/>
    <x v="632"/>
    <x v="0"/>
    <x v="0"/>
    <x v="782"/>
    <x v="1231"/>
    <x v="6"/>
  </r>
  <r>
    <x v="4"/>
    <x v="0"/>
    <x v="676"/>
    <x v="0"/>
    <x v="0"/>
    <x v="843"/>
    <x v="1232"/>
    <x v="9"/>
  </r>
  <r>
    <x v="4"/>
    <x v="0"/>
    <x v="677"/>
    <x v="0"/>
    <x v="0"/>
    <x v="844"/>
    <x v="1233"/>
    <x v="9"/>
  </r>
  <r>
    <x v="4"/>
    <x v="0"/>
    <x v="678"/>
    <x v="0"/>
    <x v="0"/>
    <x v="845"/>
    <x v="1234"/>
    <x v="9"/>
  </r>
  <r>
    <x v="4"/>
    <x v="0"/>
    <x v="679"/>
    <x v="0"/>
    <x v="0"/>
    <x v="846"/>
    <x v="1235"/>
    <x v="1"/>
  </r>
  <r>
    <x v="4"/>
    <x v="0"/>
    <x v="680"/>
    <x v="0"/>
    <x v="0"/>
    <x v="847"/>
    <x v="1236"/>
    <x v="15"/>
  </r>
  <r>
    <x v="4"/>
    <x v="0"/>
    <x v="77"/>
    <x v="0"/>
    <x v="0"/>
    <x v="848"/>
    <x v="1237"/>
    <x v="8"/>
  </r>
  <r>
    <x v="4"/>
    <x v="0"/>
    <x v="77"/>
    <x v="0"/>
    <x v="0"/>
    <x v="849"/>
    <x v="1238"/>
    <x v="8"/>
  </r>
  <r>
    <x v="4"/>
    <x v="0"/>
    <x v="681"/>
    <x v="0"/>
    <x v="0"/>
    <x v="850"/>
    <x v="1239"/>
    <x v="2"/>
  </r>
  <r>
    <x v="4"/>
    <x v="0"/>
    <x v="682"/>
    <x v="0"/>
    <x v="0"/>
    <x v="668"/>
    <x v="1240"/>
    <x v="2"/>
  </r>
  <r>
    <x v="4"/>
    <x v="0"/>
    <x v="683"/>
    <x v="0"/>
    <x v="0"/>
    <x v="2"/>
    <x v="1241"/>
    <x v="2"/>
  </r>
  <r>
    <x v="4"/>
    <x v="0"/>
    <x v="684"/>
    <x v="0"/>
    <x v="0"/>
    <x v="851"/>
    <x v="1242"/>
    <x v="2"/>
  </r>
  <r>
    <x v="4"/>
    <x v="0"/>
    <x v="685"/>
    <x v="0"/>
    <x v="0"/>
    <x v="852"/>
    <x v="1243"/>
    <x v="2"/>
  </r>
  <r>
    <x v="4"/>
    <x v="0"/>
    <x v="686"/>
    <x v="0"/>
    <x v="0"/>
    <x v="852"/>
    <x v="1244"/>
    <x v="2"/>
  </r>
  <r>
    <x v="4"/>
    <x v="0"/>
    <x v="687"/>
    <x v="0"/>
    <x v="0"/>
    <x v="853"/>
    <x v="1245"/>
    <x v="2"/>
  </r>
  <r>
    <x v="4"/>
    <x v="0"/>
    <x v="688"/>
    <x v="0"/>
    <x v="0"/>
    <x v="755"/>
    <x v="1246"/>
    <x v="2"/>
  </r>
  <r>
    <x v="4"/>
    <x v="0"/>
    <x v="689"/>
    <x v="0"/>
    <x v="0"/>
    <x v="235"/>
    <x v="1247"/>
    <x v="6"/>
  </r>
  <r>
    <x v="4"/>
    <x v="0"/>
    <x v="690"/>
    <x v="0"/>
    <x v="0"/>
    <x v="218"/>
    <x v="1248"/>
    <x v="2"/>
  </r>
  <r>
    <x v="4"/>
    <x v="0"/>
    <x v="691"/>
    <x v="0"/>
    <x v="0"/>
    <x v="854"/>
    <x v="1249"/>
    <x v="6"/>
  </r>
  <r>
    <x v="4"/>
    <x v="0"/>
    <x v="692"/>
    <x v="0"/>
    <x v="0"/>
    <x v="855"/>
    <x v="1250"/>
    <x v="6"/>
  </r>
  <r>
    <x v="4"/>
    <x v="0"/>
    <x v="693"/>
    <x v="0"/>
    <x v="0"/>
    <x v="856"/>
    <x v="1251"/>
    <x v="6"/>
  </r>
  <r>
    <x v="4"/>
    <x v="0"/>
    <x v="694"/>
    <x v="0"/>
    <x v="0"/>
    <x v="857"/>
    <x v="1252"/>
    <x v="11"/>
  </r>
  <r>
    <x v="4"/>
    <x v="0"/>
    <x v="695"/>
    <x v="0"/>
    <x v="0"/>
    <x v="858"/>
    <x v="1253"/>
    <x v="11"/>
  </r>
  <r>
    <x v="4"/>
    <x v="0"/>
    <x v="696"/>
    <x v="0"/>
    <x v="0"/>
    <x v="698"/>
    <x v="1254"/>
    <x v="11"/>
  </r>
  <r>
    <x v="4"/>
    <x v="0"/>
    <x v="697"/>
    <x v="0"/>
    <x v="0"/>
    <x v="859"/>
    <x v="1255"/>
    <x v="0"/>
  </r>
  <r>
    <x v="4"/>
    <x v="0"/>
    <x v="698"/>
    <x v="0"/>
    <x v="0"/>
    <x v="860"/>
    <x v="1256"/>
    <x v="6"/>
  </r>
  <r>
    <x v="4"/>
    <x v="0"/>
    <x v="699"/>
    <x v="0"/>
    <x v="0"/>
    <x v="861"/>
    <x v="1257"/>
    <x v="12"/>
  </r>
  <r>
    <x v="4"/>
    <x v="4"/>
    <x v="700"/>
    <x v="0"/>
    <x v="0"/>
    <x v="862"/>
    <x v="25"/>
    <x v="22"/>
  </r>
  <r>
    <x v="4"/>
    <x v="0"/>
    <x v="701"/>
    <x v="0"/>
    <x v="0"/>
    <x v="863"/>
    <x v="1258"/>
    <x v="22"/>
  </r>
  <r>
    <x v="4"/>
    <x v="0"/>
    <x v="77"/>
    <x v="0"/>
    <x v="0"/>
    <x v="864"/>
    <x v="1259"/>
    <x v="8"/>
  </r>
  <r>
    <x v="4"/>
    <x v="5"/>
    <x v="77"/>
    <x v="0"/>
    <x v="0"/>
    <x v="865"/>
    <x v="1260"/>
    <x v="8"/>
  </r>
  <r>
    <x v="4"/>
    <x v="5"/>
    <x v="702"/>
    <x v="0"/>
    <x v="0"/>
    <x v="866"/>
    <x v="1261"/>
    <x v="11"/>
  </r>
  <r>
    <x v="4"/>
    <x v="5"/>
    <x v="703"/>
    <x v="0"/>
    <x v="0"/>
    <x v="181"/>
    <x v="1262"/>
    <x v="0"/>
  </r>
  <r>
    <x v="4"/>
    <x v="5"/>
    <x v="704"/>
    <x v="0"/>
    <x v="0"/>
    <x v="867"/>
    <x v="1263"/>
    <x v="2"/>
  </r>
  <r>
    <x v="4"/>
    <x v="5"/>
    <x v="705"/>
    <x v="0"/>
    <x v="0"/>
    <x v="868"/>
    <x v="1264"/>
    <x v="11"/>
  </r>
  <r>
    <x v="4"/>
    <x v="5"/>
    <x v="706"/>
    <x v="0"/>
    <x v="0"/>
    <x v="869"/>
    <x v="1265"/>
    <x v="11"/>
  </r>
  <r>
    <x v="4"/>
    <x v="5"/>
    <x v="707"/>
    <x v="0"/>
    <x v="0"/>
    <x v="870"/>
    <x v="1266"/>
    <x v="11"/>
  </r>
  <r>
    <x v="4"/>
    <x v="5"/>
    <x v="708"/>
    <x v="0"/>
    <x v="0"/>
    <x v="756"/>
    <x v="1267"/>
    <x v="11"/>
  </r>
  <r>
    <x v="4"/>
    <x v="5"/>
    <x v="709"/>
    <x v="0"/>
    <x v="0"/>
    <x v="587"/>
    <x v="1268"/>
    <x v="11"/>
  </r>
  <r>
    <x v="4"/>
    <x v="5"/>
    <x v="710"/>
    <x v="0"/>
    <x v="0"/>
    <x v="871"/>
    <x v="1269"/>
    <x v="11"/>
  </r>
  <r>
    <x v="4"/>
    <x v="5"/>
    <x v="711"/>
    <x v="0"/>
    <x v="0"/>
    <x v="872"/>
    <x v="1270"/>
    <x v="2"/>
  </r>
  <r>
    <x v="4"/>
    <x v="5"/>
    <x v="712"/>
    <x v="0"/>
    <x v="0"/>
    <x v="873"/>
    <x v="1271"/>
    <x v="0"/>
  </r>
  <r>
    <x v="4"/>
    <x v="5"/>
    <x v="713"/>
    <x v="0"/>
    <x v="0"/>
    <x v="874"/>
    <x v="1272"/>
    <x v="11"/>
  </r>
  <r>
    <x v="4"/>
    <x v="5"/>
    <x v="714"/>
    <x v="0"/>
    <x v="0"/>
    <x v="456"/>
    <x v="1273"/>
    <x v="2"/>
  </r>
  <r>
    <x v="4"/>
    <x v="5"/>
    <x v="715"/>
    <x v="0"/>
    <x v="0"/>
    <x v="875"/>
    <x v="1274"/>
    <x v="11"/>
  </r>
  <r>
    <x v="4"/>
    <x v="5"/>
    <x v="716"/>
    <x v="0"/>
    <x v="0"/>
    <x v="876"/>
    <x v="1275"/>
    <x v="10"/>
  </r>
  <r>
    <x v="4"/>
    <x v="5"/>
    <x v="717"/>
    <x v="0"/>
    <x v="0"/>
    <x v="877"/>
    <x v="1276"/>
    <x v="3"/>
  </r>
  <r>
    <x v="4"/>
    <x v="5"/>
    <x v="718"/>
    <x v="0"/>
    <x v="0"/>
    <x v="20"/>
    <x v="1277"/>
    <x v="3"/>
  </r>
  <r>
    <x v="4"/>
    <x v="5"/>
    <x v="719"/>
    <x v="0"/>
    <x v="0"/>
    <x v="20"/>
    <x v="1278"/>
    <x v="2"/>
  </r>
  <r>
    <x v="4"/>
    <x v="5"/>
    <x v="720"/>
    <x v="0"/>
    <x v="0"/>
    <x v="72"/>
    <x v="1279"/>
    <x v="2"/>
  </r>
  <r>
    <x v="4"/>
    <x v="5"/>
    <x v="721"/>
    <x v="0"/>
    <x v="0"/>
    <x v="878"/>
    <x v="1280"/>
    <x v="3"/>
  </r>
  <r>
    <x v="4"/>
    <x v="5"/>
    <x v="722"/>
    <x v="0"/>
    <x v="0"/>
    <x v="21"/>
    <x v="1281"/>
    <x v="22"/>
  </r>
  <r>
    <x v="4"/>
    <x v="5"/>
    <x v="77"/>
    <x v="0"/>
    <x v="0"/>
    <x v="54"/>
    <x v="1282"/>
    <x v="8"/>
  </r>
  <r>
    <x v="4"/>
    <x v="5"/>
    <x v="723"/>
    <x v="0"/>
    <x v="0"/>
    <x v="25"/>
    <x v="1283"/>
    <x v="17"/>
  </r>
  <r>
    <x v="4"/>
    <x v="5"/>
    <x v="724"/>
    <x v="0"/>
    <x v="0"/>
    <x v="877"/>
    <x v="1284"/>
    <x v="2"/>
  </r>
  <r>
    <x v="4"/>
    <x v="5"/>
    <x v="725"/>
    <x v="0"/>
    <x v="0"/>
    <x v="289"/>
    <x v="1285"/>
    <x v="17"/>
  </r>
  <r>
    <x v="4"/>
    <x v="5"/>
    <x v="726"/>
    <x v="0"/>
    <x v="0"/>
    <x v="879"/>
    <x v="1286"/>
    <x v="3"/>
  </r>
  <r>
    <x v="4"/>
    <x v="5"/>
    <x v="727"/>
    <x v="0"/>
    <x v="0"/>
    <x v="777"/>
    <x v="1287"/>
    <x v="9"/>
  </r>
  <r>
    <x v="4"/>
    <x v="5"/>
    <x v="728"/>
    <x v="0"/>
    <x v="0"/>
    <x v="880"/>
    <x v="1288"/>
    <x v="3"/>
  </r>
  <r>
    <x v="4"/>
    <x v="5"/>
    <x v="729"/>
    <x v="0"/>
    <x v="0"/>
    <x v="556"/>
    <x v="1289"/>
    <x v="9"/>
  </r>
  <r>
    <x v="4"/>
    <x v="5"/>
    <x v="730"/>
    <x v="0"/>
    <x v="0"/>
    <x v="881"/>
    <x v="1290"/>
    <x v="6"/>
  </r>
  <r>
    <x v="4"/>
    <x v="5"/>
    <x v="77"/>
    <x v="0"/>
    <x v="0"/>
    <x v="882"/>
    <x v="1291"/>
    <x v="8"/>
  </r>
  <r>
    <x v="4"/>
    <x v="5"/>
    <x v="731"/>
    <x v="0"/>
    <x v="0"/>
    <x v="883"/>
    <x v="1292"/>
    <x v="5"/>
  </r>
  <r>
    <x v="4"/>
    <x v="5"/>
    <x v="77"/>
    <x v="0"/>
    <x v="0"/>
    <x v="884"/>
    <x v="1293"/>
    <x v="8"/>
  </r>
  <r>
    <x v="4"/>
    <x v="5"/>
    <x v="77"/>
    <x v="0"/>
    <x v="0"/>
    <x v="59"/>
    <x v="1294"/>
    <x v="8"/>
  </r>
  <r>
    <x v="4"/>
    <x v="5"/>
    <x v="732"/>
    <x v="0"/>
    <x v="0"/>
    <x v="885"/>
    <x v="1295"/>
    <x v="21"/>
  </r>
  <r>
    <x v="4"/>
    <x v="5"/>
    <x v="733"/>
    <x v="0"/>
    <x v="0"/>
    <x v="886"/>
    <x v="1296"/>
    <x v="24"/>
  </r>
  <r>
    <x v="4"/>
    <x v="5"/>
    <x v="734"/>
    <x v="0"/>
    <x v="0"/>
    <x v="33"/>
    <x v="1297"/>
    <x v="6"/>
  </r>
  <r>
    <x v="4"/>
    <x v="5"/>
    <x v="77"/>
    <x v="0"/>
    <x v="0"/>
    <x v="887"/>
    <x v="1298"/>
    <x v="8"/>
  </r>
  <r>
    <x v="4"/>
    <x v="5"/>
    <x v="735"/>
    <x v="0"/>
    <x v="0"/>
    <x v="888"/>
    <x v="1299"/>
    <x v="6"/>
  </r>
  <r>
    <x v="4"/>
    <x v="5"/>
    <x v="736"/>
    <x v="0"/>
    <x v="0"/>
    <x v="889"/>
    <x v="1300"/>
    <x v="6"/>
  </r>
  <r>
    <x v="4"/>
    <x v="5"/>
    <x v="737"/>
    <x v="0"/>
    <x v="0"/>
    <x v="890"/>
    <x v="1301"/>
    <x v="6"/>
  </r>
  <r>
    <x v="4"/>
    <x v="5"/>
    <x v="738"/>
    <x v="0"/>
    <x v="0"/>
    <x v="782"/>
    <x v="1302"/>
    <x v="17"/>
  </r>
  <r>
    <x v="4"/>
    <x v="5"/>
    <x v="739"/>
    <x v="0"/>
    <x v="0"/>
    <x v="891"/>
    <x v="1303"/>
    <x v="5"/>
  </r>
  <r>
    <x v="4"/>
    <x v="5"/>
    <x v="740"/>
    <x v="0"/>
    <x v="0"/>
    <x v="72"/>
    <x v="1304"/>
    <x v="2"/>
  </r>
  <r>
    <x v="4"/>
    <x v="5"/>
    <x v="741"/>
    <x v="0"/>
    <x v="0"/>
    <x v="277"/>
    <x v="1305"/>
    <x v="14"/>
  </r>
  <r>
    <x v="4"/>
    <x v="5"/>
    <x v="742"/>
    <x v="0"/>
    <x v="0"/>
    <x v="11"/>
    <x v="1306"/>
    <x v="3"/>
  </r>
  <r>
    <x v="4"/>
    <x v="5"/>
    <x v="743"/>
    <x v="0"/>
    <x v="0"/>
    <x v="892"/>
    <x v="1307"/>
    <x v="11"/>
  </r>
  <r>
    <x v="4"/>
    <x v="5"/>
    <x v="744"/>
    <x v="0"/>
    <x v="0"/>
    <x v="893"/>
    <x v="1308"/>
    <x v="11"/>
  </r>
  <r>
    <x v="4"/>
    <x v="5"/>
    <x v="745"/>
    <x v="0"/>
    <x v="0"/>
    <x v="894"/>
    <x v="1309"/>
    <x v="3"/>
  </r>
  <r>
    <x v="4"/>
    <x v="5"/>
    <x v="746"/>
    <x v="0"/>
    <x v="0"/>
    <x v="895"/>
    <x v="1310"/>
    <x v="20"/>
  </r>
  <r>
    <x v="4"/>
    <x v="5"/>
    <x v="747"/>
    <x v="0"/>
    <x v="0"/>
    <x v="896"/>
    <x v="1311"/>
    <x v="3"/>
  </r>
  <r>
    <x v="4"/>
    <x v="5"/>
    <x v="748"/>
    <x v="0"/>
    <x v="0"/>
    <x v="7"/>
    <x v="1312"/>
    <x v="3"/>
  </r>
  <r>
    <x v="4"/>
    <x v="5"/>
    <x v="749"/>
    <x v="0"/>
    <x v="0"/>
    <x v="897"/>
    <x v="1313"/>
    <x v="11"/>
  </r>
  <r>
    <x v="4"/>
    <x v="5"/>
    <x v="750"/>
    <x v="0"/>
    <x v="0"/>
    <x v="898"/>
    <x v="1314"/>
    <x v="11"/>
  </r>
  <r>
    <x v="4"/>
    <x v="5"/>
    <x v="751"/>
    <x v="0"/>
    <x v="0"/>
    <x v="277"/>
    <x v="1315"/>
    <x v="14"/>
  </r>
  <r>
    <x v="4"/>
    <x v="5"/>
    <x v="752"/>
    <x v="0"/>
    <x v="0"/>
    <x v="899"/>
    <x v="1316"/>
    <x v="11"/>
  </r>
  <r>
    <x v="4"/>
    <x v="5"/>
    <x v="753"/>
    <x v="0"/>
    <x v="0"/>
    <x v="900"/>
    <x v="1317"/>
    <x v="11"/>
  </r>
  <r>
    <x v="4"/>
    <x v="5"/>
    <x v="754"/>
    <x v="0"/>
    <x v="0"/>
    <x v="901"/>
    <x v="1318"/>
    <x v="3"/>
  </r>
  <r>
    <x v="4"/>
    <x v="5"/>
    <x v="755"/>
    <x v="0"/>
    <x v="0"/>
    <x v="902"/>
    <x v="1319"/>
    <x v="6"/>
  </r>
  <r>
    <x v="4"/>
    <x v="5"/>
    <x v="756"/>
    <x v="0"/>
    <x v="0"/>
    <x v="751"/>
    <x v="1320"/>
    <x v="11"/>
  </r>
  <r>
    <x v="4"/>
    <x v="5"/>
    <x v="757"/>
    <x v="0"/>
    <x v="0"/>
    <x v="903"/>
    <x v="1321"/>
    <x v="3"/>
  </r>
  <r>
    <x v="4"/>
    <x v="5"/>
    <x v="758"/>
    <x v="0"/>
    <x v="0"/>
    <x v="904"/>
    <x v="1322"/>
    <x v="6"/>
  </r>
  <r>
    <x v="4"/>
    <x v="5"/>
    <x v="77"/>
    <x v="0"/>
    <x v="0"/>
    <x v="905"/>
    <x v="1323"/>
    <x v="8"/>
  </r>
  <r>
    <x v="4"/>
    <x v="5"/>
    <x v="77"/>
    <x v="0"/>
    <x v="0"/>
    <x v="804"/>
    <x v="1324"/>
    <x v="8"/>
  </r>
  <r>
    <x v="4"/>
    <x v="5"/>
    <x v="77"/>
    <x v="0"/>
    <x v="0"/>
    <x v="906"/>
    <x v="1325"/>
    <x v="8"/>
  </r>
  <r>
    <x v="4"/>
    <x v="5"/>
    <x v="759"/>
    <x v="0"/>
    <x v="0"/>
    <x v="907"/>
    <x v="1326"/>
    <x v="3"/>
  </r>
  <r>
    <x v="4"/>
    <x v="5"/>
    <x v="77"/>
    <x v="0"/>
    <x v="0"/>
    <x v="908"/>
    <x v="1327"/>
    <x v="8"/>
  </r>
  <r>
    <x v="4"/>
    <x v="5"/>
    <x v="77"/>
    <x v="0"/>
    <x v="0"/>
    <x v="801"/>
    <x v="1328"/>
    <x v="8"/>
  </r>
  <r>
    <x v="4"/>
    <x v="5"/>
    <x v="760"/>
    <x v="0"/>
    <x v="0"/>
    <x v="341"/>
    <x v="1329"/>
    <x v="7"/>
  </r>
  <r>
    <x v="4"/>
    <x v="5"/>
    <x v="761"/>
    <x v="0"/>
    <x v="0"/>
    <x v="460"/>
    <x v="1330"/>
    <x v="0"/>
  </r>
  <r>
    <x v="4"/>
    <x v="5"/>
    <x v="762"/>
    <x v="0"/>
    <x v="0"/>
    <x v="112"/>
    <x v="1331"/>
    <x v="10"/>
  </r>
  <r>
    <x v="4"/>
    <x v="5"/>
    <x v="763"/>
    <x v="0"/>
    <x v="0"/>
    <x v="909"/>
    <x v="1332"/>
    <x v="10"/>
  </r>
  <r>
    <x v="4"/>
    <x v="5"/>
    <x v="764"/>
    <x v="0"/>
    <x v="0"/>
    <x v="910"/>
    <x v="1333"/>
    <x v="11"/>
  </r>
  <r>
    <x v="4"/>
    <x v="5"/>
    <x v="765"/>
    <x v="0"/>
    <x v="0"/>
    <x v="911"/>
    <x v="1334"/>
    <x v="6"/>
  </r>
  <r>
    <x v="4"/>
    <x v="5"/>
    <x v="766"/>
    <x v="0"/>
    <x v="0"/>
    <x v="912"/>
    <x v="1335"/>
    <x v="6"/>
  </r>
  <r>
    <x v="4"/>
    <x v="5"/>
    <x v="767"/>
    <x v="0"/>
    <x v="0"/>
    <x v="913"/>
    <x v="1336"/>
    <x v="1"/>
  </r>
  <r>
    <x v="4"/>
    <x v="5"/>
    <x v="77"/>
    <x v="0"/>
    <x v="0"/>
    <x v="248"/>
    <x v="1337"/>
    <x v="8"/>
  </r>
  <r>
    <x v="4"/>
    <x v="5"/>
    <x v="77"/>
    <x v="0"/>
    <x v="0"/>
    <x v="87"/>
    <x v="1338"/>
    <x v="8"/>
  </r>
  <r>
    <x v="4"/>
    <x v="5"/>
    <x v="77"/>
    <x v="0"/>
    <x v="0"/>
    <x v="914"/>
    <x v="1339"/>
    <x v="8"/>
  </r>
  <r>
    <x v="4"/>
    <x v="5"/>
    <x v="77"/>
    <x v="0"/>
    <x v="0"/>
    <x v="59"/>
    <x v="1340"/>
    <x v="8"/>
  </r>
  <r>
    <x v="4"/>
    <x v="5"/>
    <x v="768"/>
    <x v="0"/>
    <x v="0"/>
    <x v="782"/>
    <x v="1341"/>
    <x v="6"/>
  </r>
  <r>
    <x v="4"/>
    <x v="5"/>
    <x v="769"/>
    <x v="0"/>
    <x v="0"/>
    <x v="782"/>
    <x v="1342"/>
    <x v="6"/>
  </r>
  <r>
    <x v="4"/>
    <x v="5"/>
    <x v="77"/>
    <x v="0"/>
    <x v="0"/>
    <x v="915"/>
    <x v="1343"/>
    <x v="8"/>
  </r>
  <r>
    <x v="4"/>
    <x v="5"/>
    <x v="77"/>
    <x v="0"/>
    <x v="0"/>
    <x v="916"/>
    <x v="1344"/>
    <x v="8"/>
  </r>
  <r>
    <x v="4"/>
    <x v="5"/>
    <x v="77"/>
    <x v="0"/>
    <x v="0"/>
    <x v="167"/>
    <x v="1345"/>
    <x v="8"/>
  </r>
  <r>
    <x v="4"/>
    <x v="5"/>
    <x v="77"/>
    <x v="0"/>
    <x v="0"/>
    <x v="388"/>
    <x v="1346"/>
    <x v="8"/>
  </r>
  <r>
    <x v="4"/>
    <x v="5"/>
    <x v="77"/>
    <x v="0"/>
    <x v="0"/>
    <x v="917"/>
    <x v="1347"/>
    <x v="8"/>
  </r>
  <r>
    <x v="4"/>
    <x v="5"/>
    <x v="77"/>
    <x v="0"/>
    <x v="0"/>
    <x v="918"/>
    <x v="1348"/>
    <x v="8"/>
  </r>
  <r>
    <x v="4"/>
    <x v="5"/>
    <x v="77"/>
    <x v="0"/>
    <x v="0"/>
    <x v="919"/>
    <x v="1349"/>
    <x v="8"/>
  </r>
  <r>
    <x v="4"/>
    <x v="5"/>
    <x v="77"/>
    <x v="0"/>
    <x v="0"/>
    <x v="920"/>
    <x v="1350"/>
    <x v="8"/>
  </r>
  <r>
    <x v="4"/>
    <x v="5"/>
    <x v="77"/>
    <x v="0"/>
    <x v="0"/>
    <x v="921"/>
    <x v="1351"/>
    <x v="8"/>
  </r>
  <r>
    <x v="4"/>
    <x v="5"/>
    <x v="77"/>
    <x v="0"/>
    <x v="0"/>
    <x v="166"/>
    <x v="1352"/>
    <x v="8"/>
  </r>
  <r>
    <x v="4"/>
    <x v="5"/>
    <x v="77"/>
    <x v="0"/>
    <x v="0"/>
    <x v="168"/>
    <x v="1353"/>
    <x v="8"/>
  </r>
  <r>
    <x v="4"/>
    <x v="5"/>
    <x v="77"/>
    <x v="0"/>
    <x v="0"/>
    <x v="167"/>
    <x v="1354"/>
    <x v="8"/>
  </r>
  <r>
    <x v="4"/>
    <x v="5"/>
    <x v="77"/>
    <x v="0"/>
    <x v="0"/>
    <x v="922"/>
    <x v="1355"/>
    <x v="8"/>
  </r>
  <r>
    <x v="4"/>
    <x v="5"/>
    <x v="77"/>
    <x v="0"/>
    <x v="0"/>
    <x v="923"/>
    <x v="1356"/>
    <x v="8"/>
  </r>
  <r>
    <x v="4"/>
    <x v="5"/>
    <x v="770"/>
    <x v="0"/>
    <x v="0"/>
    <x v="924"/>
    <x v="1357"/>
    <x v="9"/>
  </r>
  <r>
    <x v="4"/>
    <x v="5"/>
    <x v="771"/>
    <x v="0"/>
    <x v="0"/>
    <x v="235"/>
    <x v="1358"/>
    <x v="18"/>
  </r>
  <r>
    <x v="4"/>
    <x v="5"/>
    <x v="772"/>
    <x v="0"/>
    <x v="0"/>
    <x v="21"/>
    <x v="1359"/>
    <x v="6"/>
  </r>
  <r>
    <x v="4"/>
    <x v="5"/>
    <x v="77"/>
    <x v="0"/>
    <x v="0"/>
    <x v="502"/>
    <x v="1360"/>
    <x v="8"/>
  </r>
  <r>
    <x v="4"/>
    <x v="5"/>
    <x v="773"/>
    <x v="0"/>
    <x v="0"/>
    <x v="24"/>
    <x v="1361"/>
    <x v="18"/>
  </r>
  <r>
    <x v="4"/>
    <x v="5"/>
    <x v="774"/>
    <x v="0"/>
    <x v="0"/>
    <x v="925"/>
    <x v="1362"/>
    <x v="11"/>
  </r>
  <r>
    <x v="4"/>
    <x v="5"/>
    <x v="77"/>
    <x v="0"/>
    <x v="0"/>
    <x v="248"/>
    <x v="1363"/>
    <x v="8"/>
  </r>
  <r>
    <x v="4"/>
    <x v="5"/>
    <x v="77"/>
    <x v="0"/>
    <x v="0"/>
    <x v="248"/>
    <x v="1364"/>
    <x v="8"/>
  </r>
  <r>
    <x v="4"/>
    <x v="5"/>
    <x v="77"/>
    <x v="0"/>
    <x v="0"/>
    <x v="59"/>
    <x v="1365"/>
    <x v="8"/>
  </r>
  <r>
    <x v="4"/>
    <x v="5"/>
    <x v="77"/>
    <x v="0"/>
    <x v="0"/>
    <x v="59"/>
    <x v="1366"/>
    <x v="8"/>
  </r>
  <r>
    <x v="4"/>
    <x v="5"/>
    <x v="77"/>
    <x v="0"/>
    <x v="0"/>
    <x v="59"/>
    <x v="1367"/>
    <x v="8"/>
  </r>
  <r>
    <x v="4"/>
    <x v="5"/>
    <x v="77"/>
    <x v="0"/>
    <x v="0"/>
    <x v="59"/>
    <x v="1368"/>
    <x v="8"/>
  </r>
  <r>
    <x v="4"/>
    <x v="5"/>
    <x v="77"/>
    <x v="0"/>
    <x v="0"/>
    <x v="926"/>
    <x v="1369"/>
    <x v="8"/>
  </r>
  <r>
    <x v="4"/>
    <x v="5"/>
    <x v="775"/>
    <x v="0"/>
    <x v="0"/>
    <x v="24"/>
    <x v="1370"/>
    <x v="18"/>
  </r>
  <r>
    <x v="4"/>
    <x v="5"/>
    <x v="77"/>
    <x v="0"/>
    <x v="0"/>
    <x v="927"/>
    <x v="1371"/>
    <x v="8"/>
  </r>
  <r>
    <x v="4"/>
    <x v="5"/>
    <x v="776"/>
    <x v="0"/>
    <x v="0"/>
    <x v="840"/>
    <x v="1372"/>
    <x v="0"/>
  </r>
  <r>
    <x v="4"/>
    <x v="5"/>
    <x v="777"/>
    <x v="0"/>
    <x v="0"/>
    <x v="928"/>
    <x v="1373"/>
    <x v="2"/>
  </r>
  <r>
    <x v="4"/>
    <x v="5"/>
    <x v="778"/>
    <x v="0"/>
    <x v="0"/>
    <x v="929"/>
    <x v="1374"/>
    <x v="2"/>
  </r>
  <r>
    <x v="4"/>
    <x v="5"/>
    <x v="779"/>
    <x v="0"/>
    <x v="0"/>
    <x v="20"/>
    <x v="1375"/>
    <x v="21"/>
  </r>
  <r>
    <x v="4"/>
    <x v="5"/>
    <x v="780"/>
    <x v="0"/>
    <x v="0"/>
    <x v="930"/>
    <x v="1376"/>
    <x v="11"/>
  </r>
  <r>
    <x v="4"/>
    <x v="5"/>
    <x v="781"/>
    <x v="0"/>
    <x v="0"/>
    <x v="931"/>
    <x v="1377"/>
    <x v="2"/>
  </r>
  <r>
    <x v="4"/>
    <x v="5"/>
    <x v="782"/>
    <x v="0"/>
    <x v="0"/>
    <x v="20"/>
    <x v="1378"/>
    <x v="6"/>
  </r>
  <r>
    <x v="4"/>
    <x v="5"/>
    <x v="783"/>
    <x v="0"/>
    <x v="0"/>
    <x v="210"/>
    <x v="1379"/>
    <x v="10"/>
  </r>
  <r>
    <x v="4"/>
    <x v="5"/>
    <x v="784"/>
    <x v="0"/>
    <x v="0"/>
    <x v="932"/>
    <x v="1380"/>
    <x v="11"/>
  </r>
  <r>
    <x v="4"/>
    <x v="5"/>
    <x v="785"/>
    <x v="0"/>
    <x v="0"/>
    <x v="933"/>
    <x v="1381"/>
    <x v="3"/>
  </r>
  <r>
    <x v="4"/>
    <x v="5"/>
    <x v="786"/>
    <x v="0"/>
    <x v="0"/>
    <x v="456"/>
    <x v="1382"/>
    <x v="11"/>
  </r>
  <r>
    <x v="4"/>
    <x v="5"/>
    <x v="787"/>
    <x v="0"/>
    <x v="0"/>
    <x v="934"/>
    <x v="1383"/>
    <x v="21"/>
  </r>
  <r>
    <x v="4"/>
    <x v="5"/>
    <x v="788"/>
    <x v="0"/>
    <x v="0"/>
    <x v="935"/>
    <x v="1384"/>
    <x v="11"/>
  </r>
  <r>
    <x v="4"/>
    <x v="5"/>
    <x v="789"/>
    <x v="0"/>
    <x v="0"/>
    <x v="936"/>
    <x v="1385"/>
    <x v="11"/>
  </r>
  <r>
    <x v="4"/>
    <x v="5"/>
    <x v="790"/>
    <x v="0"/>
    <x v="0"/>
    <x v="937"/>
    <x v="1386"/>
    <x v="11"/>
  </r>
  <r>
    <x v="4"/>
    <x v="5"/>
    <x v="791"/>
    <x v="0"/>
    <x v="0"/>
    <x v="585"/>
    <x v="1387"/>
    <x v="11"/>
  </r>
  <r>
    <x v="4"/>
    <x v="5"/>
    <x v="792"/>
    <x v="0"/>
    <x v="0"/>
    <x v="452"/>
    <x v="1388"/>
    <x v="11"/>
  </r>
  <r>
    <x v="4"/>
    <x v="5"/>
    <x v="793"/>
    <x v="0"/>
    <x v="0"/>
    <x v="938"/>
    <x v="1389"/>
    <x v="11"/>
  </r>
  <r>
    <x v="4"/>
    <x v="5"/>
    <x v="794"/>
    <x v="0"/>
    <x v="0"/>
    <x v="939"/>
    <x v="1390"/>
    <x v="2"/>
  </r>
  <r>
    <x v="4"/>
    <x v="5"/>
    <x v="795"/>
    <x v="0"/>
    <x v="0"/>
    <x v="460"/>
    <x v="1391"/>
    <x v="0"/>
  </r>
  <r>
    <x v="4"/>
    <x v="5"/>
    <x v="796"/>
    <x v="0"/>
    <x v="0"/>
    <x v="940"/>
    <x v="1392"/>
    <x v="11"/>
  </r>
  <r>
    <x v="4"/>
    <x v="5"/>
    <x v="797"/>
    <x v="0"/>
    <x v="0"/>
    <x v="941"/>
    <x v="1393"/>
    <x v="11"/>
  </r>
  <r>
    <x v="4"/>
    <x v="5"/>
    <x v="798"/>
    <x v="0"/>
    <x v="0"/>
    <x v="56"/>
    <x v="1394"/>
    <x v="3"/>
  </r>
  <r>
    <x v="4"/>
    <x v="5"/>
    <x v="799"/>
    <x v="0"/>
    <x v="0"/>
    <x v="942"/>
    <x v="1395"/>
    <x v="11"/>
  </r>
  <r>
    <x v="4"/>
    <x v="5"/>
    <x v="800"/>
    <x v="0"/>
    <x v="0"/>
    <x v="943"/>
    <x v="1396"/>
    <x v="11"/>
  </r>
  <r>
    <x v="4"/>
    <x v="5"/>
    <x v="801"/>
    <x v="0"/>
    <x v="0"/>
    <x v="944"/>
    <x v="1397"/>
    <x v="6"/>
  </r>
  <r>
    <x v="4"/>
    <x v="5"/>
    <x v="802"/>
    <x v="0"/>
    <x v="0"/>
    <x v="7"/>
    <x v="1398"/>
    <x v="21"/>
  </r>
  <r>
    <x v="4"/>
    <x v="5"/>
    <x v="803"/>
    <x v="0"/>
    <x v="0"/>
    <x v="845"/>
    <x v="1399"/>
    <x v="10"/>
  </r>
  <r>
    <x v="4"/>
    <x v="5"/>
    <x v="804"/>
    <x v="0"/>
    <x v="0"/>
    <x v="945"/>
    <x v="1400"/>
    <x v="6"/>
  </r>
  <r>
    <x v="4"/>
    <x v="5"/>
    <x v="805"/>
    <x v="0"/>
    <x v="0"/>
    <x v="946"/>
    <x v="1401"/>
    <x v="6"/>
  </r>
  <r>
    <x v="4"/>
    <x v="5"/>
    <x v="806"/>
    <x v="0"/>
    <x v="0"/>
    <x v="21"/>
    <x v="1402"/>
    <x v="6"/>
  </r>
  <r>
    <x v="4"/>
    <x v="5"/>
    <x v="807"/>
    <x v="0"/>
    <x v="0"/>
    <x v="7"/>
    <x v="1403"/>
    <x v="2"/>
  </r>
  <r>
    <x v="4"/>
    <x v="5"/>
    <x v="77"/>
    <x v="0"/>
    <x v="0"/>
    <x v="947"/>
    <x v="1404"/>
    <x v="8"/>
  </r>
  <r>
    <x v="4"/>
    <x v="5"/>
    <x v="77"/>
    <x v="0"/>
    <x v="0"/>
    <x v="801"/>
    <x v="1405"/>
    <x v="8"/>
  </r>
  <r>
    <x v="4"/>
    <x v="5"/>
    <x v="77"/>
    <x v="0"/>
    <x v="0"/>
    <x v="948"/>
    <x v="1406"/>
    <x v="8"/>
  </r>
  <r>
    <x v="4"/>
    <x v="5"/>
    <x v="77"/>
    <x v="0"/>
    <x v="0"/>
    <x v="244"/>
    <x v="1407"/>
    <x v="8"/>
  </r>
  <r>
    <x v="4"/>
    <x v="5"/>
    <x v="77"/>
    <x v="0"/>
    <x v="0"/>
    <x v="629"/>
    <x v="1408"/>
    <x v="8"/>
  </r>
  <r>
    <x v="4"/>
    <x v="5"/>
    <x v="808"/>
    <x v="0"/>
    <x v="0"/>
    <x v="27"/>
    <x v="1409"/>
    <x v="18"/>
  </r>
  <r>
    <x v="4"/>
    <x v="5"/>
    <x v="809"/>
    <x v="0"/>
    <x v="0"/>
    <x v="949"/>
    <x v="1410"/>
    <x v="5"/>
  </r>
  <r>
    <x v="4"/>
    <x v="5"/>
    <x v="810"/>
    <x v="0"/>
    <x v="0"/>
    <x v="950"/>
    <x v="1411"/>
    <x v="3"/>
  </r>
  <r>
    <x v="4"/>
    <x v="5"/>
    <x v="811"/>
    <x v="0"/>
    <x v="0"/>
    <x v="951"/>
    <x v="1412"/>
    <x v="6"/>
  </r>
  <r>
    <x v="4"/>
    <x v="5"/>
    <x v="812"/>
    <x v="0"/>
    <x v="0"/>
    <x v="952"/>
    <x v="1413"/>
    <x v="0"/>
  </r>
  <r>
    <x v="4"/>
    <x v="5"/>
    <x v="813"/>
    <x v="0"/>
    <x v="0"/>
    <x v="953"/>
    <x v="1414"/>
    <x v="0"/>
  </r>
  <r>
    <x v="4"/>
    <x v="5"/>
    <x v="814"/>
    <x v="0"/>
    <x v="0"/>
    <x v="235"/>
    <x v="1415"/>
    <x v="6"/>
  </r>
  <r>
    <x v="4"/>
    <x v="5"/>
    <x v="731"/>
    <x v="0"/>
    <x v="0"/>
    <x v="954"/>
    <x v="1416"/>
    <x v="5"/>
  </r>
  <r>
    <x v="4"/>
    <x v="5"/>
    <x v="815"/>
    <x v="0"/>
    <x v="0"/>
    <x v="21"/>
    <x v="1417"/>
    <x v="18"/>
  </r>
  <r>
    <x v="4"/>
    <x v="5"/>
    <x v="816"/>
    <x v="0"/>
    <x v="0"/>
    <x v="955"/>
    <x v="1418"/>
    <x v="0"/>
  </r>
  <r>
    <x v="4"/>
    <x v="5"/>
    <x v="808"/>
    <x v="0"/>
    <x v="0"/>
    <x v="296"/>
    <x v="1419"/>
    <x v="18"/>
  </r>
  <r>
    <x v="4"/>
    <x v="5"/>
    <x v="817"/>
    <x v="0"/>
    <x v="0"/>
    <x v="612"/>
    <x v="1420"/>
    <x v="9"/>
  </r>
  <r>
    <x v="4"/>
    <x v="5"/>
    <x v="818"/>
    <x v="0"/>
    <x v="0"/>
    <x v="956"/>
    <x v="1421"/>
    <x v="25"/>
  </r>
  <r>
    <x v="4"/>
    <x v="5"/>
    <x v="819"/>
    <x v="0"/>
    <x v="0"/>
    <x v="957"/>
    <x v="1422"/>
    <x v="1"/>
  </r>
  <r>
    <x v="4"/>
    <x v="5"/>
    <x v="820"/>
    <x v="0"/>
    <x v="0"/>
    <x v="958"/>
    <x v="1423"/>
    <x v="1"/>
  </r>
  <r>
    <x v="4"/>
    <x v="5"/>
    <x v="821"/>
    <x v="0"/>
    <x v="0"/>
    <x v="959"/>
    <x v="1424"/>
    <x v="1"/>
  </r>
  <r>
    <x v="4"/>
    <x v="5"/>
    <x v="822"/>
    <x v="0"/>
    <x v="0"/>
    <x v="960"/>
    <x v="1425"/>
    <x v="1"/>
  </r>
  <r>
    <x v="4"/>
    <x v="5"/>
    <x v="823"/>
    <x v="0"/>
    <x v="0"/>
    <x v="961"/>
    <x v="1426"/>
    <x v="6"/>
  </r>
  <r>
    <x v="4"/>
    <x v="5"/>
    <x v="77"/>
    <x v="0"/>
    <x v="0"/>
    <x v="78"/>
    <x v="1427"/>
    <x v="8"/>
  </r>
  <r>
    <x v="4"/>
    <x v="5"/>
    <x v="77"/>
    <x v="0"/>
    <x v="0"/>
    <x v="370"/>
    <x v="1428"/>
    <x v="8"/>
  </r>
  <r>
    <x v="4"/>
    <x v="5"/>
    <x v="824"/>
    <x v="0"/>
    <x v="0"/>
    <x v="962"/>
    <x v="1429"/>
    <x v="10"/>
  </r>
  <r>
    <x v="4"/>
    <x v="5"/>
    <x v="825"/>
    <x v="0"/>
    <x v="0"/>
    <x v="963"/>
    <x v="1430"/>
    <x v="6"/>
  </r>
  <r>
    <x v="4"/>
    <x v="5"/>
    <x v="826"/>
    <x v="0"/>
    <x v="0"/>
    <x v="964"/>
    <x v="1431"/>
    <x v="2"/>
  </r>
  <r>
    <x v="4"/>
    <x v="5"/>
    <x v="827"/>
    <x v="0"/>
    <x v="0"/>
    <x v="965"/>
    <x v="1432"/>
    <x v="11"/>
  </r>
  <r>
    <x v="4"/>
    <x v="5"/>
    <x v="828"/>
    <x v="0"/>
    <x v="0"/>
    <x v="966"/>
    <x v="1433"/>
    <x v="11"/>
  </r>
  <r>
    <x v="4"/>
    <x v="5"/>
    <x v="829"/>
    <x v="0"/>
    <x v="0"/>
    <x v="967"/>
    <x v="1434"/>
    <x v="3"/>
  </r>
  <r>
    <x v="4"/>
    <x v="5"/>
    <x v="830"/>
    <x v="0"/>
    <x v="0"/>
    <x v="968"/>
    <x v="1435"/>
    <x v="3"/>
  </r>
  <r>
    <x v="4"/>
    <x v="5"/>
    <x v="831"/>
    <x v="0"/>
    <x v="0"/>
    <x v="21"/>
    <x v="1436"/>
    <x v="11"/>
  </r>
  <r>
    <x v="4"/>
    <x v="5"/>
    <x v="832"/>
    <x v="0"/>
    <x v="0"/>
    <x v="969"/>
    <x v="1437"/>
    <x v="9"/>
  </r>
  <r>
    <x v="4"/>
    <x v="5"/>
    <x v="833"/>
    <x v="0"/>
    <x v="0"/>
    <x v="970"/>
    <x v="1438"/>
    <x v="11"/>
  </r>
  <r>
    <x v="4"/>
    <x v="5"/>
    <x v="834"/>
    <x v="0"/>
    <x v="0"/>
    <x v="339"/>
    <x v="1439"/>
    <x v="6"/>
  </r>
  <r>
    <x v="4"/>
    <x v="5"/>
    <x v="835"/>
    <x v="0"/>
    <x v="0"/>
    <x v="366"/>
    <x v="1440"/>
    <x v="7"/>
  </r>
  <r>
    <x v="4"/>
    <x v="5"/>
    <x v="836"/>
    <x v="0"/>
    <x v="0"/>
    <x v="971"/>
    <x v="1441"/>
    <x v="13"/>
  </r>
  <r>
    <x v="4"/>
    <x v="5"/>
    <x v="837"/>
    <x v="0"/>
    <x v="0"/>
    <x v="972"/>
    <x v="1442"/>
    <x v="0"/>
  </r>
  <r>
    <x v="4"/>
    <x v="5"/>
    <x v="838"/>
    <x v="0"/>
    <x v="0"/>
    <x v="973"/>
    <x v="1443"/>
    <x v="0"/>
  </r>
  <r>
    <x v="4"/>
    <x v="5"/>
    <x v="839"/>
    <x v="0"/>
    <x v="0"/>
    <x v="974"/>
    <x v="1444"/>
    <x v="6"/>
  </r>
  <r>
    <x v="4"/>
    <x v="5"/>
    <x v="840"/>
    <x v="0"/>
    <x v="0"/>
    <x v="975"/>
    <x v="1445"/>
    <x v="3"/>
  </r>
  <r>
    <x v="4"/>
    <x v="5"/>
    <x v="841"/>
    <x v="0"/>
    <x v="0"/>
    <x v="976"/>
    <x v="1446"/>
    <x v="3"/>
  </r>
  <r>
    <x v="4"/>
    <x v="5"/>
    <x v="842"/>
    <x v="0"/>
    <x v="0"/>
    <x v="664"/>
    <x v="1447"/>
    <x v="0"/>
  </r>
  <r>
    <x v="4"/>
    <x v="5"/>
    <x v="843"/>
    <x v="0"/>
    <x v="0"/>
    <x v="348"/>
    <x v="1448"/>
    <x v="0"/>
  </r>
  <r>
    <x v="4"/>
    <x v="5"/>
    <x v="844"/>
    <x v="0"/>
    <x v="0"/>
    <x v="4"/>
    <x v="1449"/>
    <x v="2"/>
  </r>
  <r>
    <x v="4"/>
    <x v="5"/>
    <x v="845"/>
    <x v="0"/>
    <x v="0"/>
    <x v="20"/>
    <x v="1450"/>
    <x v="0"/>
  </r>
  <r>
    <x v="4"/>
    <x v="5"/>
    <x v="846"/>
    <x v="0"/>
    <x v="0"/>
    <x v="977"/>
    <x v="1451"/>
    <x v="23"/>
  </r>
  <r>
    <x v="4"/>
    <x v="5"/>
    <x v="847"/>
    <x v="0"/>
    <x v="0"/>
    <x v="978"/>
    <x v="1452"/>
    <x v="6"/>
  </r>
  <r>
    <x v="4"/>
    <x v="5"/>
    <x v="848"/>
    <x v="0"/>
    <x v="0"/>
    <x v="979"/>
    <x v="1453"/>
    <x v="6"/>
  </r>
  <r>
    <x v="4"/>
    <x v="5"/>
    <x v="849"/>
    <x v="0"/>
    <x v="0"/>
    <x v="980"/>
    <x v="1454"/>
    <x v="7"/>
  </r>
  <r>
    <x v="4"/>
    <x v="5"/>
    <x v="850"/>
    <x v="0"/>
    <x v="0"/>
    <x v="981"/>
    <x v="1455"/>
    <x v="6"/>
  </r>
  <r>
    <x v="4"/>
    <x v="5"/>
    <x v="851"/>
    <x v="0"/>
    <x v="0"/>
    <x v="982"/>
    <x v="1456"/>
    <x v="6"/>
  </r>
  <r>
    <x v="4"/>
    <x v="5"/>
    <x v="852"/>
    <x v="0"/>
    <x v="0"/>
    <x v="24"/>
    <x v="1457"/>
    <x v="6"/>
  </r>
  <r>
    <x v="4"/>
    <x v="5"/>
    <x v="853"/>
    <x v="0"/>
    <x v="0"/>
    <x v="983"/>
    <x v="1458"/>
    <x v="26"/>
  </r>
  <r>
    <x v="4"/>
    <x v="5"/>
    <x v="77"/>
    <x v="0"/>
    <x v="0"/>
    <x v="984"/>
    <x v="1459"/>
    <x v="8"/>
  </r>
  <r>
    <x v="4"/>
    <x v="5"/>
    <x v="854"/>
    <x v="0"/>
    <x v="0"/>
    <x v="235"/>
    <x v="1460"/>
    <x v="1"/>
  </r>
  <r>
    <x v="4"/>
    <x v="5"/>
    <x v="855"/>
    <x v="0"/>
    <x v="0"/>
    <x v="235"/>
    <x v="1461"/>
    <x v="6"/>
  </r>
  <r>
    <x v="4"/>
    <x v="5"/>
    <x v="77"/>
    <x v="0"/>
    <x v="0"/>
    <x v="985"/>
    <x v="1462"/>
    <x v="8"/>
  </r>
  <r>
    <x v="4"/>
    <x v="5"/>
    <x v="77"/>
    <x v="0"/>
    <x v="0"/>
    <x v="986"/>
    <x v="1463"/>
    <x v="8"/>
  </r>
  <r>
    <x v="4"/>
    <x v="6"/>
    <x v="856"/>
    <x v="0"/>
    <x v="0"/>
    <x v="987"/>
    <x v="1464"/>
    <x v="11"/>
  </r>
  <r>
    <x v="4"/>
    <x v="6"/>
    <x v="857"/>
    <x v="0"/>
    <x v="0"/>
    <x v="988"/>
    <x v="1465"/>
    <x v="11"/>
  </r>
  <r>
    <x v="4"/>
    <x v="6"/>
    <x v="858"/>
    <x v="0"/>
    <x v="0"/>
    <x v="989"/>
    <x v="1466"/>
    <x v="11"/>
  </r>
  <r>
    <x v="4"/>
    <x v="6"/>
    <x v="859"/>
    <x v="0"/>
    <x v="0"/>
    <x v="990"/>
    <x v="1467"/>
    <x v="11"/>
  </r>
  <r>
    <x v="4"/>
    <x v="6"/>
    <x v="860"/>
    <x v="0"/>
    <x v="0"/>
    <x v="991"/>
    <x v="1468"/>
    <x v="11"/>
  </r>
  <r>
    <x v="4"/>
    <x v="6"/>
    <x v="861"/>
    <x v="0"/>
    <x v="0"/>
    <x v="992"/>
    <x v="1469"/>
    <x v="11"/>
  </r>
  <r>
    <x v="4"/>
    <x v="6"/>
    <x v="862"/>
    <x v="0"/>
    <x v="0"/>
    <x v="325"/>
    <x v="1470"/>
    <x v="0"/>
  </r>
  <r>
    <x v="4"/>
    <x v="6"/>
    <x v="77"/>
    <x v="0"/>
    <x v="0"/>
    <x v="203"/>
    <x v="1471"/>
    <x v="8"/>
  </r>
  <r>
    <x v="4"/>
    <x v="6"/>
    <x v="77"/>
    <x v="0"/>
    <x v="0"/>
    <x v="993"/>
    <x v="1472"/>
    <x v="8"/>
  </r>
  <r>
    <x v="4"/>
    <x v="6"/>
    <x v="77"/>
    <x v="0"/>
    <x v="0"/>
    <x v="994"/>
    <x v="1473"/>
    <x v="8"/>
  </r>
  <r>
    <x v="4"/>
    <x v="6"/>
    <x v="863"/>
    <x v="0"/>
    <x v="0"/>
    <x v="995"/>
    <x v="1474"/>
    <x v="24"/>
  </r>
  <r>
    <x v="4"/>
    <x v="6"/>
    <x v="864"/>
    <x v="0"/>
    <x v="0"/>
    <x v="996"/>
    <x v="1475"/>
    <x v="0"/>
  </r>
  <r>
    <x v="4"/>
    <x v="6"/>
    <x v="865"/>
    <x v="0"/>
    <x v="0"/>
    <x v="997"/>
    <x v="1476"/>
    <x v="0"/>
  </r>
  <r>
    <x v="4"/>
    <x v="6"/>
    <x v="866"/>
    <x v="0"/>
    <x v="0"/>
    <x v="998"/>
    <x v="1477"/>
    <x v="0"/>
  </r>
  <r>
    <x v="4"/>
    <x v="6"/>
    <x v="867"/>
    <x v="0"/>
    <x v="0"/>
    <x v="846"/>
    <x v="1478"/>
    <x v="6"/>
  </r>
  <r>
    <x v="4"/>
    <x v="6"/>
    <x v="868"/>
    <x v="0"/>
    <x v="0"/>
    <x v="846"/>
    <x v="1479"/>
    <x v="6"/>
  </r>
  <r>
    <x v="4"/>
    <x v="6"/>
    <x v="869"/>
    <x v="0"/>
    <x v="0"/>
    <x v="21"/>
    <x v="1480"/>
    <x v="18"/>
  </r>
  <r>
    <x v="4"/>
    <x v="6"/>
    <x v="870"/>
    <x v="0"/>
    <x v="0"/>
    <x v="999"/>
    <x v="1481"/>
    <x v="11"/>
  </r>
  <r>
    <x v="4"/>
    <x v="6"/>
    <x v="871"/>
    <x v="0"/>
    <x v="0"/>
    <x v="1000"/>
    <x v="1482"/>
    <x v="6"/>
  </r>
  <r>
    <x v="4"/>
    <x v="6"/>
    <x v="872"/>
    <x v="0"/>
    <x v="0"/>
    <x v="840"/>
    <x v="1483"/>
    <x v="0"/>
  </r>
  <r>
    <x v="4"/>
    <x v="6"/>
    <x v="77"/>
    <x v="0"/>
    <x v="0"/>
    <x v="1001"/>
    <x v="1484"/>
    <x v="8"/>
  </r>
  <r>
    <x v="4"/>
    <x v="6"/>
    <x v="873"/>
    <x v="0"/>
    <x v="0"/>
    <x v="1002"/>
    <x v="1485"/>
    <x v="24"/>
  </r>
  <r>
    <x v="4"/>
    <x v="6"/>
    <x v="874"/>
    <x v="0"/>
    <x v="0"/>
    <x v="1003"/>
    <x v="1486"/>
    <x v="11"/>
  </r>
  <r>
    <x v="4"/>
    <x v="6"/>
    <x v="875"/>
    <x v="0"/>
    <x v="0"/>
    <x v="651"/>
    <x v="1487"/>
    <x v="12"/>
  </r>
  <r>
    <x v="4"/>
    <x v="6"/>
    <x v="876"/>
    <x v="0"/>
    <x v="0"/>
    <x v="1004"/>
    <x v="1488"/>
    <x v="23"/>
  </r>
  <r>
    <x v="4"/>
    <x v="6"/>
    <x v="877"/>
    <x v="0"/>
    <x v="0"/>
    <x v="2"/>
    <x v="1489"/>
    <x v="13"/>
  </r>
  <r>
    <x v="4"/>
    <x v="6"/>
    <x v="878"/>
    <x v="0"/>
    <x v="0"/>
    <x v="1005"/>
    <x v="1490"/>
    <x v="2"/>
  </r>
  <r>
    <x v="4"/>
    <x v="6"/>
    <x v="879"/>
    <x v="0"/>
    <x v="0"/>
    <x v="112"/>
    <x v="1491"/>
    <x v="10"/>
  </r>
  <r>
    <x v="4"/>
    <x v="6"/>
    <x v="880"/>
    <x v="0"/>
    <x v="0"/>
    <x v="964"/>
    <x v="1492"/>
    <x v="2"/>
  </r>
  <r>
    <x v="4"/>
    <x v="6"/>
    <x v="881"/>
    <x v="0"/>
    <x v="0"/>
    <x v="4"/>
    <x v="1493"/>
    <x v="9"/>
  </r>
  <r>
    <x v="4"/>
    <x v="6"/>
    <x v="882"/>
    <x v="0"/>
    <x v="0"/>
    <x v="1006"/>
    <x v="1494"/>
    <x v="0"/>
  </r>
  <r>
    <x v="4"/>
    <x v="6"/>
    <x v="883"/>
    <x v="0"/>
    <x v="0"/>
    <x v="114"/>
    <x v="1495"/>
    <x v="0"/>
  </r>
  <r>
    <x v="4"/>
    <x v="6"/>
    <x v="884"/>
    <x v="0"/>
    <x v="0"/>
    <x v="277"/>
    <x v="1496"/>
    <x v="14"/>
  </r>
  <r>
    <x v="4"/>
    <x v="6"/>
    <x v="885"/>
    <x v="0"/>
    <x v="0"/>
    <x v="1007"/>
    <x v="1497"/>
    <x v="23"/>
  </r>
  <r>
    <x v="4"/>
    <x v="6"/>
    <x v="886"/>
    <x v="0"/>
    <x v="0"/>
    <x v="1008"/>
    <x v="1498"/>
    <x v="6"/>
  </r>
  <r>
    <x v="4"/>
    <x v="6"/>
    <x v="887"/>
    <x v="0"/>
    <x v="0"/>
    <x v="1009"/>
    <x v="1499"/>
    <x v="0"/>
  </r>
  <r>
    <x v="4"/>
    <x v="6"/>
    <x v="888"/>
    <x v="0"/>
    <x v="0"/>
    <x v="9"/>
    <x v="1500"/>
    <x v="2"/>
  </r>
  <r>
    <x v="4"/>
    <x v="6"/>
    <x v="889"/>
    <x v="0"/>
    <x v="0"/>
    <x v="1010"/>
    <x v="1501"/>
    <x v="21"/>
  </r>
  <r>
    <x v="4"/>
    <x v="6"/>
    <x v="890"/>
    <x v="0"/>
    <x v="0"/>
    <x v="1011"/>
    <x v="1502"/>
    <x v="2"/>
  </r>
  <r>
    <x v="4"/>
    <x v="6"/>
    <x v="891"/>
    <x v="0"/>
    <x v="0"/>
    <x v="339"/>
    <x v="1503"/>
    <x v="0"/>
  </r>
  <r>
    <x v="4"/>
    <x v="6"/>
    <x v="892"/>
    <x v="0"/>
    <x v="0"/>
    <x v="1012"/>
    <x v="1504"/>
    <x v="6"/>
  </r>
  <r>
    <x v="4"/>
    <x v="6"/>
    <x v="893"/>
    <x v="0"/>
    <x v="0"/>
    <x v="1013"/>
    <x v="1505"/>
    <x v="6"/>
  </r>
  <r>
    <x v="4"/>
    <x v="6"/>
    <x v="894"/>
    <x v="0"/>
    <x v="0"/>
    <x v="696"/>
    <x v="1506"/>
    <x v="0"/>
  </r>
  <r>
    <x v="4"/>
    <x v="6"/>
    <x v="77"/>
    <x v="0"/>
    <x v="0"/>
    <x v="1014"/>
    <x v="1507"/>
    <x v="8"/>
  </r>
  <r>
    <x v="4"/>
    <x v="6"/>
    <x v="77"/>
    <x v="0"/>
    <x v="0"/>
    <x v="1015"/>
    <x v="1508"/>
    <x v="8"/>
  </r>
  <r>
    <x v="4"/>
    <x v="6"/>
    <x v="77"/>
    <x v="0"/>
    <x v="0"/>
    <x v="168"/>
    <x v="1509"/>
    <x v="8"/>
  </r>
  <r>
    <x v="4"/>
    <x v="6"/>
    <x v="77"/>
    <x v="0"/>
    <x v="0"/>
    <x v="166"/>
    <x v="1510"/>
    <x v="8"/>
  </r>
  <r>
    <x v="4"/>
    <x v="6"/>
    <x v="77"/>
    <x v="0"/>
    <x v="0"/>
    <x v="921"/>
    <x v="1511"/>
    <x v="8"/>
  </r>
  <r>
    <x v="4"/>
    <x v="6"/>
    <x v="77"/>
    <x v="0"/>
    <x v="0"/>
    <x v="1016"/>
    <x v="1512"/>
    <x v="8"/>
  </r>
  <r>
    <x v="4"/>
    <x v="6"/>
    <x v="77"/>
    <x v="0"/>
    <x v="0"/>
    <x v="1017"/>
    <x v="1513"/>
    <x v="8"/>
  </r>
  <r>
    <x v="4"/>
    <x v="6"/>
    <x v="77"/>
    <x v="0"/>
    <x v="0"/>
    <x v="1018"/>
    <x v="1514"/>
    <x v="8"/>
  </r>
  <r>
    <x v="4"/>
    <x v="6"/>
    <x v="895"/>
    <x v="0"/>
    <x v="0"/>
    <x v="339"/>
    <x v="1515"/>
    <x v="0"/>
  </r>
  <r>
    <x v="4"/>
    <x v="6"/>
    <x v="896"/>
    <x v="0"/>
    <x v="0"/>
    <x v="1019"/>
    <x v="1516"/>
    <x v="6"/>
  </r>
  <r>
    <x v="4"/>
    <x v="6"/>
    <x v="897"/>
    <x v="0"/>
    <x v="0"/>
    <x v="1020"/>
    <x v="1517"/>
    <x v="2"/>
  </r>
  <r>
    <x v="4"/>
    <x v="6"/>
    <x v="898"/>
    <x v="0"/>
    <x v="0"/>
    <x v="1021"/>
    <x v="1518"/>
    <x v="0"/>
  </r>
  <r>
    <x v="4"/>
    <x v="6"/>
    <x v="899"/>
    <x v="0"/>
    <x v="0"/>
    <x v="1022"/>
    <x v="1519"/>
    <x v="5"/>
  </r>
  <r>
    <x v="4"/>
    <x v="6"/>
    <x v="900"/>
    <x v="0"/>
    <x v="0"/>
    <x v="1023"/>
    <x v="1520"/>
    <x v="6"/>
  </r>
  <r>
    <x v="4"/>
    <x v="6"/>
    <x v="901"/>
    <x v="0"/>
    <x v="0"/>
    <x v="1024"/>
    <x v="1521"/>
    <x v="6"/>
  </r>
  <r>
    <x v="4"/>
    <x v="6"/>
    <x v="902"/>
    <x v="0"/>
    <x v="0"/>
    <x v="1025"/>
    <x v="1522"/>
    <x v="5"/>
  </r>
  <r>
    <x v="4"/>
    <x v="6"/>
    <x v="77"/>
    <x v="0"/>
    <x v="0"/>
    <x v="642"/>
    <x v="1523"/>
    <x v="8"/>
  </r>
  <r>
    <x v="4"/>
    <x v="6"/>
    <x v="77"/>
    <x v="0"/>
    <x v="0"/>
    <x v="543"/>
    <x v="1524"/>
    <x v="8"/>
  </r>
  <r>
    <x v="4"/>
    <x v="6"/>
    <x v="77"/>
    <x v="0"/>
    <x v="0"/>
    <x v="1026"/>
    <x v="1525"/>
    <x v="8"/>
  </r>
  <r>
    <x v="4"/>
    <x v="6"/>
    <x v="77"/>
    <x v="0"/>
    <x v="0"/>
    <x v="1027"/>
    <x v="1526"/>
    <x v="8"/>
  </r>
  <r>
    <x v="4"/>
    <x v="6"/>
    <x v="77"/>
    <x v="0"/>
    <x v="0"/>
    <x v="1028"/>
    <x v="1527"/>
    <x v="8"/>
  </r>
  <r>
    <x v="4"/>
    <x v="6"/>
    <x v="77"/>
    <x v="0"/>
    <x v="0"/>
    <x v="1029"/>
    <x v="1528"/>
    <x v="8"/>
  </r>
  <r>
    <x v="4"/>
    <x v="6"/>
    <x v="903"/>
    <x v="0"/>
    <x v="0"/>
    <x v="1030"/>
    <x v="1529"/>
    <x v="6"/>
  </r>
  <r>
    <x v="4"/>
    <x v="6"/>
    <x v="904"/>
    <x v="0"/>
    <x v="0"/>
    <x v="1031"/>
    <x v="1530"/>
    <x v="6"/>
  </r>
  <r>
    <x v="4"/>
    <x v="6"/>
    <x v="905"/>
    <x v="0"/>
    <x v="0"/>
    <x v="1032"/>
    <x v="1531"/>
    <x v="15"/>
  </r>
  <r>
    <x v="4"/>
    <x v="6"/>
    <x v="906"/>
    <x v="0"/>
    <x v="0"/>
    <x v="1033"/>
    <x v="1532"/>
    <x v="5"/>
  </r>
  <r>
    <x v="4"/>
    <x v="6"/>
    <x v="907"/>
    <x v="0"/>
    <x v="0"/>
    <x v="551"/>
    <x v="1533"/>
    <x v="11"/>
  </r>
  <r>
    <x v="4"/>
    <x v="6"/>
    <x v="908"/>
    <x v="0"/>
    <x v="0"/>
    <x v="1034"/>
    <x v="1534"/>
    <x v="6"/>
  </r>
  <r>
    <x v="4"/>
    <x v="6"/>
    <x v="909"/>
    <x v="0"/>
    <x v="0"/>
    <x v="878"/>
    <x v="1535"/>
    <x v="11"/>
  </r>
  <r>
    <x v="4"/>
    <x v="6"/>
    <x v="910"/>
    <x v="0"/>
    <x v="0"/>
    <x v="481"/>
    <x v="1536"/>
    <x v="2"/>
  </r>
  <r>
    <x v="4"/>
    <x v="6"/>
    <x v="911"/>
    <x v="0"/>
    <x v="0"/>
    <x v="1035"/>
    <x v="1537"/>
    <x v="0"/>
  </r>
  <r>
    <x v="4"/>
    <x v="6"/>
    <x v="912"/>
    <x v="0"/>
    <x v="0"/>
    <x v="20"/>
    <x v="1538"/>
    <x v="21"/>
  </r>
  <r>
    <x v="4"/>
    <x v="6"/>
    <x v="913"/>
    <x v="0"/>
    <x v="0"/>
    <x v="1036"/>
    <x v="1539"/>
    <x v="23"/>
  </r>
  <r>
    <x v="4"/>
    <x v="6"/>
    <x v="914"/>
    <x v="0"/>
    <x v="0"/>
    <x v="1037"/>
    <x v="1540"/>
    <x v="0"/>
  </r>
  <r>
    <x v="4"/>
    <x v="6"/>
    <x v="915"/>
    <x v="0"/>
    <x v="0"/>
    <x v="1038"/>
    <x v="1541"/>
    <x v="11"/>
  </r>
  <r>
    <x v="4"/>
    <x v="6"/>
    <x v="916"/>
    <x v="0"/>
    <x v="0"/>
    <x v="1039"/>
    <x v="1542"/>
    <x v="2"/>
  </r>
  <r>
    <x v="4"/>
    <x v="6"/>
    <x v="917"/>
    <x v="0"/>
    <x v="0"/>
    <x v="1040"/>
    <x v="1543"/>
    <x v="11"/>
  </r>
  <r>
    <x v="4"/>
    <x v="6"/>
    <x v="918"/>
    <x v="0"/>
    <x v="0"/>
    <x v="1041"/>
    <x v="1544"/>
    <x v="7"/>
  </r>
  <r>
    <x v="4"/>
    <x v="6"/>
    <x v="919"/>
    <x v="0"/>
    <x v="0"/>
    <x v="1042"/>
    <x v="1545"/>
    <x v="11"/>
  </r>
  <r>
    <x v="4"/>
    <x v="6"/>
    <x v="920"/>
    <x v="0"/>
    <x v="0"/>
    <x v="235"/>
    <x v="1546"/>
    <x v="6"/>
  </r>
  <r>
    <x v="4"/>
    <x v="6"/>
    <x v="921"/>
    <x v="0"/>
    <x v="0"/>
    <x v="277"/>
    <x v="1547"/>
    <x v="14"/>
  </r>
  <r>
    <x v="4"/>
    <x v="6"/>
    <x v="922"/>
    <x v="0"/>
    <x v="0"/>
    <x v="696"/>
    <x v="1548"/>
    <x v="11"/>
  </r>
  <r>
    <x v="4"/>
    <x v="6"/>
    <x v="923"/>
    <x v="0"/>
    <x v="0"/>
    <x v="1043"/>
    <x v="1549"/>
    <x v="6"/>
  </r>
  <r>
    <x v="4"/>
    <x v="6"/>
    <x v="924"/>
    <x v="0"/>
    <x v="0"/>
    <x v="1044"/>
    <x v="1550"/>
    <x v="11"/>
  </r>
  <r>
    <x v="4"/>
    <x v="6"/>
    <x v="925"/>
    <x v="0"/>
    <x v="0"/>
    <x v="24"/>
    <x v="1551"/>
    <x v="6"/>
  </r>
  <r>
    <x v="4"/>
    <x v="6"/>
    <x v="926"/>
    <x v="0"/>
    <x v="0"/>
    <x v="1045"/>
    <x v="1552"/>
    <x v="0"/>
  </r>
  <r>
    <x v="4"/>
    <x v="6"/>
    <x v="77"/>
    <x v="0"/>
    <x v="0"/>
    <x v="1046"/>
    <x v="1553"/>
    <x v="8"/>
  </r>
  <r>
    <x v="4"/>
    <x v="6"/>
    <x v="77"/>
    <x v="0"/>
    <x v="0"/>
    <x v="1047"/>
    <x v="1554"/>
    <x v="8"/>
  </r>
  <r>
    <x v="4"/>
    <x v="6"/>
    <x v="77"/>
    <x v="0"/>
    <x v="0"/>
    <x v="1048"/>
    <x v="1555"/>
    <x v="8"/>
  </r>
  <r>
    <x v="4"/>
    <x v="6"/>
    <x v="77"/>
    <x v="0"/>
    <x v="0"/>
    <x v="1049"/>
    <x v="1556"/>
    <x v="8"/>
  </r>
  <r>
    <x v="4"/>
    <x v="6"/>
    <x v="77"/>
    <x v="0"/>
    <x v="0"/>
    <x v="1050"/>
    <x v="1557"/>
    <x v="8"/>
  </r>
  <r>
    <x v="4"/>
    <x v="6"/>
    <x v="927"/>
    <x v="0"/>
    <x v="0"/>
    <x v="2"/>
    <x v="1558"/>
    <x v="2"/>
  </r>
  <r>
    <x v="4"/>
    <x v="6"/>
    <x v="928"/>
    <x v="0"/>
    <x v="0"/>
    <x v="1051"/>
    <x v="1559"/>
    <x v="2"/>
  </r>
  <r>
    <x v="4"/>
    <x v="6"/>
    <x v="929"/>
    <x v="0"/>
    <x v="0"/>
    <x v="8"/>
    <x v="1560"/>
    <x v="2"/>
  </r>
  <r>
    <x v="4"/>
    <x v="6"/>
    <x v="930"/>
    <x v="0"/>
    <x v="0"/>
    <x v="1052"/>
    <x v="1561"/>
    <x v="2"/>
  </r>
  <r>
    <x v="4"/>
    <x v="6"/>
    <x v="77"/>
    <x v="0"/>
    <x v="0"/>
    <x v="133"/>
    <x v="1562"/>
    <x v="8"/>
  </r>
  <r>
    <x v="4"/>
    <x v="6"/>
    <x v="77"/>
    <x v="0"/>
    <x v="0"/>
    <x v="133"/>
    <x v="1563"/>
    <x v="8"/>
  </r>
  <r>
    <x v="4"/>
    <x v="6"/>
    <x v="77"/>
    <x v="0"/>
    <x v="0"/>
    <x v="1053"/>
    <x v="1564"/>
    <x v="8"/>
  </r>
  <r>
    <x v="4"/>
    <x v="6"/>
    <x v="931"/>
    <x v="0"/>
    <x v="0"/>
    <x v="1054"/>
    <x v="1565"/>
    <x v="1"/>
  </r>
  <r>
    <x v="4"/>
    <x v="6"/>
    <x v="77"/>
    <x v="0"/>
    <x v="0"/>
    <x v="133"/>
    <x v="1566"/>
    <x v="8"/>
  </r>
  <r>
    <x v="4"/>
    <x v="6"/>
    <x v="932"/>
    <x v="0"/>
    <x v="0"/>
    <x v="1055"/>
    <x v="1567"/>
    <x v="23"/>
  </r>
  <r>
    <x v="4"/>
    <x v="6"/>
    <x v="933"/>
    <x v="0"/>
    <x v="0"/>
    <x v="1056"/>
    <x v="1568"/>
    <x v="11"/>
  </r>
  <r>
    <x v="4"/>
    <x v="6"/>
    <x v="934"/>
    <x v="0"/>
    <x v="0"/>
    <x v="21"/>
    <x v="1569"/>
    <x v="6"/>
  </r>
  <r>
    <x v="4"/>
    <x v="6"/>
    <x v="935"/>
    <x v="0"/>
    <x v="0"/>
    <x v="21"/>
    <x v="1570"/>
    <x v="18"/>
  </r>
  <r>
    <x v="4"/>
    <x v="6"/>
    <x v="934"/>
    <x v="0"/>
    <x v="0"/>
    <x v="21"/>
    <x v="1571"/>
    <x v="6"/>
  </r>
  <r>
    <x v="4"/>
    <x v="6"/>
    <x v="77"/>
    <x v="0"/>
    <x v="0"/>
    <x v="582"/>
    <x v="1572"/>
    <x v="8"/>
  </r>
  <r>
    <x v="4"/>
    <x v="6"/>
    <x v="936"/>
    <x v="0"/>
    <x v="0"/>
    <x v="1057"/>
    <x v="1573"/>
    <x v="13"/>
  </r>
  <r>
    <x v="4"/>
    <x v="6"/>
    <x v="77"/>
    <x v="0"/>
    <x v="0"/>
    <x v="582"/>
    <x v="1574"/>
    <x v="8"/>
  </r>
  <r>
    <x v="4"/>
    <x v="6"/>
    <x v="937"/>
    <x v="0"/>
    <x v="0"/>
    <x v="1058"/>
    <x v="1575"/>
    <x v="14"/>
  </r>
  <r>
    <x v="4"/>
    <x v="6"/>
    <x v="938"/>
    <x v="0"/>
    <x v="0"/>
    <x v="1049"/>
    <x v="1576"/>
    <x v="10"/>
  </r>
  <r>
    <x v="4"/>
    <x v="6"/>
    <x v="939"/>
    <x v="0"/>
    <x v="0"/>
    <x v="755"/>
    <x v="1577"/>
    <x v="3"/>
  </r>
  <r>
    <x v="4"/>
    <x v="6"/>
    <x v="940"/>
    <x v="0"/>
    <x v="0"/>
    <x v="1059"/>
    <x v="1578"/>
    <x v="20"/>
  </r>
  <r>
    <x v="4"/>
    <x v="6"/>
    <x v="941"/>
    <x v="0"/>
    <x v="0"/>
    <x v="1060"/>
    <x v="1579"/>
    <x v="2"/>
  </r>
  <r>
    <x v="4"/>
    <x v="6"/>
    <x v="942"/>
    <x v="0"/>
    <x v="0"/>
    <x v="1061"/>
    <x v="1580"/>
    <x v="9"/>
  </r>
  <r>
    <x v="4"/>
    <x v="6"/>
    <x v="943"/>
    <x v="0"/>
    <x v="0"/>
    <x v="1062"/>
    <x v="1581"/>
    <x v="20"/>
  </r>
  <r>
    <x v="4"/>
    <x v="6"/>
    <x v="944"/>
    <x v="0"/>
    <x v="0"/>
    <x v="1063"/>
    <x v="1582"/>
    <x v="0"/>
  </r>
  <r>
    <x v="4"/>
    <x v="6"/>
    <x v="945"/>
    <x v="0"/>
    <x v="0"/>
    <x v="1005"/>
    <x v="1583"/>
    <x v="0"/>
  </r>
  <r>
    <x v="4"/>
    <x v="6"/>
    <x v="946"/>
    <x v="0"/>
    <x v="0"/>
    <x v="1064"/>
    <x v="1584"/>
    <x v="0"/>
  </r>
  <r>
    <x v="4"/>
    <x v="6"/>
    <x v="947"/>
    <x v="0"/>
    <x v="0"/>
    <x v="1065"/>
    <x v="1585"/>
    <x v="15"/>
  </r>
  <r>
    <x v="4"/>
    <x v="6"/>
    <x v="948"/>
    <x v="0"/>
    <x v="0"/>
    <x v="1066"/>
    <x v="1586"/>
    <x v="1"/>
  </r>
  <r>
    <x v="4"/>
    <x v="6"/>
    <x v="949"/>
    <x v="0"/>
    <x v="0"/>
    <x v="1067"/>
    <x v="1587"/>
    <x v="6"/>
  </r>
  <r>
    <x v="4"/>
    <x v="6"/>
    <x v="950"/>
    <x v="0"/>
    <x v="0"/>
    <x v="925"/>
    <x v="1588"/>
    <x v="11"/>
  </r>
  <r>
    <x v="4"/>
    <x v="6"/>
    <x v="951"/>
    <x v="0"/>
    <x v="0"/>
    <x v="7"/>
    <x v="1589"/>
    <x v="21"/>
  </r>
  <r>
    <x v="4"/>
    <x v="6"/>
    <x v="952"/>
    <x v="0"/>
    <x v="0"/>
    <x v="312"/>
    <x v="1590"/>
    <x v="6"/>
  </r>
  <r>
    <x v="4"/>
    <x v="6"/>
    <x v="953"/>
    <x v="0"/>
    <x v="0"/>
    <x v="1068"/>
    <x v="1591"/>
    <x v="0"/>
  </r>
  <r>
    <x v="4"/>
    <x v="6"/>
    <x v="954"/>
    <x v="0"/>
    <x v="0"/>
    <x v="7"/>
    <x v="1592"/>
    <x v="3"/>
  </r>
  <r>
    <x v="4"/>
    <x v="6"/>
    <x v="955"/>
    <x v="0"/>
    <x v="0"/>
    <x v="1069"/>
    <x v="1593"/>
    <x v="11"/>
  </r>
  <r>
    <x v="4"/>
    <x v="6"/>
    <x v="956"/>
    <x v="0"/>
    <x v="0"/>
    <x v="1070"/>
    <x v="1594"/>
    <x v="3"/>
  </r>
  <r>
    <x v="4"/>
    <x v="6"/>
    <x v="957"/>
    <x v="0"/>
    <x v="0"/>
    <x v="909"/>
    <x v="1595"/>
    <x v="2"/>
  </r>
  <r>
    <x v="4"/>
    <x v="6"/>
    <x v="958"/>
    <x v="0"/>
    <x v="0"/>
    <x v="7"/>
    <x v="1596"/>
    <x v="2"/>
  </r>
  <r>
    <x v="4"/>
    <x v="6"/>
    <x v="959"/>
    <x v="0"/>
    <x v="0"/>
    <x v="1071"/>
    <x v="1597"/>
    <x v="11"/>
  </r>
  <r>
    <x v="4"/>
    <x v="6"/>
    <x v="960"/>
    <x v="0"/>
    <x v="0"/>
    <x v="2"/>
    <x v="1598"/>
    <x v="7"/>
  </r>
  <r>
    <x v="4"/>
    <x v="6"/>
    <x v="961"/>
    <x v="0"/>
    <x v="0"/>
    <x v="7"/>
    <x v="1599"/>
    <x v="3"/>
  </r>
  <r>
    <x v="4"/>
    <x v="6"/>
    <x v="962"/>
    <x v="0"/>
    <x v="0"/>
    <x v="874"/>
    <x v="1600"/>
    <x v="2"/>
  </r>
  <r>
    <x v="4"/>
    <x v="6"/>
    <x v="963"/>
    <x v="0"/>
    <x v="0"/>
    <x v="1072"/>
    <x v="1601"/>
    <x v="11"/>
  </r>
  <r>
    <x v="4"/>
    <x v="6"/>
    <x v="964"/>
    <x v="0"/>
    <x v="0"/>
    <x v="713"/>
    <x v="1602"/>
    <x v="3"/>
  </r>
  <r>
    <x v="4"/>
    <x v="6"/>
    <x v="965"/>
    <x v="0"/>
    <x v="0"/>
    <x v="655"/>
    <x v="1603"/>
    <x v="11"/>
  </r>
  <r>
    <x v="4"/>
    <x v="6"/>
    <x v="77"/>
    <x v="0"/>
    <x v="0"/>
    <x v="1073"/>
    <x v="1604"/>
    <x v="8"/>
  </r>
  <r>
    <x v="4"/>
    <x v="6"/>
    <x v="77"/>
    <x v="0"/>
    <x v="0"/>
    <x v="133"/>
    <x v="1605"/>
    <x v="8"/>
  </r>
  <r>
    <x v="4"/>
    <x v="6"/>
    <x v="77"/>
    <x v="0"/>
    <x v="0"/>
    <x v="133"/>
    <x v="1606"/>
    <x v="8"/>
  </r>
  <r>
    <x v="4"/>
    <x v="6"/>
    <x v="966"/>
    <x v="0"/>
    <x v="0"/>
    <x v="1074"/>
    <x v="1607"/>
    <x v="6"/>
  </r>
  <r>
    <x v="4"/>
    <x v="6"/>
    <x v="77"/>
    <x v="0"/>
    <x v="0"/>
    <x v="1075"/>
    <x v="1608"/>
    <x v="8"/>
  </r>
  <r>
    <x v="4"/>
    <x v="6"/>
    <x v="967"/>
    <x v="0"/>
    <x v="0"/>
    <x v="24"/>
    <x v="1609"/>
    <x v="6"/>
  </r>
  <r>
    <x v="4"/>
    <x v="6"/>
    <x v="968"/>
    <x v="0"/>
    <x v="0"/>
    <x v="1076"/>
    <x v="1610"/>
    <x v="6"/>
  </r>
  <r>
    <x v="4"/>
    <x v="6"/>
    <x v="969"/>
    <x v="0"/>
    <x v="0"/>
    <x v="1077"/>
    <x v="1611"/>
    <x v="6"/>
  </r>
  <r>
    <x v="4"/>
    <x v="6"/>
    <x v="970"/>
    <x v="0"/>
    <x v="0"/>
    <x v="280"/>
    <x v="1612"/>
    <x v="21"/>
  </r>
  <r>
    <x v="4"/>
    <x v="6"/>
    <x v="971"/>
    <x v="0"/>
    <x v="0"/>
    <x v="1078"/>
    <x v="1613"/>
    <x v="1"/>
  </r>
  <r>
    <x v="4"/>
    <x v="6"/>
    <x v="972"/>
    <x v="0"/>
    <x v="0"/>
    <x v="1079"/>
    <x v="1614"/>
    <x v="6"/>
  </r>
  <r>
    <x v="4"/>
    <x v="6"/>
    <x v="973"/>
    <x v="0"/>
    <x v="0"/>
    <x v="1080"/>
    <x v="1615"/>
    <x v="6"/>
  </r>
  <r>
    <x v="4"/>
    <x v="6"/>
    <x v="974"/>
    <x v="0"/>
    <x v="0"/>
    <x v="1081"/>
    <x v="1616"/>
    <x v="23"/>
  </r>
  <r>
    <x v="4"/>
    <x v="6"/>
    <x v="975"/>
    <x v="0"/>
    <x v="0"/>
    <x v="1082"/>
    <x v="1617"/>
    <x v="11"/>
  </r>
  <r>
    <x v="4"/>
    <x v="6"/>
    <x v="976"/>
    <x v="0"/>
    <x v="0"/>
    <x v="24"/>
    <x v="1618"/>
    <x v="18"/>
  </r>
  <r>
    <x v="4"/>
    <x v="6"/>
    <x v="977"/>
    <x v="0"/>
    <x v="0"/>
    <x v="280"/>
    <x v="1619"/>
    <x v="0"/>
  </r>
  <r>
    <x v="4"/>
    <x v="6"/>
    <x v="77"/>
    <x v="0"/>
    <x v="0"/>
    <x v="1083"/>
    <x v="1620"/>
    <x v="8"/>
  </r>
  <r>
    <x v="4"/>
    <x v="6"/>
    <x v="77"/>
    <x v="0"/>
    <x v="0"/>
    <x v="133"/>
    <x v="1621"/>
    <x v="8"/>
  </r>
  <r>
    <x v="4"/>
    <x v="6"/>
    <x v="77"/>
    <x v="0"/>
    <x v="0"/>
    <x v="133"/>
    <x v="1622"/>
    <x v="8"/>
  </r>
  <r>
    <x v="4"/>
    <x v="6"/>
    <x v="978"/>
    <x v="0"/>
    <x v="0"/>
    <x v="1084"/>
    <x v="1623"/>
    <x v="1"/>
  </r>
  <r>
    <x v="4"/>
    <x v="6"/>
    <x v="979"/>
    <x v="0"/>
    <x v="0"/>
    <x v="1085"/>
    <x v="1624"/>
    <x v="23"/>
  </r>
  <r>
    <x v="4"/>
    <x v="6"/>
    <x v="980"/>
    <x v="0"/>
    <x v="0"/>
    <x v="1086"/>
    <x v="1625"/>
    <x v="15"/>
  </r>
  <r>
    <x v="4"/>
    <x v="6"/>
    <x v="981"/>
    <x v="0"/>
    <x v="0"/>
    <x v="756"/>
    <x v="1626"/>
    <x v="9"/>
  </r>
  <r>
    <x v="4"/>
    <x v="6"/>
    <x v="982"/>
    <x v="0"/>
    <x v="0"/>
    <x v="1087"/>
    <x v="1627"/>
    <x v="6"/>
  </r>
  <r>
    <x v="4"/>
    <x v="6"/>
    <x v="983"/>
    <x v="0"/>
    <x v="0"/>
    <x v="1088"/>
    <x v="1628"/>
    <x v="6"/>
  </r>
  <r>
    <x v="4"/>
    <x v="6"/>
    <x v="77"/>
    <x v="0"/>
    <x v="0"/>
    <x v="133"/>
    <x v="1629"/>
    <x v="8"/>
  </r>
  <r>
    <x v="4"/>
    <x v="6"/>
    <x v="77"/>
    <x v="0"/>
    <x v="0"/>
    <x v="87"/>
    <x v="1630"/>
    <x v="8"/>
  </r>
  <r>
    <x v="4"/>
    <x v="6"/>
    <x v="77"/>
    <x v="0"/>
    <x v="0"/>
    <x v="59"/>
    <x v="1631"/>
    <x v="8"/>
  </r>
  <r>
    <x v="4"/>
    <x v="6"/>
    <x v="77"/>
    <x v="0"/>
    <x v="0"/>
    <x v="1089"/>
    <x v="1632"/>
    <x v="8"/>
  </r>
  <r>
    <x v="4"/>
    <x v="6"/>
    <x v="984"/>
    <x v="0"/>
    <x v="0"/>
    <x v="27"/>
    <x v="1633"/>
    <x v="6"/>
  </r>
  <r>
    <x v="4"/>
    <x v="6"/>
    <x v="985"/>
    <x v="0"/>
    <x v="0"/>
    <x v="1090"/>
    <x v="1634"/>
    <x v="11"/>
  </r>
  <r>
    <x v="4"/>
    <x v="6"/>
    <x v="986"/>
    <x v="0"/>
    <x v="0"/>
    <x v="1091"/>
    <x v="1635"/>
    <x v="11"/>
  </r>
  <r>
    <x v="4"/>
    <x v="6"/>
    <x v="77"/>
    <x v="0"/>
    <x v="0"/>
    <x v="432"/>
    <x v="1636"/>
    <x v="8"/>
  </r>
  <r>
    <x v="4"/>
    <x v="6"/>
    <x v="77"/>
    <x v="0"/>
    <x v="0"/>
    <x v="1092"/>
    <x v="1637"/>
    <x v="8"/>
  </r>
  <r>
    <x v="4"/>
    <x v="6"/>
    <x v="987"/>
    <x v="0"/>
    <x v="0"/>
    <x v="1093"/>
    <x v="1638"/>
    <x v="2"/>
  </r>
  <r>
    <x v="4"/>
    <x v="6"/>
    <x v="988"/>
    <x v="0"/>
    <x v="0"/>
    <x v="1094"/>
    <x v="1639"/>
    <x v="6"/>
  </r>
  <r>
    <x v="4"/>
    <x v="6"/>
    <x v="989"/>
    <x v="0"/>
    <x v="0"/>
    <x v="1095"/>
    <x v="1640"/>
    <x v="12"/>
  </r>
  <r>
    <x v="4"/>
    <x v="6"/>
    <x v="990"/>
    <x v="0"/>
    <x v="0"/>
    <x v="1096"/>
    <x v="1641"/>
    <x v="12"/>
  </r>
  <r>
    <x v="4"/>
    <x v="6"/>
    <x v="991"/>
    <x v="0"/>
    <x v="0"/>
    <x v="878"/>
    <x v="1642"/>
    <x v="2"/>
  </r>
  <r>
    <x v="4"/>
    <x v="6"/>
    <x v="992"/>
    <x v="0"/>
    <x v="0"/>
    <x v="4"/>
    <x v="1643"/>
    <x v="2"/>
  </r>
  <r>
    <x v="4"/>
    <x v="6"/>
    <x v="993"/>
    <x v="0"/>
    <x v="0"/>
    <x v="2"/>
    <x v="1644"/>
    <x v="9"/>
  </r>
  <r>
    <x v="4"/>
    <x v="6"/>
    <x v="994"/>
    <x v="0"/>
    <x v="0"/>
    <x v="1097"/>
    <x v="1645"/>
    <x v="1"/>
  </r>
  <r>
    <x v="4"/>
    <x v="6"/>
    <x v="995"/>
    <x v="0"/>
    <x v="0"/>
    <x v="4"/>
    <x v="1646"/>
    <x v="13"/>
  </r>
  <r>
    <x v="4"/>
    <x v="6"/>
    <x v="996"/>
    <x v="0"/>
    <x v="0"/>
    <x v="1098"/>
    <x v="1647"/>
    <x v="0"/>
  </r>
  <r>
    <x v="4"/>
    <x v="6"/>
    <x v="997"/>
    <x v="0"/>
    <x v="0"/>
    <x v="4"/>
    <x v="1648"/>
    <x v="7"/>
  </r>
  <r>
    <x v="4"/>
    <x v="6"/>
    <x v="998"/>
    <x v="0"/>
    <x v="0"/>
    <x v="1099"/>
    <x v="1649"/>
    <x v="11"/>
  </r>
  <r>
    <x v="4"/>
    <x v="6"/>
    <x v="999"/>
    <x v="0"/>
    <x v="0"/>
    <x v="1100"/>
    <x v="1650"/>
    <x v="11"/>
  </r>
  <r>
    <x v="4"/>
    <x v="6"/>
    <x v="1000"/>
    <x v="0"/>
    <x v="0"/>
    <x v="595"/>
    <x v="1651"/>
    <x v="3"/>
  </r>
  <r>
    <x v="4"/>
    <x v="6"/>
    <x v="1001"/>
    <x v="0"/>
    <x v="0"/>
    <x v="1101"/>
    <x v="1652"/>
    <x v="6"/>
  </r>
  <r>
    <x v="4"/>
    <x v="6"/>
    <x v="1002"/>
    <x v="0"/>
    <x v="0"/>
    <x v="1102"/>
    <x v="1653"/>
    <x v="6"/>
  </r>
  <r>
    <x v="4"/>
    <x v="6"/>
    <x v="1003"/>
    <x v="0"/>
    <x v="0"/>
    <x v="417"/>
    <x v="1654"/>
    <x v="6"/>
  </r>
  <r>
    <x v="4"/>
    <x v="6"/>
    <x v="1004"/>
    <x v="0"/>
    <x v="0"/>
    <x v="1103"/>
    <x v="1655"/>
    <x v="11"/>
  </r>
  <r>
    <x v="4"/>
    <x v="6"/>
    <x v="1005"/>
    <x v="0"/>
    <x v="0"/>
    <x v="312"/>
    <x v="1656"/>
    <x v="2"/>
  </r>
  <r>
    <x v="4"/>
    <x v="6"/>
    <x v="1006"/>
    <x v="0"/>
    <x v="0"/>
    <x v="924"/>
    <x v="1657"/>
    <x v="11"/>
  </r>
  <r>
    <x v="4"/>
    <x v="6"/>
    <x v="1007"/>
    <x v="0"/>
    <x v="0"/>
    <x v="1104"/>
    <x v="1658"/>
    <x v="2"/>
  </r>
  <r>
    <x v="4"/>
    <x v="6"/>
    <x v="1008"/>
    <x v="0"/>
    <x v="0"/>
    <x v="1105"/>
    <x v="1659"/>
    <x v="11"/>
  </r>
  <r>
    <x v="4"/>
    <x v="6"/>
    <x v="1009"/>
    <x v="0"/>
    <x v="0"/>
    <x v="1106"/>
    <x v="1660"/>
    <x v="2"/>
  </r>
  <r>
    <x v="4"/>
    <x v="6"/>
    <x v="1010"/>
    <x v="0"/>
    <x v="0"/>
    <x v="1107"/>
    <x v="1661"/>
    <x v="2"/>
  </r>
  <r>
    <x v="4"/>
    <x v="6"/>
    <x v="1011"/>
    <x v="0"/>
    <x v="0"/>
    <x v="277"/>
    <x v="1662"/>
    <x v="9"/>
  </r>
  <r>
    <x v="4"/>
    <x v="6"/>
    <x v="1012"/>
    <x v="0"/>
    <x v="0"/>
    <x v="1108"/>
    <x v="1663"/>
    <x v="11"/>
  </r>
  <r>
    <x v="4"/>
    <x v="6"/>
    <x v="1013"/>
    <x v="0"/>
    <x v="0"/>
    <x v="1109"/>
    <x v="1664"/>
    <x v="11"/>
  </r>
  <r>
    <x v="4"/>
    <x v="6"/>
    <x v="1014"/>
    <x v="0"/>
    <x v="0"/>
    <x v="756"/>
    <x v="1665"/>
    <x v="3"/>
  </r>
  <r>
    <x v="4"/>
    <x v="6"/>
    <x v="1015"/>
    <x v="0"/>
    <x v="0"/>
    <x v="1110"/>
    <x v="1666"/>
    <x v="11"/>
  </r>
  <r>
    <x v="4"/>
    <x v="6"/>
    <x v="1016"/>
    <x v="0"/>
    <x v="0"/>
    <x v="1111"/>
    <x v="1667"/>
    <x v="11"/>
  </r>
  <r>
    <x v="4"/>
    <x v="6"/>
    <x v="1017"/>
    <x v="0"/>
    <x v="0"/>
    <x v="72"/>
    <x v="1668"/>
    <x v="23"/>
  </r>
  <r>
    <x v="4"/>
    <x v="6"/>
    <x v="1018"/>
    <x v="0"/>
    <x v="0"/>
    <x v="27"/>
    <x v="1669"/>
    <x v="18"/>
  </r>
  <r>
    <x v="4"/>
    <x v="6"/>
    <x v="1019"/>
    <x v="0"/>
    <x v="0"/>
    <x v="1112"/>
    <x v="1670"/>
    <x v="3"/>
  </r>
  <r>
    <x v="4"/>
    <x v="6"/>
    <x v="1020"/>
    <x v="0"/>
    <x v="0"/>
    <x v="1113"/>
    <x v="1671"/>
    <x v="0"/>
  </r>
  <r>
    <x v="4"/>
    <x v="6"/>
    <x v="1021"/>
    <x v="0"/>
    <x v="0"/>
    <x v="1114"/>
    <x v="1672"/>
    <x v="0"/>
  </r>
  <r>
    <x v="4"/>
    <x v="6"/>
    <x v="1022"/>
    <x v="0"/>
    <x v="0"/>
    <x v="1115"/>
    <x v="1673"/>
    <x v="0"/>
  </r>
  <r>
    <x v="4"/>
    <x v="6"/>
    <x v="77"/>
    <x v="0"/>
    <x v="0"/>
    <x v="1116"/>
    <x v="1674"/>
    <x v="8"/>
  </r>
  <r>
    <x v="4"/>
    <x v="6"/>
    <x v="77"/>
    <x v="0"/>
    <x v="0"/>
    <x v="779"/>
    <x v="1675"/>
    <x v="8"/>
  </r>
  <r>
    <x v="4"/>
    <x v="6"/>
    <x v="77"/>
    <x v="0"/>
    <x v="0"/>
    <x v="1117"/>
    <x v="1676"/>
    <x v="8"/>
  </r>
  <r>
    <x v="4"/>
    <x v="6"/>
    <x v="77"/>
    <x v="0"/>
    <x v="0"/>
    <x v="59"/>
    <x v="1677"/>
    <x v="8"/>
  </r>
  <r>
    <x v="4"/>
    <x v="6"/>
    <x v="77"/>
    <x v="0"/>
    <x v="0"/>
    <x v="1118"/>
    <x v="1678"/>
    <x v="8"/>
  </r>
  <r>
    <x v="4"/>
    <x v="6"/>
    <x v="77"/>
    <x v="0"/>
    <x v="0"/>
    <x v="1119"/>
    <x v="1679"/>
    <x v="8"/>
  </r>
  <r>
    <x v="4"/>
    <x v="6"/>
    <x v="77"/>
    <x v="0"/>
    <x v="0"/>
    <x v="550"/>
    <x v="1680"/>
    <x v="8"/>
  </r>
  <r>
    <x v="4"/>
    <x v="6"/>
    <x v="77"/>
    <x v="0"/>
    <x v="0"/>
    <x v="1120"/>
    <x v="1681"/>
    <x v="8"/>
  </r>
  <r>
    <x v="4"/>
    <x v="6"/>
    <x v="1023"/>
    <x v="0"/>
    <x v="0"/>
    <x v="1121"/>
    <x v="1682"/>
    <x v="6"/>
  </r>
  <r>
    <x v="4"/>
    <x v="6"/>
    <x v="1024"/>
    <x v="0"/>
    <x v="0"/>
    <x v="252"/>
    <x v="1683"/>
    <x v="6"/>
  </r>
  <r>
    <x v="4"/>
    <x v="6"/>
    <x v="1025"/>
    <x v="0"/>
    <x v="0"/>
    <x v="1122"/>
    <x v="1684"/>
    <x v="5"/>
  </r>
  <r>
    <x v="4"/>
    <x v="6"/>
    <x v="1026"/>
    <x v="0"/>
    <x v="0"/>
    <x v="1123"/>
    <x v="1685"/>
    <x v="0"/>
  </r>
  <r>
    <x v="4"/>
    <x v="6"/>
    <x v="77"/>
    <x v="0"/>
    <x v="0"/>
    <x v="1124"/>
    <x v="1686"/>
    <x v="8"/>
  </r>
  <r>
    <x v="4"/>
    <x v="6"/>
    <x v="77"/>
    <x v="0"/>
    <x v="0"/>
    <x v="1125"/>
    <x v="1687"/>
    <x v="8"/>
  </r>
  <r>
    <x v="4"/>
    <x v="6"/>
    <x v="77"/>
    <x v="0"/>
    <x v="0"/>
    <x v="1126"/>
    <x v="1688"/>
    <x v="8"/>
  </r>
  <r>
    <x v="4"/>
    <x v="6"/>
    <x v="1027"/>
    <x v="0"/>
    <x v="0"/>
    <x v="1127"/>
    <x v="1689"/>
    <x v="6"/>
  </r>
  <r>
    <x v="4"/>
    <x v="6"/>
    <x v="1028"/>
    <x v="0"/>
    <x v="0"/>
    <x v="1128"/>
    <x v="1690"/>
    <x v="6"/>
  </r>
  <r>
    <x v="4"/>
    <x v="6"/>
    <x v="77"/>
    <x v="0"/>
    <x v="0"/>
    <x v="1129"/>
    <x v="1691"/>
    <x v="8"/>
  </r>
  <r>
    <x v="4"/>
    <x v="6"/>
    <x v="77"/>
    <x v="0"/>
    <x v="0"/>
    <x v="1130"/>
    <x v="1692"/>
    <x v="8"/>
  </r>
  <r>
    <x v="4"/>
    <x v="6"/>
    <x v="77"/>
    <x v="0"/>
    <x v="0"/>
    <x v="1131"/>
    <x v="1692"/>
    <x v="8"/>
  </r>
  <r>
    <x v="4"/>
    <x v="6"/>
    <x v="1029"/>
    <x v="0"/>
    <x v="0"/>
    <x v="1132"/>
    <x v="1693"/>
    <x v="10"/>
  </r>
  <r>
    <x v="4"/>
    <x v="7"/>
    <x v="77"/>
    <x v="0"/>
    <x v="0"/>
    <x v="1133"/>
    <x v="1694"/>
    <x v="8"/>
  </r>
  <r>
    <x v="4"/>
    <x v="7"/>
    <x v="77"/>
    <x v="0"/>
    <x v="0"/>
    <x v="1134"/>
    <x v="1695"/>
    <x v="8"/>
  </r>
  <r>
    <x v="4"/>
    <x v="7"/>
    <x v="1030"/>
    <x v="0"/>
    <x v="0"/>
    <x v="1135"/>
    <x v="1696"/>
    <x v="11"/>
  </r>
  <r>
    <x v="4"/>
    <x v="7"/>
    <x v="1031"/>
    <x v="0"/>
    <x v="0"/>
    <x v="1136"/>
    <x v="1697"/>
    <x v="9"/>
  </r>
  <r>
    <x v="4"/>
    <x v="7"/>
    <x v="1032"/>
    <x v="0"/>
    <x v="0"/>
    <x v="221"/>
    <x v="1698"/>
    <x v="16"/>
  </r>
  <r>
    <x v="4"/>
    <x v="7"/>
    <x v="1033"/>
    <x v="0"/>
    <x v="0"/>
    <x v="1137"/>
    <x v="1699"/>
    <x v="11"/>
  </r>
  <r>
    <x v="4"/>
    <x v="7"/>
    <x v="1034"/>
    <x v="0"/>
    <x v="0"/>
    <x v="1138"/>
    <x v="1700"/>
    <x v="11"/>
  </r>
  <r>
    <x v="4"/>
    <x v="7"/>
    <x v="1035"/>
    <x v="0"/>
    <x v="0"/>
    <x v="252"/>
    <x v="1701"/>
    <x v="6"/>
  </r>
  <r>
    <x v="4"/>
    <x v="7"/>
    <x v="1036"/>
    <x v="0"/>
    <x v="0"/>
    <x v="1139"/>
    <x v="1702"/>
    <x v="11"/>
  </r>
  <r>
    <x v="4"/>
    <x v="7"/>
    <x v="1037"/>
    <x v="0"/>
    <x v="0"/>
    <x v="691"/>
    <x v="1703"/>
    <x v="6"/>
  </r>
  <r>
    <x v="4"/>
    <x v="7"/>
    <x v="1038"/>
    <x v="0"/>
    <x v="0"/>
    <x v="1140"/>
    <x v="1704"/>
    <x v="11"/>
  </r>
  <r>
    <x v="4"/>
    <x v="7"/>
    <x v="1039"/>
    <x v="0"/>
    <x v="0"/>
    <x v="1141"/>
    <x v="1705"/>
    <x v="11"/>
  </r>
  <r>
    <x v="4"/>
    <x v="7"/>
    <x v="1040"/>
    <x v="0"/>
    <x v="0"/>
    <x v="1142"/>
    <x v="1706"/>
    <x v="11"/>
  </r>
  <r>
    <x v="4"/>
    <x v="7"/>
    <x v="1041"/>
    <x v="0"/>
    <x v="0"/>
    <x v="1143"/>
    <x v="1707"/>
    <x v="11"/>
  </r>
  <r>
    <x v="4"/>
    <x v="7"/>
    <x v="1042"/>
    <x v="0"/>
    <x v="0"/>
    <x v="1144"/>
    <x v="1708"/>
    <x v="11"/>
  </r>
  <r>
    <x v="4"/>
    <x v="7"/>
    <x v="1043"/>
    <x v="0"/>
    <x v="0"/>
    <x v="2"/>
    <x v="1709"/>
    <x v="2"/>
  </r>
  <r>
    <x v="4"/>
    <x v="7"/>
    <x v="1044"/>
    <x v="0"/>
    <x v="0"/>
    <x v="1145"/>
    <x v="1710"/>
    <x v="6"/>
  </r>
  <r>
    <x v="4"/>
    <x v="7"/>
    <x v="1045"/>
    <x v="0"/>
    <x v="0"/>
    <x v="493"/>
    <x v="1711"/>
    <x v="11"/>
  </r>
  <r>
    <x v="4"/>
    <x v="7"/>
    <x v="1046"/>
    <x v="0"/>
    <x v="0"/>
    <x v="1146"/>
    <x v="1712"/>
    <x v="15"/>
  </r>
  <r>
    <x v="4"/>
    <x v="7"/>
    <x v="1047"/>
    <x v="0"/>
    <x v="0"/>
    <x v="1147"/>
    <x v="1713"/>
    <x v="6"/>
  </r>
  <r>
    <x v="4"/>
    <x v="7"/>
    <x v="77"/>
    <x v="0"/>
    <x v="0"/>
    <x v="1148"/>
    <x v="1714"/>
    <x v="8"/>
  </r>
  <r>
    <x v="4"/>
    <x v="7"/>
    <x v="77"/>
    <x v="0"/>
    <x v="0"/>
    <x v="1149"/>
    <x v="1715"/>
    <x v="8"/>
  </r>
  <r>
    <x v="4"/>
    <x v="7"/>
    <x v="77"/>
    <x v="0"/>
    <x v="0"/>
    <x v="54"/>
    <x v="1716"/>
    <x v="8"/>
  </r>
  <r>
    <x v="4"/>
    <x v="7"/>
    <x v="77"/>
    <x v="0"/>
    <x v="0"/>
    <x v="214"/>
    <x v="1717"/>
    <x v="8"/>
  </r>
  <r>
    <x v="4"/>
    <x v="7"/>
    <x v="77"/>
    <x v="0"/>
    <x v="0"/>
    <x v="1150"/>
    <x v="1718"/>
    <x v="8"/>
  </r>
  <r>
    <x v="4"/>
    <x v="7"/>
    <x v="77"/>
    <x v="0"/>
    <x v="0"/>
    <x v="1151"/>
    <x v="1719"/>
    <x v="8"/>
  </r>
  <r>
    <x v="4"/>
    <x v="5"/>
    <x v="1048"/>
    <x v="0"/>
    <x v="0"/>
    <x v="1152"/>
    <x v="25"/>
    <x v="22"/>
  </r>
  <r>
    <x v="4"/>
    <x v="7"/>
    <x v="1049"/>
    <x v="0"/>
    <x v="0"/>
    <x v="20"/>
    <x v="1720"/>
    <x v="21"/>
  </r>
  <r>
    <x v="4"/>
    <x v="7"/>
    <x v="77"/>
    <x v="0"/>
    <x v="0"/>
    <x v="106"/>
    <x v="1721"/>
    <x v="8"/>
  </r>
  <r>
    <x v="4"/>
    <x v="7"/>
    <x v="1050"/>
    <x v="0"/>
    <x v="0"/>
    <x v="1153"/>
    <x v="1722"/>
    <x v="11"/>
  </r>
  <r>
    <x v="4"/>
    <x v="7"/>
    <x v="1051"/>
    <x v="0"/>
    <x v="0"/>
    <x v="1154"/>
    <x v="1723"/>
    <x v="11"/>
  </r>
  <r>
    <x v="4"/>
    <x v="7"/>
    <x v="1052"/>
    <x v="0"/>
    <x v="0"/>
    <x v="1155"/>
    <x v="1724"/>
    <x v="11"/>
  </r>
  <r>
    <x v="4"/>
    <x v="7"/>
    <x v="1053"/>
    <x v="0"/>
    <x v="0"/>
    <x v="1156"/>
    <x v="1725"/>
    <x v="9"/>
  </r>
  <r>
    <x v="4"/>
    <x v="7"/>
    <x v="1054"/>
    <x v="0"/>
    <x v="0"/>
    <x v="664"/>
    <x v="1726"/>
    <x v="24"/>
  </r>
  <r>
    <x v="4"/>
    <x v="7"/>
    <x v="1055"/>
    <x v="0"/>
    <x v="0"/>
    <x v="612"/>
    <x v="1727"/>
    <x v="9"/>
  </r>
  <r>
    <x v="4"/>
    <x v="7"/>
    <x v="1056"/>
    <x v="0"/>
    <x v="0"/>
    <x v="20"/>
    <x v="1728"/>
    <x v="3"/>
  </r>
  <r>
    <x v="4"/>
    <x v="7"/>
    <x v="1057"/>
    <x v="0"/>
    <x v="0"/>
    <x v="1157"/>
    <x v="1729"/>
    <x v="3"/>
  </r>
  <r>
    <x v="4"/>
    <x v="7"/>
    <x v="1058"/>
    <x v="0"/>
    <x v="0"/>
    <x v="1158"/>
    <x v="1730"/>
    <x v="0"/>
  </r>
  <r>
    <x v="4"/>
    <x v="7"/>
    <x v="1059"/>
    <x v="0"/>
    <x v="0"/>
    <x v="112"/>
    <x v="1731"/>
    <x v="0"/>
  </r>
  <r>
    <x v="4"/>
    <x v="7"/>
    <x v="1060"/>
    <x v="0"/>
    <x v="0"/>
    <x v="1159"/>
    <x v="1732"/>
    <x v="11"/>
  </r>
  <r>
    <x v="4"/>
    <x v="7"/>
    <x v="1061"/>
    <x v="0"/>
    <x v="0"/>
    <x v="1160"/>
    <x v="1733"/>
    <x v="11"/>
  </r>
  <r>
    <x v="4"/>
    <x v="7"/>
    <x v="1062"/>
    <x v="0"/>
    <x v="0"/>
    <x v="1161"/>
    <x v="1734"/>
    <x v="2"/>
  </r>
  <r>
    <x v="4"/>
    <x v="7"/>
    <x v="1063"/>
    <x v="0"/>
    <x v="0"/>
    <x v="1162"/>
    <x v="1735"/>
    <x v="11"/>
  </r>
  <r>
    <x v="4"/>
    <x v="7"/>
    <x v="1064"/>
    <x v="0"/>
    <x v="0"/>
    <x v="1163"/>
    <x v="1736"/>
    <x v="11"/>
  </r>
  <r>
    <x v="4"/>
    <x v="7"/>
    <x v="1065"/>
    <x v="0"/>
    <x v="0"/>
    <x v="1080"/>
    <x v="1737"/>
    <x v="11"/>
  </r>
  <r>
    <x v="4"/>
    <x v="7"/>
    <x v="1066"/>
    <x v="0"/>
    <x v="0"/>
    <x v="1164"/>
    <x v="1738"/>
    <x v="11"/>
  </r>
  <r>
    <x v="4"/>
    <x v="7"/>
    <x v="1067"/>
    <x v="0"/>
    <x v="0"/>
    <x v="1165"/>
    <x v="1739"/>
    <x v="6"/>
  </r>
  <r>
    <x v="4"/>
    <x v="7"/>
    <x v="1068"/>
    <x v="0"/>
    <x v="0"/>
    <x v="523"/>
    <x v="1740"/>
    <x v="11"/>
  </r>
  <r>
    <x v="4"/>
    <x v="7"/>
    <x v="1069"/>
    <x v="0"/>
    <x v="0"/>
    <x v="1166"/>
    <x v="1741"/>
    <x v="11"/>
  </r>
  <r>
    <x v="4"/>
    <x v="7"/>
    <x v="1070"/>
    <x v="0"/>
    <x v="0"/>
    <x v="1167"/>
    <x v="1742"/>
    <x v="11"/>
  </r>
  <r>
    <x v="4"/>
    <x v="7"/>
    <x v="1071"/>
    <x v="0"/>
    <x v="0"/>
    <x v="277"/>
    <x v="1743"/>
    <x v="14"/>
  </r>
  <r>
    <x v="4"/>
    <x v="7"/>
    <x v="1072"/>
    <x v="0"/>
    <x v="0"/>
    <x v="1168"/>
    <x v="1744"/>
    <x v="11"/>
  </r>
  <r>
    <x v="4"/>
    <x v="7"/>
    <x v="1073"/>
    <x v="0"/>
    <x v="0"/>
    <x v="1169"/>
    <x v="1745"/>
    <x v="0"/>
  </r>
  <r>
    <x v="4"/>
    <x v="7"/>
    <x v="1074"/>
    <x v="0"/>
    <x v="0"/>
    <x v="1170"/>
    <x v="1746"/>
    <x v="0"/>
  </r>
  <r>
    <x v="4"/>
    <x v="7"/>
    <x v="1075"/>
    <x v="0"/>
    <x v="0"/>
    <x v="1171"/>
    <x v="1747"/>
    <x v="0"/>
  </r>
  <r>
    <x v="4"/>
    <x v="7"/>
    <x v="1076"/>
    <x v="0"/>
    <x v="0"/>
    <x v="1172"/>
    <x v="1748"/>
    <x v="0"/>
  </r>
  <r>
    <x v="4"/>
    <x v="7"/>
    <x v="1077"/>
    <x v="0"/>
    <x v="0"/>
    <x v="1173"/>
    <x v="1749"/>
    <x v="0"/>
  </r>
  <r>
    <x v="4"/>
    <x v="7"/>
    <x v="1078"/>
    <x v="0"/>
    <x v="0"/>
    <x v="1174"/>
    <x v="1750"/>
    <x v="0"/>
  </r>
  <r>
    <x v="4"/>
    <x v="7"/>
    <x v="1079"/>
    <x v="0"/>
    <x v="0"/>
    <x v="774"/>
    <x v="1751"/>
    <x v="11"/>
  </r>
  <r>
    <x v="4"/>
    <x v="7"/>
    <x v="1080"/>
    <x v="0"/>
    <x v="0"/>
    <x v="1175"/>
    <x v="1752"/>
    <x v="0"/>
  </r>
  <r>
    <x v="4"/>
    <x v="7"/>
    <x v="1081"/>
    <x v="0"/>
    <x v="0"/>
    <x v="648"/>
    <x v="1753"/>
    <x v="0"/>
  </r>
  <r>
    <x v="4"/>
    <x v="7"/>
    <x v="1082"/>
    <x v="0"/>
    <x v="0"/>
    <x v="1176"/>
    <x v="1754"/>
    <x v="0"/>
  </r>
  <r>
    <x v="4"/>
    <x v="7"/>
    <x v="1083"/>
    <x v="0"/>
    <x v="0"/>
    <x v="664"/>
    <x v="1755"/>
    <x v="3"/>
  </r>
  <r>
    <x v="4"/>
    <x v="7"/>
    <x v="1084"/>
    <x v="0"/>
    <x v="0"/>
    <x v="1177"/>
    <x v="1756"/>
    <x v="11"/>
  </r>
  <r>
    <x v="4"/>
    <x v="7"/>
    <x v="1085"/>
    <x v="0"/>
    <x v="0"/>
    <x v="1178"/>
    <x v="1757"/>
    <x v="0"/>
  </r>
  <r>
    <x v="4"/>
    <x v="7"/>
    <x v="1086"/>
    <x v="0"/>
    <x v="0"/>
    <x v="1109"/>
    <x v="1758"/>
    <x v="0"/>
  </r>
  <r>
    <x v="4"/>
    <x v="7"/>
    <x v="1087"/>
    <x v="0"/>
    <x v="0"/>
    <x v="611"/>
    <x v="1759"/>
    <x v="0"/>
  </r>
  <r>
    <x v="4"/>
    <x v="7"/>
    <x v="1088"/>
    <x v="0"/>
    <x v="0"/>
    <x v="840"/>
    <x v="1760"/>
    <x v="0"/>
  </r>
  <r>
    <x v="4"/>
    <x v="7"/>
    <x v="1089"/>
    <x v="0"/>
    <x v="0"/>
    <x v="1179"/>
    <x v="1761"/>
    <x v="6"/>
  </r>
  <r>
    <x v="4"/>
    <x v="7"/>
    <x v="1090"/>
    <x v="0"/>
    <x v="0"/>
    <x v="1180"/>
    <x v="1762"/>
    <x v="23"/>
  </r>
  <r>
    <x v="4"/>
    <x v="7"/>
    <x v="1091"/>
    <x v="0"/>
    <x v="0"/>
    <x v="312"/>
    <x v="1763"/>
    <x v="3"/>
  </r>
  <r>
    <x v="4"/>
    <x v="7"/>
    <x v="1092"/>
    <x v="0"/>
    <x v="0"/>
    <x v="1181"/>
    <x v="1764"/>
    <x v="2"/>
  </r>
  <r>
    <x v="4"/>
    <x v="7"/>
    <x v="1093"/>
    <x v="0"/>
    <x v="0"/>
    <x v="1182"/>
    <x v="1765"/>
    <x v="11"/>
  </r>
  <r>
    <x v="4"/>
    <x v="7"/>
    <x v="1094"/>
    <x v="0"/>
    <x v="0"/>
    <x v="1183"/>
    <x v="1766"/>
    <x v="11"/>
  </r>
  <r>
    <x v="4"/>
    <x v="7"/>
    <x v="1095"/>
    <x v="0"/>
    <x v="0"/>
    <x v="878"/>
    <x v="1767"/>
    <x v="23"/>
  </r>
  <r>
    <x v="4"/>
    <x v="7"/>
    <x v="1096"/>
    <x v="0"/>
    <x v="0"/>
    <x v="1184"/>
    <x v="1768"/>
    <x v="6"/>
  </r>
  <r>
    <x v="4"/>
    <x v="7"/>
    <x v="1097"/>
    <x v="0"/>
    <x v="0"/>
    <x v="1185"/>
    <x v="1769"/>
    <x v="6"/>
  </r>
  <r>
    <x v="4"/>
    <x v="7"/>
    <x v="1098"/>
    <x v="0"/>
    <x v="0"/>
    <x v="1186"/>
    <x v="1770"/>
    <x v="6"/>
  </r>
  <r>
    <x v="4"/>
    <x v="7"/>
    <x v="1099"/>
    <x v="0"/>
    <x v="0"/>
    <x v="1187"/>
    <x v="1771"/>
    <x v="11"/>
  </r>
  <r>
    <x v="4"/>
    <x v="7"/>
    <x v="1100"/>
    <x v="0"/>
    <x v="0"/>
    <x v="460"/>
    <x v="1772"/>
    <x v="7"/>
  </r>
  <r>
    <x v="4"/>
    <x v="7"/>
    <x v="1101"/>
    <x v="0"/>
    <x v="0"/>
    <x v="1188"/>
    <x v="1773"/>
    <x v="9"/>
  </r>
  <r>
    <x v="4"/>
    <x v="7"/>
    <x v="1102"/>
    <x v="0"/>
    <x v="0"/>
    <x v="2"/>
    <x v="1774"/>
    <x v="9"/>
  </r>
  <r>
    <x v="4"/>
    <x v="7"/>
    <x v="77"/>
    <x v="0"/>
    <x v="0"/>
    <x v="62"/>
    <x v="1775"/>
    <x v="8"/>
  </r>
  <r>
    <x v="4"/>
    <x v="7"/>
    <x v="77"/>
    <x v="0"/>
    <x v="0"/>
    <x v="1048"/>
    <x v="1776"/>
    <x v="8"/>
  </r>
  <r>
    <x v="4"/>
    <x v="7"/>
    <x v="77"/>
    <x v="0"/>
    <x v="0"/>
    <x v="106"/>
    <x v="1777"/>
    <x v="8"/>
  </r>
  <r>
    <x v="4"/>
    <x v="7"/>
    <x v="77"/>
    <x v="0"/>
    <x v="0"/>
    <x v="1189"/>
    <x v="1778"/>
    <x v="8"/>
  </r>
  <r>
    <x v="4"/>
    <x v="7"/>
    <x v="77"/>
    <x v="0"/>
    <x v="0"/>
    <x v="62"/>
    <x v="1779"/>
    <x v="8"/>
  </r>
  <r>
    <x v="4"/>
    <x v="7"/>
    <x v="77"/>
    <x v="0"/>
    <x v="0"/>
    <x v="246"/>
    <x v="1780"/>
    <x v="8"/>
  </r>
  <r>
    <x v="4"/>
    <x v="7"/>
    <x v="77"/>
    <x v="0"/>
    <x v="0"/>
    <x v="246"/>
    <x v="1781"/>
    <x v="8"/>
  </r>
  <r>
    <x v="4"/>
    <x v="7"/>
    <x v="1103"/>
    <x v="0"/>
    <x v="0"/>
    <x v="1190"/>
    <x v="1782"/>
    <x v="11"/>
  </r>
  <r>
    <x v="4"/>
    <x v="7"/>
    <x v="1104"/>
    <x v="0"/>
    <x v="0"/>
    <x v="1191"/>
    <x v="1783"/>
    <x v="11"/>
  </r>
  <r>
    <x v="4"/>
    <x v="7"/>
    <x v="1105"/>
    <x v="0"/>
    <x v="0"/>
    <x v="1192"/>
    <x v="1784"/>
    <x v="11"/>
  </r>
  <r>
    <x v="4"/>
    <x v="7"/>
    <x v="1106"/>
    <x v="0"/>
    <x v="0"/>
    <x v="1193"/>
    <x v="1785"/>
    <x v="6"/>
  </r>
  <r>
    <x v="4"/>
    <x v="7"/>
    <x v="1107"/>
    <x v="0"/>
    <x v="0"/>
    <x v="20"/>
    <x v="1786"/>
    <x v="3"/>
  </r>
  <r>
    <x v="4"/>
    <x v="7"/>
    <x v="1108"/>
    <x v="0"/>
    <x v="0"/>
    <x v="1194"/>
    <x v="1787"/>
    <x v="6"/>
  </r>
  <r>
    <x v="4"/>
    <x v="7"/>
    <x v="77"/>
    <x v="0"/>
    <x v="0"/>
    <x v="1195"/>
    <x v="1788"/>
    <x v="8"/>
  </r>
  <r>
    <x v="4"/>
    <x v="7"/>
    <x v="77"/>
    <x v="0"/>
    <x v="0"/>
    <x v="502"/>
    <x v="1789"/>
    <x v="8"/>
  </r>
  <r>
    <x v="4"/>
    <x v="7"/>
    <x v="77"/>
    <x v="0"/>
    <x v="0"/>
    <x v="1196"/>
    <x v="1790"/>
    <x v="8"/>
  </r>
  <r>
    <x v="4"/>
    <x v="7"/>
    <x v="77"/>
    <x v="0"/>
    <x v="0"/>
    <x v="582"/>
    <x v="1791"/>
    <x v="8"/>
  </r>
  <r>
    <x v="4"/>
    <x v="7"/>
    <x v="1109"/>
    <x v="0"/>
    <x v="0"/>
    <x v="407"/>
    <x v="1792"/>
    <x v="24"/>
  </r>
  <r>
    <x v="4"/>
    <x v="7"/>
    <x v="1110"/>
    <x v="0"/>
    <x v="0"/>
    <x v="1197"/>
    <x v="1793"/>
    <x v="24"/>
  </r>
  <r>
    <x v="4"/>
    <x v="7"/>
    <x v="1111"/>
    <x v="0"/>
    <x v="0"/>
    <x v="1198"/>
    <x v="1794"/>
    <x v="11"/>
  </r>
  <r>
    <x v="4"/>
    <x v="7"/>
    <x v="1112"/>
    <x v="0"/>
    <x v="0"/>
    <x v="1199"/>
    <x v="1795"/>
    <x v="9"/>
  </r>
  <r>
    <x v="4"/>
    <x v="7"/>
    <x v="1113"/>
    <x v="0"/>
    <x v="0"/>
    <x v="1200"/>
    <x v="1796"/>
    <x v="11"/>
  </r>
  <r>
    <x v="4"/>
    <x v="7"/>
    <x v="1114"/>
    <x v="0"/>
    <x v="0"/>
    <x v="261"/>
    <x v="1797"/>
    <x v="11"/>
  </r>
  <r>
    <x v="4"/>
    <x v="7"/>
    <x v="1115"/>
    <x v="0"/>
    <x v="0"/>
    <x v="1201"/>
    <x v="1798"/>
    <x v="11"/>
  </r>
  <r>
    <x v="4"/>
    <x v="7"/>
    <x v="1116"/>
    <x v="0"/>
    <x v="0"/>
    <x v="252"/>
    <x v="1799"/>
    <x v="6"/>
  </r>
  <r>
    <x v="4"/>
    <x v="7"/>
    <x v="1117"/>
    <x v="0"/>
    <x v="0"/>
    <x v="1202"/>
    <x v="1800"/>
    <x v="0"/>
  </r>
  <r>
    <x v="4"/>
    <x v="7"/>
    <x v="1118"/>
    <x v="0"/>
    <x v="0"/>
    <x v="1203"/>
    <x v="1801"/>
    <x v="6"/>
  </r>
  <r>
    <x v="4"/>
    <x v="7"/>
    <x v="1119"/>
    <x v="0"/>
    <x v="0"/>
    <x v="1204"/>
    <x v="1802"/>
    <x v="11"/>
  </r>
  <r>
    <x v="4"/>
    <x v="7"/>
    <x v="1120"/>
    <x v="0"/>
    <x v="0"/>
    <x v="3"/>
    <x v="1803"/>
    <x v="7"/>
  </r>
  <r>
    <x v="4"/>
    <x v="7"/>
    <x v="1121"/>
    <x v="0"/>
    <x v="0"/>
    <x v="1205"/>
    <x v="1804"/>
    <x v="3"/>
  </r>
  <r>
    <x v="4"/>
    <x v="7"/>
    <x v="1122"/>
    <x v="0"/>
    <x v="0"/>
    <x v="1206"/>
    <x v="1805"/>
    <x v="11"/>
  </r>
  <r>
    <x v="4"/>
    <x v="7"/>
    <x v="1123"/>
    <x v="0"/>
    <x v="0"/>
    <x v="1207"/>
    <x v="1806"/>
    <x v="0"/>
  </r>
  <r>
    <x v="4"/>
    <x v="7"/>
    <x v="1124"/>
    <x v="0"/>
    <x v="0"/>
    <x v="1208"/>
    <x v="1807"/>
    <x v="23"/>
  </r>
  <r>
    <x v="4"/>
    <x v="7"/>
    <x v="1125"/>
    <x v="0"/>
    <x v="0"/>
    <x v="76"/>
    <x v="1808"/>
    <x v="0"/>
  </r>
  <r>
    <x v="4"/>
    <x v="7"/>
    <x v="1126"/>
    <x v="0"/>
    <x v="0"/>
    <x v="911"/>
    <x v="1809"/>
    <x v="0"/>
  </r>
  <r>
    <x v="4"/>
    <x v="7"/>
    <x v="1127"/>
    <x v="0"/>
    <x v="0"/>
    <x v="1209"/>
    <x v="1810"/>
    <x v="0"/>
  </r>
  <r>
    <x v="4"/>
    <x v="7"/>
    <x v="1128"/>
    <x v="0"/>
    <x v="0"/>
    <x v="2"/>
    <x v="1811"/>
    <x v="3"/>
  </r>
  <r>
    <x v="4"/>
    <x v="7"/>
    <x v="1129"/>
    <x v="0"/>
    <x v="0"/>
    <x v="1210"/>
    <x v="1812"/>
    <x v="0"/>
  </r>
  <r>
    <x v="4"/>
    <x v="7"/>
    <x v="1130"/>
    <x v="0"/>
    <x v="0"/>
    <x v="1211"/>
    <x v="1813"/>
    <x v="0"/>
  </r>
  <r>
    <x v="4"/>
    <x v="7"/>
    <x v="1131"/>
    <x v="0"/>
    <x v="0"/>
    <x v="1212"/>
    <x v="1814"/>
    <x v="0"/>
  </r>
  <r>
    <x v="4"/>
    <x v="7"/>
    <x v="1132"/>
    <x v="0"/>
    <x v="0"/>
    <x v="767"/>
    <x v="1815"/>
    <x v="21"/>
  </r>
  <r>
    <x v="4"/>
    <x v="7"/>
    <x v="1133"/>
    <x v="0"/>
    <x v="0"/>
    <x v="277"/>
    <x v="1816"/>
    <x v="14"/>
  </r>
  <r>
    <x v="4"/>
    <x v="7"/>
    <x v="1134"/>
    <x v="0"/>
    <x v="0"/>
    <x v="1213"/>
    <x v="1817"/>
    <x v="13"/>
  </r>
  <r>
    <x v="4"/>
    <x v="7"/>
    <x v="1135"/>
    <x v="0"/>
    <x v="0"/>
    <x v="1214"/>
    <x v="1818"/>
    <x v="11"/>
  </r>
  <r>
    <x v="4"/>
    <x v="7"/>
    <x v="1136"/>
    <x v="0"/>
    <x v="0"/>
    <x v="1102"/>
    <x v="1819"/>
    <x v="2"/>
  </r>
  <r>
    <x v="4"/>
    <x v="7"/>
    <x v="1137"/>
    <x v="0"/>
    <x v="0"/>
    <x v="1215"/>
    <x v="1820"/>
    <x v="6"/>
  </r>
  <r>
    <x v="4"/>
    <x v="7"/>
    <x v="1138"/>
    <x v="0"/>
    <x v="0"/>
    <x v="1216"/>
    <x v="1821"/>
    <x v="0"/>
  </r>
  <r>
    <x v="4"/>
    <x v="7"/>
    <x v="1139"/>
    <x v="0"/>
    <x v="0"/>
    <x v="1217"/>
    <x v="1822"/>
    <x v="6"/>
  </r>
  <r>
    <x v="4"/>
    <x v="7"/>
    <x v="1140"/>
    <x v="0"/>
    <x v="0"/>
    <x v="1218"/>
    <x v="1823"/>
    <x v="16"/>
  </r>
  <r>
    <x v="4"/>
    <x v="7"/>
    <x v="1141"/>
    <x v="0"/>
    <x v="0"/>
    <x v="1219"/>
    <x v="1824"/>
    <x v="27"/>
  </r>
  <r>
    <x v="4"/>
    <x v="7"/>
    <x v="77"/>
    <x v="0"/>
    <x v="0"/>
    <x v="59"/>
    <x v="1825"/>
    <x v="8"/>
  </r>
  <r>
    <x v="4"/>
    <x v="7"/>
    <x v="77"/>
    <x v="0"/>
    <x v="0"/>
    <x v="1220"/>
    <x v="1826"/>
    <x v="8"/>
  </r>
  <r>
    <x v="4"/>
    <x v="7"/>
    <x v="1142"/>
    <x v="0"/>
    <x v="0"/>
    <x v="1221"/>
    <x v="1827"/>
    <x v="24"/>
  </r>
  <r>
    <x v="4"/>
    <x v="7"/>
    <x v="1143"/>
    <x v="0"/>
    <x v="0"/>
    <x v="1222"/>
    <x v="1828"/>
    <x v="6"/>
  </r>
  <r>
    <x v="4"/>
    <x v="7"/>
    <x v="77"/>
    <x v="0"/>
    <x v="0"/>
    <x v="1223"/>
    <x v="1829"/>
    <x v="8"/>
  </r>
  <r>
    <x v="4"/>
    <x v="7"/>
    <x v="1144"/>
    <x v="0"/>
    <x v="0"/>
    <x v="1224"/>
    <x v="1830"/>
    <x v="18"/>
  </r>
  <r>
    <x v="4"/>
    <x v="7"/>
    <x v="1145"/>
    <x v="0"/>
    <x v="0"/>
    <x v="24"/>
    <x v="1831"/>
    <x v="18"/>
  </r>
  <r>
    <x v="4"/>
    <x v="7"/>
    <x v="1146"/>
    <x v="0"/>
    <x v="0"/>
    <x v="934"/>
    <x v="1832"/>
    <x v="6"/>
  </r>
  <r>
    <x v="4"/>
    <x v="7"/>
    <x v="1147"/>
    <x v="0"/>
    <x v="0"/>
    <x v="1173"/>
    <x v="1833"/>
    <x v="24"/>
  </r>
  <r>
    <x v="4"/>
    <x v="7"/>
    <x v="1148"/>
    <x v="0"/>
    <x v="0"/>
    <x v="756"/>
    <x v="1834"/>
    <x v="9"/>
  </r>
  <r>
    <x v="4"/>
    <x v="7"/>
    <x v="1149"/>
    <x v="0"/>
    <x v="0"/>
    <x v="1225"/>
    <x v="1835"/>
    <x v="9"/>
  </r>
  <r>
    <x v="4"/>
    <x v="7"/>
    <x v="1150"/>
    <x v="0"/>
    <x v="0"/>
    <x v="1226"/>
    <x v="1836"/>
    <x v="6"/>
  </r>
  <r>
    <x v="4"/>
    <x v="7"/>
    <x v="1151"/>
    <x v="0"/>
    <x v="0"/>
    <x v="1227"/>
    <x v="1837"/>
    <x v="24"/>
  </r>
  <r>
    <x v="4"/>
    <x v="7"/>
    <x v="1018"/>
    <x v="0"/>
    <x v="0"/>
    <x v="27"/>
    <x v="1838"/>
    <x v="18"/>
  </r>
  <r>
    <x v="4"/>
    <x v="7"/>
    <x v="1152"/>
    <x v="0"/>
    <x v="0"/>
    <x v="955"/>
    <x v="1839"/>
    <x v="6"/>
  </r>
  <r>
    <x v="4"/>
    <x v="7"/>
    <x v="77"/>
    <x v="0"/>
    <x v="0"/>
    <x v="1228"/>
    <x v="1840"/>
    <x v="8"/>
  </r>
  <r>
    <x v="4"/>
    <x v="7"/>
    <x v="1153"/>
    <x v="0"/>
    <x v="0"/>
    <x v="1229"/>
    <x v="1841"/>
    <x v="6"/>
  </r>
  <r>
    <x v="4"/>
    <x v="7"/>
    <x v="1154"/>
    <x v="0"/>
    <x v="0"/>
    <x v="1230"/>
    <x v="1842"/>
    <x v="24"/>
  </r>
  <r>
    <x v="4"/>
    <x v="7"/>
    <x v="1155"/>
    <x v="0"/>
    <x v="0"/>
    <x v="1231"/>
    <x v="1843"/>
    <x v="9"/>
  </r>
  <r>
    <x v="4"/>
    <x v="7"/>
    <x v="1156"/>
    <x v="0"/>
    <x v="0"/>
    <x v="3"/>
    <x v="1844"/>
    <x v="9"/>
  </r>
  <r>
    <x v="4"/>
    <x v="7"/>
    <x v="1157"/>
    <x v="0"/>
    <x v="0"/>
    <x v="607"/>
    <x v="1845"/>
    <x v="9"/>
  </r>
  <r>
    <x v="4"/>
    <x v="7"/>
    <x v="1158"/>
    <x v="0"/>
    <x v="0"/>
    <x v="1232"/>
    <x v="1846"/>
    <x v="3"/>
  </r>
  <r>
    <x v="4"/>
    <x v="7"/>
    <x v="1159"/>
    <x v="0"/>
    <x v="0"/>
    <x v="1209"/>
    <x v="1847"/>
    <x v="2"/>
  </r>
  <r>
    <x v="4"/>
    <x v="7"/>
    <x v="1160"/>
    <x v="0"/>
    <x v="0"/>
    <x v="1233"/>
    <x v="1848"/>
    <x v="0"/>
  </r>
  <r>
    <x v="4"/>
    <x v="7"/>
    <x v="1161"/>
    <x v="0"/>
    <x v="0"/>
    <x v="1234"/>
    <x v="1849"/>
    <x v="0"/>
  </r>
  <r>
    <x v="4"/>
    <x v="7"/>
    <x v="1162"/>
    <x v="0"/>
    <x v="0"/>
    <x v="133"/>
    <x v="1850"/>
    <x v="2"/>
  </r>
  <r>
    <x v="4"/>
    <x v="7"/>
    <x v="1163"/>
    <x v="0"/>
    <x v="0"/>
    <x v="1235"/>
    <x v="1851"/>
    <x v="0"/>
  </r>
  <r>
    <x v="4"/>
    <x v="7"/>
    <x v="1164"/>
    <x v="0"/>
    <x v="0"/>
    <x v="1236"/>
    <x v="1852"/>
    <x v="0"/>
  </r>
  <r>
    <x v="4"/>
    <x v="7"/>
    <x v="77"/>
    <x v="0"/>
    <x v="0"/>
    <x v="1237"/>
    <x v="1853"/>
    <x v="8"/>
  </r>
  <r>
    <x v="4"/>
    <x v="7"/>
    <x v="77"/>
    <x v="0"/>
    <x v="0"/>
    <x v="1238"/>
    <x v="1854"/>
    <x v="8"/>
  </r>
  <r>
    <x v="4"/>
    <x v="7"/>
    <x v="77"/>
    <x v="0"/>
    <x v="0"/>
    <x v="1239"/>
    <x v="1855"/>
    <x v="8"/>
  </r>
  <r>
    <x v="4"/>
    <x v="7"/>
    <x v="77"/>
    <x v="0"/>
    <x v="0"/>
    <x v="78"/>
    <x v="1856"/>
    <x v="8"/>
  </r>
  <r>
    <x v="4"/>
    <x v="7"/>
    <x v="77"/>
    <x v="0"/>
    <x v="0"/>
    <x v="78"/>
    <x v="1857"/>
    <x v="8"/>
  </r>
  <r>
    <x v="4"/>
    <x v="7"/>
    <x v="77"/>
    <x v="0"/>
    <x v="0"/>
    <x v="62"/>
    <x v="1858"/>
    <x v="8"/>
  </r>
  <r>
    <x v="4"/>
    <x v="7"/>
    <x v="77"/>
    <x v="0"/>
    <x v="0"/>
    <x v="62"/>
    <x v="1859"/>
    <x v="8"/>
  </r>
  <r>
    <x v="4"/>
    <x v="7"/>
    <x v="1165"/>
    <x v="0"/>
    <x v="0"/>
    <x v="1240"/>
    <x v="1860"/>
    <x v="10"/>
  </r>
  <r>
    <x v="4"/>
    <x v="7"/>
    <x v="77"/>
    <x v="0"/>
    <x v="0"/>
    <x v="1241"/>
    <x v="1861"/>
    <x v="8"/>
  </r>
  <r>
    <x v="4"/>
    <x v="7"/>
    <x v="1166"/>
    <x v="0"/>
    <x v="0"/>
    <x v="1242"/>
    <x v="1862"/>
    <x v="12"/>
  </r>
  <r>
    <x v="4"/>
    <x v="7"/>
    <x v="77"/>
    <x v="0"/>
    <x v="0"/>
    <x v="1243"/>
    <x v="1863"/>
    <x v="8"/>
  </r>
  <r>
    <x v="4"/>
    <x v="7"/>
    <x v="77"/>
    <x v="0"/>
    <x v="0"/>
    <x v="1244"/>
    <x v="1864"/>
    <x v="8"/>
  </r>
  <r>
    <x v="4"/>
    <x v="7"/>
    <x v="77"/>
    <x v="0"/>
    <x v="0"/>
    <x v="1245"/>
    <x v="1865"/>
    <x v="8"/>
  </r>
  <r>
    <x v="4"/>
    <x v="7"/>
    <x v="1167"/>
    <x v="0"/>
    <x v="0"/>
    <x v="407"/>
    <x v="1866"/>
    <x v="6"/>
  </r>
  <r>
    <x v="4"/>
    <x v="7"/>
    <x v="1168"/>
    <x v="0"/>
    <x v="0"/>
    <x v="3"/>
    <x v="1867"/>
    <x v="2"/>
  </r>
  <r>
    <x v="4"/>
    <x v="7"/>
    <x v="1169"/>
    <x v="0"/>
    <x v="0"/>
    <x v="615"/>
    <x v="1868"/>
    <x v="2"/>
  </r>
  <r>
    <x v="4"/>
    <x v="7"/>
    <x v="1170"/>
    <x v="0"/>
    <x v="0"/>
    <x v="756"/>
    <x v="1869"/>
    <x v="0"/>
  </r>
  <r>
    <x v="4"/>
    <x v="7"/>
    <x v="1171"/>
    <x v="0"/>
    <x v="0"/>
    <x v="1246"/>
    <x v="1870"/>
    <x v="0"/>
  </r>
  <r>
    <x v="4"/>
    <x v="7"/>
    <x v="1172"/>
    <x v="0"/>
    <x v="0"/>
    <x v="1247"/>
    <x v="1871"/>
    <x v="12"/>
  </r>
  <r>
    <x v="4"/>
    <x v="7"/>
    <x v="1173"/>
    <x v="0"/>
    <x v="0"/>
    <x v="756"/>
    <x v="1872"/>
    <x v="0"/>
  </r>
  <r>
    <x v="4"/>
    <x v="7"/>
    <x v="1173"/>
    <x v="0"/>
    <x v="0"/>
    <x v="1248"/>
    <x v="1873"/>
    <x v="0"/>
  </r>
  <r>
    <x v="4"/>
    <x v="7"/>
    <x v="1174"/>
    <x v="0"/>
    <x v="0"/>
    <x v="1249"/>
    <x v="1874"/>
    <x v="14"/>
  </r>
  <r>
    <x v="4"/>
    <x v="7"/>
    <x v="1175"/>
    <x v="0"/>
    <x v="0"/>
    <x v="1250"/>
    <x v="1875"/>
    <x v="13"/>
  </r>
  <r>
    <x v="4"/>
    <x v="7"/>
    <x v="1176"/>
    <x v="0"/>
    <x v="0"/>
    <x v="843"/>
    <x v="1876"/>
    <x v="9"/>
  </r>
  <r>
    <x v="4"/>
    <x v="7"/>
    <x v="1177"/>
    <x v="0"/>
    <x v="0"/>
    <x v="875"/>
    <x v="1877"/>
    <x v="0"/>
  </r>
  <r>
    <x v="4"/>
    <x v="7"/>
    <x v="1178"/>
    <x v="0"/>
    <x v="0"/>
    <x v="1251"/>
    <x v="1878"/>
    <x v="23"/>
  </r>
  <r>
    <x v="4"/>
    <x v="7"/>
    <x v="1179"/>
    <x v="0"/>
    <x v="0"/>
    <x v="1252"/>
    <x v="1879"/>
    <x v="2"/>
  </r>
  <r>
    <x v="4"/>
    <x v="7"/>
    <x v="1180"/>
    <x v="0"/>
    <x v="0"/>
    <x v="1253"/>
    <x v="1880"/>
    <x v="3"/>
  </r>
  <r>
    <x v="4"/>
    <x v="7"/>
    <x v="1181"/>
    <x v="0"/>
    <x v="0"/>
    <x v="1254"/>
    <x v="1881"/>
    <x v="6"/>
  </r>
  <r>
    <x v="4"/>
    <x v="7"/>
    <x v="1182"/>
    <x v="0"/>
    <x v="0"/>
    <x v="1255"/>
    <x v="1882"/>
    <x v="7"/>
  </r>
  <r>
    <x v="4"/>
    <x v="7"/>
    <x v="1183"/>
    <x v="0"/>
    <x v="0"/>
    <x v="1256"/>
    <x v="1883"/>
    <x v="11"/>
  </r>
  <r>
    <x v="4"/>
    <x v="7"/>
    <x v="1184"/>
    <x v="0"/>
    <x v="0"/>
    <x v="1257"/>
    <x v="1884"/>
    <x v="11"/>
  </r>
  <r>
    <x v="4"/>
    <x v="7"/>
    <x v="1185"/>
    <x v="0"/>
    <x v="0"/>
    <x v="814"/>
    <x v="1885"/>
    <x v="11"/>
  </r>
  <r>
    <x v="4"/>
    <x v="7"/>
    <x v="1186"/>
    <x v="0"/>
    <x v="0"/>
    <x v="1258"/>
    <x v="1886"/>
    <x v="20"/>
  </r>
  <r>
    <x v="4"/>
    <x v="7"/>
    <x v="1187"/>
    <x v="0"/>
    <x v="0"/>
    <x v="1259"/>
    <x v="1887"/>
    <x v="6"/>
  </r>
  <r>
    <x v="4"/>
    <x v="7"/>
    <x v="1188"/>
    <x v="0"/>
    <x v="0"/>
    <x v="1260"/>
    <x v="1888"/>
    <x v="11"/>
  </r>
  <r>
    <x v="4"/>
    <x v="7"/>
    <x v="1189"/>
    <x v="0"/>
    <x v="0"/>
    <x v="693"/>
    <x v="1889"/>
    <x v="1"/>
  </r>
  <r>
    <x v="4"/>
    <x v="7"/>
    <x v="1190"/>
    <x v="0"/>
    <x v="0"/>
    <x v="1261"/>
    <x v="1890"/>
    <x v="6"/>
  </r>
  <r>
    <x v="4"/>
    <x v="7"/>
    <x v="1191"/>
    <x v="0"/>
    <x v="0"/>
    <x v="1262"/>
    <x v="1891"/>
    <x v="6"/>
  </r>
  <r>
    <x v="4"/>
    <x v="7"/>
    <x v="1192"/>
    <x v="0"/>
    <x v="0"/>
    <x v="4"/>
    <x v="1892"/>
    <x v="13"/>
  </r>
  <r>
    <x v="4"/>
    <x v="7"/>
    <x v="1193"/>
    <x v="0"/>
    <x v="0"/>
    <x v="413"/>
    <x v="1893"/>
    <x v="0"/>
  </r>
  <r>
    <x v="4"/>
    <x v="7"/>
    <x v="1194"/>
    <x v="0"/>
    <x v="0"/>
    <x v="594"/>
    <x v="1894"/>
    <x v="11"/>
  </r>
  <r>
    <x v="4"/>
    <x v="7"/>
    <x v="1195"/>
    <x v="0"/>
    <x v="0"/>
    <x v="1061"/>
    <x v="1895"/>
    <x v="3"/>
  </r>
  <r>
    <x v="4"/>
    <x v="7"/>
    <x v="1196"/>
    <x v="0"/>
    <x v="0"/>
    <x v="481"/>
    <x v="1896"/>
    <x v="14"/>
  </r>
  <r>
    <x v="4"/>
    <x v="7"/>
    <x v="1197"/>
    <x v="0"/>
    <x v="0"/>
    <x v="1263"/>
    <x v="1897"/>
    <x v="5"/>
  </r>
  <r>
    <x v="4"/>
    <x v="7"/>
    <x v="1198"/>
    <x v="0"/>
    <x v="0"/>
    <x v="21"/>
    <x v="1898"/>
    <x v="18"/>
  </r>
  <r>
    <x v="4"/>
    <x v="8"/>
    <x v="77"/>
    <x v="0"/>
    <x v="0"/>
    <x v="1264"/>
    <x v="1899"/>
    <x v="8"/>
  </r>
  <r>
    <x v="4"/>
    <x v="8"/>
    <x v="77"/>
    <x v="0"/>
    <x v="0"/>
    <x v="1265"/>
    <x v="1900"/>
    <x v="8"/>
  </r>
  <r>
    <x v="4"/>
    <x v="8"/>
    <x v="77"/>
    <x v="0"/>
    <x v="0"/>
    <x v="1266"/>
    <x v="1901"/>
    <x v="8"/>
  </r>
  <r>
    <x v="4"/>
    <x v="8"/>
    <x v="77"/>
    <x v="0"/>
    <x v="0"/>
    <x v="1267"/>
    <x v="1902"/>
    <x v="8"/>
  </r>
  <r>
    <x v="4"/>
    <x v="8"/>
    <x v="77"/>
    <x v="0"/>
    <x v="0"/>
    <x v="1268"/>
    <x v="1903"/>
    <x v="8"/>
  </r>
  <r>
    <x v="4"/>
    <x v="8"/>
    <x v="1199"/>
    <x v="0"/>
    <x v="0"/>
    <x v="355"/>
    <x v="1904"/>
    <x v="21"/>
  </r>
  <r>
    <x v="4"/>
    <x v="8"/>
    <x v="1200"/>
    <x v="0"/>
    <x v="0"/>
    <x v="2"/>
    <x v="1905"/>
    <x v="21"/>
  </r>
  <r>
    <x v="4"/>
    <x v="8"/>
    <x v="77"/>
    <x v="0"/>
    <x v="0"/>
    <x v="1028"/>
    <x v="1906"/>
    <x v="8"/>
  </r>
  <r>
    <x v="4"/>
    <x v="8"/>
    <x v="77"/>
    <x v="0"/>
    <x v="0"/>
    <x v="839"/>
    <x v="1907"/>
    <x v="8"/>
  </r>
  <r>
    <x v="4"/>
    <x v="8"/>
    <x v="77"/>
    <x v="0"/>
    <x v="0"/>
    <x v="59"/>
    <x v="1908"/>
    <x v="8"/>
  </r>
  <r>
    <x v="4"/>
    <x v="8"/>
    <x v="77"/>
    <x v="0"/>
    <x v="0"/>
    <x v="503"/>
    <x v="1909"/>
    <x v="8"/>
  </r>
  <r>
    <x v="4"/>
    <x v="8"/>
    <x v="77"/>
    <x v="0"/>
    <x v="0"/>
    <x v="111"/>
    <x v="1910"/>
    <x v="8"/>
  </r>
  <r>
    <x v="4"/>
    <x v="8"/>
    <x v="77"/>
    <x v="0"/>
    <x v="0"/>
    <x v="1269"/>
    <x v="1911"/>
    <x v="8"/>
  </r>
  <r>
    <x v="4"/>
    <x v="8"/>
    <x v="77"/>
    <x v="0"/>
    <x v="0"/>
    <x v="584"/>
    <x v="1912"/>
    <x v="8"/>
  </r>
  <r>
    <x v="4"/>
    <x v="8"/>
    <x v="77"/>
    <x v="0"/>
    <x v="0"/>
    <x v="1270"/>
    <x v="1913"/>
    <x v="8"/>
  </r>
  <r>
    <x v="4"/>
    <x v="8"/>
    <x v="1201"/>
    <x v="0"/>
    <x v="0"/>
    <x v="1271"/>
    <x v="1914"/>
    <x v="6"/>
  </r>
  <r>
    <x v="4"/>
    <x v="8"/>
    <x v="1202"/>
    <x v="0"/>
    <x v="0"/>
    <x v="263"/>
    <x v="1915"/>
    <x v="6"/>
  </r>
  <r>
    <x v="4"/>
    <x v="8"/>
    <x v="1203"/>
    <x v="0"/>
    <x v="0"/>
    <x v="1272"/>
    <x v="1916"/>
    <x v="6"/>
  </r>
  <r>
    <x v="4"/>
    <x v="8"/>
    <x v="1204"/>
    <x v="0"/>
    <x v="0"/>
    <x v="235"/>
    <x v="1917"/>
    <x v="0"/>
  </r>
  <r>
    <x v="4"/>
    <x v="8"/>
    <x v="1205"/>
    <x v="0"/>
    <x v="0"/>
    <x v="1273"/>
    <x v="1918"/>
    <x v="0"/>
  </r>
  <r>
    <x v="4"/>
    <x v="8"/>
    <x v="1206"/>
    <x v="0"/>
    <x v="0"/>
    <x v="1274"/>
    <x v="1919"/>
    <x v="6"/>
  </r>
  <r>
    <x v="4"/>
    <x v="8"/>
    <x v="1207"/>
    <x v="0"/>
    <x v="0"/>
    <x v="1275"/>
    <x v="1920"/>
    <x v="11"/>
  </r>
  <r>
    <x v="4"/>
    <x v="8"/>
    <x v="1208"/>
    <x v="0"/>
    <x v="0"/>
    <x v="1276"/>
    <x v="1921"/>
    <x v="5"/>
  </r>
  <r>
    <x v="4"/>
    <x v="8"/>
    <x v="77"/>
    <x v="0"/>
    <x v="0"/>
    <x v="370"/>
    <x v="1922"/>
    <x v="8"/>
  </r>
  <r>
    <x v="4"/>
    <x v="8"/>
    <x v="77"/>
    <x v="0"/>
    <x v="0"/>
    <x v="210"/>
    <x v="1923"/>
    <x v="8"/>
  </r>
  <r>
    <x v="4"/>
    <x v="8"/>
    <x v="77"/>
    <x v="0"/>
    <x v="0"/>
    <x v="1277"/>
    <x v="1924"/>
    <x v="8"/>
  </r>
  <r>
    <x v="4"/>
    <x v="8"/>
    <x v="77"/>
    <x v="0"/>
    <x v="0"/>
    <x v="374"/>
    <x v="1925"/>
    <x v="8"/>
  </r>
  <r>
    <x v="4"/>
    <x v="8"/>
    <x v="77"/>
    <x v="0"/>
    <x v="0"/>
    <x v="1278"/>
    <x v="1926"/>
    <x v="8"/>
  </r>
  <r>
    <x v="4"/>
    <x v="8"/>
    <x v="77"/>
    <x v="0"/>
    <x v="0"/>
    <x v="62"/>
    <x v="1927"/>
    <x v="8"/>
  </r>
  <r>
    <x v="4"/>
    <x v="8"/>
    <x v="1209"/>
    <x v="0"/>
    <x v="0"/>
    <x v="1279"/>
    <x v="1928"/>
    <x v="5"/>
  </r>
  <r>
    <x v="4"/>
    <x v="8"/>
    <x v="77"/>
    <x v="0"/>
    <x v="0"/>
    <x v="123"/>
    <x v="1929"/>
    <x v="8"/>
  </r>
  <r>
    <x v="4"/>
    <x v="8"/>
    <x v="77"/>
    <x v="0"/>
    <x v="0"/>
    <x v="62"/>
    <x v="1930"/>
    <x v="8"/>
  </r>
  <r>
    <x v="4"/>
    <x v="8"/>
    <x v="77"/>
    <x v="0"/>
    <x v="0"/>
    <x v="1280"/>
    <x v="1931"/>
    <x v="8"/>
  </r>
  <r>
    <x v="4"/>
    <x v="8"/>
    <x v="77"/>
    <x v="0"/>
    <x v="0"/>
    <x v="1281"/>
    <x v="1932"/>
    <x v="8"/>
  </r>
  <r>
    <x v="4"/>
    <x v="8"/>
    <x v="1210"/>
    <x v="0"/>
    <x v="0"/>
    <x v="713"/>
    <x v="1933"/>
    <x v="3"/>
  </r>
  <r>
    <x v="4"/>
    <x v="8"/>
    <x v="1211"/>
    <x v="0"/>
    <x v="0"/>
    <x v="341"/>
    <x v="1934"/>
    <x v="11"/>
  </r>
  <r>
    <x v="4"/>
    <x v="8"/>
    <x v="1212"/>
    <x v="0"/>
    <x v="0"/>
    <x v="1282"/>
    <x v="1935"/>
    <x v="6"/>
  </r>
  <r>
    <x v="4"/>
    <x v="8"/>
    <x v="1213"/>
    <x v="0"/>
    <x v="0"/>
    <x v="4"/>
    <x v="1936"/>
    <x v="21"/>
  </r>
  <r>
    <x v="4"/>
    <x v="8"/>
    <x v="77"/>
    <x v="0"/>
    <x v="0"/>
    <x v="1283"/>
    <x v="1937"/>
    <x v="8"/>
  </r>
  <r>
    <x v="4"/>
    <x v="8"/>
    <x v="77"/>
    <x v="0"/>
    <x v="0"/>
    <x v="1283"/>
    <x v="1938"/>
    <x v="8"/>
  </r>
  <r>
    <x v="4"/>
    <x v="8"/>
    <x v="1214"/>
    <x v="0"/>
    <x v="0"/>
    <x v="1284"/>
    <x v="1939"/>
    <x v="6"/>
  </r>
  <r>
    <x v="4"/>
    <x v="8"/>
    <x v="1215"/>
    <x v="0"/>
    <x v="0"/>
    <x v="1285"/>
    <x v="1940"/>
    <x v="0"/>
  </r>
  <r>
    <x v="4"/>
    <x v="8"/>
    <x v="1216"/>
    <x v="0"/>
    <x v="0"/>
    <x v="291"/>
    <x v="1941"/>
    <x v="6"/>
  </r>
  <r>
    <x v="4"/>
    <x v="8"/>
    <x v="1217"/>
    <x v="0"/>
    <x v="0"/>
    <x v="27"/>
    <x v="1942"/>
    <x v="6"/>
  </r>
  <r>
    <x v="4"/>
    <x v="8"/>
    <x v="1218"/>
    <x v="0"/>
    <x v="0"/>
    <x v="1286"/>
    <x v="1943"/>
    <x v="6"/>
  </r>
  <r>
    <x v="4"/>
    <x v="8"/>
    <x v="77"/>
    <x v="0"/>
    <x v="0"/>
    <x v="62"/>
    <x v="1944"/>
    <x v="8"/>
  </r>
  <r>
    <x v="4"/>
    <x v="8"/>
    <x v="77"/>
    <x v="0"/>
    <x v="0"/>
    <x v="1287"/>
    <x v="1945"/>
    <x v="8"/>
  </r>
  <r>
    <x v="4"/>
    <x v="8"/>
    <x v="77"/>
    <x v="0"/>
    <x v="0"/>
    <x v="1288"/>
    <x v="1946"/>
    <x v="8"/>
  </r>
  <r>
    <x v="4"/>
    <x v="8"/>
    <x v="77"/>
    <x v="0"/>
    <x v="0"/>
    <x v="1289"/>
    <x v="1947"/>
    <x v="8"/>
  </r>
  <r>
    <x v="4"/>
    <x v="8"/>
    <x v="77"/>
    <x v="0"/>
    <x v="0"/>
    <x v="1288"/>
    <x v="1948"/>
    <x v="8"/>
  </r>
  <r>
    <x v="4"/>
    <x v="8"/>
    <x v="77"/>
    <x v="0"/>
    <x v="0"/>
    <x v="1290"/>
    <x v="1949"/>
    <x v="8"/>
  </r>
  <r>
    <x v="4"/>
    <x v="8"/>
    <x v="77"/>
    <x v="0"/>
    <x v="0"/>
    <x v="1291"/>
    <x v="1950"/>
    <x v="8"/>
  </r>
  <r>
    <x v="4"/>
    <x v="8"/>
    <x v="77"/>
    <x v="0"/>
    <x v="0"/>
    <x v="1292"/>
    <x v="1951"/>
    <x v="8"/>
  </r>
  <r>
    <x v="4"/>
    <x v="8"/>
    <x v="77"/>
    <x v="0"/>
    <x v="0"/>
    <x v="1293"/>
    <x v="1952"/>
    <x v="8"/>
  </r>
  <r>
    <x v="4"/>
    <x v="8"/>
    <x v="77"/>
    <x v="0"/>
    <x v="0"/>
    <x v="1293"/>
    <x v="1953"/>
    <x v="8"/>
  </r>
  <r>
    <x v="4"/>
    <x v="8"/>
    <x v="77"/>
    <x v="0"/>
    <x v="0"/>
    <x v="1294"/>
    <x v="1954"/>
    <x v="8"/>
  </r>
  <r>
    <x v="4"/>
    <x v="8"/>
    <x v="1219"/>
    <x v="0"/>
    <x v="0"/>
    <x v="1295"/>
    <x v="1955"/>
    <x v="10"/>
  </r>
  <r>
    <x v="4"/>
    <x v="8"/>
    <x v="1220"/>
    <x v="0"/>
    <x v="0"/>
    <x v="1296"/>
    <x v="1956"/>
    <x v="1"/>
  </r>
  <r>
    <x v="4"/>
    <x v="8"/>
    <x v="1221"/>
    <x v="0"/>
    <x v="0"/>
    <x v="1297"/>
    <x v="1957"/>
    <x v="6"/>
  </r>
  <r>
    <x v="4"/>
    <x v="8"/>
    <x v="1222"/>
    <x v="0"/>
    <x v="0"/>
    <x v="296"/>
    <x v="1958"/>
    <x v="0"/>
  </r>
  <r>
    <x v="4"/>
    <x v="8"/>
    <x v="1223"/>
    <x v="0"/>
    <x v="0"/>
    <x v="25"/>
    <x v="1959"/>
    <x v="3"/>
  </r>
  <r>
    <x v="4"/>
    <x v="8"/>
    <x v="1224"/>
    <x v="0"/>
    <x v="0"/>
    <x v="839"/>
    <x v="1960"/>
    <x v="7"/>
  </r>
  <r>
    <x v="4"/>
    <x v="8"/>
    <x v="1225"/>
    <x v="0"/>
    <x v="0"/>
    <x v="1298"/>
    <x v="1961"/>
    <x v="11"/>
  </r>
  <r>
    <x v="4"/>
    <x v="8"/>
    <x v="1226"/>
    <x v="0"/>
    <x v="0"/>
    <x v="3"/>
    <x v="1962"/>
    <x v="0"/>
  </r>
  <r>
    <x v="4"/>
    <x v="8"/>
    <x v="1227"/>
    <x v="0"/>
    <x v="0"/>
    <x v="417"/>
    <x v="1963"/>
    <x v="9"/>
  </r>
  <r>
    <x v="4"/>
    <x v="8"/>
    <x v="1228"/>
    <x v="0"/>
    <x v="0"/>
    <x v="1299"/>
    <x v="1964"/>
    <x v="0"/>
  </r>
  <r>
    <x v="4"/>
    <x v="8"/>
    <x v="1229"/>
    <x v="0"/>
    <x v="0"/>
    <x v="1300"/>
    <x v="1965"/>
    <x v="0"/>
  </r>
  <r>
    <x v="4"/>
    <x v="8"/>
    <x v="1230"/>
    <x v="0"/>
    <x v="0"/>
    <x v="296"/>
    <x v="1966"/>
    <x v="6"/>
  </r>
  <r>
    <x v="4"/>
    <x v="8"/>
    <x v="1231"/>
    <x v="0"/>
    <x v="0"/>
    <x v="1301"/>
    <x v="1967"/>
    <x v="11"/>
  </r>
  <r>
    <x v="4"/>
    <x v="8"/>
    <x v="1232"/>
    <x v="0"/>
    <x v="0"/>
    <x v="252"/>
    <x v="1968"/>
    <x v="0"/>
  </r>
  <r>
    <x v="4"/>
    <x v="8"/>
    <x v="1233"/>
    <x v="0"/>
    <x v="0"/>
    <x v="460"/>
    <x v="1969"/>
    <x v="3"/>
  </r>
  <r>
    <x v="4"/>
    <x v="8"/>
    <x v="1234"/>
    <x v="0"/>
    <x v="0"/>
    <x v="1302"/>
    <x v="1970"/>
    <x v="2"/>
  </r>
  <r>
    <x v="4"/>
    <x v="8"/>
    <x v="1235"/>
    <x v="0"/>
    <x v="0"/>
    <x v="1303"/>
    <x v="1971"/>
    <x v="2"/>
  </r>
  <r>
    <x v="4"/>
    <x v="8"/>
    <x v="1236"/>
    <x v="0"/>
    <x v="0"/>
    <x v="1304"/>
    <x v="1972"/>
    <x v="11"/>
  </r>
  <r>
    <x v="4"/>
    <x v="8"/>
    <x v="1237"/>
    <x v="0"/>
    <x v="0"/>
    <x v="816"/>
    <x v="1973"/>
    <x v="11"/>
  </r>
  <r>
    <x v="4"/>
    <x v="8"/>
    <x v="1238"/>
    <x v="0"/>
    <x v="0"/>
    <x v="1305"/>
    <x v="1974"/>
    <x v="11"/>
  </r>
  <r>
    <x v="4"/>
    <x v="8"/>
    <x v="1239"/>
    <x v="0"/>
    <x v="0"/>
    <x v="1306"/>
    <x v="1975"/>
    <x v="11"/>
  </r>
  <r>
    <x v="4"/>
    <x v="8"/>
    <x v="77"/>
    <x v="0"/>
    <x v="0"/>
    <x v="168"/>
    <x v="1976"/>
    <x v="8"/>
  </r>
  <r>
    <x v="4"/>
    <x v="8"/>
    <x v="77"/>
    <x v="0"/>
    <x v="0"/>
    <x v="1307"/>
    <x v="1977"/>
    <x v="8"/>
  </r>
  <r>
    <x v="4"/>
    <x v="8"/>
    <x v="77"/>
    <x v="0"/>
    <x v="0"/>
    <x v="196"/>
    <x v="1978"/>
    <x v="8"/>
  </r>
  <r>
    <x v="4"/>
    <x v="8"/>
    <x v="1240"/>
    <x v="0"/>
    <x v="0"/>
    <x v="1308"/>
    <x v="1979"/>
    <x v="3"/>
  </r>
  <r>
    <x v="4"/>
    <x v="8"/>
    <x v="1241"/>
    <x v="0"/>
    <x v="0"/>
    <x v="285"/>
    <x v="1980"/>
    <x v="18"/>
  </r>
  <r>
    <x v="4"/>
    <x v="8"/>
    <x v="1242"/>
    <x v="0"/>
    <x v="0"/>
    <x v="1097"/>
    <x v="1981"/>
    <x v="1"/>
  </r>
  <r>
    <x v="4"/>
    <x v="7"/>
    <x v="1243"/>
    <x v="0"/>
    <x v="0"/>
    <x v="1309"/>
    <x v="25"/>
    <x v="22"/>
  </r>
  <r>
    <x v="4"/>
    <x v="8"/>
    <x v="77"/>
    <x v="0"/>
    <x v="0"/>
    <x v="1310"/>
    <x v="1982"/>
    <x v="8"/>
  </r>
  <r>
    <x v="4"/>
    <x v="8"/>
    <x v="1244"/>
    <x v="0"/>
    <x v="0"/>
    <x v="1311"/>
    <x v="1983"/>
    <x v="17"/>
  </r>
  <r>
    <x v="4"/>
    <x v="8"/>
    <x v="1245"/>
    <x v="0"/>
    <x v="0"/>
    <x v="871"/>
    <x v="1984"/>
    <x v="2"/>
  </r>
  <r>
    <x v="4"/>
    <x v="8"/>
    <x v="1246"/>
    <x v="0"/>
    <x v="0"/>
    <x v="97"/>
    <x v="1985"/>
    <x v="11"/>
  </r>
  <r>
    <x v="4"/>
    <x v="8"/>
    <x v="1247"/>
    <x v="0"/>
    <x v="0"/>
    <x v="1312"/>
    <x v="1986"/>
    <x v="9"/>
  </r>
  <r>
    <x v="4"/>
    <x v="8"/>
    <x v="1248"/>
    <x v="0"/>
    <x v="0"/>
    <x v="1313"/>
    <x v="1987"/>
    <x v="0"/>
  </r>
  <r>
    <x v="4"/>
    <x v="8"/>
    <x v="1249"/>
    <x v="0"/>
    <x v="0"/>
    <x v="4"/>
    <x v="1988"/>
    <x v="2"/>
  </r>
  <r>
    <x v="4"/>
    <x v="8"/>
    <x v="1250"/>
    <x v="0"/>
    <x v="0"/>
    <x v="776"/>
    <x v="1989"/>
    <x v="11"/>
  </r>
  <r>
    <x v="4"/>
    <x v="8"/>
    <x v="1251"/>
    <x v="0"/>
    <x v="0"/>
    <x v="7"/>
    <x v="1990"/>
    <x v="13"/>
  </r>
  <r>
    <x v="4"/>
    <x v="8"/>
    <x v="1252"/>
    <x v="0"/>
    <x v="0"/>
    <x v="1314"/>
    <x v="1991"/>
    <x v="6"/>
  </r>
  <r>
    <x v="4"/>
    <x v="8"/>
    <x v="1253"/>
    <x v="0"/>
    <x v="0"/>
    <x v="1315"/>
    <x v="1992"/>
    <x v="6"/>
  </r>
  <r>
    <x v="4"/>
    <x v="8"/>
    <x v="1254"/>
    <x v="0"/>
    <x v="0"/>
    <x v="1316"/>
    <x v="1993"/>
    <x v="6"/>
  </r>
  <r>
    <x v="4"/>
    <x v="8"/>
    <x v="1255"/>
    <x v="0"/>
    <x v="0"/>
    <x v="1317"/>
    <x v="1994"/>
    <x v="6"/>
  </r>
  <r>
    <x v="4"/>
    <x v="8"/>
    <x v="1256"/>
    <x v="0"/>
    <x v="0"/>
    <x v="296"/>
    <x v="1995"/>
    <x v="6"/>
  </r>
  <r>
    <x v="4"/>
    <x v="8"/>
    <x v="77"/>
    <x v="0"/>
    <x v="0"/>
    <x v="1318"/>
    <x v="1996"/>
    <x v="8"/>
  </r>
  <r>
    <x v="4"/>
    <x v="8"/>
    <x v="1257"/>
    <x v="0"/>
    <x v="0"/>
    <x v="1319"/>
    <x v="1997"/>
    <x v="15"/>
  </r>
  <r>
    <x v="4"/>
    <x v="8"/>
    <x v="1258"/>
    <x v="0"/>
    <x v="0"/>
    <x v="1320"/>
    <x v="1998"/>
    <x v="22"/>
  </r>
  <r>
    <x v="4"/>
    <x v="8"/>
    <x v="1259"/>
    <x v="0"/>
    <x v="0"/>
    <x v="1321"/>
    <x v="1999"/>
    <x v="22"/>
  </r>
  <r>
    <x v="4"/>
    <x v="8"/>
    <x v="1260"/>
    <x v="0"/>
    <x v="0"/>
    <x v="1322"/>
    <x v="2000"/>
    <x v="22"/>
  </r>
  <r>
    <x v="4"/>
    <x v="9"/>
    <x v="1261"/>
    <x v="0"/>
    <x v="0"/>
    <x v="1323"/>
    <x v="2001"/>
    <x v="6"/>
  </r>
  <r>
    <x v="4"/>
    <x v="9"/>
    <x v="1262"/>
    <x v="0"/>
    <x v="0"/>
    <x v="1324"/>
    <x v="2002"/>
    <x v="2"/>
  </r>
  <r>
    <x v="4"/>
    <x v="9"/>
    <x v="77"/>
    <x v="0"/>
    <x v="0"/>
    <x v="565"/>
    <x v="2003"/>
    <x v="8"/>
  </r>
  <r>
    <x v="4"/>
    <x v="9"/>
    <x v="77"/>
    <x v="0"/>
    <x v="0"/>
    <x v="106"/>
    <x v="2004"/>
    <x v="8"/>
  </r>
  <r>
    <x v="4"/>
    <x v="9"/>
    <x v="77"/>
    <x v="0"/>
    <x v="0"/>
    <x v="1325"/>
    <x v="2005"/>
    <x v="8"/>
  </r>
  <r>
    <x v="4"/>
    <x v="9"/>
    <x v="77"/>
    <x v="0"/>
    <x v="0"/>
    <x v="1326"/>
    <x v="2006"/>
    <x v="8"/>
  </r>
  <r>
    <x v="4"/>
    <x v="9"/>
    <x v="77"/>
    <x v="0"/>
    <x v="0"/>
    <x v="111"/>
    <x v="2007"/>
    <x v="8"/>
  </r>
  <r>
    <x v="4"/>
    <x v="9"/>
    <x v="77"/>
    <x v="0"/>
    <x v="0"/>
    <x v="59"/>
    <x v="2008"/>
    <x v="8"/>
  </r>
  <r>
    <x v="4"/>
    <x v="9"/>
    <x v="77"/>
    <x v="0"/>
    <x v="0"/>
    <x v="550"/>
    <x v="2009"/>
    <x v="8"/>
  </r>
  <r>
    <x v="4"/>
    <x v="9"/>
    <x v="1263"/>
    <x v="0"/>
    <x v="0"/>
    <x v="1327"/>
    <x v="2010"/>
    <x v="6"/>
  </r>
  <r>
    <x v="4"/>
    <x v="9"/>
    <x v="1264"/>
    <x v="0"/>
    <x v="0"/>
    <x v="1328"/>
    <x v="2011"/>
    <x v="24"/>
  </r>
  <r>
    <x v="4"/>
    <x v="9"/>
    <x v="1265"/>
    <x v="0"/>
    <x v="0"/>
    <x v="1329"/>
    <x v="2012"/>
    <x v="3"/>
  </r>
  <r>
    <x v="4"/>
    <x v="9"/>
    <x v="77"/>
    <x v="0"/>
    <x v="0"/>
    <x v="1330"/>
    <x v="2013"/>
    <x v="8"/>
  </r>
  <r>
    <x v="4"/>
    <x v="9"/>
    <x v="1266"/>
    <x v="0"/>
    <x v="0"/>
    <x v="1331"/>
    <x v="2014"/>
    <x v="11"/>
  </r>
  <r>
    <x v="4"/>
    <x v="9"/>
    <x v="1267"/>
    <x v="0"/>
    <x v="0"/>
    <x v="1332"/>
    <x v="2015"/>
    <x v="0"/>
  </r>
  <r>
    <x v="4"/>
    <x v="9"/>
    <x v="1268"/>
    <x v="0"/>
    <x v="0"/>
    <x v="1333"/>
    <x v="2016"/>
    <x v="11"/>
  </r>
  <r>
    <x v="4"/>
    <x v="9"/>
    <x v="1269"/>
    <x v="0"/>
    <x v="0"/>
    <x v="1334"/>
    <x v="2017"/>
    <x v="11"/>
  </r>
  <r>
    <x v="4"/>
    <x v="9"/>
    <x v="77"/>
    <x v="0"/>
    <x v="0"/>
    <x v="807"/>
    <x v="2018"/>
    <x v="8"/>
  </r>
  <r>
    <x v="4"/>
    <x v="9"/>
    <x v="1270"/>
    <x v="0"/>
    <x v="0"/>
    <x v="1335"/>
    <x v="2019"/>
    <x v="22"/>
  </r>
  <r>
    <x v="4"/>
    <x v="9"/>
    <x v="1271"/>
    <x v="0"/>
    <x v="0"/>
    <x v="694"/>
    <x v="2020"/>
    <x v="17"/>
  </r>
  <r>
    <x v="4"/>
    <x v="9"/>
    <x v="1272"/>
    <x v="0"/>
    <x v="0"/>
    <x v="1336"/>
    <x v="2021"/>
    <x v="18"/>
  </r>
  <r>
    <x v="4"/>
    <x v="9"/>
    <x v="1273"/>
    <x v="0"/>
    <x v="0"/>
    <x v="235"/>
    <x v="2022"/>
    <x v="0"/>
  </r>
  <r>
    <x v="4"/>
    <x v="9"/>
    <x v="77"/>
    <x v="0"/>
    <x v="0"/>
    <x v="164"/>
    <x v="2023"/>
    <x v="8"/>
  </r>
  <r>
    <x v="4"/>
    <x v="9"/>
    <x v="77"/>
    <x v="0"/>
    <x v="0"/>
    <x v="59"/>
    <x v="2024"/>
    <x v="8"/>
  </r>
  <r>
    <x v="4"/>
    <x v="9"/>
    <x v="77"/>
    <x v="0"/>
    <x v="0"/>
    <x v="1337"/>
    <x v="2025"/>
    <x v="8"/>
  </r>
  <r>
    <x v="4"/>
    <x v="9"/>
    <x v="1274"/>
    <x v="0"/>
    <x v="0"/>
    <x v="1338"/>
    <x v="2026"/>
    <x v="2"/>
  </r>
  <r>
    <x v="4"/>
    <x v="9"/>
    <x v="1275"/>
    <x v="0"/>
    <x v="0"/>
    <x v="1339"/>
    <x v="2027"/>
    <x v="11"/>
  </r>
  <r>
    <x v="4"/>
    <x v="9"/>
    <x v="1276"/>
    <x v="0"/>
    <x v="0"/>
    <x v="1340"/>
    <x v="2028"/>
    <x v="11"/>
  </r>
  <r>
    <x v="4"/>
    <x v="9"/>
    <x v="1277"/>
    <x v="0"/>
    <x v="0"/>
    <x v="277"/>
    <x v="2029"/>
    <x v="14"/>
  </r>
  <r>
    <x v="4"/>
    <x v="9"/>
    <x v="1278"/>
    <x v="0"/>
    <x v="0"/>
    <x v="1341"/>
    <x v="2030"/>
    <x v="2"/>
  </r>
  <r>
    <x v="4"/>
    <x v="9"/>
    <x v="1279"/>
    <x v="0"/>
    <x v="0"/>
    <x v="1254"/>
    <x v="2031"/>
    <x v="1"/>
  </r>
  <r>
    <x v="4"/>
    <x v="9"/>
    <x v="1280"/>
    <x v="0"/>
    <x v="0"/>
    <x v="1342"/>
    <x v="2032"/>
    <x v="11"/>
  </r>
  <r>
    <x v="4"/>
    <x v="9"/>
    <x v="1281"/>
    <x v="0"/>
    <x v="0"/>
    <x v="623"/>
    <x v="2033"/>
    <x v="0"/>
  </r>
  <r>
    <x v="4"/>
    <x v="9"/>
    <x v="1282"/>
    <x v="0"/>
    <x v="0"/>
    <x v="1343"/>
    <x v="2034"/>
    <x v="6"/>
  </r>
  <r>
    <x v="4"/>
    <x v="9"/>
    <x v="1283"/>
    <x v="0"/>
    <x v="0"/>
    <x v="1344"/>
    <x v="2035"/>
    <x v="0"/>
  </r>
  <r>
    <x v="4"/>
    <x v="9"/>
    <x v="1284"/>
    <x v="0"/>
    <x v="0"/>
    <x v="1345"/>
    <x v="2036"/>
    <x v="0"/>
  </r>
  <r>
    <x v="4"/>
    <x v="9"/>
    <x v="77"/>
    <x v="0"/>
    <x v="0"/>
    <x v="269"/>
    <x v="2037"/>
    <x v="8"/>
  </r>
  <r>
    <x v="4"/>
    <x v="9"/>
    <x v="1285"/>
    <x v="0"/>
    <x v="0"/>
    <x v="1346"/>
    <x v="2038"/>
    <x v="6"/>
  </r>
  <r>
    <x v="4"/>
    <x v="9"/>
    <x v="1286"/>
    <x v="0"/>
    <x v="0"/>
    <x v="296"/>
    <x v="2039"/>
    <x v="6"/>
  </r>
  <r>
    <x v="4"/>
    <x v="9"/>
    <x v="1287"/>
    <x v="0"/>
    <x v="0"/>
    <x v="1347"/>
    <x v="2040"/>
    <x v="5"/>
  </r>
  <r>
    <x v="4"/>
    <x v="9"/>
    <x v="1288"/>
    <x v="0"/>
    <x v="0"/>
    <x v="25"/>
    <x v="2041"/>
    <x v="2"/>
  </r>
  <r>
    <x v="4"/>
    <x v="9"/>
    <x v="77"/>
    <x v="0"/>
    <x v="0"/>
    <x v="1348"/>
    <x v="2042"/>
    <x v="8"/>
  </r>
  <r>
    <x v="4"/>
    <x v="9"/>
    <x v="1289"/>
    <x v="0"/>
    <x v="0"/>
    <x v="851"/>
    <x v="2043"/>
    <x v="2"/>
  </r>
  <r>
    <x v="4"/>
    <x v="9"/>
    <x v="1290"/>
    <x v="0"/>
    <x v="0"/>
    <x v="1349"/>
    <x v="2044"/>
    <x v="3"/>
  </r>
  <r>
    <x v="4"/>
    <x v="9"/>
    <x v="1291"/>
    <x v="0"/>
    <x v="0"/>
    <x v="1350"/>
    <x v="2045"/>
    <x v="11"/>
  </r>
  <r>
    <x v="4"/>
    <x v="9"/>
    <x v="1292"/>
    <x v="0"/>
    <x v="0"/>
    <x v="611"/>
    <x v="2046"/>
    <x v="2"/>
  </r>
  <r>
    <x v="4"/>
    <x v="9"/>
    <x v="1293"/>
    <x v="0"/>
    <x v="0"/>
    <x v="764"/>
    <x v="2047"/>
    <x v="11"/>
  </r>
  <r>
    <x v="4"/>
    <x v="9"/>
    <x v="1294"/>
    <x v="0"/>
    <x v="0"/>
    <x v="1351"/>
    <x v="2048"/>
    <x v="0"/>
  </r>
  <r>
    <x v="4"/>
    <x v="9"/>
    <x v="1295"/>
    <x v="0"/>
    <x v="0"/>
    <x v="1352"/>
    <x v="2049"/>
    <x v="6"/>
  </r>
  <r>
    <x v="4"/>
    <x v="9"/>
    <x v="77"/>
    <x v="0"/>
    <x v="0"/>
    <x v="1353"/>
    <x v="2050"/>
    <x v="8"/>
  </r>
  <r>
    <x v="4"/>
    <x v="9"/>
    <x v="77"/>
    <x v="0"/>
    <x v="0"/>
    <x v="210"/>
    <x v="2051"/>
    <x v="8"/>
  </r>
  <r>
    <x v="4"/>
    <x v="9"/>
    <x v="77"/>
    <x v="0"/>
    <x v="0"/>
    <x v="1354"/>
    <x v="2052"/>
    <x v="8"/>
  </r>
  <r>
    <x v="4"/>
    <x v="9"/>
    <x v="77"/>
    <x v="0"/>
    <x v="0"/>
    <x v="62"/>
    <x v="2053"/>
    <x v="8"/>
  </r>
  <r>
    <x v="4"/>
    <x v="9"/>
    <x v="77"/>
    <x v="0"/>
    <x v="0"/>
    <x v="106"/>
    <x v="2054"/>
    <x v="8"/>
  </r>
  <r>
    <x v="4"/>
    <x v="9"/>
    <x v="77"/>
    <x v="0"/>
    <x v="0"/>
    <x v="1355"/>
    <x v="2055"/>
    <x v="8"/>
  </r>
  <r>
    <x v="4"/>
    <x v="9"/>
    <x v="77"/>
    <x v="0"/>
    <x v="0"/>
    <x v="1356"/>
    <x v="2056"/>
    <x v="8"/>
  </r>
  <r>
    <x v="4"/>
    <x v="9"/>
    <x v="77"/>
    <x v="0"/>
    <x v="0"/>
    <x v="1357"/>
    <x v="2057"/>
    <x v="8"/>
  </r>
  <r>
    <x v="4"/>
    <x v="9"/>
    <x v="77"/>
    <x v="0"/>
    <x v="0"/>
    <x v="807"/>
    <x v="2058"/>
    <x v="8"/>
  </r>
  <r>
    <x v="4"/>
    <x v="9"/>
    <x v="1296"/>
    <x v="0"/>
    <x v="0"/>
    <x v="1358"/>
    <x v="2059"/>
    <x v="24"/>
  </r>
  <r>
    <x v="4"/>
    <x v="9"/>
    <x v="1297"/>
    <x v="0"/>
    <x v="0"/>
    <x v="1359"/>
    <x v="2060"/>
    <x v="1"/>
  </r>
  <r>
    <x v="4"/>
    <x v="9"/>
    <x v="1298"/>
    <x v="0"/>
    <x v="0"/>
    <x v="1360"/>
    <x v="2061"/>
    <x v="6"/>
  </r>
  <r>
    <x v="4"/>
    <x v="9"/>
    <x v="1299"/>
    <x v="0"/>
    <x v="0"/>
    <x v="1361"/>
    <x v="2062"/>
    <x v="21"/>
  </r>
  <r>
    <x v="4"/>
    <x v="9"/>
    <x v="1300"/>
    <x v="0"/>
    <x v="0"/>
    <x v="1362"/>
    <x v="2063"/>
    <x v="11"/>
  </r>
  <r>
    <x v="4"/>
    <x v="9"/>
    <x v="1301"/>
    <x v="0"/>
    <x v="0"/>
    <x v="567"/>
    <x v="2064"/>
    <x v="6"/>
  </r>
  <r>
    <x v="4"/>
    <x v="9"/>
    <x v="1302"/>
    <x v="0"/>
    <x v="0"/>
    <x v="20"/>
    <x v="2065"/>
    <x v="6"/>
  </r>
  <r>
    <x v="4"/>
    <x v="9"/>
    <x v="1303"/>
    <x v="0"/>
    <x v="0"/>
    <x v="24"/>
    <x v="2066"/>
    <x v="18"/>
  </r>
  <r>
    <x v="4"/>
    <x v="9"/>
    <x v="1304"/>
    <x v="0"/>
    <x v="0"/>
    <x v="1363"/>
    <x v="2067"/>
    <x v="5"/>
  </r>
  <r>
    <x v="4"/>
    <x v="9"/>
    <x v="77"/>
    <x v="0"/>
    <x v="0"/>
    <x v="98"/>
    <x v="2068"/>
    <x v="8"/>
  </r>
  <r>
    <x v="4"/>
    <x v="9"/>
    <x v="77"/>
    <x v="0"/>
    <x v="0"/>
    <x v="248"/>
    <x v="2069"/>
    <x v="8"/>
  </r>
  <r>
    <x v="4"/>
    <x v="9"/>
    <x v="77"/>
    <x v="0"/>
    <x v="0"/>
    <x v="1364"/>
    <x v="2070"/>
    <x v="8"/>
  </r>
  <r>
    <x v="4"/>
    <x v="9"/>
    <x v="77"/>
    <x v="0"/>
    <x v="0"/>
    <x v="1365"/>
    <x v="2071"/>
    <x v="8"/>
  </r>
  <r>
    <x v="4"/>
    <x v="9"/>
    <x v="77"/>
    <x v="0"/>
    <x v="0"/>
    <x v="842"/>
    <x v="2072"/>
    <x v="8"/>
  </r>
  <r>
    <x v="4"/>
    <x v="9"/>
    <x v="1305"/>
    <x v="0"/>
    <x v="0"/>
    <x v="1366"/>
    <x v="2073"/>
    <x v="6"/>
  </r>
  <r>
    <x v="4"/>
    <x v="8"/>
    <x v="1306"/>
    <x v="0"/>
    <x v="0"/>
    <x v="1367"/>
    <x v="25"/>
    <x v="22"/>
  </r>
  <r>
    <x v="4"/>
    <x v="9"/>
    <x v="1307"/>
    <x v="0"/>
    <x v="0"/>
    <x v="1368"/>
    <x v="2074"/>
    <x v="2"/>
  </r>
  <r>
    <x v="4"/>
    <x v="9"/>
    <x v="1308"/>
    <x v="0"/>
    <x v="0"/>
    <x v="1369"/>
    <x v="2075"/>
    <x v="2"/>
  </r>
  <r>
    <x v="4"/>
    <x v="9"/>
    <x v="1309"/>
    <x v="0"/>
    <x v="0"/>
    <x v="1370"/>
    <x v="2076"/>
    <x v="9"/>
  </r>
  <r>
    <x v="4"/>
    <x v="9"/>
    <x v="1310"/>
    <x v="0"/>
    <x v="0"/>
    <x v="1300"/>
    <x v="2077"/>
    <x v="10"/>
  </r>
  <r>
    <x v="4"/>
    <x v="9"/>
    <x v="1311"/>
    <x v="0"/>
    <x v="0"/>
    <x v="1085"/>
    <x v="2078"/>
    <x v="10"/>
  </r>
  <r>
    <x v="4"/>
    <x v="9"/>
    <x v="1312"/>
    <x v="0"/>
    <x v="0"/>
    <x v="1371"/>
    <x v="2079"/>
    <x v="15"/>
  </r>
  <r>
    <x v="4"/>
    <x v="9"/>
    <x v="1313"/>
    <x v="0"/>
    <x v="0"/>
    <x v="1372"/>
    <x v="2080"/>
    <x v="17"/>
  </r>
  <r>
    <x v="4"/>
    <x v="9"/>
    <x v="1314"/>
    <x v="0"/>
    <x v="0"/>
    <x v="1373"/>
    <x v="2081"/>
    <x v="2"/>
  </r>
  <r>
    <x v="4"/>
    <x v="9"/>
    <x v="1315"/>
    <x v="0"/>
    <x v="0"/>
    <x v="1374"/>
    <x v="2082"/>
    <x v="9"/>
  </r>
  <r>
    <x v="4"/>
    <x v="9"/>
    <x v="1316"/>
    <x v="0"/>
    <x v="0"/>
    <x v="1375"/>
    <x v="2083"/>
    <x v="11"/>
  </r>
  <r>
    <x v="4"/>
    <x v="9"/>
    <x v="1317"/>
    <x v="0"/>
    <x v="0"/>
    <x v="3"/>
    <x v="2084"/>
    <x v="13"/>
  </r>
  <r>
    <x v="4"/>
    <x v="9"/>
    <x v="1318"/>
    <x v="0"/>
    <x v="0"/>
    <x v="1376"/>
    <x v="2085"/>
    <x v="11"/>
  </r>
  <r>
    <x v="4"/>
    <x v="9"/>
    <x v="1319"/>
    <x v="0"/>
    <x v="0"/>
    <x v="1377"/>
    <x v="2086"/>
    <x v="11"/>
  </r>
  <r>
    <x v="4"/>
    <x v="9"/>
    <x v="1320"/>
    <x v="0"/>
    <x v="0"/>
    <x v="1378"/>
    <x v="2087"/>
    <x v="11"/>
  </r>
  <r>
    <x v="4"/>
    <x v="9"/>
    <x v="1321"/>
    <x v="0"/>
    <x v="0"/>
    <x v="1379"/>
    <x v="2088"/>
    <x v="11"/>
  </r>
  <r>
    <x v="4"/>
    <x v="9"/>
    <x v="1322"/>
    <x v="0"/>
    <x v="0"/>
    <x v="1380"/>
    <x v="2089"/>
    <x v="11"/>
  </r>
  <r>
    <x v="4"/>
    <x v="9"/>
    <x v="1323"/>
    <x v="0"/>
    <x v="0"/>
    <x v="980"/>
    <x v="2090"/>
    <x v="7"/>
  </r>
  <r>
    <x v="4"/>
    <x v="9"/>
    <x v="1324"/>
    <x v="0"/>
    <x v="0"/>
    <x v="1381"/>
    <x v="2091"/>
    <x v="2"/>
  </r>
  <r>
    <x v="4"/>
    <x v="9"/>
    <x v="1325"/>
    <x v="0"/>
    <x v="0"/>
    <x v="8"/>
    <x v="2092"/>
    <x v="0"/>
  </r>
  <r>
    <x v="4"/>
    <x v="9"/>
    <x v="1326"/>
    <x v="0"/>
    <x v="0"/>
    <x v="1382"/>
    <x v="2093"/>
    <x v="9"/>
  </r>
  <r>
    <x v="4"/>
    <x v="9"/>
    <x v="1327"/>
    <x v="0"/>
    <x v="0"/>
    <x v="261"/>
    <x v="2094"/>
    <x v="2"/>
  </r>
  <r>
    <x v="4"/>
    <x v="9"/>
    <x v="1328"/>
    <x v="0"/>
    <x v="0"/>
    <x v="1383"/>
    <x v="2095"/>
    <x v="0"/>
  </r>
  <r>
    <x v="4"/>
    <x v="9"/>
    <x v="1329"/>
    <x v="0"/>
    <x v="0"/>
    <x v="27"/>
    <x v="2096"/>
    <x v="6"/>
  </r>
  <r>
    <x v="4"/>
    <x v="9"/>
    <x v="1330"/>
    <x v="0"/>
    <x v="0"/>
    <x v="1384"/>
    <x v="2097"/>
    <x v="6"/>
  </r>
  <r>
    <x v="4"/>
    <x v="9"/>
    <x v="1331"/>
    <x v="0"/>
    <x v="0"/>
    <x v="1385"/>
    <x v="2098"/>
    <x v="0"/>
  </r>
  <r>
    <x v="4"/>
    <x v="9"/>
    <x v="1332"/>
    <x v="0"/>
    <x v="0"/>
    <x v="1386"/>
    <x v="2099"/>
    <x v="11"/>
  </r>
  <r>
    <x v="4"/>
    <x v="9"/>
    <x v="1333"/>
    <x v="0"/>
    <x v="0"/>
    <x v="1387"/>
    <x v="2100"/>
    <x v="2"/>
  </r>
  <r>
    <x v="4"/>
    <x v="9"/>
    <x v="1334"/>
    <x v="0"/>
    <x v="0"/>
    <x v="1388"/>
    <x v="2101"/>
    <x v="11"/>
  </r>
  <r>
    <x v="4"/>
    <x v="9"/>
    <x v="1335"/>
    <x v="0"/>
    <x v="0"/>
    <x v="27"/>
    <x v="2102"/>
    <x v="6"/>
  </r>
  <r>
    <x v="4"/>
    <x v="9"/>
    <x v="1336"/>
    <x v="0"/>
    <x v="0"/>
    <x v="1340"/>
    <x v="2103"/>
    <x v="11"/>
  </r>
  <r>
    <x v="4"/>
    <x v="9"/>
    <x v="1337"/>
    <x v="0"/>
    <x v="0"/>
    <x v="415"/>
    <x v="2104"/>
    <x v="6"/>
  </r>
  <r>
    <x v="4"/>
    <x v="9"/>
    <x v="1338"/>
    <x v="0"/>
    <x v="0"/>
    <x v="325"/>
    <x v="2105"/>
    <x v="6"/>
  </r>
  <r>
    <x v="4"/>
    <x v="9"/>
    <x v="1339"/>
    <x v="0"/>
    <x v="0"/>
    <x v="325"/>
    <x v="2106"/>
    <x v="6"/>
  </r>
  <r>
    <x v="5"/>
    <x v="3"/>
    <x v="1340"/>
    <x v="0"/>
    <x v="0"/>
    <x v="1311"/>
    <x v="2107"/>
    <x v="6"/>
  </r>
  <r>
    <x v="5"/>
    <x v="0"/>
    <x v="1341"/>
    <x v="0"/>
    <x v="0"/>
    <x v="1389"/>
    <x v="2108"/>
    <x v="6"/>
  </r>
  <r>
    <x v="6"/>
    <x v="1"/>
    <x v="77"/>
    <x v="0"/>
    <x v="0"/>
    <x v="54"/>
    <x v="2109"/>
    <x v="8"/>
  </r>
  <r>
    <x v="6"/>
    <x v="1"/>
    <x v="77"/>
    <x v="0"/>
    <x v="0"/>
    <x v="54"/>
    <x v="2110"/>
    <x v="8"/>
  </r>
  <r>
    <x v="6"/>
    <x v="1"/>
    <x v="77"/>
    <x v="0"/>
    <x v="0"/>
    <x v="59"/>
    <x v="2111"/>
    <x v="8"/>
  </r>
  <r>
    <x v="6"/>
    <x v="1"/>
    <x v="77"/>
    <x v="0"/>
    <x v="0"/>
    <x v="248"/>
    <x v="2112"/>
    <x v="8"/>
  </r>
  <r>
    <x v="6"/>
    <x v="1"/>
    <x v="77"/>
    <x v="0"/>
    <x v="0"/>
    <x v="248"/>
    <x v="2113"/>
    <x v="8"/>
  </r>
  <r>
    <x v="6"/>
    <x v="1"/>
    <x v="77"/>
    <x v="0"/>
    <x v="0"/>
    <x v="54"/>
    <x v="2114"/>
    <x v="8"/>
  </r>
  <r>
    <x v="6"/>
    <x v="1"/>
    <x v="77"/>
    <x v="0"/>
    <x v="0"/>
    <x v="54"/>
    <x v="2115"/>
    <x v="8"/>
  </r>
  <r>
    <x v="6"/>
    <x v="1"/>
    <x v="77"/>
    <x v="0"/>
    <x v="0"/>
    <x v="54"/>
    <x v="2116"/>
    <x v="8"/>
  </r>
  <r>
    <x v="6"/>
    <x v="1"/>
    <x v="77"/>
    <x v="0"/>
    <x v="0"/>
    <x v="54"/>
    <x v="2117"/>
    <x v="8"/>
  </r>
  <r>
    <x v="6"/>
    <x v="1"/>
    <x v="77"/>
    <x v="0"/>
    <x v="0"/>
    <x v="54"/>
    <x v="2118"/>
    <x v="8"/>
  </r>
  <r>
    <x v="6"/>
    <x v="1"/>
    <x v="77"/>
    <x v="0"/>
    <x v="0"/>
    <x v="1390"/>
    <x v="2119"/>
    <x v="8"/>
  </r>
  <r>
    <x v="6"/>
    <x v="1"/>
    <x v="77"/>
    <x v="0"/>
    <x v="0"/>
    <x v="596"/>
    <x v="2120"/>
    <x v="8"/>
  </r>
  <r>
    <x v="6"/>
    <x v="1"/>
    <x v="1342"/>
    <x v="0"/>
    <x v="0"/>
    <x v="1391"/>
    <x v="2121"/>
    <x v="5"/>
  </r>
  <r>
    <x v="6"/>
    <x v="1"/>
    <x v="77"/>
    <x v="0"/>
    <x v="0"/>
    <x v="565"/>
    <x v="2122"/>
    <x v="8"/>
  </r>
  <r>
    <x v="6"/>
    <x v="1"/>
    <x v="77"/>
    <x v="0"/>
    <x v="0"/>
    <x v="98"/>
    <x v="2123"/>
    <x v="8"/>
  </r>
  <r>
    <x v="6"/>
    <x v="1"/>
    <x v="77"/>
    <x v="0"/>
    <x v="0"/>
    <x v="525"/>
    <x v="2124"/>
    <x v="8"/>
  </r>
  <r>
    <x v="6"/>
    <x v="1"/>
    <x v="77"/>
    <x v="0"/>
    <x v="0"/>
    <x v="54"/>
    <x v="2125"/>
    <x v="8"/>
  </r>
  <r>
    <x v="6"/>
    <x v="1"/>
    <x v="77"/>
    <x v="0"/>
    <x v="0"/>
    <x v="54"/>
    <x v="2126"/>
    <x v="8"/>
  </r>
  <r>
    <x v="6"/>
    <x v="1"/>
    <x v="77"/>
    <x v="0"/>
    <x v="0"/>
    <x v="54"/>
    <x v="2127"/>
    <x v="8"/>
  </r>
  <r>
    <x v="6"/>
    <x v="1"/>
    <x v="77"/>
    <x v="0"/>
    <x v="0"/>
    <x v="248"/>
    <x v="2128"/>
    <x v="8"/>
  </r>
  <r>
    <x v="6"/>
    <x v="1"/>
    <x v="77"/>
    <x v="0"/>
    <x v="0"/>
    <x v="54"/>
    <x v="2129"/>
    <x v="8"/>
  </r>
  <r>
    <x v="6"/>
    <x v="1"/>
    <x v="77"/>
    <x v="0"/>
    <x v="0"/>
    <x v="54"/>
    <x v="2130"/>
    <x v="8"/>
  </r>
  <r>
    <x v="6"/>
    <x v="1"/>
    <x v="77"/>
    <x v="0"/>
    <x v="0"/>
    <x v="54"/>
    <x v="2131"/>
    <x v="8"/>
  </r>
  <r>
    <x v="6"/>
    <x v="1"/>
    <x v="77"/>
    <x v="0"/>
    <x v="0"/>
    <x v="54"/>
    <x v="2132"/>
    <x v="8"/>
  </r>
  <r>
    <x v="6"/>
    <x v="1"/>
    <x v="77"/>
    <x v="0"/>
    <x v="0"/>
    <x v="54"/>
    <x v="2133"/>
    <x v="8"/>
  </r>
  <r>
    <x v="6"/>
    <x v="1"/>
    <x v="77"/>
    <x v="0"/>
    <x v="0"/>
    <x v="54"/>
    <x v="2134"/>
    <x v="8"/>
  </r>
  <r>
    <x v="6"/>
    <x v="1"/>
    <x v="77"/>
    <x v="0"/>
    <x v="0"/>
    <x v="62"/>
    <x v="2135"/>
    <x v="8"/>
  </r>
  <r>
    <x v="6"/>
    <x v="1"/>
    <x v="77"/>
    <x v="0"/>
    <x v="0"/>
    <x v="98"/>
    <x v="2136"/>
    <x v="8"/>
  </r>
  <r>
    <x v="6"/>
    <x v="1"/>
    <x v="77"/>
    <x v="0"/>
    <x v="0"/>
    <x v="54"/>
    <x v="2137"/>
    <x v="8"/>
  </r>
  <r>
    <x v="6"/>
    <x v="1"/>
    <x v="77"/>
    <x v="0"/>
    <x v="0"/>
    <x v="54"/>
    <x v="2138"/>
    <x v="8"/>
  </r>
  <r>
    <x v="6"/>
    <x v="1"/>
    <x v="77"/>
    <x v="0"/>
    <x v="0"/>
    <x v="54"/>
    <x v="2139"/>
    <x v="8"/>
  </r>
  <r>
    <x v="6"/>
    <x v="1"/>
    <x v="77"/>
    <x v="0"/>
    <x v="0"/>
    <x v="54"/>
    <x v="2140"/>
    <x v="8"/>
  </r>
  <r>
    <x v="6"/>
    <x v="1"/>
    <x v="77"/>
    <x v="0"/>
    <x v="0"/>
    <x v="54"/>
    <x v="2141"/>
    <x v="8"/>
  </r>
  <r>
    <x v="6"/>
    <x v="1"/>
    <x v="1343"/>
    <x v="0"/>
    <x v="0"/>
    <x v="1392"/>
    <x v="2142"/>
    <x v="4"/>
  </r>
  <r>
    <x v="6"/>
    <x v="1"/>
    <x v="77"/>
    <x v="0"/>
    <x v="0"/>
    <x v="1393"/>
    <x v="2143"/>
    <x v="8"/>
  </r>
  <r>
    <x v="6"/>
    <x v="1"/>
    <x v="77"/>
    <x v="0"/>
    <x v="0"/>
    <x v="98"/>
    <x v="2144"/>
    <x v="8"/>
  </r>
  <r>
    <x v="6"/>
    <x v="1"/>
    <x v="77"/>
    <x v="0"/>
    <x v="0"/>
    <x v="1283"/>
    <x v="2145"/>
    <x v="8"/>
  </r>
  <r>
    <x v="6"/>
    <x v="1"/>
    <x v="77"/>
    <x v="0"/>
    <x v="0"/>
    <x v="54"/>
    <x v="2146"/>
    <x v="8"/>
  </r>
  <r>
    <x v="6"/>
    <x v="1"/>
    <x v="77"/>
    <x v="0"/>
    <x v="0"/>
    <x v="248"/>
    <x v="2147"/>
    <x v="8"/>
  </r>
  <r>
    <x v="6"/>
    <x v="1"/>
    <x v="77"/>
    <x v="0"/>
    <x v="0"/>
    <x v="54"/>
    <x v="2148"/>
    <x v="8"/>
  </r>
  <r>
    <x v="6"/>
    <x v="1"/>
    <x v="77"/>
    <x v="0"/>
    <x v="0"/>
    <x v="54"/>
    <x v="2149"/>
    <x v="8"/>
  </r>
  <r>
    <x v="6"/>
    <x v="2"/>
    <x v="77"/>
    <x v="0"/>
    <x v="0"/>
    <x v="54"/>
    <x v="2150"/>
    <x v="8"/>
  </r>
  <r>
    <x v="6"/>
    <x v="2"/>
    <x v="77"/>
    <x v="0"/>
    <x v="0"/>
    <x v="54"/>
    <x v="2151"/>
    <x v="8"/>
  </r>
  <r>
    <x v="6"/>
    <x v="2"/>
    <x v="77"/>
    <x v="0"/>
    <x v="0"/>
    <x v="54"/>
    <x v="2152"/>
    <x v="8"/>
  </r>
  <r>
    <x v="6"/>
    <x v="2"/>
    <x v="77"/>
    <x v="0"/>
    <x v="0"/>
    <x v="54"/>
    <x v="2153"/>
    <x v="8"/>
  </r>
  <r>
    <x v="6"/>
    <x v="2"/>
    <x v="77"/>
    <x v="0"/>
    <x v="0"/>
    <x v="54"/>
    <x v="2154"/>
    <x v="8"/>
  </r>
  <r>
    <x v="6"/>
    <x v="2"/>
    <x v="77"/>
    <x v="0"/>
    <x v="0"/>
    <x v="54"/>
    <x v="2155"/>
    <x v="8"/>
  </r>
  <r>
    <x v="6"/>
    <x v="2"/>
    <x v="77"/>
    <x v="0"/>
    <x v="0"/>
    <x v="54"/>
    <x v="2156"/>
    <x v="8"/>
  </r>
  <r>
    <x v="6"/>
    <x v="2"/>
    <x v="77"/>
    <x v="0"/>
    <x v="0"/>
    <x v="54"/>
    <x v="2157"/>
    <x v="8"/>
  </r>
  <r>
    <x v="6"/>
    <x v="2"/>
    <x v="77"/>
    <x v="0"/>
    <x v="0"/>
    <x v="54"/>
    <x v="2158"/>
    <x v="8"/>
  </r>
  <r>
    <x v="6"/>
    <x v="2"/>
    <x v="77"/>
    <x v="0"/>
    <x v="0"/>
    <x v="54"/>
    <x v="2159"/>
    <x v="8"/>
  </r>
  <r>
    <x v="6"/>
    <x v="2"/>
    <x v="77"/>
    <x v="0"/>
    <x v="0"/>
    <x v="98"/>
    <x v="2160"/>
    <x v="8"/>
  </r>
  <r>
    <x v="6"/>
    <x v="2"/>
    <x v="1344"/>
    <x v="0"/>
    <x v="0"/>
    <x v="1392"/>
    <x v="2161"/>
    <x v="4"/>
  </r>
  <r>
    <x v="6"/>
    <x v="2"/>
    <x v="77"/>
    <x v="0"/>
    <x v="0"/>
    <x v="54"/>
    <x v="2162"/>
    <x v="8"/>
  </r>
  <r>
    <x v="6"/>
    <x v="2"/>
    <x v="77"/>
    <x v="0"/>
    <x v="0"/>
    <x v="54"/>
    <x v="2163"/>
    <x v="8"/>
  </r>
  <r>
    <x v="6"/>
    <x v="2"/>
    <x v="77"/>
    <x v="0"/>
    <x v="0"/>
    <x v="54"/>
    <x v="2164"/>
    <x v="8"/>
  </r>
  <r>
    <x v="6"/>
    <x v="3"/>
    <x v="77"/>
    <x v="0"/>
    <x v="0"/>
    <x v="54"/>
    <x v="2165"/>
    <x v="8"/>
  </r>
  <r>
    <x v="6"/>
    <x v="3"/>
    <x v="77"/>
    <x v="0"/>
    <x v="0"/>
    <x v="54"/>
    <x v="2166"/>
    <x v="8"/>
  </r>
  <r>
    <x v="6"/>
    <x v="3"/>
    <x v="77"/>
    <x v="0"/>
    <x v="0"/>
    <x v="54"/>
    <x v="2167"/>
    <x v="8"/>
  </r>
  <r>
    <x v="6"/>
    <x v="3"/>
    <x v="77"/>
    <x v="0"/>
    <x v="0"/>
    <x v="62"/>
    <x v="2168"/>
    <x v="8"/>
  </r>
  <r>
    <x v="6"/>
    <x v="3"/>
    <x v="77"/>
    <x v="0"/>
    <x v="0"/>
    <x v="54"/>
    <x v="2169"/>
    <x v="8"/>
  </r>
  <r>
    <x v="6"/>
    <x v="3"/>
    <x v="77"/>
    <x v="0"/>
    <x v="0"/>
    <x v="54"/>
    <x v="2170"/>
    <x v="8"/>
  </r>
  <r>
    <x v="6"/>
    <x v="3"/>
    <x v="77"/>
    <x v="0"/>
    <x v="0"/>
    <x v="54"/>
    <x v="2171"/>
    <x v="8"/>
  </r>
  <r>
    <x v="6"/>
    <x v="3"/>
    <x v="77"/>
    <x v="0"/>
    <x v="0"/>
    <x v="54"/>
    <x v="2172"/>
    <x v="8"/>
  </r>
  <r>
    <x v="6"/>
    <x v="3"/>
    <x v="77"/>
    <x v="0"/>
    <x v="0"/>
    <x v="106"/>
    <x v="2173"/>
    <x v="8"/>
  </r>
  <r>
    <x v="6"/>
    <x v="3"/>
    <x v="77"/>
    <x v="0"/>
    <x v="0"/>
    <x v="1394"/>
    <x v="2174"/>
    <x v="8"/>
  </r>
  <r>
    <x v="6"/>
    <x v="3"/>
    <x v="77"/>
    <x v="0"/>
    <x v="0"/>
    <x v="1395"/>
    <x v="2175"/>
    <x v="8"/>
  </r>
  <r>
    <x v="6"/>
    <x v="3"/>
    <x v="77"/>
    <x v="0"/>
    <x v="0"/>
    <x v="98"/>
    <x v="2176"/>
    <x v="8"/>
  </r>
  <r>
    <x v="6"/>
    <x v="3"/>
    <x v="77"/>
    <x v="0"/>
    <x v="0"/>
    <x v="1396"/>
    <x v="2177"/>
    <x v="8"/>
  </r>
  <r>
    <x v="6"/>
    <x v="3"/>
    <x v="77"/>
    <x v="0"/>
    <x v="0"/>
    <x v="509"/>
    <x v="2178"/>
    <x v="8"/>
  </r>
  <r>
    <x v="6"/>
    <x v="3"/>
    <x v="1345"/>
    <x v="0"/>
    <x v="0"/>
    <x v="1392"/>
    <x v="2179"/>
    <x v="4"/>
  </r>
  <r>
    <x v="6"/>
    <x v="3"/>
    <x v="77"/>
    <x v="0"/>
    <x v="0"/>
    <x v="59"/>
    <x v="2180"/>
    <x v="8"/>
  </r>
  <r>
    <x v="6"/>
    <x v="3"/>
    <x v="77"/>
    <x v="0"/>
    <x v="0"/>
    <x v="54"/>
    <x v="2181"/>
    <x v="8"/>
  </r>
  <r>
    <x v="6"/>
    <x v="4"/>
    <x v="77"/>
    <x v="0"/>
    <x v="0"/>
    <x v="1393"/>
    <x v="2182"/>
    <x v="8"/>
  </r>
  <r>
    <x v="6"/>
    <x v="4"/>
    <x v="77"/>
    <x v="0"/>
    <x v="0"/>
    <x v="432"/>
    <x v="2183"/>
    <x v="8"/>
  </r>
  <r>
    <x v="6"/>
    <x v="4"/>
    <x v="77"/>
    <x v="0"/>
    <x v="0"/>
    <x v="54"/>
    <x v="2184"/>
    <x v="8"/>
  </r>
  <r>
    <x v="6"/>
    <x v="4"/>
    <x v="77"/>
    <x v="0"/>
    <x v="0"/>
    <x v="98"/>
    <x v="2185"/>
    <x v="8"/>
  </r>
  <r>
    <x v="6"/>
    <x v="4"/>
    <x v="77"/>
    <x v="0"/>
    <x v="0"/>
    <x v="98"/>
    <x v="2186"/>
    <x v="8"/>
  </r>
  <r>
    <x v="6"/>
    <x v="4"/>
    <x v="77"/>
    <x v="0"/>
    <x v="0"/>
    <x v="54"/>
    <x v="2187"/>
    <x v="8"/>
  </r>
  <r>
    <x v="6"/>
    <x v="4"/>
    <x v="77"/>
    <x v="0"/>
    <x v="0"/>
    <x v="98"/>
    <x v="2188"/>
    <x v="8"/>
  </r>
  <r>
    <x v="6"/>
    <x v="4"/>
    <x v="1346"/>
    <x v="0"/>
    <x v="0"/>
    <x v="1397"/>
    <x v="2189"/>
    <x v="5"/>
  </r>
  <r>
    <x v="6"/>
    <x v="4"/>
    <x v="77"/>
    <x v="0"/>
    <x v="0"/>
    <x v="141"/>
    <x v="2190"/>
    <x v="8"/>
  </r>
  <r>
    <x v="6"/>
    <x v="4"/>
    <x v="1347"/>
    <x v="0"/>
    <x v="0"/>
    <x v="1392"/>
    <x v="2191"/>
    <x v="4"/>
  </r>
  <r>
    <x v="6"/>
    <x v="4"/>
    <x v="77"/>
    <x v="0"/>
    <x v="0"/>
    <x v="54"/>
    <x v="2192"/>
    <x v="8"/>
  </r>
  <r>
    <x v="6"/>
    <x v="4"/>
    <x v="77"/>
    <x v="0"/>
    <x v="0"/>
    <x v="98"/>
    <x v="2193"/>
    <x v="8"/>
  </r>
  <r>
    <x v="6"/>
    <x v="0"/>
    <x v="77"/>
    <x v="0"/>
    <x v="0"/>
    <x v="248"/>
    <x v="2194"/>
    <x v="8"/>
  </r>
  <r>
    <x v="6"/>
    <x v="0"/>
    <x v="1348"/>
    <x v="0"/>
    <x v="0"/>
    <x v="1392"/>
    <x v="2195"/>
    <x v="4"/>
  </r>
  <r>
    <x v="6"/>
    <x v="5"/>
    <x v="1349"/>
    <x v="0"/>
    <x v="0"/>
    <x v="1392"/>
    <x v="2196"/>
    <x v="4"/>
  </r>
  <r>
    <x v="6"/>
    <x v="6"/>
    <x v="77"/>
    <x v="0"/>
    <x v="0"/>
    <x v="54"/>
    <x v="2197"/>
    <x v="8"/>
  </r>
  <r>
    <x v="6"/>
    <x v="6"/>
    <x v="77"/>
    <x v="0"/>
    <x v="0"/>
    <x v="54"/>
    <x v="2198"/>
    <x v="8"/>
  </r>
  <r>
    <x v="6"/>
    <x v="6"/>
    <x v="77"/>
    <x v="0"/>
    <x v="0"/>
    <x v="248"/>
    <x v="2199"/>
    <x v="8"/>
  </r>
  <r>
    <x v="6"/>
    <x v="6"/>
    <x v="77"/>
    <x v="0"/>
    <x v="0"/>
    <x v="248"/>
    <x v="2200"/>
    <x v="8"/>
  </r>
  <r>
    <x v="6"/>
    <x v="6"/>
    <x v="1350"/>
    <x v="0"/>
    <x v="0"/>
    <x v="1392"/>
    <x v="2201"/>
    <x v="4"/>
  </r>
  <r>
    <x v="6"/>
    <x v="6"/>
    <x v="77"/>
    <x v="0"/>
    <x v="0"/>
    <x v="54"/>
    <x v="2202"/>
    <x v="8"/>
  </r>
  <r>
    <x v="6"/>
    <x v="7"/>
    <x v="77"/>
    <x v="0"/>
    <x v="0"/>
    <x v="54"/>
    <x v="2203"/>
    <x v="8"/>
  </r>
  <r>
    <x v="6"/>
    <x v="7"/>
    <x v="77"/>
    <x v="0"/>
    <x v="0"/>
    <x v="54"/>
    <x v="2204"/>
    <x v="8"/>
  </r>
  <r>
    <x v="6"/>
    <x v="7"/>
    <x v="1351"/>
    <x v="0"/>
    <x v="0"/>
    <x v="1398"/>
    <x v="2205"/>
    <x v="5"/>
  </r>
  <r>
    <x v="6"/>
    <x v="7"/>
    <x v="77"/>
    <x v="0"/>
    <x v="0"/>
    <x v="54"/>
    <x v="2206"/>
    <x v="8"/>
  </r>
  <r>
    <x v="6"/>
    <x v="7"/>
    <x v="77"/>
    <x v="0"/>
    <x v="0"/>
    <x v="106"/>
    <x v="2207"/>
    <x v="8"/>
  </r>
  <r>
    <x v="6"/>
    <x v="7"/>
    <x v="77"/>
    <x v="0"/>
    <x v="0"/>
    <x v="214"/>
    <x v="2208"/>
    <x v="8"/>
  </r>
  <r>
    <x v="6"/>
    <x v="7"/>
    <x v="77"/>
    <x v="0"/>
    <x v="0"/>
    <x v="1399"/>
    <x v="2209"/>
    <x v="8"/>
  </r>
  <r>
    <x v="6"/>
    <x v="7"/>
    <x v="77"/>
    <x v="0"/>
    <x v="0"/>
    <x v="54"/>
    <x v="2210"/>
    <x v="8"/>
  </r>
  <r>
    <x v="6"/>
    <x v="7"/>
    <x v="77"/>
    <x v="0"/>
    <x v="0"/>
    <x v="1386"/>
    <x v="2211"/>
    <x v="8"/>
  </r>
  <r>
    <x v="6"/>
    <x v="7"/>
    <x v="77"/>
    <x v="0"/>
    <x v="0"/>
    <x v="54"/>
    <x v="2212"/>
    <x v="8"/>
  </r>
  <r>
    <x v="6"/>
    <x v="7"/>
    <x v="77"/>
    <x v="0"/>
    <x v="0"/>
    <x v="1393"/>
    <x v="2213"/>
    <x v="8"/>
  </r>
  <r>
    <x v="6"/>
    <x v="7"/>
    <x v="77"/>
    <x v="0"/>
    <x v="0"/>
    <x v="54"/>
    <x v="2214"/>
    <x v="8"/>
  </r>
  <r>
    <x v="6"/>
    <x v="7"/>
    <x v="1352"/>
    <x v="0"/>
    <x v="0"/>
    <x v="1392"/>
    <x v="2215"/>
    <x v="4"/>
  </r>
  <r>
    <x v="6"/>
    <x v="8"/>
    <x v="77"/>
    <x v="0"/>
    <x v="0"/>
    <x v="62"/>
    <x v="2216"/>
    <x v="8"/>
  </r>
  <r>
    <x v="6"/>
    <x v="8"/>
    <x v="77"/>
    <x v="0"/>
    <x v="0"/>
    <x v="1400"/>
    <x v="2217"/>
    <x v="8"/>
  </r>
  <r>
    <x v="6"/>
    <x v="8"/>
    <x v="77"/>
    <x v="0"/>
    <x v="0"/>
    <x v="106"/>
    <x v="2218"/>
    <x v="8"/>
  </r>
  <r>
    <x v="6"/>
    <x v="8"/>
    <x v="77"/>
    <x v="0"/>
    <x v="0"/>
    <x v="106"/>
    <x v="2219"/>
    <x v="8"/>
  </r>
  <r>
    <x v="6"/>
    <x v="8"/>
    <x v="77"/>
    <x v="0"/>
    <x v="0"/>
    <x v="54"/>
    <x v="2220"/>
    <x v="8"/>
  </r>
  <r>
    <x v="6"/>
    <x v="8"/>
    <x v="1353"/>
    <x v="0"/>
    <x v="0"/>
    <x v="1401"/>
    <x v="2221"/>
    <x v="5"/>
  </r>
  <r>
    <x v="6"/>
    <x v="8"/>
    <x v="77"/>
    <x v="0"/>
    <x v="0"/>
    <x v="181"/>
    <x v="2222"/>
    <x v="8"/>
  </r>
  <r>
    <x v="6"/>
    <x v="8"/>
    <x v="1354"/>
    <x v="0"/>
    <x v="0"/>
    <x v="1402"/>
    <x v="2223"/>
    <x v="4"/>
  </r>
  <r>
    <x v="6"/>
    <x v="8"/>
    <x v="77"/>
    <x v="0"/>
    <x v="0"/>
    <x v="1403"/>
    <x v="2224"/>
    <x v="8"/>
  </r>
  <r>
    <x v="6"/>
    <x v="8"/>
    <x v="77"/>
    <x v="0"/>
    <x v="0"/>
    <x v="1404"/>
    <x v="2225"/>
    <x v="8"/>
  </r>
  <r>
    <x v="6"/>
    <x v="8"/>
    <x v="77"/>
    <x v="0"/>
    <x v="0"/>
    <x v="1405"/>
    <x v="2226"/>
    <x v="8"/>
  </r>
  <r>
    <x v="6"/>
    <x v="8"/>
    <x v="77"/>
    <x v="0"/>
    <x v="0"/>
    <x v="214"/>
    <x v="2227"/>
    <x v="8"/>
  </r>
  <r>
    <x v="6"/>
    <x v="9"/>
    <x v="77"/>
    <x v="0"/>
    <x v="0"/>
    <x v="106"/>
    <x v="2228"/>
    <x v="8"/>
  </r>
  <r>
    <x v="6"/>
    <x v="9"/>
    <x v="77"/>
    <x v="0"/>
    <x v="0"/>
    <x v="214"/>
    <x v="2229"/>
    <x v="8"/>
  </r>
  <r>
    <x v="6"/>
    <x v="9"/>
    <x v="77"/>
    <x v="0"/>
    <x v="0"/>
    <x v="1393"/>
    <x v="2230"/>
    <x v="8"/>
  </r>
  <r>
    <x v="6"/>
    <x v="9"/>
    <x v="77"/>
    <x v="0"/>
    <x v="0"/>
    <x v="248"/>
    <x v="2231"/>
    <x v="8"/>
  </r>
  <r>
    <x v="6"/>
    <x v="9"/>
    <x v="77"/>
    <x v="0"/>
    <x v="0"/>
    <x v="141"/>
    <x v="2232"/>
    <x v="8"/>
  </r>
  <r>
    <x v="6"/>
    <x v="9"/>
    <x v="77"/>
    <x v="0"/>
    <x v="0"/>
    <x v="141"/>
    <x v="2233"/>
    <x v="8"/>
  </r>
  <r>
    <x v="6"/>
    <x v="9"/>
    <x v="77"/>
    <x v="0"/>
    <x v="0"/>
    <x v="106"/>
    <x v="2234"/>
    <x v="8"/>
  </r>
  <r>
    <x v="6"/>
    <x v="9"/>
    <x v="77"/>
    <x v="0"/>
    <x v="0"/>
    <x v="1393"/>
    <x v="2235"/>
    <x v="8"/>
  </r>
  <r>
    <x v="6"/>
    <x v="9"/>
    <x v="77"/>
    <x v="0"/>
    <x v="0"/>
    <x v="106"/>
    <x v="2236"/>
    <x v="8"/>
  </r>
  <r>
    <x v="6"/>
    <x v="9"/>
    <x v="77"/>
    <x v="0"/>
    <x v="0"/>
    <x v="106"/>
    <x v="2237"/>
    <x v="8"/>
  </r>
  <r>
    <x v="6"/>
    <x v="9"/>
    <x v="1355"/>
    <x v="0"/>
    <x v="0"/>
    <x v="1406"/>
    <x v="2238"/>
    <x v="5"/>
  </r>
  <r>
    <x v="6"/>
    <x v="9"/>
    <x v="77"/>
    <x v="0"/>
    <x v="0"/>
    <x v="141"/>
    <x v="2239"/>
    <x v="8"/>
  </r>
  <r>
    <x v="6"/>
    <x v="9"/>
    <x v="77"/>
    <x v="0"/>
    <x v="0"/>
    <x v="141"/>
    <x v="2240"/>
    <x v="8"/>
  </r>
  <r>
    <x v="6"/>
    <x v="9"/>
    <x v="77"/>
    <x v="0"/>
    <x v="0"/>
    <x v="141"/>
    <x v="2241"/>
    <x v="8"/>
  </r>
  <r>
    <x v="6"/>
    <x v="9"/>
    <x v="77"/>
    <x v="0"/>
    <x v="0"/>
    <x v="54"/>
    <x v="2242"/>
    <x v="8"/>
  </r>
  <r>
    <x v="6"/>
    <x v="9"/>
    <x v="1356"/>
    <x v="0"/>
    <x v="0"/>
    <x v="1407"/>
    <x v="2243"/>
    <x v="4"/>
  </r>
  <r>
    <x v="7"/>
    <x v="1"/>
    <x v="1357"/>
    <x v="0"/>
    <x v="0"/>
    <x v="355"/>
    <x v="2244"/>
    <x v="17"/>
  </r>
  <r>
    <x v="7"/>
    <x v="1"/>
    <x v="1358"/>
    <x v="0"/>
    <x v="0"/>
    <x v="1408"/>
    <x v="2245"/>
    <x v="22"/>
  </r>
  <r>
    <x v="7"/>
    <x v="4"/>
    <x v="1359"/>
    <x v="0"/>
    <x v="0"/>
    <x v="1409"/>
    <x v="2246"/>
    <x v="17"/>
  </r>
  <r>
    <x v="7"/>
    <x v="0"/>
    <x v="1360"/>
    <x v="0"/>
    <x v="0"/>
    <x v="4"/>
    <x v="2247"/>
    <x v="2"/>
  </r>
  <r>
    <x v="7"/>
    <x v="0"/>
    <x v="1361"/>
    <x v="0"/>
    <x v="0"/>
    <x v="1410"/>
    <x v="2248"/>
    <x v="4"/>
  </r>
  <r>
    <x v="7"/>
    <x v="5"/>
    <x v="1362"/>
    <x v="0"/>
    <x v="0"/>
    <x v="1411"/>
    <x v="2249"/>
    <x v="22"/>
  </r>
  <r>
    <x v="7"/>
    <x v="5"/>
    <x v="1363"/>
    <x v="0"/>
    <x v="0"/>
    <x v="27"/>
    <x v="2250"/>
    <x v="17"/>
  </r>
  <r>
    <x v="7"/>
    <x v="5"/>
    <x v="1364"/>
    <x v="0"/>
    <x v="0"/>
    <x v="1412"/>
    <x v="2251"/>
    <x v="22"/>
  </r>
  <r>
    <x v="7"/>
    <x v="7"/>
    <x v="1365"/>
    <x v="0"/>
    <x v="0"/>
    <x v="1413"/>
    <x v="2252"/>
    <x v="22"/>
  </r>
  <r>
    <x v="7"/>
    <x v="8"/>
    <x v="1366"/>
    <x v="0"/>
    <x v="0"/>
    <x v="1414"/>
    <x v="2253"/>
    <x v="22"/>
  </r>
  <r>
    <x v="8"/>
    <x v="0"/>
    <x v="1367"/>
    <x v="0"/>
    <x v="0"/>
    <x v="1415"/>
    <x v="2254"/>
    <x v="6"/>
  </r>
  <r>
    <x v="8"/>
    <x v="0"/>
    <x v="1368"/>
    <x v="0"/>
    <x v="0"/>
    <x v="1416"/>
    <x v="2255"/>
    <x v="6"/>
  </r>
  <r>
    <x v="9"/>
    <x v="1"/>
    <x v="1369"/>
    <x v="0"/>
    <x v="0"/>
    <x v="1417"/>
    <x v="2256"/>
    <x v="5"/>
  </r>
  <r>
    <x v="9"/>
    <x v="6"/>
    <x v="1370"/>
    <x v="0"/>
    <x v="0"/>
    <x v="1418"/>
    <x v="2257"/>
    <x v="5"/>
  </r>
  <r>
    <x v="9"/>
    <x v="9"/>
    <x v="1371"/>
    <x v="0"/>
    <x v="0"/>
    <x v="1419"/>
    <x v="2258"/>
    <x v="5"/>
  </r>
  <r>
    <x v="10"/>
    <x v="1"/>
    <x v="1372"/>
    <x v="0"/>
    <x v="0"/>
    <x v="235"/>
    <x v="2259"/>
    <x v="28"/>
  </r>
  <r>
    <x v="10"/>
    <x v="1"/>
    <x v="1372"/>
    <x v="0"/>
    <x v="0"/>
    <x v="24"/>
    <x v="2260"/>
    <x v="28"/>
  </r>
  <r>
    <x v="11"/>
    <x v="0"/>
    <x v="1373"/>
    <x v="0"/>
    <x v="0"/>
    <x v="1420"/>
    <x v="2261"/>
    <x v="6"/>
  </r>
  <r>
    <x v="11"/>
    <x v="0"/>
    <x v="1374"/>
    <x v="0"/>
    <x v="0"/>
    <x v="1421"/>
    <x v="2262"/>
    <x v="6"/>
  </r>
  <r>
    <x v="11"/>
    <x v="0"/>
    <x v="1375"/>
    <x v="0"/>
    <x v="0"/>
    <x v="1422"/>
    <x v="2263"/>
    <x v="6"/>
  </r>
  <r>
    <x v="11"/>
    <x v="0"/>
    <x v="1376"/>
    <x v="0"/>
    <x v="0"/>
    <x v="1423"/>
    <x v="2264"/>
    <x v="6"/>
  </r>
  <r>
    <x v="11"/>
    <x v="0"/>
    <x v="1377"/>
    <x v="0"/>
    <x v="0"/>
    <x v="1424"/>
    <x v="2265"/>
    <x v="6"/>
  </r>
  <r>
    <x v="12"/>
    <x v="4"/>
    <x v="1378"/>
    <x v="0"/>
    <x v="0"/>
    <x v="235"/>
    <x v="2266"/>
    <x v="6"/>
  </r>
  <r>
    <x v="12"/>
    <x v="8"/>
    <x v="1379"/>
    <x v="0"/>
    <x v="0"/>
    <x v="1425"/>
    <x v="2267"/>
    <x v="5"/>
  </r>
  <r>
    <x v="2"/>
    <x v="0"/>
    <x v="1380"/>
    <x v="0"/>
    <x v="0"/>
    <x v="1426"/>
    <x v="25"/>
    <x v="5"/>
  </r>
  <r>
    <x v="12"/>
    <x v="8"/>
    <x v="1381"/>
    <x v="0"/>
    <x v="0"/>
    <x v="1427"/>
    <x v="2268"/>
    <x v="5"/>
  </r>
  <r>
    <x v="12"/>
    <x v="8"/>
    <x v="1382"/>
    <x v="0"/>
    <x v="0"/>
    <x v="1428"/>
    <x v="2269"/>
    <x v="5"/>
  </r>
  <r>
    <x v="12"/>
    <x v="8"/>
    <x v="1382"/>
    <x v="0"/>
    <x v="0"/>
    <x v="1429"/>
    <x v="2270"/>
    <x v="5"/>
  </r>
  <r>
    <x v="12"/>
    <x v="8"/>
    <x v="1383"/>
    <x v="0"/>
    <x v="0"/>
    <x v="1430"/>
    <x v="2271"/>
    <x v="4"/>
  </r>
  <r>
    <x v="12"/>
    <x v="8"/>
    <x v="1384"/>
    <x v="0"/>
    <x v="0"/>
    <x v="1431"/>
    <x v="2272"/>
    <x v="22"/>
  </r>
  <r>
    <x v="12"/>
    <x v="8"/>
    <x v="1385"/>
    <x v="0"/>
    <x v="0"/>
    <x v="1432"/>
    <x v="2273"/>
    <x v="22"/>
  </r>
  <r>
    <x v="12"/>
    <x v="8"/>
    <x v="1386"/>
    <x v="0"/>
    <x v="0"/>
    <x v="713"/>
    <x v="2274"/>
    <x v="2"/>
  </r>
  <r>
    <x v="12"/>
    <x v="8"/>
    <x v="1387"/>
    <x v="0"/>
    <x v="0"/>
    <x v="285"/>
    <x v="2275"/>
    <x v="17"/>
  </r>
  <r>
    <x v="12"/>
    <x v="1"/>
    <x v="1388"/>
    <x v="0"/>
    <x v="0"/>
    <x v="1433"/>
    <x v="2276"/>
    <x v="5"/>
  </r>
  <r>
    <x v="12"/>
    <x v="1"/>
    <x v="1389"/>
    <x v="0"/>
    <x v="0"/>
    <x v="1434"/>
    <x v="2277"/>
    <x v="5"/>
  </r>
  <r>
    <x v="12"/>
    <x v="1"/>
    <x v="1388"/>
    <x v="0"/>
    <x v="0"/>
    <x v="1433"/>
    <x v="2278"/>
    <x v="5"/>
  </r>
  <r>
    <x v="12"/>
    <x v="1"/>
    <x v="1390"/>
    <x v="0"/>
    <x v="0"/>
    <x v="1435"/>
    <x v="2279"/>
    <x v="4"/>
  </r>
  <r>
    <x v="12"/>
    <x v="1"/>
    <x v="1391"/>
    <x v="0"/>
    <x v="0"/>
    <x v="1436"/>
    <x v="2280"/>
    <x v="22"/>
  </r>
  <r>
    <x v="12"/>
    <x v="1"/>
    <x v="1392"/>
    <x v="0"/>
    <x v="0"/>
    <x v="1437"/>
    <x v="2281"/>
    <x v="22"/>
  </r>
  <r>
    <x v="12"/>
    <x v="2"/>
    <x v="1393"/>
    <x v="0"/>
    <x v="0"/>
    <x v="1438"/>
    <x v="2282"/>
    <x v="5"/>
  </r>
  <r>
    <x v="12"/>
    <x v="2"/>
    <x v="1394"/>
    <x v="0"/>
    <x v="0"/>
    <x v="1439"/>
    <x v="2283"/>
    <x v="5"/>
  </r>
  <r>
    <x v="12"/>
    <x v="2"/>
    <x v="1395"/>
    <x v="0"/>
    <x v="0"/>
    <x v="1440"/>
    <x v="2284"/>
    <x v="1"/>
  </r>
  <r>
    <x v="12"/>
    <x v="2"/>
    <x v="1396"/>
    <x v="0"/>
    <x v="0"/>
    <x v="24"/>
    <x v="2284"/>
    <x v="17"/>
  </r>
  <r>
    <x v="12"/>
    <x v="2"/>
    <x v="1397"/>
    <x v="0"/>
    <x v="0"/>
    <x v="1435"/>
    <x v="2285"/>
    <x v="4"/>
  </r>
  <r>
    <x v="12"/>
    <x v="2"/>
    <x v="1398"/>
    <x v="0"/>
    <x v="0"/>
    <x v="3"/>
    <x v="2286"/>
    <x v="2"/>
  </r>
  <r>
    <x v="12"/>
    <x v="2"/>
    <x v="1399"/>
    <x v="0"/>
    <x v="0"/>
    <x v="1441"/>
    <x v="2287"/>
    <x v="22"/>
  </r>
  <r>
    <x v="12"/>
    <x v="2"/>
    <x v="1400"/>
    <x v="0"/>
    <x v="0"/>
    <x v="1442"/>
    <x v="2288"/>
    <x v="22"/>
  </r>
  <r>
    <x v="12"/>
    <x v="3"/>
    <x v="1401"/>
    <x v="0"/>
    <x v="0"/>
    <x v="3"/>
    <x v="2289"/>
    <x v="2"/>
  </r>
  <r>
    <x v="12"/>
    <x v="3"/>
    <x v="1402"/>
    <x v="0"/>
    <x v="0"/>
    <x v="325"/>
    <x v="2289"/>
    <x v="17"/>
  </r>
  <r>
    <x v="12"/>
    <x v="3"/>
    <x v="1403"/>
    <x v="0"/>
    <x v="0"/>
    <x v="1443"/>
    <x v="2290"/>
    <x v="5"/>
  </r>
  <r>
    <x v="12"/>
    <x v="3"/>
    <x v="1404"/>
    <x v="0"/>
    <x v="0"/>
    <x v="1444"/>
    <x v="2291"/>
    <x v="4"/>
  </r>
  <r>
    <x v="12"/>
    <x v="4"/>
    <x v="1405"/>
    <x v="0"/>
    <x v="0"/>
    <x v="1445"/>
    <x v="2292"/>
    <x v="22"/>
  </r>
  <r>
    <x v="12"/>
    <x v="4"/>
    <x v="1406"/>
    <x v="0"/>
    <x v="0"/>
    <x v="1446"/>
    <x v="2293"/>
    <x v="22"/>
  </r>
  <r>
    <x v="12"/>
    <x v="4"/>
    <x v="1407"/>
    <x v="0"/>
    <x v="0"/>
    <x v="331"/>
    <x v="2294"/>
    <x v="17"/>
  </r>
  <r>
    <x v="12"/>
    <x v="4"/>
    <x v="1408"/>
    <x v="0"/>
    <x v="0"/>
    <x v="595"/>
    <x v="2295"/>
    <x v="17"/>
  </r>
  <r>
    <x v="12"/>
    <x v="4"/>
    <x v="1409"/>
    <x v="0"/>
    <x v="0"/>
    <x v="4"/>
    <x v="2296"/>
    <x v="2"/>
  </r>
  <r>
    <x v="12"/>
    <x v="4"/>
    <x v="1410"/>
    <x v="0"/>
    <x v="0"/>
    <x v="1447"/>
    <x v="2266"/>
    <x v="4"/>
  </r>
  <r>
    <x v="12"/>
    <x v="4"/>
    <x v="1411"/>
    <x v="0"/>
    <x v="0"/>
    <x v="767"/>
    <x v="2297"/>
    <x v="17"/>
  </r>
  <r>
    <x v="12"/>
    <x v="4"/>
    <x v="1412"/>
    <x v="0"/>
    <x v="0"/>
    <x v="1441"/>
    <x v="2298"/>
    <x v="22"/>
  </r>
  <r>
    <x v="12"/>
    <x v="4"/>
    <x v="1413"/>
    <x v="0"/>
    <x v="0"/>
    <x v="1448"/>
    <x v="2299"/>
    <x v="22"/>
  </r>
  <r>
    <x v="12"/>
    <x v="4"/>
    <x v="1414"/>
    <x v="0"/>
    <x v="0"/>
    <x v="252"/>
    <x v="2300"/>
    <x v="2"/>
  </r>
  <r>
    <x v="12"/>
    <x v="4"/>
    <x v="1415"/>
    <x v="0"/>
    <x v="0"/>
    <x v="20"/>
    <x v="2301"/>
    <x v="2"/>
  </r>
  <r>
    <x v="12"/>
    <x v="0"/>
    <x v="1416"/>
    <x v="0"/>
    <x v="0"/>
    <x v="3"/>
    <x v="2302"/>
    <x v="2"/>
  </r>
  <r>
    <x v="12"/>
    <x v="0"/>
    <x v="1417"/>
    <x v="0"/>
    <x v="0"/>
    <x v="3"/>
    <x v="2303"/>
    <x v="2"/>
  </r>
  <r>
    <x v="12"/>
    <x v="0"/>
    <x v="1418"/>
    <x v="0"/>
    <x v="0"/>
    <x v="1449"/>
    <x v="2304"/>
    <x v="6"/>
  </r>
  <r>
    <x v="12"/>
    <x v="0"/>
    <x v="76"/>
    <x v="0"/>
    <x v="0"/>
    <x v="1450"/>
    <x v="2305"/>
    <x v="5"/>
  </r>
  <r>
    <x v="12"/>
    <x v="0"/>
    <x v="1419"/>
    <x v="0"/>
    <x v="0"/>
    <x v="1444"/>
    <x v="2306"/>
    <x v="4"/>
  </r>
  <r>
    <x v="12"/>
    <x v="0"/>
    <x v="1420"/>
    <x v="0"/>
    <x v="0"/>
    <x v="1451"/>
    <x v="2307"/>
    <x v="22"/>
  </r>
  <r>
    <x v="12"/>
    <x v="5"/>
    <x v="1421"/>
    <x v="0"/>
    <x v="0"/>
    <x v="1452"/>
    <x v="2308"/>
    <x v="22"/>
  </r>
  <r>
    <x v="12"/>
    <x v="5"/>
    <x v="1422"/>
    <x v="0"/>
    <x v="0"/>
    <x v="1453"/>
    <x v="2309"/>
    <x v="5"/>
  </r>
  <r>
    <x v="12"/>
    <x v="5"/>
    <x v="1423"/>
    <x v="0"/>
    <x v="0"/>
    <x v="1454"/>
    <x v="2310"/>
    <x v="5"/>
  </r>
  <r>
    <x v="12"/>
    <x v="5"/>
    <x v="1424"/>
    <x v="0"/>
    <x v="0"/>
    <x v="1444"/>
    <x v="2311"/>
    <x v="4"/>
  </r>
  <r>
    <x v="12"/>
    <x v="5"/>
    <x v="1425"/>
    <x v="0"/>
    <x v="0"/>
    <x v="1455"/>
    <x v="2312"/>
    <x v="22"/>
  </r>
  <r>
    <x v="12"/>
    <x v="6"/>
    <x v="1426"/>
    <x v="0"/>
    <x v="0"/>
    <x v="3"/>
    <x v="2313"/>
    <x v="2"/>
  </r>
  <r>
    <x v="12"/>
    <x v="6"/>
    <x v="1427"/>
    <x v="0"/>
    <x v="0"/>
    <x v="1456"/>
    <x v="2314"/>
    <x v="5"/>
  </r>
  <r>
    <x v="12"/>
    <x v="6"/>
    <x v="1428"/>
    <x v="0"/>
    <x v="0"/>
    <x v="1457"/>
    <x v="2315"/>
    <x v="5"/>
  </r>
  <r>
    <x v="12"/>
    <x v="6"/>
    <x v="1429"/>
    <x v="0"/>
    <x v="0"/>
    <x v="27"/>
    <x v="2316"/>
    <x v="24"/>
  </r>
  <r>
    <x v="12"/>
    <x v="6"/>
    <x v="1430"/>
    <x v="0"/>
    <x v="0"/>
    <x v="1458"/>
    <x v="2317"/>
    <x v="4"/>
  </r>
  <r>
    <x v="12"/>
    <x v="7"/>
    <x v="1431"/>
    <x v="0"/>
    <x v="0"/>
    <x v="4"/>
    <x v="2318"/>
    <x v="2"/>
  </r>
  <r>
    <x v="12"/>
    <x v="7"/>
    <x v="1432"/>
    <x v="0"/>
    <x v="0"/>
    <x v="1455"/>
    <x v="2319"/>
    <x v="22"/>
  </r>
  <r>
    <x v="12"/>
    <x v="7"/>
    <x v="1433"/>
    <x v="0"/>
    <x v="0"/>
    <x v="3"/>
    <x v="2320"/>
    <x v="2"/>
  </r>
  <r>
    <x v="12"/>
    <x v="7"/>
    <x v="1434"/>
    <x v="0"/>
    <x v="0"/>
    <x v="1459"/>
    <x v="2321"/>
    <x v="3"/>
  </r>
  <r>
    <x v="12"/>
    <x v="7"/>
    <x v="1435"/>
    <x v="0"/>
    <x v="0"/>
    <x v="27"/>
    <x v="2322"/>
    <x v="24"/>
  </r>
  <r>
    <x v="12"/>
    <x v="7"/>
    <x v="1436"/>
    <x v="0"/>
    <x v="0"/>
    <x v="1460"/>
    <x v="2323"/>
    <x v="5"/>
  </r>
  <r>
    <x v="12"/>
    <x v="7"/>
    <x v="1437"/>
    <x v="0"/>
    <x v="0"/>
    <x v="1457"/>
    <x v="2324"/>
    <x v="5"/>
  </r>
  <r>
    <x v="12"/>
    <x v="7"/>
    <x v="1438"/>
    <x v="0"/>
    <x v="0"/>
    <x v="3"/>
    <x v="2325"/>
    <x v="2"/>
  </r>
  <r>
    <x v="12"/>
    <x v="7"/>
    <x v="1439"/>
    <x v="0"/>
    <x v="0"/>
    <x v="1458"/>
    <x v="2326"/>
    <x v="4"/>
  </r>
  <r>
    <x v="12"/>
    <x v="9"/>
    <x v="1440"/>
    <x v="0"/>
    <x v="0"/>
    <x v="1461"/>
    <x v="2327"/>
    <x v="5"/>
  </r>
  <r>
    <x v="12"/>
    <x v="9"/>
    <x v="1441"/>
    <x v="0"/>
    <x v="0"/>
    <x v="1462"/>
    <x v="2328"/>
    <x v="5"/>
  </r>
  <r>
    <x v="12"/>
    <x v="9"/>
    <x v="1442"/>
    <x v="0"/>
    <x v="0"/>
    <x v="1463"/>
    <x v="2329"/>
    <x v="4"/>
  </r>
  <r>
    <x v="12"/>
    <x v="9"/>
    <x v="1443"/>
    <x v="0"/>
    <x v="0"/>
    <x v="1464"/>
    <x v="2330"/>
    <x v="22"/>
  </r>
  <r>
    <x v="12"/>
    <x v="9"/>
    <x v="1444"/>
    <x v="0"/>
    <x v="0"/>
    <x v="1465"/>
    <x v="2331"/>
    <x v="22"/>
  </r>
  <r>
    <x v="4"/>
    <x v="10"/>
    <x v="1445"/>
    <x v="0"/>
    <x v="0"/>
    <x v="235"/>
    <x v="2332"/>
    <x v="6"/>
  </r>
  <r>
    <x v="4"/>
    <x v="10"/>
    <x v="1445"/>
    <x v="0"/>
    <x v="0"/>
    <x v="313"/>
    <x v="2333"/>
    <x v="6"/>
  </r>
  <r>
    <x v="4"/>
    <x v="10"/>
    <x v="1446"/>
    <x v="0"/>
    <x v="0"/>
    <x v="6"/>
    <x v="2334"/>
    <x v="6"/>
  </r>
  <r>
    <x v="4"/>
    <x v="10"/>
    <x v="1447"/>
    <x v="0"/>
    <x v="0"/>
    <x v="1466"/>
    <x v="2335"/>
    <x v="6"/>
  </r>
  <r>
    <x v="4"/>
    <x v="10"/>
    <x v="1448"/>
    <x v="0"/>
    <x v="0"/>
    <x v="1467"/>
    <x v="2336"/>
    <x v="0"/>
  </r>
  <r>
    <x v="4"/>
    <x v="10"/>
    <x v="1449"/>
    <x v="0"/>
    <x v="0"/>
    <x v="1468"/>
    <x v="2337"/>
    <x v="24"/>
  </r>
  <r>
    <x v="4"/>
    <x v="10"/>
    <x v="1450"/>
    <x v="0"/>
    <x v="0"/>
    <x v="1469"/>
    <x v="2338"/>
    <x v="5"/>
  </r>
  <r>
    <x v="4"/>
    <x v="10"/>
    <x v="77"/>
    <x v="0"/>
    <x v="0"/>
    <x v="108"/>
    <x v="2339"/>
    <x v="8"/>
  </r>
  <r>
    <x v="4"/>
    <x v="10"/>
    <x v="77"/>
    <x v="0"/>
    <x v="0"/>
    <x v="1355"/>
    <x v="2340"/>
    <x v="8"/>
  </r>
  <r>
    <x v="4"/>
    <x v="10"/>
    <x v="77"/>
    <x v="0"/>
    <x v="0"/>
    <x v="1356"/>
    <x v="2341"/>
    <x v="8"/>
  </r>
  <r>
    <x v="4"/>
    <x v="10"/>
    <x v="1451"/>
    <x v="0"/>
    <x v="0"/>
    <x v="407"/>
    <x v="2342"/>
    <x v="24"/>
  </r>
  <r>
    <x v="4"/>
    <x v="10"/>
    <x v="77"/>
    <x v="0"/>
    <x v="0"/>
    <x v="106"/>
    <x v="2343"/>
    <x v="8"/>
  </r>
  <r>
    <x v="4"/>
    <x v="10"/>
    <x v="1452"/>
    <x v="0"/>
    <x v="0"/>
    <x v="1470"/>
    <x v="2344"/>
    <x v="17"/>
  </r>
  <r>
    <x v="4"/>
    <x v="10"/>
    <x v="1453"/>
    <x v="0"/>
    <x v="0"/>
    <x v="1471"/>
    <x v="2345"/>
    <x v="29"/>
  </r>
  <r>
    <x v="4"/>
    <x v="10"/>
    <x v="1454"/>
    <x v="0"/>
    <x v="0"/>
    <x v="1472"/>
    <x v="2346"/>
    <x v="6"/>
  </r>
  <r>
    <x v="4"/>
    <x v="10"/>
    <x v="1455"/>
    <x v="0"/>
    <x v="0"/>
    <x v="1473"/>
    <x v="2347"/>
    <x v="9"/>
  </r>
  <r>
    <x v="4"/>
    <x v="10"/>
    <x v="1456"/>
    <x v="0"/>
    <x v="0"/>
    <x v="1474"/>
    <x v="2348"/>
    <x v="2"/>
  </r>
  <r>
    <x v="4"/>
    <x v="10"/>
    <x v="1457"/>
    <x v="0"/>
    <x v="0"/>
    <x v="1475"/>
    <x v="2349"/>
    <x v="0"/>
  </r>
  <r>
    <x v="4"/>
    <x v="10"/>
    <x v="1458"/>
    <x v="0"/>
    <x v="0"/>
    <x v="296"/>
    <x v="2350"/>
    <x v="9"/>
  </r>
  <r>
    <x v="4"/>
    <x v="10"/>
    <x v="1459"/>
    <x v="0"/>
    <x v="0"/>
    <x v="1476"/>
    <x v="2351"/>
    <x v="11"/>
  </r>
  <r>
    <x v="4"/>
    <x v="10"/>
    <x v="1460"/>
    <x v="0"/>
    <x v="0"/>
    <x v="895"/>
    <x v="2352"/>
    <x v="0"/>
  </r>
  <r>
    <x v="4"/>
    <x v="10"/>
    <x v="1461"/>
    <x v="0"/>
    <x v="0"/>
    <x v="261"/>
    <x v="2353"/>
    <x v="2"/>
  </r>
  <r>
    <x v="4"/>
    <x v="10"/>
    <x v="1462"/>
    <x v="0"/>
    <x v="0"/>
    <x v="664"/>
    <x v="2354"/>
    <x v="6"/>
  </r>
  <r>
    <x v="4"/>
    <x v="10"/>
    <x v="1463"/>
    <x v="0"/>
    <x v="0"/>
    <x v="296"/>
    <x v="2355"/>
    <x v="6"/>
  </r>
  <r>
    <x v="4"/>
    <x v="10"/>
    <x v="1464"/>
    <x v="0"/>
    <x v="0"/>
    <x v="623"/>
    <x v="2356"/>
    <x v="24"/>
  </r>
  <r>
    <x v="4"/>
    <x v="10"/>
    <x v="1465"/>
    <x v="0"/>
    <x v="0"/>
    <x v="1477"/>
    <x v="2357"/>
    <x v="24"/>
  </r>
  <r>
    <x v="4"/>
    <x v="10"/>
    <x v="1466"/>
    <x v="0"/>
    <x v="0"/>
    <x v="1478"/>
    <x v="2358"/>
    <x v="6"/>
  </r>
  <r>
    <x v="4"/>
    <x v="10"/>
    <x v="1467"/>
    <x v="0"/>
    <x v="0"/>
    <x v="1479"/>
    <x v="2359"/>
    <x v="6"/>
  </r>
  <r>
    <x v="4"/>
    <x v="10"/>
    <x v="1468"/>
    <x v="0"/>
    <x v="0"/>
    <x v="1480"/>
    <x v="2360"/>
    <x v="24"/>
  </r>
  <r>
    <x v="4"/>
    <x v="10"/>
    <x v="77"/>
    <x v="0"/>
    <x v="0"/>
    <x v="1481"/>
    <x v="2361"/>
    <x v="8"/>
  </r>
  <r>
    <x v="4"/>
    <x v="10"/>
    <x v="77"/>
    <x v="0"/>
    <x v="0"/>
    <x v="1482"/>
    <x v="2362"/>
    <x v="8"/>
  </r>
  <r>
    <x v="4"/>
    <x v="10"/>
    <x v="77"/>
    <x v="0"/>
    <x v="0"/>
    <x v="179"/>
    <x v="2363"/>
    <x v="8"/>
  </r>
  <r>
    <x v="4"/>
    <x v="10"/>
    <x v="77"/>
    <x v="0"/>
    <x v="0"/>
    <x v="62"/>
    <x v="2364"/>
    <x v="8"/>
  </r>
  <r>
    <x v="4"/>
    <x v="10"/>
    <x v="77"/>
    <x v="0"/>
    <x v="0"/>
    <x v="1483"/>
    <x v="2365"/>
    <x v="8"/>
  </r>
  <r>
    <x v="4"/>
    <x v="10"/>
    <x v="77"/>
    <x v="0"/>
    <x v="0"/>
    <x v="62"/>
    <x v="2366"/>
    <x v="8"/>
  </r>
  <r>
    <x v="4"/>
    <x v="10"/>
    <x v="77"/>
    <x v="0"/>
    <x v="0"/>
    <x v="1001"/>
    <x v="2367"/>
    <x v="8"/>
  </r>
  <r>
    <x v="4"/>
    <x v="10"/>
    <x v="1469"/>
    <x v="0"/>
    <x v="0"/>
    <x v="296"/>
    <x v="2368"/>
    <x v="21"/>
  </r>
  <r>
    <x v="4"/>
    <x v="10"/>
    <x v="77"/>
    <x v="0"/>
    <x v="0"/>
    <x v="1484"/>
    <x v="2369"/>
    <x v="8"/>
  </r>
  <r>
    <x v="4"/>
    <x v="10"/>
    <x v="77"/>
    <x v="0"/>
    <x v="0"/>
    <x v="1485"/>
    <x v="2370"/>
    <x v="8"/>
  </r>
  <r>
    <x v="4"/>
    <x v="10"/>
    <x v="1470"/>
    <x v="0"/>
    <x v="0"/>
    <x v="1486"/>
    <x v="2371"/>
    <x v="11"/>
  </r>
  <r>
    <x v="4"/>
    <x v="10"/>
    <x v="1471"/>
    <x v="0"/>
    <x v="0"/>
    <x v="1487"/>
    <x v="2372"/>
    <x v="1"/>
  </r>
  <r>
    <x v="4"/>
    <x v="10"/>
    <x v="1472"/>
    <x v="0"/>
    <x v="0"/>
    <x v="291"/>
    <x v="2373"/>
    <x v="9"/>
  </r>
  <r>
    <x v="4"/>
    <x v="10"/>
    <x v="1473"/>
    <x v="0"/>
    <x v="0"/>
    <x v="292"/>
    <x v="2374"/>
    <x v="6"/>
  </r>
  <r>
    <x v="4"/>
    <x v="10"/>
    <x v="77"/>
    <x v="0"/>
    <x v="0"/>
    <x v="1220"/>
    <x v="2375"/>
    <x v="8"/>
  </r>
  <r>
    <x v="4"/>
    <x v="10"/>
    <x v="77"/>
    <x v="0"/>
    <x v="0"/>
    <x v="1488"/>
    <x v="2376"/>
    <x v="8"/>
  </r>
  <r>
    <x v="4"/>
    <x v="10"/>
    <x v="77"/>
    <x v="0"/>
    <x v="0"/>
    <x v="108"/>
    <x v="2377"/>
    <x v="8"/>
  </r>
  <r>
    <x v="4"/>
    <x v="10"/>
    <x v="77"/>
    <x v="0"/>
    <x v="0"/>
    <x v="1489"/>
    <x v="2378"/>
    <x v="8"/>
  </r>
  <r>
    <x v="4"/>
    <x v="10"/>
    <x v="1474"/>
    <x v="0"/>
    <x v="0"/>
    <x v="846"/>
    <x v="2379"/>
    <x v="17"/>
  </r>
  <r>
    <x v="4"/>
    <x v="10"/>
    <x v="1475"/>
    <x v="0"/>
    <x v="0"/>
    <x v="1490"/>
    <x v="2380"/>
    <x v="22"/>
  </r>
  <r>
    <x v="4"/>
    <x v="10"/>
    <x v="1476"/>
    <x v="0"/>
    <x v="0"/>
    <x v="1491"/>
    <x v="2381"/>
    <x v="10"/>
  </r>
  <r>
    <x v="4"/>
    <x v="10"/>
    <x v="1477"/>
    <x v="0"/>
    <x v="0"/>
    <x v="1492"/>
    <x v="2382"/>
    <x v="2"/>
  </r>
  <r>
    <x v="4"/>
    <x v="10"/>
    <x v="1478"/>
    <x v="0"/>
    <x v="0"/>
    <x v="1493"/>
    <x v="2383"/>
    <x v="11"/>
  </r>
  <r>
    <x v="4"/>
    <x v="10"/>
    <x v="1479"/>
    <x v="0"/>
    <x v="0"/>
    <x v="1339"/>
    <x v="2384"/>
    <x v="6"/>
  </r>
  <r>
    <x v="4"/>
    <x v="10"/>
    <x v="1480"/>
    <x v="0"/>
    <x v="0"/>
    <x v="1494"/>
    <x v="2385"/>
    <x v="6"/>
  </r>
  <r>
    <x v="4"/>
    <x v="10"/>
    <x v="1481"/>
    <x v="0"/>
    <x v="0"/>
    <x v="1495"/>
    <x v="2386"/>
    <x v="22"/>
  </r>
  <r>
    <x v="4"/>
    <x v="10"/>
    <x v="1482"/>
    <x v="0"/>
    <x v="0"/>
    <x v="1496"/>
    <x v="2387"/>
    <x v="11"/>
  </r>
  <r>
    <x v="4"/>
    <x v="10"/>
    <x v="1483"/>
    <x v="0"/>
    <x v="0"/>
    <x v="20"/>
    <x v="2388"/>
    <x v="11"/>
  </r>
  <r>
    <x v="4"/>
    <x v="10"/>
    <x v="1484"/>
    <x v="0"/>
    <x v="0"/>
    <x v="1497"/>
    <x v="2389"/>
    <x v="1"/>
  </r>
  <r>
    <x v="4"/>
    <x v="10"/>
    <x v="1485"/>
    <x v="0"/>
    <x v="0"/>
    <x v="1005"/>
    <x v="2390"/>
    <x v="2"/>
  </r>
  <r>
    <x v="4"/>
    <x v="10"/>
    <x v="1486"/>
    <x v="0"/>
    <x v="0"/>
    <x v="595"/>
    <x v="2391"/>
    <x v="6"/>
  </r>
  <r>
    <x v="4"/>
    <x v="10"/>
    <x v="1487"/>
    <x v="0"/>
    <x v="0"/>
    <x v="1498"/>
    <x v="2392"/>
    <x v="13"/>
  </r>
  <r>
    <x v="4"/>
    <x v="10"/>
    <x v="1488"/>
    <x v="0"/>
    <x v="0"/>
    <x v="355"/>
    <x v="2393"/>
    <x v="21"/>
  </r>
  <r>
    <x v="4"/>
    <x v="10"/>
    <x v="1489"/>
    <x v="0"/>
    <x v="0"/>
    <x v="1499"/>
    <x v="2394"/>
    <x v="6"/>
  </r>
  <r>
    <x v="4"/>
    <x v="10"/>
    <x v="1490"/>
    <x v="0"/>
    <x v="0"/>
    <x v="1500"/>
    <x v="2395"/>
    <x v="6"/>
  </r>
  <r>
    <x v="4"/>
    <x v="10"/>
    <x v="1491"/>
    <x v="0"/>
    <x v="0"/>
    <x v="24"/>
    <x v="2396"/>
    <x v="6"/>
  </r>
  <r>
    <x v="4"/>
    <x v="10"/>
    <x v="77"/>
    <x v="0"/>
    <x v="0"/>
    <x v="1501"/>
    <x v="2397"/>
    <x v="8"/>
  </r>
  <r>
    <x v="4"/>
    <x v="10"/>
    <x v="1492"/>
    <x v="0"/>
    <x v="0"/>
    <x v="1502"/>
    <x v="2398"/>
    <x v="15"/>
  </r>
  <r>
    <x v="4"/>
    <x v="10"/>
    <x v="1493"/>
    <x v="0"/>
    <x v="0"/>
    <x v="4"/>
    <x v="2399"/>
    <x v="15"/>
  </r>
  <r>
    <x v="4"/>
    <x v="10"/>
    <x v="1494"/>
    <x v="0"/>
    <x v="0"/>
    <x v="235"/>
    <x v="2400"/>
    <x v="6"/>
  </r>
  <r>
    <x v="4"/>
    <x v="10"/>
    <x v="77"/>
    <x v="0"/>
    <x v="0"/>
    <x v="1073"/>
    <x v="2401"/>
    <x v="8"/>
  </r>
  <r>
    <x v="4"/>
    <x v="10"/>
    <x v="1495"/>
    <x v="0"/>
    <x v="0"/>
    <x v="1503"/>
    <x v="2402"/>
    <x v="0"/>
  </r>
  <r>
    <x v="4"/>
    <x v="10"/>
    <x v="1496"/>
    <x v="0"/>
    <x v="0"/>
    <x v="1504"/>
    <x v="2403"/>
    <x v="0"/>
  </r>
  <r>
    <x v="4"/>
    <x v="10"/>
    <x v="1497"/>
    <x v="0"/>
    <x v="0"/>
    <x v="1505"/>
    <x v="2404"/>
    <x v="6"/>
  </r>
  <r>
    <x v="4"/>
    <x v="10"/>
    <x v="77"/>
    <x v="0"/>
    <x v="0"/>
    <x v="54"/>
    <x v="2405"/>
    <x v="8"/>
  </r>
  <r>
    <x v="4"/>
    <x v="10"/>
    <x v="77"/>
    <x v="0"/>
    <x v="0"/>
    <x v="582"/>
    <x v="2406"/>
    <x v="8"/>
  </r>
  <r>
    <x v="4"/>
    <x v="10"/>
    <x v="1498"/>
    <x v="0"/>
    <x v="0"/>
    <x v="296"/>
    <x v="2407"/>
    <x v="6"/>
  </r>
  <r>
    <x v="4"/>
    <x v="10"/>
    <x v="1499"/>
    <x v="0"/>
    <x v="0"/>
    <x v="1506"/>
    <x v="2408"/>
    <x v="6"/>
  </r>
  <r>
    <x v="4"/>
    <x v="10"/>
    <x v="1500"/>
    <x v="0"/>
    <x v="0"/>
    <x v="1507"/>
    <x v="2409"/>
    <x v="6"/>
  </r>
  <r>
    <x v="4"/>
    <x v="10"/>
    <x v="1501"/>
    <x v="0"/>
    <x v="0"/>
    <x v="1508"/>
    <x v="2410"/>
    <x v="5"/>
  </r>
  <r>
    <x v="4"/>
    <x v="10"/>
    <x v="1502"/>
    <x v="0"/>
    <x v="0"/>
    <x v="296"/>
    <x v="2411"/>
    <x v="21"/>
  </r>
  <r>
    <x v="4"/>
    <x v="10"/>
    <x v="1503"/>
    <x v="0"/>
    <x v="0"/>
    <x v="1509"/>
    <x v="2412"/>
    <x v="17"/>
  </r>
  <r>
    <x v="4"/>
    <x v="10"/>
    <x v="77"/>
    <x v="0"/>
    <x v="0"/>
    <x v="1310"/>
    <x v="2413"/>
    <x v="8"/>
  </r>
  <r>
    <x v="2"/>
    <x v="4"/>
    <x v="1504"/>
    <x v="0"/>
    <x v="0"/>
    <x v="1510"/>
    <x v="25"/>
    <x v="4"/>
  </r>
  <r>
    <x v="1"/>
    <x v="10"/>
    <x v="1505"/>
    <x v="0"/>
    <x v="0"/>
    <x v="3"/>
    <x v="2414"/>
    <x v="2"/>
  </r>
  <r>
    <x v="1"/>
    <x v="10"/>
    <x v="1506"/>
    <x v="0"/>
    <x v="0"/>
    <x v="1511"/>
    <x v="2415"/>
    <x v="17"/>
  </r>
  <r>
    <x v="1"/>
    <x v="10"/>
    <x v="1507"/>
    <x v="0"/>
    <x v="0"/>
    <x v="1512"/>
    <x v="2416"/>
    <x v="5"/>
  </r>
  <r>
    <x v="1"/>
    <x v="10"/>
    <x v="1508"/>
    <x v="0"/>
    <x v="0"/>
    <x v="329"/>
    <x v="2417"/>
    <x v="6"/>
  </r>
  <r>
    <x v="1"/>
    <x v="10"/>
    <x v="1509"/>
    <x v="0"/>
    <x v="0"/>
    <x v="1513"/>
    <x v="25"/>
    <x v="4"/>
  </r>
  <r>
    <x v="3"/>
    <x v="10"/>
    <x v="77"/>
    <x v="0"/>
    <x v="0"/>
    <x v="1514"/>
    <x v="2418"/>
    <x v="8"/>
  </r>
  <r>
    <x v="3"/>
    <x v="10"/>
    <x v="77"/>
    <x v="0"/>
    <x v="0"/>
    <x v="1515"/>
    <x v="2419"/>
    <x v="8"/>
  </r>
  <r>
    <x v="3"/>
    <x v="10"/>
    <x v="77"/>
    <x v="0"/>
    <x v="0"/>
    <x v="1516"/>
    <x v="2420"/>
    <x v="8"/>
  </r>
  <r>
    <x v="3"/>
    <x v="10"/>
    <x v="77"/>
    <x v="0"/>
    <x v="0"/>
    <x v="1516"/>
    <x v="2421"/>
    <x v="8"/>
  </r>
  <r>
    <x v="3"/>
    <x v="10"/>
    <x v="77"/>
    <x v="0"/>
    <x v="0"/>
    <x v="355"/>
    <x v="2422"/>
    <x v="8"/>
  </r>
  <r>
    <x v="3"/>
    <x v="10"/>
    <x v="77"/>
    <x v="0"/>
    <x v="0"/>
    <x v="984"/>
    <x v="2423"/>
    <x v="8"/>
  </r>
  <r>
    <x v="3"/>
    <x v="10"/>
    <x v="77"/>
    <x v="0"/>
    <x v="0"/>
    <x v="1517"/>
    <x v="2424"/>
    <x v="8"/>
  </r>
  <r>
    <x v="3"/>
    <x v="10"/>
    <x v="77"/>
    <x v="0"/>
    <x v="0"/>
    <x v="1518"/>
    <x v="2425"/>
    <x v="8"/>
  </r>
  <r>
    <x v="3"/>
    <x v="10"/>
    <x v="77"/>
    <x v="0"/>
    <x v="0"/>
    <x v="1516"/>
    <x v="2426"/>
    <x v="8"/>
  </r>
  <r>
    <x v="3"/>
    <x v="10"/>
    <x v="77"/>
    <x v="0"/>
    <x v="0"/>
    <x v="1519"/>
    <x v="2427"/>
    <x v="8"/>
  </r>
  <r>
    <x v="3"/>
    <x v="10"/>
    <x v="77"/>
    <x v="0"/>
    <x v="0"/>
    <x v="1520"/>
    <x v="2428"/>
    <x v="8"/>
  </r>
  <r>
    <x v="3"/>
    <x v="10"/>
    <x v="77"/>
    <x v="0"/>
    <x v="0"/>
    <x v="1519"/>
    <x v="2429"/>
    <x v="8"/>
  </r>
  <r>
    <x v="3"/>
    <x v="10"/>
    <x v="77"/>
    <x v="0"/>
    <x v="0"/>
    <x v="202"/>
    <x v="2430"/>
    <x v="8"/>
  </r>
  <r>
    <x v="3"/>
    <x v="10"/>
    <x v="77"/>
    <x v="0"/>
    <x v="0"/>
    <x v="1521"/>
    <x v="2431"/>
    <x v="8"/>
  </r>
  <r>
    <x v="3"/>
    <x v="10"/>
    <x v="77"/>
    <x v="0"/>
    <x v="0"/>
    <x v="202"/>
    <x v="2432"/>
    <x v="8"/>
  </r>
  <r>
    <x v="3"/>
    <x v="10"/>
    <x v="77"/>
    <x v="0"/>
    <x v="0"/>
    <x v="141"/>
    <x v="2433"/>
    <x v="8"/>
  </r>
  <r>
    <x v="3"/>
    <x v="10"/>
    <x v="77"/>
    <x v="0"/>
    <x v="0"/>
    <x v="1522"/>
    <x v="2434"/>
    <x v="8"/>
  </r>
  <r>
    <x v="3"/>
    <x v="10"/>
    <x v="77"/>
    <x v="0"/>
    <x v="0"/>
    <x v="1523"/>
    <x v="2435"/>
    <x v="8"/>
  </r>
  <r>
    <x v="3"/>
    <x v="10"/>
    <x v="77"/>
    <x v="0"/>
    <x v="0"/>
    <x v="62"/>
    <x v="2436"/>
    <x v="8"/>
  </r>
  <r>
    <x v="3"/>
    <x v="10"/>
    <x v="77"/>
    <x v="0"/>
    <x v="0"/>
    <x v="141"/>
    <x v="2437"/>
    <x v="8"/>
  </r>
  <r>
    <x v="3"/>
    <x v="10"/>
    <x v="77"/>
    <x v="0"/>
    <x v="0"/>
    <x v="842"/>
    <x v="2438"/>
    <x v="8"/>
  </r>
  <r>
    <x v="3"/>
    <x v="10"/>
    <x v="77"/>
    <x v="0"/>
    <x v="0"/>
    <x v="1524"/>
    <x v="2439"/>
    <x v="8"/>
  </r>
  <r>
    <x v="3"/>
    <x v="10"/>
    <x v="77"/>
    <x v="0"/>
    <x v="0"/>
    <x v="1525"/>
    <x v="2440"/>
    <x v="8"/>
  </r>
  <r>
    <x v="3"/>
    <x v="10"/>
    <x v="77"/>
    <x v="0"/>
    <x v="0"/>
    <x v="1526"/>
    <x v="2441"/>
    <x v="8"/>
  </r>
  <r>
    <x v="3"/>
    <x v="10"/>
    <x v="77"/>
    <x v="0"/>
    <x v="0"/>
    <x v="1527"/>
    <x v="2442"/>
    <x v="8"/>
  </r>
  <r>
    <x v="3"/>
    <x v="10"/>
    <x v="77"/>
    <x v="0"/>
    <x v="0"/>
    <x v="1528"/>
    <x v="2443"/>
    <x v="8"/>
  </r>
  <r>
    <x v="3"/>
    <x v="10"/>
    <x v="77"/>
    <x v="0"/>
    <x v="0"/>
    <x v="1529"/>
    <x v="2444"/>
    <x v="8"/>
  </r>
  <r>
    <x v="3"/>
    <x v="10"/>
    <x v="77"/>
    <x v="0"/>
    <x v="0"/>
    <x v="286"/>
    <x v="2445"/>
    <x v="8"/>
  </r>
  <r>
    <x v="6"/>
    <x v="10"/>
    <x v="77"/>
    <x v="0"/>
    <x v="0"/>
    <x v="141"/>
    <x v="2446"/>
    <x v="8"/>
  </r>
  <r>
    <x v="6"/>
    <x v="10"/>
    <x v="77"/>
    <x v="0"/>
    <x v="0"/>
    <x v="141"/>
    <x v="2447"/>
    <x v="8"/>
  </r>
  <r>
    <x v="6"/>
    <x v="10"/>
    <x v="77"/>
    <x v="0"/>
    <x v="0"/>
    <x v="141"/>
    <x v="2448"/>
    <x v="8"/>
  </r>
  <r>
    <x v="6"/>
    <x v="10"/>
    <x v="77"/>
    <x v="0"/>
    <x v="0"/>
    <x v="54"/>
    <x v="2449"/>
    <x v="8"/>
  </r>
  <r>
    <x v="6"/>
    <x v="10"/>
    <x v="77"/>
    <x v="0"/>
    <x v="0"/>
    <x v="1530"/>
    <x v="2450"/>
    <x v="8"/>
  </r>
  <r>
    <x v="6"/>
    <x v="10"/>
    <x v="77"/>
    <x v="0"/>
    <x v="0"/>
    <x v="1531"/>
    <x v="2451"/>
    <x v="8"/>
  </r>
  <r>
    <x v="6"/>
    <x v="10"/>
    <x v="77"/>
    <x v="0"/>
    <x v="0"/>
    <x v="1532"/>
    <x v="2452"/>
    <x v="8"/>
  </r>
  <r>
    <x v="6"/>
    <x v="10"/>
    <x v="1510"/>
    <x v="0"/>
    <x v="0"/>
    <x v="1533"/>
    <x v="2453"/>
    <x v="5"/>
  </r>
  <r>
    <x v="6"/>
    <x v="10"/>
    <x v="77"/>
    <x v="0"/>
    <x v="0"/>
    <x v="141"/>
    <x v="2454"/>
    <x v="8"/>
  </r>
  <r>
    <x v="6"/>
    <x v="10"/>
    <x v="77"/>
    <x v="0"/>
    <x v="0"/>
    <x v="248"/>
    <x v="2455"/>
    <x v="8"/>
  </r>
  <r>
    <x v="6"/>
    <x v="10"/>
    <x v="77"/>
    <x v="0"/>
    <x v="0"/>
    <x v="106"/>
    <x v="2456"/>
    <x v="8"/>
  </r>
  <r>
    <x v="6"/>
    <x v="10"/>
    <x v="77"/>
    <x v="0"/>
    <x v="0"/>
    <x v="106"/>
    <x v="2457"/>
    <x v="8"/>
  </r>
  <r>
    <x v="6"/>
    <x v="10"/>
    <x v="77"/>
    <x v="0"/>
    <x v="0"/>
    <x v="1283"/>
    <x v="2458"/>
    <x v="8"/>
  </r>
  <r>
    <x v="6"/>
    <x v="10"/>
    <x v="77"/>
    <x v="0"/>
    <x v="0"/>
    <x v="1393"/>
    <x v="2459"/>
    <x v="8"/>
  </r>
  <r>
    <x v="6"/>
    <x v="10"/>
    <x v="77"/>
    <x v="0"/>
    <x v="0"/>
    <x v="106"/>
    <x v="2460"/>
    <x v="8"/>
  </r>
  <r>
    <x v="6"/>
    <x v="10"/>
    <x v="77"/>
    <x v="0"/>
    <x v="0"/>
    <x v="106"/>
    <x v="2461"/>
    <x v="8"/>
  </r>
  <r>
    <x v="6"/>
    <x v="10"/>
    <x v="77"/>
    <x v="0"/>
    <x v="0"/>
    <x v="214"/>
    <x v="2462"/>
    <x v="8"/>
  </r>
  <r>
    <x v="6"/>
    <x v="10"/>
    <x v="77"/>
    <x v="0"/>
    <x v="0"/>
    <x v="106"/>
    <x v="2463"/>
    <x v="8"/>
  </r>
  <r>
    <x v="6"/>
    <x v="10"/>
    <x v="1511"/>
    <x v="0"/>
    <x v="0"/>
    <x v="1407"/>
    <x v="2464"/>
    <x v="4"/>
  </r>
  <r>
    <x v="6"/>
    <x v="10"/>
    <x v="77"/>
    <x v="0"/>
    <x v="0"/>
    <x v="106"/>
    <x v="2465"/>
    <x v="8"/>
  </r>
  <r>
    <x v="6"/>
    <x v="10"/>
    <x v="77"/>
    <x v="0"/>
    <x v="0"/>
    <x v="106"/>
    <x v="2466"/>
    <x v="8"/>
  </r>
  <r>
    <x v="6"/>
    <x v="10"/>
    <x v="77"/>
    <x v="0"/>
    <x v="0"/>
    <x v="1393"/>
    <x v="2467"/>
    <x v="8"/>
  </r>
  <r>
    <x v="6"/>
    <x v="10"/>
    <x v="77"/>
    <x v="0"/>
    <x v="0"/>
    <x v="106"/>
    <x v="2468"/>
    <x v="8"/>
  </r>
  <r>
    <x v="6"/>
    <x v="10"/>
    <x v="77"/>
    <x v="0"/>
    <x v="0"/>
    <x v="106"/>
    <x v="2469"/>
    <x v="8"/>
  </r>
  <r>
    <x v="6"/>
    <x v="10"/>
    <x v="77"/>
    <x v="0"/>
    <x v="0"/>
    <x v="1393"/>
    <x v="2470"/>
    <x v="8"/>
  </r>
  <r>
    <x v="12"/>
    <x v="10"/>
    <x v="1512"/>
    <x v="0"/>
    <x v="0"/>
    <x v="1534"/>
    <x v="2471"/>
    <x v="5"/>
  </r>
  <r>
    <x v="1"/>
    <x v="10"/>
    <x v="1513"/>
    <x v="0"/>
    <x v="0"/>
    <x v="1535"/>
    <x v="25"/>
    <x v="5"/>
  </r>
  <r>
    <x v="12"/>
    <x v="10"/>
    <x v="1514"/>
    <x v="0"/>
    <x v="0"/>
    <x v="1536"/>
    <x v="2472"/>
    <x v="5"/>
  </r>
  <r>
    <x v="12"/>
    <x v="10"/>
    <x v="1515"/>
    <x v="0"/>
    <x v="0"/>
    <x v="1463"/>
    <x v="2473"/>
    <x v="4"/>
  </r>
  <r>
    <x v="12"/>
    <x v="10"/>
    <x v="1516"/>
    <x v="0"/>
    <x v="0"/>
    <x v="1537"/>
    <x v="2474"/>
    <x v="5"/>
  </r>
  <r>
    <x v="12"/>
    <x v="10"/>
    <x v="1517"/>
    <x v="0"/>
    <x v="0"/>
    <x v="1538"/>
    <x v="2475"/>
    <x v="17"/>
  </r>
  <r>
    <x v="11"/>
    <x v="10"/>
    <x v="1518"/>
    <x v="0"/>
    <x v="0"/>
    <x v="846"/>
    <x v="2476"/>
    <x v="17"/>
  </r>
  <r>
    <x v="11"/>
    <x v="10"/>
    <x v="1519"/>
    <x v="0"/>
    <x v="0"/>
    <x v="1539"/>
    <x v="2477"/>
    <x v="6"/>
  </r>
  <r>
    <x v="11"/>
    <x v="10"/>
    <x v="1520"/>
    <x v="0"/>
    <x v="0"/>
    <x v="1540"/>
    <x v="2478"/>
    <x v="6"/>
  </r>
  <r>
    <x v="13"/>
    <x v="1"/>
    <x v="1521"/>
    <x v="0"/>
    <x v="0"/>
    <x v="1541"/>
    <x v="2479"/>
    <x v="1"/>
  </r>
  <r>
    <x v="13"/>
    <x v="1"/>
    <x v="1522"/>
    <x v="0"/>
    <x v="0"/>
    <x v="1542"/>
    <x v="2480"/>
    <x v="6"/>
  </r>
  <r>
    <x v="13"/>
    <x v="1"/>
    <x v="1523"/>
    <x v="0"/>
    <x v="0"/>
    <x v="325"/>
    <x v="2481"/>
    <x v="1"/>
  </r>
  <r>
    <x v="13"/>
    <x v="1"/>
    <x v="1524"/>
    <x v="0"/>
    <x v="0"/>
    <x v="1543"/>
    <x v="2482"/>
    <x v="0"/>
  </r>
  <r>
    <x v="13"/>
    <x v="1"/>
    <x v="1525"/>
    <x v="0"/>
    <x v="0"/>
    <x v="1544"/>
    <x v="2483"/>
    <x v="0"/>
  </r>
  <r>
    <x v="13"/>
    <x v="1"/>
    <x v="1526"/>
    <x v="0"/>
    <x v="0"/>
    <x v="1545"/>
    <x v="2484"/>
    <x v="0"/>
  </r>
  <r>
    <x v="13"/>
    <x v="2"/>
    <x v="1527"/>
    <x v="0"/>
    <x v="0"/>
    <x v="1546"/>
    <x v="2485"/>
    <x v="0"/>
  </r>
  <r>
    <x v="13"/>
    <x v="2"/>
    <x v="1528"/>
    <x v="0"/>
    <x v="0"/>
    <x v="1547"/>
    <x v="2486"/>
    <x v="0"/>
  </r>
  <r>
    <x v="13"/>
    <x v="2"/>
    <x v="1529"/>
    <x v="0"/>
    <x v="0"/>
    <x v="1548"/>
    <x v="2487"/>
    <x v="0"/>
  </r>
  <r>
    <x v="13"/>
    <x v="2"/>
    <x v="1530"/>
    <x v="0"/>
    <x v="0"/>
    <x v="1549"/>
    <x v="2488"/>
    <x v="0"/>
  </r>
  <r>
    <x v="13"/>
    <x v="3"/>
    <x v="1531"/>
    <x v="0"/>
    <x v="0"/>
    <x v="1550"/>
    <x v="2489"/>
    <x v="0"/>
  </r>
  <r>
    <x v="13"/>
    <x v="3"/>
    <x v="1532"/>
    <x v="0"/>
    <x v="0"/>
    <x v="24"/>
    <x v="2490"/>
    <x v="0"/>
  </r>
  <r>
    <x v="13"/>
    <x v="3"/>
    <x v="1533"/>
    <x v="0"/>
    <x v="0"/>
    <x v="1551"/>
    <x v="2491"/>
    <x v="0"/>
  </r>
  <r>
    <x v="13"/>
    <x v="0"/>
    <x v="1534"/>
    <x v="0"/>
    <x v="0"/>
    <x v="1552"/>
    <x v="2492"/>
    <x v="0"/>
  </r>
  <r>
    <x v="13"/>
    <x v="0"/>
    <x v="1534"/>
    <x v="0"/>
    <x v="0"/>
    <x v="21"/>
    <x v="2493"/>
    <x v="0"/>
  </r>
  <r>
    <x v="13"/>
    <x v="0"/>
    <x v="1535"/>
    <x v="0"/>
    <x v="0"/>
    <x v="1553"/>
    <x v="2494"/>
    <x v="0"/>
  </r>
  <r>
    <x v="13"/>
    <x v="0"/>
    <x v="1535"/>
    <x v="0"/>
    <x v="0"/>
    <x v="1554"/>
    <x v="2495"/>
    <x v="0"/>
  </r>
  <r>
    <x v="13"/>
    <x v="0"/>
    <x v="1536"/>
    <x v="0"/>
    <x v="0"/>
    <x v="1555"/>
    <x v="2496"/>
    <x v="0"/>
  </r>
  <r>
    <x v="13"/>
    <x v="0"/>
    <x v="1536"/>
    <x v="0"/>
    <x v="0"/>
    <x v="1556"/>
    <x v="2497"/>
    <x v="0"/>
  </r>
  <r>
    <x v="13"/>
    <x v="0"/>
    <x v="1536"/>
    <x v="0"/>
    <x v="0"/>
    <x v="1557"/>
    <x v="2498"/>
    <x v="0"/>
  </r>
  <r>
    <x v="13"/>
    <x v="5"/>
    <x v="1534"/>
    <x v="0"/>
    <x v="0"/>
    <x v="1558"/>
    <x v="2499"/>
    <x v="0"/>
  </r>
  <r>
    <x v="13"/>
    <x v="5"/>
    <x v="1537"/>
    <x v="0"/>
    <x v="0"/>
    <x v="1559"/>
    <x v="2500"/>
    <x v="0"/>
  </r>
  <r>
    <x v="13"/>
    <x v="6"/>
    <x v="1538"/>
    <x v="0"/>
    <x v="0"/>
    <x v="235"/>
    <x v="2501"/>
    <x v="0"/>
  </r>
  <r>
    <x v="13"/>
    <x v="7"/>
    <x v="1539"/>
    <x v="0"/>
    <x v="0"/>
    <x v="1560"/>
    <x v="2502"/>
    <x v="0"/>
  </r>
  <r>
    <x v="13"/>
    <x v="8"/>
    <x v="1540"/>
    <x v="0"/>
    <x v="0"/>
    <x v="1561"/>
    <x v="2503"/>
    <x v="0"/>
  </r>
  <r>
    <x v="13"/>
    <x v="9"/>
    <x v="1541"/>
    <x v="0"/>
    <x v="0"/>
    <x v="1562"/>
    <x v="2504"/>
    <x v="0"/>
  </r>
  <r>
    <x v="13"/>
    <x v="9"/>
    <x v="1542"/>
    <x v="0"/>
    <x v="0"/>
    <x v="24"/>
    <x v="2505"/>
    <x v="0"/>
  </r>
  <r>
    <x v="13"/>
    <x v="10"/>
    <x v="1543"/>
    <x v="0"/>
    <x v="0"/>
    <x v="1563"/>
    <x v="2506"/>
    <x v="0"/>
  </r>
  <r>
    <x v="14"/>
    <x v="1"/>
    <x v="1544"/>
    <x v="0"/>
    <x v="0"/>
    <x v="1564"/>
    <x v="2507"/>
    <x v="15"/>
  </r>
  <r>
    <x v="14"/>
    <x v="1"/>
    <x v="1545"/>
    <x v="0"/>
    <x v="0"/>
    <x v="1565"/>
    <x v="2508"/>
    <x v="11"/>
  </r>
  <r>
    <x v="14"/>
    <x v="1"/>
    <x v="1546"/>
    <x v="0"/>
    <x v="0"/>
    <x v="1385"/>
    <x v="2509"/>
    <x v="11"/>
  </r>
  <r>
    <x v="14"/>
    <x v="1"/>
    <x v="1547"/>
    <x v="0"/>
    <x v="0"/>
    <x v="1566"/>
    <x v="2510"/>
    <x v="11"/>
  </r>
  <r>
    <x v="14"/>
    <x v="1"/>
    <x v="1548"/>
    <x v="0"/>
    <x v="0"/>
    <x v="1567"/>
    <x v="2511"/>
    <x v="11"/>
  </r>
  <r>
    <x v="14"/>
    <x v="1"/>
    <x v="1549"/>
    <x v="0"/>
    <x v="0"/>
    <x v="1568"/>
    <x v="2512"/>
    <x v="11"/>
  </r>
  <r>
    <x v="14"/>
    <x v="1"/>
    <x v="1550"/>
    <x v="0"/>
    <x v="0"/>
    <x v="1569"/>
    <x v="2513"/>
    <x v="11"/>
  </r>
  <r>
    <x v="14"/>
    <x v="1"/>
    <x v="1551"/>
    <x v="0"/>
    <x v="0"/>
    <x v="1570"/>
    <x v="2514"/>
    <x v="11"/>
  </r>
  <r>
    <x v="14"/>
    <x v="1"/>
    <x v="1552"/>
    <x v="0"/>
    <x v="0"/>
    <x v="1571"/>
    <x v="2515"/>
    <x v="0"/>
  </r>
  <r>
    <x v="14"/>
    <x v="1"/>
    <x v="1553"/>
    <x v="0"/>
    <x v="0"/>
    <x v="1572"/>
    <x v="2516"/>
    <x v="15"/>
  </r>
  <r>
    <x v="14"/>
    <x v="1"/>
    <x v="1554"/>
    <x v="0"/>
    <x v="0"/>
    <x v="1573"/>
    <x v="2517"/>
    <x v="11"/>
  </r>
  <r>
    <x v="14"/>
    <x v="1"/>
    <x v="1555"/>
    <x v="0"/>
    <x v="0"/>
    <x v="1574"/>
    <x v="2518"/>
    <x v="11"/>
  </r>
  <r>
    <x v="14"/>
    <x v="1"/>
    <x v="1556"/>
    <x v="0"/>
    <x v="0"/>
    <x v="25"/>
    <x v="2519"/>
    <x v="0"/>
  </r>
  <r>
    <x v="14"/>
    <x v="1"/>
    <x v="1557"/>
    <x v="0"/>
    <x v="0"/>
    <x v="1575"/>
    <x v="2520"/>
    <x v="0"/>
  </r>
  <r>
    <x v="14"/>
    <x v="1"/>
    <x v="1558"/>
    <x v="0"/>
    <x v="0"/>
    <x v="1576"/>
    <x v="2521"/>
    <x v="0"/>
  </r>
  <r>
    <x v="14"/>
    <x v="1"/>
    <x v="1559"/>
    <x v="0"/>
    <x v="0"/>
    <x v="1577"/>
    <x v="2522"/>
    <x v="1"/>
  </r>
  <r>
    <x v="14"/>
    <x v="1"/>
    <x v="1560"/>
    <x v="0"/>
    <x v="0"/>
    <x v="1474"/>
    <x v="2523"/>
    <x v="0"/>
  </r>
  <r>
    <x v="14"/>
    <x v="1"/>
    <x v="1561"/>
    <x v="0"/>
    <x v="0"/>
    <x v="1578"/>
    <x v="2524"/>
    <x v="0"/>
  </r>
  <r>
    <x v="14"/>
    <x v="1"/>
    <x v="1560"/>
    <x v="0"/>
    <x v="0"/>
    <x v="11"/>
    <x v="2525"/>
    <x v="0"/>
  </r>
  <r>
    <x v="14"/>
    <x v="1"/>
    <x v="1562"/>
    <x v="0"/>
    <x v="0"/>
    <x v="289"/>
    <x v="2526"/>
    <x v="6"/>
  </r>
  <r>
    <x v="14"/>
    <x v="1"/>
    <x v="1563"/>
    <x v="0"/>
    <x v="0"/>
    <x v="1579"/>
    <x v="2527"/>
    <x v="0"/>
  </r>
  <r>
    <x v="14"/>
    <x v="1"/>
    <x v="1564"/>
    <x v="0"/>
    <x v="0"/>
    <x v="1580"/>
    <x v="2528"/>
    <x v="2"/>
  </r>
  <r>
    <x v="14"/>
    <x v="1"/>
    <x v="1565"/>
    <x v="0"/>
    <x v="0"/>
    <x v="1581"/>
    <x v="2529"/>
    <x v="6"/>
  </r>
  <r>
    <x v="14"/>
    <x v="1"/>
    <x v="1566"/>
    <x v="0"/>
    <x v="0"/>
    <x v="1582"/>
    <x v="2530"/>
    <x v="0"/>
  </r>
  <r>
    <x v="14"/>
    <x v="1"/>
    <x v="1567"/>
    <x v="0"/>
    <x v="0"/>
    <x v="417"/>
    <x v="2531"/>
    <x v="2"/>
  </r>
  <r>
    <x v="14"/>
    <x v="1"/>
    <x v="1568"/>
    <x v="0"/>
    <x v="0"/>
    <x v="329"/>
    <x v="2532"/>
    <x v="6"/>
  </r>
  <r>
    <x v="14"/>
    <x v="1"/>
    <x v="1569"/>
    <x v="0"/>
    <x v="0"/>
    <x v="219"/>
    <x v="2533"/>
    <x v="0"/>
  </r>
  <r>
    <x v="14"/>
    <x v="1"/>
    <x v="1570"/>
    <x v="0"/>
    <x v="0"/>
    <x v="688"/>
    <x v="2534"/>
    <x v="10"/>
  </r>
  <r>
    <x v="14"/>
    <x v="1"/>
    <x v="1571"/>
    <x v="0"/>
    <x v="0"/>
    <x v="312"/>
    <x v="2535"/>
    <x v="0"/>
  </r>
  <r>
    <x v="14"/>
    <x v="1"/>
    <x v="1572"/>
    <x v="0"/>
    <x v="0"/>
    <x v="1583"/>
    <x v="2536"/>
    <x v="0"/>
  </r>
  <r>
    <x v="14"/>
    <x v="1"/>
    <x v="1573"/>
    <x v="0"/>
    <x v="0"/>
    <x v="235"/>
    <x v="2537"/>
    <x v="0"/>
  </r>
  <r>
    <x v="14"/>
    <x v="1"/>
    <x v="1574"/>
    <x v="0"/>
    <x v="0"/>
    <x v="1584"/>
    <x v="2538"/>
    <x v="17"/>
  </r>
  <r>
    <x v="14"/>
    <x v="1"/>
    <x v="1575"/>
    <x v="0"/>
    <x v="0"/>
    <x v="1585"/>
    <x v="2539"/>
    <x v="5"/>
  </r>
  <r>
    <x v="14"/>
    <x v="1"/>
    <x v="1576"/>
    <x v="0"/>
    <x v="0"/>
    <x v="1586"/>
    <x v="2540"/>
    <x v="5"/>
  </r>
  <r>
    <x v="14"/>
    <x v="1"/>
    <x v="1577"/>
    <x v="0"/>
    <x v="0"/>
    <x v="1587"/>
    <x v="2541"/>
    <x v="15"/>
  </r>
  <r>
    <x v="14"/>
    <x v="1"/>
    <x v="1578"/>
    <x v="0"/>
    <x v="0"/>
    <x v="1588"/>
    <x v="2542"/>
    <x v="0"/>
  </r>
  <r>
    <x v="14"/>
    <x v="1"/>
    <x v="1579"/>
    <x v="0"/>
    <x v="0"/>
    <x v="1589"/>
    <x v="2543"/>
    <x v="13"/>
  </r>
  <r>
    <x v="14"/>
    <x v="1"/>
    <x v="1580"/>
    <x v="0"/>
    <x v="0"/>
    <x v="878"/>
    <x v="2544"/>
    <x v="2"/>
  </r>
  <r>
    <x v="14"/>
    <x v="1"/>
    <x v="1581"/>
    <x v="0"/>
    <x v="0"/>
    <x v="1590"/>
    <x v="2545"/>
    <x v="11"/>
  </r>
  <r>
    <x v="14"/>
    <x v="1"/>
    <x v="1582"/>
    <x v="0"/>
    <x v="0"/>
    <x v="977"/>
    <x v="2546"/>
    <x v="10"/>
  </r>
  <r>
    <x v="14"/>
    <x v="1"/>
    <x v="1583"/>
    <x v="0"/>
    <x v="0"/>
    <x v="331"/>
    <x v="2547"/>
    <x v="1"/>
  </r>
  <r>
    <x v="14"/>
    <x v="1"/>
    <x v="1584"/>
    <x v="0"/>
    <x v="0"/>
    <x v="1591"/>
    <x v="2548"/>
    <x v="0"/>
  </r>
  <r>
    <x v="14"/>
    <x v="1"/>
    <x v="1585"/>
    <x v="0"/>
    <x v="0"/>
    <x v="1592"/>
    <x v="2549"/>
    <x v="15"/>
  </r>
  <r>
    <x v="14"/>
    <x v="1"/>
    <x v="1586"/>
    <x v="0"/>
    <x v="0"/>
    <x v="1109"/>
    <x v="2550"/>
    <x v="9"/>
  </r>
  <r>
    <x v="14"/>
    <x v="1"/>
    <x v="1587"/>
    <x v="0"/>
    <x v="0"/>
    <x v="1593"/>
    <x v="2551"/>
    <x v="0"/>
  </r>
  <r>
    <x v="14"/>
    <x v="1"/>
    <x v="1588"/>
    <x v="0"/>
    <x v="0"/>
    <x v="1166"/>
    <x v="2552"/>
    <x v="0"/>
  </r>
  <r>
    <x v="14"/>
    <x v="1"/>
    <x v="1589"/>
    <x v="0"/>
    <x v="0"/>
    <x v="1594"/>
    <x v="2553"/>
    <x v="15"/>
  </r>
  <r>
    <x v="14"/>
    <x v="1"/>
    <x v="1590"/>
    <x v="0"/>
    <x v="0"/>
    <x v="1595"/>
    <x v="2554"/>
    <x v="7"/>
  </r>
  <r>
    <x v="14"/>
    <x v="1"/>
    <x v="1591"/>
    <x v="0"/>
    <x v="0"/>
    <x v="1596"/>
    <x v="2555"/>
    <x v="11"/>
  </r>
  <r>
    <x v="14"/>
    <x v="1"/>
    <x v="1592"/>
    <x v="0"/>
    <x v="0"/>
    <x v="349"/>
    <x v="2556"/>
    <x v="11"/>
  </r>
  <r>
    <x v="14"/>
    <x v="1"/>
    <x v="1593"/>
    <x v="0"/>
    <x v="0"/>
    <x v="1597"/>
    <x v="2557"/>
    <x v="11"/>
  </r>
  <r>
    <x v="14"/>
    <x v="1"/>
    <x v="1594"/>
    <x v="0"/>
    <x v="0"/>
    <x v="1598"/>
    <x v="2558"/>
    <x v="11"/>
  </r>
  <r>
    <x v="14"/>
    <x v="1"/>
    <x v="1595"/>
    <x v="0"/>
    <x v="0"/>
    <x v="1599"/>
    <x v="2559"/>
    <x v="15"/>
  </r>
  <r>
    <x v="14"/>
    <x v="2"/>
    <x v="1596"/>
    <x v="0"/>
    <x v="0"/>
    <x v="1600"/>
    <x v="2560"/>
    <x v="0"/>
  </r>
  <r>
    <x v="14"/>
    <x v="2"/>
    <x v="1597"/>
    <x v="0"/>
    <x v="0"/>
    <x v="1601"/>
    <x v="2561"/>
    <x v="11"/>
  </r>
  <r>
    <x v="14"/>
    <x v="2"/>
    <x v="1598"/>
    <x v="0"/>
    <x v="0"/>
    <x v="1602"/>
    <x v="2562"/>
    <x v="11"/>
  </r>
  <r>
    <x v="14"/>
    <x v="2"/>
    <x v="1599"/>
    <x v="0"/>
    <x v="0"/>
    <x v="1603"/>
    <x v="2563"/>
    <x v="11"/>
  </r>
  <r>
    <x v="14"/>
    <x v="2"/>
    <x v="1600"/>
    <x v="0"/>
    <x v="0"/>
    <x v="1604"/>
    <x v="2564"/>
    <x v="11"/>
  </r>
  <r>
    <x v="14"/>
    <x v="2"/>
    <x v="1601"/>
    <x v="0"/>
    <x v="0"/>
    <x v="1605"/>
    <x v="2565"/>
    <x v="11"/>
  </r>
  <r>
    <x v="14"/>
    <x v="2"/>
    <x v="1602"/>
    <x v="0"/>
    <x v="0"/>
    <x v="1053"/>
    <x v="2566"/>
    <x v="11"/>
  </r>
  <r>
    <x v="14"/>
    <x v="2"/>
    <x v="1603"/>
    <x v="0"/>
    <x v="0"/>
    <x v="817"/>
    <x v="2567"/>
    <x v="11"/>
  </r>
  <r>
    <x v="14"/>
    <x v="2"/>
    <x v="1604"/>
    <x v="0"/>
    <x v="0"/>
    <x v="1606"/>
    <x v="2568"/>
    <x v="11"/>
  </r>
  <r>
    <x v="14"/>
    <x v="2"/>
    <x v="1605"/>
    <x v="0"/>
    <x v="0"/>
    <x v="1607"/>
    <x v="2569"/>
    <x v="11"/>
  </r>
  <r>
    <x v="14"/>
    <x v="2"/>
    <x v="1606"/>
    <x v="0"/>
    <x v="0"/>
    <x v="1608"/>
    <x v="2570"/>
    <x v="11"/>
  </r>
  <r>
    <x v="14"/>
    <x v="2"/>
    <x v="1607"/>
    <x v="0"/>
    <x v="0"/>
    <x v="85"/>
    <x v="2571"/>
    <x v="3"/>
  </r>
  <r>
    <x v="14"/>
    <x v="2"/>
    <x v="1608"/>
    <x v="0"/>
    <x v="0"/>
    <x v="1171"/>
    <x v="2572"/>
    <x v="11"/>
  </r>
  <r>
    <x v="14"/>
    <x v="2"/>
    <x v="1609"/>
    <x v="0"/>
    <x v="0"/>
    <x v="1609"/>
    <x v="2573"/>
    <x v="11"/>
  </r>
  <r>
    <x v="14"/>
    <x v="2"/>
    <x v="1610"/>
    <x v="0"/>
    <x v="0"/>
    <x v="1610"/>
    <x v="2574"/>
    <x v="11"/>
  </r>
  <r>
    <x v="14"/>
    <x v="2"/>
    <x v="1611"/>
    <x v="0"/>
    <x v="0"/>
    <x v="1611"/>
    <x v="2575"/>
    <x v="2"/>
  </r>
  <r>
    <x v="14"/>
    <x v="2"/>
    <x v="1612"/>
    <x v="0"/>
    <x v="0"/>
    <x v="114"/>
    <x v="2576"/>
    <x v="11"/>
  </r>
  <r>
    <x v="14"/>
    <x v="2"/>
    <x v="1613"/>
    <x v="0"/>
    <x v="0"/>
    <x v="843"/>
    <x v="2577"/>
    <x v="0"/>
  </r>
  <r>
    <x v="14"/>
    <x v="2"/>
    <x v="1614"/>
    <x v="0"/>
    <x v="0"/>
    <x v="852"/>
    <x v="2578"/>
    <x v="11"/>
  </r>
  <r>
    <x v="14"/>
    <x v="2"/>
    <x v="1615"/>
    <x v="0"/>
    <x v="0"/>
    <x v="1612"/>
    <x v="2579"/>
    <x v="0"/>
  </r>
  <r>
    <x v="14"/>
    <x v="2"/>
    <x v="1616"/>
    <x v="0"/>
    <x v="0"/>
    <x v="964"/>
    <x v="2580"/>
    <x v="11"/>
  </r>
  <r>
    <x v="14"/>
    <x v="2"/>
    <x v="1617"/>
    <x v="0"/>
    <x v="0"/>
    <x v="355"/>
    <x v="2581"/>
    <x v="2"/>
  </r>
  <r>
    <x v="14"/>
    <x v="2"/>
    <x v="1618"/>
    <x v="0"/>
    <x v="0"/>
    <x v="407"/>
    <x v="2582"/>
    <x v="15"/>
  </r>
  <r>
    <x v="14"/>
    <x v="2"/>
    <x v="1619"/>
    <x v="0"/>
    <x v="0"/>
    <x v="1613"/>
    <x v="2583"/>
    <x v="0"/>
  </r>
  <r>
    <x v="14"/>
    <x v="2"/>
    <x v="1620"/>
    <x v="0"/>
    <x v="0"/>
    <x v="1614"/>
    <x v="2584"/>
    <x v="0"/>
  </r>
  <r>
    <x v="14"/>
    <x v="2"/>
    <x v="1621"/>
    <x v="0"/>
    <x v="0"/>
    <x v="1615"/>
    <x v="2585"/>
    <x v="11"/>
  </r>
  <r>
    <x v="14"/>
    <x v="2"/>
    <x v="1622"/>
    <x v="0"/>
    <x v="0"/>
    <x v="1616"/>
    <x v="2586"/>
    <x v="22"/>
  </r>
  <r>
    <x v="14"/>
    <x v="2"/>
    <x v="1623"/>
    <x v="0"/>
    <x v="0"/>
    <x v="1037"/>
    <x v="2587"/>
    <x v="3"/>
  </r>
  <r>
    <x v="14"/>
    <x v="2"/>
    <x v="1624"/>
    <x v="0"/>
    <x v="0"/>
    <x v="1617"/>
    <x v="2588"/>
    <x v="0"/>
  </r>
  <r>
    <x v="14"/>
    <x v="2"/>
    <x v="1625"/>
    <x v="0"/>
    <x v="0"/>
    <x v="1618"/>
    <x v="2589"/>
    <x v="3"/>
  </r>
  <r>
    <x v="14"/>
    <x v="2"/>
    <x v="1626"/>
    <x v="0"/>
    <x v="0"/>
    <x v="1619"/>
    <x v="2590"/>
    <x v="13"/>
  </r>
  <r>
    <x v="14"/>
    <x v="2"/>
    <x v="1627"/>
    <x v="0"/>
    <x v="0"/>
    <x v="688"/>
    <x v="2591"/>
    <x v="0"/>
  </r>
  <r>
    <x v="14"/>
    <x v="2"/>
    <x v="1628"/>
    <x v="0"/>
    <x v="0"/>
    <x v="451"/>
    <x v="2592"/>
    <x v="0"/>
  </r>
  <r>
    <x v="14"/>
    <x v="2"/>
    <x v="1629"/>
    <x v="0"/>
    <x v="0"/>
    <x v="1620"/>
    <x v="2593"/>
    <x v="11"/>
  </r>
  <r>
    <x v="14"/>
    <x v="2"/>
    <x v="1630"/>
    <x v="0"/>
    <x v="0"/>
    <x v="1621"/>
    <x v="2594"/>
    <x v="11"/>
  </r>
  <r>
    <x v="14"/>
    <x v="2"/>
    <x v="1631"/>
    <x v="0"/>
    <x v="0"/>
    <x v="1622"/>
    <x v="2595"/>
    <x v="7"/>
  </r>
  <r>
    <x v="14"/>
    <x v="2"/>
    <x v="1632"/>
    <x v="0"/>
    <x v="0"/>
    <x v="11"/>
    <x v="2596"/>
    <x v="0"/>
  </r>
  <r>
    <x v="14"/>
    <x v="2"/>
    <x v="1633"/>
    <x v="0"/>
    <x v="0"/>
    <x v="312"/>
    <x v="2597"/>
    <x v="3"/>
  </r>
  <r>
    <x v="14"/>
    <x v="2"/>
    <x v="1634"/>
    <x v="0"/>
    <x v="0"/>
    <x v="1623"/>
    <x v="2598"/>
    <x v="13"/>
  </r>
  <r>
    <x v="14"/>
    <x v="1"/>
    <x v="1635"/>
    <x v="0"/>
    <x v="0"/>
    <x v="1624"/>
    <x v="25"/>
    <x v="22"/>
  </r>
  <r>
    <x v="14"/>
    <x v="3"/>
    <x v="1636"/>
    <x v="0"/>
    <x v="0"/>
    <x v="1625"/>
    <x v="2599"/>
    <x v="0"/>
  </r>
  <r>
    <x v="14"/>
    <x v="3"/>
    <x v="1637"/>
    <x v="0"/>
    <x v="0"/>
    <x v="25"/>
    <x v="2600"/>
    <x v="0"/>
  </r>
  <r>
    <x v="14"/>
    <x v="3"/>
    <x v="1638"/>
    <x v="0"/>
    <x v="0"/>
    <x v="815"/>
    <x v="2601"/>
    <x v="0"/>
  </r>
  <r>
    <x v="14"/>
    <x v="3"/>
    <x v="1639"/>
    <x v="0"/>
    <x v="0"/>
    <x v="322"/>
    <x v="2602"/>
    <x v="0"/>
  </r>
  <r>
    <x v="14"/>
    <x v="3"/>
    <x v="1640"/>
    <x v="0"/>
    <x v="0"/>
    <x v="1626"/>
    <x v="2603"/>
    <x v="0"/>
  </r>
  <r>
    <x v="14"/>
    <x v="3"/>
    <x v="1641"/>
    <x v="0"/>
    <x v="0"/>
    <x v="8"/>
    <x v="2604"/>
    <x v="3"/>
  </r>
  <r>
    <x v="14"/>
    <x v="3"/>
    <x v="1642"/>
    <x v="0"/>
    <x v="0"/>
    <x v="1627"/>
    <x v="2605"/>
    <x v="21"/>
  </r>
  <r>
    <x v="14"/>
    <x v="3"/>
    <x v="1643"/>
    <x v="0"/>
    <x v="0"/>
    <x v="242"/>
    <x v="2606"/>
    <x v="3"/>
  </r>
  <r>
    <x v="14"/>
    <x v="3"/>
    <x v="1644"/>
    <x v="0"/>
    <x v="0"/>
    <x v="1628"/>
    <x v="2607"/>
    <x v="15"/>
  </r>
  <r>
    <x v="14"/>
    <x v="3"/>
    <x v="1645"/>
    <x v="0"/>
    <x v="0"/>
    <x v="1629"/>
    <x v="2608"/>
    <x v="0"/>
  </r>
  <r>
    <x v="14"/>
    <x v="3"/>
    <x v="1646"/>
    <x v="0"/>
    <x v="0"/>
    <x v="1629"/>
    <x v="2609"/>
    <x v="0"/>
  </r>
  <r>
    <x v="14"/>
    <x v="3"/>
    <x v="1647"/>
    <x v="0"/>
    <x v="0"/>
    <x v="1630"/>
    <x v="2610"/>
    <x v="14"/>
  </r>
  <r>
    <x v="14"/>
    <x v="3"/>
    <x v="1648"/>
    <x v="0"/>
    <x v="0"/>
    <x v="1088"/>
    <x v="2611"/>
    <x v="0"/>
  </r>
  <r>
    <x v="14"/>
    <x v="3"/>
    <x v="1649"/>
    <x v="0"/>
    <x v="0"/>
    <x v="1631"/>
    <x v="2612"/>
    <x v="14"/>
  </r>
  <r>
    <x v="14"/>
    <x v="3"/>
    <x v="1650"/>
    <x v="0"/>
    <x v="0"/>
    <x v="1632"/>
    <x v="2613"/>
    <x v="11"/>
  </r>
  <r>
    <x v="14"/>
    <x v="3"/>
    <x v="1651"/>
    <x v="0"/>
    <x v="0"/>
    <x v="7"/>
    <x v="2614"/>
    <x v="6"/>
  </r>
  <r>
    <x v="14"/>
    <x v="3"/>
    <x v="1652"/>
    <x v="0"/>
    <x v="0"/>
    <x v="1633"/>
    <x v="2615"/>
    <x v="7"/>
  </r>
  <r>
    <x v="14"/>
    <x v="3"/>
    <x v="1653"/>
    <x v="0"/>
    <x v="0"/>
    <x v="1634"/>
    <x v="2616"/>
    <x v="11"/>
  </r>
  <r>
    <x v="14"/>
    <x v="3"/>
    <x v="1654"/>
    <x v="0"/>
    <x v="0"/>
    <x v="1635"/>
    <x v="2617"/>
    <x v="13"/>
  </r>
  <r>
    <x v="14"/>
    <x v="3"/>
    <x v="1655"/>
    <x v="0"/>
    <x v="0"/>
    <x v="1061"/>
    <x v="2618"/>
    <x v="9"/>
  </r>
  <r>
    <x v="14"/>
    <x v="3"/>
    <x v="1656"/>
    <x v="0"/>
    <x v="0"/>
    <x v="608"/>
    <x v="2619"/>
    <x v="17"/>
  </r>
  <r>
    <x v="14"/>
    <x v="3"/>
    <x v="1657"/>
    <x v="0"/>
    <x v="0"/>
    <x v="112"/>
    <x v="2620"/>
    <x v="2"/>
  </r>
  <r>
    <x v="14"/>
    <x v="3"/>
    <x v="1658"/>
    <x v="0"/>
    <x v="0"/>
    <x v="1636"/>
    <x v="2621"/>
    <x v="7"/>
  </r>
  <r>
    <x v="14"/>
    <x v="3"/>
    <x v="1659"/>
    <x v="0"/>
    <x v="0"/>
    <x v="1637"/>
    <x v="2622"/>
    <x v="11"/>
  </r>
  <r>
    <x v="14"/>
    <x v="3"/>
    <x v="1660"/>
    <x v="0"/>
    <x v="0"/>
    <x v="1638"/>
    <x v="2623"/>
    <x v="9"/>
  </r>
  <r>
    <x v="14"/>
    <x v="3"/>
    <x v="1661"/>
    <x v="0"/>
    <x v="0"/>
    <x v="481"/>
    <x v="2624"/>
    <x v="11"/>
  </r>
  <r>
    <x v="14"/>
    <x v="3"/>
    <x v="1662"/>
    <x v="0"/>
    <x v="0"/>
    <x v="1639"/>
    <x v="2625"/>
    <x v="11"/>
  </r>
  <r>
    <x v="14"/>
    <x v="3"/>
    <x v="1663"/>
    <x v="0"/>
    <x v="0"/>
    <x v="809"/>
    <x v="2626"/>
    <x v="11"/>
  </r>
  <r>
    <x v="14"/>
    <x v="3"/>
    <x v="1664"/>
    <x v="0"/>
    <x v="0"/>
    <x v="664"/>
    <x v="2627"/>
    <x v="0"/>
  </r>
  <r>
    <x v="14"/>
    <x v="3"/>
    <x v="1665"/>
    <x v="0"/>
    <x v="0"/>
    <x v="8"/>
    <x v="2628"/>
    <x v="0"/>
  </r>
  <r>
    <x v="14"/>
    <x v="3"/>
    <x v="1666"/>
    <x v="0"/>
    <x v="0"/>
    <x v="4"/>
    <x v="2629"/>
    <x v="2"/>
  </r>
  <r>
    <x v="14"/>
    <x v="3"/>
    <x v="1667"/>
    <x v="0"/>
    <x v="0"/>
    <x v="1640"/>
    <x v="2158"/>
    <x v="11"/>
  </r>
  <r>
    <x v="14"/>
    <x v="3"/>
    <x v="1668"/>
    <x v="0"/>
    <x v="0"/>
    <x v="1641"/>
    <x v="2630"/>
    <x v="0"/>
  </r>
  <r>
    <x v="14"/>
    <x v="3"/>
    <x v="1669"/>
    <x v="0"/>
    <x v="0"/>
    <x v="133"/>
    <x v="2631"/>
    <x v="2"/>
  </r>
  <r>
    <x v="14"/>
    <x v="3"/>
    <x v="1670"/>
    <x v="0"/>
    <x v="0"/>
    <x v="1642"/>
    <x v="2632"/>
    <x v="11"/>
  </r>
  <r>
    <x v="14"/>
    <x v="3"/>
    <x v="1671"/>
    <x v="0"/>
    <x v="0"/>
    <x v="1643"/>
    <x v="2633"/>
    <x v="1"/>
  </r>
  <r>
    <x v="14"/>
    <x v="3"/>
    <x v="1672"/>
    <x v="0"/>
    <x v="0"/>
    <x v="1644"/>
    <x v="2634"/>
    <x v="0"/>
  </r>
  <r>
    <x v="14"/>
    <x v="3"/>
    <x v="1673"/>
    <x v="0"/>
    <x v="0"/>
    <x v="21"/>
    <x v="2635"/>
    <x v="12"/>
  </r>
  <r>
    <x v="14"/>
    <x v="3"/>
    <x v="1673"/>
    <x v="0"/>
    <x v="0"/>
    <x v="21"/>
    <x v="2636"/>
    <x v="12"/>
  </r>
  <r>
    <x v="14"/>
    <x v="3"/>
    <x v="1674"/>
    <x v="0"/>
    <x v="0"/>
    <x v="1645"/>
    <x v="2637"/>
    <x v="11"/>
  </r>
  <r>
    <x v="14"/>
    <x v="3"/>
    <x v="1675"/>
    <x v="0"/>
    <x v="0"/>
    <x v="1646"/>
    <x v="2638"/>
    <x v="9"/>
  </r>
  <r>
    <x v="14"/>
    <x v="3"/>
    <x v="1676"/>
    <x v="0"/>
    <x v="0"/>
    <x v="181"/>
    <x v="2639"/>
    <x v="0"/>
  </r>
  <r>
    <x v="14"/>
    <x v="3"/>
    <x v="1677"/>
    <x v="0"/>
    <x v="0"/>
    <x v="1647"/>
    <x v="2640"/>
    <x v="13"/>
  </r>
  <r>
    <x v="14"/>
    <x v="3"/>
    <x v="1678"/>
    <x v="0"/>
    <x v="0"/>
    <x v="1648"/>
    <x v="2641"/>
    <x v="11"/>
  </r>
  <r>
    <x v="14"/>
    <x v="3"/>
    <x v="1679"/>
    <x v="0"/>
    <x v="0"/>
    <x v="1649"/>
    <x v="2642"/>
    <x v="10"/>
  </r>
  <r>
    <x v="14"/>
    <x v="3"/>
    <x v="1680"/>
    <x v="0"/>
    <x v="0"/>
    <x v="1650"/>
    <x v="2643"/>
    <x v="15"/>
  </r>
  <r>
    <x v="14"/>
    <x v="3"/>
    <x v="1681"/>
    <x v="0"/>
    <x v="0"/>
    <x v="1651"/>
    <x v="2644"/>
    <x v="0"/>
  </r>
  <r>
    <x v="14"/>
    <x v="3"/>
    <x v="1682"/>
    <x v="0"/>
    <x v="0"/>
    <x v="1652"/>
    <x v="2645"/>
    <x v="10"/>
  </r>
  <r>
    <x v="14"/>
    <x v="3"/>
    <x v="1683"/>
    <x v="0"/>
    <x v="0"/>
    <x v="1653"/>
    <x v="2646"/>
    <x v="2"/>
  </r>
  <r>
    <x v="14"/>
    <x v="3"/>
    <x v="1684"/>
    <x v="0"/>
    <x v="0"/>
    <x v="933"/>
    <x v="2647"/>
    <x v="3"/>
  </r>
  <r>
    <x v="14"/>
    <x v="3"/>
    <x v="1685"/>
    <x v="0"/>
    <x v="0"/>
    <x v="1654"/>
    <x v="2648"/>
    <x v="0"/>
  </r>
  <r>
    <x v="14"/>
    <x v="3"/>
    <x v="1686"/>
    <x v="0"/>
    <x v="0"/>
    <x v="1655"/>
    <x v="2649"/>
    <x v="0"/>
  </r>
  <r>
    <x v="14"/>
    <x v="3"/>
    <x v="1687"/>
    <x v="0"/>
    <x v="0"/>
    <x v="1656"/>
    <x v="2650"/>
    <x v="0"/>
  </r>
  <r>
    <x v="14"/>
    <x v="3"/>
    <x v="1688"/>
    <x v="0"/>
    <x v="0"/>
    <x v="1657"/>
    <x v="2651"/>
    <x v="0"/>
  </r>
  <r>
    <x v="14"/>
    <x v="3"/>
    <x v="1689"/>
    <x v="0"/>
    <x v="0"/>
    <x v="1658"/>
    <x v="2652"/>
    <x v="0"/>
  </r>
  <r>
    <x v="14"/>
    <x v="3"/>
    <x v="1690"/>
    <x v="0"/>
    <x v="0"/>
    <x v="1659"/>
    <x v="2653"/>
    <x v="15"/>
  </r>
  <r>
    <x v="14"/>
    <x v="3"/>
    <x v="1691"/>
    <x v="0"/>
    <x v="0"/>
    <x v="480"/>
    <x v="2654"/>
    <x v="11"/>
  </r>
  <r>
    <x v="14"/>
    <x v="3"/>
    <x v="1692"/>
    <x v="0"/>
    <x v="0"/>
    <x v="181"/>
    <x v="2655"/>
    <x v="0"/>
  </r>
  <r>
    <x v="14"/>
    <x v="3"/>
    <x v="1693"/>
    <x v="0"/>
    <x v="0"/>
    <x v="1660"/>
    <x v="2656"/>
    <x v="0"/>
  </r>
  <r>
    <x v="14"/>
    <x v="3"/>
    <x v="1694"/>
    <x v="0"/>
    <x v="0"/>
    <x v="1661"/>
    <x v="2657"/>
    <x v="11"/>
  </r>
  <r>
    <x v="14"/>
    <x v="3"/>
    <x v="1695"/>
    <x v="0"/>
    <x v="0"/>
    <x v="20"/>
    <x v="2658"/>
    <x v="13"/>
  </r>
  <r>
    <x v="14"/>
    <x v="3"/>
    <x v="1696"/>
    <x v="0"/>
    <x v="0"/>
    <x v="1662"/>
    <x v="2659"/>
    <x v="2"/>
  </r>
  <r>
    <x v="14"/>
    <x v="3"/>
    <x v="1697"/>
    <x v="0"/>
    <x v="0"/>
    <x v="1663"/>
    <x v="2660"/>
    <x v="0"/>
  </r>
  <r>
    <x v="14"/>
    <x v="3"/>
    <x v="1698"/>
    <x v="0"/>
    <x v="0"/>
    <x v="1664"/>
    <x v="2661"/>
    <x v="2"/>
  </r>
  <r>
    <x v="14"/>
    <x v="3"/>
    <x v="1699"/>
    <x v="0"/>
    <x v="0"/>
    <x v="1665"/>
    <x v="2662"/>
    <x v="15"/>
  </r>
  <r>
    <x v="14"/>
    <x v="3"/>
    <x v="1700"/>
    <x v="0"/>
    <x v="0"/>
    <x v="8"/>
    <x v="2663"/>
    <x v="2"/>
  </r>
  <r>
    <x v="14"/>
    <x v="3"/>
    <x v="1701"/>
    <x v="0"/>
    <x v="0"/>
    <x v="1666"/>
    <x v="2664"/>
    <x v="3"/>
  </r>
  <r>
    <x v="14"/>
    <x v="2"/>
    <x v="1702"/>
    <x v="0"/>
    <x v="0"/>
    <x v="1667"/>
    <x v="25"/>
    <x v="22"/>
  </r>
  <r>
    <x v="14"/>
    <x v="4"/>
    <x v="1703"/>
    <x v="0"/>
    <x v="0"/>
    <x v="277"/>
    <x v="2665"/>
    <x v="14"/>
  </r>
  <r>
    <x v="14"/>
    <x v="4"/>
    <x v="1704"/>
    <x v="0"/>
    <x v="0"/>
    <x v="1668"/>
    <x v="2666"/>
    <x v="11"/>
  </r>
  <r>
    <x v="14"/>
    <x v="4"/>
    <x v="1705"/>
    <x v="0"/>
    <x v="0"/>
    <x v="756"/>
    <x v="2667"/>
    <x v="11"/>
  </r>
  <r>
    <x v="14"/>
    <x v="4"/>
    <x v="1706"/>
    <x v="0"/>
    <x v="0"/>
    <x v="263"/>
    <x v="2668"/>
    <x v="11"/>
  </r>
  <r>
    <x v="14"/>
    <x v="4"/>
    <x v="1707"/>
    <x v="0"/>
    <x v="0"/>
    <x v="809"/>
    <x v="2669"/>
    <x v="2"/>
  </r>
  <r>
    <x v="14"/>
    <x v="4"/>
    <x v="1708"/>
    <x v="0"/>
    <x v="0"/>
    <x v="1669"/>
    <x v="2670"/>
    <x v="11"/>
  </r>
  <r>
    <x v="14"/>
    <x v="4"/>
    <x v="1709"/>
    <x v="0"/>
    <x v="0"/>
    <x v="1670"/>
    <x v="2671"/>
    <x v="0"/>
  </r>
  <r>
    <x v="14"/>
    <x v="4"/>
    <x v="1710"/>
    <x v="0"/>
    <x v="0"/>
    <x v="1671"/>
    <x v="2672"/>
    <x v="2"/>
  </r>
  <r>
    <x v="14"/>
    <x v="4"/>
    <x v="1711"/>
    <x v="0"/>
    <x v="0"/>
    <x v="715"/>
    <x v="2673"/>
    <x v="0"/>
  </r>
  <r>
    <x v="14"/>
    <x v="4"/>
    <x v="1712"/>
    <x v="0"/>
    <x v="0"/>
    <x v="1672"/>
    <x v="2674"/>
    <x v="11"/>
  </r>
  <r>
    <x v="14"/>
    <x v="4"/>
    <x v="1713"/>
    <x v="0"/>
    <x v="0"/>
    <x v="1673"/>
    <x v="2675"/>
    <x v="11"/>
  </r>
  <r>
    <x v="14"/>
    <x v="4"/>
    <x v="1714"/>
    <x v="0"/>
    <x v="0"/>
    <x v="752"/>
    <x v="2676"/>
    <x v="6"/>
  </r>
  <r>
    <x v="14"/>
    <x v="4"/>
    <x v="1715"/>
    <x v="0"/>
    <x v="0"/>
    <x v="242"/>
    <x v="2677"/>
    <x v="3"/>
  </r>
  <r>
    <x v="14"/>
    <x v="4"/>
    <x v="1716"/>
    <x v="0"/>
    <x v="0"/>
    <x v="1674"/>
    <x v="2678"/>
    <x v="12"/>
  </r>
  <r>
    <x v="14"/>
    <x v="4"/>
    <x v="1717"/>
    <x v="0"/>
    <x v="0"/>
    <x v="1675"/>
    <x v="25"/>
    <x v="22"/>
  </r>
  <r>
    <x v="14"/>
    <x v="4"/>
    <x v="1718"/>
    <x v="0"/>
    <x v="0"/>
    <x v="1676"/>
    <x v="2679"/>
    <x v="15"/>
  </r>
  <r>
    <x v="14"/>
    <x v="4"/>
    <x v="1719"/>
    <x v="0"/>
    <x v="0"/>
    <x v="1677"/>
    <x v="2680"/>
    <x v="15"/>
  </r>
  <r>
    <x v="14"/>
    <x v="4"/>
    <x v="1720"/>
    <x v="0"/>
    <x v="0"/>
    <x v="1678"/>
    <x v="2681"/>
    <x v="0"/>
  </r>
  <r>
    <x v="14"/>
    <x v="4"/>
    <x v="1721"/>
    <x v="0"/>
    <x v="0"/>
    <x v="1181"/>
    <x v="2682"/>
    <x v="0"/>
  </r>
  <r>
    <x v="14"/>
    <x v="4"/>
    <x v="1722"/>
    <x v="0"/>
    <x v="0"/>
    <x v="839"/>
    <x v="2683"/>
    <x v="0"/>
  </r>
  <r>
    <x v="14"/>
    <x v="4"/>
    <x v="1723"/>
    <x v="0"/>
    <x v="0"/>
    <x v="1679"/>
    <x v="2684"/>
    <x v="3"/>
  </r>
  <r>
    <x v="14"/>
    <x v="4"/>
    <x v="1724"/>
    <x v="0"/>
    <x v="0"/>
    <x v="9"/>
    <x v="2685"/>
    <x v="14"/>
  </r>
  <r>
    <x v="14"/>
    <x v="4"/>
    <x v="1725"/>
    <x v="0"/>
    <x v="0"/>
    <x v="615"/>
    <x v="2686"/>
    <x v="10"/>
  </r>
  <r>
    <x v="14"/>
    <x v="4"/>
    <x v="1726"/>
    <x v="0"/>
    <x v="0"/>
    <x v="1640"/>
    <x v="2687"/>
    <x v="11"/>
  </r>
  <r>
    <x v="14"/>
    <x v="4"/>
    <x v="1727"/>
    <x v="0"/>
    <x v="0"/>
    <x v="590"/>
    <x v="2688"/>
    <x v="11"/>
  </r>
  <r>
    <x v="14"/>
    <x v="4"/>
    <x v="1728"/>
    <x v="0"/>
    <x v="0"/>
    <x v="1680"/>
    <x v="2689"/>
    <x v="11"/>
  </r>
  <r>
    <x v="14"/>
    <x v="4"/>
    <x v="1729"/>
    <x v="0"/>
    <x v="0"/>
    <x v="1681"/>
    <x v="2690"/>
    <x v="11"/>
  </r>
  <r>
    <x v="14"/>
    <x v="4"/>
    <x v="1730"/>
    <x v="0"/>
    <x v="0"/>
    <x v="1682"/>
    <x v="2691"/>
    <x v="0"/>
  </r>
  <r>
    <x v="14"/>
    <x v="4"/>
    <x v="1731"/>
    <x v="0"/>
    <x v="0"/>
    <x v="784"/>
    <x v="2692"/>
    <x v="0"/>
  </r>
  <r>
    <x v="14"/>
    <x v="4"/>
    <x v="1732"/>
    <x v="0"/>
    <x v="0"/>
    <x v="1683"/>
    <x v="2693"/>
    <x v="6"/>
  </r>
  <r>
    <x v="14"/>
    <x v="0"/>
    <x v="1733"/>
    <x v="0"/>
    <x v="0"/>
    <x v="846"/>
    <x v="2694"/>
    <x v="6"/>
  </r>
  <r>
    <x v="14"/>
    <x v="0"/>
    <x v="1734"/>
    <x v="0"/>
    <x v="0"/>
    <x v="277"/>
    <x v="2695"/>
    <x v="14"/>
  </r>
  <r>
    <x v="14"/>
    <x v="0"/>
    <x v="1735"/>
    <x v="0"/>
    <x v="0"/>
    <x v="1684"/>
    <x v="2696"/>
    <x v="3"/>
  </r>
  <r>
    <x v="14"/>
    <x v="0"/>
    <x v="1736"/>
    <x v="0"/>
    <x v="0"/>
    <x v="1685"/>
    <x v="2697"/>
    <x v="7"/>
  </r>
  <r>
    <x v="14"/>
    <x v="0"/>
    <x v="1737"/>
    <x v="0"/>
    <x v="0"/>
    <x v="4"/>
    <x v="2698"/>
    <x v="7"/>
  </r>
  <r>
    <x v="14"/>
    <x v="0"/>
    <x v="1738"/>
    <x v="0"/>
    <x v="0"/>
    <x v="1686"/>
    <x v="2699"/>
    <x v="0"/>
  </r>
  <r>
    <x v="14"/>
    <x v="0"/>
    <x v="1739"/>
    <x v="0"/>
    <x v="0"/>
    <x v="1687"/>
    <x v="2700"/>
    <x v="0"/>
  </r>
  <r>
    <x v="14"/>
    <x v="0"/>
    <x v="655"/>
    <x v="0"/>
    <x v="0"/>
    <x v="306"/>
    <x v="2701"/>
    <x v="6"/>
  </r>
  <r>
    <x v="14"/>
    <x v="0"/>
    <x v="1740"/>
    <x v="0"/>
    <x v="0"/>
    <x v="664"/>
    <x v="2702"/>
    <x v="2"/>
  </r>
  <r>
    <x v="14"/>
    <x v="0"/>
    <x v="1733"/>
    <x v="0"/>
    <x v="0"/>
    <x v="1688"/>
    <x v="2703"/>
    <x v="6"/>
  </r>
  <r>
    <x v="14"/>
    <x v="0"/>
    <x v="1741"/>
    <x v="0"/>
    <x v="0"/>
    <x v="1689"/>
    <x v="2704"/>
    <x v="15"/>
  </r>
  <r>
    <x v="14"/>
    <x v="0"/>
    <x v="1742"/>
    <x v="0"/>
    <x v="0"/>
    <x v="1690"/>
    <x v="2705"/>
    <x v="6"/>
  </r>
  <r>
    <x v="14"/>
    <x v="0"/>
    <x v="1743"/>
    <x v="0"/>
    <x v="0"/>
    <x v="1691"/>
    <x v="2706"/>
    <x v="6"/>
  </r>
  <r>
    <x v="14"/>
    <x v="0"/>
    <x v="1744"/>
    <x v="0"/>
    <x v="0"/>
    <x v="1692"/>
    <x v="2707"/>
    <x v="6"/>
  </r>
  <r>
    <x v="14"/>
    <x v="0"/>
    <x v="1745"/>
    <x v="0"/>
    <x v="0"/>
    <x v="1693"/>
    <x v="2708"/>
    <x v="0"/>
  </r>
  <r>
    <x v="14"/>
    <x v="0"/>
    <x v="1746"/>
    <x v="0"/>
    <x v="0"/>
    <x v="1694"/>
    <x v="2709"/>
    <x v="6"/>
  </r>
  <r>
    <x v="14"/>
    <x v="4"/>
    <x v="1747"/>
    <x v="0"/>
    <x v="0"/>
    <x v="1695"/>
    <x v="25"/>
    <x v="22"/>
  </r>
  <r>
    <x v="14"/>
    <x v="0"/>
    <x v="1748"/>
    <x v="0"/>
    <x v="0"/>
    <x v="1696"/>
    <x v="2710"/>
    <x v="22"/>
  </r>
  <r>
    <x v="14"/>
    <x v="5"/>
    <x v="1749"/>
    <x v="0"/>
    <x v="0"/>
    <x v="27"/>
    <x v="2711"/>
    <x v="0"/>
  </r>
  <r>
    <x v="14"/>
    <x v="6"/>
    <x v="1750"/>
    <x v="0"/>
    <x v="0"/>
    <x v="1697"/>
    <x v="2712"/>
    <x v="0"/>
  </r>
  <r>
    <x v="14"/>
    <x v="6"/>
    <x v="1751"/>
    <x v="0"/>
    <x v="0"/>
    <x v="1698"/>
    <x v="2713"/>
    <x v="6"/>
  </r>
  <r>
    <x v="14"/>
    <x v="6"/>
    <x v="1752"/>
    <x v="0"/>
    <x v="0"/>
    <x v="1699"/>
    <x v="2714"/>
    <x v="15"/>
  </r>
  <r>
    <x v="14"/>
    <x v="6"/>
    <x v="1753"/>
    <x v="0"/>
    <x v="0"/>
    <x v="1700"/>
    <x v="2715"/>
    <x v="15"/>
  </r>
  <r>
    <x v="14"/>
    <x v="6"/>
    <x v="1754"/>
    <x v="0"/>
    <x v="0"/>
    <x v="1701"/>
    <x v="2716"/>
    <x v="15"/>
  </r>
  <r>
    <x v="14"/>
    <x v="6"/>
    <x v="1755"/>
    <x v="0"/>
    <x v="0"/>
    <x v="235"/>
    <x v="2717"/>
    <x v="3"/>
  </r>
  <r>
    <x v="14"/>
    <x v="6"/>
    <x v="1756"/>
    <x v="0"/>
    <x v="0"/>
    <x v="1702"/>
    <x v="2718"/>
    <x v="0"/>
  </r>
  <r>
    <x v="14"/>
    <x v="6"/>
    <x v="1757"/>
    <x v="0"/>
    <x v="0"/>
    <x v="1703"/>
    <x v="2719"/>
    <x v="6"/>
  </r>
  <r>
    <x v="14"/>
    <x v="6"/>
    <x v="1758"/>
    <x v="0"/>
    <x v="0"/>
    <x v="1704"/>
    <x v="2720"/>
    <x v="6"/>
  </r>
  <r>
    <x v="14"/>
    <x v="6"/>
    <x v="1759"/>
    <x v="0"/>
    <x v="0"/>
    <x v="1705"/>
    <x v="2721"/>
    <x v="6"/>
  </r>
  <r>
    <x v="14"/>
    <x v="6"/>
    <x v="1760"/>
    <x v="0"/>
    <x v="0"/>
    <x v="1706"/>
    <x v="2722"/>
    <x v="7"/>
  </r>
  <r>
    <x v="14"/>
    <x v="7"/>
    <x v="1761"/>
    <x v="0"/>
    <x v="0"/>
    <x v="1707"/>
    <x v="2723"/>
    <x v="15"/>
  </r>
  <r>
    <x v="14"/>
    <x v="5"/>
    <x v="1762"/>
    <x v="0"/>
    <x v="0"/>
    <x v="1708"/>
    <x v="25"/>
    <x v="22"/>
  </r>
  <r>
    <x v="14"/>
    <x v="7"/>
    <x v="1763"/>
    <x v="0"/>
    <x v="0"/>
    <x v="24"/>
    <x v="2724"/>
    <x v="6"/>
  </r>
  <r>
    <x v="14"/>
    <x v="7"/>
    <x v="1764"/>
    <x v="0"/>
    <x v="0"/>
    <x v="235"/>
    <x v="2725"/>
    <x v="3"/>
  </r>
  <r>
    <x v="14"/>
    <x v="7"/>
    <x v="1765"/>
    <x v="0"/>
    <x v="0"/>
    <x v="1709"/>
    <x v="2726"/>
    <x v="6"/>
  </r>
  <r>
    <x v="14"/>
    <x v="7"/>
    <x v="1766"/>
    <x v="0"/>
    <x v="0"/>
    <x v="1710"/>
    <x v="2727"/>
    <x v="6"/>
  </r>
  <r>
    <x v="14"/>
    <x v="7"/>
    <x v="1766"/>
    <x v="0"/>
    <x v="0"/>
    <x v="880"/>
    <x v="2728"/>
    <x v="6"/>
  </r>
  <r>
    <x v="14"/>
    <x v="7"/>
    <x v="1767"/>
    <x v="0"/>
    <x v="0"/>
    <x v="1711"/>
    <x v="2729"/>
    <x v="6"/>
  </r>
  <r>
    <x v="14"/>
    <x v="7"/>
    <x v="1768"/>
    <x v="0"/>
    <x v="0"/>
    <x v="1712"/>
    <x v="25"/>
    <x v="22"/>
  </r>
  <r>
    <x v="14"/>
    <x v="7"/>
    <x v="1769"/>
    <x v="0"/>
    <x v="0"/>
    <x v="1713"/>
    <x v="2730"/>
    <x v="22"/>
  </r>
  <r>
    <x v="14"/>
    <x v="8"/>
    <x v="1770"/>
    <x v="0"/>
    <x v="0"/>
    <x v="1714"/>
    <x v="2731"/>
    <x v="15"/>
  </r>
  <r>
    <x v="14"/>
    <x v="8"/>
    <x v="1771"/>
    <x v="0"/>
    <x v="0"/>
    <x v="1715"/>
    <x v="25"/>
    <x v="22"/>
  </r>
  <r>
    <x v="14"/>
    <x v="9"/>
    <x v="1772"/>
    <x v="0"/>
    <x v="0"/>
    <x v="1716"/>
    <x v="2732"/>
    <x v="22"/>
  </r>
  <r>
    <x v="14"/>
    <x v="9"/>
    <x v="1773"/>
    <x v="0"/>
    <x v="0"/>
    <x v="1717"/>
    <x v="2733"/>
    <x v="15"/>
  </r>
  <r>
    <x v="14"/>
    <x v="9"/>
    <x v="1774"/>
    <x v="0"/>
    <x v="0"/>
    <x v="1718"/>
    <x v="2734"/>
    <x v="15"/>
  </r>
  <r>
    <x v="15"/>
    <x v="1"/>
    <x v="1559"/>
    <x v="0"/>
    <x v="0"/>
    <x v="1577"/>
    <x v="2735"/>
    <x v="1"/>
  </r>
  <r>
    <x v="15"/>
    <x v="1"/>
    <x v="1775"/>
    <x v="0"/>
    <x v="0"/>
    <x v="1719"/>
    <x v="2736"/>
    <x v="5"/>
  </r>
  <r>
    <x v="15"/>
    <x v="1"/>
    <x v="1776"/>
    <x v="0"/>
    <x v="0"/>
    <x v="1720"/>
    <x v="2737"/>
    <x v="0"/>
  </r>
  <r>
    <x v="15"/>
    <x v="2"/>
    <x v="1777"/>
    <x v="0"/>
    <x v="0"/>
    <x v="235"/>
    <x v="2738"/>
    <x v="3"/>
  </r>
  <r>
    <x v="15"/>
    <x v="2"/>
    <x v="1778"/>
    <x v="0"/>
    <x v="0"/>
    <x v="1721"/>
    <x v="2739"/>
    <x v="5"/>
  </r>
  <r>
    <x v="15"/>
    <x v="1"/>
    <x v="1779"/>
    <x v="0"/>
    <x v="0"/>
    <x v="1722"/>
    <x v="25"/>
    <x v="4"/>
  </r>
  <r>
    <x v="15"/>
    <x v="3"/>
    <x v="1780"/>
    <x v="0"/>
    <x v="0"/>
    <x v="1723"/>
    <x v="2740"/>
    <x v="5"/>
  </r>
  <r>
    <x v="15"/>
    <x v="1"/>
    <x v="1781"/>
    <x v="0"/>
    <x v="0"/>
    <x v="1724"/>
    <x v="25"/>
    <x v="5"/>
  </r>
  <r>
    <x v="15"/>
    <x v="2"/>
    <x v="1782"/>
    <x v="0"/>
    <x v="0"/>
    <x v="1725"/>
    <x v="25"/>
    <x v="4"/>
  </r>
  <r>
    <x v="15"/>
    <x v="4"/>
    <x v="1783"/>
    <x v="0"/>
    <x v="0"/>
    <x v="1726"/>
    <x v="2741"/>
    <x v="5"/>
  </r>
  <r>
    <x v="15"/>
    <x v="3"/>
    <x v="1784"/>
    <x v="0"/>
    <x v="0"/>
    <x v="1727"/>
    <x v="25"/>
    <x v="5"/>
  </r>
  <r>
    <x v="15"/>
    <x v="3"/>
    <x v="1785"/>
    <x v="0"/>
    <x v="0"/>
    <x v="1728"/>
    <x v="25"/>
    <x v="4"/>
  </r>
  <r>
    <x v="15"/>
    <x v="0"/>
    <x v="1786"/>
    <x v="0"/>
    <x v="0"/>
    <x v="1729"/>
    <x v="2742"/>
    <x v="5"/>
  </r>
  <r>
    <x v="15"/>
    <x v="4"/>
    <x v="1787"/>
    <x v="0"/>
    <x v="0"/>
    <x v="1730"/>
    <x v="25"/>
    <x v="5"/>
  </r>
  <r>
    <x v="15"/>
    <x v="4"/>
    <x v="1788"/>
    <x v="0"/>
    <x v="0"/>
    <x v="1731"/>
    <x v="25"/>
    <x v="4"/>
  </r>
  <r>
    <x v="15"/>
    <x v="5"/>
    <x v="1789"/>
    <x v="0"/>
    <x v="0"/>
    <x v="1732"/>
    <x v="2743"/>
    <x v="5"/>
  </r>
  <r>
    <x v="15"/>
    <x v="0"/>
    <x v="1790"/>
    <x v="0"/>
    <x v="0"/>
    <x v="1733"/>
    <x v="25"/>
    <x v="5"/>
  </r>
  <r>
    <x v="15"/>
    <x v="0"/>
    <x v="1791"/>
    <x v="0"/>
    <x v="0"/>
    <x v="1734"/>
    <x v="25"/>
    <x v="4"/>
  </r>
  <r>
    <x v="15"/>
    <x v="5"/>
    <x v="1792"/>
    <x v="0"/>
    <x v="0"/>
    <x v="1735"/>
    <x v="2744"/>
    <x v="4"/>
  </r>
  <r>
    <x v="15"/>
    <x v="6"/>
    <x v="1793"/>
    <x v="0"/>
    <x v="0"/>
    <x v="1736"/>
    <x v="2745"/>
    <x v="7"/>
  </r>
  <r>
    <x v="15"/>
    <x v="6"/>
    <x v="1794"/>
    <x v="0"/>
    <x v="0"/>
    <x v="1737"/>
    <x v="2746"/>
    <x v="5"/>
  </r>
  <r>
    <x v="15"/>
    <x v="5"/>
    <x v="1795"/>
    <x v="0"/>
    <x v="0"/>
    <x v="1738"/>
    <x v="25"/>
    <x v="5"/>
  </r>
  <r>
    <x v="15"/>
    <x v="6"/>
    <x v="1796"/>
    <x v="0"/>
    <x v="0"/>
    <x v="1739"/>
    <x v="2747"/>
    <x v="4"/>
  </r>
  <r>
    <x v="15"/>
    <x v="7"/>
    <x v="1797"/>
    <x v="0"/>
    <x v="0"/>
    <x v="1740"/>
    <x v="2748"/>
    <x v="7"/>
  </r>
  <r>
    <x v="15"/>
    <x v="7"/>
    <x v="1798"/>
    <x v="0"/>
    <x v="0"/>
    <x v="1741"/>
    <x v="2749"/>
    <x v="5"/>
  </r>
  <r>
    <x v="15"/>
    <x v="6"/>
    <x v="1799"/>
    <x v="0"/>
    <x v="0"/>
    <x v="1742"/>
    <x v="25"/>
    <x v="5"/>
  </r>
  <r>
    <x v="15"/>
    <x v="7"/>
    <x v="1800"/>
    <x v="0"/>
    <x v="0"/>
    <x v="1743"/>
    <x v="2750"/>
    <x v="4"/>
  </r>
  <r>
    <x v="15"/>
    <x v="8"/>
    <x v="1801"/>
    <x v="0"/>
    <x v="0"/>
    <x v="1744"/>
    <x v="2751"/>
    <x v="5"/>
  </r>
  <r>
    <x v="15"/>
    <x v="7"/>
    <x v="1802"/>
    <x v="0"/>
    <x v="0"/>
    <x v="1745"/>
    <x v="25"/>
    <x v="5"/>
  </r>
  <r>
    <x v="15"/>
    <x v="8"/>
    <x v="1803"/>
    <x v="0"/>
    <x v="0"/>
    <x v="1746"/>
    <x v="2752"/>
    <x v="4"/>
  </r>
  <r>
    <x v="15"/>
    <x v="8"/>
    <x v="1804"/>
    <x v="0"/>
    <x v="0"/>
    <x v="24"/>
    <x v="2753"/>
    <x v="22"/>
  </r>
  <r>
    <x v="15"/>
    <x v="8"/>
    <x v="1805"/>
    <x v="0"/>
    <x v="0"/>
    <x v="1747"/>
    <x v="2754"/>
    <x v="22"/>
  </r>
  <r>
    <x v="15"/>
    <x v="9"/>
    <x v="1806"/>
    <x v="0"/>
    <x v="0"/>
    <x v="1748"/>
    <x v="2755"/>
    <x v="5"/>
  </r>
  <r>
    <x v="15"/>
    <x v="8"/>
    <x v="1807"/>
    <x v="0"/>
    <x v="0"/>
    <x v="1749"/>
    <x v="25"/>
    <x v="5"/>
  </r>
  <r>
    <x v="15"/>
    <x v="9"/>
    <x v="1808"/>
    <x v="0"/>
    <x v="0"/>
    <x v="1750"/>
    <x v="2756"/>
    <x v="4"/>
  </r>
  <r>
    <x v="15"/>
    <x v="10"/>
    <x v="1809"/>
    <x v="0"/>
    <x v="0"/>
    <x v="1751"/>
    <x v="2757"/>
    <x v="5"/>
  </r>
  <r>
    <x v="15"/>
    <x v="10"/>
    <x v="1810"/>
    <x v="0"/>
    <x v="0"/>
    <x v="1752"/>
    <x v="2758"/>
    <x v="4"/>
  </r>
  <r>
    <x v="16"/>
    <x v="4"/>
    <x v="1811"/>
    <x v="0"/>
    <x v="0"/>
    <x v="1753"/>
    <x v="2759"/>
    <x v="9"/>
  </r>
  <r>
    <x v="16"/>
    <x v="4"/>
    <x v="1812"/>
    <x v="0"/>
    <x v="0"/>
    <x v="289"/>
    <x v="2760"/>
    <x v="0"/>
  </r>
  <r>
    <x v="16"/>
    <x v="4"/>
    <x v="1813"/>
    <x v="0"/>
    <x v="0"/>
    <x v="1102"/>
    <x v="2761"/>
    <x v="6"/>
  </r>
  <r>
    <x v="16"/>
    <x v="4"/>
    <x v="1814"/>
    <x v="0"/>
    <x v="0"/>
    <x v="1754"/>
    <x v="2762"/>
    <x v="0"/>
  </r>
  <r>
    <x v="16"/>
    <x v="4"/>
    <x v="1815"/>
    <x v="0"/>
    <x v="0"/>
    <x v="20"/>
    <x v="2763"/>
    <x v="13"/>
  </r>
  <r>
    <x v="16"/>
    <x v="4"/>
    <x v="1816"/>
    <x v="0"/>
    <x v="0"/>
    <x v="1755"/>
    <x v="2764"/>
    <x v="0"/>
  </r>
  <r>
    <x v="16"/>
    <x v="4"/>
    <x v="1817"/>
    <x v="0"/>
    <x v="0"/>
    <x v="1756"/>
    <x v="2765"/>
    <x v="3"/>
  </r>
  <r>
    <x v="16"/>
    <x v="4"/>
    <x v="1818"/>
    <x v="0"/>
    <x v="0"/>
    <x v="1102"/>
    <x v="2766"/>
    <x v="0"/>
  </r>
  <r>
    <x v="16"/>
    <x v="4"/>
    <x v="1819"/>
    <x v="0"/>
    <x v="0"/>
    <x v="902"/>
    <x v="2767"/>
    <x v="0"/>
  </r>
  <r>
    <x v="16"/>
    <x v="4"/>
    <x v="1820"/>
    <x v="0"/>
    <x v="0"/>
    <x v="1339"/>
    <x v="2768"/>
    <x v="11"/>
  </r>
  <r>
    <x v="16"/>
    <x v="4"/>
    <x v="1821"/>
    <x v="0"/>
    <x v="0"/>
    <x v="1757"/>
    <x v="2769"/>
    <x v="11"/>
  </r>
  <r>
    <x v="16"/>
    <x v="4"/>
    <x v="1822"/>
    <x v="0"/>
    <x v="0"/>
    <x v="1758"/>
    <x v="2770"/>
    <x v="11"/>
  </r>
  <r>
    <x v="16"/>
    <x v="4"/>
    <x v="1823"/>
    <x v="0"/>
    <x v="0"/>
    <x v="391"/>
    <x v="2771"/>
    <x v="0"/>
  </r>
  <r>
    <x v="16"/>
    <x v="4"/>
    <x v="1824"/>
    <x v="0"/>
    <x v="0"/>
    <x v="960"/>
    <x v="2772"/>
    <x v="3"/>
  </r>
  <r>
    <x v="16"/>
    <x v="4"/>
    <x v="1825"/>
    <x v="0"/>
    <x v="0"/>
    <x v="1759"/>
    <x v="2773"/>
    <x v="6"/>
  </r>
  <r>
    <x v="16"/>
    <x v="4"/>
    <x v="1826"/>
    <x v="0"/>
    <x v="0"/>
    <x v="296"/>
    <x v="2774"/>
    <x v="0"/>
  </r>
  <r>
    <x v="16"/>
    <x v="4"/>
    <x v="1827"/>
    <x v="0"/>
    <x v="0"/>
    <x v="1760"/>
    <x v="2775"/>
    <x v="9"/>
  </r>
  <r>
    <x v="16"/>
    <x v="4"/>
    <x v="1828"/>
    <x v="0"/>
    <x v="0"/>
    <x v="1761"/>
    <x v="2776"/>
    <x v="11"/>
  </r>
  <r>
    <x v="16"/>
    <x v="4"/>
    <x v="1820"/>
    <x v="0"/>
    <x v="0"/>
    <x v="1339"/>
    <x v="2777"/>
    <x v="11"/>
  </r>
  <r>
    <x v="16"/>
    <x v="4"/>
    <x v="1829"/>
    <x v="0"/>
    <x v="0"/>
    <x v="1140"/>
    <x v="2778"/>
    <x v="0"/>
  </r>
  <r>
    <x v="16"/>
    <x v="4"/>
    <x v="1830"/>
    <x v="0"/>
    <x v="0"/>
    <x v="208"/>
    <x v="2779"/>
    <x v="11"/>
  </r>
  <r>
    <x v="16"/>
    <x v="4"/>
    <x v="1831"/>
    <x v="0"/>
    <x v="0"/>
    <x v="1005"/>
    <x v="2780"/>
    <x v="0"/>
  </r>
  <r>
    <x v="16"/>
    <x v="4"/>
    <x v="1832"/>
    <x v="0"/>
    <x v="0"/>
    <x v="1762"/>
    <x v="2781"/>
    <x v="7"/>
  </r>
  <r>
    <x v="16"/>
    <x v="4"/>
    <x v="1833"/>
    <x v="0"/>
    <x v="0"/>
    <x v="1763"/>
    <x v="2782"/>
    <x v="3"/>
  </r>
  <r>
    <x v="16"/>
    <x v="4"/>
    <x v="1834"/>
    <x v="0"/>
    <x v="0"/>
    <x v="1764"/>
    <x v="2783"/>
    <x v="11"/>
  </r>
  <r>
    <x v="16"/>
    <x v="0"/>
    <x v="1835"/>
    <x v="0"/>
    <x v="0"/>
    <x v="24"/>
    <x v="2784"/>
    <x v="0"/>
  </r>
  <r>
    <x v="16"/>
    <x v="0"/>
    <x v="1836"/>
    <x v="0"/>
    <x v="0"/>
    <x v="1765"/>
    <x v="2785"/>
    <x v="7"/>
  </r>
  <r>
    <x v="16"/>
    <x v="0"/>
    <x v="1837"/>
    <x v="0"/>
    <x v="0"/>
    <x v="7"/>
    <x v="2786"/>
    <x v="0"/>
  </r>
  <r>
    <x v="16"/>
    <x v="0"/>
    <x v="1838"/>
    <x v="0"/>
    <x v="0"/>
    <x v="1109"/>
    <x v="2787"/>
    <x v="0"/>
  </r>
  <r>
    <x v="16"/>
    <x v="0"/>
    <x v="1839"/>
    <x v="0"/>
    <x v="0"/>
    <x v="8"/>
    <x v="2788"/>
    <x v="0"/>
  </r>
  <r>
    <x v="16"/>
    <x v="0"/>
    <x v="1840"/>
    <x v="0"/>
    <x v="0"/>
    <x v="1766"/>
    <x v="2789"/>
    <x v="11"/>
  </r>
  <r>
    <x v="16"/>
    <x v="0"/>
    <x v="1841"/>
    <x v="0"/>
    <x v="0"/>
    <x v="1767"/>
    <x v="2790"/>
    <x v="13"/>
  </r>
  <r>
    <x v="16"/>
    <x v="0"/>
    <x v="1842"/>
    <x v="0"/>
    <x v="0"/>
    <x v="1768"/>
    <x v="2791"/>
    <x v="0"/>
  </r>
  <r>
    <x v="16"/>
    <x v="0"/>
    <x v="1843"/>
    <x v="0"/>
    <x v="0"/>
    <x v="1769"/>
    <x v="2792"/>
    <x v="11"/>
  </r>
  <r>
    <x v="16"/>
    <x v="0"/>
    <x v="1844"/>
    <x v="0"/>
    <x v="0"/>
    <x v="277"/>
    <x v="2793"/>
    <x v="7"/>
  </r>
  <r>
    <x v="16"/>
    <x v="0"/>
    <x v="1845"/>
    <x v="0"/>
    <x v="0"/>
    <x v="1316"/>
    <x v="2794"/>
    <x v="3"/>
  </r>
  <r>
    <x v="16"/>
    <x v="0"/>
    <x v="1846"/>
    <x v="0"/>
    <x v="0"/>
    <x v="1004"/>
    <x v="2795"/>
    <x v="11"/>
  </r>
  <r>
    <x v="16"/>
    <x v="0"/>
    <x v="1847"/>
    <x v="0"/>
    <x v="0"/>
    <x v="1161"/>
    <x v="2796"/>
    <x v="11"/>
  </r>
  <r>
    <x v="16"/>
    <x v="0"/>
    <x v="1848"/>
    <x v="0"/>
    <x v="0"/>
    <x v="1770"/>
    <x v="2797"/>
    <x v="0"/>
  </r>
  <r>
    <x v="16"/>
    <x v="0"/>
    <x v="1849"/>
    <x v="0"/>
    <x v="0"/>
    <x v="218"/>
    <x v="2798"/>
    <x v="7"/>
  </r>
  <r>
    <x v="16"/>
    <x v="0"/>
    <x v="1850"/>
    <x v="0"/>
    <x v="0"/>
    <x v="1771"/>
    <x v="2799"/>
    <x v="11"/>
  </r>
  <r>
    <x v="16"/>
    <x v="0"/>
    <x v="1851"/>
    <x v="0"/>
    <x v="0"/>
    <x v="1772"/>
    <x v="2800"/>
    <x v="0"/>
  </r>
  <r>
    <x v="16"/>
    <x v="0"/>
    <x v="1852"/>
    <x v="0"/>
    <x v="0"/>
    <x v="1773"/>
    <x v="2801"/>
    <x v="11"/>
  </r>
  <r>
    <x v="16"/>
    <x v="0"/>
    <x v="1853"/>
    <x v="0"/>
    <x v="0"/>
    <x v="1774"/>
    <x v="2802"/>
    <x v="0"/>
  </r>
  <r>
    <x v="16"/>
    <x v="0"/>
    <x v="1854"/>
    <x v="0"/>
    <x v="0"/>
    <x v="844"/>
    <x v="2803"/>
    <x v="0"/>
  </r>
  <r>
    <x v="16"/>
    <x v="0"/>
    <x v="1855"/>
    <x v="0"/>
    <x v="0"/>
    <x v="933"/>
    <x v="2804"/>
    <x v="0"/>
  </r>
  <r>
    <x v="16"/>
    <x v="0"/>
    <x v="1856"/>
    <x v="0"/>
    <x v="0"/>
    <x v="1578"/>
    <x v="2805"/>
    <x v="0"/>
  </r>
  <r>
    <x v="16"/>
    <x v="0"/>
    <x v="1857"/>
    <x v="0"/>
    <x v="0"/>
    <x v="934"/>
    <x v="2806"/>
    <x v="0"/>
  </r>
  <r>
    <x v="16"/>
    <x v="0"/>
    <x v="1858"/>
    <x v="0"/>
    <x v="0"/>
    <x v="1775"/>
    <x v="2807"/>
    <x v="0"/>
  </r>
  <r>
    <x v="16"/>
    <x v="0"/>
    <x v="1859"/>
    <x v="0"/>
    <x v="0"/>
    <x v="1776"/>
    <x v="2808"/>
    <x v="7"/>
  </r>
  <r>
    <x v="16"/>
    <x v="0"/>
    <x v="1860"/>
    <x v="0"/>
    <x v="0"/>
    <x v="1777"/>
    <x v="2809"/>
    <x v="7"/>
  </r>
  <r>
    <x v="16"/>
    <x v="5"/>
    <x v="1861"/>
    <x v="0"/>
    <x v="0"/>
    <x v="1778"/>
    <x v="2810"/>
    <x v="6"/>
  </r>
  <r>
    <x v="16"/>
    <x v="5"/>
    <x v="1862"/>
    <x v="0"/>
    <x v="0"/>
    <x v="235"/>
    <x v="2811"/>
    <x v="6"/>
  </r>
  <r>
    <x v="16"/>
    <x v="5"/>
    <x v="1863"/>
    <x v="0"/>
    <x v="0"/>
    <x v="1779"/>
    <x v="2812"/>
    <x v="6"/>
  </r>
  <r>
    <x v="16"/>
    <x v="5"/>
    <x v="1864"/>
    <x v="0"/>
    <x v="0"/>
    <x v="1780"/>
    <x v="2813"/>
    <x v="11"/>
  </r>
  <r>
    <x v="16"/>
    <x v="5"/>
    <x v="1865"/>
    <x v="0"/>
    <x v="0"/>
    <x v="1781"/>
    <x v="2814"/>
    <x v="7"/>
  </r>
  <r>
    <x v="16"/>
    <x v="5"/>
    <x v="1866"/>
    <x v="0"/>
    <x v="0"/>
    <x v="1340"/>
    <x v="2815"/>
    <x v="11"/>
  </r>
  <r>
    <x v="16"/>
    <x v="5"/>
    <x v="1867"/>
    <x v="0"/>
    <x v="0"/>
    <x v="1782"/>
    <x v="2816"/>
    <x v="7"/>
  </r>
  <r>
    <x v="16"/>
    <x v="5"/>
    <x v="1868"/>
    <x v="0"/>
    <x v="0"/>
    <x v="1783"/>
    <x v="2817"/>
    <x v="7"/>
  </r>
  <r>
    <x v="16"/>
    <x v="5"/>
    <x v="1869"/>
    <x v="0"/>
    <x v="0"/>
    <x v="821"/>
    <x v="2818"/>
    <x v="11"/>
  </r>
  <r>
    <x v="16"/>
    <x v="5"/>
    <x v="1870"/>
    <x v="0"/>
    <x v="0"/>
    <x v="1784"/>
    <x v="2819"/>
    <x v="11"/>
  </r>
  <r>
    <x v="16"/>
    <x v="5"/>
    <x v="1871"/>
    <x v="0"/>
    <x v="0"/>
    <x v="1785"/>
    <x v="2820"/>
    <x v="11"/>
  </r>
  <r>
    <x v="16"/>
    <x v="5"/>
    <x v="1872"/>
    <x v="0"/>
    <x v="0"/>
    <x v="1786"/>
    <x v="2821"/>
    <x v="11"/>
  </r>
  <r>
    <x v="16"/>
    <x v="5"/>
    <x v="1873"/>
    <x v="0"/>
    <x v="0"/>
    <x v="1787"/>
    <x v="2822"/>
    <x v="0"/>
  </r>
  <r>
    <x v="16"/>
    <x v="5"/>
    <x v="1874"/>
    <x v="0"/>
    <x v="0"/>
    <x v="1788"/>
    <x v="2823"/>
    <x v="15"/>
  </r>
  <r>
    <x v="16"/>
    <x v="5"/>
    <x v="1875"/>
    <x v="0"/>
    <x v="0"/>
    <x v="1789"/>
    <x v="2824"/>
    <x v="15"/>
  </r>
  <r>
    <x v="16"/>
    <x v="5"/>
    <x v="1876"/>
    <x v="0"/>
    <x v="0"/>
    <x v="649"/>
    <x v="2825"/>
    <x v="0"/>
  </r>
  <r>
    <x v="16"/>
    <x v="5"/>
    <x v="1877"/>
    <x v="0"/>
    <x v="0"/>
    <x v="76"/>
    <x v="2826"/>
    <x v="0"/>
  </r>
  <r>
    <x v="16"/>
    <x v="5"/>
    <x v="1878"/>
    <x v="0"/>
    <x v="0"/>
    <x v="1790"/>
    <x v="2827"/>
    <x v="6"/>
  </r>
  <r>
    <x v="16"/>
    <x v="5"/>
    <x v="729"/>
    <x v="0"/>
    <x v="0"/>
    <x v="1258"/>
    <x v="2828"/>
    <x v="9"/>
  </r>
  <r>
    <x v="16"/>
    <x v="5"/>
    <x v="1879"/>
    <x v="0"/>
    <x v="0"/>
    <x v="27"/>
    <x v="2829"/>
    <x v="6"/>
  </r>
  <r>
    <x v="16"/>
    <x v="5"/>
    <x v="1880"/>
    <x v="0"/>
    <x v="0"/>
    <x v="1791"/>
    <x v="2830"/>
    <x v="11"/>
  </r>
  <r>
    <x v="16"/>
    <x v="5"/>
    <x v="1881"/>
    <x v="0"/>
    <x v="0"/>
    <x v="391"/>
    <x v="2831"/>
    <x v="11"/>
  </r>
  <r>
    <x v="16"/>
    <x v="5"/>
    <x v="1882"/>
    <x v="0"/>
    <x v="0"/>
    <x v="896"/>
    <x v="2832"/>
    <x v="3"/>
  </r>
  <r>
    <x v="16"/>
    <x v="5"/>
    <x v="1883"/>
    <x v="0"/>
    <x v="0"/>
    <x v="1792"/>
    <x v="2833"/>
    <x v="11"/>
  </r>
  <r>
    <x v="16"/>
    <x v="5"/>
    <x v="1884"/>
    <x v="0"/>
    <x v="0"/>
    <x v="701"/>
    <x v="2834"/>
    <x v="3"/>
  </r>
  <r>
    <x v="16"/>
    <x v="5"/>
    <x v="1885"/>
    <x v="0"/>
    <x v="0"/>
    <x v="1793"/>
    <x v="2835"/>
    <x v="0"/>
  </r>
  <r>
    <x v="16"/>
    <x v="5"/>
    <x v="1886"/>
    <x v="0"/>
    <x v="0"/>
    <x v="1794"/>
    <x v="2836"/>
    <x v="6"/>
  </r>
  <r>
    <x v="16"/>
    <x v="5"/>
    <x v="1887"/>
    <x v="0"/>
    <x v="0"/>
    <x v="1538"/>
    <x v="2837"/>
    <x v="7"/>
  </r>
  <r>
    <x v="16"/>
    <x v="5"/>
    <x v="1888"/>
    <x v="0"/>
    <x v="0"/>
    <x v="450"/>
    <x v="2838"/>
    <x v="0"/>
  </r>
  <r>
    <x v="16"/>
    <x v="5"/>
    <x v="759"/>
    <x v="0"/>
    <x v="0"/>
    <x v="8"/>
    <x v="2839"/>
    <x v="3"/>
  </r>
  <r>
    <x v="16"/>
    <x v="5"/>
    <x v="1889"/>
    <x v="0"/>
    <x v="0"/>
    <x v="1795"/>
    <x v="2840"/>
    <x v="6"/>
  </r>
  <r>
    <x v="16"/>
    <x v="5"/>
    <x v="1890"/>
    <x v="0"/>
    <x v="0"/>
    <x v="1796"/>
    <x v="2841"/>
    <x v="11"/>
  </r>
  <r>
    <x v="16"/>
    <x v="5"/>
    <x v="1891"/>
    <x v="0"/>
    <x v="0"/>
    <x v="611"/>
    <x v="2842"/>
    <x v="14"/>
  </r>
  <r>
    <x v="16"/>
    <x v="5"/>
    <x v="1892"/>
    <x v="0"/>
    <x v="0"/>
    <x v="1797"/>
    <x v="2843"/>
    <x v="11"/>
  </r>
  <r>
    <x v="16"/>
    <x v="5"/>
    <x v="1893"/>
    <x v="0"/>
    <x v="0"/>
    <x v="1798"/>
    <x v="2844"/>
    <x v="11"/>
  </r>
  <r>
    <x v="16"/>
    <x v="5"/>
    <x v="1894"/>
    <x v="0"/>
    <x v="0"/>
    <x v="649"/>
    <x v="2845"/>
    <x v="11"/>
  </r>
  <r>
    <x v="16"/>
    <x v="5"/>
    <x v="1895"/>
    <x v="0"/>
    <x v="0"/>
    <x v="1799"/>
    <x v="2846"/>
    <x v="0"/>
  </r>
  <r>
    <x v="16"/>
    <x v="5"/>
    <x v="1896"/>
    <x v="0"/>
    <x v="0"/>
    <x v="1800"/>
    <x v="2847"/>
    <x v="0"/>
  </r>
  <r>
    <x v="16"/>
    <x v="5"/>
    <x v="1897"/>
    <x v="0"/>
    <x v="0"/>
    <x v="56"/>
    <x v="2848"/>
    <x v="0"/>
  </r>
  <r>
    <x v="16"/>
    <x v="5"/>
    <x v="1898"/>
    <x v="0"/>
    <x v="0"/>
    <x v="1801"/>
    <x v="2849"/>
    <x v="6"/>
  </r>
  <r>
    <x v="16"/>
    <x v="5"/>
    <x v="1899"/>
    <x v="0"/>
    <x v="0"/>
    <x v="1802"/>
    <x v="2850"/>
    <x v="6"/>
  </r>
  <r>
    <x v="16"/>
    <x v="5"/>
    <x v="1900"/>
    <x v="0"/>
    <x v="0"/>
    <x v="289"/>
    <x v="2851"/>
    <x v="6"/>
  </r>
  <r>
    <x v="16"/>
    <x v="5"/>
    <x v="1901"/>
    <x v="0"/>
    <x v="0"/>
    <x v="1803"/>
    <x v="2852"/>
    <x v="11"/>
  </r>
  <r>
    <x v="16"/>
    <x v="5"/>
    <x v="1902"/>
    <x v="0"/>
    <x v="0"/>
    <x v="687"/>
    <x v="2853"/>
    <x v="11"/>
  </r>
  <r>
    <x v="16"/>
    <x v="5"/>
    <x v="1903"/>
    <x v="0"/>
    <x v="0"/>
    <x v="1254"/>
    <x v="2854"/>
    <x v="6"/>
  </r>
  <r>
    <x v="16"/>
    <x v="5"/>
    <x v="1904"/>
    <x v="0"/>
    <x v="0"/>
    <x v="1804"/>
    <x v="2855"/>
    <x v="11"/>
  </r>
  <r>
    <x v="16"/>
    <x v="5"/>
    <x v="1905"/>
    <x v="0"/>
    <x v="0"/>
    <x v="1805"/>
    <x v="2856"/>
    <x v="11"/>
  </r>
  <r>
    <x v="16"/>
    <x v="5"/>
    <x v="1906"/>
    <x v="0"/>
    <x v="0"/>
    <x v="1806"/>
    <x v="2857"/>
    <x v="11"/>
  </r>
  <r>
    <x v="16"/>
    <x v="5"/>
    <x v="1907"/>
    <x v="0"/>
    <x v="0"/>
    <x v="1807"/>
    <x v="2858"/>
    <x v="11"/>
  </r>
  <r>
    <x v="16"/>
    <x v="5"/>
    <x v="1908"/>
    <x v="0"/>
    <x v="0"/>
    <x v="1808"/>
    <x v="2859"/>
    <x v="11"/>
  </r>
  <r>
    <x v="16"/>
    <x v="5"/>
    <x v="1909"/>
    <x v="0"/>
    <x v="0"/>
    <x v="1809"/>
    <x v="2860"/>
    <x v="11"/>
  </r>
  <r>
    <x v="16"/>
    <x v="5"/>
    <x v="1910"/>
    <x v="0"/>
    <x v="0"/>
    <x v="1810"/>
    <x v="2861"/>
    <x v="0"/>
  </r>
  <r>
    <x v="16"/>
    <x v="5"/>
    <x v="1911"/>
    <x v="0"/>
    <x v="0"/>
    <x v="612"/>
    <x v="2862"/>
    <x v="0"/>
  </r>
  <r>
    <x v="16"/>
    <x v="5"/>
    <x v="1912"/>
    <x v="0"/>
    <x v="0"/>
    <x v="1811"/>
    <x v="2863"/>
    <x v="11"/>
  </r>
  <r>
    <x v="16"/>
    <x v="5"/>
    <x v="1913"/>
    <x v="0"/>
    <x v="0"/>
    <x v="1653"/>
    <x v="2864"/>
    <x v="11"/>
  </r>
  <r>
    <x v="16"/>
    <x v="5"/>
    <x v="1914"/>
    <x v="0"/>
    <x v="0"/>
    <x v="1812"/>
    <x v="2865"/>
    <x v="0"/>
  </r>
  <r>
    <x v="16"/>
    <x v="5"/>
    <x v="1915"/>
    <x v="0"/>
    <x v="0"/>
    <x v="1813"/>
    <x v="2866"/>
    <x v="7"/>
  </r>
  <r>
    <x v="16"/>
    <x v="5"/>
    <x v="1916"/>
    <x v="0"/>
    <x v="0"/>
    <x v="1814"/>
    <x v="2867"/>
    <x v="6"/>
  </r>
  <r>
    <x v="16"/>
    <x v="5"/>
    <x v="1917"/>
    <x v="0"/>
    <x v="0"/>
    <x v="1815"/>
    <x v="2868"/>
    <x v="11"/>
  </r>
  <r>
    <x v="16"/>
    <x v="5"/>
    <x v="1918"/>
    <x v="0"/>
    <x v="0"/>
    <x v="1816"/>
    <x v="2869"/>
    <x v="6"/>
  </r>
  <r>
    <x v="16"/>
    <x v="5"/>
    <x v="1919"/>
    <x v="0"/>
    <x v="0"/>
    <x v="27"/>
    <x v="2870"/>
    <x v="6"/>
  </r>
  <r>
    <x v="16"/>
    <x v="5"/>
    <x v="1920"/>
    <x v="0"/>
    <x v="0"/>
    <x v="1817"/>
    <x v="2871"/>
    <x v="0"/>
  </r>
  <r>
    <x v="16"/>
    <x v="5"/>
    <x v="1921"/>
    <x v="0"/>
    <x v="0"/>
    <x v="1818"/>
    <x v="2872"/>
    <x v="0"/>
  </r>
  <r>
    <x v="16"/>
    <x v="5"/>
    <x v="1922"/>
    <x v="0"/>
    <x v="0"/>
    <x v="955"/>
    <x v="2873"/>
    <x v="1"/>
  </r>
  <r>
    <x v="16"/>
    <x v="5"/>
    <x v="1923"/>
    <x v="0"/>
    <x v="0"/>
    <x v="285"/>
    <x v="2874"/>
    <x v="3"/>
  </r>
  <r>
    <x v="16"/>
    <x v="5"/>
    <x v="1924"/>
    <x v="0"/>
    <x v="0"/>
    <x v="1819"/>
    <x v="2875"/>
    <x v="17"/>
  </r>
  <r>
    <x v="16"/>
    <x v="5"/>
    <x v="1925"/>
    <x v="0"/>
    <x v="0"/>
    <x v="1820"/>
    <x v="2876"/>
    <x v="15"/>
  </r>
  <r>
    <x v="16"/>
    <x v="5"/>
    <x v="1926"/>
    <x v="0"/>
    <x v="0"/>
    <x v="955"/>
    <x v="2877"/>
    <x v="0"/>
  </r>
  <r>
    <x v="16"/>
    <x v="5"/>
    <x v="1927"/>
    <x v="0"/>
    <x v="0"/>
    <x v="1821"/>
    <x v="2878"/>
    <x v="11"/>
  </r>
  <r>
    <x v="16"/>
    <x v="5"/>
    <x v="1928"/>
    <x v="0"/>
    <x v="0"/>
    <x v="1822"/>
    <x v="2879"/>
    <x v="15"/>
  </r>
  <r>
    <x v="16"/>
    <x v="5"/>
    <x v="1929"/>
    <x v="0"/>
    <x v="0"/>
    <x v="1823"/>
    <x v="2880"/>
    <x v="11"/>
  </r>
  <r>
    <x v="16"/>
    <x v="5"/>
    <x v="1930"/>
    <x v="0"/>
    <x v="0"/>
    <x v="1824"/>
    <x v="2881"/>
    <x v="2"/>
  </r>
  <r>
    <x v="16"/>
    <x v="5"/>
    <x v="1931"/>
    <x v="0"/>
    <x v="0"/>
    <x v="296"/>
    <x v="2882"/>
    <x v="0"/>
  </r>
  <r>
    <x v="16"/>
    <x v="5"/>
    <x v="1932"/>
    <x v="0"/>
    <x v="0"/>
    <x v="815"/>
    <x v="2883"/>
    <x v="7"/>
  </r>
  <r>
    <x v="16"/>
    <x v="5"/>
    <x v="1933"/>
    <x v="0"/>
    <x v="0"/>
    <x v="611"/>
    <x v="2884"/>
    <x v="3"/>
  </r>
  <r>
    <x v="16"/>
    <x v="5"/>
    <x v="1934"/>
    <x v="0"/>
    <x v="0"/>
    <x v="1825"/>
    <x v="2885"/>
    <x v="7"/>
  </r>
  <r>
    <x v="16"/>
    <x v="5"/>
    <x v="1935"/>
    <x v="0"/>
    <x v="0"/>
    <x v="4"/>
    <x v="2886"/>
    <x v="15"/>
  </r>
  <r>
    <x v="16"/>
    <x v="5"/>
    <x v="1936"/>
    <x v="0"/>
    <x v="0"/>
    <x v="1686"/>
    <x v="2887"/>
    <x v="0"/>
  </r>
  <r>
    <x v="16"/>
    <x v="5"/>
    <x v="1937"/>
    <x v="0"/>
    <x v="0"/>
    <x v="1826"/>
    <x v="2888"/>
    <x v="15"/>
  </r>
  <r>
    <x v="16"/>
    <x v="5"/>
    <x v="1938"/>
    <x v="0"/>
    <x v="0"/>
    <x v="1221"/>
    <x v="2889"/>
    <x v="22"/>
  </r>
  <r>
    <x v="16"/>
    <x v="5"/>
    <x v="1939"/>
    <x v="0"/>
    <x v="0"/>
    <x v="109"/>
    <x v="2890"/>
    <x v="11"/>
  </r>
  <r>
    <x v="16"/>
    <x v="5"/>
    <x v="1940"/>
    <x v="0"/>
    <x v="0"/>
    <x v="1827"/>
    <x v="2891"/>
    <x v="6"/>
  </r>
  <r>
    <x v="16"/>
    <x v="5"/>
    <x v="1941"/>
    <x v="0"/>
    <x v="0"/>
    <x v="1828"/>
    <x v="2892"/>
    <x v="0"/>
  </r>
  <r>
    <x v="16"/>
    <x v="5"/>
    <x v="1942"/>
    <x v="0"/>
    <x v="0"/>
    <x v="1829"/>
    <x v="2893"/>
    <x v="6"/>
  </r>
  <r>
    <x v="16"/>
    <x v="5"/>
    <x v="1943"/>
    <x v="0"/>
    <x v="0"/>
    <x v="955"/>
    <x v="2894"/>
    <x v="0"/>
  </r>
  <r>
    <x v="16"/>
    <x v="5"/>
    <x v="1944"/>
    <x v="0"/>
    <x v="0"/>
    <x v="1830"/>
    <x v="2895"/>
    <x v="6"/>
  </r>
  <r>
    <x v="16"/>
    <x v="5"/>
    <x v="1945"/>
    <x v="0"/>
    <x v="0"/>
    <x v="1831"/>
    <x v="2896"/>
    <x v="6"/>
  </r>
  <r>
    <x v="16"/>
    <x v="6"/>
    <x v="1946"/>
    <x v="0"/>
    <x v="0"/>
    <x v="1315"/>
    <x v="2897"/>
    <x v="0"/>
  </r>
  <r>
    <x v="16"/>
    <x v="6"/>
    <x v="1947"/>
    <x v="0"/>
    <x v="0"/>
    <x v="955"/>
    <x v="2898"/>
    <x v="1"/>
  </r>
  <r>
    <x v="16"/>
    <x v="6"/>
    <x v="1948"/>
    <x v="0"/>
    <x v="0"/>
    <x v="450"/>
    <x v="2899"/>
    <x v="6"/>
  </r>
  <r>
    <x v="16"/>
    <x v="6"/>
    <x v="1949"/>
    <x v="0"/>
    <x v="0"/>
    <x v="852"/>
    <x v="2900"/>
    <x v="2"/>
  </r>
  <r>
    <x v="16"/>
    <x v="6"/>
    <x v="1950"/>
    <x v="0"/>
    <x v="0"/>
    <x v="1823"/>
    <x v="2901"/>
    <x v="11"/>
  </r>
  <r>
    <x v="16"/>
    <x v="6"/>
    <x v="1951"/>
    <x v="0"/>
    <x v="0"/>
    <x v="413"/>
    <x v="2902"/>
    <x v="15"/>
  </r>
  <r>
    <x v="16"/>
    <x v="6"/>
    <x v="1952"/>
    <x v="0"/>
    <x v="0"/>
    <x v="1509"/>
    <x v="2903"/>
    <x v="0"/>
  </r>
  <r>
    <x v="16"/>
    <x v="6"/>
    <x v="1953"/>
    <x v="0"/>
    <x v="0"/>
    <x v="1832"/>
    <x v="2904"/>
    <x v="23"/>
  </r>
  <r>
    <x v="16"/>
    <x v="6"/>
    <x v="1954"/>
    <x v="0"/>
    <x v="0"/>
    <x v="714"/>
    <x v="2905"/>
    <x v="0"/>
  </r>
  <r>
    <x v="16"/>
    <x v="6"/>
    <x v="1955"/>
    <x v="0"/>
    <x v="0"/>
    <x v="1833"/>
    <x v="2906"/>
    <x v="11"/>
  </r>
  <r>
    <x v="16"/>
    <x v="6"/>
    <x v="1956"/>
    <x v="0"/>
    <x v="0"/>
    <x v="1834"/>
    <x v="2907"/>
    <x v="6"/>
  </r>
  <r>
    <x v="16"/>
    <x v="6"/>
    <x v="1957"/>
    <x v="0"/>
    <x v="0"/>
    <x v="1835"/>
    <x v="2908"/>
    <x v="6"/>
  </r>
  <r>
    <x v="16"/>
    <x v="6"/>
    <x v="1958"/>
    <x v="0"/>
    <x v="0"/>
    <x v="21"/>
    <x v="2909"/>
    <x v="0"/>
  </r>
  <r>
    <x v="16"/>
    <x v="6"/>
    <x v="1959"/>
    <x v="0"/>
    <x v="0"/>
    <x v="1836"/>
    <x v="2910"/>
    <x v="0"/>
  </r>
  <r>
    <x v="16"/>
    <x v="6"/>
    <x v="1960"/>
    <x v="0"/>
    <x v="0"/>
    <x v="1837"/>
    <x v="2911"/>
    <x v="6"/>
  </r>
  <r>
    <x v="16"/>
    <x v="6"/>
    <x v="1961"/>
    <x v="0"/>
    <x v="0"/>
    <x v="1838"/>
    <x v="2912"/>
    <x v="6"/>
  </r>
  <r>
    <x v="16"/>
    <x v="6"/>
    <x v="1962"/>
    <x v="0"/>
    <x v="0"/>
    <x v="1839"/>
    <x v="2913"/>
    <x v="6"/>
  </r>
  <r>
    <x v="16"/>
    <x v="6"/>
    <x v="1963"/>
    <x v="0"/>
    <x v="0"/>
    <x v="1840"/>
    <x v="2914"/>
    <x v="11"/>
  </r>
  <r>
    <x v="16"/>
    <x v="6"/>
    <x v="1964"/>
    <x v="0"/>
    <x v="0"/>
    <x v="1841"/>
    <x v="2915"/>
    <x v="6"/>
  </r>
  <r>
    <x v="16"/>
    <x v="6"/>
    <x v="1965"/>
    <x v="0"/>
    <x v="0"/>
    <x v="1842"/>
    <x v="2916"/>
    <x v="0"/>
  </r>
  <r>
    <x v="16"/>
    <x v="6"/>
    <x v="1966"/>
    <x v="0"/>
    <x v="0"/>
    <x v="1843"/>
    <x v="2917"/>
    <x v="6"/>
  </r>
  <r>
    <x v="16"/>
    <x v="6"/>
    <x v="1967"/>
    <x v="0"/>
    <x v="0"/>
    <x v="24"/>
    <x v="2918"/>
    <x v="6"/>
  </r>
  <r>
    <x v="16"/>
    <x v="6"/>
    <x v="1968"/>
    <x v="0"/>
    <x v="0"/>
    <x v="1844"/>
    <x v="2919"/>
    <x v="6"/>
  </r>
  <r>
    <x v="16"/>
    <x v="6"/>
    <x v="1969"/>
    <x v="0"/>
    <x v="0"/>
    <x v="1845"/>
    <x v="2920"/>
    <x v="6"/>
  </r>
  <r>
    <x v="16"/>
    <x v="6"/>
    <x v="1970"/>
    <x v="0"/>
    <x v="0"/>
    <x v="261"/>
    <x v="2921"/>
    <x v="0"/>
  </r>
  <r>
    <x v="16"/>
    <x v="6"/>
    <x v="1971"/>
    <x v="0"/>
    <x v="0"/>
    <x v="1846"/>
    <x v="2922"/>
    <x v="3"/>
  </r>
  <r>
    <x v="16"/>
    <x v="6"/>
    <x v="1972"/>
    <x v="0"/>
    <x v="0"/>
    <x v="955"/>
    <x v="2923"/>
    <x v="6"/>
  </r>
  <r>
    <x v="16"/>
    <x v="6"/>
    <x v="1973"/>
    <x v="0"/>
    <x v="0"/>
    <x v="1847"/>
    <x v="2924"/>
    <x v="11"/>
  </r>
  <r>
    <x v="16"/>
    <x v="6"/>
    <x v="1974"/>
    <x v="0"/>
    <x v="0"/>
    <x v="1848"/>
    <x v="2925"/>
    <x v="0"/>
  </r>
  <r>
    <x v="16"/>
    <x v="6"/>
    <x v="1975"/>
    <x v="0"/>
    <x v="0"/>
    <x v="1849"/>
    <x v="2926"/>
    <x v="0"/>
  </r>
  <r>
    <x v="16"/>
    <x v="6"/>
    <x v="1920"/>
    <x v="0"/>
    <x v="0"/>
    <x v="1850"/>
    <x v="2927"/>
    <x v="0"/>
  </r>
  <r>
    <x v="16"/>
    <x v="6"/>
    <x v="1976"/>
    <x v="0"/>
    <x v="0"/>
    <x v="1851"/>
    <x v="2928"/>
    <x v="11"/>
  </r>
  <r>
    <x v="16"/>
    <x v="6"/>
    <x v="1977"/>
    <x v="0"/>
    <x v="0"/>
    <x v="1199"/>
    <x v="2929"/>
    <x v="15"/>
  </r>
  <r>
    <x v="16"/>
    <x v="6"/>
    <x v="1978"/>
    <x v="0"/>
    <x v="0"/>
    <x v="355"/>
    <x v="2930"/>
    <x v="0"/>
  </r>
  <r>
    <x v="16"/>
    <x v="6"/>
    <x v="1979"/>
    <x v="0"/>
    <x v="0"/>
    <x v="1852"/>
    <x v="2931"/>
    <x v="11"/>
  </r>
  <r>
    <x v="16"/>
    <x v="6"/>
    <x v="1980"/>
    <x v="0"/>
    <x v="0"/>
    <x v="3"/>
    <x v="2932"/>
    <x v="2"/>
  </r>
  <r>
    <x v="16"/>
    <x v="6"/>
    <x v="1981"/>
    <x v="0"/>
    <x v="0"/>
    <x v="1853"/>
    <x v="2933"/>
    <x v="13"/>
  </r>
  <r>
    <x v="16"/>
    <x v="6"/>
    <x v="1982"/>
    <x v="0"/>
    <x v="0"/>
    <x v="853"/>
    <x v="2934"/>
    <x v="0"/>
  </r>
  <r>
    <x v="16"/>
    <x v="6"/>
    <x v="1983"/>
    <x v="0"/>
    <x v="0"/>
    <x v="1854"/>
    <x v="2935"/>
    <x v="1"/>
  </r>
  <r>
    <x v="16"/>
    <x v="6"/>
    <x v="1984"/>
    <x v="0"/>
    <x v="0"/>
    <x v="880"/>
    <x v="2936"/>
    <x v="9"/>
  </r>
  <r>
    <x v="16"/>
    <x v="6"/>
    <x v="1985"/>
    <x v="0"/>
    <x v="0"/>
    <x v="1005"/>
    <x v="2937"/>
    <x v="6"/>
  </r>
  <r>
    <x v="16"/>
    <x v="6"/>
    <x v="1986"/>
    <x v="0"/>
    <x v="0"/>
    <x v="1855"/>
    <x v="2938"/>
    <x v="15"/>
  </r>
  <r>
    <x v="16"/>
    <x v="6"/>
    <x v="1987"/>
    <x v="0"/>
    <x v="0"/>
    <x v="1856"/>
    <x v="2939"/>
    <x v="11"/>
  </r>
  <r>
    <x v="16"/>
    <x v="6"/>
    <x v="1988"/>
    <x v="0"/>
    <x v="0"/>
    <x v="261"/>
    <x v="2940"/>
    <x v="15"/>
  </r>
  <r>
    <x v="16"/>
    <x v="6"/>
    <x v="1989"/>
    <x v="0"/>
    <x v="0"/>
    <x v="296"/>
    <x v="2941"/>
    <x v="1"/>
  </r>
  <r>
    <x v="16"/>
    <x v="6"/>
    <x v="1990"/>
    <x v="0"/>
    <x v="0"/>
    <x v="1857"/>
    <x v="2942"/>
    <x v="6"/>
  </r>
  <r>
    <x v="16"/>
    <x v="6"/>
    <x v="1991"/>
    <x v="0"/>
    <x v="0"/>
    <x v="964"/>
    <x v="2943"/>
    <x v="2"/>
  </r>
  <r>
    <x v="16"/>
    <x v="6"/>
    <x v="1992"/>
    <x v="0"/>
    <x v="0"/>
    <x v="1858"/>
    <x v="2944"/>
    <x v="2"/>
  </r>
  <r>
    <x v="16"/>
    <x v="6"/>
    <x v="1993"/>
    <x v="0"/>
    <x v="0"/>
    <x v="56"/>
    <x v="2945"/>
    <x v="9"/>
  </r>
  <r>
    <x v="16"/>
    <x v="6"/>
    <x v="1994"/>
    <x v="0"/>
    <x v="0"/>
    <x v="1859"/>
    <x v="2946"/>
    <x v="11"/>
  </r>
  <r>
    <x v="16"/>
    <x v="6"/>
    <x v="1995"/>
    <x v="0"/>
    <x v="0"/>
    <x v="1860"/>
    <x v="2947"/>
    <x v="0"/>
  </r>
  <r>
    <x v="16"/>
    <x v="6"/>
    <x v="1996"/>
    <x v="0"/>
    <x v="0"/>
    <x v="4"/>
    <x v="2948"/>
    <x v="0"/>
  </r>
  <r>
    <x v="16"/>
    <x v="6"/>
    <x v="1997"/>
    <x v="0"/>
    <x v="0"/>
    <x v="355"/>
    <x v="2949"/>
    <x v="0"/>
  </r>
  <r>
    <x v="16"/>
    <x v="6"/>
    <x v="1998"/>
    <x v="0"/>
    <x v="0"/>
    <x v="1861"/>
    <x v="2950"/>
    <x v="11"/>
  </r>
  <r>
    <x v="16"/>
    <x v="6"/>
    <x v="1999"/>
    <x v="0"/>
    <x v="0"/>
    <x v="559"/>
    <x v="2951"/>
    <x v="0"/>
  </r>
  <r>
    <x v="16"/>
    <x v="6"/>
    <x v="2000"/>
    <x v="0"/>
    <x v="0"/>
    <x v="2"/>
    <x v="2952"/>
    <x v="0"/>
  </r>
  <r>
    <x v="16"/>
    <x v="6"/>
    <x v="2001"/>
    <x v="0"/>
    <x v="0"/>
    <x v="1862"/>
    <x v="2953"/>
    <x v="0"/>
  </r>
  <r>
    <x v="16"/>
    <x v="6"/>
    <x v="2002"/>
    <x v="0"/>
    <x v="0"/>
    <x v="1863"/>
    <x v="2954"/>
    <x v="0"/>
  </r>
  <r>
    <x v="16"/>
    <x v="6"/>
    <x v="2003"/>
    <x v="0"/>
    <x v="0"/>
    <x v="1864"/>
    <x v="2955"/>
    <x v="0"/>
  </r>
  <r>
    <x v="16"/>
    <x v="6"/>
    <x v="2004"/>
    <x v="0"/>
    <x v="0"/>
    <x v="816"/>
    <x v="2956"/>
    <x v="3"/>
  </r>
  <r>
    <x v="16"/>
    <x v="6"/>
    <x v="2005"/>
    <x v="0"/>
    <x v="0"/>
    <x v="407"/>
    <x v="2957"/>
    <x v="0"/>
  </r>
  <r>
    <x v="16"/>
    <x v="6"/>
    <x v="2006"/>
    <x v="0"/>
    <x v="0"/>
    <x v="1865"/>
    <x v="2958"/>
    <x v="11"/>
  </r>
  <r>
    <x v="16"/>
    <x v="6"/>
    <x v="2007"/>
    <x v="0"/>
    <x v="0"/>
    <x v="1362"/>
    <x v="2959"/>
    <x v="2"/>
  </r>
  <r>
    <x v="16"/>
    <x v="6"/>
    <x v="2008"/>
    <x v="0"/>
    <x v="0"/>
    <x v="1866"/>
    <x v="2960"/>
    <x v="11"/>
  </r>
  <r>
    <x v="16"/>
    <x v="6"/>
    <x v="2009"/>
    <x v="0"/>
    <x v="0"/>
    <x v="1867"/>
    <x v="2961"/>
    <x v="7"/>
  </r>
  <r>
    <x v="16"/>
    <x v="6"/>
    <x v="2010"/>
    <x v="0"/>
    <x v="0"/>
    <x v="1868"/>
    <x v="2962"/>
    <x v="11"/>
  </r>
  <r>
    <x v="16"/>
    <x v="6"/>
    <x v="2011"/>
    <x v="0"/>
    <x v="0"/>
    <x v="1869"/>
    <x v="2963"/>
    <x v="0"/>
  </r>
  <r>
    <x v="16"/>
    <x v="6"/>
    <x v="2012"/>
    <x v="0"/>
    <x v="0"/>
    <x v="839"/>
    <x v="2964"/>
    <x v="15"/>
  </r>
  <r>
    <x v="16"/>
    <x v="6"/>
    <x v="2013"/>
    <x v="0"/>
    <x v="0"/>
    <x v="1098"/>
    <x v="2965"/>
    <x v="11"/>
  </r>
  <r>
    <x v="16"/>
    <x v="6"/>
    <x v="2014"/>
    <x v="0"/>
    <x v="0"/>
    <x v="1160"/>
    <x v="2966"/>
    <x v="11"/>
  </r>
  <r>
    <x v="16"/>
    <x v="6"/>
    <x v="2015"/>
    <x v="0"/>
    <x v="0"/>
    <x v="1870"/>
    <x v="2967"/>
    <x v="0"/>
  </r>
  <r>
    <x v="16"/>
    <x v="6"/>
    <x v="2016"/>
    <x v="0"/>
    <x v="0"/>
    <x v="668"/>
    <x v="2968"/>
    <x v="2"/>
  </r>
  <r>
    <x v="16"/>
    <x v="6"/>
    <x v="2017"/>
    <x v="0"/>
    <x v="0"/>
    <x v="252"/>
    <x v="2969"/>
    <x v="3"/>
  </r>
  <r>
    <x v="16"/>
    <x v="6"/>
    <x v="2018"/>
    <x v="0"/>
    <x v="0"/>
    <x v="1871"/>
    <x v="2970"/>
    <x v="0"/>
  </r>
  <r>
    <x v="16"/>
    <x v="6"/>
    <x v="2019"/>
    <x v="0"/>
    <x v="0"/>
    <x v="1872"/>
    <x v="2971"/>
    <x v="6"/>
  </r>
  <r>
    <x v="16"/>
    <x v="6"/>
    <x v="2020"/>
    <x v="0"/>
    <x v="0"/>
    <x v="1873"/>
    <x v="2972"/>
    <x v="6"/>
  </r>
  <r>
    <x v="16"/>
    <x v="6"/>
    <x v="2021"/>
    <x v="0"/>
    <x v="0"/>
    <x v="1874"/>
    <x v="2973"/>
    <x v="6"/>
  </r>
  <r>
    <x v="16"/>
    <x v="6"/>
    <x v="2022"/>
    <x v="0"/>
    <x v="0"/>
    <x v="21"/>
    <x v="2974"/>
    <x v="6"/>
  </r>
  <r>
    <x v="16"/>
    <x v="6"/>
    <x v="2023"/>
    <x v="0"/>
    <x v="0"/>
    <x v="21"/>
    <x v="2975"/>
    <x v="6"/>
  </r>
  <r>
    <x v="16"/>
    <x v="6"/>
    <x v="2024"/>
    <x v="0"/>
    <x v="0"/>
    <x v="21"/>
    <x v="2976"/>
    <x v="6"/>
  </r>
  <r>
    <x v="16"/>
    <x v="6"/>
    <x v="2025"/>
    <x v="0"/>
    <x v="0"/>
    <x v="821"/>
    <x v="2977"/>
    <x v="0"/>
  </r>
  <r>
    <x v="16"/>
    <x v="6"/>
    <x v="2026"/>
    <x v="0"/>
    <x v="0"/>
    <x v="1875"/>
    <x v="2978"/>
    <x v="15"/>
  </r>
  <r>
    <x v="16"/>
    <x v="6"/>
    <x v="2027"/>
    <x v="0"/>
    <x v="0"/>
    <x v="355"/>
    <x v="2979"/>
    <x v="7"/>
  </r>
  <r>
    <x v="16"/>
    <x v="6"/>
    <x v="2028"/>
    <x v="0"/>
    <x v="0"/>
    <x v="451"/>
    <x v="2980"/>
    <x v="1"/>
  </r>
  <r>
    <x v="16"/>
    <x v="6"/>
    <x v="2029"/>
    <x v="0"/>
    <x v="0"/>
    <x v="1876"/>
    <x v="2981"/>
    <x v="23"/>
  </r>
  <r>
    <x v="16"/>
    <x v="6"/>
    <x v="2030"/>
    <x v="0"/>
    <x v="0"/>
    <x v="1877"/>
    <x v="2982"/>
    <x v="11"/>
  </r>
  <r>
    <x v="16"/>
    <x v="6"/>
    <x v="2031"/>
    <x v="0"/>
    <x v="0"/>
    <x v="1878"/>
    <x v="2983"/>
    <x v="23"/>
  </r>
  <r>
    <x v="16"/>
    <x v="6"/>
    <x v="2032"/>
    <x v="0"/>
    <x v="0"/>
    <x v="1879"/>
    <x v="2984"/>
    <x v="0"/>
  </r>
  <r>
    <x v="16"/>
    <x v="6"/>
    <x v="2033"/>
    <x v="0"/>
    <x v="0"/>
    <x v="1880"/>
    <x v="2985"/>
    <x v="11"/>
  </r>
  <r>
    <x v="16"/>
    <x v="6"/>
    <x v="2034"/>
    <x v="0"/>
    <x v="0"/>
    <x v="1881"/>
    <x v="2986"/>
    <x v="3"/>
  </r>
  <r>
    <x v="16"/>
    <x v="6"/>
    <x v="2035"/>
    <x v="0"/>
    <x v="0"/>
    <x v="1669"/>
    <x v="2987"/>
    <x v="11"/>
  </r>
  <r>
    <x v="16"/>
    <x v="6"/>
    <x v="2036"/>
    <x v="0"/>
    <x v="0"/>
    <x v="1882"/>
    <x v="2988"/>
    <x v="11"/>
  </r>
  <r>
    <x v="16"/>
    <x v="6"/>
    <x v="2037"/>
    <x v="0"/>
    <x v="0"/>
    <x v="1883"/>
    <x v="2989"/>
    <x v="7"/>
  </r>
  <r>
    <x v="16"/>
    <x v="6"/>
    <x v="2038"/>
    <x v="0"/>
    <x v="0"/>
    <x v="1884"/>
    <x v="2990"/>
    <x v="11"/>
  </r>
  <r>
    <x v="16"/>
    <x v="6"/>
    <x v="2039"/>
    <x v="0"/>
    <x v="0"/>
    <x v="1007"/>
    <x v="2991"/>
    <x v="0"/>
  </r>
  <r>
    <x v="16"/>
    <x v="6"/>
    <x v="2040"/>
    <x v="0"/>
    <x v="0"/>
    <x v="2"/>
    <x v="2992"/>
    <x v="6"/>
  </r>
  <r>
    <x v="16"/>
    <x v="6"/>
    <x v="2041"/>
    <x v="0"/>
    <x v="0"/>
    <x v="1362"/>
    <x v="2993"/>
    <x v="11"/>
  </r>
  <r>
    <x v="16"/>
    <x v="6"/>
    <x v="2042"/>
    <x v="0"/>
    <x v="0"/>
    <x v="1885"/>
    <x v="2994"/>
    <x v="21"/>
  </r>
  <r>
    <x v="16"/>
    <x v="6"/>
    <x v="2043"/>
    <x v="0"/>
    <x v="0"/>
    <x v="1005"/>
    <x v="2995"/>
    <x v="0"/>
  </r>
  <r>
    <x v="16"/>
    <x v="6"/>
    <x v="2044"/>
    <x v="0"/>
    <x v="0"/>
    <x v="934"/>
    <x v="2996"/>
    <x v="11"/>
  </r>
  <r>
    <x v="16"/>
    <x v="6"/>
    <x v="2045"/>
    <x v="0"/>
    <x v="0"/>
    <x v="1672"/>
    <x v="2997"/>
    <x v="0"/>
  </r>
  <r>
    <x v="16"/>
    <x v="6"/>
    <x v="2046"/>
    <x v="0"/>
    <x v="0"/>
    <x v="27"/>
    <x v="2998"/>
    <x v="1"/>
  </r>
  <r>
    <x v="16"/>
    <x v="6"/>
    <x v="2047"/>
    <x v="0"/>
    <x v="0"/>
    <x v="1886"/>
    <x v="2999"/>
    <x v="7"/>
  </r>
  <r>
    <x v="16"/>
    <x v="6"/>
    <x v="2048"/>
    <x v="0"/>
    <x v="0"/>
    <x v="668"/>
    <x v="3000"/>
    <x v="0"/>
  </r>
  <r>
    <x v="16"/>
    <x v="6"/>
    <x v="2049"/>
    <x v="0"/>
    <x v="0"/>
    <x v="1887"/>
    <x v="3001"/>
    <x v="7"/>
  </r>
  <r>
    <x v="16"/>
    <x v="6"/>
    <x v="2050"/>
    <x v="0"/>
    <x v="0"/>
    <x v="1888"/>
    <x v="3002"/>
    <x v="11"/>
  </r>
  <r>
    <x v="16"/>
    <x v="6"/>
    <x v="2051"/>
    <x v="0"/>
    <x v="0"/>
    <x v="1889"/>
    <x v="3003"/>
    <x v="7"/>
  </r>
  <r>
    <x v="16"/>
    <x v="6"/>
    <x v="2052"/>
    <x v="0"/>
    <x v="0"/>
    <x v="252"/>
    <x v="3004"/>
    <x v="3"/>
  </r>
  <r>
    <x v="16"/>
    <x v="6"/>
    <x v="2053"/>
    <x v="0"/>
    <x v="0"/>
    <x v="1890"/>
    <x v="3005"/>
    <x v="6"/>
  </r>
  <r>
    <x v="16"/>
    <x v="6"/>
    <x v="2054"/>
    <x v="0"/>
    <x v="0"/>
    <x v="1891"/>
    <x v="3006"/>
    <x v="6"/>
  </r>
  <r>
    <x v="16"/>
    <x v="6"/>
    <x v="2055"/>
    <x v="0"/>
    <x v="0"/>
    <x v="289"/>
    <x v="3007"/>
    <x v="6"/>
  </r>
  <r>
    <x v="16"/>
    <x v="6"/>
    <x v="2056"/>
    <x v="0"/>
    <x v="0"/>
    <x v="1892"/>
    <x v="3008"/>
    <x v="6"/>
  </r>
  <r>
    <x v="16"/>
    <x v="6"/>
    <x v="2057"/>
    <x v="0"/>
    <x v="0"/>
    <x v="693"/>
    <x v="3009"/>
    <x v="7"/>
  </r>
  <r>
    <x v="16"/>
    <x v="7"/>
    <x v="2058"/>
    <x v="0"/>
    <x v="0"/>
    <x v="304"/>
    <x v="3010"/>
    <x v="11"/>
  </r>
  <r>
    <x v="16"/>
    <x v="7"/>
    <x v="2059"/>
    <x v="0"/>
    <x v="0"/>
    <x v="72"/>
    <x v="3011"/>
    <x v="0"/>
  </r>
  <r>
    <x v="16"/>
    <x v="7"/>
    <x v="2060"/>
    <x v="0"/>
    <x v="0"/>
    <x v="1893"/>
    <x v="3012"/>
    <x v="11"/>
  </r>
  <r>
    <x v="16"/>
    <x v="7"/>
    <x v="2061"/>
    <x v="0"/>
    <x v="0"/>
    <x v="1894"/>
    <x v="3013"/>
    <x v="3"/>
  </r>
  <r>
    <x v="16"/>
    <x v="7"/>
    <x v="2062"/>
    <x v="0"/>
    <x v="0"/>
    <x v="1895"/>
    <x v="3014"/>
    <x v="11"/>
  </r>
  <r>
    <x v="16"/>
    <x v="7"/>
    <x v="2063"/>
    <x v="0"/>
    <x v="0"/>
    <x v="1893"/>
    <x v="3015"/>
    <x v="6"/>
  </r>
  <r>
    <x v="16"/>
    <x v="7"/>
    <x v="2064"/>
    <x v="0"/>
    <x v="0"/>
    <x v="348"/>
    <x v="3016"/>
    <x v="11"/>
  </r>
  <r>
    <x v="16"/>
    <x v="7"/>
    <x v="2065"/>
    <x v="0"/>
    <x v="0"/>
    <x v="1896"/>
    <x v="3017"/>
    <x v="11"/>
  </r>
  <r>
    <x v="16"/>
    <x v="7"/>
    <x v="2066"/>
    <x v="0"/>
    <x v="0"/>
    <x v="1897"/>
    <x v="3018"/>
    <x v="15"/>
  </r>
  <r>
    <x v="16"/>
    <x v="7"/>
    <x v="2067"/>
    <x v="0"/>
    <x v="0"/>
    <x v="1898"/>
    <x v="3019"/>
    <x v="0"/>
  </r>
  <r>
    <x v="16"/>
    <x v="7"/>
    <x v="2068"/>
    <x v="0"/>
    <x v="0"/>
    <x v="261"/>
    <x v="3020"/>
    <x v="0"/>
  </r>
  <r>
    <x v="16"/>
    <x v="7"/>
    <x v="2069"/>
    <x v="0"/>
    <x v="0"/>
    <x v="109"/>
    <x v="3021"/>
    <x v="2"/>
  </r>
  <r>
    <x v="16"/>
    <x v="7"/>
    <x v="2070"/>
    <x v="0"/>
    <x v="0"/>
    <x v="1899"/>
    <x v="3022"/>
    <x v="6"/>
  </r>
  <r>
    <x v="16"/>
    <x v="7"/>
    <x v="2071"/>
    <x v="0"/>
    <x v="0"/>
    <x v="1368"/>
    <x v="3023"/>
    <x v="3"/>
  </r>
  <r>
    <x v="16"/>
    <x v="7"/>
    <x v="2072"/>
    <x v="0"/>
    <x v="0"/>
    <x v="1900"/>
    <x v="3024"/>
    <x v="6"/>
  </r>
  <r>
    <x v="16"/>
    <x v="7"/>
    <x v="2073"/>
    <x v="0"/>
    <x v="0"/>
    <x v="1901"/>
    <x v="3025"/>
    <x v="6"/>
  </r>
  <r>
    <x v="16"/>
    <x v="7"/>
    <x v="2074"/>
    <x v="0"/>
    <x v="0"/>
    <x v="1902"/>
    <x v="3026"/>
    <x v="20"/>
  </r>
  <r>
    <x v="16"/>
    <x v="7"/>
    <x v="2075"/>
    <x v="0"/>
    <x v="0"/>
    <x v="25"/>
    <x v="3027"/>
    <x v="17"/>
  </r>
  <r>
    <x v="16"/>
    <x v="7"/>
    <x v="2076"/>
    <x v="0"/>
    <x v="0"/>
    <x v="1903"/>
    <x v="3028"/>
    <x v="2"/>
  </r>
  <r>
    <x v="16"/>
    <x v="7"/>
    <x v="2077"/>
    <x v="0"/>
    <x v="0"/>
    <x v="727"/>
    <x v="3029"/>
    <x v="11"/>
  </r>
  <r>
    <x v="16"/>
    <x v="7"/>
    <x v="2078"/>
    <x v="0"/>
    <x v="0"/>
    <x v="617"/>
    <x v="3030"/>
    <x v="11"/>
  </r>
  <r>
    <x v="16"/>
    <x v="7"/>
    <x v="2079"/>
    <x v="0"/>
    <x v="0"/>
    <x v="1904"/>
    <x v="3031"/>
    <x v="23"/>
  </r>
  <r>
    <x v="16"/>
    <x v="7"/>
    <x v="2080"/>
    <x v="0"/>
    <x v="0"/>
    <x v="1808"/>
    <x v="3032"/>
    <x v="11"/>
  </r>
  <r>
    <x v="16"/>
    <x v="7"/>
    <x v="2081"/>
    <x v="0"/>
    <x v="0"/>
    <x v="1905"/>
    <x v="3033"/>
    <x v="11"/>
  </r>
  <r>
    <x v="16"/>
    <x v="7"/>
    <x v="2082"/>
    <x v="0"/>
    <x v="0"/>
    <x v="3"/>
    <x v="3034"/>
    <x v="7"/>
  </r>
  <r>
    <x v="16"/>
    <x v="7"/>
    <x v="2083"/>
    <x v="0"/>
    <x v="0"/>
    <x v="1906"/>
    <x v="3035"/>
    <x v="11"/>
  </r>
  <r>
    <x v="16"/>
    <x v="7"/>
    <x v="2084"/>
    <x v="0"/>
    <x v="0"/>
    <x v="1907"/>
    <x v="3036"/>
    <x v="11"/>
  </r>
  <r>
    <x v="16"/>
    <x v="7"/>
    <x v="2085"/>
    <x v="0"/>
    <x v="0"/>
    <x v="1908"/>
    <x v="3037"/>
    <x v="0"/>
  </r>
  <r>
    <x v="16"/>
    <x v="7"/>
    <x v="2086"/>
    <x v="0"/>
    <x v="0"/>
    <x v="1909"/>
    <x v="3038"/>
    <x v="11"/>
  </r>
  <r>
    <x v="16"/>
    <x v="7"/>
    <x v="2087"/>
    <x v="0"/>
    <x v="0"/>
    <x v="1910"/>
    <x v="3039"/>
    <x v="0"/>
  </r>
  <r>
    <x v="16"/>
    <x v="7"/>
    <x v="2088"/>
    <x v="0"/>
    <x v="0"/>
    <x v="1911"/>
    <x v="3040"/>
    <x v="0"/>
  </r>
  <r>
    <x v="16"/>
    <x v="7"/>
    <x v="2089"/>
    <x v="0"/>
    <x v="0"/>
    <x v="1912"/>
    <x v="3041"/>
    <x v="11"/>
  </r>
  <r>
    <x v="16"/>
    <x v="7"/>
    <x v="2090"/>
    <x v="0"/>
    <x v="0"/>
    <x v="1668"/>
    <x v="3042"/>
    <x v="11"/>
  </r>
  <r>
    <x v="16"/>
    <x v="7"/>
    <x v="2091"/>
    <x v="0"/>
    <x v="0"/>
    <x v="809"/>
    <x v="3043"/>
    <x v="7"/>
  </r>
  <r>
    <x v="16"/>
    <x v="7"/>
    <x v="2092"/>
    <x v="0"/>
    <x v="0"/>
    <x v="1913"/>
    <x v="3044"/>
    <x v="10"/>
  </r>
  <r>
    <x v="16"/>
    <x v="7"/>
    <x v="2093"/>
    <x v="0"/>
    <x v="0"/>
    <x v="20"/>
    <x v="3045"/>
    <x v="6"/>
  </r>
  <r>
    <x v="16"/>
    <x v="7"/>
    <x v="2094"/>
    <x v="0"/>
    <x v="0"/>
    <x v="1761"/>
    <x v="3046"/>
    <x v="0"/>
  </r>
  <r>
    <x v="16"/>
    <x v="7"/>
    <x v="2095"/>
    <x v="0"/>
    <x v="0"/>
    <x v="21"/>
    <x v="3047"/>
    <x v="6"/>
  </r>
  <r>
    <x v="16"/>
    <x v="7"/>
    <x v="2096"/>
    <x v="0"/>
    <x v="0"/>
    <x v="1914"/>
    <x v="3048"/>
    <x v="11"/>
  </r>
  <r>
    <x v="16"/>
    <x v="7"/>
    <x v="2097"/>
    <x v="0"/>
    <x v="0"/>
    <x v="756"/>
    <x v="3049"/>
    <x v="0"/>
  </r>
  <r>
    <x v="16"/>
    <x v="7"/>
    <x v="2098"/>
    <x v="0"/>
    <x v="0"/>
    <x v="7"/>
    <x v="3050"/>
    <x v="3"/>
  </r>
  <r>
    <x v="16"/>
    <x v="7"/>
    <x v="2099"/>
    <x v="0"/>
    <x v="0"/>
    <x v="1037"/>
    <x v="3051"/>
    <x v="11"/>
  </r>
  <r>
    <x v="16"/>
    <x v="7"/>
    <x v="2100"/>
    <x v="0"/>
    <x v="0"/>
    <x v="1915"/>
    <x v="3052"/>
    <x v="11"/>
  </r>
  <r>
    <x v="16"/>
    <x v="7"/>
    <x v="2101"/>
    <x v="0"/>
    <x v="0"/>
    <x v="1916"/>
    <x v="3053"/>
    <x v="11"/>
  </r>
  <r>
    <x v="16"/>
    <x v="7"/>
    <x v="2102"/>
    <x v="0"/>
    <x v="0"/>
    <x v="3"/>
    <x v="3054"/>
    <x v="2"/>
  </r>
  <r>
    <x v="16"/>
    <x v="7"/>
    <x v="2103"/>
    <x v="0"/>
    <x v="0"/>
    <x v="235"/>
    <x v="3055"/>
    <x v="1"/>
  </r>
  <r>
    <x v="16"/>
    <x v="7"/>
    <x v="2104"/>
    <x v="0"/>
    <x v="0"/>
    <x v="1606"/>
    <x v="3056"/>
    <x v="11"/>
  </r>
  <r>
    <x v="16"/>
    <x v="7"/>
    <x v="1763"/>
    <x v="0"/>
    <x v="0"/>
    <x v="235"/>
    <x v="3057"/>
    <x v="6"/>
  </r>
  <r>
    <x v="16"/>
    <x v="7"/>
    <x v="2105"/>
    <x v="0"/>
    <x v="0"/>
    <x v="1917"/>
    <x v="3058"/>
    <x v="6"/>
  </r>
  <r>
    <x v="16"/>
    <x v="7"/>
    <x v="2106"/>
    <x v="0"/>
    <x v="0"/>
    <x v="867"/>
    <x v="3059"/>
    <x v="15"/>
  </r>
  <r>
    <x v="16"/>
    <x v="7"/>
    <x v="2107"/>
    <x v="0"/>
    <x v="0"/>
    <x v="742"/>
    <x v="3060"/>
    <x v="11"/>
  </r>
  <r>
    <x v="16"/>
    <x v="7"/>
    <x v="2108"/>
    <x v="0"/>
    <x v="0"/>
    <x v="1918"/>
    <x v="3061"/>
    <x v="11"/>
  </r>
  <r>
    <x v="16"/>
    <x v="7"/>
    <x v="2109"/>
    <x v="0"/>
    <x v="0"/>
    <x v="1919"/>
    <x v="3062"/>
    <x v="11"/>
  </r>
  <r>
    <x v="16"/>
    <x v="7"/>
    <x v="2110"/>
    <x v="0"/>
    <x v="0"/>
    <x v="1673"/>
    <x v="3063"/>
    <x v="11"/>
  </r>
  <r>
    <x v="16"/>
    <x v="7"/>
    <x v="2111"/>
    <x v="0"/>
    <x v="0"/>
    <x v="1920"/>
    <x v="3064"/>
    <x v="0"/>
  </r>
  <r>
    <x v="16"/>
    <x v="7"/>
    <x v="2112"/>
    <x v="0"/>
    <x v="0"/>
    <x v="1921"/>
    <x v="3065"/>
    <x v="6"/>
  </r>
  <r>
    <x v="16"/>
    <x v="7"/>
    <x v="2113"/>
    <x v="0"/>
    <x v="0"/>
    <x v="1922"/>
    <x v="3066"/>
    <x v="0"/>
  </r>
  <r>
    <x v="16"/>
    <x v="7"/>
    <x v="2114"/>
    <x v="0"/>
    <x v="0"/>
    <x v="1923"/>
    <x v="3067"/>
    <x v="6"/>
  </r>
  <r>
    <x v="16"/>
    <x v="7"/>
    <x v="2115"/>
    <x v="0"/>
    <x v="0"/>
    <x v="1924"/>
    <x v="3068"/>
    <x v="0"/>
  </r>
  <r>
    <x v="16"/>
    <x v="7"/>
    <x v="2116"/>
    <x v="0"/>
    <x v="0"/>
    <x v="1925"/>
    <x v="3069"/>
    <x v="11"/>
  </r>
  <r>
    <x v="16"/>
    <x v="7"/>
    <x v="2117"/>
    <x v="0"/>
    <x v="0"/>
    <x v="1926"/>
    <x v="3070"/>
    <x v="11"/>
  </r>
  <r>
    <x v="16"/>
    <x v="7"/>
    <x v="2118"/>
    <x v="0"/>
    <x v="0"/>
    <x v="1927"/>
    <x v="3071"/>
    <x v="6"/>
  </r>
  <r>
    <x v="16"/>
    <x v="7"/>
    <x v="2119"/>
    <x v="0"/>
    <x v="0"/>
    <x v="911"/>
    <x v="3072"/>
    <x v="7"/>
  </r>
  <r>
    <x v="16"/>
    <x v="7"/>
    <x v="2120"/>
    <x v="0"/>
    <x v="0"/>
    <x v="1928"/>
    <x v="3073"/>
    <x v="6"/>
  </r>
  <r>
    <x v="16"/>
    <x v="7"/>
    <x v="2121"/>
    <x v="0"/>
    <x v="0"/>
    <x v="72"/>
    <x v="3074"/>
    <x v="2"/>
  </r>
  <r>
    <x v="16"/>
    <x v="7"/>
    <x v="2122"/>
    <x v="0"/>
    <x v="0"/>
    <x v="181"/>
    <x v="3075"/>
    <x v="3"/>
  </r>
  <r>
    <x v="16"/>
    <x v="7"/>
    <x v="2123"/>
    <x v="0"/>
    <x v="0"/>
    <x v="1929"/>
    <x v="3076"/>
    <x v="11"/>
  </r>
  <r>
    <x v="16"/>
    <x v="7"/>
    <x v="2124"/>
    <x v="0"/>
    <x v="0"/>
    <x v="1929"/>
    <x v="3077"/>
    <x v="11"/>
  </r>
  <r>
    <x v="16"/>
    <x v="7"/>
    <x v="2125"/>
    <x v="0"/>
    <x v="0"/>
    <x v="1929"/>
    <x v="3078"/>
    <x v="11"/>
  </r>
  <r>
    <x v="16"/>
    <x v="7"/>
    <x v="2126"/>
    <x v="0"/>
    <x v="0"/>
    <x v="1930"/>
    <x v="3079"/>
    <x v="0"/>
  </r>
  <r>
    <x v="16"/>
    <x v="7"/>
    <x v="2127"/>
    <x v="0"/>
    <x v="0"/>
    <x v="1931"/>
    <x v="3080"/>
    <x v="2"/>
  </r>
  <r>
    <x v="16"/>
    <x v="7"/>
    <x v="2128"/>
    <x v="0"/>
    <x v="0"/>
    <x v="1459"/>
    <x v="3081"/>
    <x v="7"/>
  </r>
  <r>
    <x v="16"/>
    <x v="7"/>
    <x v="2129"/>
    <x v="0"/>
    <x v="0"/>
    <x v="723"/>
    <x v="3082"/>
    <x v="7"/>
  </r>
  <r>
    <x v="16"/>
    <x v="7"/>
    <x v="2130"/>
    <x v="0"/>
    <x v="0"/>
    <x v="1932"/>
    <x v="3083"/>
    <x v="7"/>
  </r>
  <r>
    <x v="16"/>
    <x v="7"/>
    <x v="2131"/>
    <x v="0"/>
    <x v="0"/>
    <x v="782"/>
    <x v="3084"/>
    <x v="0"/>
  </r>
  <r>
    <x v="16"/>
    <x v="7"/>
    <x v="2132"/>
    <x v="0"/>
    <x v="0"/>
    <x v="713"/>
    <x v="3085"/>
    <x v="11"/>
  </r>
  <r>
    <x v="16"/>
    <x v="7"/>
    <x v="2133"/>
    <x v="0"/>
    <x v="0"/>
    <x v="97"/>
    <x v="3086"/>
    <x v="2"/>
  </r>
  <r>
    <x v="16"/>
    <x v="7"/>
    <x v="2134"/>
    <x v="0"/>
    <x v="0"/>
    <x v="607"/>
    <x v="3087"/>
    <x v="3"/>
  </r>
  <r>
    <x v="16"/>
    <x v="7"/>
    <x v="2135"/>
    <x v="0"/>
    <x v="0"/>
    <x v="56"/>
    <x v="3088"/>
    <x v="11"/>
  </r>
  <r>
    <x v="16"/>
    <x v="7"/>
    <x v="2136"/>
    <x v="0"/>
    <x v="0"/>
    <x v="1933"/>
    <x v="3089"/>
    <x v="0"/>
  </r>
  <r>
    <x v="16"/>
    <x v="7"/>
    <x v="2137"/>
    <x v="0"/>
    <x v="0"/>
    <x v="133"/>
    <x v="3090"/>
    <x v="2"/>
  </r>
  <r>
    <x v="16"/>
    <x v="7"/>
    <x v="2138"/>
    <x v="0"/>
    <x v="0"/>
    <x v="1934"/>
    <x v="3091"/>
    <x v="11"/>
  </r>
  <r>
    <x v="16"/>
    <x v="7"/>
    <x v="2139"/>
    <x v="0"/>
    <x v="0"/>
    <x v="942"/>
    <x v="3092"/>
    <x v="11"/>
  </r>
  <r>
    <x v="16"/>
    <x v="7"/>
    <x v="1193"/>
    <x v="0"/>
    <x v="0"/>
    <x v="874"/>
    <x v="3093"/>
    <x v="0"/>
  </r>
  <r>
    <x v="16"/>
    <x v="7"/>
    <x v="2140"/>
    <x v="0"/>
    <x v="0"/>
    <x v="1935"/>
    <x v="3094"/>
    <x v="2"/>
  </r>
  <r>
    <x v="16"/>
    <x v="7"/>
    <x v="2141"/>
    <x v="0"/>
    <x v="0"/>
    <x v="1936"/>
    <x v="3095"/>
    <x v="20"/>
  </r>
  <r>
    <x v="16"/>
    <x v="7"/>
    <x v="2142"/>
    <x v="0"/>
    <x v="0"/>
    <x v="1937"/>
    <x v="3096"/>
    <x v="0"/>
  </r>
  <r>
    <x v="16"/>
    <x v="7"/>
    <x v="2143"/>
    <x v="0"/>
    <x v="0"/>
    <x v="1938"/>
    <x v="3097"/>
    <x v="11"/>
  </r>
  <r>
    <x v="16"/>
    <x v="7"/>
    <x v="2144"/>
    <x v="0"/>
    <x v="0"/>
    <x v="1171"/>
    <x v="3098"/>
    <x v="3"/>
  </r>
  <r>
    <x v="16"/>
    <x v="7"/>
    <x v="2145"/>
    <x v="0"/>
    <x v="0"/>
    <x v="1939"/>
    <x v="3099"/>
    <x v="2"/>
  </r>
  <r>
    <x v="16"/>
    <x v="7"/>
    <x v="2146"/>
    <x v="0"/>
    <x v="0"/>
    <x v="218"/>
    <x v="3100"/>
    <x v="3"/>
  </r>
  <r>
    <x v="16"/>
    <x v="7"/>
    <x v="2147"/>
    <x v="0"/>
    <x v="0"/>
    <x v="2"/>
    <x v="3101"/>
    <x v="3"/>
  </r>
  <r>
    <x v="16"/>
    <x v="7"/>
    <x v="2148"/>
    <x v="0"/>
    <x v="0"/>
    <x v="1940"/>
    <x v="3102"/>
    <x v="11"/>
  </r>
  <r>
    <x v="16"/>
    <x v="7"/>
    <x v="2149"/>
    <x v="0"/>
    <x v="0"/>
    <x v="1941"/>
    <x v="3103"/>
    <x v="11"/>
  </r>
  <r>
    <x v="16"/>
    <x v="7"/>
    <x v="2150"/>
    <x v="0"/>
    <x v="0"/>
    <x v="4"/>
    <x v="3104"/>
    <x v="3"/>
  </r>
  <r>
    <x v="16"/>
    <x v="7"/>
    <x v="2151"/>
    <x v="0"/>
    <x v="0"/>
    <x v="1942"/>
    <x v="3105"/>
    <x v="11"/>
  </r>
  <r>
    <x v="16"/>
    <x v="7"/>
    <x v="2152"/>
    <x v="0"/>
    <x v="0"/>
    <x v="1943"/>
    <x v="3106"/>
    <x v="6"/>
  </r>
  <r>
    <x v="16"/>
    <x v="8"/>
    <x v="2153"/>
    <x v="0"/>
    <x v="0"/>
    <x v="1944"/>
    <x v="3107"/>
    <x v="6"/>
  </r>
  <r>
    <x v="16"/>
    <x v="8"/>
    <x v="2154"/>
    <x v="0"/>
    <x v="0"/>
    <x v="4"/>
    <x v="3108"/>
    <x v="3"/>
  </r>
  <r>
    <x v="16"/>
    <x v="8"/>
    <x v="2155"/>
    <x v="0"/>
    <x v="0"/>
    <x v="27"/>
    <x v="3109"/>
    <x v="0"/>
  </r>
  <r>
    <x v="16"/>
    <x v="8"/>
    <x v="2156"/>
    <x v="0"/>
    <x v="0"/>
    <x v="1945"/>
    <x v="3110"/>
    <x v="22"/>
  </r>
  <r>
    <x v="16"/>
    <x v="8"/>
    <x v="2157"/>
    <x v="0"/>
    <x v="0"/>
    <x v="1946"/>
    <x v="3111"/>
    <x v="6"/>
  </r>
  <r>
    <x v="16"/>
    <x v="8"/>
    <x v="2158"/>
    <x v="0"/>
    <x v="0"/>
    <x v="734"/>
    <x v="3112"/>
    <x v="0"/>
  </r>
  <r>
    <x v="16"/>
    <x v="8"/>
    <x v="2159"/>
    <x v="0"/>
    <x v="0"/>
    <x v="27"/>
    <x v="3113"/>
    <x v="0"/>
  </r>
  <r>
    <x v="16"/>
    <x v="8"/>
    <x v="2160"/>
    <x v="0"/>
    <x v="0"/>
    <x v="1358"/>
    <x v="3114"/>
    <x v="0"/>
  </r>
  <r>
    <x v="16"/>
    <x v="8"/>
    <x v="2161"/>
    <x v="0"/>
    <x v="0"/>
    <x v="1947"/>
    <x v="3115"/>
    <x v="6"/>
  </r>
  <r>
    <x v="16"/>
    <x v="8"/>
    <x v="2162"/>
    <x v="0"/>
    <x v="0"/>
    <x v="1948"/>
    <x v="3116"/>
    <x v="6"/>
  </r>
  <r>
    <x v="16"/>
    <x v="8"/>
    <x v="2163"/>
    <x v="0"/>
    <x v="0"/>
    <x v="1949"/>
    <x v="3117"/>
    <x v="6"/>
  </r>
  <r>
    <x v="16"/>
    <x v="8"/>
    <x v="2164"/>
    <x v="0"/>
    <x v="0"/>
    <x v="1950"/>
    <x v="3118"/>
    <x v="6"/>
  </r>
  <r>
    <x v="16"/>
    <x v="8"/>
    <x v="2165"/>
    <x v="0"/>
    <x v="0"/>
    <x v="1947"/>
    <x v="3119"/>
    <x v="6"/>
  </r>
  <r>
    <x v="16"/>
    <x v="8"/>
    <x v="2166"/>
    <x v="0"/>
    <x v="0"/>
    <x v="1948"/>
    <x v="3120"/>
    <x v="6"/>
  </r>
  <r>
    <x v="16"/>
    <x v="8"/>
    <x v="2167"/>
    <x v="0"/>
    <x v="0"/>
    <x v="1944"/>
    <x v="3121"/>
    <x v="6"/>
  </r>
  <r>
    <x v="16"/>
    <x v="8"/>
    <x v="2168"/>
    <x v="0"/>
    <x v="0"/>
    <x v="909"/>
    <x v="3122"/>
    <x v="3"/>
  </r>
  <r>
    <x v="16"/>
    <x v="8"/>
    <x v="2169"/>
    <x v="0"/>
    <x v="0"/>
    <x v="352"/>
    <x v="3123"/>
    <x v="3"/>
  </r>
  <r>
    <x v="16"/>
    <x v="8"/>
    <x v="2170"/>
    <x v="0"/>
    <x v="0"/>
    <x v="1158"/>
    <x v="3124"/>
    <x v="0"/>
  </r>
  <r>
    <x v="16"/>
    <x v="8"/>
    <x v="2171"/>
    <x v="0"/>
    <x v="0"/>
    <x v="4"/>
    <x v="3125"/>
    <x v="3"/>
  </r>
  <r>
    <x v="16"/>
    <x v="8"/>
    <x v="2172"/>
    <x v="0"/>
    <x v="0"/>
    <x v="1005"/>
    <x v="3126"/>
    <x v="0"/>
  </r>
  <r>
    <x v="16"/>
    <x v="8"/>
    <x v="2173"/>
    <x v="0"/>
    <x v="0"/>
    <x v="1951"/>
    <x v="3127"/>
    <x v="11"/>
  </r>
  <r>
    <x v="16"/>
    <x v="8"/>
    <x v="2174"/>
    <x v="0"/>
    <x v="0"/>
    <x v="1952"/>
    <x v="3128"/>
    <x v="2"/>
  </r>
  <r>
    <x v="16"/>
    <x v="8"/>
    <x v="2175"/>
    <x v="0"/>
    <x v="0"/>
    <x v="1953"/>
    <x v="3129"/>
    <x v="2"/>
  </r>
  <r>
    <x v="16"/>
    <x v="8"/>
    <x v="2176"/>
    <x v="0"/>
    <x v="0"/>
    <x v="1954"/>
    <x v="3130"/>
    <x v="0"/>
  </r>
  <r>
    <x v="16"/>
    <x v="8"/>
    <x v="2177"/>
    <x v="0"/>
    <x v="0"/>
    <x v="1955"/>
    <x v="3131"/>
    <x v="0"/>
  </r>
  <r>
    <x v="16"/>
    <x v="8"/>
    <x v="2178"/>
    <x v="0"/>
    <x v="0"/>
    <x v="1956"/>
    <x v="3132"/>
    <x v="11"/>
  </r>
  <r>
    <x v="16"/>
    <x v="8"/>
    <x v="2179"/>
    <x v="0"/>
    <x v="0"/>
    <x v="1957"/>
    <x v="3133"/>
    <x v="15"/>
  </r>
  <r>
    <x v="16"/>
    <x v="8"/>
    <x v="2180"/>
    <x v="0"/>
    <x v="0"/>
    <x v="1958"/>
    <x v="3134"/>
    <x v="0"/>
  </r>
  <r>
    <x v="16"/>
    <x v="8"/>
    <x v="2181"/>
    <x v="0"/>
    <x v="0"/>
    <x v="1369"/>
    <x v="3135"/>
    <x v="6"/>
  </r>
  <r>
    <x v="16"/>
    <x v="8"/>
    <x v="2182"/>
    <x v="0"/>
    <x v="0"/>
    <x v="326"/>
    <x v="3136"/>
    <x v="6"/>
  </r>
  <r>
    <x v="16"/>
    <x v="8"/>
    <x v="2183"/>
    <x v="0"/>
    <x v="0"/>
    <x v="296"/>
    <x v="3137"/>
    <x v="18"/>
  </r>
  <r>
    <x v="16"/>
    <x v="8"/>
    <x v="2184"/>
    <x v="0"/>
    <x v="0"/>
    <x v="1959"/>
    <x v="3138"/>
    <x v="11"/>
  </r>
  <r>
    <x v="16"/>
    <x v="8"/>
    <x v="2185"/>
    <x v="0"/>
    <x v="0"/>
    <x v="1960"/>
    <x v="3139"/>
    <x v="11"/>
  </r>
  <r>
    <x v="16"/>
    <x v="8"/>
    <x v="2186"/>
    <x v="0"/>
    <x v="0"/>
    <x v="1961"/>
    <x v="3140"/>
    <x v="13"/>
  </r>
  <r>
    <x v="16"/>
    <x v="8"/>
    <x v="2187"/>
    <x v="0"/>
    <x v="0"/>
    <x v="1324"/>
    <x v="3141"/>
    <x v="6"/>
  </r>
  <r>
    <x v="16"/>
    <x v="8"/>
    <x v="2188"/>
    <x v="0"/>
    <x v="0"/>
    <x v="1962"/>
    <x v="3142"/>
    <x v="11"/>
  </r>
  <r>
    <x v="16"/>
    <x v="8"/>
    <x v="2189"/>
    <x v="0"/>
    <x v="0"/>
    <x v="1963"/>
    <x v="3143"/>
    <x v="0"/>
  </r>
  <r>
    <x v="16"/>
    <x v="8"/>
    <x v="2190"/>
    <x v="0"/>
    <x v="0"/>
    <x v="1964"/>
    <x v="3144"/>
    <x v="11"/>
  </r>
  <r>
    <x v="16"/>
    <x v="8"/>
    <x v="2191"/>
    <x v="0"/>
    <x v="0"/>
    <x v="935"/>
    <x v="3145"/>
    <x v="11"/>
  </r>
  <r>
    <x v="16"/>
    <x v="8"/>
    <x v="2192"/>
    <x v="0"/>
    <x v="0"/>
    <x v="457"/>
    <x v="3146"/>
    <x v="11"/>
  </r>
  <r>
    <x v="16"/>
    <x v="8"/>
    <x v="2193"/>
    <x v="0"/>
    <x v="0"/>
    <x v="1684"/>
    <x v="3147"/>
    <x v="11"/>
  </r>
  <r>
    <x v="16"/>
    <x v="8"/>
    <x v="2194"/>
    <x v="0"/>
    <x v="0"/>
    <x v="1965"/>
    <x v="3148"/>
    <x v="0"/>
  </r>
  <r>
    <x v="16"/>
    <x v="8"/>
    <x v="2195"/>
    <x v="0"/>
    <x v="0"/>
    <x v="1966"/>
    <x v="3149"/>
    <x v="7"/>
  </r>
  <r>
    <x v="16"/>
    <x v="8"/>
    <x v="2196"/>
    <x v="0"/>
    <x v="0"/>
    <x v="1967"/>
    <x v="3150"/>
    <x v="7"/>
  </r>
  <r>
    <x v="16"/>
    <x v="8"/>
    <x v="2197"/>
    <x v="0"/>
    <x v="0"/>
    <x v="352"/>
    <x v="3151"/>
    <x v="3"/>
  </r>
  <r>
    <x v="16"/>
    <x v="8"/>
    <x v="2198"/>
    <x v="0"/>
    <x v="0"/>
    <x v="1968"/>
    <x v="3152"/>
    <x v="6"/>
  </r>
  <r>
    <x v="16"/>
    <x v="8"/>
    <x v="2199"/>
    <x v="0"/>
    <x v="0"/>
    <x v="1969"/>
    <x v="3153"/>
    <x v="6"/>
  </r>
  <r>
    <x v="16"/>
    <x v="8"/>
    <x v="2200"/>
    <x v="0"/>
    <x v="0"/>
    <x v="755"/>
    <x v="3154"/>
    <x v="11"/>
  </r>
  <r>
    <x v="16"/>
    <x v="8"/>
    <x v="2201"/>
    <x v="0"/>
    <x v="0"/>
    <x v="1970"/>
    <x v="3155"/>
    <x v="11"/>
  </r>
  <r>
    <x v="16"/>
    <x v="8"/>
    <x v="2202"/>
    <x v="0"/>
    <x v="0"/>
    <x v="1971"/>
    <x v="3156"/>
    <x v="11"/>
  </r>
  <r>
    <x v="16"/>
    <x v="8"/>
    <x v="2203"/>
    <x v="0"/>
    <x v="0"/>
    <x v="1972"/>
    <x v="3157"/>
    <x v="6"/>
  </r>
  <r>
    <x v="16"/>
    <x v="8"/>
    <x v="1246"/>
    <x v="0"/>
    <x v="0"/>
    <x v="1973"/>
    <x v="3158"/>
    <x v="11"/>
  </r>
  <r>
    <x v="16"/>
    <x v="8"/>
    <x v="2204"/>
    <x v="0"/>
    <x v="0"/>
    <x v="1974"/>
    <x v="3159"/>
    <x v="15"/>
  </r>
  <r>
    <x v="16"/>
    <x v="8"/>
    <x v="2205"/>
    <x v="0"/>
    <x v="0"/>
    <x v="2"/>
    <x v="3160"/>
    <x v="2"/>
  </r>
  <r>
    <x v="16"/>
    <x v="8"/>
    <x v="2206"/>
    <x v="0"/>
    <x v="0"/>
    <x v="1975"/>
    <x v="3161"/>
    <x v="11"/>
  </r>
  <r>
    <x v="16"/>
    <x v="8"/>
    <x v="2207"/>
    <x v="0"/>
    <x v="0"/>
    <x v="1976"/>
    <x v="3162"/>
    <x v="7"/>
  </r>
  <r>
    <x v="16"/>
    <x v="8"/>
    <x v="2208"/>
    <x v="0"/>
    <x v="0"/>
    <x v="1977"/>
    <x v="3163"/>
    <x v="11"/>
  </r>
  <r>
    <x v="16"/>
    <x v="8"/>
    <x v="2209"/>
    <x v="0"/>
    <x v="0"/>
    <x v="72"/>
    <x v="3164"/>
    <x v="11"/>
  </r>
  <r>
    <x v="16"/>
    <x v="8"/>
    <x v="2210"/>
    <x v="0"/>
    <x v="0"/>
    <x v="1978"/>
    <x v="3165"/>
    <x v="11"/>
  </r>
  <r>
    <x v="16"/>
    <x v="8"/>
    <x v="2211"/>
    <x v="0"/>
    <x v="0"/>
    <x v="594"/>
    <x v="3166"/>
    <x v="11"/>
  </r>
  <r>
    <x v="16"/>
    <x v="8"/>
    <x v="2212"/>
    <x v="0"/>
    <x v="0"/>
    <x v="852"/>
    <x v="3167"/>
    <x v="7"/>
  </r>
  <r>
    <x v="16"/>
    <x v="8"/>
    <x v="2213"/>
    <x v="0"/>
    <x v="0"/>
    <x v="1979"/>
    <x v="3168"/>
    <x v="0"/>
  </r>
  <r>
    <x v="16"/>
    <x v="8"/>
    <x v="2214"/>
    <x v="0"/>
    <x v="0"/>
    <x v="1980"/>
    <x v="3169"/>
    <x v="0"/>
  </r>
  <r>
    <x v="16"/>
    <x v="8"/>
    <x v="2215"/>
    <x v="0"/>
    <x v="0"/>
    <x v="1981"/>
    <x v="3170"/>
    <x v="9"/>
  </r>
  <r>
    <x v="16"/>
    <x v="8"/>
    <x v="2216"/>
    <x v="0"/>
    <x v="0"/>
    <x v="1982"/>
    <x v="3171"/>
    <x v="0"/>
  </r>
  <r>
    <x v="16"/>
    <x v="9"/>
    <x v="1643"/>
    <x v="0"/>
    <x v="0"/>
    <x v="235"/>
    <x v="3172"/>
    <x v="3"/>
  </r>
  <r>
    <x v="16"/>
    <x v="9"/>
    <x v="2217"/>
    <x v="0"/>
    <x v="0"/>
    <x v="1983"/>
    <x v="3173"/>
    <x v="15"/>
  </r>
  <r>
    <x v="16"/>
    <x v="9"/>
    <x v="2218"/>
    <x v="0"/>
    <x v="0"/>
    <x v="1984"/>
    <x v="3174"/>
    <x v="6"/>
  </r>
  <r>
    <x v="16"/>
    <x v="9"/>
    <x v="2219"/>
    <x v="0"/>
    <x v="0"/>
    <x v="950"/>
    <x v="3175"/>
    <x v="11"/>
  </r>
  <r>
    <x v="16"/>
    <x v="9"/>
    <x v="2220"/>
    <x v="0"/>
    <x v="0"/>
    <x v="1985"/>
    <x v="3176"/>
    <x v="11"/>
  </r>
  <r>
    <x v="16"/>
    <x v="9"/>
    <x v="2221"/>
    <x v="0"/>
    <x v="0"/>
    <x v="1986"/>
    <x v="3177"/>
    <x v="11"/>
  </r>
  <r>
    <x v="16"/>
    <x v="9"/>
    <x v="2222"/>
    <x v="0"/>
    <x v="0"/>
    <x v="1654"/>
    <x v="3178"/>
    <x v="11"/>
  </r>
  <r>
    <x v="16"/>
    <x v="9"/>
    <x v="2223"/>
    <x v="0"/>
    <x v="0"/>
    <x v="1987"/>
    <x v="3179"/>
    <x v="11"/>
  </r>
  <r>
    <x v="16"/>
    <x v="9"/>
    <x v="2224"/>
    <x v="0"/>
    <x v="0"/>
    <x v="1988"/>
    <x v="3180"/>
    <x v="11"/>
  </r>
  <r>
    <x v="16"/>
    <x v="9"/>
    <x v="2225"/>
    <x v="0"/>
    <x v="0"/>
    <x v="1989"/>
    <x v="3181"/>
    <x v="0"/>
  </r>
  <r>
    <x v="16"/>
    <x v="9"/>
    <x v="2226"/>
    <x v="0"/>
    <x v="0"/>
    <x v="1990"/>
    <x v="3182"/>
    <x v="11"/>
  </r>
  <r>
    <x v="16"/>
    <x v="9"/>
    <x v="2227"/>
    <x v="0"/>
    <x v="0"/>
    <x v="1991"/>
    <x v="3183"/>
    <x v="11"/>
  </r>
  <r>
    <x v="16"/>
    <x v="9"/>
    <x v="2228"/>
    <x v="0"/>
    <x v="0"/>
    <x v="1992"/>
    <x v="3184"/>
    <x v="11"/>
  </r>
  <r>
    <x v="16"/>
    <x v="9"/>
    <x v="2229"/>
    <x v="0"/>
    <x v="0"/>
    <x v="1993"/>
    <x v="3185"/>
    <x v="11"/>
  </r>
  <r>
    <x v="16"/>
    <x v="9"/>
    <x v="2230"/>
    <x v="0"/>
    <x v="0"/>
    <x v="1994"/>
    <x v="3186"/>
    <x v="11"/>
  </r>
  <r>
    <x v="16"/>
    <x v="9"/>
    <x v="2231"/>
    <x v="0"/>
    <x v="0"/>
    <x v="1995"/>
    <x v="3187"/>
    <x v="11"/>
  </r>
  <r>
    <x v="16"/>
    <x v="9"/>
    <x v="2232"/>
    <x v="0"/>
    <x v="0"/>
    <x v="1996"/>
    <x v="3188"/>
    <x v="11"/>
  </r>
  <r>
    <x v="16"/>
    <x v="9"/>
    <x v="2233"/>
    <x v="0"/>
    <x v="0"/>
    <x v="1997"/>
    <x v="3189"/>
    <x v="11"/>
  </r>
  <r>
    <x v="16"/>
    <x v="9"/>
    <x v="2234"/>
    <x v="0"/>
    <x v="0"/>
    <x v="56"/>
    <x v="3190"/>
    <x v="0"/>
  </r>
  <r>
    <x v="16"/>
    <x v="9"/>
    <x v="2235"/>
    <x v="0"/>
    <x v="0"/>
    <x v="286"/>
    <x v="3191"/>
    <x v="0"/>
  </r>
  <r>
    <x v="16"/>
    <x v="9"/>
    <x v="2236"/>
    <x v="0"/>
    <x v="0"/>
    <x v="1684"/>
    <x v="3192"/>
    <x v="0"/>
  </r>
  <r>
    <x v="16"/>
    <x v="9"/>
    <x v="2237"/>
    <x v="0"/>
    <x v="0"/>
    <x v="1998"/>
    <x v="3193"/>
    <x v="0"/>
  </r>
  <r>
    <x v="16"/>
    <x v="9"/>
    <x v="2238"/>
    <x v="0"/>
    <x v="0"/>
    <x v="1998"/>
    <x v="3194"/>
    <x v="0"/>
  </r>
  <r>
    <x v="16"/>
    <x v="9"/>
    <x v="2239"/>
    <x v="0"/>
    <x v="0"/>
    <x v="1999"/>
    <x v="3195"/>
    <x v="0"/>
  </r>
  <r>
    <x v="16"/>
    <x v="9"/>
    <x v="2240"/>
    <x v="0"/>
    <x v="0"/>
    <x v="1664"/>
    <x v="3196"/>
    <x v="0"/>
  </r>
  <r>
    <x v="16"/>
    <x v="9"/>
    <x v="2241"/>
    <x v="0"/>
    <x v="0"/>
    <x v="2000"/>
    <x v="3197"/>
    <x v="30"/>
  </r>
  <r>
    <x v="16"/>
    <x v="9"/>
    <x v="2242"/>
    <x v="0"/>
    <x v="0"/>
    <x v="2001"/>
    <x v="3198"/>
    <x v="11"/>
  </r>
  <r>
    <x v="16"/>
    <x v="9"/>
    <x v="2243"/>
    <x v="0"/>
    <x v="0"/>
    <x v="2002"/>
    <x v="3199"/>
    <x v="11"/>
  </r>
  <r>
    <x v="16"/>
    <x v="9"/>
    <x v="2244"/>
    <x v="0"/>
    <x v="0"/>
    <x v="2003"/>
    <x v="3200"/>
    <x v="11"/>
  </r>
  <r>
    <x v="16"/>
    <x v="9"/>
    <x v="2245"/>
    <x v="0"/>
    <x v="0"/>
    <x v="2004"/>
    <x v="3201"/>
    <x v="11"/>
  </r>
  <r>
    <x v="16"/>
    <x v="9"/>
    <x v="2246"/>
    <x v="0"/>
    <x v="0"/>
    <x v="27"/>
    <x v="3202"/>
    <x v="18"/>
  </r>
  <r>
    <x v="16"/>
    <x v="9"/>
    <x v="2247"/>
    <x v="0"/>
    <x v="0"/>
    <x v="487"/>
    <x v="3203"/>
    <x v="11"/>
  </r>
  <r>
    <x v="16"/>
    <x v="9"/>
    <x v="2248"/>
    <x v="0"/>
    <x v="0"/>
    <x v="2005"/>
    <x v="3204"/>
    <x v="11"/>
  </r>
  <r>
    <x v="16"/>
    <x v="9"/>
    <x v="2249"/>
    <x v="0"/>
    <x v="0"/>
    <x v="2006"/>
    <x v="3205"/>
    <x v="11"/>
  </r>
  <r>
    <x v="16"/>
    <x v="9"/>
    <x v="2250"/>
    <x v="0"/>
    <x v="0"/>
    <x v="1617"/>
    <x v="3206"/>
    <x v="11"/>
  </r>
  <r>
    <x v="16"/>
    <x v="9"/>
    <x v="2251"/>
    <x v="0"/>
    <x v="0"/>
    <x v="873"/>
    <x v="3207"/>
    <x v="11"/>
  </r>
  <r>
    <x v="16"/>
    <x v="9"/>
    <x v="2252"/>
    <x v="0"/>
    <x v="0"/>
    <x v="1258"/>
    <x v="3208"/>
    <x v="11"/>
  </r>
  <r>
    <x v="16"/>
    <x v="9"/>
    <x v="2253"/>
    <x v="0"/>
    <x v="0"/>
    <x v="1298"/>
    <x v="3209"/>
    <x v="11"/>
  </r>
  <r>
    <x v="16"/>
    <x v="9"/>
    <x v="2254"/>
    <x v="0"/>
    <x v="0"/>
    <x v="545"/>
    <x v="3210"/>
    <x v="11"/>
  </r>
  <r>
    <x v="16"/>
    <x v="9"/>
    <x v="2255"/>
    <x v="0"/>
    <x v="0"/>
    <x v="1876"/>
    <x v="3211"/>
    <x v="0"/>
  </r>
  <r>
    <x v="16"/>
    <x v="9"/>
    <x v="2256"/>
    <x v="0"/>
    <x v="0"/>
    <x v="2007"/>
    <x v="3212"/>
    <x v="11"/>
  </r>
  <r>
    <x v="16"/>
    <x v="9"/>
    <x v="2257"/>
    <x v="0"/>
    <x v="0"/>
    <x v="753"/>
    <x v="3213"/>
    <x v="11"/>
  </r>
  <r>
    <x v="16"/>
    <x v="9"/>
    <x v="2258"/>
    <x v="0"/>
    <x v="0"/>
    <x v="2002"/>
    <x v="3214"/>
    <x v="11"/>
  </r>
  <r>
    <x v="16"/>
    <x v="9"/>
    <x v="2259"/>
    <x v="0"/>
    <x v="0"/>
    <x v="277"/>
    <x v="3215"/>
    <x v="14"/>
  </r>
  <r>
    <x v="16"/>
    <x v="9"/>
    <x v="2245"/>
    <x v="0"/>
    <x v="0"/>
    <x v="2004"/>
    <x v="3216"/>
    <x v="11"/>
  </r>
  <r>
    <x v="16"/>
    <x v="9"/>
    <x v="2260"/>
    <x v="0"/>
    <x v="0"/>
    <x v="1080"/>
    <x v="3217"/>
    <x v="11"/>
  </r>
  <r>
    <x v="16"/>
    <x v="9"/>
    <x v="2261"/>
    <x v="0"/>
    <x v="0"/>
    <x v="1102"/>
    <x v="3218"/>
    <x v="0"/>
  </r>
  <r>
    <x v="16"/>
    <x v="9"/>
    <x v="2262"/>
    <x v="0"/>
    <x v="0"/>
    <x v="2008"/>
    <x v="3219"/>
    <x v="15"/>
  </r>
  <r>
    <x v="16"/>
    <x v="9"/>
    <x v="2263"/>
    <x v="0"/>
    <x v="0"/>
    <x v="2009"/>
    <x v="3220"/>
    <x v="0"/>
  </r>
  <r>
    <x v="16"/>
    <x v="9"/>
    <x v="2264"/>
    <x v="0"/>
    <x v="0"/>
    <x v="1170"/>
    <x v="3221"/>
    <x v="0"/>
  </r>
  <r>
    <x v="16"/>
    <x v="9"/>
    <x v="2265"/>
    <x v="0"/>
    <x v="0"/>
    <x v="2010"/>
    <x v="3222"/>
    <x v="0"/>
  </r>
  <r>
    <x v="16"/>
    <x v="9"/>
    <x v="2266"/>
    <x v="0"/>
    <x v="0"/>
    <x v="2011"/>
    <x v="3223"/>
    <x v="30"/>
  </r>
  <r>
    <x v="16"/>
    <x v="9"/>
    <x v="2267"/>
    <x v="0"/>
    <x v="0"/>
    <x v="2012"/>
    <x v="3224"/>
    <x v="11"/>
  </r>
  <r>
    <x v="16"/>
    <x v="9"/>
    <x v="2268"/>
    <x v="0"/>
    <x v="0"/>
    <x v="2013"/>
    <x v="3225"/>
    <x v="11"/>
  </r>
  <r>
    <x v="16"/>
    <x v="9"/>
    <x v="2269"/>
    <x v="0"/>
    <x v="0"/>
    <x v="1004"/>
    <x v="3226"/>
    <x v="0"/>
  </r>
  <r>
    <x v="16"/>
    <x v="9"/>
    <x v="2270"/>
    <x v="0"/>
    <x v="0"/>
    <x v="2014"/>
    <x v="3227"/>
    <x v="11"/>
  </r>
  <r>
    <x v="16"/>
    <x v="9"/>
    <x v="1295"/>
    <x v="0"/>
    <x v="0"/>
    <x v="2015"/>
    <x v="3228"/>
    <x v="6"/>
  </r>
  <r>
    <x v="16"/>
    <x v="9"/>
    <x v="2271"/>
    <x v="0"/>
    <x v="0"/>
    <x v="1664"/>
    <x v="3229"/>
    <x v="11"/>
  </r>
  <r>
    <x v="16"/>
    <x v="9"/>
    <x v="2272"/>
    <x v="0"/>
    <x v="0"/>
    <x v="1823"/>
    <x v="3230"/>
    <x v="11"/>
  </r>
  <r>
    <x v="16"/>
    <x v="9"/>
    <x v="2273"/>
    <x v="0"/>
    <x v="0"/>
    <x v="2016"/>
    <x v="3231"/>
    <x v="11"/>
  </r>
  <r>
    <x v="16"/>
    <x v="9"/>
    <x v="2274"/>
    <x v="0"/>
    <x v="0"/>
    <x v="535"/>
    <x v="3232"/>
    <x v="11"/>
  </r>
  <r>
    <x v="16"/>
    <x v="9"/>
    <x v="2275"/>
    <x v="0"/>
    <x v="0"/>
    <x v="2017"/>
    <x v="3233"/>
    <x v="11"/>
  </r>
  <r>
    <x v="16"/>
    <x v="9"/>
    <x v="2276"/>
    <x v="0"/>
    <x v="0"/>
    <x v="2018"/>
    <x v="3234"/>
    <x v="11"/>
  </r>
  <r>
    <x v="16"/>
    <x v="9"/>
    <x v="2277"/>
    <x v="0"/>
    <x v="0"/>
    <x v="2019"/>
    <x v="3235"/>
    <x v="11"/>
  </r>
  <r>
    <x v="16"/>
    <x v="9"/>
    <x v="2278"/>
    <x v="0"/>
    <x v="0"/>
    <x v="2020"/>
    <x v="3236"/>
    <x v="6"/>
  </r>
  <r>
    <x v="16"/>
    <x v="9"/>
    <x v="2279"/>
    <x v="0"/>
    <x v="0"/>
    <x v="2021"/>
    <x v="3237"/>
    <x v="1"/>
  </r>
  <r>
    <x v="16"/>
    <x v="9"/>
    <x v="2280"/>
    <x v="0"/>
    <x v="0"/>
    <x v="413"/>
    <x v="3238"/>
    <x v="2"/>
  </r>
  <r>
    <x v="16"/>
    <x v="9"/>
    <x v="2281"/>
    <x v="0"/>
    <x v="0"/>
    <x v="2022"/>
    <x v="3239"/>
    <x v="0"/>
  </r>
  <r>
    <x v="16"/>
    <x v="9"/>
    <x v="2282"/>
    <x v="0"/>
    <x v="0"/>
    <x v="2023"/>
    <x v="3240"/>
    <x v="3"/>
  </r>
  <r>
    <x v="16"/>
    <x v="9"/>
    <x v="2283"/>
    <x v="0"/>
    <x v="0"/>
    <x v="2024"/>
    <x v="3241"/>
    <x v="3"/>
  </r>
  <r>
    <x v="16"/>
    <x v="9"/>
    <x v="2284"/>
    <x v="0"/>
    <x v="0"/>
    <x v="2025"/>
    <x v="3242"/>
    <x v="3"/>
  </r>
  <r>
    <x v="16"/>
    <x v="9"/>
    <x v="2285"/>
    <x v="0"/>
    <x v="0"/>
    <x v="481"/>
    <x v="3243"/>
    <x v="14"/>
  </r>
  <r>
    <x v="16"/>
    <x v="9"/>
    <x v="2286"/>
    <x v="0"/>
    <x v="0"/>
    <x v="2026"/>
    <x v="3244"/>
    <x v="0"/>
  </r>
  <r>
    <x v="16"/>
    <x v="9"/>
    <x v="2287"/>
    <x v="0"/>
    <x v="0"/>
    <x v="305"/>
    <x v="3245"/>
    <x v="0"/>
  </r>
  <r>
    <x v="16"/>
    <x v="9"/>
    <x v="2288"/>
    <x v="0"/>
    <x v="0"/>
    <x v="2027"/>
    <x v="3246"/>
    <x v="0"/>
  </r>
  <r>
    <x v="16"/>
    <x v="9"/>
    <x v="2289"/>
    <x v="0"/>
    <x v="0"/>
    <x v="3"/>
    <x v="3247"/>
    <x v="0"/>
  </r>
  <r>
    <x v="16"/>
    <x v="9"/>
    <x v="2290"/>
    <x v="0"/>
    <x v="0"/>
    <x v="20"/>
    <x v="3248"/>
    <x v="11"/>
  </r>
  <r>
    <x v="16"/>
    <x v="9"/>
    <x v="2291"/>
    <x v="0"/>
    <x v="0"/>
    <x v="2028"/>
    <x v="3249"/>
    <x v="6"/>
  </r>
  <r>
    <x v="16"/>
    <x v="9"/>
    <x v="2292"/>
    <x v="0"/>
    <x v="0"/>
    <x v="2029"/>
    <x v="3250"/>
    <x v="11"/>
  </r>
  <r>
    <x v="16"/>
    <x v="9"/>
    <x v="2293"/>
    <x v="0"/>
    <x v="0"/>
    <x v="2030"/>
    <x v="3251"/>
    <x v="0"/>
  </r>
  <r>
    <x v="16"/>
    <x v="9"/>
    <x v="2294"/>
    <x v="0"/>
    <x v="0"/>
    <x v="1519"/>
    <x v="3252"/>
    <x v="2"/>
  </r>
  <r>
    <x v="16"/>
    <x v="9"/>
    <x v="2295"/>
    <x v="0"/>
    <x v="0"/>
    <x v="2031"/>
    <x v="3253"/>
    <x v="11"/>
  </r>
  <r>
    <x v="16"/>
    <x v="9"/>
    <x v="2296"/>
    <x v="0"/>
    <x v="0"/>
    <x v="2032"/>
    <x v="3254"/>
    <x v="0"/>
  </r>
  <r>
    <x v="16"/>
    <x v="9"/>
    <x v="2297"/>
    <x v="0"/>
    <x v="0"/>
    <x v="1998"/>
    <x v="3255"/>
    <x v="0"/>
  </r>
  <r>
    <x v="16"/>
    <x v="9"/>
    <x v="2298"/>
    <x v="0"/>
    <x v="0"/>
    <x v="2033"/>
    <x v="3256"/>
    <x v="11"/>
  </r>
  <r>
    <x v="16"/>
    <x v="9"/>
    <x v="2299"/>
    <x v="0"/>
    <x v="0"/>
    <x v="2034"/>
    <x v="3257"/>
    <x v="11"/>
  </r>
  <r>
    <x v="16"/>
    <x v="9"/>
    <x v="2300"/>
    <x v="0"/>
    <x v="0"/>
    <x v="1005"/>
    <x v="3258"/>
    <x v="11"/>
  </r>
  <r>
    <x v="16"/>
    <x v="9"/>
    <x v="2301"/>
    <x v="0"/>
    <x v="0"/>
    <x v="2035"/>
    <x v="3259"/>
    <x v="11"/>
  </r>
  <r>
    <x v="16"/>
    <x v="9"/>
    <x v="2302"/>
    <x v="0"/>
    <x v="0"/>
    <x v="2036"/>
    <x v="3260"/>
    <x v="0"/>
  </r>
  <r>
    <x v="16"/>
    <x v="9"/>
    <x v="2303"/>
    <x v="0"/>
    <x v="0"/>
    <x v="681"/>
    <x v="3261"/>
    <x v="0"/>
  </r>
  <r>
    <x v="16"/>
    <x v="9"/>
    <x v="2304"/>
    <x v="0"/>
    <x v="0"/>
    <x v="2005"/>
    <x v="3262"/>
    <x v="11"/>
  </r>
  <r>
    <x v="16"/>
    <x v="9"/>
    <x v="2305"/>
    <x v="0"/>
    <x v="0"/>
    <x v="2037"/>
    <x v="3263"/>
    <x v="6"/>
  </r>
  <r>
    <x v="16"/>
    <x v="10"/>
    <x v="2306"/>
    <x v="0"/>
    <x v="0"/>
    <x v="33"/>
    <x v="3264"/>
    <x v="3"/>
  </r>
  <r>
    <x v="16"/>
    <x v="10"/>
    <x v="2307"/>
    <x v="0"/>
    <x v="0"/>
    <x v="280"/>
    <x v="3265"/>
    <x v="17"/>
  </r>
  <r>
    <x v="16"/>
    <x v="10"/>
    <x v="2308"/>
    <x v="0"/>
    <x v="0"/>
    <x v="2038"/>
    <x v="3266"/>
    <x v="0"/>
  </r>
  <r>
    <x v="16"/>
    <x v="10"/>
    <x v="2309"/>
    <x v="0"/>
    <x v="0"/>
    <x v="2039"/>
    <x v="3267"/>
    <x v="0"/>
  </r>
  <r>
    <x v="16"/>
    <x v="10"/>
    <x v="2310"/>
    <x v="0"/>
    <x v="0"/>
    <x v="2040"/>
    <x v="3268"/>
    <x v="0"/>
  </r>
  <r>
    <x v="16"/>
    <x v="10"/>
    <x v="2311"/>
    <x v="0"/>
    <x v="0"/>
    <x v="1061"/>
    <x v="3269"/>
    <x v="11"/>
  </r>
  <r>
    <x v="16"/>
    <x v="10"/>
    <x v="2312"/>
    <x v="0"/>
    <x v="0"/>
    <x v="2041"/>
    <x v="3270"/>
    <x v="11"/>
  </r>
  <r>
    <x v="16"/>
    <x v="10"/>
    <x v="2313"/>
    <x v="0"/>
    <x v="0"/>
    <x v="2041"/>
    <x v="3271"/>
    <x v="11"/>
  </r>
  <r>
    <x v="16"/>
    <x v="10"/>
    <x v="2314"/>
    <x v="0"/>
    <x v="0"/>
    <x v="20"/>
    <x v="3272"/>
    <x v="7"/>
  </r>
  <r>
    <x v="16"/>
    <x v="10"/>
    <x v="2315"/>
    <x v="0"/>
    <x v="0"/>
    <x v="2042"/>
    <x v="3273"/>
    <x v="6"/>
  </r>
  <r>
    <x v="16"/>
    <x v="10"/>
    <x v="2316"/>
    <x v="0"/>
    <x v="0"/>
    <x v="341"/>
    <x v="3274"/>
    <x v="11"/>
  </r>
  <r>
    <x v="16"/>
    <x v="10"/>
    <x v="2317"/>
    <x v="0"/>
    <x v="0"/>
    <x v="76"/>
    <x v="3275"/>
    <x v="0"/>
  </r>
  <r>
    <x v="16"/>
    <x v="10"/>
    <x v="2318"/>
    <x v="0"/>
    <x v="0"/>
    <x v="2043"/>
    <x v="3276"/>
    <x v="6"/>
  </r>
  <r>
    <x v="16"/>
    <x v="10"/>
    <x v="2319"/>
    <x v="0"/>
    <x v="0"/>
    <x v="2044"/>
    <x v="3277"/>
    <x v="11"/>
  </r>
  <r>
    <x v="16"/>
    <x v="10"/>
    <x v="2320"/>
    <x v="0"/>
    <x v="0"/>
    <x v="2045"/>
    <x v="3278"/>
    <x v="13"/>
  </r>
  <r>
    <x v="16"/>
    <x v="10"/>
    <x v="2321"/>
    <x v="0"/>
    <x v="0"/>
    <x v="2046"/>
    <x v="3279"/>
    <x v="15"/>
  </r>
  <r>
    <x v="16"/>
    <x v="10"/>
    <x v="2322"/>
    <x v="0"/>
    <x v="0"/>
    <x v="2047"/>
    <x v="3280"/>
    <x v="6"/>
  </r>
  <r>
    <x v="16"/>
    <x v="10"/>
    <x v="2323"/>
    <x v="0"/>
    <x v="0"/>
    <x v="2048"/>
    <x v="3281"/>
    <x v="11"/>
  </r>
  <r>
    <x v="16"/>
    <x v="10"/>
    <x v="2324"/>
    <x v="0"/>
    <x v="0"/>
    <x v="2049"/>
    <x v="3282"/>
    <x v="6"/>
  </r>
  <r>
    <x v="16"/>
    <x v="10"/>
    <x v="2325"/>
    <x v="0"/>
    <x v="0"/>
    <x v="2050"/>
    <x v="3283"/>
    <x v="22"/>
  </r>
  <r>
    <x v="16"/>
    <x v="10"/>
    <x v="2326"/>
    <x v="0"/>
    <x v="0"/>
    <x v="27"/>
    <x v="3284"/>
    <x v="17"/>
  </r>
  <r>
    <x v="16"/>
    <x v="10"/>
    <x v="2327"/>
    <x v="0"/>
    <x v="0"/>
    <x v="2051"/>
    <x v="3285"/>
    <x v="6"/>
  </r>
  <r>
    <x v="16"/>
    <x v="10"/>
    <x v="2328"/>
    <x v="0"/>
    <x v="0"/>
    <x v="1853"/>
    <x v="3286"/>
    <x v="0"/>
  </r>
  <r>
    <x v="16"/>
    <x v="10"/>
    <x v="2329"/>
    <x v="0"/>
    <x v="0"/>
    <x v="67"/>
    <x v="3287"/>
    <x v="0"/>
  </r>
  <r>
    <x v="16"/>
    <x v="10"/>
    <x v="2330"/>
    <x v="0"/>
    <x v="0"/>
    <x v="230"/>
    <x v="3288"/>
    <x v="0"/>
  </r>
  <r>
    <x v="16"/>
    <x v="10"/>
    <x v="2331"/>
    <x v="0"/>
    <x v="0"/>
    <x v="1824"/>
    <x v="3289"/>
    <x v="6"/>
  </r>
  <r>
    <x v="16"/>
    <x v="10"/>
    <x v="2332"/>
    <x v="0"/>
    <x v="0"/>
    <x v="1998"/>
    <x v="3290"/>
    <x v="6"/>
  </r>
  <r>
    <x v="16"/>
    <x v="10"/>
    <x v="2333"/>
    <x v="0"/>
    <x v="0"/>
    <x v="612"/>
    <x v="3291"/>
    <x v="0"/>
  </r>
  <r>
    <x v="16"/>
    <x v="10"/>
    <x v="2334"/>
    <x v="0"/>
    <x v="0"/>
    <x v="2052"/>
    <x v="3292"/>
    <x v="11"/>
  </r>
  <r>
    <x v="16"/>
    <x v="10"/>
    <x v="2335"/>
    <x v="0"/>
    <x v="0"/>
    <x v="2053"/>
    <x v="3293"/>
    <x v="3"/>
  </r>
  <r>
    <x v="16"/>
    <x v="10"/>
    <x v="2336"/>
    <x v="0"/>
    <x v="0"/>
    <x v="620"/>
    <x v="3294"/>
    <x v="0"/>
  </r>
  <r>
    <x v="16"/>
    <x v="10"/>
    <x v="2337"/>
    <x v="0"/>
    <x v="0"/>
    <x v="296"/>
    <x v="3295"/>
    <x v="18"/>
  </r>
  <r>
    <x v="16"/>
    <x v="10"/>
    <x v="2338"/>
    <x v="0"/>
    <x v="0"/>
    <x v="1612"/>
    <x v="3296"/>
    <x v="0"/>
  </r>
  <r>
    <x v="16"/>
    <x v="10"/>
    <x v="2339"/>
    <x v="0"/>
    <x v="0"/>
    <x v="933"/>
    <x v="3297"/>
    <x v="0"/>
  </r>
  <r>
    <x v="16"/>
    <x v="10"/>
    <x v="2340"/>
    <x v="0"/>
    <x v="0"/>
    <x v="821"/>
    <x v="3298"/>
    <x v="0"/>
  </r>
  <r>
    <x v="16"/>
    <x v="10"/>
    <x v="2341"/>
    <x v="0"/>
    <x v="0"/>
    <x v="590"/>
    <x v="3299"/>
    <x v="11"/>
  </r>
  <r>
    <x v="16"/>
    <x v="10"/>
    <x v="2342"/>
    <x v="0"/>
    <x v="0"/>
    <x v="2054"/>
    <x v="3300"/>
    <x v="11"/>
  </r>
  <r>
    <x v="16"/>
    <x v="10"/>
    <x v="2343"/>
    <x v="0"/>
    <x v="0"/>
    <x v="261"/>
    <x v="3301"/>
    <x v="0"/>
  </r>
  <r>
    <x v="16"/>
    <x v="10"/>
    <x v="2344"/>
    <x v="0"/>
    <x v="0"/>
    <x v="2055"/>
    <x v="3302"/>
    <x v="0"/>
  </r>
  <r>
    <x v="16"/>
    <x v="10"/>
    <x v="2345"/>
    <x v="0"/>
    <x v="0"/>
    <x v="2056"/>
    <x v="3303"/>
    <x v="2"/>
  </r>
  <r>
    <x v="16"/>
    <x v="10"/>
    <x v="2346"/>
    <x v="0"/>
    <x v="0"/>
    <x v="3"/>
    <x v="3304"/>
    <x v="1"/>
  </r>
  <r>
    <x v="16"/>
    <x v="10"/>
    <x v="2347"/>
    <x v="0"/>
    <x v="0"/>
    <x v="228"/>
    <x v="3305"/>
    <x v="0"/>
  </r>
  <r>
    <x v="16"/>
    <x v="10"/>
    <x v="2348"/>
    <x v="0"/>
    <x v="0"/>
    <x v="2057"/>
    <x v="3306"/>
    <x v="0"/>
  </r>
  <r>
    <x v="17"/>
    <x v="1"/>
    <x v="2349"/>
    <x v="0"/>
    <x v="0"/>
    <x v="235"/>
    <x v="3307"/>
    <x v="0"/>
  </r>
  <r>
    <x v="17"/>
    <x v="1"/>
    <x v="2350"/>
    <x v="0"/>
    <x v="0"/>
    <x v="846"/>
    <x v="3308"/>
    <x v="0"/>
  </r>
  <r>
    <x v="17"/>
    <x v="1"/>
    <x v="2351"/>
    <x v="0"/>
    <x v="0"/>
    <x v="2058"/>
    <x v="3309"/>
    <x v="0"/>
  </r>
  <r>
    <x v="17"/>
    <x v="1"/>
    <x v="2352"/>
    <x v="0"/>
    <x v="0"/>
    <x v="235"/>
    <x v="3310"/>
    <x v="0"/>
  </r>
  <r>
    <x v="17"/>
    <x v="1"/>
    <x v="2353"/>
    <x v="0"/>
    <x v="0"/>
    <x v="2059"/>
    <x v="3311"/>
    <x v="0"/>
  </r>
  <r>
    <x v="17"/>
    <x v="2"/>
    <x v="2354"/>
    <x v="0"/>
    <x v="0"/>
    <x v="2060"/>
    <x v="3312"/>
    <x v="0"/>
  </r>
  <r>
    <x v="17"/>
    <x v="2"/>
    <x v="2355"/>
    <x v="0"/>
    <x v="0"/>
    <x v="2061"/>
    <x v="3313"/>
    <x v="0"/>
  </r>
  <r>
    <x v="17"/>
    <x v="4"/>
    <x v="2356"/>
    <x v="0"/>
    <x v="0"/>
    <x v="235"/>
    <x v="3314"/>
    <x v="1"/>
  </r>
  <r>
    <x v="17"/>
    <x v="4"/>
    <x v="2357"/>
    <x v="0"/>
    <x v="0"/>
    <x v="325"/>
    <x v="3315"/>
    <x v="1"/>
  </r>
  <r>
    <x v="17"/>
    <x v="0"/>
    <x v="2358"/>
    <x v="0"/>
    <x v="0"/>
    <x v="782"/>
    <x v="3316"/>
    <x v="0"/>
  </r>
  <r>
    <x v="17"/>
    <x v="0"/>
    <x v="2359"/>
    <x v="0"/>
    <x v="0"/>
    <x v="2062"/>
    <x v="3317"/>
    <x v="0"/>
  </r>
  <r>
    <x v="17"/>
    <x v="5"/>
    <x v="2360"/>
    <x v="0"/>
    <x v="0"/>
    <x v="2063"/>
    <x v="3318"/>
    <x v="0"/>
  </r>
  <r>
    <x v="17"/>
    <x v="5"/>
    <x v="2361"/>
    <x v="0"/>
    <x v="0"/>
    <x v="2064"/>
    <x v="3319"/>
    <x v="0"/>
  </r>
  <r>
    <x v="17"/>
    <x v="5"/>
    <x v="2362"/>
    <x v="0"/>
    <x v="0"/>
    <x v="285"/>
    <x v="3320"/>
    <x v="0"/>
  </r>
  <r>
    <x v="17"/>
    <x v="6"/>
    <x v="1793"/>
    <x v="0"/>
    <x v="0"/>
    <x v="2065"/>
    <x v="3321"/>
    <x v="7"/>
  </r>
  <r>
    <x v="17"/>
    <x v="6"/>
    <x v="2363"/>
    <x v="0"/>
    <x v="0"/>
    <x v="235"/>
    <x v="3322"/>
    <x v="0"/>
  </r>
  <r>
    <x v="17"/>
    <x v="7"/>
    <x v="1797"/>
    <x v="0"/>
    <x v="0"/>
    <x v="2066"/>
    <x v="3321"/>
    <x v="7"/>
  </r>
  <r>
    <x v="17"/>
    <x v="8"/>
    <x v="2364"/>
    <x v="0"/>
    <x v="0"/>
    <x v="1780"/>
    <x v="3323"/>
    <x v="7"/>
  </r>
  <r>
    <x v="17"/>
    <x v="8"/>
    <x v="2365"/>
    <x v="0"/>
    <x v="0"/>
    <x v="2067"/>
    <x v="3324"/>
    <x v="7"/>
  </r>
  <r>
    <x v="17"/>
    <x v="8"/>
    <x v="2366"/>
    <x v="0"/>
    <x v="0"/>
    <x v="24"/>
    <x v="3325"/>
    <x v="0"/>
  </r>
  <r>
    <x v="17"/>
    <x v="8"/>
    <x v="2367"/>
    <x v="0"/>
    <x v="0"/>
    <x v="24"/>
    <x v="3326"/>
    <x v="0"/>
  </r>
  <r>
    <x v="17"/>
    <x v="9"/>
    <x v="2368"/>
    <x v="0"/>
    <x v="0"/>
    <x v="24"/>
    <x v="3327"/>
    <x v="1"/>
  </r>
  <r>
    <x v="17"/>
    <x v="9"/>
    <x v="2369"/>
    <x v="0"/>
    <x v="0"/>
    <x v="2068"/>
    <x v="3328"/>
    <x v="7"/>
  </r>
  <r>
    <x v="17"/>
    <x v="9"/>
    <x v="2370"/>
    <x v="0"/>
    <x v="0"/>
    <x v="2069"/>
    <x v="3329"/>
    <x v="0"/>
  </r>
  <r>
    <x v="17"/>
    <x v="9"/>
    <x v="2371"/>
    <x v="0"/>
    <x v="0"/>
    <x v="2070"/>
    <x v="3330"/>
    <x v="7"/>
  </r>
  <r>
    <x v="17"/>
    <x v="9"/>
    <x v="2372"/>
    <x v="0"/>
    <x v="0"/>
    <x v="782"/>
    <x v="3331"/>
    <x v="0"/>
  </r>
  <r>
    <x v="17"/>
    <x v="10"/>
    <x v="2373"/>
    <x v="0"/>
    <x v="0"/>
    <x v="235"/>
    <x v="3332"/>
    <x v="0"/>
  </r>
  <r>
    <x v="17"/>
    <x v="10"/>
    <x v="2374"/>
    <x v="0"/>
    <x v="0"/>
    <x v="2071"/>
    <x v="3333"/>
    <x v="0"/>
  </r>
  <r>
    <x v="17"/>
    <x v="10"/>
    <x v="2375"/>
    <x v="0"/>
    <x v="0"/>
    <x v="2072"/>
    <x v="3334"/>
    <x v="0"/>
  </r>
  <r>
    <x v="17"/>
    <x v="10"/>
    <x v="2376"/>
    <x v="0"/>
    <x v="0"/>
    <x v="24"/>
    <x v="3335"/>
    <x v="0"/>
  </r>
  <r>
    <x v="17"/>
    <x v="10"/>
    <x v="2377"/>
    <x v="0"/>
    <x v="0"/>
    <x v="2073"/>
    <x v="3336"/>
    <x v="7"/>
  </r>
  <r>
    <x v="17"/>
    <x v="10"/>
    <x v="2378"/>
    <x v="0"/>
    <x v="0"/>
    <x v="24"/>
    <x v="3337"/>
    <x v="0"/>
  </r>
  <r>
    <x v="17"/>
    <x v="10"/>
    <x v="2379"/>
    <x v="0"/>
    <x v="0"/>
    <x v="2074"/>
    <x v="3338"/>
    <x v="7"/>
  </r>
  <r>
    <x v="18"/>
    <x v="1"/>
    <x v="2380"/>
    <x v="0"/>
    <x v="0"/>
    <x v="24"/>
    <x v="3339"/>
    <x v="28"/>
  </r>
  <r>
    <x v="18"/>
    <x v="1"/>
    <x v="2381"/>
    <x v="0"/>
    <x v="0"/>
    <x v="24"/>
    <x v="3340"/>
    <x v="28"/>
  </r>
  <r>
    <x v="18"/>
    <x v="1"/>
    <x v="2382"/>
    <x v="0"/>
    <x v="0"/>
    <x v="325"/>
    <x v="3339"/>
    <x v="28"/>
  </r>
  <r>
    <x v="18"/>
    <x v="1"/>
    <x v="2383"/>
    <x v="0"/>
    <x v="0"/>
    <x v="21"/>
    <x v="3341"/>
    <x v="28"/>
  </r>
  <r>
    <x v="18"/>
    <x v="1"/>
    <x v="2384"/>
    <x v="0"/>
    <x v="0"/>
    <x v="235"/>
    <x v="3342"/>
    <x v="28"/>
  </r>
  <r>
    <x v="18"/>
    <x v="1"/>
    <x v="1372"/>
    <x v="0"/>
    <x v="0"/>
    <x v="235"/>
    <x v="3343"/>
    <x v="28"/>
  </r>
  <r>
    <x v="18"/>
    <x v="1"/>
    <x v="2385"/>
    <x v="0"/>
    <x v="0"/>
    <x v="2075"/>
    <x v="3344"/>
    <x v="22"/>
  </r>
  <r>
    <x v="18"/>
    <x v="2"/>
    <x v="2386"/>
    <x v="0"/>
    <x v="0"/>
    <x v="21"/>
    <x v="3345"/>
    <x v="28"/>
  </r>
  <r>
    <x v="18"/>
    <x v="3"/>
    <x v="2387"/>
    <x v="0"/>
    <x v="0"/>
    <x v="24"/>
    <x v="3346"/>
    <x v="28"/>
  </r>
  <r>
    <x v="18"/>
    <x v="3"/>
    <x v="2388"/>
    <x v="0"/>
    <x v="0"/>
    <x v="782"/>
    <x v="3346"/>
    <x v="28"/>
  </r>
  <r>
    <x v="18"/>
    <x v="3"/>
    <x v="2389"/>
    <x v="0"/>
    <x v="0"/>
    <x v="21"/>
    <x v="3347"/>
    <x v="28"/>
  </r>
  <r>
    <x v="18"/>
    <x v="3"/>
    <x v="2390"/>
    <x v="0"/>
    <x v="0"/>
    <x v="21"/>
    <x v="3348"/>
    <x v="28"/>
  </r>
  <r>
    <x v="18"/>
    <x v="3"/>
    <x v="2391"/>
    <x v="0"/>
    <x v="0"/>
    <x v="21"/>
    <x v="3349"/>
    <x v="28"/>
  </r>
  <r>
    <x v="18"/>
    <x v="3"/>
    <x v="2392"/>
    <x v="0"/>
    <x v="0"/>
    <x v="3"/>
    <x v="3350"/>
    <x v="2"/>
  </r>
  <r>
    <x v="18"/>
    <x v="4"/>
    <x v="2393"/>
    <x v="0"/>
    <x v="0"/>
    <x v="3"/>
    <x v="3351"/>
    <x v="2"/>
  </r>
  <r>
    <x v="18"/>
    <x v="4"/>
    <x v="2394"/>
    <x v="0"/>
    <x v="0"/>
    <x v="296"/>
    <x v="3352"/>
    <x v="28"/>
  </r>
  <r>
    <x v="18"/>
    <x v="4"/>
    <x v="2395"/>
    <x v="0"/>
    <x v="0"/>
    <x v="235"/>
    <x v="3353"/>
    <x v="28"/>
  </r>
  <r>
    <x v="18"/>
    <x v="4"/>
    <x v="2396"/>
    <x v="0"/>
    <x v="0"/>
    <x v="3"/>
    <x v="3354"/>
    <x v="2"/>
  </r>
  <r>
    <x v="18"/>
    <x v="4"/>
    <x v="2397"/>
    <x v="0"/>
    <x v="0"/>
    <x v="24"/>
    <x v="3355"/>
    <x v="28"/>
  </r>
  <r>
    <x v="18"/>
    <x v="0"/>
    <x v="2398"/>
    <x v="0"/>
    <x v="0"/>
    <x v="24"/>
    <x v="3356"/>
    <x v="28"/>
  </r>
  <r>
    <x v="18"/>
    <x v="0"/>
    <x v="2399"/>
    <x v="0"/>
    <x v="0"/>
    <x v="235"/>
    <x v="3357"/>
    <x v="28"/>
  </r>
  <r>
    <x v="18"/>
    <x v="0"/>
    <x v="2400"/>
    <x v="0"/>
    <x v="0"/>
    <x v="21"/>
    <x v="3358"/>
    <x v="28"/>
  </r>
  <r>
    <x v="18"/>
    <x v="0"/>
    <x v="2401"/>
    <x v="0"/>
    <x v="0"/>
    <x v="21"/>
    <x v="3359"/>
    <x v="28"/>
  </r>
  <r>
    <x v="18"/>
    <x v="0"/>
    <x v="2402"/>
    <x v="0"/>
    <x v="0"/>
    <x v="2076"/>
    <x v="3360"/>
    <x v="4"/>
  </r>
  <r>
    <x v="18"/>
    <x v="0"/>
    <x v="2403"/>
    <x v="0"/>
    <x v="0"/>
    <x v="20"/>
    <x v="3361"/>
    <x v="28"/>
  </r>
  <r>
    <x v="18"/>
    <x v="0"/>
    <x v="2404"/>
    <x v="0"/>
    <x v="0"/>
    <x v="3"/>
    <x v="3362"/>
    <x v="2"/>
  </r>
  <r>
    <x v="18"/>
    <x v="0"/>
    <x v="2405"/>
    <x v="0"/>
    <x v="0"/>
    <x v="296"/>
    <x v="3363"/>
    <x v="28"/>
  </r>
  <r>
    <x v="18"/>
    <x v="0"/>
    <x v="2406"/>
    <x v="0"/>
    <x v="0"/>
    <x v="24"/>
    <x v="3364"/>
    <x v="28"/>
  </r>
  <r>
    <x v="18"/>
    <x v="0"/>
    <x v="2407"/>
    <x v="0"/>
    <x v="0"/>
    <x v="296"/>
    <x v="3365"/>
    <x v="28"/>
  </r>
  <r>
    <x v="18"/>
    <x v="0"/>
    <x v="2408"/>
    <x v="0"/>
    <x v="0"/>
    <x v="20"/>
    <x v="3366"/>
    <x v="28"/>
  </r>
  <r>
    <x v="18"/>
    <x v="0"/>
    <x v="2409"/>
    <x v="0"/>
    <x v="0"/>
    <x v="20"/>
    <x v="3367"/>
    <x v="28"/>
  </r>
  <r>
    <x v="18"/>
    <x v="5"/>
    <x v="2410"/>
    <x v="0"/>
    <x v="0"/>
    <x v="21"/>
    <x v="3368"/>
    <x v="28"/>
  </r>
  <r>
    <x v="18"/>
    <x v="5"/>
    <x v="2411"/>
    <x v="0"/>
    <x v="0"/>
    <x v="3"/>
    <x v="3369"/>
    <x v="2"/>
  </r>
  <r>
    <x v="18"/>
    <x v="5"/>
    <x v="2412"/>
    <x v="0"/>
    <x v="0"/>
    <x v="20"/>
    <x v="3370"/>
    <x v="28"/>
  </r>
  <r>
    <x v="18"/>
    <x v="6"/>
    <x v="2413"/>
    <x v="0"/>
    <x v="0"/>
    <x v="21"/>
    <x v="3371"/>
    <x v="28"/>
  </r>
  <r>
    <x v="18"/>
    <x v="6"/>
    <x v="2414"/>
    <x v="0"/>
    <x v="0"/>
    <x v="289"/>
    <x v="3372"/>
    <x v="28"/>
  </r>
  <r>
    <x v="18"/>
    <x v="6"/>
    <x v="2415"/>
    <x v="0"/>
    <x v="0"/>
    <x v="325"/>
    <x v="3373"/>
    <x v="18"/>
  </r>
  <r>
    <x v="18"/>
    <x v="6"/>
    <x v="2416"/>
    <x v="0"/>
    <x v="0"/>
    <x v="595"/>
    <x v="3374"/>
    <x v="28"/>
  </r>
  <r>
    <x v="18"/>
    <x v="7"/>
    <x v="2417"/>
    <x v="0"/>
    <x v="0"/>
    <x v="2077"/>
    <x v="3375"/>
    <x v="5"/>
  </r>
  <r>
    <x v="18"/>
    <x v="7"/>
    <x v="2418"/>
    <x v="0"/>
    <x v="0"/>
    <x v="24"/>
    <x v="3376"/>
    <x v="28"/>
  </r>
  <r>
    <x v="18"/>
    <x v="7"/>
    <x v="2419"/>
    <x v="0"/>
    <x v="0"/>
    <x v="27"/>
    <x v="3377"/>
    <x v="28"/>
  </r>
  <r>
    <x v="18"/>
    <x v="7"/>
    <x v="2420"/>
    <x v="0"/>
    <x v="0"/>
    <x v="3"/>
    <x v="3378"/>
    <x v="2"/>
  </r>
  <r>
    <x v="18"/>
    <x v="7"/>
    <x v="2421"/>
    <x v="0"/>
    <x v="0"/>
    <x v="24"/>
    <x v="3379"/>
    <x v="28"/>
  </r>
  <r>
    <x v="18"/>
    <x v="7"/>
    <x v="2422"/>
    <x v="0"/>
    <x v="0"/>
    <x v="3"/>
    <x v="3380"/>
    <x v="28"/>
  </r>
  <r>
    <x v="18"/>
    <x v="7"/>
    <x v="2423"/>
    <x v="0"/>
    <x v="0"/>
    <x v="20"/>
    <x v="3381"/>
    <x v="28"/>
  </r>
  <r>
    <x v="18"/>
    <x v="7"/>
    <x v="2424"/>
    <x v="0"/>
    <x v="0"/>
    <x v="252"/>
    <x v="3382"/>
    <x v="28"/>
  </r>
  <r>
    <x v="18"/>
    <x v="8"/>
    <x v="2425"/>
    <x v="0"/>
    <x v="0"/>
    <x v="24"/>
    <x v="3383"/>
    <x v="28"/>
  </r>
  <r>
    <x v="18"/>
    <x v="8"/>
    <x v="2426"/>
    <x v="0"/>
    <x v="0"/>
    <x v="2078"/>
    <x v="3384"/>
    <x v="4"/>
  </r>
  <r>
    <x v="18"/>
    <x v="8"/>
    <x v="2427"/>
    <x v="0"/>
    <x v="0"/>
    <x v="24"/>
    <x v="3384"/>
    <x v="28"/>
  </r>
  <r>
    <x v="18"/>
    <x v="8"/>
    <x v="2428"/>
    <x v="0"/>
    <x v="0"/>
    <x v="285"/>
    <x v="3385"/>
    <x v="28"/>
  </r>
  <r>
    <x v="18"/>
    <x v="8"/>
    <x v="2429"/>
    <x v="0"/>
    <x v="0"/>
    <x v="3"/>
    <x v="3386"/>
    <x v="28"/>
  </r>
  <r>
    <x v="18"/>
    <x v="8"/>
    <x v="2430"/>
    <x v="0"/>
    <x v="0"/>
    <x v="24"/>
    <x v="3387"/>
    <x v="28"/>
  </r>
  <r>
    <x v="18"/>
    <x v="8"/>
    <x v="2431"/>
    <x v="0"/>
    <x v="0"/>
    <x v="27"/>
    <x v="3388"/>
    <x v="18"/>
  </r>
  <r>
    <x v="18"/>
    <x v="8"/>
    <x v="2432"/>
    <x v="0"/>
    <x v="0"/>
    <x v="595"/>
    <x v="3389"/>
    <x v="28"/>
  </r>
  <r>
    <x v="18"/>
    <x v="8"/>
    <x v="2433"/>
    <x v="0"/>
    <x v="0"/>
    <x v="2079"/>
    <x v="3390"/>
    <x v="28"/>
  </r>
  <r>
    <x v="18"/>
    <x v="9"/>
    <x v="2434"/>
    <x v="0"/>
    <x v="0"/>
    <x v="24"/>
    <x v="3391"/>
    <x v="18"/>
  </r>
  <r>
    <x v="18"/>
    <x v="9"/>
    <x v="2435"/>
    <x v="0"/>
    <x v="0"/>
    <x v="595"/>
    <x v="3392"/>
    <x v="2"/>
  </r>
  <r>
    <x v="18"/>
    <x v="9"/>
    <x v="2436"/>
    <x v="0"/>
    <x v="0"/>
    <x v="21"/>
    <x v="3393"/>
    <x v="28"/>
  </r>
  <r>
    <x v="18"/>
    <x v="9"/>
    <x v="2388"/>
    <x v="0"/>
    <x v="0"/>
    <x v="329"/>
    <x v="3394"/>
    <x v="28"/>
  </r>
  <r>
    <x v="18"/>
    <x v="9"/>
    <x v="2437"/>
    <x v="0"/>
    <x v="0"/>
    <x v="27"/>
    <x v="3395"/>
    <x v="28"/>
  </r>
  <r>
    <x v="18"/>
    <x v="10"/>
    <x v="2438"/>
    <x v="0"/>
    <x v="0"/>
    <x v="2080"/>
    <x v="3396"/>
    <x v="5"/>
  </r>
  <r>
    <x v="18"/>
    <x v="10"/>
    <x v="2439"/>
    <x v="0"/>
    <x v="0"/>
    <x v="2081"/>
    <x v="3397"/>
    <x v="31"/>
  </r>
  <r>
    <x v="18"/>
    <x v="10"/>
    <x v="2440"/>
    <x v="0"/>
    <x v="0"/>
    <x v="291"/>
    <x v="3398"/>
    <x v="31"/>
  </r>
  <r>
    <x v="18"/>
    <x v="10"/>
    <x v="2441"/>
    <x v="0"/>
    <x v="0"/>
    <x v="296"/>
    <x v="3399"/>
    <x v="28"/>
  </r>
  <r>
    <x v="18"/>
    <x v="10"/>
    <x v="2428"/>
    <x v="0"/>
    <x v="0"/>
    <x v="326"/>
    <x v="3400"/>
    <x v="28"/>
  </r>
  <r>
    <x v="15"/>
    <x v="10"/>
    <x v="2442"/>
    <x v="0"/>
    <x v="0"/>
    <x v="381"/>
    <x v="25"/>
    <x v="5"/>
  </r>
  <r>
    <x v="1"/>
    <x v="11"/>
    <x v="2443"/>
    <x v="0"/>
    <x v="0"/>
    <x v="2082"/>
    <x v="3401"/>
    <x v="5"/>
  </r>
  <r>
    <x v="1"/>
    <x v="11"/>
    <x v="2444"/>
    <x v="0"/>
    <x v="0"/>
    <x v="2083"/>
    <x v="3402"/>
    <x v="5"/>
  </r>
  <r>
    <x v="1"/>
    <x v="11"/>
    <x v="2445"/>
    <x v="0"/>
    <x v="0"/>
    <x v="7"/>
    <x v="3403"/>
    <x v="2"/>
  </r>
  <r>
    <x v="1"/>
    <x v="11"/>
    <x v="2446"/>
    <x v="0"/>
    <x v="0"/>
    <x v="7"/>
    <x v="3404"/>
    <x v="2"/>
  </r>
  <r>
    <x v="3"/>
    <x v="11"/>
    <x v="77"/>
    <x v="0"/>
    <x v="0"/>
    <x v="2084"/>
    <x v="3405"/>
    <x v="8"/>
  </r>
  <r>
    <x v="3"/>
    <x v="11"/>
    <x v="77"/>
    <x v="0"/>
    <x v="0"/>
    <x v="391"/>
    <x v="3406"/>
    <x v="8"/>
  </r>
  <r>
    <x v="3"/>
    <x v="11"/>
    <x v="77"/>
    <x v="0"/>
    <x v="0"/>
    <x v="95"/>
    <x v="3407"/>
    <x v="8"/>
  </r>
  <r>
    <x v="3"/>
    <x v="11"/>
    <x v="77"/>
    <x v="0"/>
    <x v="0"/>
    <x v="873"/>
    <x v="3408"/>
    <x v="8"/>
  </r>
  <r>
    <x v="3"/>
    <x v="11"/>
    <x v="77"/>
    <x v="0"/>
    <x v="0"/>
    <x v="1181"/>
    <x v="3409"/>
    <x v="8"/>
  </r>
  <r>
    <x v="3"/>
    <x v="11"/>
    <x v="77"/>
    <x v="0"/>
    <x v="0"/>
    <x v="97"/>
    <x v="3410"/>
    <x v="8"/>
  </r>
  <r>
    <x v="3"/>
    <x v="11"/>
    <x v="77"/>
    <x v="0"/>
    <x v="0"/>
    <x v="2085"/>
    <x v="3411"/>
    <x v="8"/>
  </r>
  <r>
    <x v="3"/>
    <x v="11"/>
    <x v="77"/>
    <x v="0"/>
    <x v="0"/>
    <x v="97"/>
    <x v="3412"/>
    <x v="8"/>
  </r>
  <r>
    <x v="3"/>
    <x v="11"/>
    <x v="77"/>
    <x v="0"/>
    <x v="0"/>
    <x v="57"/>
    <x v="3413"/>
    <x v="8"/>
  </r>
  <r>
    <x v="3"/>
    <x v="11"/>
    <x v="77"/>
    <x v="0"/>
    <x v="0"/>
    <x v="2086"/>
    <x v="3414"/>
    <x v="8"/>
  </r>
  <r>
    <x v="3"/>
    <x v="11"/>
    <x v="77"/>
    <x v="0"/>
    <x v="0"/>
    <x v="1111"/>
    <x v="3415"/>
    <x v="8"/>
  </r>
  <r>
    <x v="3"/>
    <x v="11"/>
    <x v="77"/>
    <x v="0"/>
    <x v="0"/>
    <x v="97"/>
    <x v="3416"/>
    <x v="8"/>
  </r>
  <r>
    <x v="3"/>
    <x v="11"/>
    <x v="77"/>
    <x v="0"/>
    <x v="0"/>
    <x v="97"/>
    <x v="3417"/>
    <x v="8"/>
  </r>
  <r>
    <x v="3"/>
    <x v="11"/>
    <x v="77"/>
    <x v="0"/>
    <x v="0"/>
    <x v="1527"/>
    <x v="3418"/>
    <x v="8"/>
  </r>
  <r>
    <x v="3"/>
    <x v="11"/>
    <x v="77"/>
    <x v="0"/>
    <x v="0"/>
    <x v="1175"/>
    <x v="3419"/>
    <x v="8"/>
  </r>
  <r>
    <x v="3"/>
    <x v="11"/>
    <x v="77"/>
    <x v="0"/>
    <x v="0"/>
    <x v="1524"/>
    <x v="3420"/>
    <x v="8"/>
  </r>
  <r>
    <x v="3"/>
    <x v="11"/>
    <x v="77"/>
    <x v="0"/>
    <x v="0"/>
    <x v="815"/>
    <x v="3421"/>
    <x v="8"/>
  </r>
  <r>
    <x v="3"/>
    <x v="11"/>
    <x v="77"/>
    <x v="0"/>
    <x v="0"/>
    <x v="112"/>
    <x v="3422"/>
    <x v="8"/>
  </r>
  <r>
    <x v="3"/>
    <x v="11"/>
    <x v="77"/>
    <x v="0"/>
    <x v="0"/>
    <x v="112"/>
    <x v="3423"/>
    <x v="8"/>
  </r>
  <r>
    <x v="3"/>
    <x v="11"/>
    <x v="77"/>
    <x v="0"/>
    <x v="0"/>
    <x v="2087"/>
    <x v="3424"/>
    <x v="8"/>
  </r>
  <r>
    <x v="3"/>
    <x v="11"/>
    <x v="77"/>
    <x v="0"/>
    <x v="0"/>
    <x v="68"/>
    <x v="3425"/>
    <x v="8"/>
  </r>
  <r>
    <x v="3"/>
    <x v="11"/>
    <x v="77"/>
    <x v="0"/>
    <x v="0"/>
    <x v="1199"/>
    <x v="3426"/>
    <x v="8"/>
  </r>
  <r>
    <x v="3"/>
    <x v="11"/>
    <x v="77"/>
    <x v="0"/>
    <x v="0"/>
    <x v="2088"/>
    <x v="3427"/>
    <x v="8"/>
  </r>
  <r>
    <x v="3"/>
    <x v="11"/>
    <x v="77"/>
    <x v="0"/>
    <x v="0"/>
    <x v="2084"/>
    <x v="3428"/>
    <x v="8"/>
  </r>
  <r>
    <x v="3"/>
    <x v="11"/>
    <x v="77"/>
    <x v="0"/>
    <x v="0"/>
    <x v="1197"/>
    <x v="3429"/>
    <x v="8"/>
  </r>
  <r>
    <x v="3"/>
    <x v="11"/>
    <x v="77"/>
    <x v="0"/>
    <x v="0"/>
    <x v="1158"/>
    <x v="3430"/>
    <x v="8"/>
  </r>
  <r>
    <x v="4"/>
    <x v="11"/>
    <x v="77"/>
    <x v="0"/>
    <x v="0"/>
    <x v="210"/>
    <x v="3431"/>
    <x v="8"/>
  </r>
  <r>
    <x v="4"/>
    <x v="11"/>
    <x v="77"/>
    <x v="0"/>
    <x v="0"/>
    <x v="1405"/>
    <x v="3432"/>
    <x v="8"/>
  </r>
  <r>
    <x v="4"/>
    <x v="11"/>
    <x v="2447"/>
    <x v="0"/>
    <x v="0"/>
    <x v="322"/>
    <x v="3433"/>
    <x v="3"/>
  </r>
  <r>
    <x v="4"/>
    <x v="11"/>
    <x v="2448"/>
    <x v="0"/>
    <x v="0"/>
    <x v="2"/>
    <x v="3434"/>
    <x v="17"/>
  </r>
  <r>
    <x v="4"/>
    <x v="11"/>
    <x v="2449"/>
    <x v="0"/>
    <x v="0"/>
    <x v="1519"/>
    <x v="3435"/>
    <x v="2"/>
  </r>
  <r>
    <x v="4"/>
    <x v="11"/>
    <x v="2450"/>
    <x v="0"/>
    <x v="0"/>
    <x v="11"/>
    <x v="3436"/>
    <x v="2"/>
  </r>
  <r>
    <x v="4"/>
    <x v="11"/>
    <x v="2451"/>
    <x v="0"/>
    <x v="0"/>
    <x v="2089"/>
    <x v="3437"/>
    <x v="3"/>
  </r>
  <r>
    <x v="4"/>
    <x v="11"/>
    <x v="2452"/>
    <x v="0"/>
    <x v="0"/>
    <x v="355"/>
    <x v="3438"/>
    <x v="17"/>
  </r>
  <r>
    <x v="4"/>
    <x v="11"/>
    <x v="2453"/>
    <x v="0"/>
    <x v="0"/>
    <x v="2090"/>
    <x v="3439"/>
    <x v="11"/>
  </r>
  <r>
    <x v="4"/>
    <x v="11"/>
    <x v="1334"/>
    <x v="0"/>
    <x v="0"/>
    <x v="2091"/>
    <x v="3440"/>
    <x v="11"/>
  </r>
  <r>
    <x v="4"/>
    <x v="11"/>
    <x v="2454"/>
    <x v="0"/>
    <x v="0"/>
    <x v="2092"/>
    <x v="3441"/>
    <x v="11"/>
  </r>
  <r>
    <x v="4"/>
    <x v="11"/>
    <x v="2455"/>
    <x v="0"/>
    <x v="0"/>
    <x v="24"/>
    <x v="3442"/>
    <x v="11"/>
  </r>
  <r>
    <x v="4"/>
    <x v="11"/>
    <x v="2456"/>
    <x v="0"/>
    <x v="0"/>
    <x v="2093"/>
    <x v="3443"/>
    <x v="0"/>
  </r>
  <r>
    <x v="4"/>
    <x v="11"/>
    <x v="2457"/>
    <x v="0"/>
    <x v="0"/>
    <x v="2094"/>
    <x v="3444"/>
    <x v="11"/>
  </r>
  <r>
    <x v="4"/>
    <x v="9"/>
    <x v="2458"/>
    <x v="0"/>
    <x v="0"/>
    <x v="2095"/>
    <x v="25"/>
    <x v="22"/>
  </r>
  <r>
    <x v="4"/>
    <x v="11"/>
    <x v="2459"/>
    <x v="0"/>
    <x v="0"/>
    <x v="2096"/>
    <x v="25"/>
    <x v="22"/>
  </r>
  <r>
    <x v="4"/>
    <x v="11"/>
    <x v="2460"/>
    <x v="0"/>
    <x v="0"/>
    <x v="2097"/>
    <x v="3445"/>
    <x v="22"/>
  </r>
  <r>
    <x v="4"/>
    <x v="11"/>
    <x v="2461"/>
    <x v="0"/>
    <x v="0"/>
    <x v="913"/>
    <x v="3446"/>
    <x v="0"/>
  </r>
  <r>
    <x v="4"/>
    <x v="11"/>
    <x v="2462"/>
    <x v="0"/>
    <x v="0"/>
    <x v="3"/>
    <x v="3447"/>
    <x v="17"/>
  </r>
  <r>
    <x v="4"/>
    <x v="11"/>
    <x v="2463"/>
    <x v="0"/>
    <x v="0"/>
    <x v="417"/>
    <x v="3448"/>
    <x v="9"/>
  </r>
  <r>
    <x v="4"/>
    <x v="11"/>
    <x v="2464"/>
    <x v="0"/>
    <x v="0"/>
    <x v="2098"/>
    <x v="3449"/>
    <x v="11"/>
  </r>
  <r>
    <x v="4"/>
    <x v="11"/>
    <x v="2465"/>
    <x v="0"/>
    <x v="0"/>
    <x v="2099"/>
    <x v="3450"/>
    <x v="11"/>
  </r>
  <r>
    <x v="4"/>
    <x v="11"/>
    <x v="2466"/>
    <x v="0"/>
    <x v="0"/>
    <x v="355"/>
    <x v="3451"/>
    <x v="21"/>
  </r>
  <r>
    <x v="4"/>
    <x v="11"/>
    <x v="2467"/>
    <x v="0"/>
    <x v="0"/>
    <x v="7"/>
    <x v="3452"/>
    <x v="3"/>
  </r>
  <r>
    <x v="4"/>
    <x v="11"/>
    <x v="2468"/>
    <x v="0"/>
    <x v="0"/>
    <x v="277"/>
    <x v="3453"/>
    <x v="12"/>
  </r>
  <r>
    <x v="4"/>
    <x v="11"/>
    <x v="2469"/>
    <x v="0"/>
    <x v="0"/>
    <x v="2100"/>
    <x v="3454"/>
    <x v="11"/>
  </r>
  <r>
    <x v="4"/>
    <x v="11"/>
    <x v="2470"/>
    <x v="0"/>
    <x v="0"/>
    <x v="9"/>
    <x v="3455"/>
    <x v="15"/>
  </r>
  <r>
    <x v="4"/>
    <x v="11"/>
    <x v="2471"/>
    <x v="0"/>
    <x v="0"/>
    <x v="2101"/>
    <x v="3456"/>
    <x v="0"/>
  </r>
  <r>
    <x v="4"/>
    <x v="11"/>
    <x v="2472"/>
    <x v="0"/>
    <x v="0"/>
    <x v="20"/>
    <x v="3457"/>
    <x v="6"/>
  </r>
  <r>
    <x v="4"/>
    <x v="11"/>
    <x v="2473"/>
    <x v="0"/>
    <x v="0"/>
    <x v="2102"/>
    <x v="3458"/>
    <x v="11"/>
  </r>
  <r>
    <x v="4"/>
    <x v="11"/>
    <x v="2474"/>
    <x v="0"/>
    <x v="0"/>
    <x v="767"/>
    <x v="3459"/>
    <x v="30"/>
  </r>
  <r>
    <x v="4"/>
    <x v="11"/>
    <x v="2475"/>
    <x v="0"/>
    <x v="0"/>
    <x v="2103"/>
    <x v="3460"/>
    <x v="6"/>
  </r>
  <r>
    <x v="4"/>
    <x v="11"/>
    <x v="77"/>
    <x v="0"/>
    <x v="0"/>
    <x v="1405"/>
    <x v="3461"/>
    <x v="8"/>
  </r>
  <r>
    <x v="4"/>
    <x v="11"/>
    <x v="77"/>
    <x v="0"/>
    <x v="0"/>
    <x v="210"/>
    <x v="3462"/>
    <x v="8"/>
  </r>
  <r>
    <x v="4"/>
    <x v="11"/>
    <x v="2476"/>
    <x v="0"/>
    <x v="0"/>
    <x v="2104"/>
    <x v="3463"/>
    <x v="5"/>
  </r>
  <r>
    <x v="4"/>
    <x v="11"/>
    <x v="77"/>
    <x v="0"/>
    <x v="0"/>
    <x v="1393"/>
    <x v="3464"/>
    <x v="8"/>
  </r>
  <r>
    <x v="4"/>
    <x v="11"/>
    <x v="77"/>
    <x v="0"/>
    <x v="0"/>
    <x v="214"/>
    <x v="3465"/>
    <x v="8"/>
  </r>
  <r>
    <x v="4"/>
    <x v="11"/>
    <x v="77"/>
    <x v="0"/>
    <x v="0"/>
    <x v="2105"/>
    <x v="3466"/>
    <x v="8"/>
  </r>
  <r>
    <x v="4"/>
    <x v="11"/>
    <x v="77"/>
    <x v="0"/>
    <x v="0"/>
    <x v="1405"/>
    <x v="3467"/>
    <x v="8"/>
  </r>
  <r>
    <x v="4"/>
    <x v="11"/>
    <x v="77"/>
    <x v="0"/>
    <x v="0"/>
    <x v="106"/>
    <x v="3468"/>
    <x v="8"/>
  </r>
  <r>
    <x v="4"/>
    <x v="11"/>
    <x v="77"/>
    <x v="0"/>
    <x v="0"/>
    <x v="214"/>
    <x v="3469"/>
    <x v="8"/>
  </r>
  <r>
    <x v="4"/>
    <x v="11"/>
    <x v="2477"/>
    <x v="0"/>
    <x v="0"/>
    <x v="782"/>
    <x v="3470"/>
    <x v="6"/>
  </r>
  <r>
    <x v="4"/>
    <x v="11"/>
    <x v="2478"/>
    <x v="0"/>
    <x v="0"/>
    <x v="2"/>
    <x v="3471"/>
    <x v="2"/>
  </r>
  <r>
    <x v="4"/>
    <x v="11"/>
    <x v="77"/>
    <x v="0"/>
    <x v="0"/>
    <x v="1310"/>
    <x v="3472"/>
    <x v="8"/>
  </r>
  <r>
    <x v="4"/>
    <x v="11"/>
    <x v="2479"/>
    <x v="0"/>
    <x v="0"/>
    <x v="1175"/>
    <x v="3473"/>
    <x v="2"/>
  </r>
  <r>
    <x v="4"/>
    <x v="11"/>
    <x v="2480"/>
    <x v="0"/>
    <x v="0"/>
    <x v="2106"/>
    <x v="3474"/>
    <x v="9"/>
  </r>
  <r>
    <x v="4"/>
    <x v="11"/>
    <x v="2481"/>
    <x v="0"/>
    <x v="0"/>
    <x v="2107"/>
    <x v="3475"/>
    <x v="11"/>
  </r>
  <r>
    <x v="4"/>
    <x v="11"/>
    <x v="2482"/>
    <x v="0"/>
    <x v="0"/>
    <x v="2108"/>
    <x v="3476"/>
    <x v="9"/>
  </r>
  <r>
    <x v="4"/>
    <x v="11"/>
    <x v="2483"/>
    <x v="0"/>
    <x v="0"/>
    <x v="1059"/>
    <x v="3477"/>
    <x v="11"/>
  </r>
  <r>
    <x v="4"/>
    <x v="11"/>
    <x v="2484"/>
    <x v="0"/>
    <x v="0"/>
    <x v="2011"/>
    <x v="3478"/>
    <x v="2"/>
  </r>
  <r>
    <x v="4"/>
    <x v="11"/>
    <x v="2485"/>
    <x v="0"/>
    <x v="0"/>
    <x v="893"/>
    <x v="3479"/>
    <x v="15"/>
  </r>
  <r>
    <x v="4"/>
    <x v="11"/>
    <x v="2486"/>
    <x v="0"/>
    <x v="0"/>
    <x v="2109"/>
    <x v="3480"/>
    <x v="11"/>
  </r>
  <r>
    <x v="4"/>
    <x v="11"/>
    <x v="2487"/>
    <x v="0"/>
    <x v="0"/>
    <x v="2110"/>
    <x v="3481"/>
    <x v="11"/>
  </r>
  <r>
    <x v="4"/>
    <x v="11"/>
    <x v="2488"/>
    <x v="0"/>
    <x v="0"/>
    <x v="968"/>
    <x v="3482"/>
    <x v="11"/>
  </r>
  <r>
    <x v="4"/>
    <x v="11"/>
    <x v="2489"/>
    <x v="0"/>
    <x v="0"/>
    <x v="2111"/>
    <x v="3483"/>
    <x v="11"/>
  </r>
  <r>
    <x v="4"/>
    <x v="11"/>
    <x v="2490"/>
    <x v="0"/>
    <x v="0"/>
    <x v="2112"/>
    <x v="3484"/>
    <x v="2"/>
  </r>
  <r>
    <x v="4"/>
    <x v="11"/>
    <x v="2491"/>
    <x v="0"/>
    <x v="0"/>
    <x v="1846"/>
    <x v="3485"/>
    <x v="3"/>
  </r>
  <r>
    <x v="4"/>
    <x v="11"/>
    <x v="2492"/>
    <x v="0"/>
    <x v="0"/>
    <x v="1109"/>
    <x v="3486"/>
    <x v="0"/>
  </r>
  <r>
    <x v="4"/>
    <x v="11"/>
    <x v="2493"/>
    <x v="0"/>
    <x v="0"/>
    <x v="2113"/>
    <x v="3487"/>
    <x v="0"/>
  </r>
  <r>
    <x v="4"/>
    <x v="11"/>
    <x v="2494"/>
    <x v="0"/>
    <x v="0"/>
    <x v="2114"/>
    <x v="3488"/>
    <x v="0"/>
  </r>
  <r>
    <x v="4"/>
    <x v="11"/>
    <x v="2495"/>
    <x v="0"/>
    <x v="0"/>
    <x v="20"/>
    <x v="3489"/>
    <x v="0"/>
  </r>
  <r>
    <x v="4"/>
    <x v="11"/>
    <x v="2496"/>
    <x v="0"/>
    <x v="0"/>
    <x v="2115"/>
    <x v="3490"/>
    <x v="11"/>
  </r>
  <r>
    <x v="4"/>
    <x v="11"/>
    <x v="2497"/>
    <x v="0"/>
    <x v="0"/>
    <x v="20"/>
    <x v="3491"/>
    <x v="11"/>
  </r>
  <r>
    <x v="4"/>
    <x v="11"/>
    <x v="2498"/>
    <x v="0"/>
    <x v="0"/>
    <x v="2116"/>
    <x v="3492"/>
    <x v="11"/>
  </r>
  <r>
    <x v="4"/>
    <x v="11"/>
    <x v="2499"/>
    <x v="0"/>
    <x v="0"/>
    <x v="2117"/>
    <x v="3493"/>
    <x v="2"/>
  </r>
  <r>
    <x v="4"/>
    <x v="11"/>
    <x v="2500"/>
    <x v="0"/>
    <x v="0"/>
    <x v="2118"/>
    <x v="3494"/>
    <x v="2"/>
  </r>
  <r>
    <x v="4"/>
    <x v="11"/>
    <x v="2501"/>
    <x v="0"/>
    <x v="0"/>
    <x v="1113"/>
    <x v="3495"/>
    <x v="0"/>
  </r>
  <r>
    <x v="4"/>
    <x v="11"/>
    <x v="2502"/>
    <x v="0"/>
    <x v="0"/>
    <x v="873"/>
    <x v="3496"/>
    <x v="11"/>
  </r>
  <r>
    <x v="4"/>
    <x v="11"/>
    <x v="2503"/>
    <x v="0"/>
    <x v="0"/>
    <x v="2119"/>
    <x v="3497"/>
    <x v="11"/>
  </r>
  <r>
    <x v="4"/>
    <x v="11"/>
    <x v="2504"/>
    <x v="0"/>
    <x v="0"/>
    <x v="2120"/>
    <x v="3498"/>
    <x v="11"/>
  </r>
  <r>
    <x v="4"/>
    <x v="11"/>
    <x v="2505"/>
    <x v="0"/>
    <x v="0"/>
    <x v="931"/>
    <x v="3499"/>
    <x v="2"/>
  </r>
  <r>
    <x v="4"/>
    <x v="11"/>
    <x v="2506"/>
    <x v="0"/>
    <x v="0"/>
    <x v="4"/>
    <x v="3500"/>
    <x v="2"/>
  </r>
  <r>
    <x v="4"/>
    <x v="11"/>
    <x v="2507"/>
    <x v="0"/>
    <x v="0"/>
    <x v="2121"/>
    <x v="3501"/>
    <x v="11"/>
  </r>
  <r>
    <x v="4"/>
    <x v="11"/>
    <x v="2508"/>
    <x v="0"/>
    <x v="0"/>
    <x v="2122"/>
    <x v="3502"/>
    <x v="11"/>
  </r>
  <r>
    <x v="4"/>
    <x v="11"/>
    <x v="2509"/>
    <x v="0"/>
    <x v="0"/>
    <x v="2123"/>
    <x v="3503"/>
    <x v="11"/>
  </r>
  <r>
    <x v="4"/>
    <x v="11"/>
    <x v="2510"/>
    <x v="0"/>
    <x v="0"/>
    <x v="1199"/>
    <x v="3504"/>
    <x v="11"/>
  </r>
  <r>
    <x v="4"/>
    <x v="11"/>
    <x v="2511"/>
    <x v="0"/>
    <x v="0"/>
    <x v="1519"/>
    <x v="3505"/>
    <x v="2"/>
  </r>
  <r>
    <x v="4"/>
    <x v="11"/>
    <x v="2512"/>
    <x v="0"/>
    <x v="0"/>
    <x v="1519"/>
    <x v="3506"/>
    <x v="2"/>
  </r>
  <r>
    <x v="4"/>
    <x v="11"/>
    <x v="2513"/>
    <x v="0"/>
    <x v="0"/>
    <x v="1459"/>
    <x v="3507"/>
    <x v="6"/>
  </r>
  <r>
    <x v="4"/>
    <x v="11"/>
    <x v="2514"/>
    <x v="0"/>
    <x v="0"/>
    <x v="885"/>
    <x v="3508"/>
    <x v="1"/>
  </r>
  <r>
    <x v="4"/>
    <x v="11"/>
    <x v="2515"/>
    <x v="0"/>
    <x v="0"/>
    <x v="696"/>
    <x v="3509"/>
    <x v="1"/>
  </r>
  <r>
    <x v="4"/>
    <x v="11"/>
    <x v="2516"/>
    <x v="0"/>
    <x v="0"/>
    <x v="2124"/>
    <x v="3510"/>
    <x v="1"/>
  </r>
  <r>
    <x v="4"/>
    <x v="11"/>
    <x v="77"/>
    <x v="0"/>
    <x v="0"/>
    <x v="214"/>
    <x v="3511"/>
    <x v="8"/>
  </r>
  <r>
    <x v="4"/>
    <x v="11"/>
    <x v="77"/>
    <x v="0"/>
    <x v="0"/>
    <x v="62"/>
    <x v="3512"/>
    <x v="8"/>
  </r>
  <r>
    <x v="4"/>
    <x v="11"/>
    <x v="77"/>
    <x v="0"/>
    <x v="0"/>
    <x v="2125"/>
    <x v="3513"/>
    <x v="8"/>
  </r>
  <r>
    <x v="4"/>
    <x v="11"/>
    <x v="77"/>
    <x v="0"/>
    <x v="0"/>
    <x v="1283"/>
    <x v="3514"/>
    <x v="8"/>
  </r>
  <r>
    <x v="4"/>
    <x v="11"/>
    <x v="2517"/>
    <x v="0"/>
    <x v="0"/>
    <x v="24"/>
    <x v="3515"/>
    <x v="17"/>
  </r>
  <r>
    <x v="4"/>
    <x v="11"/>
    <x v="2518"/>
    <x v="0"/>
    <x v="0"/>
    <x v="2126"/>
    <x v="3516"/>
    <x v="6"/>
  </r>
  <r>
    <x v="4"/>
    <x v="11"/>
    <x v="2519"/>
    <x v="0"/>
    <x v="0"/>
    <x v="306"/>
    <x v="3517"/>
    <x v="11"/>
  </r>
  <r>
    <x v="4"/>
    <x v="11"/>
    <x v="77"/>
    <x v="0"/>
    <x v="0"/>
    <x v="78"/>
    <x v="3518"/>
    <x v="8"/>
  </r>
  <r>
    <x v="4"/>
    <x v="11"/>
    <x v="77"/>
    <x v="0"/>
    <x v="0"/>
    <x v="54"/>
    <x v="3519"/>
    <x v="8"/>
  </r>
  <r>
    <x v="4"/>
    <x v="11"/>
    <x v="77"/>
    <x v="0"/>
    <x v="0"/>
    <x v="106"/>
    <x v="3520"/>
    <x v="8"/>
  </r>
  <r>
    <x v="4"/>
    <x v="11"/>
    <x v="77"/>
    <x v="0"/>
    <x v="0"/>
    <x v="2127"/>
    <x v="3521"/>
    <x v="8"/>
  </r>
  <r>
    <x v="4"/>
    <x v="11"/>
    <x v="77"/>
    <x v="0"/>
    <x v="0"/>
    <x v="106"/>
    <x v="3522"/>
    <x v="8"/>
  </r>
  <r>
    <x v="4"/>
    <x v="11"/>
    <x v="77"/>
    <x v="0"/>
    <x v="0"/>
    <x v="106"/>
    <x v="3523"/>
    <x v="8"/>
  </r>
  <r>
    <x v="4"/>
    <x v="11"/>
    <x v="77"/>
    <x v="0"/>
    <x v="0"/>
    <x v="2128"/>
    <x v="3524"/>
    <x v="8"/>
  </r>
  <r>
    <x v="4"/>
    <x v="11"/>
    <x v="77"/>
    <x v="0"/>
    <x v="0"/>
    <x v="939"/>
    <x v="3525"/>
    <x v="8"/>
  </r>
  <r>
    <x v="4"/>
    <x v="11"/>
    <x v="77"/>
    <x v="0"/>
    <x v="0"/>
    <x v="168"/>
    <x v="3526"/>
    <x v="8"/>
  </r>
  <r>
    <x v="4"/>
    <x v="11"/>
    <x v="77"/>
    <x v="0"/>
    <x v="0"/>
    <x v="2129"/>
    <x v="3527"/>
    <x v="8"/>
  </r>
  <r>
    <x v="4"/>
    <x v="11"/>
    <x v="2520"/>
    <x v="0"/>
    <x v="0"/>
    <x v="285"/>
    <x v="3528"/>
    <x v="12"/>
  </r>
  <r>
    <x v="4"/>
    <x v="11"/>
    <x v="2521"/>
    <x v="0"/>
    <x v="0"/>
    <x v="975"/>
    <x v="3529"/>
    <x v="12"/>
  </r>
  <r>
    <x v="4"/>
    <x v="11"/>
    <x v="77"/>
    <x v="0"/>
    <x v="0"/>
    <x v="81"/>
    <x v="3530"/>
    <x v="8"/>
  </r>
  <r>
    <x v="4"/>
    <x v="11"/>
    <x v="2522"/>
    <x v="0"/>
    <x v="0"/>
    <x v="2130"/>
    <x v="3531"/>
    <x v="6"/>
  </r>
  <r>
    <x v="4"/>
    <x v="11"/>
    <x v="1304"/>
    <x v="0"/>
    <x v="0"/>
    <x v="2131"/>
    <x v="3532"/>
    <x v="5"/>
  </r>
  <r>
    <x v="4"/>
    <x v="11"/>
    <x v="2523"/>
    <x v="0"/>
    <x v="0"/>
    <x v="2132"/>
    <x v="3533"/>
    <x v="6"/>
  </r>
  <r>
    <x v="4"/>
    <x v="11"/>
    <x v="2489"/>
    <x v="0"/>
    <x v="0"/>
    <x v="2133"/>
    <x v="3534"/>
    <x v="11"/>
  </r>
  <r>
    <x v="4"/>
    <x v="11"/>
    <x v="2524"/>
    <x v="0"/>
    <x v="0"/>
    <x v="2134"/>
    <x v="3535"/>
    <x v="8"/>
  </r>
  <r>
    <x v="4"/>
    <x v="11"/>
    <x v="2525"/>
    <x v="0"/>
    <x v="0"/>
    <x v="2135"/>
    <x v="3536"/>
    <x v="0"/>
  </r>
  <r>
    <x v="4"/>
    <x v="11"/>
    <x v="2526"/>
    <x v="0"/>
    <x v="0"/>
    <x v="2136"/>
    <x v="3537"/>
    <x v="9"/>
  </r>
  <r>
    <x v="4"/>
    <x v="11"/>
    <x v="2527"/>
    <x v="0"/>
    <x v="0"/>
    <x v="2137"/>
    <x v="3538"/>
    <x v="3"/>
  </r>
  <r>
    <x v="4"/>
    <x v="11"/>
    <x v="2528"/>
    <x v="0"/>
    <x v="0"/>
    <x v="2"/>
    <x v="3539"/>
    <x v="11"/>
  </r>
  <r>
    <x v="4"/>
    <x v="11"/>
    <x v="2529"/>
    <x v="0"/>
    <x v="0"/>
    <x v="2138"/>
    <x v="3540"/>
    <x v="11"/>
  </r>
  <r>
    <x v="4"/>
    <x v="11"/>
    <x v="2530"/>
    <x v="0"/>
    <x v="0"/>
    <x v="1925"/>
    <x v="3541"/>
    <x v="15"/>
  </r>
  <r>
    <x v="4"/>
    <x v="11"/>
    <x v="2531"/>
    <x v="0"/>
    <x v="0"/>
    <x v="2139"/>
    <x v="3542"/>
    <x v="15"/>
  </r>
  <r>
    <x v="4"/>
    <x v="11"/>
    <x v="2532"/>
    <x v="0"/>
    <x v="0"/>
    <x v="2140"/>
    <x v="3543"/>
    <x v="11"/>
  </r>
  <r>
    <x v="4"/>
    <x v="11"/>
    <x v="2533"/>
    <x v="0"/>
    <x v="0"/>
    <x v="9"/>
    <x v="3544"/>
    <x v="23"/>
  </r>
  <r>
    <x v="4"/>
    <x v="11"/>
    <x v="2534"/>
    <x v="0"/>
    <x v="0"/>
    <x v="2141"/>
    <x v="3545"/>
    <x v="11"/>
  </r>
  <r>
    <x v="4"/>
    <x v="11"/>
    <x v="2535"/>
    <x v="0"/>
    <x v="0"/>
    <x v="2142"/>
    <x v="3546"/>
    <x v="11"/>
  </r>
  <r>
    <x v="4"/>
    <x v="11"/>
    <x v="2536"/>
    <x v="0"/>
    <x v="0"/>
    <x v="2143"/>
    <x v="3547"/>
    <x v="11"/>
  </r>
  <r>
    <x v="4"/>
    <x v="11"/>
    <x v="2537"/>
    <x v="0"/>
    <x v="0"/>
    <x v="2144"/>
    <x v="3548"/>
    <x v="1"/>
  </r>
  <r>
    <x v="4"/>
    <x v="11"/>
    <x v="2538"/>
    <x v="0"/>
    <x v="0"/>
    <x v="2145"/>
    <x v="3549"/>
    <x v="11"/>
  </r>
  <r>
    <x v="4"/>
    <x v="11"/>
    <x v="2539"/>
    <x v="0"/>
    <x v="0"/>
    <x v="2146"/>
    <x v="3550"/>
    <x v="2"/>
  </r>
  <r>
    <x v="4"/>
    <x v="11"/>
    <x v="2540"/>
    <x v="0"/>
    <x v="0"/>
    <x v="611"/>
    <x v="3551"/>
    <x v="11"/>
  </r>
  <r>
    <x v="4"/>
    <x v="11"/>
    <x v="2541"/>
    <x v="0"/>
    <x v="0"/>
    <x v="1459"/>
    <x v="3552"/>
    <x v="2"/>
  </r>
  <r>
    <x v="4"/>
    <x v="11"/>
    <x v="2542"/>
    <x v="0"/>
    <x v="0"/>
    <x v="2147"/>
    <x v="3553"/>
    <x v="3"/>
  </r>
  <r>
    <x v="4"/>
    <x v="11"/>
    <x v="2543"/>
    <x v="0"/>
    <x v="0"/>
    <x v="114"/>
    <x v="3554"/>
    <x v="5"/>
  </r>
  <r>
    <x v="4"/>
    <x v="11"/>
    <x v="2544"/>
    <x v="0"/>
    <x v="0"/>
    <x v="235"/>
    <x v="3555"/>
    <x v="6"/>
  </r>
  <r>
    <x v="4"/>
    <x v="11"/>
    <x v="77"/>
    <x v="0"/>
    <x v="0"/>
    <x v="88"/>
    <x v="3556"/>
    <x v="8"/>
  </r>
  <r>
    <x v="4"/>
    <x v="11"/>
    <x v="77"/>
    <x v="0"/>
    <x v="0"/>
    <x v="196"/>
    <x v="3557"/>
    <x v="8"/>
  </r>
  <r>
    <x v="4"/>
    <x v="11"/>
    <x v="77"/>
    <x v="0"/>
    <x v="0"/>
    <x v="196"/>
    <x v="3558"/>
    <x v="8"/>
  </r>
  <r>
    <x v="4"/>
    <x v="11"/>
    <x v="77"/>
    <x v="0"/>
    <x v="0"/>
    <x v="1405"/>
    <x v="3559"/>
    <x v="8"/>
  </r>
  <r>
    <x v="4"/>
    <x v="11"/>
    <x v="77"/>
    <x v="0"/>
    <x v="0"/>
    <x v="106"/>
    <x v="3560"/>
    <x v="8"/>
  </r>
  <r>
    <x v="4"/>
    <x v="11"/>
    <x v="77"/>
    <x v="0"/>
    <x v="0"/>
    <x v="2148"/>
    <x v="3561"/>
    <x v="8"/>
  </r>
  <r>
    <x v="4"/>
    <x v="11"/>
    <x v="2545"/>
    <x v="0"/>
    <x v="0"/>
    <x v="2149"/>
    <x v="3562"/>
    <x v="6"/>
  </r>
  <r>
    <x v="4"/>
    <x v="11"/>
    <x v="77"/>
    <x v="0"/>
    <x v="0"/>
    <x v="502"/>
    <x v="3563"/>
    <x v="8"/>
  </r>
  <r>
    <x v="4"/>
    <x v="11"/>
    <x v="77"/>
    <x v="0"/>
    <x v="0"/>
    <x v="1405"/>
    <x v="3564"/>
    <x v="8"/>
  </r>
  <r>
    <x v="4"/>
    <x v="11"/>
    <x v="77"/>
    <x v="0"/>
    <x v="0"/>
    <x v="196"/>
    <x v="3565"/>
    <x v="8"/>
  </r>
  <r>
    <x v="4"/>
    <x v="11"/>
    <x v="77"/>
    <x v="0"/>
    <x v="0"/>
    <x v="196"/>
    <x v="3566"/>
    <x v="8"/>
  </r>
  <r>
    <x v="4"/>
    <x v="11"/>
    <x v="2546"/>
    <x v="0"/>
    <x v="0"/>
    <x v="2150"/>
    <x v="3567"/>
    <x v="24"/>
  </r>
  <r>
    <x v="4"/>
    <x v="11"/>
    <x v="1304"/>
    <x v="0"/>
    <x v="0"/>
    <x v="2131"/>
    <x v="3568"/>
    <x v="5"/>
  </r>
  <r>
    <x v="4"/>
    <x v="11"/>
    <x v="77"/>
    <x v="0"/>
    <x v="0"/>
    <x v="2151"/>
    <x v="3569"/>
    <x v="8"/>
  </r>
  <r>
    <x v="4"/>
    <x v="11"/>
    <x v="77"/>
    <x v="0"/>
    <x v="0"/>
    <x v="2152"/>
    <x v="3570"/>
    <x v="8"/>
  </r>
  <r>
    <x v="4"/>
    <x v="11"/>
    <x v="1304"/>
    <x v="0"/>
    <x v="0"/>
    <x v="2153"/>
    <x v="3571"/>
    <x v="5"/>
  </r>
  <r>
    <x v="4"/>
    <x v="11"/>
    <x v="2547"/>
    <x v="0"/>
    <x v="0"/>
    <x v="2154"/>
    <x v="3572"/>
    <x v="2"/>
  </r>
  <r>
    <x v="4"/>
    <x v="11"/>
    <x v="2548"/>
    <x v="0"/>
    <x v="0"/>
    <x v="2155"/>
    <x v="3573"/>
    <x v="10"/>
  </r>
  <r>
    <x v="4"/>
    <x v="11"/>
    <x v="2549"/>
    <x v="0"/>
    <x v="0"/>
    <x v="2156"/>
    <x v="3574"/>
    <x v="15"/>
  </r>
  <r>
    <x v="4"/>
    <x v="11"/>
    <x v="2550"/>
    <x v="0"/>
    <x v="0"/>
    <x v="2157"/>
    <x v="3575"/>
    <x v="3"/>
  </r>
  <r>
    <x v="4"/>
    <x v="11"/>
    <x v="2483"/>
    <x v="0"/>
    <x v="0"/>
    <x v="617"/>
    <x v="3576"/>
    <x v="11"/>
  </r>
  <r>
    <x v="4"/>
    <x v="11"/>
    <x v="2551"/>
    <x v="0"/>
    <x v="0"/>
    <x v="56"/>
    <x v="3577"/>
    <x v="11"/>
  </r>
  <r>
    <x v="4"/>
    <x v="11"/>
    <x v="2552"/>
    <x v="0"/>
    <x v="0"/>
    <x v="2158"/>
    <x v="3578"/>
    <x v="11"/>
  </r>
  <r>
    <x v="4"/>
    <x v="11"/>
    <x v="2553"/>
    <x v="0"/>
    <x v="0"/>
    <x v="2159"/>
    <x v="3579"/>
    <x v="11"/>
  </r>
  <r>
    <x v="4"/>
    <x v="11"/>
    <x v="2554"/>
    <x v="0"/>
    <x v="0"/>
    <x v="2160"/>
    <x v="3580"/>
    <x v="6"/>
  </r>
  <r>
    <x v="4"/>
    <x v="11"/>
    <x v="2555"/>
    <x v="0"/>
    <x v="0"/>
    <x v="2161"/>
    <x v="3581"/>
    <x v="12"/>
  </r>
  <r>
    <x v="4"/>
    <x v="11"/>
    <x v="2556"/>
    <x v="0"/>
    <x v="0"/>
    <x v="775"/>
    <x v="3582"/>
    <x v="1"/>
  </r>
  <r>
    <x v="4"/>
    <x v="11"/>
    <x v="2557"/>
    <x v="0"/>
    <x v="0"/>
    <x v="983"/>
    <x v="3583"/>
    <x v="0"/>
  </r>
  <r>
    <x v="4"/>
    <x v="11"/>
    <x v="2558"/>
    <x v="0"/>
    <x v="0"/>
    <x v="110"/>
    <x v="3584"/>
    <x v="2"/>
  </r>
  <r>
    <x v="4"/>
    <x v="11"/>
    <x v="2559"/>
    <x v="0"/>
    <x v="0"/>
    <x v="4"/>
    <x v="3585"/>
    <x v="11"/>
  </r>
  <r>
    <x v="4"/>
    <x v="11"/>
    <x v="2560"/>
    <x v="0"/>
    <x v="0"/>
    <x v="2162"/>
    <x v="3586"/>
    <x v="11"/>
  </r>
  <r>
    <x v="4"/>
    <x v="11"/>
    <x v="2561"/>
    <x v="0"/>
    <x v="0"/>
    <x v="2163"/>
    <x v="3587"/>
    <x v="6"/>
  </r>
  <r>
    <x v="4"/>
    <x v="11"/>
    <x v="2562"/>
    <x v="0"/>
    <x v="0"/>
    <x v="2164"/>
    <x v="3588"/>
    <x v="6"/>
  </r>
  <r>
    <x v="4"/>
    <x v="11"/>
    <x v="2563"/>
    <x v="0"/>
    <x v="0"/>
    <x v="2165"/>
    <x v="3589"/>
    <x v="6"/>
  </r>
  <r>
    <x v="4"/>
    <x v="11"/>
    <x v="77"/>
    <x v="0"/>
    <x v="0"/>
    <x v="2151"/>
    <x v="3590"/>
    <x v="8"/>
  </r>
  <r>
    <x v="4"/>
    <x v="11"/>
    <x v="77"/>
    <x v="0"/>
    <x v="0"/>
    <x v="81"/>
    <x v="3591"/>
    <x v="8"/>
  </r>
  <r>
    <x v="4"/>
    <x v="11"/>
    <x v="77"/>
    <x v="0"/>
    <x v="0"/>
    <x v="152"/>
    <x v="3592"/>
    <x v="8"/>
  </r>
  <r>
    <x v="4"/>
    <x v="11"/>
    <x v="77"/>
    <x v="0"/>
    <x v="0"/>
    <x v="502"/>
    <x v="3593"/>
    <x v="8"/>
  </r>
  <r>
    <x v="4"/>
    <x v="11"/>
    <x v="77"/>
    <x v="0"/>
    <x v="0"/>
    <x v="2166"/>
    <x v="3594"/>
    <x v="8"/>
  </r>
  <r>
    <x v="4"/>
    <x v="11"/>
    <x v="77"/>
    <x v="0"/>
    <x v="0"/>
    <x v="2167"/>
    <x v="3595"/>
    <x v="8"/>
  </r>
  <r>
    <x v="4"/>
    <x v="11"/>
    <x v="77"/>
    <x v="0"/>
    <x v="0"/>
    <x v="1046"/>
    <x v="3596"/>
    <x v="8"/>
  </r>
  <r>
    <x v="4"/>
    <x v="11"/>
    <x v="77"/>
    <x v="0"/>
    <x v="0"/>
    <x v="2168"/>
    <x v="3597"/>
    <x v="8"/>
  </r>
  <r>
    <x v="4"/>
    <x v="11"/>
    <x v="77"/>
    <x v="0"/>
    <x v="0"/>
    <x v="2169"/>
    <x v="3598"/>
    <x v="8"/>
  </r>
  <r>
    <x v="1"/>
    <x v="11"/>
    <x v="2564"/>
    <x v="0"/>
    <x v="0"/>
    <x v="2170"/>
    <x v="25"/>
    <x v="4"/>
  </r>
  <r>
    <x v="4"/>
    <x v="11"/>
    <x v="2565"/>
    <x v="0"/>
    <x v="0"/>
    <x v="2171"/>
    <x v="3599"/>
    <x v="3"/>
  </r>
  <r>
    <x v="4"/>
    <x v="11"/>
    <x v="2566"/>
    <x v="0"/>
    <x v="0"/>
    <x v="27"/>
    <x v="3600"/>
    <x v="11"/>
  </r>
  <r>
    <x v="4"/>
    <x v="11"/>
    <x v="2567"/>
    <x v="0"/>
    <x v="0"/>
    <x v="1007"/>
    <x v="3601"/>
    <x v="3"/>
  </r>
  <r>
    <x v="4"/>
    <x v="11"/>
    <x v="2568"/>
    <x v="0"/>
    <x v="0"/>
    <x v="1340"/>
    <x v="3602"/>
    <x v="11"/>
  </r>
  <r>
    <x v="4"/>
    <x v="11"/>
    <x v="2569"/>
    <x v="0"/>
    <x v="0"/>
    <x v="2172"/>
    <x v="3603"/>
    <x v="9"/>
  </r>
  <r>
    <x v="4"/>
    <x v="11"/>
    <x v="2570"/>
    <x v="0"/>
    <x v="0"/>
    <x v="2173"/>
    <x v="3604"/>
    <x v="9"/>
  </r>
  <r>
    <x v="4"/>
    <x v="11"/>
    <x v="2571"/>
    <x v="0"/>
    <x v="0"/>
    <x v="2174"/>
    <x v="3605"/>
    <x v="9"/>
  </r>
  <r>
    <x v="4"/>
    <x v="11"/>
    <x v="2572"/>
    <x v="0"/>
    <x v="0"/>
    <x v="2"/>
    <x v="3606"/>
    <x v="3"/>
  </r>
  <r>
    <x v="4"/>
    <x v="11"/>
    <x v="2573"/>
    <x v="0"/>
    <x v="0"/>
    <x v="2"/>
    <x v="3607"/>
    <x v="3"/>
  </r>
  <r>
    <x v="4"/>
    <x v="11"/>
    <x v="2574"/>
    <x v="0"/>
    <x v="0"/>
    <x v="7"/>
    <x v="3608"/>
    <x v="3"/>
  </r>
  <r>
    <x v="4"/>
    <x v="11"/>
    <x v="2575"/>
    <x v="0"/>
    <x v="0"/>
    <x v="595"/>
    <x v="3609"/>
    <x v="1"/>
  </r>
  <r>
    <x v="4"/>
    <x v="11"/>
    <x v="2576"/>
    <x v="0"/>
    <x v="0"/>
    <x v="181"/>
    <x v="3610"/>
    <x v="11"/>
  </r>
  <r>
    <x v="4"/>
    <x v="11"/>
    <x v="2577"/>
    <x v="0"/>
    <x v="0"/>
    <x v="2175"/>
    <x v="3611"/>
    <x v="11"/>
  </r>
  <r>
    <x v="4"/>
    <x v="11"/>
    <x v="2578"/>
    <x v="0"/>
    <x v="0"/>
    <x v="296"/>
    <x v="3612"/>
    <x v="2"/>
  </r>
  <r>
    <x v="4"/>
    <x v="11"/>
    <x v="2579"/>
    <x v="0"/>
    <x v="0"/>
    <x v="2176"/>
    <x v="3613"/>
    <x v="6"/>
  </r>
  <r>
    <x v="4"/>
    <x v="11"/>
    <x v="77"/>
    <x v="0"/>
    <x v="0"/>
    <x v="2152"/>
    <x v="3614"/>
    <x v="8"/>
  </r>
  <r>
    <x v="4"/>
    <x v="11"/>
    <x v="77"/>
    <x v="0"/>
    <x v="0"/>
    <x v="152"/>
    <x v="3615"/>
    <x v="8"/>
  </r>
  <r>
    <x v="4"/>
    <x v="11"/>
    <x v="77"/>
    <x v="0"/>
    <x v="0"/>
    <x v="1131"/>
    <x v="3615"/>
    <x v="8"/>
  </r>
  <r>
    <x v="4"/>
    <x v="11"/>
    <x v="2580"/>
    <x v="0"/>
    <x v="0"/>
    <x v="2177"/>
    <x v="3616"/>
    <x v="15"/>
  </r>
  <r>
    <x v="13"/>
    <x v="11"/>
    <x v="2581"/>
    <x v="0"/>
    <x v="0"/>
    <x v="2178"/>
    <x v="3617"/>
    <x v="0"/>
  </r>
  <r>
    <x v="13"/>
    <x v="11"/>
    <x v="2582"/>
    <x v="0"/>
    <x v="0"/>
    <x v="955"/>
    <x v="3618"/>
    <x v="1"/>
  </r>
  <r>
    <x v="6"/>
    <x v="11"/>
    <x v="77"/>
    <x v="0"/>
    <x v="0"/>
    <x v="106"/>
    <x v="3619"/>
    <x v="8"/>
  </r>
  <r>
    <x v="6"/>
    <x v="11"/>
    <x v="77"/>
    <x v="0"/>
    <x v="0"/>
    <x v="106"/>
    <x v="3620"/>
    <x v="8"/>
  </r>
  <r>
    <x v="6"/>
    <x v="11"/>
    <x v="77"/>
    <x v="0"/>
    <x v="0"/>
    <x v="1393"/>
    <x v="3621"/>
    <x v="8"/>
  </r>
  <r>
    <x v="6"/>
    <x v="11"/>
    <x v="77"/>
    <x v="0"/>
    <x v="0"/>
    <x v="106"/>
    <x v="3622"/>
    <x v="8"/>
  </r>
  <r>
    <x v="6"/>
    <x v="11"/>
    <x v="77"/>
    <x v="0"/>
    <x v="0"/>
    <x v="2179"/>
    <x v="3623"/>
    <x v="8"/>
  </r>
  <r>
    <x v="6"/>
    <x v="11"/>
    <x v="77"/>
    <x v="0"/>
    <x v="0"/>
    <x v="106"/>
    <x v="3624"/>
    <x v="8"/>
  </r>
  <r>
    <x v="6"/>
    <x v="11"/>
    <x v="77"/>
    <x v="0"/>
    <x v="0"/>
    <x v="2180"/>
    <x v="3625"/>
    <x v="8"/>
  </r>
  <r>
    <x v="6"/>
    <x v="11"/>
    <x v="77"/>
    <x v="0"/>
    <x v="0"/>
    <x v="78"/>
    <x v="3626"/>
    <x v="8"/>
  </r>
  <r>
    <x v="6"/>
    <x v="11"/>
    <x v="77"/>
    <x v="0"/>
    <x v="0"/>
    <x v="2181"/>
    <x v="3627"/>
    <x v="8"/>
  </r>
  <r>
    <x v="6"/>
    <x v="11"/>
    <x v="77"/>
    <x v="0"/>
    <x v="0"/>
    <x v="1278"/>
    <x v="3628"/>
    <x v="8"/>
  </r>
  <r>
    <x v="6"/>
    <x v="11"/>
    <x v="77"/>
    <x v="0"/>
    <x v="0"/>
    <x v="248"/>
    <x v="3629"/>
    <x v="8"/>
  </r>
  <r>
    <x v="6"/>
    <x v="11"/>
    <x v="77"/>
    <x v="0"/>
    <x v="0"/>
    <x v="2182"/>
    <x v="3630"/>
    <x v="8"/>
  </r>
  <r>
    <x v="6"/>
    <x v="11"/>
    <x v="77"/>
    <x v="0"/>
    <x v="0"/>
    <x v="248"/>
    <x v="3631"/>
    <x v="8"/>
  </r>
  <r>
    <x v="6"/>
    <x v="11"/>
    <x v="77"/>
    <x v="0"/>
    <x v="0"/>
    <x v="2183"/>
    <x v="3632"/>
    <x v="8"/>
  </r>
  <r>
    <x v="6"/>
    <x v="11"/>
    <x v="77"/>
    <x v="0"/>
    <x v="0"/>
    <x v="54"/>
    <x v="3633"/>
    <x v="8"/>
  </r>
  <r>
    <x v="6"/>
    <x v="11"/>
    <x v="77"/>
    <x v="0"/>
    <x v="0"/>
    <x v="1419"/>
    <x v="3634"/>
    <x v="8"/>
  </r>
  <r>
    <x v="6"/>
    <x v="11"/>
    <x v="77"/>
    <x v="0"/>
    <x v="0"/>
    <x v="123"/>
    <x v="3635"/>
    <x v="8"/>
  </r>
  <r>
    <x v="6"/>
    <x v="11"/>
    <x v="77"/>
    <x v="0"/>
    <x v="0"/>
    <x v="525"/>
    <x v="3636"/>
    <x v="8"/>
  </r>
  <r>
    <x v="6"/>
    <x v="11"/>
    <x v="77"/>
    <x v="0"/>
    <x v="0"/>
    <x v="2184"/>
    <x v="3637"/>
    <x v="8"/>
  </r>
  <r>
    <x v="6"/>
    <x v="11"/>
    <x v="2583"/>
    <x v="0"/>
    <x v="0"/>
    <x v="2185"/>
    <x v="3638"/>
    <x v="5"/>
  </r>
  <r>
    <x v="6"/>
    <x v="11"/>
    <x v="77"/>
    <x v="0"/>
    <x v="0"/>
    <x v="2186"/>
    <x v="3639"/>
    <x v="8"/>
  </r>
  <r>
    <x v="6"/>
    <x v="11"/>
    <x v="77"/>
    <x v="0"/>
    <x v="0"/>
    <x v="2187"/>
    <x v="3640"/>
    <x v="8"/>
  </r>
  <r>
    <x v="7"/>
    <x v="11"/>
    <x v="2584"/>
    <x v="0"/>
    <x v="0"/>
    <x v="2"/>
    <x v="3641"/>
    <x v="17"/>
  </r>
  <r>
    <x v="7"/>
    <x v="11"/>
    <x v="2585"/>
    <x v="0"/>
    <x v="0"/>
    <x v="2188"/>
    <x v="3642"/>
    <x v="22"/>
  </r>
  <r>
    <x v="7"/>
    <x v="11"/>
    <x v="2586"/>
    <x v="0"/>
    <x v="0"/>
    <x v="2189"/>
    <x v="3643"/>
    <x v="22"/>
  </r>
  <r>
    <x v="14"/>
    <x v="9"/>
    <x v="2587"/>
    <x v="0"/>
    <x v="0"/>
    <x v="2190"/>
    <x v="25"/>
    <x v="22"/>
  </r>
  <r>
    <x v="14"/>
    <x v="11"/>
    <x v="2588"/>
    <x v="0"/>
    <x v="0"/>
    <x v="2191"/>
    <x v="3644"/>
    <x v="15"/>
  </r>
  <r>
    <x v="14"/>
    <x v="11"/>
    <x v="2589"/>
    <x v="0"/>
    <x v="0"/>
    <x v="2192"/>
    <x v="25"/>
    <x v="22"/>
  </r>
  <r>
    <x v="14"/>
    <x v="11"/>
    <x v="2590"/>
    <x v="0"/>
    <x v="0"/>
    <x v="2193"/>
    <x v="3645"/>
    <x v="15"/>
  </r>
  <r>
    <x v="15"/>
    <x v="11"/>
    <x v="2591"/>
    <x v="0"/>
    <x v="0"/>
    <x v="2194"/>
    <x v="3646"/>
    <x v="5"/>
  </r>
  <r>
    <x v="15"/>
    <x v="11"/>
    <x v="2592"/>
    <x v="0"/>
    <x v="0"/>
    <x v="2195"/>
    <x v="3647"/>
    <x v="5"/>
  </r>
  <r>
    <x v="15"/>
    <x v="11"/>
    <x v="2593"/>
    <x v="0"/>
    <x v="0"/>
    <x v="2196"/>
    <x v="3648"/>
    <x v="4"/>
  </r>
  <r>
    <x v="16"/>
    <x v="11"/>
    <x v="2594"/>
    <x v="0"/>
    <x v="0"/>
    <x v="1822"/>
    <x v="3649"/>
    <x v="17"/>
  </r>
  <r>
    <x v="16"/>
    <x v="11"/>
    <x v="2595"/>
    <x v="0"/>
    <x v="0"/>
    <x v="2197"/>
    <x v="3650"/>
    <x v="11"/>
  </r>
  <r>
    <x v="16"/>
    <x v="11"/>
    <x v="2596"/>
    <x v="0"/>
    <x v="0"/>
    <x v="451"/>
    <x v="3651"/>
    <x v="0"/>
  </r>
  <r>
    <x v="16"/>
    <x v="11"/>
    <x v="2597"/>
    <x v="0"/>
    <x v="0"/>
    <x v="312"/>
    <x v="3652"/>
    <x v="0"/>
  </r>
  <r>
    <x v="16"/>
    <x v="11"/>
    <x v="2598"/>
    <x v="0"/>
    <x v="0"/>
    <x v="1171"/>
    <x v="3653"/>
    <x v="0"/>
  </r>
  <r>
    <x v="16"/>
    <x v="11"/>
    <x v="2599"/>
    <x v="0"/>
    <x v="0"/>
    <x v="2198"/>
    <x v="3654"/>
    <x v="0"/>
  </r>
  <r>
    <x v="16"/>
    <x v="11"/>
    <x v="2600"/>
    <x v="0"/>
    <x v="0"/>
    <x v="2156"/>
    <x v="3655"/>
    <x v="3"/>
  </r>
  <r>
    <x v="16"/>
    <x v="11"/>
    <x v="2601"/>
    <x v="0"/>
    <x v="0"/>
    <x v="25"/>
    <x v="3656"/>
    <x v="2"/>
  </r>
  <r>
    <x v="16"/>
    <x v="11"/>
    <x v="2602"/>
    <x v="0"/>
    <x v="0"/>
    <x v="1005"/>
    <x v="3657"/>
    <x v="0"/>
  </r>
  <r>
    <x v="16"/>
    <x v="11"/>
    <x v="2603"/>
    <x v="0"/>
    <x v="0"/>
    <x v="878"/>
    <x v="3658"/>
    <x v="3"/>
  </r>
  <r>
    <x v="16"/>
    <x v="11"/>
    <x v="2604"/>
    <x v="0"/>
    <x v="0"/>
    <x v="2039"/>
    <x v="3659"/>
    <x v="7"/>
  </r>
  <r>
    <x v="16"/>
    <x v="11"/>
    <x v="2605"/>
    <x v="0"/>
    <x v="0"/>
    <x v="2199"/>
    <x v="3660"/>
    <x v="11"/>
  </r>
  <r>
    <x v="16"/>
    <x v="11"/>
    <x v="2606"/>
    <x v="0"/>
    <x v="0"/>
    <x v="2200"/>
    <x v="3661"/>
    <x v="0"/>
  </r>
  <r>
    <x v="16"/>
    <x v="11"/>
    <x v="2607"/>
    <x v="0"/>
    <x v="0"/>
    <x v="2201"/>
    <x v="3662"/>
    <x v="11"/>
  </r>
  <r>
    <x v="16"/>
    <x v="11"/>
    <x v="2608"/>
    <x v="0"/>
    <x v="0"/>
    <x v="2202"/>
    <x v="3663"/>
    <x v="11"/>
  </r>
  <r>
    <x v="16"/>
    <x v="11"/>
    <x v="2609"/>
    <x v="0"/>
    <x v="0"/>
    <x v="853"/>
    <x v="3664"/>
    <x v="2"/>
  </r>
  <r>
    <x v="16"/>
    <x v="11"/>
    <x v="2610"/>
    <x v="0"/>
    <x v="0"/>
    <x v="2203"/>
    <x v="3665"/>
    <x v="11"/>
  </r>
  <r>
    <x v="16"/>
    <x v="11"/>
    <x v="2611"/>
    <x v="0"/>
    <x v="0"/>
    <x v="2204"/>
    <x v="3666"/>
    <x v="11"/>
  </r>
  <r>
    <x v="16"/>
    <x v="11"/>
    <x v="2612"/>
    <x v="0"/>
    <x v="0"/>
    <x v="2205"/>
    <x v="3667"/>
    <x v="0"/>
  </r>
  <r>
    <x v="16"/>
    <x v="11"/>
    <x v="2613"/>
    <x v="0"/>
    <x v="0"/>
    <x v="7"/>
    <x v="3668"/>
    <x v="3"/>
  </r>
  <r>
    <x v="16"/>
    <x v="11"/>
    <x v="2614"/>
    <x v="0"/>
    <x v="0"/>
    <x v="2206"/>
    <x v="3669"/>
    <x v="3"/>
  </r>
  <r>
    <x v="16"/>
    <x v="11"/>
    <x v="2615"/>
    <x v="0"/>
    <x v="0"/>
    <x v="20"/>
    <x v="3670"/>
    <x v="1"/>
  </r>
  <r>
    <x v="16"/>
    <x v="11"/>
    <x v="2616"/>
    <x v="0"/>
    <x v="0"/>
    <x v="2207"/>
    <x v="3671"/>
    <x v="3"/>
  </r>
  <r>
    <x v="16"/>
    <x v="11"/>
    <x v="2617"/>
    <x v="0"/>
    <x v="0"/>
    <x v="2208"/>
    <x v="3672"/>
    <x v="15"/>
  </r>
  <r>
    <x v="16"/>
    <x v="11"/>
    <x v="2618"/>
    <x v="0"/>
    <x v="0"/>
    <x v="2209"/>
    <x v="3673"/>
    <x v="0"/>
  </r>
  <r>
    <x v="16"/>
    <x v="11"/>
    <x v="2619"/>
    <x v="0"/>
    <x v="0"/>
    <x v="2210"/>
    <x v="3674"/>
    <x v="0"/>
  </r>
  <r>
    <x v="16"/>
    <x v="11"/>
    <x v="2620"/>
    <x v="0"/>
    <x v="0"/>
    <x v="2211"/>
    <x v="3675"/>
    <x v="0"/>
  </r>
  <r>
    <x v="16"/>
    <x v="11"/>
    <x v="2621"/>
    <x v="0"/>
    <x v="0"/>
    <x v="348"/>
    <x v="3676"/>
    <x v="15"/>
  </r>
  <r>
    <x v="16"/>
    <x v="11"/>
    <x v="2622"/>
    <x v="0"/>
    <x v="0"/>
    <x v="2212"/>
    <x v="3677"/>
    <x v="11"/>
  </r>
  <r>
    <x v="16"/>
    <x v="11"/>
    <x v="2623"/>
    <x v="0"/>
    <x v="0"/>
    <x v="1979"/>
    <x v="3678"/>
    <x v="0"/>
  </r>
  <r>
    <x v="16"/>
    <x v="11"/>
    <x v="2624"/>
    <x v="0"/>
    <x v="0"/>
    <x v="2213"/>
    <x v="3679"/>
    <x v="0"/>
  </r>
  <r>
    <x v="16"/>
    <x v="11"/>
    <x v="2625"/>
    <x v="0"/>
    <x v="0"/>
    <x v="776"/>
    <x v="3680"/>
    <x v="11"/>
  </r>
  <r>
    <x v="16"/>
    <x v="11"/>
    <x v="2626"/>
    <x v="0"/>
    <x v="0"/>
    <x v="2214"/>
    <x v="3681"/>
    <x v="11"/>
  </r>
  <r>
    <x v="16"/>
    <x v="11"/>
    <x v="2627"/>
    <x v="0"/>
    <x v="0"/>
    <x v="486"/>
    <x v="3682"/>
    <x v="11"/>
  </r>
  <r>
    <x v="16"/>
    <x v="11"/>
    <x v="2628"/>
    <x v="0"/>
    <x v="0"/>
    <x v="110"/>
    <x v="3683"/>
    <x v="0"/>
  </r>
  <r>
    <x v="16"/>
    <x v="11"/>
    <x v="2629"/>
    <x v="0"/>
    <x v="0"/>
    <x v="2215"/>
    <x v="3684"/>
    <x v="3"/>
  </r>
  <r>
    <x v="16"/>
    <x v="11"/>
    <x v="2630"/>
    <x v="0"/>
    <x v="0"/>
    <x v="898"/>
    <x v="3685"/>
    <x v="3"/>
  </r>
  <r>
    <x v="16"/>
    <x v="11"/>
    <x v="2631"/>
    <x v="0"/>
    <x v="0"/>
    <x v="2216"/>
    <x v="3686"/>
    <x v="11"/>
  </r>
  <r>
    <x v="16"/>
    <x v="11"/>
    <x v="2632"/>
    <x v="0"/>
    <x v="0"/>
    <x v="2217"/>
    <x v="3687"/>
    <x v="11"/>
  </r>
  <r>
    <x v="16"/>
    <x v="11"/>
    <x v="2633"/>
    <x v="0"/>
    <x v="0"/>
    <x v="1176"/>
    <x v="3688"/>
    <x v="11"/>
  </r>
  <r>
    <x v="16"/>
    <x v="11"/>
    <x v="2634"/>
    <x v="0"/>
    <x v="0"/>
    <x v="27"/>
    <x v="3689"/>
    <x v="0"/>
  </r>
  <r>
    <x v="16"/>
    <x v="11"/>
    <x v="2635"/>
    <x v="0"/>
    <x v="0"/>
    <x v="4"/>
    <x v="3690"/>
    <x v="3"/>
  </r>
  <r>
    <x v="16"/>
    <x v="11"/>
    <x v="2636"/>
    <x v="0"/>
    <x v="0"/>
    <x v="3"/>
    <x v="3691"/>
    <x v="3"/>
  </r>
  <r>
    <x v="16"/>
    <x v="11"/>
    <x v="2637"/>
    <x v="0"/>
    <x v="0"/>
    <x v="2218"/>
    <x v="3692"/>
    <x v="0"/>
  </r>
  <r>
    <x v="16"/>
    <x v="11"/>
    <x v="2638"/>
    <x v="0"/>
    <x v="0"/>
    <x v="8"/>
    <x v="3693"/>
    <x v="3"/>
  </r>
  <r>
    <x v="16"/>
    <x v="11"/>
    <x v="2639"/>
    <x v="0"/>
    <x v="0"/>
    <x v="2219"/>
    <x v="3694"/>
    <x v="0"/>
  </r>
  <r>
    <x v="16"/>
    <x v="11"/>
    <x v="2640"/>
    <x v="0"/>
    <x v="0"/>
    <x v="2220"/>
    <x v="3695"/>
    <x v="0"/>
  </r>
  <r>
    <x v="16"/>
    <x v="11"/>
    <x v="2641"/>
    <x v="0"/>
    <x v="0"/>
    <x v="2221"/>
    <x v="3696"/>
    <x v="2"/>
  </r>
  <r>
    <x v="16"/>
    <x v="11"/>
    <x v="2642"/>
    <x v="0"/>
    <x v="0"/>
    <x v="417"/>
    <x v="3697"/>
    <x v="0"/>
  </r>
  <r>
    <x v="16"/>
    <x v="11"/>
    <x v="2643"/>
    <x v="0"/>
    <x v="0"/>
    <x v="933"/>
    <x v="3698"/>
    <x v="3"/>
  </r>
  <r>
    <x v="16"/>
    <x v="11"/>
    <x v="2644"/>
    <x v="0"/>
    <x v="0"/>
    <x v="2122"/>
    <x v="3699"/>
    <x v="11"/>
  </r>
  <r>
    <x v="16"/>
    <x v="11"/>
    <x v="2645"/>
    <x v="0"/>
    <x v="0"/>
    <x v="726"/>
    <x v="3700"/>
    <x v="11"/>
  </r>
  <r>
    <x v="16"/>
    <x v="11"/>
    <x v="2646"/>
    <x v="0"/>
    <x v="0"/>
    <x v="852"/>
    <x v="3701"/>
    <x v="11"/>
  </r>
  <r>
    <x v="16"/>
    <x v="11"/>
    <x v="2647"/>
    <x v="0"/>
    <x v="0"/>
    <x v="277"/>
    <x v="3702"/>
    <x v="14"/>
  </r>
  <r>
    <x v="16"/>
    <x v="11"/>
    <x v="2648"/>
    <x v="0"/>
    <x v="0"/>
    <x v="2122"/>
    <x v="3703"/>
    <x v="11"/>
  </r>
  <r>
    <x v="16"/>
    <x v="11"/>
    <x v="2649"/>
    <x v="0"/>
    <x v="0"/>
    <x v="2222"/>
    <x v="3704"/>
    <x v="3"/>
  </r>
  <r>
    <x v="16"/>
    <x v="11"/>
    <x v="2650"/>
    <x v="0"/>
    <x v="0"/>
    <x v="1925"/>
    <x v="3705"/>
    <x v="2"/>
  </r>
  <r>
    <x v="16"/>
    <x v="11"/>
    <x v="2651"/>
    <x v="0"/>
    <x v="0"/>
    <x v="612"/>
    <x v="3706"/>
    <x v="3"/>
  </r>
  <r>
    <x v="16"/>
    <x v="11"/>
    <x v="2652"/>
    <x v="0"/>
    <x v="0"/>
    <x v="292"/>
    <x v="3707"/>
    <x v="0"/>
  </r>
  <r>
    <x v="16"/>
    <x v="11"/>
    <x v="2653"/>
    <x v="0"/>
    <x v="0"/>
    <x v="664"/>
    <x v="3708"/>
    <x v="9"/>
  </r>
  <r>
    <x v="16"/>
    <x v="11"/>
    <x v="2654"/>
    <x v="0"/>
    <x v="0"/>
    <x v="2223"/>
    <x v="3709"/>
    <x v="11"/>
  </r>
  <r>
    <x v="16"/>
    <x v="11"/>
    <x v="2655"/>
    <x v="0"/>
    <x v="0"/>
    <x v="1796"/>
    <x v="3710"/>
    <x v="11"/>
  </r>
  <r>
    <x v="16"/>
    <x v="11"/>
    <x v="2656"/>
    <x v="0"/>
    <x v="0"/>
    <x v="2224"/>
    <x v="3711"/>
    <x v="11"/>
  </r>
  <r>
    <x v="16"/>
    <x v="11"/>
    <x v="2657"/>
    <x v="0"/>
    <x v="0"/>
    <x v="2225"/>
    <x v="3712"/>
    <x v="0"/>
  </r>
  <r>
    <x v="16"/>
    <x v="11"/>
    <x v="2658"/>
    <x v="0"/>
    <x v="0"/>
    <x v="2226"/>
    <x v="3713"/>
    <x v="7"/>
  </r>
  <r>
    <x v="16"/>
    <x v="11"/>
    <x v="2659"/>
    <x v="0"/>
    <x v="0"/>
    <x v="933"/>
    <x v="3714"/>
    <x v="0"/>
  </r>
  <r>
    <x v="16"/>
    <x v="11"/>
    <x v="2660"/>
    <x v="0"/>
    <x v="0"/>
    <x v="252"/>
    <x v="3715"/>
    <x v="0"/>
  </r>
  <r>
    <x v="16"/>
    <x v="11"/>
    <x v="2661"/>
    <x v="0"/>
    <x v="0"/>
    <x v="2227"/>
    <x v="3716"/>
    <x v="11"/>
  </r>
  <r>
    <x v="16"/>
    <x v="11"/>
    <x v="2662"/>
    <x v="0"/>
    <x v="0"/>
    <x v="2228"/>
    <x v="3717"/>
    <x v="11"/>
  </r>
  <r>
    <x v="16"/>
    <x v="11"/>
    <x v="2663"/>
    <x v="0"/>
    <x v="0"/>
    <x v="312"/>
    <x v="3718"/>
    <x v="3"/>
  </r>
  <r>
    <x v="16"/>
    <x v="11"/>
    <x v="2664"/>
    <x v="0"/>
    <x v="0"/>
    <x v="748"/>
    <x v="3719"/>
    <x v="11"/>
  </r>
  <r>
    <x v="16"/>
    <x v="11"/>
    <x v="2665"/>
    <x v="0"/>
    <x v="0"/>
    <x v="2229"/>
    <x v="3720"/>
    <x v="9"/>
  </r>
  <r>
    <x v="16"/>
    <x v="11"/>
    <x v="2666"/>
    <x v="0"/>
    <x v="0"/>
    <x v="742"/>
    <x v="3721"/>
    <x v="9"/>
  </r>
  <r>
    <x v="16"/>
    <x v="11"/>
    <x v="2667"/>
    <x v="0"/>
    <x v="0"/>
    <x v="2230"/>
    <x v="3722"/>
    <x v="0"/>
  </r>
  <r>
    <x v="16"/>
    <x v="11"/>
    <x v="2668"/>
    <x v="0"/>
    <x v="0"/>
    <x v="2231"/>
    <x v="3723"/>
    <x v="2"/>
  </r>
  <r>
    <x v="16"/>
    <x v="11"/>
    <x v="2669"/>
    <x v="0"/>
    <x v="0"/>
    <x v="2232"/>
    <x v="3724"/>
    <x v="13"/>
  </r>
  <r>
    <x v="16"/>
    <x v="11"/>
    <x v="2670"/>
    <x v="0"/>
    <x v="0"/>
    <x v="2233"/>
    <x v="3725"/>
    <x v="17"/>
  </r>
  <r>
    <x v="16"/>
    <x v="11"/>
    <x v="2671"/>
    <x v="0"/>
    <x v="0"/>
    <x v="235"/>
    <x v="3726"/>
    <x v="3"/>
  </r>
  <r>
    <x v="16"/>
    <x v="11"/>
    <x v="2672"/>
    <x v="0"/>
    <x v="0"/>
    <x v="280"/>
    <x v="3727"/>
    <x v="17"/>
  </r>
  <r>
    <x v="16"/>
    <x v="11"/>
    <x v="2673"/>
    <x v="0"/>
    <x v="0"/>
    <x v="663"/>
    <x v="3728"/>
    <x v="11"/>
  </r>
  <r>
    <x v="16"/>
    <x v="11"/>
    <x v="2674"/>
    <x v="0"/>
    <x v="0"/>
    <x v="2234"/>
    <x v="3729"/>
    <x v="11"/>
  </r>
  <r>
    <x v="16"/>
    <x v="11"/>
    <x v="2675"/>
    <x v="0"/>
    <x v="0"/>
    <x v="4"/>
    <x v="3730"/>
    <x v="7"/>
  </r>
  <r>
    <x v="16"/>
    <x v="11"/>
    <x v="2676"/>
    <x v="0"/>
    <x v="0"/>
    <x v="2003"/>
    <x v="3731"/>
    <x v="0"/>
  </r>
  <r>
    <x v="16"/>
    <x v="11"/>
    <x v="2677"/>
    <x v="0"/>
    <x v="0"/>
    <x v="1473"/>
    <x v="3732"/>
    <x v="11"/>
  </r>
  <r>
    <x v="16"/>
    <x v="11"/>
    <x v="2678"/>
    <x v="0"/>
    <x v="0"/>
    <x v="2235"/>
    <x v="3733"/>
    <x v="0"/>
  </r>
  <r>
    <x v="16"/>
    <x v="11"/>
    <x v="2679"/>
    <x v="0"/>
    <x v="0"/>
    <x v="933"/>
    <x v="3734"/>
    <x v="0"/>
  </r>
  <r>
    <x v="16"/>
    <x v="11"/>
    <x v="2680"/>
    <x v="0"/>
    <x v="0"/>
    <x v="2236"/>
    <x v="3735"/>
    <x v="0"/>
  </r>
  <r>
    <x v="16"/>
    <x v="11"/>
    <x v="2681"/>
    <x v="0"/>
    <x v="0"/>
    <x v="2237"/>
    <x v="3736"/>
    <x v="6"/>
  </r>
  <r>
    <x v="16"/>
    <x v="11"/>
    <x v="2682"/>
    <x v="0"/>
    <x v="0"/>
    <x v="2206"/>
    <x v="3737"/>
    <x v="3"/>
  </r>
  <r>
    <x v="16"/>
    <x v="11"/>
    <x v="2683"/>
    <x v="0"/>
    <x v="0"/>
    <x v="27"/>
    <x v="3738"/>
    <x v="1"/>
  </r>
  <r>
    <x v="16"/>
    <x v="11"/>
    <x v="2684"/>
    <x v="0"/>
    <x v="0"/>
    <x v="2238"/>
    <x v="3739"/>
    <x v="11"/>
  </r>
  <r>
    <x v="16"/>
    <x v="11"/>
    <x v="2685"/>
    <x v="0"/>
    <x v="0"/>
    <x v="84"/>
    <x v="3740"/>
    <x v="2"/>
  </r>
  <r>
    <x v="16"/>
    <x v="11"/>
    <x v="2686"/>
    <x v="0"/>
    <x v="0"/>
    <x v="2239"/>
    <x v="3741"/>
    <x v="0"/>
  </r>
  <r>
    <x v="16"/>
    <x v="11"/>
    <x v="2687"/>
    <x v="0"/>
    <x v="0"/>
    <x v="2240"/>
    <x v="3742"/>
    <x v="11"/>
  </r>
  <r>
    <x v="16"/>
    <x v="11"/>
    <x v="2688"/>
    <x v="0"/>
    <x v="0"/>
    <x v="3"/>
    <x v="3743"/>
    <x v="0"/>
  </r>
  <r>
    <x v="16"/>
    <x v="11"/>
    <x v="2689"/>
    <x v="0"/>
    <x v="0"/>
    <x v="21"/>
    <x v="3744"/>
    <x v="1"/>
  </r>
  <r>
    <x v="16"/>
    <x v="11"/>
    <x v="2690"/>
    <x v="0"/>
    <x v="0"/>
    <x v="2241"/>
    <x v="3745"/>
    <x v="0"/>
  </r>
  <r>
    <x v="17"/>
    <x v="11"/>
    <x v="2691"/>
    <x v="0"/>
    <x v="0"/>
    <x v="2242"/>
    <x v="3746"/>
    <x v="7"/>
  </r>
  <r>
    <x v="17"/>
    <x v="11"/>
    <x v="2692"/>
    <x v="0"/>
    <x v="0"/>
    <x v="2243"/>
    <x v="3747"/>
    <x v="0"/>
  </r>
  <r>
    <x v="17"/>
    <x v="11"/>
    <x v="2693"/>
    <x v="0"/>
    <x v="0"/>
    <x v="2244"/>
    <x v="3748"/>
    <x v="0"/>
  </r>
  <r>
    <x v="17"/>
    <x v="11"/>
    <x v="2694"/>
    <x v="0"/>
    <x v="0"/>
    <x v="2245"/>
    <x v="3749"/>
    <x v="0"/>
  </r>
  <r>
    <x v="17"/>
    <x v="11"/>
    <x v="2695"/>
    <x v="0"/>
    <x v="0"/>
    <x v="24"/>
    <x v="3750"/>
    <x v="0"/>
  </r>
  <r>
    <x v="17"/>
    <x v="11"/>
    <x v="2696"/>
    <x v="0"/>
    <x v="0"/>
    <x v="1584"/>
    <x v="3751"/>
    <x v="7"/>
  </r>
  <r>
    <x v="17"/>
    <x v="11"/>
    <x v="2697"/>
    <x v="0"/>
    <x v="0"/>
    <x v="2246"/>
    <x v="3752"/>
    <x v="0"/>
  </r>
  <r>
    <x v="17"/>
    <x v="11"/>
    <x v="2698"/>
    <x v="0"/>
    <x v="0"/>
    <x v="782"/>
    <x v="3753"/>
    <x v="0"/>
  </r>
  <r>
    <x v="18"/>
    <x v="11"/>
    <x v="2699"/>
    <x v="0"/>
    <x v="0"/>
    <x v="235"/>
    <x v="3754"/>
    <x v="28"/>
  </r>
  <r>
    <x v="18"/>
    <x v="11"/>
    <x v="2700"/>
    <x v="0"/>
    <x v="0"/>
    <x v="27"/>
    <x v="3755"/>
    <x v="28"/>
  </r>
  <r>
    <x v="12"/>
    <x v="11"/>
    <x v="2701"/>
    <x v="0"/>
    <x v="0"/>
    <x v="2247"/>
    <x v="3756"/>
    <x v="22"/>
  </r>
  <r>
    <x v="12"/>
    <x v="11"/>
    <x v="2702"/>
    <x v="0"/>
    <x v="0"/>
    <x v="2"/>
    <x v="3757"/>
    <x v="17"/>
  </r>
  <r>
    <x v="15"/>
    <x v="11"/>
    <x v="2703"/>
    <x v="0"/>
    <x v="0"/>
    <x v="2248"/>
    <x v="25"/>
    <x v="5"/>
  </r>
  <r>
    <x v="12"/>
    <x v="11"/>
    <x v="1304"/>
    <x v="0"/>
    <x v="0"/>
    <x v="2249"/>
    <x v="3758"/>
    <x v="5"/>
  </r>
  <r>
    <x v="12"/>
    <x v="11"/>
    <x v="2704"/>
    <x v="0"/>
    <x v="0"/>
    <x v="2250"/>
    <x v="3759"/>
    <x v="5"/>
  </r>
  <r>
    <x v="12"/>
    <x v="11"/>
    <x v="2705"/>
    <x v="0"/>
    <x v="0"/>
    <x v="2251"/>
    <x v="3760"/>
    <x v="5"/>
  </r>
  <r>
    <x v="12"/>
    <x v="11"/>
    <x v="2706"/>
    <x v="0"/>
    <x v="0"/>
    <x v="2252"/>
    <x v="3761"/>
    <x v="4"/>
  </r>
  <r>
    <x v="12"/>
    <x v="11"/>
    <x v="2707"/>
    <x v="0"/>
    <x v="0"/>
    <x v="2253"/>
    <x v="3762"/>
    <x v="22"/>
  </r>
  <r>
    <x v="6"/>
    <x v="11"/>
    <x v="2708"/>
    <x v="0"/>
    <x v="0"/>
    <x v="1392"/>
    <x v="25"/>
    <x v="4"/>
  </r>
  <r>
    <x v="4"/>
    <x v="11"/>
    <x v="2709"/>
    <x v="0"/>
    <x v="0"/>
    <x v="2254"/>
    <x v="3763"/>
    <x v="5"/>
  </r>
  <r>
    <x v="14"/>
    <x v="11"/>
    <x v="2710"/>
    <x v="0"/>
    <x v="0"/>
    <x v="2255"/>
    <x v="25"/>
    <x v="22"/>
  </r>
  <r>
    <x v="12"/>
    <x v="2"/>
    <x v="2711"/>
    <x v="1"/>
    <x v="0"/>
    <x v="24"/>
    <x v="3764"/>
    <x v="17"/>
  </r>
  <r>
    <x v="19"/>
    <x v="4"/>
    <x v="2712"/>
    <x v="0"/>
    <x v="0"/>
    <x v="782"/>
    <x v="3765"/>
    <x v="24"/>
  </r>
  <r>
    <x v="19"/>
    <x v="12"/>
    <x v="2713"/>
    <x v="2"/>
    <x v="0"/>
    <x v="1131"/>
    <x v="25"/>
    <x v="3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51">
  <r>
    <x v="0"/>
    <x v="0"/>
    <x v="0"/>
    <x v="0"/>
    <x v="0"/>
    <x v="0"/>
    <x v="0"/>
    <x v="0"/>
  </r>
  <r>
    <x v="0"/>
    <x v="0"/>
    <x v="0"/>
    <x v="0"/>
    <x v="0"/>
    <x v="0"/>
    <x v="1"/>
    <x v="0"/>
  </r>
  <r>
    <x v="0"/>
    <x v="1"/>
    <x v="0"/>
    <x v="0"/>
    <x v="0"/>
    <x v="1"/>
    <x v="2"/>
    <x v="0"/>
  </r>
  <r>
    <x v="0"/>
    <x v="1"/>
    <x v="0"/>
    <x v="0"/>
    <x v="0"/>
    <x v="0"/>
    <x v="3"/>
    <x v="0"/>
  </r>
  <r>
    <x v="0"/>
    <x v="2"/>
    <x v="0"/>
    <x v="0"/>
    <x v="0"/>
    <x v="2"/>
    <x v="4"/>
    <x v="0"/>
  </r>
  <r>
    <x v="0"/>
    <x v="2"/>
    <x v="0"/>
    <x v="0"/>
    <x v="0"/>
    <x v="2"/>
    <x v="5"/>
    <x v="0"/>
  </r>
  <r>
    <x v="0"/>
    <x v="2"/>
    <x v="0"/>
    <x v="0"/>
    <x v="0"/>
    <x v="3"/>
    <x v="6"/>
    <x v="0"/>
  </r>
  <r>
    <x v="0"/>
    <x v="2"/>
    <x v="0"/>
    <x v="0"/>
    <x v="0"/>
    <x v="2"/>
    <x v="7"/>
    <x v="0"/>
  </r>
  <r>
    <x v="0"/>
    <x v="2"/>
    <x v="0"/>
    <x v="0"/>
    <x v="0"/>
    <x v="3"/>
    <x v="8"/>
    <x v="0"/>
  </r>
  <r>
    <x v="0"/>
    <x v="3"/>
    <x v="0"/>
    <x v="0"/>
    <x v="0"/>
    <x v="3"/>
    <x v="9"/>
    <x v="0"/>
  </r>
  <r>
    <x v="0"/>
    <x v="3"/>
    <x v="0"/>
    <x v="0"/>
    <x v="0"/>
    <x v="4"/>
    <x v="10"/>
    <x v="0"/>
  </r>
  <r>
    <x v="0"/>
    <x v="4"/>
    <x v="0"/>
    <x v="0"/>
    <x v="0"/>
    <x v="2"/>
    <x v="11"/>
    <x v="0"/>
  </r>
  <r>
    <x v="0"/>
    <x v="4"/>
    <x v="0"/>
    <x v="0"/>
    <x v="0"/>
    <x v="3"/>
    <x v="12"/>
    <x v="0"/>
  </r>
  <r>
    <x v="0"/>
    <x v="4"/>
    <x v="0"/>
    <x v="0"/>
    <x v="0"/>
    <x v="2"/>
    <x v="13"/>
    <x v="0"/>
  </r>
  <r>
    <x v="0"/>
    <x v="5"/>
    <x v="0"/>
    <x v="0"/>
    <x v="0"/>
    <x v="3"/>
    <x v="14"/>
    <x v="0"/>
  </r>
  <r>
    <x v="0"/>
    <x v="5"/>
    <x v="0"/>
    <x v="0"/>
    <x v="0"/>
    <x v="2"/>
    <x v="15"/>
    <x v="0"/>
  </r>
  <r>
    <x v="0"/>
    <x v="5"/>
    <x v="0"/>
    <x v="0"/>
    <x v="0"/>
    <x v="2"/>
    <x v="16"/>
    <x v="0"/>
  </r>
  <r>
    <x v="0"/>
    <x v="5"/>
    <x v="0"/>
    <x v="0"/>
    <x v="0"/>
    <x v="2"/>
    <x v="17"/>
    <x v="0"/>
  </r>
  <r>
    <x v="0"/>
    <x v="5"/>
    <x v="0"/>
    <x v="0"/>
    <x v="0"/>
    <x v="3"/>
    <x v="18"/>
    <x v="0"/>
  </r>
  <r>
    <x v="0"/>
    <x v="5"/>
    <x v="0"/>
    <x v="0"/>
    <x v="0"/>
    <x v="3"/>
    <x v="19"/>
    <x v="0"/>
  </r>
  <r>
    <x v="0"/>
    <x v="5"/>
    <x v="0"/>
    <x v="0"/>
    <x v="0"/>
    <x v="2"/>
    <x v="20"/>
    <x v="0"/>
  </r>
  <r>
    <x v="0"/>
    <x v="5"/>
    <x v="0"/>
    <x v="0"/>
    <x v="0"/>
    <x v="3"/>
    <x v="21"/>
    <x v="0"/>
  </r>
  <r>
    <x v="0"/>
    <x v="5"/>
    <x v="0"/>
    <x v="0"/>
    <x v="0"/>
    <x v="3"/>
    <x v="22"/>
    <x v="0"/>
  </r>
  <r>
    <x v="0"/>
    <x v="6"/>
    <x v="0"/>
    <x v="0"/>
    <x v="0"/>
    <x v="3"/>
    <x v="23"/>
    <x v="0"/>
  </r>
  <r>
    <x v="0"/>
    <x v="7"/>
    <x v="0"/>
    <x v="0"/>
    <x v="0"/>
    <x v="2"/>
    <x v="24"/>
    <x v="0"/>
  </r>
  <r>
    <x v="0"/>
    <x v="7"/>
    <x v="0"/>
    <x v="0"/>
    <x v="0"/>
    <x v="2"/>
    <x v="25"/>
    <x v="0"/>
  </r>
  <r>
    <x v="0"/>
    <x v="7"/>
    <x v="0"/>
    <x v="0"/>
    <x v="0"/>
    <x v="5"/>
    <x v="26"/>
    <x v="0"/>
  </r>
  <r>
    <x v="0"/>
    <x v="7"/>
    <x v="0"/>
    <x v="0"/>
    <x v="0"/>
    <x v="6"/>
    <x v="27"/>
    <x v="0"/>
  </r>
  <r>
    <x v="0"/>
    <x v="7"/>
    <x v="0"/>
    <x v="0"/>
    <x v="0"/>
    <x v="6"/>
    <x v="28"/>
    <x v="0"/>
  </r>
  <r>
    <x v="0"/>
    <x v="7"/>
    <x v="0"/>
    <x v="0"/>
    <x v="0"/>
    <x v="7"/>
    <x v="29"/>
    <x v="0"/>
  </r>
  <r>
    <x v="0"/>
    <x v="7"/>
    <x v="0"/>
    <x v="0"/>
    <x v="0"/>
    <x v="6"/>
    <x v="30"/>
    <x v="0"/>
  </r>
  <r>
    <x v="0"/>
    <x v="7"/>
    <x v="0"/>
    <x v="0"/>
    <x v="0"/>
    <x v="6"/>
    <x v="31"/>
    <x v="0"/>
  </r>
  <r>
    <x v="0"/>
    <x v="7"/>
    <x v="0"/>
    <x v="0"/>
    <x v="0"/>
    <x v="6"/>
    <x v="32"/>
    <x v="0"/>
  </r>
  <r>
    <x v="0"/>
    <x v="7"/>
    <x v="0"/>
    <x v="0"/>
    <x v="0"/>
    <x v="8"/>
    <x v="33"/>
    <x v="0"/>
  </r>
  <r>
    <x v="0"/>
    <x v="7"/>
    <x v="0"/>
    <x v="0"/>
    <x v="0"/>
    <x v="2"/>
    <x v="34"/>
    <x v="0"/>
  </r>
  <r>
    <x v="0"/>
    <x v="7"/>
    <x v="0"/>
    <x v="0"/>
    <x v="0"/>
    <x v="9"/>
    <x v="35"/>
    <x v="0"/>
  </r>
  <r>
    <x v="0"/>
    <x v="8"/>
    <x v="0"/>
    <x v="0"/>
    <x v="0"/>
    <x v="2"/>
    <x v="36"/>
    <x v="0"/>
  </r>
  <r>
    <x v="0"/>
    <x v="8"/>
    <x v="0"/>
    <x v="0"/>
    <x v="0"/>
    <x v="3"/>
    <x v="37"/>
    <x v="0"/>
  </r>
  <r>
    <x v="0"/>
    <x v="8"/>
    <x v="0"/>
    <x v="0"/>
    <x v="0"/>
    <x v="3"/>
    <x v="38"/>
    <x v="0"/>
  </r>
  <r>
    <x v="1"/>
    <x v="0"/>
    <x v="1"/>
    <x v="0"/>
    <x v="0"/>
    <x v="2"/>
    <x v="39"/>
    <x v="0"/>
  </r>
  <r>
    <x v="1"/>
    <x v="0"/>
    <x v="1"/>
    <x v="0"/>
    <x v="0"/>
    <x v="2"/>
    <x v="40"/>
    <x v="0"/>
  </r>
  <r>
    <x v="1"/>
    <x v="0"/>
    <x v="1"/>
    <x v="0"/>
    <x v="0"/>
    <x v="10"/>
    <x v="41"/>
    <x v="0"/>
  </r>
  <r>
    <x v="1"/>
    <x v="0"/>
    <x v="2"/>
    <x v="0"/>
    <x v="0"/>
    <x v="10"/>
    <x v="42"/>
    <x v="1"/>
  </r>
  <r>
    <x v="1"/>
    <x v="0"/>
    <x v="1"/>
    <x v="0"/>
    <x v="0"/>
    <x v="2"/>
    <x v="43"/>
    <x v="0"/>
  </r>
  <r>
    <x v="1"/>
    <x v="0"/>
    <x v="1"/>
    <x v="0"/>
    <x v="0"/>
    <x v="2"/>
    <x v="44"/>
    <x v="0"/>
  </r>
  <r>
    <x v="1"/>
    <x v="0"/>
    <x v="1"/>
    <x v="0"/>
    <x v="0"/>
    <x v="7"/>
    <x v="45"/>
    <x v="0"/>
  </r>
  <r>
    <x v="1"/>
    <x v="0"/>
    <x v="1"/>
    <x v="0"/>
    <x v="0"/>
    <x v="7"/>
    <x v="46"/>
    <x v="0"/>
  </r>
  <r>
    <x v="1"/>
    <x v="0"/>
    <x v="1"/>
    <x v="0"/>
    <x v="0"/>
    <x v="7"/>
    <x v="47"/>
    <x v="0"/>
  </r>
  <r>
    <x v="1"/>
    <x v="0"/>
    <x v="1"/>
    <x v="0"/>
    <x v="0"/>
    <x v="2"/>
    <x v="48"/>
    <x v="0"/>
  </r>
  <r>
    <x v="1"/>
    <x v="0"/>
    <x v="3"/>
    <x v="0"/>
    <x v="0"/>
    <x v="11"/>
    <x v="49"/>
    <x v="2"/>
  </r>
  <r>
    <x v="1"/>
    <x v="0"/>
    <x v="1"/>
    <x v="0"/>
    <x v="0"/>
    <x v="10"/>
    <x v="50"/>
    <x v="0"/>
  </r>
  <r>
    <x v="1"/>
    <x v="0"/>
    <x v="4"/>
    <x v="0"/>
    <x v="0"/>
    <x v="12"/>
    <x v="51"/>
    <x v="3"/>
  </r>
  <r>
    <x v="1"/>
    <x v="0"/>
    <x v="1"/>
    <x v="0"/>
    <x v="0"/>
    <x v="13"/>
    <x v="52"/>
    <x v="0"/>
  </r>
  <r>
    <x v="1"/>
    <x v="0"/>
    <x v="1"/>
    <x v="0"/>
    <x v="0"/>
    <x v="13"/>
    <x v="53"/>
    <x v="0"/>
  </r>
  <r>
    <x v="1"/>
    <x v="0"/>
    <x v="1"/>
    <x v="0"/>
    <x v="0"/>
    <x v="13"/>
    <x v="54"/>
    <x v="0"/>
  </r>
  <r>
    <x v="1"/>
    <x v="0"/>
    <x v="1"/>
    <x v="0"/>
    <x v="0"/>
    <x v="13"/>
    <x v="55"/>
    <x v="0"/>
  </r>
  <r>
    <x v="1"/>
    <x v="0"/>
    <x v="1"/>
    <x v="0"/>
    <x v="0"/>
    <x v="13"/>
    <x v="56"/>
    <x v="0"/>
  </r>
  <r>
    <x v="1"/>
    <x v="0"/>
    <x v="1"/>
    <x v="0"/>
    <x v="0"/>
    <x v="13"/>
    <x v="57"/>
    <x v="0"/>
  </r>
  <r>
    <x v="1"/>
    <x v="1"/>
    <x v="1"/>
    <x v="0"/>
    <x v="0"/>
    <x v="10"/>
    <x v="58"/>
    <x v="0"/>
  </r>
  <r>
    <x v="1"/>
    <x v="1"/>
    <x v="1"/>
    <x v="0"/>
    <x v="0"/>
    <x v="2"/>
    <x v="59"/>
    <x v="0"/>
  </r>
  <r>
    <x v="1"/>
    <x v="1"/>
    <x v="1"/>
    <x v="0"/>
    <x v="0"/>
    <x v="2"/>
    <x v="60"/>
    <x v="0"/>
  </r>
  <r>
    <x v="1"/>
    <x v="1"/>
    <x v="1"/>
    <x v="0"/>
    <x v="0"/>
    <x v="2"/>
    <x v="61"/>
    <x v="0"/>
  </r>
  <r>
    <x v="1"/>
    <x v="1"/>
    <x v="1"/>
    <x v="0"/>
    <x v="0"/>
    <x v="7"/>
    <x v="62"/>
    <x v="0"/>
  </r>
  <r>
    <x v="1"/>
    <x v="1"/>
    <x v="1"/>
    <x v="0"/>
    <x v="0"/>
    <x v="2"/>
    <x v="63"/>
    <x v="0"/>
  </r>
  <r>
    <x v="1"/>
    <x v="1"/>
    <x v="1"/>
    <x v="0"/>
    <x v="0"/>
    <x v="14"/>
    <x v="64"/>
    <x v="0"/>
  </r>
  <r>
    <x v="1"/>
    <x v="1"/>
    <x v="1"/>
    <x v="0"/>
    <x v="0"/>
    <x v="2"/>
    <x v="65"/>
    <x v="0"/>
  </r>
  <r>
    <x v="1"/>
    <x v="1"/>
    <x v="1"/>
    <x v="0"/>
    <x v="0"/>
    <x v="7"/>
    <x v="66"/>
    <x v="0"/>
  </r>
  <r>
    <x v="1"/>
    <x v="1"/>
    <x v="1"/>
    <x v="0"/>
    <x v="0"/>
    <x v="2"/>
    <x v="67"/>
    <x v="0"/>
  </r>
  <r>
    <x v="1"/>
    <x v="1"/>
    <x v="1"/>
    <x v="0"/>
    <x v="0"/>
    <x v="2"/>
    <x v="68"/>
    <x v="0"/>
  </r>
  <r>
    <x v="1"/>
    <x v="1"/>
    <x v="1"/>
    <x v="0"/>
    <x v="0"/>
    <x v="15"/>
    <x v="69"/>
    <x v="0"/>
  </r>
  <r>
    <x v="1"/>
    <x v="1"/>
    <x v="1"/>
    <x v="0"/>
    <x v="0"/>
    <x v="16"/>
    <x v="70"/>
    <x v="0"/>
  </r>
  <r>
    <x v="1"/>
    <x v="1"/>
    <x v="1"/>
    <x v="0"/>
    <x v="0"/>
    <x v="16"/>
    <x v="71"/>
    <x v="0"/>
  </r>
  <r>
    <x v="1"/>
    <x v="1"/>
    <x v="1"/>
    <x v="0"/>
    <x v="0"/>
    <x v="15"/>
    <x v="72"/>
    <x v="0"/>
  </r>
  <r>
    <x v="1"/>
    <x v="1"/>
    <x v="5"/>
    <x v="0"/>
    <x v="0"/>
    <x v="11"/>
    <x v="73"/>
    <x v="2"/>
  </r>
  <r>
    <x v="1"/>
    <x v="1"/>
    <x v="1"/>
    <x v="0"/>
    <x v="0"/>
    <x v="16"/>
    <x v="74"/>
    <x v="0"/>
  </r>
  <r>
    <x v="1"/>
    <x v="1"/>
    <x v="1"/>
    <x v="0"/>
    <x v="0"/>
    <x v="16"/>
    <x v="75"/>
    <x v="0"/>
  </r>
  <r>
    <x v="1"/>
    <x v="1"/>
    <x v="1"/>
    <x v="0"/>
    <x v="0"/>
    <x v="16"/>
    <x v="76"/>
    <x v="0"/>
  </r>
  <r>
    <x v="1"/>
    <x v="1"/>
    <x v="1"/>
    <x v="0"/>
    <x v="0"/>
    <x v="16"/>
    <x v="77"/>
    <x v="0"/>
  </r>
  <r>
    <x v="1"/>
    <x v="9"/>
    <x v="1"/>
    <x v="0"/>
    <x v="0"/>
    <x v="2"/>
    <x v="78"/>
    <x v="0"/>
  </r>
  <r>
    <x v="1"/>
    <x v="9"/>
    <x v="1"/>
    <x v="0"/>
    <x v="0"/>
    <x v="7"/>
    <x v="79"/>
    <x v="0"/>
  </r>
  <r>
    <x v="1"/>
    <x v="9"/>
    <x v="6"/>
    <x v="0"/>
    <x v="0"/>
    <x v="10"/>
    <x v="80"/>
    <x v="1"/>
  </r>
  <r>
    <x v="1"/>
    <x v="9"/>
    <x v="7"/>
    <x v="0"/>
    <x v="0"/>
    <x v="17"/>
    <x v="81"/>
    <x v="1"/>
  </r>
  <r>
    <x v="1"/>
    <x v="9"/>
    <x v="1"/>
    <x v="0"/>
    <x v="0"/>
    <x v="2"/>
    <x v="82"/>
    <x v="0"/>
  </r>
  <r>
    <x v="1"/>
    <x v="9"/>
    <x v="1"/>
    <x v="0"/>
    <x v="0"/>
    <x v="7"/>
    <x v="83"/>
    <x v="0"/>
  </r>
  <r>
    <x v="1"/>
    <x v="9"/>
    <x v="1"/>
    <x v="0"/>
    <x v="0"/>
    <x v="7"/>
    <x v="84"/>
    <x v="0"/>
  </r>
  <r>
    <x v="1"/>
    <x v="9"/>
    <x v="1"/>
    <x v="0"/>
    <x v="0"/>
    <x v="7"/>
    <x v="85"/>
    <x v="0"/>
  </r>
  <r>
    <x v="1"/>
    <x v="9"/>
    <x v="8"/>
    <x v="0"/>
    <x v="0"/>
    <x v="18"/>
    <x v="86"/>
    <x v="0"/>
  </r>
  <r>
    <x v="1"/>
    <x v="9"/>
    <x v="9"/>
    <x v="0"/>
    <x v="0"/>
    <x v="19"/>
    <x v="87"/>
    <x v="4"/>
  </r>
  <r>
    <x v="1"/>
    <x v="9"/>
    <x v="1"/>
    <x v="0"/>
    <x v="0"/>
    <x v="2"/>
    <x v="88"/>
    <x v="0"/>
  </r>
  <r>
    <x v="1"/>
    <x v="9"/>
    <x v="1"/>
    <x v="0"/>
    <x v="0"/>
    <x v="2"/>
    <x v="89"/>
    <x v="0"/>
  </r>
  <r>
    <x v="1"/>
    <x v="9"/>
    <x v="1"/>
    <x v="0"/>
    <x v="0"/>
    <x v="7"/>
    <x v="90"/>
    <x v="0"/>
  </r>
  <r>
    <x v="1"/>
    <x v="9"/>
    <x v="1"/>
    <x v="0"/>
    <x v="0"/>
    <x v="20"/>
    <x v="91"/>
    <x v="0"/>
  </r>
  <r>
    <x v="1"/>
    <x v="9"/>
    <x v="1"/>
    <x v="0"/>
    <x v="0"/>
    <x v="20"/>
    <x v="92"/>
    <x v="0"/>
  </r>
  <r>
    <x v="1"/>
    <x v="9"/>
    <x v="1"/>
    <x v="0"/>
    <x v="0"/>
    <x v="20"/>
    <x v="93"/>
    <x v="0"/>
  </r>
  <r>
    <x v="1"/>
    <x v="9"/>
    <x v="1"/>
    <x v="0"/>
    <x v="0"/>
    <x v="20"/>
    <x v="94"/>
    <x v="0"/>
  </r>
  <r>
    <x v="1"/>
    <x v="9"/>
    <x v="1"/>
    <x v="0"/>
    <x v="0"/>
    <x v="20"/>
    <x v="95"/>
    <x v="0"/>
  </r>
  <r>
    <x v="1"/>
    <x v="9"/>
    <x v="1"/>
    <x v="0"/>
    <x v="0"/>
    <x v="20"/>
    <x v="96"/>
    <x v="0"/>
  </r>
  <r>
    <x v="1"/>
    <x v="9"/>
    <x v="1"/>
    <x v="0"/>
    <x v="0"/>
    <x v="13"/>
    <x v="97"/>
    <x v="0"/>
  </r>
  <r>
    <x v="1"/>
    <x v="9"/>
    <x v="1"/>
    <x v="0"/>
    <x v="0"/>
    <x v="13"/>
    <x v="98"/>
    <x v="0"/>
  </r>
  <r>
    <x v="1"/>
    <x v="9"/>
    <x v="10"/>
    <x v="0"/>
    <x v="0"/>
    <x v="21"/>
    <x v="99"/>
    <x v="5"/>
  </r>
  <r>
    <x v="1"/>
    <x v="9"/>
    <x v="11"/>
    <x v="0"/>
    <x v="0"/>
    <x v="11"/>
    <x v="100"/>
    <x v="2"/>
  </r>
  <r>
    <x v="1"/>
    <x v="9"/>
    <x v="1"/>
    <x v="0"/>
    <x v="0"/>
    <x v="13"/>
    <x v="101"/>
    <x v="0"/>
  </r>
  <r>
    <x v="1"/>
    <x v="9"/>
    <x v="1"/>
    <x v="0"/>
    <x v="0"/>
    <x v="13"/>
    <x v="102"/>
    <x v="0"/>
  </r>
  <r>
    <x v="1"/>
    <x v="9"/>
    <x v="1"/>
    <x v="0"/>
    <x v="0"/>
    <x v="20"/>
    <x v="103"/>
    <x v="0"/>
  </r>
  <r>
    <x v="1"/>
    <x v="2"/>
    <x v="1"/>
    <x v="0"/>
    <x v="0"/>
    <x v="2"/>
    <x v="104"/>
    <x v="0"/>
  </r>
  <r>
    <x v="1"/>
    <x v="2"/>
    <x v="1"/>
    <x v="0"/>
    <x v="0"/>
    <x v="2"/>
    <x v="105"/>
    <x v="0"/>
  </r>
  <r>
    <x v="1"/>
    <x v="2"/>
    <x v="1"/>
    <x v="0"/>
    <x v="0"/>
    <x v="7"/>
    <x v="106"/>
    <x v="0"/>
  </r>
  <r>
    <x v="1"/>
    <x v="2"/>
    <x v="1"/>
    <x v="0"/>
    <x v="0"/>
    <x v="2"/>
    <x v="107"/>
    <x v="0"/>
  </r>
  <r>
    <x v="1"/>
    <x v="2"/>
    <x v="1"/>
    <x v="0"/>
    <x v="0"/>
    <x v="10"/>
    <x v="108"/>
    <x v="0"/>
  </r>
  <r>
    <x v="1"/>
    <x v="2"/>
    <x v="2"/>
    <x v="0"/>
    <x v="0"/>
    <x v="10"/>
    <x v="109"/>
    <x v="1"/>
  </r>
  <r>
    <x v="1"/>
    <x v="2"/>
    <x v="1"/>
    <x v="0"/>
    <x v="0"/>
    <x v="2"/>
    <x v="110"/>
    <x v="0"/>
  </r>
  <r>
    <x v="1"/>
    <x v="2"/>
    <x v="1"/>
    <x v="0"/>
    <x v="0"/>
    <x v="2"/>
    <x v="111"/>
    <x v="0"/>
  </r>
  <r>
    <x v="1"/>
    <x v="2"/>
    <x v="1"/>
    <x v="0"/>
    <x v="0"/>
    <x v="7"/>
    <x v="112"/>
    <x v="0"/>
  </r>
  <r>
    <x v="1"/>
    <x v="2"/>
    <x v="12"/>
    <x v="0"/>
    <x v="0"/>
    <x v="22"/>
    <x v="113"/>
    <x v="0"/>
  </r>
  <r>
    <x v="1"/>
    <x v="2"/>
    <x v="1"/>
    <x v="0"/>
    <x v="0"/>
    <x v="2"/>
    <x v="114"/>
    <x v="0"/>
  </r>
  <r>
    <x v="1"/>
    <x v="2"/>
    <x v="1"/>
    <x v="0"/>
    <x v="0"/>
    <x v="2"/>
    <x v="115"/>
    <x v="0"/>
  </r>
  <r>
    <x v="1"/>
    <x v="2"/>
    <x v="1"/>
    <x v="0"/>
    <x v="0"/>
    <x v="13"/>
    <x v="116"/>
    <x v="0"/>
  </r>
  <r>
    <x v="1"/>
    <x v="2"/>
    <x v="1"/>
    <x v="0"/>
    <x v="0"/>
    <x v="20"/>
    <x v="117"/>
    <x v="0"/>
  </r>
  <r>
    <x v="1"/>
    <x v="2"/>
    <x v="1"/>
    <x v="0"/>
    <x v="0"/>
    <x v="20"/>
    <x v="118"/>
    <x v="0"/>
  </r>
  <r>
    <x v="1"/>
    <x v="2"/>
    <x v="13"/>
    <x v="0"/>
    <x v="0"/>
    <x v="23"/>
    <x v="119"/>
    <x v="2"/>
  </r>
  <r>
    <x v="1"/>
    <x v="2"/>
    <x v="1"/>
    <x v="0"/>
    <x v="0"/>
    <x v="13"/>
    <x v="120"/>
    <x v="0"/>
  </r>
  <r>
    <x v="1"/>
    <x v="2"/>
    <x v="1"/>
    <x v="0"/>
    <x v="0"/>
    <x v="20"/>
    <x v="121"/>
    <x v="0"/>
  </r>
  <r>
    <x v="1"/>
    <x v="2"/>
    <x v="1"/>
    <x v="0"/>
    <x v="0"/>
    <x v="20"/>
    <x v="122"/>
    <x v="0"/>
  </r>
  <r>
    <x v="1"/>
    <x v="2"/>
    <x v="1"/>
    <x v="0"/>
    <x v="0"/>
    <x v="20"/>
    <x v="123"/>
    <x v="0"/>
  </r>
  <r>
    <x v="1"/>
    <x v="2"/>
    <x v="1"/>
    <x v="0"/>
    <x v="0"/>
    <x v="20"/>
    <x v="124"/>
    <x v="0"/>
  </r>
  <r>
    <x v="1"/>
    <x v="3"/>
    <x v="1"/>
    <x v="0"/>
    <x v="0"/>
    <x v="2"/>
    <x v="125"/>
    <x v="0"/>
  </r>
  <r>
    <x v="1"/>
    <x v="3"/>
    <x v="1"/>
    <x v="0"/>
    <x v="0"/>
    <x v="10"/>
    <x v="126"/>
    <x v="0"/>
  </r>
  <r>
    <x v="1"/>
    <x v="3"/>
    <x v="1"/>
    <x v="0"/>
    <x v="0"/>
    <x v="10"/>
    <x v="127"/>
    <x v="0"/>
  </r>
  <r>
    <x v="1"/>
    <x v="3"/>
    <x v="2"/>
    <x v="0"/>
    <x v="0"/>
    <x v="10"/>
    <x v="128"/>
    <x v="1"/>
  </r>
  <r>
    <x v="1"/>
    <x v="3"/>
    <x v="1"/>
    <x v="0"/>
    <x v="0"/>
    <x v="2"/>
    <x v="129"/>
    <x v="0"/>
  </r>
  <r>
    <x v="1"/>
    <x v="3"/>
    <x v="1"/>
    <x v="0"/>
    <x v="0"/>
    <x v="7"/>
    <x v="130"/>
    <x v="0"/>
  </r>
  <r>
    <x v="1"/>
    <x v="3"/>
    <x v="1"/>
    <x v="0"/>
    <x v="0"/>
    <x v="2"/>
    <x v="131"/>
    <x v="0"/>
  </r>
  <r>
    <x v="1"/>
    <x v="3"/>
    <x v="1"/>
    <x v="0"/>
    <x v="0"/>
    <x v="7"/>
    <x v="132"/>
    <x v="0"/>
  </r>
  <r>
    <x v="1"/>
    <x v="3"/>
    <x v="1"/>
    <x v="0"/>
    <x v="0"/>
    <x v="2"/>
    <x v="133"/>
    <x v="0"/>
  </r>
  <r>
    <x v="1"/>
    <x v="3"/>
    <x v="1"/>
    <x v="0"/>
    <x v="0"/>
    <x v="2"/>
    <x v="134"/>
    <x v="0"/>
  </r>
  <r>
    <x v="1"/>
    <x v="3"/>
    <x v="1"/>
    <x v="0"/>
    <x v="0"/>
    <x v="2"/>
    <x v="135"/>
    <x v="0"/>
  </r>
  <r>
    <x v="1"/>
    <x v="3"/>
    <x v="14"/>
    <x v="0"/>
    <x v="0"/>
    <x v="22"/>
    <x v="136"/>
    <x v="0"/>
  </r>
  <r>
    <x v="1"/>
    <x v="3"/>
    <x v="1"/>
    <x v="0"/>
    <x v="0"/>
    <x v="13"/>
    <x v="137"/>
    <x v="0"/>
  </r>
  <r>
    <x v="1"/>
    <x v="3"/>
    <x v="1"/>
    <x v="0"/>
    <x v="0"/>
    <x v="13"/>
    <x v="138"/>
    <x v="0"/>
  </r>
  <r>
    <x v="1"/>
    <x v="3"/>
    <x v="1"/>
    <x v="0"/>
    <x v="0"/>
    <x v="13"/>
    <x v="139"/>
    <x v="0"/>
  </r>
  <r>
    <x v="1"/>
    <x v="3"/>
    <x v="1"/>
    <x v="0"/>
    <x v="0"/>
    <x v="20"/>
    <x v="140"/>
    <x v="0"/>
  </r>
  <r>
    <x v="1"/>
    <x v="3"/>
    <x v="1"/>
    <x v="0"/>
    <x v="0"/>
    <x v="13"/>
    <x v="141"/>
    <x v="0"/>
  </r>
  <r>
    <x v="1"/>
    <x v="3"/>
    <x v="15"/>
    <x v="0"/>
    <x v="0"/>
    <x v="24"/>
    <x v="142"/>
    <x v="0"/>
  </r>
  <r>
    <x v="1"/>
    <x v="3"/>
    <x v="1"/>
    <x v="0"/>
    <x v="0"/>
    <x v="13"/>
    <x v="143"/>
    <x v="0"/>
  </r>
  <r>
    <x v="1"/>
    <x v="3"/>
    <x v="1"/>
    <x v="0"/>
    <x v="0"/>
    <x v="20"/>
    <x v="144"/>
    <x v="0"/>
  </r>
  <r>
    <x v="1"/>
    <x v="3"/>
    <x v="1"/>
    <x v="0"/>
    <x v="0"/>
    <x v="20"/>
    <x v="145"/>
    <x v="0"/>
  </r>
  <r>
    <x v="1"/>
    <x v="3"/>
    <x v="1"/>
    <x v="0"/>
    <x v="0"/>
    <x v="20"/>
    <x v="146"/>
    <x v="0"/>
  </r>
  <r>
    <x v="1"/>
    <x v="3"/>
    <x v="1"/>
    <x v="0"/>
    <x v="0"/>
    <x v="9"/>
    <x v="147"/>
    <x v="0"/>
  </r>
  <r>
    <x v="1"/>
    <x v="3"/>
    <x v="1"/>
    <x v="0"/>
    <x v="0"/>
    <x v="9"/>
    <x v="148"/>
    <x v="0"/>
  </r>
  <r>
    <x v="1"/>
    <x v="3"/>
    <x v="1"/>
    <x v="0"/>
    <x v="0"/>
    <x v="22"/>
    <x v="149"/>
    <x v="0"/>
  </r>
  <r>
    <x v="1"/>
    <x v="3"/>
    <x v="16"/>
    <x v="0"/>
    <x v="0"/>
    <x v="23"/>
    <x v="150"/>
    <x v="2"/>
  </r>
  <r>
    <x v="1"/>
    <x v="3"/>
    <x v="17"/>
    <x v="0"/>
    <x v="0"/>
    <x v="25"/>
    <x v="151"/>
    <x v="5"/>
  </r>
  <r>
    <x v="1"/>
    <x v="3"/>
    <x v="1"/>
    <x v="0"/>
    <x v="0"/>
    <x v="13"/>
    <x v="152"/>
    <x v="0"/>
  </r>
  <r>
    <x v="1"/>
    <x v="3"/>
    <x v="1"/>
    <x v="0"/>
    <x v="0"/>
    <x v="20"/>
    <x v="153"/>
    <x v="0"/>
  </r>
  <r>
    <x v="1"/>
    <x v="3"/>
    <x v="1"/>
    <x v="0"/>
    <x v="0"/>
    <x v="13"/>
    <x v="154"/>
    <x v="0"/>
  </r>
  <r>
    <x v="1"/>
    <x v="3"/>
    <x v="1"/>
    <x v="0"/>
    <x v="0"/>
    <x v="13"/>
    <x v="155"/>
    <x v="0"/>
  </r>
  <r>
    <x v="1"/>
    <x v="3"/>
    <x v="1"/>
    <x v="0"/>
    <x v="0"/>
    <x v="20"/>
    <x v="156"/>
    <x v="0"/>
  </r>
  <r>
    <x v="1"/>
    <x v="3"/>
    <x v="1"/>
    <x v="0"/>
    <x v="0"/>
    <x v="17"/>
    <x v="157"/>
    <x v="0"/>
  </r>
  <r>
    <x v="1"/>
    <x v="4"/>
    <x v="1"/>
    <x v="0"/>
    <x v="0"/>
    <x v="13"/>
    <x v="158"/>
    <x v="0"/>
  </r>
  <r>
    <x v="1"/>
    <x v="4"/>
    <x v="1"/>
    <x v="0"/>
    <x v="0"/>
    <x v="2"/>
    <x v="159"/>
    <x v="0"/>
  </r>
  <r>
    <x v="1"/>
    <x v="4"/>
    <x v="1"/>
    <x v="0"/>
    <x v="0"/>
    <x v="2"/>
    <x v="160"/>
    <x v="0"/>
  </r>
  <r>
    <x v="1"/>
    <x v="4"/>
    <x v="1"/>
    <x v="0"/>
    <x v="0"/>
    <x v="2"/>
    <x v="161"/>
    <x v="0"/>
  </r>
  <r>
    <x v="1"/>
    <x v="4"/>
    <x v="1"/>
    <x v="0"/>
    <x v="0"/>
    <x v="2"/>
    <x v="162"/>
    <x v="0"/>
  </r>
  <r>
    <x v="1"/>
    <x v="4"/>
    <x v="18"/>
    <x v="0"/>
    <x v="0"/>
    <x v="10"/>
    <x v="163"/>
    <x v="1"/>
  </r>
  <r>
    <x v="1"/>
    <x v="4"/>
    <x v="1"/>
    <x v="0"/>
    <x v="0"/>
    <x v="7"/>
    <x v="164"/>
    <x v="0"/>
  </r>
  <r>
    <x v="1"/>
    <x v="4"/>
    <x v="1"/>
    <x v="0"/>
    <x v="0"/>
    <x v="7"/>
    <x v="165"/>
    <x v="0"/>
  </r>
  <r>
    <x v="1"/>
    <x v="4"/>
    <x v="1"/>
    <x v="0"/>
    <x v="0"/>
    <x v="7"/>
    <x v="166"/>
    <x v="0"/>
  </r>
  <r>
    <x v="1"/>
    <x v="4"/>
    <x v="1"/>
    <x v="0"/>
    <x v="0"/>
    <x v="2"/>
    <x v="167"/>
    <x v="0"/>
  </r>
  <r>
    <x v="1"/>
    <x v="4"/>
    <x v="1"/>
    <x v="0"/>
    <x v="0"/>
    <x v="2"/>
    <x v="168"/>
    <x v="0"/>
  </r>
  <r>
    <x v="1"/>
    <x v="4"/>
    <x v="1"/>
    <x v="0"/>
    <x v="0"/>
    <x v="2"/>
    <x v="169"/>
    <x v="0"/>
  </r>
  <r>
    <x v="1"/>
    <x v="4"/>
    <x v="1"/>
    <x v="0"/>
    <x v="0"/>
    <x v="13"/>
    <x v="170"/>
    <x v="0"/>
  </r>
  <r>
    <x v="1"/>
    <x v="4"/>
    <x v="1"/>
    <x v="0"/>
    <x v="0"/>
    <x v="13"/>
    <x v="171"/>
    <x v="0"/>
  </r>
  <r>
    <x v="1"/>
    <x v="4"/>
    <x v="1"/>
    <x v="0"/>
    <x v="0"/>
    <x v="13"/>
    <x v="172"/>
    <x v="0"/>
  </r>
  <r>
    <x v="1"/>
    <x v="4"/>
    <x v="1"/>
    <x v="0"/>
    <x v="0"/>
    <x v="13"/>
    <x v="173"/>
    <x v="0"/>
  </r>
  <r>
    <x v="1"/>
    <x v="4"/>
    <x v="1"/>
    <x v="0"/>
    <x v="0"/>
    <x v="13"/>
    <x v="174"/>
    <x v="0"/>
  </r>
  <r>
    <x v="1"/>
    <x v="4"/>
    <x v="1"/>
    <x v="0"/>
    <x v="0"/>
    <x v="13"/>
    <x v="175"/>
    <x v="0"/>
  </r>
  <r>
    <x v="1"/>
    <x v="4"/>
    <x v="19"/>
    <x v="0"/>
    <x v="0"/>
    <x v="26"/>
    <x v="176"/>
    <x v="4"/>
  </r>
  <r>
    <x v="1"/>
    <x v="4"/>
    <x v="1"/>
    <x v="0"/>
    <x v="0"/>
    <x v="13"/>
    <x v="177"/>
    <x v="0"/>
  </r>
  <r>
    <x v="1"/>
    <x v="4"/>
    <x v="20"/>
    <x v="0"/>
    <x v="0"/>
    <x v="27"/>
    <x v="178"/>
    <x v="1"/>
  </r>
  <r>
    <x v="1"/>
    <x v="4"/>
    <x v="1"/>
    <x v="0"/>
    <x v="0"/>
    <x v="13"/>
    <x v="179"/>
    <x v="0"/>
  </r>
  <r>
    <x v="1"/>
    <x v="4"/>
    <x v="1"/>
    <x v="0"/>
    <x v="0"/>
    <x v="20"/>
    <x v="180"/>
    <x v="0"/>
  </r>
  <r>
    <x v="1"/>
    <x v="4"/>
    <x v="1"/>
    <x v="0"/>
    <x v="0"/>
    <x v="20"/>
    <x v="181"/>
    <x v="0"/>
  </r>
  <r>
    <x v="1"/>
    <x v="4"/>
    <x v="1"/>
    <x v="0"/>
    <x v="0"/>
    <x v="13"/>
    <x v="182"/>
    <x v="0"/>
  </r>
  <r>
    <x v="1"/>
    <x v="4"/>
    <x v="1"/>
    <x v="0"/>
    <x v="0"/>
    <x v="20"/>
    <x v="183"/>
    <x v="0"/>
  </r>
  <r>
    <x v="1"/>
    <x v="4"/>
    <x v="1"/>
    <x v="0"/>
    <x v="0"/>
    <x v="13"/>
    <x v="184"/>
    <x v="0"/>
  </r>
  <r>
    <x v="1"/>
    <x v="4"/>
    <x v="1"/>
    <x v="0"/>
    <x v="0"/>
    <x v="13"/>
    <x v="185"/>
    <x v="0"/>
  </r>
  <r>
    <x v="1"/>
    <x v="4"/>
    <x v="1"/>
    <x v="0"/>
    <x v="0"/>
    <x v="13"/>
    <x v="186"/>
    <x v="0"/>
  </r>
  <r>
    <x v="1"/>
    <x v="4"/>
    <x v="1"/>
    <x v="0"/>
    <x v="0"/>
    <x v="28"/>
    <x v="187"/>
    <x v="0"/>
  </r>
  <r>
    <x v="1"/>
    <x v="4"/>
    <x v="1"/>
    <x v="0"/>
    <x v="0"/>
    <x v="9"/>
    <x v="188"/>
    <x v="0"/>
  </r>
  <r>
    <x v="1"/>
    <x v="4"/>
    <x v="1"/>
    <x v="0"/>
    <x v="0"/>
    <x v="20"/>
    <x v="189"/>
    <x v="0"/>
  </r>
  <r>
    <x v="1"/>
    <x v="4"/>
    <x v="21"/>
    <x v="0"/>
    <x v="0"/>
    <x v="23"/>
    <x v="190"/>
    <x v="2"/>
  </r>
  <r>
    <x v="1"/>
    <x v="4"/>
    <x v="22"/>
    <x v="0"/>
    <x v="0"/>
    <x v="29"/>
    <x v="191"/>
    <x v="5"/>
  </r>
  <r>
    <x v="1"/>
    <x v="4"/>
    <x v="1"/>
    <x v="0"/>
    <x v="0"/>
    <x v="13"/>
    <x v="192"/>
    <x v="0"/>
  </r>
  <r>
    <x v="1"/>
    <x v="4"/>
    <x v="1"/>
    <x v="0"/>
    <x v="0"/>
    <x v="13"/>
    <x v="193"/>
    <x v="0"/>
  </r>
  <r>
    <x v="1"/>
    <x v="4"/>
    <x v="1"/>
    <x v="0"/>
    <x v="0"/>
    <x v="9"/>
    <x v="194"/>
    <x v="0"/>
  </r>
  <r>
    <x v="1"/>
    <x v="4"/>
    <x v="1"/>
    <x v="0"/>
    <x v="0"/>
    <x v="17"/>
    <x v="195"/>
    <x v="0"/>
  </r>
  <r>
    <x v="1"/>
    <x v="5"/>
    <x v="1"/>
    <x v="0"/>
    <x v="0"/>
    <x v="13"/>
    <x v="196"/>
    <x v="0"/>
  </r>
  <r>
    <x v="1"/>
    <x v="5"/>
    <x v="1"/>
    <x v="0"/>
    <x v="0"/>
    <x v="20"/>
    <x v="197"/>
    <x v="0"/>
  </r>
  <r>
    <x v="1"/>
    <x v="5"/>
    <x v="1"/>
    <x v="0"/>
    <x v="0"/>
    <x v="10"/>
    <x v="198"/>
    <x v="0"/>
  </r>
  <r>
    <x v="1"/>
    <x v="5"/>
    <x v="1"/>
    <x v="0"/>
    <x v="0"/>
    <x v="10"/>
    <x v="199"/>
    <x v="0"/>
  </r>
  <r>
    <x v="1"/>
    <x v="5"/>
    <x v="1"/>
    <x v="0"/>
    <x v="0"/>
    <x v="10"/>
    <x v="200"/>
    <x v="0"/>
  </r>
  <r>
    <x v="1"/>
    <x v="5"/>
    <x v="1"/>
    <x v="0"/>
    <x v="0"/>
    <x v="7"/>
    <x v="201"/>
    <x v="0"/>
  </r>
  <r>
    <x v="1"/>
    <x v="5"/>
    <x v="1"/>
    <x v="0"/>
    <x v="0"/>
    <x v="2"/>
    <x v="202"/>
    <x v="0"/>
  </r>
  <r>
    <x v="1"/>
    <x v="5"/>
    <x v="6"/>
    <x v="0"/>
    <x v="0"/>
    <x v="10"/>
    <x v="203"/>
    <x v="1"/>
  </r>
  <r>
    <x v="1"/>
    <x v="5"/>
    <x v="1"/>
    <x v="0"/>
    <x v="0"/>
    <x v="7"/>
    <x v="204"/>
    <x v="0"/>
  </r>
  <r>
    <x v="1"/>
    <x v="5"/>
    <x v="1"/>
    <x v="0"/>
    <x v="0"/>
    <x v="2"/>
    <x v="205"/>
    <x v="0"/>
  </r>
  <r>
    <x v="1"/>
    <x v="5"/>
    <x v="1"/>
    <x v="0"/>
    <x v="0"/>
    <x v="2"/>
    <x v="206"/>
    <x v="0"/>
  </r>
  <r>
    <x v="1"/>
    <x v="5"/>
    <x v="1"/>
    <x v="0"/>
    <x v="0"/>
    <x v="2"/>
    <x v="207"/>
    <x v="0"/>
  </r>
  <r>
    <x v="1"/>
    <x v="5"/>
    <x v="1"/>
    <x v="0"/>
    <x v="0"/>
    <x v="7"/>
    <x v="208"/>
    <x v="0"/>
  </r>
  <r>
    <x v="1"/>
    <x v="5"/>
    <x v="1"/>
    <x v="0"/>
    <x v="0"/>
    <x v="13"/>
    <x v="209"/>
    <x v="0"/>
  </r>
  <r>
    <x v="1"/>
    <x v="5"/>
    <x v="23"/>
    <x v="0"/>
    <x v="0"/>
    <x v="30"/>
    <x v="210"/>
    <x v="4"/>
  </r>
  <r>
    <x v="1"/>
    <x v="5"/>
    <x v="1"/>
    <x v="0"/>
    <x v="0"/>
    <x v="31"/>
    <x v="211"/>
    <x v="0"/>
  </r>
  <r>
    <x v="1"/>
    <x v="5"/>
    <x v="1"/>
    <x v="0"/>
    <x v="0"/>
    <x v="20"/>
    <x v="212"/>
    <x v="0"/>
  </r>
  <r>
    <x v="1"/>
    <x v="5"/>
    <x v="1"/>
    <x v="0"/>
    <x v="0"/>
    <x v="20"/>
    <x v="213"/>
    <x v="0"/>
  </r>
  <r>
    <x v="1"/>
    <x v="5"/>
    <x v="1"/>
    <x v="0"/>
    <x v="0"/>
    <x v="13"/>
    <x v="214"/>
    <x v="0"/>
  </r>
  <r>
    <x v="1"/>
    <x v="5"/>
    <x v="1"/>
    <x v="0"/>
    <x v="0"/>
    <x v="20"/>
    <x v="215"/>
    <x v="0"/>
  </r>
  <r>
    <x v="1"/>
    <x v="5"/>
    <x v="1"/>
    <x v="0"/>
    <x v="0"/>
    <x v="20"/>
    <x v="216"/>
    <x v="0"/>
  </r>
  <r>
    <x v="1"/>
    <x v="5"/>
    <x v="1"/>
    <x v="0"/>
    <x v="0"/>
    <x v="13"/>
    <x v="217"/>
    <x v="0"/>
  </r>
  <r>
    <x v="1"/>
    <x v="5"/>
    <x v="24"/>
    <x v="0"/>
    <x v="0"/>
    <x v="11"/>
    <x v="218"/>
    <x v="2"/>
  </r>
  <r>
    <x v="1"/>
    <x v="5"/>
    <x v="25"/>
    <x v="0"/>
    <x v="0"/>
    <x v="32"/>
    <x v="219"/>
    <x v="5"/>
  </r>
  <r>
    <x v="1"/>
    <x v="5"/>
    <x v="1"/>
    <x v="0"/>
    <x v="0"/>
    <x v="13"/>
    <x v="220"/>
    <x v="0"/>
  </r>
  <r>
    <x v="1"/>
    <x v="5"/>
    <x v="1"/>
    <x v="0"/>
    <x v="0"/>
    <x v="13"/>
    <x v="221"/>
    <x v="0"/>
  </r>
  <r>
    <x v="1"/>
    <x v="5"/>
    <x v="1"/>
    <x v="0"/>
    <x v="0"/>
    <x v="20"/>
    <x v="222"/>
    <x v="0"/>
  </r>
  <r>
    <x v="1"/>
    <x v="6"/>
    <x v="1"/>
    <x v="0"/>
    <x v="0"/>
    <x v="10"/>
    <x v="223"/>
    <x v="0"/>
  </r>
  <r>
    <x v="1"/>
    <x v="6"/>
    <x v="18"/>
    <x v="0"/>
    <x v="0"/>
    <x v="10"/>
    <x v="224"/>
    <x v="1"/>
  </r>
  <r>
    <x v="1"/>
    <x v="6"/>
    <x v="1"/>
    <x v="0"/>
    <x v="0"/>
    <x v="7"/>
    <x v="225"/>
    <x v="0"/>
  </r>
  <r>
    <x v="1"/>
    <x v="6"/>
    <x v="1"/>
    <x v="0"/>
    <x v="0"/>
    <x v="2"/>
    <x v="226"/>
    <x v="0"/>
  </r>
  <r>
    <x v="1"/>
    <x v="6"/>
    <x v="26"/>
    <x v="0"/>
    <x v="0"/>
    <x v="33"/>
    <x v="227"/>
    <x v="4"/>
  </r>
  <r>
    <x v="1"/>
    <x v="6"/>
    <x v="1"/>
    <x v="0"/>
    <x v="0"/>
    <x v="2"/>
    <x v="228"/>
    <x v="0"/>
  </r>
  <r>
    <x v="1"/>
    <x v="6"/>
    <x v="1"/>
    <x v="0"/>
    <x v="0"/>
    <x v="2"/>
    <x v="229"/>
    <x v="0"/>
  </r>
  <r>
    <x v="1"/>
    <x v="6"/>
    <x v="27"/>
    <x v="0"/>
    <x v="0"/>
    <x v="34"/>
    <x v="230"/>
    <x v="5"/>
  </r>
  <r>
    <x v="1"/>
    <x v="6"/>
    <x v="1"/>
    <x v="0"/>
    <x v="0"/>
    <x v="2"/>
    <x v="231"/>
    <x v="0"/>
  </r>
  <r>
    <x v="1"/>
    <x v="6"/>
    <x v="1"/>
    <x v="0"/>
    <x v="0"/>
    <x v="2"/>
    <x v="232"/>
    <x v="0"/>
  </r>
  <r>
    <x v="1"/>
    <x v="6"/>
    <x v="28"/>
    <x v="0"/>
    <x v="0"/>
    <x v="11"/>
    <x v="233"/>
    <x v="2"/>
  </r>
  <r>
    <x v="1"/>
    <x v="6"/>
    <x v="1"/>
    <x v="0"/>
    <x v="0"/>
    <x v="2"/>
    <x v="234"/>
    <x v="0"/>
  </r>
  <r>
    <x v="1"/>
    <x v="6"/>
    <x v="1"/>
    <x v="0"/>
    <x v="0"/>
    <x v="7"/>
    <x v="235"/>
    <x v="0"/>
  </r>
  <r>
    <x v="1"/>
    <x v="6"/>
    <x v="1"/>
    <x v="0"/>
    <x v="0"/>
    <x v="10"/>
    <x v="236"/>
    <x v="0"/>
  </r>
  <r>
    <x v="1"/>
    <x v="7"/>
    <x v="1"/>
    <x v="0"/>
    <x v="0"/>
    <x v="20"/>
    <x v="237"/>
    <x v="0"/>
  </r>
  <r>
    <x v="1"/>
    <x v="7"/>
    <x v="1"/>
    <x v="0"/>
    <x v="0"/>
    <x v="17"/>
    <x v="238"/>
    <x v="0"/>
  </r>
  <r>
    <x v="1"/>
    <x v="7"/>
    <x v="1"/>
    <x v="0"/>
    <x v="0"/>
    <x v="17"/>
    <x v="239"/>
    <x v="0"/>
  </r>
  <r>
    <x v="1"/>
    <x v="7"/>
    <x v="1"/>
    <x v="0"/>
    <x v="0"/>
    <x v="17"/>
    <x v="240"/>
    <x v="0"/>
  </r>
  <r>
    <x v="1"/>
    <x v="7"/>
    <x v="1"/>
    <x v="0"/>
    <x v="0"/>
    <x v="17"/>
    <x v="241"/>
    <x v="0"/>
  </r>
  <r>
    <x v="1"/>
    <x v="7"/>
    <x v="1"/>
    <x v="0"/>
    <x v="0"/>
    <x v="17"/>
    <x v="242"/>
    <x v="0"/>
  </r>
  <r>
    <x v="1"/>
    <x v="7"/>
    <x v="1"/>
    <x v="0"/>
    <x v="0"/>
    <x v="17"/>
    <x v="243"/>
    <x v="0"/>
  </r>
  <r>
    <x v="1"/>
    <x v="7"/>
    <x v="1"/>
    <x v="0"/>
    <x v="0"/>
    <x v="7"/>
    <x v="244"/>
    <x v="0"/>
  </r>
  <r>
    <x v="1"/>
    <x v="7"/>
    <x v="6"/>
    <x v="0"/>
    <x v="0"/>
    <x v="10"/>
    <x v="245"/>
    <x v="1"/>
  </r>
  <r>
    <x v="1"/>
    <x v="7"/>
    <x v="0"/>
    <x v="0"/>
    <x v="0"/>
    <x v="7"/>
    <x v="246"/>
    <x v="0"/>
  </r>
  <r>
    <x v="1"/>
    <x v="7"/>
    <x v="29"/>
    <x v="0"/>
    <x v="0"/>
    <x v="35"/>
    <x v="247"/>
    <x v="4"/>
  </r>
  <r>
    <x v="1"/>
    <x v="7"/>
    <x v="0"/>
    <x v="0"/>
    <x v="0"/>
    <x v="7"/>
    <x v="248"/>
    <x v="0"/>
  </r>
  <r>
    <x v="1"/>
    <x v="7"/>
    <x v="0"/>
    <x v="0"/>
    <x v="0"/>
    <x v="7"/>
    <x v="249"/>
    <x v="0"/>
  </r>
  <r>
    <x v="1"/>
    <x v="7"/>
    <x v="0"/>
    <x v="0"/>
    <x v="0"/>
    <x v="2"/>
    <x v="250"/>
    <x v="0"/>
  </r>
  <r>
    <x v="1"/>
    <x v="7"/>
    <x v="0"/>
    <x v="0"/>
    <x v="0"/>
    <x v="7"/>
    <x v="251"/>
    <x v="0"/>
  </r>
  <r>
    <x v="1"/>
    <x v="7"/>
    <x v="0"/>
    <x v="0"/>
    <x v="0"/>
    <x v="7"/>
    <x v="252"/>
    <x v="0"/>
  </r>
  <r>
    <x v="1"/>
    <x v="7"/>
    <x v="30"/>
    <x v="0"/>
    <x v="0"/>
    <x v="36"/>
    <x v="253"/>
    <x v="6"/>
  </r>
  <r>
    <x v="1"/>
    <x v="7"/>
    <x v="0"/>
    <x v="0"/>
    <x v="0"/>
    <x v="2"/>
    <x v="254"/>
    <x v="0"/>
  </r>
  <r>
    <x v="1"/>
    <x v="7"/>
    <x v="0"/>
    <x v="0"/>
    <x v="0"/>
    <x v="2"/>
    <x v="255"/>
    <x v="0"/>
  </r>
  <r>
    <x v="1"/>
    <x v="7"/>
    <x v="0"/>
    <x v="0"/>
    <x v="0"/>
    <x v="2"/>
    <x v="256"/>
    <x v="0"/>
  </r>
  <r>
    <x v="1"/>
    <x v="7"/>
    <x v="0"/>
    <x v="0"/>
    <x v="0"/>
    <x v="13"/>
    <x v="257"/>
    <x v="0"/>
  </r>
  <r>
    <x v="1"/>
    <x v="7"/>
    <x v="0"/>
    <x v="0"/>
    <x v="0"/>
    <x v="13"/>
    <x v="258"/>
    <x v="0"/>
  </r>
  <r>
    <x v="1"/>
    <x v="7"/>
    <x v="0"/>
    <x v="0"/>
    <x v="0"/>
    <x v="13"/>
    <x v="259"/>
    <x v="0"/>
  </r>
  <r>
    <x v="1"/>
    <x v="7"/>
    <x v="0"/>
    <x v="0"/>
    <x v="0"/>
    <x v="13"/>
    <x v="260"/>
    <x v="0"/>
  </r>
  <r>
    <x v="1"/>
    <x v="7"/>
    <x v="0"/>
    <x v="0"/>
    <x v="0"/>
    <x v="13"/>
    <x v="261"/>
    <x v="0"/>
  </r>
  <r>
    <x v="1"/>
    <x v="7"/>
    <x v="0"/>
    <x v="0"/>
    <x v="0"/>
    <x v="13"/>
    <x v="262"/>
    <x v="0"/>
  </r>
  <r>
    <x v="1"/>
    <x v="7"/>
    <x v="31"/>
    <x v="0"/>
    <x v="0"/>
    <x v="37"/>
    <x v="263"/>
    <x v="3"/>
  </r>
  <r>
    <x v="1"/>
    <x v="7"/>
    <x v="32"/>
    <x v="0"/>
    <x v="0"/>
    <x v="38"/>
    <x v="264"/>
    <x v="5"/>
  </r>
  <r>
    <x v="1"/>
    <x v="7"/>
    <x v="33"/>
    <x v="0"/>
    <x v="0"/>
    <x v="11"/>
    <x v="265"/>
    <x v="2"/>
  </r>
  <r>
    <x v="1"/>
    <x v="7"/>
    <x v="0"/>
    <x v="0"/>
    <x v="0"/>
    <x v="13"/>
    <x v="266"/>
    <x v="0"/>
  </r>
  <r>
    <x v="1"/>
    <x v="7"/>
    <x v="0"/>
    <x v="0"/>
    <x v="0"/>
    <x v="17"/>
    <x v="267"/>
    <x v="0"/>
  </r>
  <r>
    <x v="1"/>
    <x v="7"/>
    <x v="0"/>
    <x v="0"/>
    <x v="0"/>
    <x v="13"/>
    <x v="268"/>
    <x v="0"/>
  </r>
  <r>
    <x v="1"/>
    <x v="7"/>
    <x v="0"/>
    <x v="0"/>
    <x v="0"/>
    <x v="13"/>
    <x v="269"/>
    <x v="0"/>
  </r>
  <r>
    <x v="1"/>
    <x v="7"/>
    <x v="0"/>
    <x v="0"/>
    <x v="0"/>
    <x v="13"/>
    <x v="270"/>
    <x v="0"/>
  </r>
  <r>
    <x v="1"/>
    <x v="7"/>
    <x v="0"/>
    <x v="0"/>
    <x v="0"/>
    <x v="20"/>
    <x v="271"/>
    <x v="0"/>
  </r>
  <r>
    <x v="1"/>
    <x v="7"/>
    <x v="0"/>
    <x v="0"/>
    <x v="0"/>
    <x v="20"/>
    <x v="272"/>
    <x v="0"/>
  </r>
  <r>
    <x v="1"/>
    <x v="8"/>
    <x v="18"/>
    <x v="0"/>
    <x v="0"/>
    <x v="10"/>
    <x v="273"/>
    <x v="1"/>
  </r>
  <r>
    <x v="1"/>
    <x v="8"/>
    <x v="0"/>
    <x v="0"/>
    <x v="0"/>
    <x v="2"/>
    <x v="274"/>
    <x v="0"/>
  </r>
  <r>
    <x v="1"/>
    <x v="8"/>
    <x v="0"/>
    <x v="0"/>
    <x v="0"/>
    <x v="2"/>
    <x v="275"/>
    <x v="0"/>
  </r>
  <r>
    <x v="1"/>
    <x v="8"/>
    <x v="0"/>
    <x v="0"/>
    <x v="0"/>
    <x v="7"/>
    <x v="276"/>
    <x v="0"/>
  </r>
  <r>
    <x v="1"/>
    <x v="8"/>
    <x v="0"/>
    <x v="0"/>
    <x v="0"/>
    <x v="14"/>
    <x v="277"/>
    <x v="0"/>
  </r>
  <r>
    <x v="1"/>
    <x v="8"/>
    <x v="0"/>
    <x v="0"/>
    <x v="0"/>
    <x v="14"/>
    <x v="278"/>
    <x v="0"/>
  </r>
  <r>
    <x v="1"/>
    <x v="8"/>
    <x v="34"/>
    <x v="0"/>
    <x v="0"/>
    <x v="39"/>
    <x v="279"/>
    <x v="4"/>
  </r>
  <r>
    <x v="1"/>
    <x v="8"/>
    <x v="35"/>
    <x v="0"/>
    <x v="0"/>
    <x v="11"/>
    <x v="280"/>
    <x v="2"/>
  </r>
  <r>
    <x v="1"/>
    <x v="8"/>
    <x v="0"/>
    <x v="0"/>
    <x v="0"/>
    <x v="7"/>
    <x v="281"/>
    <x v="0"/>
  </r>
  <r>
    <x v="1"/>
    <x v="8"/>
    <x v="0"/>
    <x v="0"/>
    <x v="0"/>
    <x v="2"/>
    <x v="282"/>
    <x v="0"/>
  </r>
  <r>
    <x v="1"/>
    <x v="8"/>
    <x v="36"/>
    <x v="0"/>
    <x v="0"/>
    <x v="40"/>
    <x v="283"/>
    <x v="5"/>
  </r>
  <r>
    <x v="2"/>
    <x v="0"/>
    <x v="37"/>
    <x v="0"/>
    <x v="0"/>
    <x v="41"/>
    <x v="284"/>
    <x v="5"/>
  </r>
  <r>
    <x v="2"/>
    <x v="0"/>
    <x v="38"/>
    <x v="0"/>
    <x v="0"/>
    <x v="42"/>
    <x v="285"/>
    <x v="4"/>
  </r>
  <r>
    <x v="2"/>
    <x v="1"/>
    <x v="39"/>
    <x v="0"/>
    <x v="0"/>
    <x v="43"/>
    <x v="286"/>
    <x v="4"/>
  </r>
  <r>
    <x v="2"/>
    <x v="1"/>
    <x v="40"/>
    <x v="0"/>
    <x v="0"/>
    <x v="44"/>
    <x v="287"/>
    <x v="5"/>
  </r>
  <r>
    <x v="2"/>
    <x v="1"/>
    <x v="41"/>
    <x v="0"/>
    <x v="0"/>
    <x v="44"/>
    <x v="288"/>
    <x v="5"/>
  </r>
  <r>
    <x v="2"/>
    <x v="1"/>
    <x v="42"/>
    <x v="0"/>
    <x v="0"/>
    <x v="45"/>
    <x v="289"/>
    <x v="5"/>
  </r>
  <r>
    <x v="2"/>
    <x v="1"/>
    <x v="43"/>
    <x v="0"/>
    <x v="0"/>
    <x v="46"/>
    <x v="290"/>
    <x v="5"/>
  </r>
  <r>
    <x v="2"/>
    <x v="2"/>
    <x v="44"/>
    <x v="0"/>
    <x v="0"/>
    <x v="47"/>
    <x v="291"/>
    <x v="4"/>
  </r>
  <r>
    <x v="2"/>
    <x v="2"/>
    <x v="45"/>
    <x v="0"/>
    <x v="0"/>
    <x v="48"/>
    <x v="292"/>
    <x v="5"/>
  </r>
  <r>
    <x v="2"/>
    <x v="3"/>
    <x v="46"/>
    <x v="0"/>
    <x v="0"/>
    <x v="49"/>
    <x v="293"/>
    <x v="4"/>
  </r>
  <r>
    <x v="2"/>
    <x v="3"/>
    <x v="47"/>
    <x v="0"/>
    <x v="0"/>
    <x v="24"/>
    <x v="294"/>
    <x v="0"/>
  </r>
  <r>
    <x v="2"/>
    <x v="3"/>
    <x v="47"/>
    <x v="0"/>
    <x v="0"/>
    <x v="24"/>
    <x v="295"/>
    <x v="0"/>
  </r>
  <r>
    <x v="2"/>
    <x v="3"/>
    <x v="47"/>
    <x v="0"/>
    <x v="0"/>
    <x v="24"/>
    <x v="296"/>
    <x v="0"/>
  </r>
  <r>
    <x v="2"/>
    <x v="5"/>
    <x v="0"/>
    <x v="0"/>
    <x v="0"/>
    <x v="13"/>
    <x v="297"/>
    <x v="0"/>
  </r>
  <r>
    <x v="2"/>
    <x v="7"/>
    <x v="0"/>
    <x v="0"/>
    <x v="0"/>
    <x v="20"/>
    <x v="298"/>
    <x v="0"/>
  </r>
  <r>
    <x v="2"/>
    <x v="7"/>
    <x v="0"/>
    <x v="0"/>
    <x v="0"/>
    <x v="20"/>
    <x v="299"/>
    <x v="0"/>
  </r>
  <r>
    <x v="3"/>
    <x v="5"/>
    <x v="0"/>
    <x v="0"/>
    <x v="0"/>
    <x v="2"/>
    <x v="300"/>
    <x v="0"/>
  </r>
  <r>
    <x v="4"/>
    <x v="3"/>
    <x v="0"/>
    <x v="0"/>
    <x v="0"/>
    <x v="18"/>
    <x v="301"/>
    <x v="0"/>
  </r>
  <r>
    <x v="4"/>
    <x v="4"/>
    <x v="48"/>
    <x v="0"/>
    <x v="0"/>
    <x v="50"/>
    <x v="302"/>
    <x v="0"/>
  </r>
  <r>
    <x v="4"/>
    <x v="4"/>
    <x v="49"/>
    <x v="0"/>
    <x v="0"/>
    <x v="51"/>
    <x v="303"/>
    <x v="0"/>
  </r>
  <r>
    <x v="4"/>
    <x v="4"/>
    <x v="50"/>
    <x v="0"/>
    <x v="0"/>
    <x v="51"/>
    <x v="304"/>
    <x v="0"/>
  </r>
  <r>
    <x v="4"/>
    <x v="5"/>
    <x v="0"/>
    <x v="0"/>
    <x v="0"/>
    <x v="7"/>
    <x v="305"/>
    <x v="0"/>
  </r>
  <r>
    <x v="4"/>
    <x v="6"/>
    <x v="0"/>
    <x v="0"/>
    <x v="0"/>
    <x v="18"/>
    <x v="306"/>
    <x v="0"/>
  </r>
  <r>
    <x v="5"/>
    <x v="0"/>
    <x v="51"/>
    <x v="0"/>
    <x v="0"/>
    <x v="52"/>
    <x v="307"/>
    <x v="6"/>
  </r>
  <r>
    <x v="5"/>
    <x v="0"/>
    <x v="52"/>
    <x v="0"/>
    <x v="0"/>
    <x v="53"/>
    <x v="308"/>
    <x v="7"/>
  </r>
  <r>
    <x v="5"/>
    <x v="0"/>
    <x v="53"/>
    <x v="0"/>
    <x v="0"/>
    <x v="54"/>
    <x v="309"/>
    <x v="8"/>
  </r>
  <r>
    <x v="5"/>
    <x v="0"/>
    <x v="54"/>
    <x v="0"/>
    <x v="0"/>
    <x v="55"/>
    <x v="310"/>
    <x v="9"/>
  </r>
  <r>
    <x v="5"/>
    <x v="0"/>
    <x v="55"/>
    <x v="0"/>
    <x v="0"/>
    <x v="56"/>
    <x v="311"/>
    <x v="10"/>
  </r>
  <r>
    <x v="5"/>
    <x v="0"/>
    <x v="56"/>
    <x v="0"/>
    <x v="0"/>
    <x v="57"/>
    <x v="312"/>
    <x v="1"/>
  </r>
  <r>
    <x v="5"/>
    <x v="0"/>
    <x v="57"/>
    <x v="0"/>
    <x v="0"/>
    <x v="58"/>
    <x v="313"/>
    <x v="11"/>
  </r>
  <r>
    <x v="5"/>
    <x v="0"/>
    <x v="58"/>
    <x v="0"/>
    <x v="0"/>
    <x v="59"/>
    <x v="314"/>
    <x v="12"/>
  </r>
  <r>
    <x v="5"/>
    <x v="0"/>
    <x v="59"/>
    <x v="0"/>
    <x v="0"/>
    <x v="60"/>
    <x v="315"/>
    <x v="11"/>
  </r>
  <r>
    <x v="5"/>
    <x v="0"/>
    <x v="60"/>
    <x v="0"/>
    <x v="0"/>
    <x v="61"/>
    <x v="316"/>
    <x v="11"/>
  </r>
  <r>
    <x v="5"/>
    <x v="0"/>
    <x v="61"/>
    <x v="0"/>
    <x v="0"/>
    <x v="62"/>
    <x v="317"/>
    <x v="13"/>
  </r>
  <r>
    <x v="5"/>
    <x v="0"/>
    <x v="62"/>
    <x v="0"/>
    <x v="0"/>
    <x v="63"/>
    <x v="318"/>
    <x v="14"/>
  </r>
  <r>
    <x v="5"/>
    <x v="0"/>
    <x v="63"/>
    <x v="0"/>
    <x v="0"/>
    <x v="64"/>
    <x v="319"/>
    <x v="14"/>
  </r>
  <r>
    <x v="5"/>
    <x v="0"/>
    <x v="64"/>
    <x v="0"/>
    <x v="0"/>
    <x v="65"/>
    <x v="320"/>
    <x v="12"/>
  </r>
  <r>
    <x v="5"/>
    <x v="0"/>
    <x v="65"/>
    <x v="0"/>
    <x v="0"/>
    <x v="66"/>
    <x v="321"/>
    <x v="6"/>
  </r>
  <r>
    <x v="5"/>
    <x v="0"/>
    <x v="66"/>
    <x v="0"/>
    <x v="0"/>
    <x v="67"/>
    <x v="322"/>
    <x v="14"/>
  </r>
  <r>
    <x v="5"/>
    <x v="0"/>
    <x v="67"/>
    <x v="0"/>
    <x v="0"/>
    <x v="68"/>
    <x v="323"/>
    <x v="1"/>
  </r>
  <r>
    <x v="5"/>
    <x v="0"/>
    <x v="68"/>
    <x v="0"/>
    <x v="0"/>
    <x v="69"/>
    <x v="324"/>
    <x v="9"/>
  </r>
  <r>
    <x v="5"/>
    <x v="0"/>
    <x v="69"/>
    <x v="0"/>
    <x v="0"/>
    <x v="70"/>
    <x v="325"/>
    <x v="15"/>
  </r>
  <r>
    <x v="5"/>
    <x v="0"/>
    <x v="70"/>
    <x v="0"/>
    <x v="0"/>
    <x v="71"/>
    <x v="326"/>
    <x v="8"/>
  </r>
  <r>
    <x v="5"/>
    <x v="0"/>
    <x v="71"/>
    <x v="0"/>
    <x v="0"/>
    <x v="72"/>
    <x v="327"/>
    <x v="16"/>
  </r>
  <r>
    <x v="5"/>
    <x v="0"/>
    <x v="72"/>
    <x v="0"/>
    <x v="0"/>
    <x v="73"/>
    <x v="328"/>
    <x v="6"/>
  </r>
  <r>
    <x v="5"/>
    <x v="0"/>
    <x v="73"/>
    <x v="0"/>
    <x v="0"/>
    <x v="74"/>
    <x v="329"/>
    <x v="8"/>
  </r>
  <r>
    <x v="5"/>
    <x v="1"/>
    <x v="74"/>
    <x v="0"/>
    <x v="0"/>
    <x v="75"/>
    <x v="330"/>
    <x v="8"/>
  </r>
  <r>
    <x v="5"/>
    <x v="1"/>
    <x v="75"/>
    <x v="0"/>
    <x v="0"/>
    <x v="76"/>
    <x v="331"/>
    <x v="8"/>
  </r>
  <r>
    <x v="5"/>
    <x v="1"/>
    <x v="76"/>
    <x v="0"/>
    <x v="0"/>
    <x v="77"/>
    <x v="332"/>
    <x v="1"/>
  </r>
  <r>
    <x v="5"/>
    <x v="1"/>
    <x v="75"/>
    <x v="0"/>
    <x v="0"/>
    <x v="78"/>
    <x v="333"/>
    <x v="8"/>
  </r>
  <r>
    <x v="5"/>
    <x v="1"/>
    <x v="77"/>
    <x v="0"/>
    <x v="0"/>
    <x v="79"/>
    <x v="334"/>
    <x v="12"/>
  </r>
  <r>
    <x v="5"/>
    <x v="1"/>
    <x v="78"/>
    <x v="0"/>
    <x v="0"/>
    <x v="80"/>
    <x v="335"/>
    <x v="0"/>
  </r>
  <r>
    <x v="5"/>
    <x v="1"/>
    <x v="79"/>
    <x v="0"/>
    <x v="0"/>
    <x v="65"/>
    <x v="336"/>
    <x v="1"/>
  </r>
  <r>
    <x v="5"/>
    <x v="1"/>
    <x v="80"/>
    <x v="0"/>
    <x v="0"/>
    <x v="81"/>
    <x v="337"/>
    <x v="1"/>
  </r>
  <r>
    <x v="5"/>
    <x v="1"/>
    <x v="81"/>
    <x v="0"/>
    <x v="0"/>
    <x v="82"/>
    <x v="338"/>
    <x v="1"/>
  </r>
  <r>
    <x v="5"/>
    <x v="1"/>
    <x v="82"/>
    <x v="0"/>
    <x v="0"/>
    <x v="83"/>
    <x v="339"/>
    <x v="10"/>
  </r>
  <r>
    <x v="5"/>
    <x v="1"/>
    <x v="83"/>
    <x v="0"/>
    <x v="0"/>
    <x v="51"/>
    <x v="340"/>
    <x v="17"/>
  </r>
  <r>
    <x v="5"/>
    <x v="1"/>
    <x v="84"/>
    <x v="0"/>
    <x v="0"/>
    <x v="65"/>
    <x v="341"/>
    <x v="18"/>
  </r>
  <r>
    <x v="5"/>
    <x v="1"/>
    <x v="85"/>
    <x v="0"/>
    <x v="0"/>
    <x v="84"/>
    <x v="342"/>
    <x v="11"/>
  </r>
  <r>
    <x v="5"/>
    <x v="1"/>
    <x v="86"/>
    <x v="0"/>
    <x v="0"/>
    <x v="85"/>
    <x v="343"/>
    <x v="19"/>
  </r>
  <r>
    <x v="5"/>
    <x v="1"/>
    <x v="87"/>
    <x v="0"/>
    <x v="0"/>
    <x v="86"/>
    <x v="344"/>
    <x v="6"/>
  </r>
  <r>
    <x v="5"/>
    <x v="1"/>
    <x v="88"/>
    <x v="0"/>
    <x v="0"/>
    <x v="87"/>
    <x v="345"/>
    <x v="11"/>
  </r>
  <r>
    <x v="5"/>
    <x v="1"/>
    <x v="89"/>
    <x v="0"/>
    <x v="0"/>
    <x v="88"/>
    <x v="346"/>
    <x v="8"/>
  </r>
  <r>
    <x v="5"/>
    <x v="1"/>
    <x v="90"/>
    <x v="0"/>
    <x v="0"/>
    <x v="74"/>
    <x v="347"/>
    <x v="18"/>
  </r>
  <r>
    <x v="5"/>
    <x v="1"/>
    <x v="91"/>
    <x v="0"/>
    <x v="0"/>
    <x v="65"/>
    <x v="348"/>
    <x v="14"/>
  </r>
  <r>
    <x v="5"/>
    <x v="1"/>
    <x v="92"/>
    <x v="0"/>
    <x v="0"/>
    <x v="89"/>
    <x v="349"/>
    <x v="20"/>
  </r>
  <r>
    <x v="5"/>
    <x v="1"/>
    <x v="93"/>
    <x v="0"/>
    <x v="0"/>
    <x v="90"/>
    <x v="350"/>
    <x v="1"/>
  </r>
  <r>
    <x v="5"/>
    <x v="1"/>
    <x v="94"/>
    <x v="0"/>
    <x v="0"/>
    <x v="91"/>
    <x v="351"/>
    <x v="6"/>
  </r>
  <r>
    <x v="5"/>
    <x v="1"/>
    <x v="95"/>
    <x v="0"/>
    <x v="0"/>
    <x v="92"/>
    <x v="352"/>
    <x v="6"/>
  </r>
  <r>
    <x v="5"/>
    <x v="1"/>
    <x v="96"/>
    <x v="0"/>
    <x v="0"/>
    <x v="93"/>
    <x v="353"/>
    <x v="6"/>
  </r>
  <r>
    <x v="5"/>
    <x v="1"/>
    <x v="66"/>
    <x v="0"/>
    <x v="0"/>
    <x v="67"/>
    <x v="354"/>
    <x v="14"/>
  </r>
  <r>
    <x v="5"/>
    <x v="9"/>
    <x v="97"/>
    <x v="0"/>
    <x v="0"/>
    <x v="94"/>
    <x v="355"/>
    <x v="8"/>
  </r>
  <r>
    <x v="5"/>
    <x v="9"/>
    <x v="98"/>
    <x v="0"/>
    <x v="0"/>
    <x v="95"/>
    <x v="356"/>
    <x v="13"/>
  </r>
  <r>
    <x v="5"/>
    <x v="9"/>
    <x v="99"/>
    <x v="0"/>
    <x v="0"/>
    <x v="96"/>
    <x v="357"/>
    <x v="21"/>
  </r>
  <r>
    <x v="5"/>
    <x v="9"/>
    <x v="100"/>
    <x v="0"/>
    <x v="0"/>
    <x v="97"/>
    <x v="358"/>
    <x v="6"/>
  </r>
  <r>
    <x v="5"/>
    <x v="9"/>
    <x v="101"/>
    <x v="0"/>
    <x v="0"/>
    <x v="65"/>
    <x v="359"/>
    <x v="18"/>
  </r>
  <r>
    <x v="5"/>
    <x v="9"/>
    <x v="102"/>
    <x v="0"/>
    <x v="0"/>
    <x v="98"/>
    <x v="360"/>
    <x v="21"/>
  </r>
  <r>
    <x v="5"/>
    <x v="9"/>
    <x v="103"/>
    <x v="0"/>
    <x v="0"/>
    <x v="99"/>
    <x v="361"/>
    <x v="8"/>
  </r>
  <r>
    <x v="5"/>
    <x v="9"/>
    <x v="104"/>
    <x v="0"/>
    <x v="0"/>
    <x v="100"/>
    <x v="362"/>
    <x v="6"/>
  </r>
  <r>
    <x v="5"/>
    <x v="9"/>
    <x v="105"/>
    <x v="0"/>
    <x v="0"/>
    <x v="101"/>
    <x v="363"/>
    <x v="6"/>
  </r>
  <r>
    <x v="5"/>
    <x v="9"/>
    <x v="106"/>
    <x v="0"/>
    <x v="0"/>
    <x v="102"/>
    <x v="364"/>
    <x v="9"/>
  </r>
  <r>
    <x v="5"/>
    <x v="9"/>
    <x v="107"/>
    <x v="0"/>
    <x v="0"/>
    <x v="103"/>
    <x v="365"/>
    <x v="11"/>
  </r>
  <r>
    <x v="5"/>
    <x v="9"/>
    <x v="108"/>
    <x v="0"/>
    <x v="0"/>
    <x v="104"/>
    <x v="366"/>
    <x v="1"/>
  </r>
  <r>
    <x v="5"/>
    <x v="9"/>
    <x v="109"/>
    <x v="0"/>
    <x v="0"/>
    <x v="105"/>
    <x v="367"/>
    <x v="17"/>
  </r>
  <r>
    <x v="5"/>
    <x v="9"/>
    <x v="110"/>
    <x v="0"/>
    <x v="0"/>
    <x v="106"/>
    <x v="368"/>
    <x v="22"/>
  </r>
  <r>
    <x v="5"/>
    <x v="2"/>
    <x v="111"/>
    <x v="0"/>
    <x v="0"/>
    <x v="107"/>
    <x v="369"/>
    <x v="6"/>
  </r>
  <r>
    <x v="5"/>
    <x v="2"/>
    <x v="112"/>
    <x v="0"/>
    <x v="0"/>
    <x v="67"/>
    <x v="370"/>
    <x v="14"/>
  </r>
  <r>
    <x v="5"/>
    <x v="2"/>
    <x v="113"/>
    <x v="0"/>
    <x v="0"/>
    <x v="108"/>
    <x v="371"/>
    <x v="6"/>
  </r>
  <r>
    <x v="5"/>
    <x v="2"/>
    <x v="114"/>
    <x v="0"/>
    <x v="0"/>
    <x v="109"/>
    <x v="372"/>
    <x v="8"/>
  </r>
  <r>
    <x v="5"/>
    <x v="2"/>
    <x v="115"/>
    <x v="0"/>
    <x v="0"/>
    <x v="110"/>
    <x v="373"/>
    <x v="8"/>
  </r>
  <r>
    <x v="5"/>
    <x v="2"/>
    <x v="116"/>
    <x v="0"/>
    <x v="0"/>
    <x v="111"/>
    <x v="374"/>
    <x v="8"/>
  </r>
  <r>
    <x v="5"/>
    <x v="2"/>
    <x v="117"/>
    <x v="0"/>
    <x v="0"/>
    <x v="112"/>
    <x v="375"/>
    <x v="1"/>
  </r>
  <r>
    <x v="5"/>
    <x v="2"/>
    <x v="118"/>
    <x v="0"/>
    <x v="0"/>
    <x v="113"/>
    <x v="376"/>
    <x v="1"/>
  </r>
  <r>
    <x v="5"/>
    <x v="2"/>
    <x v="119"/>
    <x v="0"/>
    <x v="0"/>
    <x v="114"/>
    <x v="377"/>
    <x v="1"/>
  </r>
  <r>
    <x v="5"/>
    <x v="2"/>
    <x v="120"/>
    <x v="0"/>
    <x v="0"/>
    <x v="115"/>
    <x v="378"/>
    <x v="1"/>
  </r>
  <r>
    <x v="5"/>
    <x v="2"/>
    <x v="121"/>
    <x v="0"/>
    <x v="0"/>
    <x v="116"/>
    <x v="379"/>
    <x v="1"/>
  </r>
  <r>
    <x v="5"/>
    <x v="2"/>
    <x v="122"/>
    <x v="0"/>
    <x v="0"/>
    <x v="117"/>
    <x v="380"/>
    <x v="17"/>
  </r>
  <r>
    <x v="5"/>
    <x v="2"/>
    <x v="123"/>
    <x v="0"/>
    <x v="0"/>
    <x v="118"/>
    <x v="381"/>
    <x v="9"/>
  </r>
  <r>
    <x v="5"/>
    <x v="2"/>
    <x v="124"/>
    <x v="0"/>
    <x v="0"/>
    <x v="119"/>
    <x v="382"/>
    <x v="1"/>
  </r>
  <r>
    <x v="5"/>
    <x v="2"/>
    <x v="125"/>
    <x v="0"/>
    <x v="0"/>
    <x v="120"/>
    <x v="383"/>
    <x v="23"/>
  </r>
  <r>
    <x v="5"/>
    <x v="2"/>
    <x v="126"/>
    <x v="0"/>
    <x v="0"/>
    <x v="121"/>
    <x v="384"/>
    <x v="13"/>
  </r>
  <r>
    <x v="5"/>
    <x v="2"/>
    <x v="127"/>
    <x v="0"/>
    <x v="0"/>
    <x v="122"/>
    <x v="385"/>
    <x v="6"/>
  </r>
  <r>
    <x v="5"/>
    <x v="2"/>
    <x v="128"/>
    <x v="0"/>
    <x v="0"/>
    <x v="120"/>
    <x v="386"/>
    <x v="1"/>
  </r>
  <r>
    <x v="5"/>
    <x v="2"/>
    <x v="129"/>
    <x v="0"/>
    <x v="0"/>
    <x v="123"/>
    <x v="387"/>
    <x v="24"/>
  </r>
  <r>
    <x v="5"/>
    <x v="2"/>
    <x v="130"/>
    <x v="0"/>
    <x v="0"/>
    <x v="124"/>
    <x v="388"/>
    <x v="1"/>
  </r>
  <r>
    <x v="5"/>
    <x v="2"/>
    <x v="131"/>
    <x v="0"/>
    <x v="0"/>
    <x v="125"/>
    <x v="389"/>
    <x v="1"/>
  </r>
  <r>
    <x v="5"/>
    <x v="2"/>
    <x v="132"/>
    <x v="0"/>
    <x v="0"/>
    <x v="126"/>
    <x v="390"/>
    <x v="12"/>
  </r>
  <r>
    <x v="5"/>
    <x v="2"/>
    <x v="133"/>
    <x v="0"/>
    <x v="0"/>
    <x v="125"/>
    <x v="391"/>
    <x v="1"/>
  </r>
  <r>
    <x v="5"/>
    <x v="2"/>
    <x v="134"/>
    <x v="0"/>
    <x v="0"/>
    <x v="127"/>
    <x v="392"/>
    <x v="18"/>
  </r>
  <r>
    <x v="5"/>
    <x v="2"/>
    <x v="135"/>
    <x v="0"/>
    <x v="0"/>
    <x v="128"/>
    <x v="393"/>
    <x v="1"/>
  </r>
  <r>
    <x v="5"/>
    <x v="2"/>
    <x v="75"/>
    <x v="0"/>
    <x v="0"/>
    <x v="129"/>
    <x v="394"/>
    <x v="8"/>
  </r>
  <r>
    <x v="5"/>
    <x v="2"/>
    <x v="136"/>
    <x v="0"/>
    <x v="0"/>
    <x v="130"/>
    <x v="395"/>
    <x v="18"/>
  </r>
  <r>
    <x v="5"/>
    <x v="2"/>
    <x v="137"/>
    <x v="0"/>
    <x v="0"/>
    <x v="131"/>
    <x v="396"/>
    <x v="8"/>
  </r>
  <r>
    <x v="5"/>
    <x v="2"/>
    <x v="138"/>
    <x v="0"/>
    <x v="0"/>
    <x v="132"/>
    <x v="397"/>
    <x v="1"/>
  </r>
  <r>
    <x v="5"/>
    <x v="2"/>
    <x v="139"/>
    <x v="0"/>
    <x v="0"/>
    <x v="133"/>
    <x v="398"/>
    <x v="1"/>
  </r>
  <r>
    <x v="5"/>
    <x v="2"/>
    <x v="140"/>
    <x v="0"/>
    <x v="0"/>
    <x v="134"/>
    <x v="399"/>
    <x v="7"/>
  </r>
  <r>
    <x v="5"/>
    <x v="2"/>
    <x v="141"/>
    <x v="0"/>
    <x v="0"/>
    <x v="135"/>
    <x v="400"/>
    <x v="11"/>
  </r>
  <r>
    <x v="5"/>
    <x v="2"/>
    <x v="142"/>
    <x v="0"/>
    <x v="0"/>
    <x v="136"/>
    <x v="401"/>
    <x v="11"/>
  </r>
  <r>
    <x v="5"/>
    <x v="2"/>
    <x v="143"/>
    <x v="0"/>
    <x v="0"/>
    <x v="137"/>
    <x v="402"/>
    <x v="6"/>
  </r>
  <r>
    <x v="5"/>
    <x v="2"/>
    <x v="112"/>
    <x v="0"/>
    <x v="0"/>
    <x v="138"/>
    <x v="403"/>
    <x v="14"/>
  </r>
  <r>
    <x v="5"/>
    <x v="2"/>
    <x v="144"/>
    <x v="0"/>
    <x v="0"/>
    <x v="127"/>
    <x v="404"/>
    <x v="25"/>
  </r>
  <r>
    <x v="5"/>
    <x v="2"/>
    <x v="145"/>
    <x v="0"/>
    <x v="0"/>
    <x v="99"/>
    <x v="405"/>
    <x v="1"/>
  </r>
  <r>
    <x v="5"/>
    <x v="2"/>
    <x v="146"/>
    <x v="0"/>
    <x v="0"/>
    <x v="139"/>
    <x v="406"/>
    <x v="7"/>
  </r>
  <r>
    <x v="5"/>
    <x v="2"/>
    <x v="147"/>
    <x v="0"/>
    <x v="0"/>
    <x v="140"/>
    <x v="407"/>
    <x v="17"/>
  </r>
  <r>
    <x v="5"/>
    <x v="3"/>
    <x v="148"/>
    <x v="0"/>
    <x v="0"/>
    <x v="141"/>
    <x v="408"/>
    <x v="8"/>
  </r>
  <r>
    <x v="5"/>
    <x v="3"/>
    <x v="149"/>
    <x v="0"/>
    <x v="0"/>
    <x v="142"/>
    <x v="409"/>
    <x v="8"/>
  </r>
  <r>
    <x v="5"/>
    <x v="3"/>
    <x v="150"/>
    <x v="0"/>
    <x v="0"/>
    <x v="143"/>
    <x v="410"/>
    <x v="12"/>
  </r>
  <r>
    <x v="5"/>
    <x v="3"/>
    <x v="151"/>
    <x v="0"/>
    <x v="0"/>
    <x v="138"/>
    <x v="411"/>
    <x v="22"/>
  </r>
  <r>
    <x v="5"/>
    <x v="3"/>
    <x v="152"/>
    <x v="0"/>
    <x v="0"/>
    <x v="99"/>
    <x v="412"/>
    <x v="10"/>
  </r>
  <r>
    <x v="5"/>
    <x v="3"/>
    <x v="153"/>
    <x v="0"/>
    <x v="0"/>
    <x v="127"/>
    <x v="413"/>
    <x v="8"/>
  </r>
  <r>
    <x v="5"/>
    <x v="3"/>
    <x v="154"/>
    <x v="0"/>
    <x v="0"/>
    <x v="144"/>
    <x v="414"/>
    <x v="14"/>
  </r>
  <r>
    <x v="5"/>
    <x v="3"/>
    <x v="155"/>
    <x v="0"/>
    <x v="0"/>
    <x v="145"/>
    <x v="415"/>
    <x v="23"/>
  </r>
  <r>
    <x v="5"/>
    <x v="3"/>
    <x v="156"/>
    <x v="0"/>
    <x v="0"/>
    <x v="146"/>
    <x v="416"/>
    <x v="15"/>
  </r>
  <r>
    <x v="5"/>
    <x v="3"/>
    <x v="157"/>
    <x v="0"/>
    <x v="0"/>
    <x v="147"/>
    <x v="417"/>
    <x v="17"/>
  </r>
  <r>
    <x v="5"/>
    <x v="2"/>
    <x v="158"/>
    <x v="0"/>
    <x v="0"/>
    <x v="148"/>
    <x v="418"/>
    <x v="1"/>
  </r>
  <r>
    <x v="5"/>
    <x v="3"/>
    <x v="153"/>
    <x v="0"/>
    <x v="0"/>
    <x v="127"/>
    <x v="419"/>
    <x v="20"/>
  </r>
  <r>
    <x v="5"/>
    <x v="3"/>
    <x v="159"/>
    <x v="0"/>
    <x v="0"/>
    <x v="149"/>
    <x v="420"/>
    <x v="1"/>
  </r>
  <r>
    <x v="5"/>
    <x v="3"/>
    <x v="160"/>
    <x v="0"/>
    <x v="0"/>
    <x v="150"/>
    <x v="421"/>
    <x v="1"/>
  </r>
  <r>
    <x v="5"/>
    <x v="3"/>
    <x v="161"/>
    <x v="0"/>
    <x v="0"/>
    <x v="151"/>
    <x v="422"/>
    <x v="6"/>
  </r>
  <r>
    <x v="5"/>
    <x v="3"/>
    <x v="162"/>
    <x v="0"/>
    <x v="0"/>
    <x v="31"/>
    <x v="423"/>
    <x v="1"/>
  </r>
  <r>
    <x v="5"/>
    <x v="3"/>
    <x v="163"/>
    <x v="0"/>
    <x v="0"/>
    <x v="127"/>
    <x v="424"/>
    <x v="1"/>
  </r>
  <r>
    <x v="5"/>
    <x v="3"/>
    <x v="164"/>
    <x v="0"/>
    <x v="0"/>
    <x v="114"/>
    <x v="425"/>
    <x v="11"/>
  </r>
  <r>
    <x v="5"/>
    <x v="4"/>
    <x v="165"/>
    <x v="0"/>
    <x v="0"/>
    <x v="152"/>
    <x v="426"/>
    <x v="6"/>
  </r>
  <r>
    <x v="5"/>
    <x v="4"/>
    <x v="166"/>
    <x v="0"/>
    <x v="0"/>
    <x v="127"/>
    <x v="427"/>
    <x v="6"/>
  </r>
  <r>
    <x v="5"/>
    <x v="4"/>
    <x v="167"/>
    <x v="0"/>
    <x v="0"/>
    <x v="153"/>
    <x v="428"/>
    <x v="8"/>
  </r>
  <r>
    <x v="5"/>
    <x v="4"/>
    <x v="112"/>
    <x v="0"/>
    <x v="0"/>
    <x v="138"/>
    <x v="429"/>
    <x v="14"/>
  </r>
  <r>
    <x v="5"/>
    <x v="4"/>
    <x v="144"/>
    <x v="0"/>
    <x v="0"/>
    <x v="127"/>
    <x v="430"/>
    <x v="25"/>
  </r>
  <r>
    <x v="5"/>
    <x v="4"/>
    <x v="168"/>
    <x v="0"/>
    <x v="0"/>
    <x v="127"/>
    <x v="431"/>
    <x v="22"/>
  </r>
  <r>
    <x v="5"/>
    <x v="4"/>
    <x v="169"/>
    <x v="0"/>
    <x v="0"/>
    <x v="154"/>
    <x v="432"/>
    <x v="12"/>
  </r>
  <r>
    <x v="5"/>
    <x v="4"/>
    <x v="170"/>
    <x v="0"/>
    <x v="0"/>
    <x v="155"/>
    <x v="433"/>
    <x v="17"/>
  </r>
  <r>
    <x v="5"/>
    <x v="4"/>
    <x v="171"/>
    <x v="0"/>
    <x v="0"/>
    <x v="156"/>
    <x v="434"/>
    <x v="8"/>
  </r>
  <r>
    <x v="5"/>
    <x v="4"/>
    <x v="172"/>
    <x v="0"/>
    <x v="0"/>
    <x v="157"/>
    <x v="435"/>
    <x v="8"/>
  </r>
  <r>
    <x v="5"/>
    <x v="4"/>
    <x v="173"/>
    <x v="0"/>
    <x v="0"/>
    <x v="74"/>
    <x v="436"/>
    <x v="15"/>
  </r>
  <r>
    <x v="5"/>
    <x v="4"/>
    <x v="174"/>
    <x v="0"/>
    <x v="0"/>
    <x v="127"/>
    <x v="437"/>
    <x v="18"/>
  </r>
  <r>
    <x v="5"/>
    <x v="4"/>
    <x v="175"/>
    <x v="0"/>
    <x v="0"/>
    <x v="127"/>
    <x v="438"/>
    <x v="18"/>
  </r>
  <r>
    <x v="5"/>
    <x v="4"/>
    <x v="176"/>
    <x v="0"/>
    <x v="0"/>
    <x v="146"/>
    <x v="439"/>
    <x v="21"/>
  </r>
  <r>
    <x v="5"/>
    <x v="4"/>
    <x v="177"/>
    <x v="0"/>
    <x v="0"/>
    <x v="158"/>
    <x v="440"/>
    <x v="1"/>
  </r>
  <r>
    <x v="5"/>
    <x v="4"/>
    <x v="178"/>
    <x v="0"/>
    <x v="0"/>
    <x v="159"/>
    <x v="441"/>
    <x v="8"/>
  </r>
  <r>
    <x v="5"/>
    <x v="4"/>
    <x v="179"/>
    <x v="0"/>
    <x v="0"/>
    <x v="160"/>
    <x v="442"/>
    <x v="11"/>
  </r>
  <r>
    <x v="5"/>
    <x v="4"/>
    <x v="180"/>
    <x v="0"/>
    <x v="0"/>
    <x v="68"/>
    <x v="443"/>
    <x v="15"/>
  </r>
  <r>
    <x v="5"/>
    <x v="4"/>
    <x v="181"/>
    <x v="0"/>
    <x v="0"/>
    <x v="161"/>
    <x v="444"/>
    <x v="6"/>
  </r>
  <r>
    <x v="5"/>
    <x v="4"/>
    <x v="182"/>
    <x v="0"/>
    <x v="0"/>
    <x v="162"/>
    <x v="445"/>
    <x v="6"/>
  </r>
  <r>
    <x v="5"/>
    <x v="5"/>
    <x v="183"/>
    <x v="0"/>
    <x v="0"/>
    <x v="127"/>
    <x v="446"/>
    <x v="25"/>
  </r>
  <r>
    <x v="5"/>
    <x v="5"/>
    <x v="66"/>
    <x v="0"/>
    <x v="0"/>
    <x v="138"/>
    <x v="447"/>
    <x v="14"/>
  </r>
  <r>
    <x v="5"/>
    <x v="5"/>
    <x v="184"/>
    <x v="0"/>
    <x v="0"/>
    <x v="163"/>
    <x v="448"/>
    <x v="8"/>
  </r>
  <r>
    <x v="5"/>
    <x v="5"/>
    <x v="185"/>
    <x v="0"/>
    <x v="0"/>
    <x v="164"/>
    <x v="449"/>
    <x v="8"/>
  </r>
  <r>
    <x v="5"/>
    <x v="5"/>
    <x v="186"/>
    <x v="0"/>
    <x v="0"/>
    <x v="165"/>
    <x v="450"/>
    <x v="7"/>
  </r>
  <r>
    <x v="5"/>
    <x v="5"/>
    <x v="187"/>
    <x v="0"/>
    <x v="0"/>
    <x v="99"/>
    <x v="451"/>
    <x v="8"/>
  </r>
  <r>
    <x v="5"/>
    <x v="5"/>
    <x v="188"/>
    <x v="0"/>
    <x v="0"/>
    <x v="99"/>
    <x v="452"/>
    <x v="8"/>
  </r>
  <r>
    <x v="5"/>
    <x v="5"/>
    <x v="189"/>
    <x v="0"/>
    <x v="0"/>
    <x v="166"/>
    <x v="453"/>
    <x v="1"/>
  </r>
  <r>
    <x v="5"/>
    <x v="5"/>
    <x v="188"/>
    <x v="0"/>
    <x v="0"/>
    <x v="99"/>
    <x v="454"/>
    <x v="18"/>
  </r>
  <r>
    <x v="5"/>
    <x v="5"/>
    <x v="190"/>
    <x v="0"/>
    <x v="0"/>
    <x v="167"/>
    <x v="455"/>
    <x v="11"/>
  </r>
  <r>
    <x v="5"/>
    <x v="5"/>
    <x v="191"/>
    <x v="0"/>
    <x v="0"/>
    <x v="168"/>
    <x v="456"/>
    <x v="17"/>
  </r>
  <r>
    <x v="5"/>
    <x v="5"/>
    <x v="192"/>
    <x v="0"/>
    <x v="0"/>
    <x v="99"/>
    <x v="457"/>
    <x v="23"/>
  </r>
  <r>
    <x v="5"/>
    <x v="5"/>
    <x v="193"/>
    <x v="0"/>
    <x v="0"/>
    <x v="124"/>
    <x v="458"/>
    <x v="1"/>
  </r>
  <r>
    <x v="5"/>
    <x v="5"/>
    <x v="194"/>
    <x v="0"/>
    <x v="0"/>
    <x v="124"/>
    <x v="459"/>
    <x v="1"/>
  </r>
  <r>
    <x v="5"/>
    <x v="5"/>
    <x v="195"/>
    <x v="0"/>
    <x v="0"/>
    <x v="169"/>
    <x v="460"/>
    <x v="14"/>
  </r>
  <r>
    <x v="5"/>
    <x v="6"/>
    <x v="196"/>
    <x v="0"/>
    <x v="0"/>
    <x v="170"/>
    <x v="461"/>
    <x v="26"/>
  </r>
  <r>
    <x v="5"/>
    <x v="6"/>
    <x v="197"/>
    <x v="0"/>
    <x v="0"/>
    <x v="65"/>
    <x v="462"/>
    <x v="21"/>
  </r>
  <r>
    <x v="5"/>
    <x v="6"/>
    <x v="198"/>
    <x v="0"/>
    <x v="0"/>
    <x v="171"/>
    <x v="463"/>
    <x v="8"/>
  </r>
  <r>
    <x v="5"/>
    <x v="6"/>
    <x v="199"/>
    <x v="0"/>
    <x v="0"/>
    <x v="172"/>
    <x v="464"/>
    <x v="8"/>
  </r>
  <r>
    <x v="5"/>
    <x v="6"/>
    <x v="200"/>
    <x v="0"/>
    <x v="0"/>
    <x v="127"/>
    <x v="465"/>
    <x v="18"/>
  </r>
  <r>
    <x v="5"/>
    <x v="6"/>
    <x v="201"/>
    <x v="0"/>
    <x v="0"/>
    <x v="173"/>
    <x v="466"/>
    <x v="6"/>
  </r>
  <r>
    <x v="5"/>
    <x v="6"/>
    <x v="202"/>
    <x v="0"/>
    <x v="0"/>
    <x v="174"/>
    <x v="467"/>
    <x v="6"/>
  </r>
  <r>
    <x v="5"/>
    <x v="6"/>
    <x v="203"/>
    <x v="0"/>
    <x v="0"/>
    <x v="175"/>
    <x v="468"/>
    <x v="8"/>
  </r>
  <r>
    <x v="5"/>
    <x v="6"/>
    <x v="204"/>
    <x v="0"/>
    <x v="0"/>
    <x v="176"/>
    <x v="469"/>
    <x v="8"/>
  </r>
  <r>
    <x v="5"/>
    <x v="6"/>
    <x v="205"/>
    <x v="0"/>
    <x v="0"/>
    <x v="177"/>
    <x v="470"/>
    <x v="6"/>
  </r>
  <r>
    <x v="5"/>
    <x v="6"/>
    <x v="206"/>
    <x v="0"/>
    <x v="0"/>
    <x v="178"/>
    <x v="471"/>
    <x v="6"/>
  </r>
  <r>
    <x v="5"/>
    <x v="6"/>
    <x v="66"/>
    <x v="0"/>
    <x v="0"/>
    <x v="138"/>
    <x v="472"/>
    <x v="14"/>
  </r>
  <r>
    <x v="5"/>
    <x v="6"/>
    <x v="183"/>
    <x v="0"/>
    <x v="0"/>
    <x v="127"/>
    <x v="473"/>
    <x v="25"/>
  </r>
  <r>
    <x v="5"/>
    <x v="6"/>
    <x v="207"/>
    <x v="0"/>
    <x v="0"/>
    <x v="179"/>
    <x v="474"/>
    <x v="6"/>
  </r>
  <r>
    <x v="5"/>
    <x v="6"/>
    <x v="208"/>
    <x v="0"/>
    <x v="0"/>
    <x v="179"/>
    <x v="475"/>
    <x v="6"/>
  </r>
  <r>
    <x v="5"/>
    <x v="6"/>
    <x v="209"/>
    <x v="0"/>
    <x v="0"/>
    <x v="180"/>
    <x v="476"/>
    <x v="8"/>
  </r>
  <r>
    <x v="5"/>
    <x v="6"/>
    <x v="210"/>
    <x v="0"/>
    <x v="0"/>
    <x v="181"/>
    <x v="477"/>
    <x v="1"/>
  </r>
  <r>
    <x v="5"/>
    <x v="6"/>
    <x v="211"/>
    <x v="0"/>
    <x v="0"/>
    <x v="182"/>
    <x v="478"/>
    <x v="1"/>
  </r>
  <r>
    <x v="5"/>
    <x v="6"/>
    <x v="212"/>
    <x v="0"/>
    <x v="0"/>
    <x v="183"/>
    <x v="479"/>
    <x v="20"/>
  </r>
  <r>
    <x v="5"/>
    <x v="6"/>
    <x v="213"/>
    <x v="0"/>
    <x v="0"/>
    <x v="184"/>
    <x v="480"/>
    <x v="10"/>
  </r>
  <r>
    <x v="5"/>
    <x v="6"/>
    <x v="214"/>
    <x v="0"/>
    <x v="0"/>
    <x v="185"/>
    <x v="481"/>
    <x v="10"/>
  </r>
  <r>
    <x v="5"/>
    <x v="6"/>
    <x v="215"/>
    <x v="0"/>
    <x v="0"/>
    <x v="186"/>
    <x v="482"/>
    <x v="8"/>
  </r>
  <r>
    <x v="5"/>
    <x v="6"/>
    <x v="216"/>
    <x v="0"/>
    <x v="0"/>
    <x v="187"/>
    <x v="483"/>
    <x v="11"/>
  </r>
  <r>
    <x v="5"/>
    <x v="6"/>
    <x v="217"/>
    <x v="0"/>
    <x v="0"/>
    <x v="138"/>
    <x v="484"/>
    <x v="10"/>
  </r>
  <r>
    <x v="5"/>
    <x v="6"/>
    <x v="218"/>
    <x v="0"/>
    <x v="0"/>
    <x v="188"/>
    <x v="485"/>
    <x v="22"/>
  </r>
  <r>
    <x v="5"/>
    <x v="6"/>
    <x v="219"/>
    <x v="0"/>
    <x v="0"/>
    <x v="189"/>
    <x v="486"/>
    <x v="1"/>
  </r>
  <r>
    <x v="5"/>
    <x v="6"/>
    <x v="220"/>
    <x v="0"/>
    <x v="0"/>
    <x v="190"/>
    <x v="487"/>
    <x v="14"/>
  </r>
  <r>
    <x v="5"/>
    <x v="6"/>
    <x v="221"/>
    <x v="0"/>
    <x v="0"/>
    <x v="191"/>
    <x v="488"/>
    <x v="15"/>
  </r>
  <r>
    <x v="5"/>
    <x v="6"/>
    <x v="222"/>
    <x v="0"/>
    <x v="0"/>
    <x v="192"/>
    <x v="489"/>
    <x v="1"/>
  </r>
  <r>
    <x v="5"/>
    <x v="6"/>
    <x v="223"/>
    <x v="0"/>
    <x v="0"/>
    <x v="193"/>
    <x v="490"/>
    <x v="10"/>
  </r>
  <r>
    <x v="5"/>
    <x v="7"/>
    <x v="224"/>
    <x v="0"/>
    <x v="0"/>
    <x v="194"/>
    <x v="491"/>
    <x v="14"/>
  </r>
  <r>
    <x v="5"/>
    <x v="7"/>
    <x v="225"/>
    <x v="0"/>
    <x v="0"/>
    <x v="195"/>
    <x v="492"/>
    <x v="8"/>
  </r>
  <r>
    <x v="5"/>
    <x v="7"/>
    <x v="226"/>
    <x v="0"/>
    <x v="0"/>
    <x v="196"/>
    <x v="493"/>
    <x v="20"/>
  </r>
  <r>
    <x v="5"/>
    <x v="7"/>
    <x v="227"/>
    <x v="0"/>
    <x v="0"/>
    <x v="197"/>
    <x v="494"/>
    <x v="14"/>
  </r>
  <r>
    <x v="5"/>
    <x v="7"/>
    <x v="228"/>
    <x v="0"/>
    <x v="0"/>
    <x v="198"/>
    <x v="495"/>
    <x v="14"/>
  </r>
  <r>
    <x v="5"/>
    <x v="7"/>
    <x v="229"/>
    <x v="0"/>
    <x v="0"/>
    <x v="199"/>
    <x v="496"/>
    <x v="14"/>
  </r>
  <r>
    <x v="5"/>
    <x v="7"/>
    <x v="230"/>
    <x v="0"/>
    <x v="0"/>
    <x v="24"/>
    <x v="497"/>
    <x v="10"/>
  </r>
  <r>
    <x v="5"/>
    <x v="7"/>
    <x v="231"/>
    <x v="0"/>
    <x v="0"/>
    <x v="200"/>
    <x v="498"/>
    <x v="11"/>
  </r>
  <r>
    <x v="5"/>
    <x v="7"/>
    <x v="232"/>
    <x v="0"/>
    <x v="0"/>
    <x v="201"/>
    <x v="499"/>
    <x v="17"/>
  </r>
  <r>
    <x v="5"/>
    <x v="7"/>
    <x v="233"/>
    <x v="0"/>
    <x v="0"/>
    <x v="202"/>
    <x v="500"/>
    <x v="6"/>
  </r>
  <r>
    <x v="5"/>
    <x v="7"/>
    <x v="144"/>
    <x v="0"/>
    <x v="0"/>
    <x v="127"/>
    <x v="501"/>
    <x v="25"/>
  </r>
  <r>
    <x v="5"/>
    <x v="7"/>
    <x v="234"/>
    <x v="0"/>
    <x v="0"/>
    <x v="138"/>
    <x v="502"/>
    <x v="14"/>
  </r>
  <r>
    <x v="5"/>
    <x v="7"/>
    <x v="235"/>
    <x v="0"/>
    <x v="0"/>
    <x v="203"/>
    <x v="503"/>
    <x v="6"/>
  </r>
  <r>
    <x v="5"/>
    <x v="7"/>
    <x v="236"/>
    <x v="0"/>
    <x v="0"/>
    <x v="138"/>
    <x v="504"/>
    <x v="22"/>
  </r>
  <r>
    <x v="5"/>
    <x v="7"/>
    <x v="237"/>
    <x v="0"/>
    <x v="0"/>
    <x v="185"/>
    <x v="505"/>
    <x v="10"/>
  </r>
  <r>
    <x v="5"/>
    <x v="7"/>
    <x v="238"/>
    <x v="0"/>
    <x v="0"/>
    <x v="204"/>
    <x v="506"/>
    <x v="1"/>
  </r>
  <r>
    <x v="5"/>
    <x v="7"/>
    <x v="239"/>
    <x v="0"/>
    <x v="0"/>
    <x v="205"/>
    <x v="507"/>
    <x v="1"/>
  </r>
  <r>
    <x v="5"/>
    <x v="7"/>
    <x v="240"/>
    <x v="0"/>
    <x v="0"/>
    <x v="206"/>
    <x v="508"/>
    <x v="1"/>
  </r>
  <r>
    <x v="5"/>
    <x v="7"/>
    <x v="241"/>
    <x v="0"/>
    <x v="0"/>
    <x v="207"/>
    <x v="509"/>
    <x v="8"/>
  </r>
  <r>
    <x v="5"/>
    <x v="7"/>
    <x v="242"/>
    <x v="0"/>
    <x v="0"/>
    <x v="208"/>
    <x v="510"/>
    <x v="20"/>
  </r>
  <r>
    <x v="5"/>
    <x v="7"/>
    <x v="243"/>
    <x v="0"/>
    <x v="0"/>
    <x v="209"/>
    <x v="511"/>
    <x v="6"/>
  </r>
  <r>
    <x v="5"/>
    <x v="8"/>
    <x v="244"/>
    <x v="0"/>
    <x v="0"/>
    <x v="210"/>
    <x v="512"/>
    <x v="20"/>
  </r>
  <r>
    <x v="5"/>
    <x v="8"/>
    <x v="245"/>
    <x v="0"/>
    <x v="0"/>
    <x v="211"/>
    <x v="513"/>
    <x v="20"/>
  </r>
  <r>
    <x v="5"/>
    <x v="8"/>
    <x v="246"/>
    <x v="0"/>
    <x v="0"/>
    <x v="212"/>
    <x v="514"/>
    <x v="20"/>
  </r>
  <r>
    <x v="5"/>
    <x v="8"/>
    <x v="247"/>
    <x v="0"/>
    <x v="0"/>
    <x v="213"/>
    <x v="515"/>
    <x v="20"/>
  </r>
  <r>
    <x v="5"/>
    <x v="8"/>
    <x v="248"/>
    <x v="0"/>
    <x v="0"/>
    <x v="214"/>
    <x v="516"/>
    <x v="20"/>
  </r>
  <r>
    <x v="5"/>
    <x v="8"/>
    <x v="187"/>
    <x v="0"/>
    <x v="0"/>
    <x v="65"/>
    <x v="517"/>
    <x v="8"/>
  </r>
  <r>
    <x v="5"/>
    <x v="8"/>
    <x v="249"/>
    <x v="0"/>
    <x v="0"/>
    <x v="215"/>
    <x v="518"/>
    <x v="1"/>
  </r>
  <r>
    <x v="5"/>
    <x v="8"/>
    <x v="250"/>
    <x v="0"/>
    <x v="0"/>
    <x v="216"/>
    <x v="519"/>
    <x v="15"/>
  </r>
  <r>
    <x v="5"/>
    <x v="8"/>
    <x v="251"/>
    <x v="0"/>
    <x v="0"/>
    <x v="217"/>
    <x v="520"/>
    <x v="15"/>
  </r>
  <r>
    <x v="5"/>
    <x v="8"/>
    <x v="144"/>
    <x v="0"/>
    <x v="0"/>
    <x v="127"/>
    <x v="521"/>
    <x v="25"/>
  </r>
  <r>
    <x v="5"/>
    <x v="8"/>
    <x v="234"/>
    <x v="0"/>
    <x v="0"/>
    <x v="138"/>
    <x v="522"/>
    <x v="14"/>
  </r>
  <r>
    <x v="5"/>
    <x v="8"/>
    <x v="252"/>
    <x v="0"/>
    <x v="0"/>
    <x v="218"/>
    <x v="523"/>
    <x v="6"/>
  </r>
  <r>
    <x v="5"/>
    <x v="8"/>
    <x v="253"/>
    <x v="0"/>
    <x v="0"/>
    <x v="219"/>
    <x v="524"/>
    <x v="23"/>
  </r>
  <r>
    <x v="5"/>
    <x v="8"/>
    <x v="254"/>
    <x v="0"/>
    <x v="0"/>
    <x v="220"/>
    <x v="525"/>
    <x v="15"/>
  </r>
  <r>
    <x v="5"/>
    <x v="8"/>
    <x v="255"/>
    <x v="0"/>
    <x v="0"/>
    <x v="221"/>
    <x v="526"/>
    <x v="7"/>
  </r>
  <r>
    <x v="5"/>
    <x v="8"/>
    <x v="256"/>
    <x v="0"/>
    <x v="0"/>
    <x v="180"/>
    <x v="527"/>
    <x v="20"/>
  </r>
  <r>
    <x v="5"/>
    <x v="8"/>
    <x v="257"/>
    <x v="0"/>
    <x v="0"/>
    <x v="222"/>
    <x v="528"/>
    <x v="8"/>
  </r>
  <r>
    <x v="5"/>
    <x v="8"/>
    <x v="258"/>
    <x v="0"/>
    <x v="0"/>
    <x v="223"/>
    <x v="529"/>
    <x v="8"/>
  </r>
  <r>
    <x v="6"/>
    <x v="9"/>
    <x v="1"/>
    <x v="0"/>
    <x v="0"/>
    <x v="10"/>
    <x v="530"/>
    <x v="0"/>
  </r>
  <r>
    <x v="6"/>
    <x v="9"/>
    <x v="1"/>
    <x v="0"/>
    <x v="0"/>
    <x v="10"/>
    <x v="531"/>
    <x v="0"/>
  </r>
  <r>
    <x v="6"/>
    <x v="2"/>
    <x v="1"/>
    <x v="0"/>
    <x v="0"/>
    <x v="10"/>
    <x v="532"/>
    <x v="0"/>
  </r>
  <r>
    <x v="6"/>
    <x v="2"/>
    <x v="1"/>
    <x v="0"/>
    <x v="0"/>
    <x v="205"/>
    <x v="533"/>
    <x v="0"/>
  </r>
  <r>
    <x v="6"/>
    <x v="2"/>
    <x v="1"/>
    <x v="0"/>
    <x v="0"/>
    <x v="10"/>
    <x v="534"/>
    <x v="0"/>
  </r>
  <r>
    <x v="6"/>
    <x v="2"/>
    <x v="1"/>
    <x v="0"/>
    <x v="0"/>
    <x v="10"/>
    <x v="535"/>
    <x v="0"/>
  </r>
  <r>
    <x v="6"/>
    <x v="2"/>
    <x v="1"/>
    <x v="0"/>
    <x v="0"/>
    <x v="205"/>
    <x v="536"/>
    <x v="0"/>
  </r>
  <r>
    <x v="6"/>
    <x v="2"/>
    <x v="1"/>
    <x v="0"/>
    <x v="0"/>
    <x v="7"/>
    <x v="537"/>
    <x v="0"/>
  </r>
  <r>
    <x v="6"/>
    <x v="3"/>
    <x v="259"/>
    <x v="0"/>
    <x v="0"/>
    <x v="31"/>
    <x v="538"/>
    <x v="0"/>
  </r>
  <r>
    <x v="6"/>
    <x v="3"/>
    <x v="1"/>
    <x v="0"/>
    <x v="0"/>
    <x v="2"/>
    <x v="539"/>
    <x v="0"/>
  </r>
  <r>
    <x v="6"/>
    <x v="4"/>
    <x v="260"/>
    <x v="0"/>
    <x v="0"/>
    <x v="185"/>
    <x v="540"/>
    <x v="0"/>
  </r>
  <r>
    <x v="6"/>
    <x v="4"/>
    <x v="261"/>
    <x v="0"/>
    <x v="0"/>
    <x v="223"/>
    <x v="541"/>
    <x v="0"/>
  </r>
  <r>
    <x v="6"/>
    <x v="5"/>
    <x v="259"/>
    <x v="0"/>
    <x v="0"/>
    <x v="31"/>
    <x v="542"/>
    <x v="0"/>
  </r>
  <r>
    <x v="6"/>
    <x v="5"/>
    <x v="262"/>
    <x v="0"/>
    <x v="0"/>
    <x v="31"/>
    <x v="543"/>
    <x v="1"/>
  </r>
  <r>
    <x v="6"/>
    <x v="5"/>
    <x v="1"/>
    <x v="0"/>
    <x v="0"/>
    <x v="7"/>
    <x v="544"/>
    <x v="0"/>
  </r>
  <r>
    <x v="6"/>
    <x v="7"/>
    <x v="1"/>
    <x v="0"/>
    <x v="0"/>
    <x v="7"/>
    <x v="545"/>
    <x v="0"/>
  </r>
  <r>
    <x v="6"/>
    <x v="7"/>
    <x v="1"/>
    <x v="0"/>
    <x v="0"/>
    <x v="223"/>
    <x v="546"/>
    <x v="0"/>
  </r>
  <r>
    <x v="7"/>
    <x v="4"/>
    <x v="260"/>
    <x v="0"/>
    <x v="0"/>
    <x v="185"/>
    <x v="547"/>
    <x v="0"/>
  </r>
  <r>
    <x v="7"/>
    <x v="7"/>
    <x v="263"/>
    <x v="0"/>
    <x v="0"/>
    <x v="31"/>
    <x v="548"/>
    <x v="0"/>
  </r>
  <r>
    <x v="7"/>
    <x v="7"/>
    <x v="263"/>
    <x v="0"/>
    <x v="0"/>
    <x v="31"/>
    <x v="549"/>
    <x v="0"/>
  </r>
  <r>
    <x v="7"/>
    <x v="7"/>
    <x v="261"/>
    <x v="0"/>
    <x v="0"/>
    <x v="223"/>
    <x v="550"/>
    <x v="0"/>
  </r>
  <r>
    <x v="7"/>
    <x v="7"/>
    <x v="264"/>
    <x v="0"/>
    <x v="0"/>
    <x v="224"/>
    <x v="551"/>
    <x v="0"/>
  </r>
  <r>
    <x v="7"/>
    <x v="8"/>
    <x v="262"/>
    <x v="0"/>
    <x v="0"/>
    <x v="31"/>
    <x v="552"/>
    <x v="1"/>
  </r>
  <r>
    <x v="8"/>
    <x v="1"/>
    <x v="265"/>
    <x v="0"/>
    <x v="0"/>
    <x v="77"/>
    <x v="553"/>
    <x v="0"/>
  </r>
  <r>
    <x v="8"/>
    <x v="9"/>
    <x v="266"/>
    <x v="0"/>
    <x v="0"/>
    <x v="225"/>
    <x v="418"/>
    <x v="5"/>
  </r>
  <r>
    <x v="9"/>
    <x v="0"/>
    <x v="267"/>
    <x v="0"/>
    <x v="0"/>
    <x v="226"/>
    <x v="554"/>
    <x v="6"/>
  </r>
  <r>
    <x v="9"/>
    <x v="0"/>
    <x v="268"/>
    <x v="0"/>
    <x v="0"/>
    <x v="226"/>
    <x v="555"/>
    <x v="6"/>
  </r>
  <r>
    <x v="9"/>
    <x v="0"/>
    <x v="269"/>
    <x v="0"/>
    <x v="0"/>
    <x v="227"/>
    <x v="556"/>
    <x v="15"/>
  </r>
  <r>
    <x v="9"/>
    <x v="0"/>
    <x v="270"/>
    <x v="0"/>
    <x v="0"/>
    <x v="206"/>
    <x v="557"/>
    <x v="0"/>
  </r>
  <r>
    <x v="9"/>
    <x v="1"/>
    <x v="271"/>
    <x v="0"/>
    <x v="0"/>
    <x v="228"/>
    <x v="558"/>
    <x v="0"/>
  </r>
  <r>
    <x v="9"/>
    <x v="1"/>
    <x v="272"/>
    <x v="0"/>
    <x v="0"/>
    <x v="229"/>
    <x v="559"/>
    <x v="0"/>
  </r>
  <r>
    <x v="9"/>
    <x v="1"/>
    <x v="273"/>
    <x v="0"/>
    <x v="0"/>
    <x v="230"/>
    <x v="560"/>
    <x v="6"/>
  </r>
  <r>
    <x v="9"/>
    <x v="1"/>
    <x v="274"/>
    <x v="0"/>
    <x v="0"/>
    <x v="226"/>
    <x v="561"/>
    <x v="6"/>
  </r>
  <r>
    <x v="9"/>
    <x v="1"/>
    <x v="275"/>
    <x v="0"/>
    <x v="0"/>
    <x v="226"/>
    <x v="562"/>
    <x v="6"/>
  </r>
  <r>
    <x v="9"/>
    <x v="1"/>
    <x v="270"/>
    <x v="0"/>
    <x v="0"/>
    <x v="206"/>
    <x v="563"/>
    <x v="0"/>
  </r>
  <r>
    <x v="9"/>
    <x v="9"/>
    <x v="271"/>
    <x v="0"/>
    <x v="0"/>
    <x v="9"/>
    <x v="564"/>
    <x v="0"/>
  </r>
  <r>
    <x v="9"/>
    <x v="9"/>
    <x v="270"/>
    <x v="0"/>
    <x v="0"/>
    <x v="206"/>
    <x v="565"/>
    <x v="0"/>
  </r>
  <r>
    <x v="9"/>
    <x v="2"/>
    <x v="276"/>
    <x v="0"/>
    <x v="0"/>
    <x v="230"/>
    <x v="566"/>
    <x v="6"/>
  </r>
  <r>
    <x v="9"/>
    <x v="2"/>
    <x v="277"/>
    <x v="0"/>
    <x v="0"/>
    <x v="226"/>
    <x v="567"/>
    <x v="6"/>
  </r>
  <r>
    <x v="9"/>
    <x v="2"/>
    <x v="278"/>
    <x v="0"/>
    <x v="0"/>
    <x v="226"/>
    <x v="568"/>
    <x v="6"/>
  </r>
  <r>
    <x v="9"/>
    <x v="2"/>
    <x v="279"/>
    <x v="0"/>
    <x v="0"/>
    <x v="231"/>
    <x v="569"/>
    <x v="6"/>
  </r>
  <r>
    <x v="9"/>
    <x v="2"/>
    <x v="280"/>
    <x v="0"/>
    <x v="0"/>
    <x v="232"/>
    <x v="570"/>
    <x v="6"/>
  </r>
  <r>
    <x v="9"/>
    <x v="2"/>
    <x v="271"/>
    <x v="0"/>
    <x v="0"/>
    <x v="9"/>
    <x v="571"/>
    <x v="0"/>
  </r>
  <r>
    <x v="9"/>
    <x v="2"/>
    <x v="281"/>
    <x v="0"/>
    <x v="0"/>
    <x v="233"/>
    <x v="572"/>
    <x v="22"/>
  </r>
  <r>
    <x v="9"/>
    <x v="2"/>
    <x v="282"/>
    <x v="0"/>
    <x v="0"/>
    <x v="234"/>
    <x v="573"/>
    <x v="22"/>
  </r>
  <r>
    <x v="9"/>
    <x v="2"/>
    <x v="283"/>
    <x v="0"/>
    <x v="0"/>
    <x v="230"/>
    <x v="574"/>
    <x v="6"/>
  </r>
  <r>
    <x v="9"/>
    <x v="2"/>
    <x v="284"/>
    <x v="0"/>
    <x v="0"/>
    <x v="226"/>
    <x v="575"/>
    <x v="6"/>
  </r>
  <r>
    <x v="9"/>
    <x v="2"/>
    <x v="285"/>
    <x v="0"/>
    <x v="0"/>
    <x v="226"/>
    <x v="576"/>
    <x v="6"/>
  </r>
  <r>
    <x v="9"/>
    <x v="2"/>
    <x v="286"/>
    <x v="0"/>
    <x v="0"/>
    <x v="235"/>
    <x v="577"/>
    <x v="6"/>
  </r>
  <r>
    <x v="9"/>
    <x v="2"/>
    <x v="287"/>
    <x v="0"/>
    <x v="0"/>
    <x v="236"/>
    <x v="578"/>
    <x v="6"/>
  </r>
  <r>
    <x v="9"/>
    <x v="2"/>
    <x v="271"/>
    <x v="0"/>
    <x v="0"/>
    <x v="206"/>
    <x v="579"/>
    <x v="0"/>
  </r>
  <r>
    <x v="9"/>
    <x v="2"/>
    <x v="288"/>
    <x v="0"/>
    <x v="0"/>
    <x v="237"/>
    <x v="580"/>
    <x v="6"/>
  </r>
  <r>
    <x v="9"/>
    <x v="3"/>
    <x v="289"/>
    <x v="0"/>
    <x v="0"/>
    <x v="238"/>
    <x v="581"/>
    <x v="0"/>
  </r>
  <r>
    <x v="9"/>
    <x v="3"/>
    <x v="270"/>
    <x v="0"/>
    <x v="0"/>
    <x v="206"/>
    <x v="582"/>
    <x v="0"/>
  </r>
  <r>
    <x v="9"/>
    <x v="4"/>
    <x v="289"/>
    <x v="0"/>
    <x v="0"/>
    <x v="239"/>
    <x v="583"/>
    <x v="0"/>
  </r>
  <r>
    <x v="9"/>
    <x v="4"/>
    <x v="290"/>
    <x v="0"/>
    <x v="0"/>
    <x v="192"/>
    <x v="584"/>
    <x v="0"/>
  </r>
  <r>
    <x v="9"/>
    <x v="4"/>
    <x v="291"/>
    <x v="0"/>
    <x v="0"/>
    <x v="240"/>
    <x v="585"/>
    <x v="6"/>
  </r>
  <r>
    <x v="9"/>
    <x v="4"/>
    <x v="292"/>
    <x v="0"/>
    <x v="0"/>
    <x v="226"/>
    <x v="586"/>
    <x v="6"/>
  </r>
  <r>
    <x v="9"/>
    <x v="4"/>
    <x v="293"/>
    <x v="0"/>
    <x v="0"/>
    <x v="226"/>
    <x v="587"/>
    <x v="6"/>
  </r>
  <r>
    <x v="9"/>
    <x v="4"/>
    <x v="294"/>
    <x v="0"/>
    <x v="0"/>
    <x v="241"/>
    <x v="588"/>
    <x v="6"/>
  </r>
  <r>
    <x v="9"/>
    <x v="4"/>
    <x v="295"/>
    <x v="0"/>
    <x v="0"/>
    <x v="242"/>
    <x v="589"/>
    <x v="6"/>
  </r>
  <r>
    <x v="9"/>
    <x v="4"/>
    <x v="296"/>
    <x v="0"/>
    <x v="0"/>
    <x v="243"/>
    <x v="590"/>
    <x v="6"/>
  </r>
  <r>
    <x v="9"/>
    <x v="4"/>
    <x v="297"/>
    <x v="0"/>
    <x v="0"/>
    <x v="244"/>
    <x v="591"/>
    <x v="15"/>
  </r>
  <r>
    <x v="9"/>
    <x v="4"/>
    <x v="270"/>
    <x v="0"/>
    <x v="0"/>
    <x v="206"/>
    <x v="592"/>
    <x v="0"/>
  </r>
  <r>
    <x v="9"/>
    <x v="4"/>
    <x v="298"/>
    <x v="0"/>
    <x v="0"/>
    <x v="226"/>
    <x v="593"/>
    <x v="6"/>
  </r>
  <r>
    <x v="9"/>
    <x v="4"/>
    <x v="299"/>
    <x v="0"/>
    <x v="0"/>
    <x v="226"/>
    <x v="594"/>
    <x v="6"/>
  </r>
  <r>
    <x v="9"/>
    <x v="4"/>
    <x v="300"/>
    <x v="0"/>
    <x v="0"/>
    <x v="245"/>
    <x v="595"/>
    <x v="6"/>
  </r>
  <r>
    <x v="9"/>
    <x v="4"/>
    <x v="301"/>
    <x v="0"/>
    <x v="0"/>
    <x v="127"/>
    <x v="596"/>
    <x v="6"/>
  </r>
  <r>
    <x v="9"/>
    <x v="5"/>
    <x v="289"/>
    <x v="0"/>
    <x v="0"/>
    <x v="246"/>
    <x v="597"/>
    <x v="0"/>
  </r>
  <r>
    <x v="9"/>
    <x v="5"/>
    <x v="270"/>
    <x v="0"/>
    <x v="0"/>
    <x v="206"/>
    <x v="598"/>
    <x v="0"/>
  </r>
  <r>
    <x v="9"/>
    <x v="6"/>
    <x v="0"/>
    <x v="0"/>
    <x v="0"/>
    <x v="247"/>
    <x v="599"/>
    <x v="0"/>
  </r>
  <r>
    <x v="9"/>
    <x v="6"/>
    <x v="302"/>
    <x v="0"/>
    <x v="0"/>
    <x v="226"/>
    <x v="600"/>
    <x v="6"/>
  </r>
  <r>
    <x v="9"/>
    <x v="6"/>
    <x v="303"/>
    <x v="0"/>
    <x v="0"/>
    <x v="248"/>
    <x v="601"/>
    <x v="6"/>
  </r>
  <r>
    <x v="9"/>
    <x v="6"/>
    <x v="304"/>
    <x v="0"/>
    <x v="0"/>
    <x v="99"/>
    <x v="602"/>
    <x v="6"/>
  </r>
  <r>
    <x v="9"/>
    <x v="6"/>
    <x v="305"/>
    <x v="0"/>
    <x v="0"/>
    <x v="226"/>
    <x v="603"/>
    <x v="6"/>
  </r>
  <r>
    <x v="9"/>
    <x v="6"/>
    <x v="306"/>
    <x v="0"/>
    <x v="0"/>
    <x v="226"/>
    <x v="604"/>
    <x v="6"/>
  </r>
  <r>
    <x v="9"/>
    <x v="6"/>
    <x v="270"/>
    <x v="0"/>
    <x v="0"/>
    <x v="206"/>
    <x v="605"/>
    <x v="0"/>
  </r>
  <r>
    <x v="9"/>
    <x v="7"/>
    <x v="0"/>
    <x v="0"/>
    <x v="0"/>
    <x v="249"/>
    <x v="606"/>
    <x v="0"/>
  </r>
  <r>
    <x v="9"/>
    <x v="7"/>
    <x v="0"/>
    <x v="0"/>
    <x v="0"/>
    <x v="250"/>
    <x v="607"/>
    <x v="0"/>
  </r>
  <r>
    <x v="9"/>
    <x v="7"/>
    <x v="307"/>
    <x v="0"/>
    <x v="0"/>
    <x v="127"/>
    <x v="608"/>
    <x v="6"/>
  </r>
  <r>
    <x v="9"/>
    <x v="7"/>
    <x v="308"/>
    <x v="0"/>
    <x v="0"/>
    <x v="226"/>
    <x v="609"/>
    <x v="6"/>
  </r>
  <r>
    <x v="9"/>
    <x v="7"/>
    <x v="309"/>
    <x v="0"/>
    <x v="0"/>
    <x v="226"/>
    <x v="610"/>
    <x v="6"/>
  </r>
  <r>
    <x v="9"/>
    <x v="7"/>
    <x v="310"/>
    <x v="0"/>
    <x v="0"/>
    <x v="251"/>
    <x v="611"/>
    <x v="6"/>
  </r>
  <r>
    <x v="9"/>
    <x v="7"/>
    <x v="0"/>
    <x v="0"/>
    <x v="0"/>
    <x v="206"/>
    <x v="612"/>
    <x v="0"/>
  </r>
  <r>
    <x v="9"/>
    <x v="7"/>
    <x v="311"/>
    <x v="0"/>
    <x v="0"/>
    <x v="226"/>
    <x v="613"/>
    <x v="6"/>
  </r>
  <r>
    <x v="9"/>
    <x v="7"/>
    <x v="312"/>
    <x v="0"/>
    <x v="0"/>
    <x v="65"/>
    <x v="614"/>
    <x v="6"/>
  </r>
  <r>
    <x v="9"/>
    <x v="7"/>
    <x v="313"/>
    <x v="0"/>
    <x v="0"/>
    <x v="138"/>
    <x v="615"/>
    <x v="6"/>
  </r>
  <r>
    <x v="9"/>
    <x v="8"/>
    <x v="0"/>
    <x v="0"/>
    <x v="0"/>
    <x v="252"/>
    <x v="616"/>
    <x v="0"/>
  </r>
  <r>
    <x v="9"/>
    <x v="8"/>
    <x v="0"/>
    <x v="0"/>
    <x v="0"/>
    <x v="253"/>
    <x v="617"/>
    <x v="0"/>
  </r>
  <r>
    <x v="9"/>
    <x v="8"/>
    <x v="314"/>
    <x v="0"/>
    <x v="0"/>
    <x v="254"/>
    <x v="618"/>
    <x v="6"/>
  </r>
  <r>
    <x v="9"/>
    <x v="8"/>
    <x v="315"/>
    <x v="0"/>
    <x v="0"/>
    <x v="226"/>
    <x v="619"/>
    <x v="6"/>
  </r>
  <r>
    <x v="9"/>
    <x v="8"/>
    <x v="316"/>
    <x v="0"/>
    <x v="0"/>
    <x v="226"/>
    <x v="620"/>
    <x v="6"/>
  </r>
  <r>
    <x v="9"/>
    <x v="8"/>
    <x v="317"/>
    <x v="0"/>
    <x v="0"/>
    <x v="255"/>
    <x v="621"/>
    <x v="6"/>
  </r>
  <r>
    <x v="9"/>
    <x v="8"/>
    <x v="318"/>
    <x v="0"/>
    <x v="0"/>
    <x v="226"/>
    <x v="622"/>
    <x v="6"/>
  </r>
  <r>
    <x v="9"/>
    <x v="8"/>
    <x v="0"/>
    <x v="0"/>
    <x v="0"/>
    <x v="206"/>
    <x v="623"/>
    <x v="0"/>
  </r>
  <r>
    <x v="10"/>
    <x v="1"/>
    <x v="319"/>
    <x v="0"/>
    <x v="0"/>
    <x v="148"/>
    <x v="624"/>
    <x v="0"/>
  </r>
  <r>
    <x v="10"/>
    <x v="7"/>
    <x v="320"/>
    <x v="0"/>
    <x v="0"/>
    <x v="148"/>
    <x v="625"/>
    <x v="0"/>
  </r>
  <r>
    <x v="11"/>
    <x v="0"/>
    <x v="321"/>
    <x v="0"/>
    <x v="0"/>
    <x v="31"/>
    <x v="626"/>
    <x v="0"/>
  </r>
  <r>
    <x v="11"/>
    <x v="0"/>
    <x v="321"/>
    <x v="0"/>
    <x v="0"/>
    <x v="31"/>
    <x v="627"/>
    <x v="0"/>
  </r>
  <r>
    <x v="11"/>
    <x v="0"/>
    <x v="261"/>
    <x v="0"/>
    <x v="0"/>
    <x v="223"/>
    <x v="628"/>
    <x v="0"/>
  </r>
  <r>
    <x v="11"/>
    <x v="1"/>
    <x v="262"/>
    <x v="0"/>
    <x v="0"/>
    <x v="31"/>
    <x v="629"/>
    <x v="1"/>
  </r>
  <r>
    <x v="11"/>
    <x v="2"/>
    <x v="0"/>
    <x v="0"/>
    <x v="0"/>
    <x v="7"/>
    <x v="630"/>
    <x v="0"/>
  </r>
  <r>
    <x v="11"/>
    <x v="3"/>
    <x v="0"/>
    <x v="0"/>
    <x v="0"/>
    <x v="7"/>
    <x v="631"/>
    <x v="0"/>
  </r>
  <r>
    <x v="11"/>
    <x v="4"/>
    <x v="260"/>
    <x v="0"/>
    <x v="0"/>
    <x v="185"/>
    <x v="632"/>
    <x v="0"/>
  </r>
  <r>
    <x v="12"/>
    <x v="0"/>
    <x v="0"/>
    <x v="0"/>
    <x v="0"/>
    <x v="10"/>
    <x v="633"/>
    <x v="0"/>
  </r>
  <r>
    <x v="12"/>
    <x v="1"/>
    <x v="322"/>
    <x v="0"/>
    <x v="0"/>
    <x v="10"/>
    <x v="634"/>
    <x v="1"/>
  </r>
  <r>
    <x v="12"/>
    <x v="9"/>
    <x v="322"/>
    <x v="0"/>
    <x v="0"/>
    <x v="10"/>
    <x v="635"/>
    <x v="1"/>
  </r>
  <r>
    <x v="12"/>
    <x v="9"/>
    <x v="323"/>
    <x v="0"/>
    <x v="0"/>
    <x v="50"/>
    <x v="636"/>
    <x v="0"/>
  </r>
  <r>
    <x v="12"/>
    <x v="2"/>
    <x v="322"/>
    <x v="0"/>
    <x v="0"/>
    <x v="10"/>
    <x v="637"/>
    <x v="1"/>
  </r>
  <r>
    <x v="12"/>
    <x v="2"/>
    <x v="0"/>
    <x v="0"/>
    <x v="0"/>
    <x v="7"/>
    <x v="638"/>
    <x v="0"/>
  </r>
  <r>
    <x v="12"/>
    <x v="3"/>
    <x v="322"/>
    <x v="0"/>
    <x v="0"/>
    <x v="10"/>
    <x v="639"/>
    <x v="1"/>
  </r>
  <r>
    <x v="12"/>
    <x v="4"/>
    <x v="322"/>
    <x v="0"/>
    <x v="0"/>
    <x v="10"/>
    <x v="640"/>
    <x v="1"/>
  </r>
  <r>
    <x v="12"/>
    <x v="4"/>
    <x v="0"/>
    <x v="0"/>
    <x v="0"/>
    <x v="2"/>
    <x v="641"/>
    <x v="0"/>
  </r>
  <r>
    <x v="12"/>
    <x v="5"/>
    <x v="322"/>
    <x v="0"/>
    <x v="0"/>
    <x v="10"/>
    <x v="642"/>
    <x v="1"/>
  </r>
  <r>
    <x v="12"/>
    <x v="6"/>
    <x v="322"/>
    <x v="0"/>
    <x v="0"/>
    <x v="10"/>
    <x v="643"/>
    <x v="1"/>
  </r>
  <r>
    <x v="12"/>
    <x v="7"/>
    <x v="322"/>
    <x v="0"/>
    <x v="0"/>
    <x v="10"/>
    <x v="644"/>
    <x v="1"/>
  </r>
  <r>
    <x v="12"/>
    <x v="7"/>
    <x v="0"/>
    <x v="0"/>
    <x v="0"/>
    <x v="7"/>
    <x v="645"/>
    <x v="0"/>
  </r>
  <r>
    <x v="12"/>
    <x v="8"/>
    <x v="322"/>
    <x v="0"/>
    <x v="0"/>
    <x v="10"/>
    <x v="646"/>
    <x v="1"/>
  </r>
  <r>
    <x v="13"/>
    <x v="1"/>
    <x v="324"/>
    <x v="0"/>
    <x v="0"/>
    <x v="154"/>
    <x v="647"/>
    <x v="12"/>
  </r>
  <r>
    <x v="14"/>
    <x v="4"/>
    <x v="260"/>
    <x v="0"/>
    <x v="0"/>
    <x v="83"/>
    <x v="648"/>
    <x v="0"/>
  </r>
  <r>
    <x v="14"/>
    <x v="6"/>
    <x v="325"/>
    <x v="0"/>
    <x v="0"/>
    <x v="192"/>
    <x v="649"/>
    <x v="0"/>
  </r>
  <r>
    <x v="14"/>
    <x v="7"/>
    <x v="0"/>
    <x v="0"/>
    <x v="0"/>
    <x v="83"/>
    <x v="650"/>
    <x v="0"/>
  </r>
  <r>
    <x v="15"/>
    <x v="4"/>
    <x v="326"/>
    <x v="0"/>
    <x v="0"/>
    <x v="256"/>
    <x v="651"/>
    <x v="4"/>
  </r>
  <r>
    <x v="15"/>
    <x v="7"/>
    <x v="327"/>
    <x v="0"/>
    <x v="0"/>
    <x v="246"/>
    <x v="652"/>
    <x v="0"/>
  </r>
  <r>
    <x v="15"/>
    <x v="7"/>
    <x v="327"/>
    <x v="0"/>
    <x v="0"/>
    <x v="250"/>
    <x v="653"/>
    <x v="0"/>
  </r>
  <r>
    <x v="15"/>
    <x v="0"/>
    <x v="328"/>
    <x v="0"/>
    <x v="0"/>
    <x v="8"/>
    <x v="654"/>
    <x v="0"/>
  </r>
  <r>
    <x v="15"/>
    <x v="0"/>
    <x v="329"/>
    <x v="0"/>
    <x v="0"/>
    <x v="257"/>
    <x v="655"/>
    <x v="6"/>
  </r>
  <r>
    <x v="15"/>
    <x v="1"/>
    <x v="328"/>
    <x v="0"/>
    <x v="0"/>
    <x v="258"/>
    <x v="656"/>
    <x v="0"/>
  </r>
  <r>
    <x v="15"/>
    <x v="0"/>
    <x v="330"/>
    <x v="0"/>
    <x v="0"/>
    <x v="259"/>
    <x v="418"/>
    <x v="5"/>
  </r>
  <r>
    <x v="15"/>
    <x v="1"/>
    <x v="331"/>
    <x v="0"/>
    <x v="0"/>
    <x v="260"/>
    <x v="657"/>
    <x v="6"/>
  </r>
  <r>
    <x v="15"/>
    <x v="9"/>
    <x v="328"/>
    <x v="0"/>
    <x v="0"/>
    <x v="261"/>
    <x v="658"/>
    <x v="0"/>
  </r>
  <r>
    <x v="15"/>
    <x v="9"/>
    <x v="332"/>
    <x v="0"/>
    <x v="0"/>
    <x v="192"/>
    <x v="659"/>
    <x v="0"/>
  </r>
  <r>
    <x v="15"/>
    <x v="1"/>
    <x v="333"/>
    <x v="0"/>
    <x v="0"/>
    <x v="259"/>
    <x v="418"/>
    <x v="5"/>
  </r>
  <r>
    <x v="15"/>
    <x v="2"/>
    <x v="334"/>
    <x v="0"/>
    <x v="0"/>
    <x v="262"/>
    <x v="660"/>
    <x v="6"/>
  </r>
  <r>
    <x v="15"/>
    <x v="2"/>
    <x v="328"/>
    <x v="0"/>
    <x v="0"/>
    <x v="258"/>
    <x v="661"/>
    <x v="0"/>
  </r>
  <r>
    <x v="15"/>
    <x v="9"/>
    <x v="335"/>
    <x v="0"/>
    <x v="0"/>
    <x v="259"/>
    <x v="418"/>
    <x v="5"/>
  </r>
  <r>
    <x v="15"/>
    <x v="2"/>
    <x v="336"/>
    <x v="0"/>
    <x v="0"/>
    <x v="263"/>
    <x v="662"/>
    <x v="6"/>
  </r>
  <r>
    <x v="15"/>
    <x v="3"/>
    <x v="328"/>
    <x v="0"/>
    <x v="0"/>
    <x v="264"/>
    <x v="663"/>
    <x v="0"/>
  </r>
  <r>
    <x v="15"/>
    <x v="2"/>
    <x v="337"/>
    <x v="0"/>
    <x v="0"/>
    <x v="259"/>
    <x v="418"/>
    <x v="5"/>
  </r>
  <r>
    <x v="15"/>
    <x v="4"/>
    <x v="328"/>
    <x v="0"/>
    <x v="0"/>
    <x v="265"/>
    <x v="664"/>
    <x v="0"/>
  </r>
  <r>
    <x v="15"/>
    <x v="4"/>
    <x v="338"/>
    <x v="0"/>
    <x v="0"/>
    <x v="266"/>
    <x v="665"/>
    <x v="6"/>
  </r>
  <r>
    <x v="15"/>
    <x v="4"/>
    <x v="339"/>
    <x v="0"/>
    <x v="0"/>
    <x v="267"/>
    <x v="666"/>
    <x v="6"/>
  </r>
  <r>
    <x v="15"/>
    <x v="4"/>
    <x v="326"/>
    <x v="0"/>
    <x v="0"/>
    <x v="268"/>
    <x v="667"/>
    <x v="27"/>
  </r>
  <r>
    <x v="15"/>
    <x v="3"/>
    <x v="340"/>
    <x v="0"/>
    <x v="0"/>
    <x v="259"/>
    <x v="418"/>
    <x v="5"/>
  </r>
  <r>
    <x v="15"/>
    <x v="4"/>
    <x v="341"/>
    <x v="0"/>
    <x v="0"/>
    <x v="269"/>
    <x v="668"/>
    <x v="28"/>
  </r>
  <r>
    <x v="15"/>
    <x v="4"/>
    <x v="342"/>
    <x v="0"/>
    <x v="0"/>
    <x v="270"/>
    <x v="669"/>
    <x v="6"/>
  </r>
  <r>
    <x v="15"/>
    <x v="5"/>
    <x v="328"/>
    <x v="0"/>
    <x v="0"/>
    <x v="247"/>
    <x v="670"/>
    <x v="0"/>
  </r>
  <r>
    <x v="15"/>
    <x v="5"/>
    <x v="343"/>
    <x v="0"/>
    <x v="0"/>
    <x v="271"/>
    <x v="671"/>
    <x v="0"/>
  </r>
  <r>
    <x v="15"/>
    <x v="6"/>
    <x v="328"/>
    <x v="0"/>
    <x v="0"/>
    <x v="272"/>
    <x v="672"/>
    <x v="0"/>
  </r>
  <r>
    <x v="15"/>
    <x v="6"/>
    <x v="344"/>
    <x v="0"/>
    <x v="0"/>
    <x v="273"/>
    <x v="673"/>
    <x v="4"/>
  </r>
  <r>
    <x v="15"/>
    <x v="8"/>
    <x v="0"/>
    <x v="0"/>
    <x v="0"/>
    <x v="274"/>
    <x v="674"/>
    <x v="0"/>
  </r>
  <r>
    <x v="15"/>
    <x v="8"/>
    <x v="0"/>
    <x v="0"/>
    <x v="0"/>
    <x v="275"/>
    <x v="675"/>
    <x v="0"/>
  </r>
  <r>
    <x v="5"/>
    <x v="10"/>
    <x v="345"/>
    <x v="0"/>
    <x v="0"/>
    <x v="188"/>
    <x v="676"/>
    <x v="21"/>
  </r>
  <r>
    <x v="5"/>
    <x v="10"/>
    <x v="346"/>
    <x v="0"/>
    <x v="0"/>
    <x v="276"/>
    <x v="677"/>
    <x v="1"/>
  </r>
  <r>
    <x v="5"/>
    <x v="10"/>
    <x v="347"/>
    <x v="0"/>
    <x v="0"/>
    <x v="277"/>
    <x v="678"/>
    <x v="7"/>
  </r>
  <r>
    <x v="5"/>
    <x v="10"/>
    <x v="348"/>
    <x v="0"/>
    <x v="0"/>
    <x v="278"/>
    <x v="679"/>
    <x v="11"/>
  </r>
  <r>
    <x v="5"/>
    <x v="10"/>
    <x v="349"/>
    <x v="0"/>
    <x v="0"/>
    <x v="279"/>
    <x v="680"/>
    <x v="29"/>
  </r>
  <r>
    <x v="5"/>
    <x v="10"/>
    <x v="350"/>
    <x v="0"/>
    <x v="0"/>
    <x v="31"/>
    <x v="681"/>
    <x v="0"/>
  </r>
  <r>
    <x v="5"/>
    <x v="10"/>
    <x v="350"/>
    <x v="0"/>
    <x v="0"/>
    <x v="31"/>
    <x v="682"/>
    <x v="0"/>
  </r>
  <r>
    <x v="5"/>
    <x v="10"/>
    <x v="351"/>
    <x v="0"/>
    <x v="0"/>
    <x v="280"/>
    <x v="683"/>
    <x v="20"/>
  </r>
  <r>
    <x v="0"/>
    <x v="10"/>
    <x v="0"/>
    <x v="0"/>
    <x v="0"/>
    <x v="4"/>
    <x v="684"/>
    <x v="0"/>
  </r>
  <r>
    <x v="1"/>
    <x v="10"/>
    <x v="352"/>
    <x v="0"/>
    <x v="0"/>
    <x v="281"/>
    <x v="685"/>
    <x v="5"/>
  </r>
  <r>
    <x v="1"/>
    <x v="10"/>
    <x v="0"/>
    <x v="0"/>
    <x v="0"/>
    <x v="7"/>
    <x v="686"/>
    <x v="0"/>
  </r>
  <r>
    <x v="1"/>
    <x v="10"/>
    <x v="0"/>
    <x v="0"/>
    <x v="0"/>
    <x v="2"/>
    <x v="687"/>
    <x v="0"/>
  </r>
  <r>
    <x v="1"/>
    <x v="10"/>
    <x v="18"/>
    <x v="0"/>
    <x v="0"/>
    <x v="10"/>
    <x v="688"/>
    <x v="1"/>
  </r>
  <r>
    <x v="1"/>
    <x v="10"/>
    <x v="0"/>
    <x v="0"/>
    <x v="0"/>
    <x v="2"/>
    <x v="689"/>
    <x v="0"/>
  </r>
  <r>
    <x v="1"/>
    <x v="10"/>
    <x v="0"/>
    <x v="0"/>
    <x v="0"/>
    <x v="2"/>
    <x v="690"/>
    <x v="0"/>
  </r>
  <r>
    <x v="1"/>
    <x v="10"/>
    <x v="0"/>
    <x v="0"/>
    <x v="0"/>
    <x v="10"/>
    <x v="691"/>
    <x v="0"/>
  </r>
  <r>
    <x v="1"/>
    <x v="10"/>
    <x v="0"/>
    <x v="0"/>
    <x v="0"/>
    <x v="2"/>
    <x v="692"/>
    <x v="0"/>
  </r>
  <r>
    <x v="1"/>
    <x v="10"/>
    <x v="353"/>
    <x v="0"/>
    <x v="0"/>
    <x v="282"/>
    <x v="693"/>
    <x v="4"/>
  </r>
  <r>
    <x v="1"/>
    <x v="10"/>
    <x v="0"/>
    <x v="0"/>
    <x v="0"/>
    <x v="7"/>
    <x v="694"/>
    <x v="0"/>
  </r>
  <r>
    <x v="1"/>
    <x v="10"/>
    <x v="0"/>
    <x v="0"/>
    <x v="0"/>
    <x v="7"/>
    <x v="695"/>
    <x v="0"/>
  </r>
  <r>
    <x v="1"/>
    <x v="10"/>
    <x v="0"/>
    <x v="0"/>
    <x v="0"/>
    <x v="10"/>
    <x v="696"/>
    <x v="0"/>
  </r>
  <r>
    <x v="1"/>
    <x v="10"/>
    <x v="321"/>
    <x v="0"/>
    <x v="0"/>
    <x v="31"/>
    <x v="697"/>
    <x v="0"/>
  </r>
  <r>
    <x v="1"/>
    <x v="10"/>
    <x v="0"/>
    <x v="0"/>
    <x v="0"/>
    <x v="7"/>
    <x v="698"/>
    <x v="0"/>
  </r>
  <r>
    <x v="1"/>
    <x v="10"/>
    <x v="0"/>
    <x v="0"/>
    <x v="0"/>
    <x v="9"/>
    <x v="699"/>
    <x v="0"/>
  </r>
  <r>
    <x v="1"/>
    <x v="10"/>
    <x v="354"/>
    <x v="0"/>
    <x v="0"/>
    <x v="11"/>
    <x v="700"/>
    <x v="2"/>
  </r>
  <r>
    <x v="1"/>
    <x v="10"/>
    <x v="355"/>
    <x v="0"/>
    <x v="0"/>
    <x v="283"/>
    <x v="701"/>
    <x v="5"/>
  </r>
  <r>
    <x v="1"/>
    <x v="10"/>
    <x v="0"/>
    <x v="0"/>
    <x v="0"/>
    <x v="13"/>
    <x v="702"/>
    <x v="0"/>
  </r>
  <r>
    <x v="9"/>
    <x v="10"/>
    <x v="0"/>
    <x v="0"/>
    <x v="0"/>
    <x v="247"/>
    <x v="703"/>
    <x v="0"/>
  </r>
  <r>
    <x v="9"/>
    <x v="10"/>
    <x v="0"/>
    <x v="0"/>
    <x v="0"/>
    <x v="284"/>
    <x v="704"/>
    <x v="0"/>
  </r>
  <r>
    <x v="9"/>
    <x v="10"/>
    <x v="0"/>
    <x v="0"/>
    <x v="0"/>
    <x v="206"/>
    <x v="705"/>
    <x v="0"/>
  </r>
  <r>
    <x v="12"/>
    <x v="10"/>
    <x v="0"/>
    <x v="0"/>
    <x v="0"/>
    <x v="10"/>
    <x v="706"/>
    <x v="0"/>
  </r>
  <r>
    <x v="15"/>
    <x v="10"/>
    <x v="0"/>
    <x v="0"/>
    <x v="0"/>
    <x v="206"/>
    <x v="707"/>
    <x v="0"/>
  </r>
  <r>
    <x v="15"/>
    <x v="10"/>
    <x v="0"/>
    <x v="0"/>
    <x v="0"/>
    <x v="250"/>
    <x v="708"/>
    <x v="0"/>
  </r>
  <r>
    <x v="16"/>
    <x v="0"/>
    <x v="356"/>
    <x v="0"/>
    <x v="0"/>
    <x v="99"/>
    <x v="709"/>
    <x v="1"/>
  </r>
  <r>
    <x v="16"/>
    <x v="0"/>
    <x v="357"/>
    <x v="0"/>
    <x v="0"/>
    <x v="285"/>
    <x v="710"/>
    <x v="7"/>
  </r>
  <r>
    <x v="16"/>
    <x v="0"/>
    <x v="358"/>
    <x v="0"/>
    <x v="0"/>
    <x v="104"/>
    <x v="711"/>
    <x v="12"/>
  </r>
  <r>
    <x v="16"/>
    <x v="0"/>
    <x v="359"/>
    <x v="0"/>
    <x v="0"/>
    <x v="286"/>
    <x v="712"/>
    <x v="6"/>
  </r>
  <r>
    <x v="16"/>
    <x v="0"/>
    <x v="360"/>
    <x v="0"/>
    <x v="0"/>
    <x v="287"/>
    <x v="713"/>
    <x v="21"/>
  </r>
  <r>
    <x v="16"/>
    <x v="0"/>
    <x v="361"/>
    <x v="0"/>
    <x v="0"/>
    <x v="77"/>
    <x v="714"/>
    <x v="14"/>
  </r>
  <r>
    <x v="16"/>
    <x v="0"/>
    <x v="362"/>
    <x v="0"/>
    <x v="0"/>
    <x v="288"/>
    <x v="715"/>
    <x v="12"/>
  </r>
  <r>
    <x v="16"/>
    <x v="0"/>
    <x v="363"/>
    <x v="0"/>
    <x v="0"/>
    <x v="289"/>
    <x v="716"/>
    <x v="12"/>
  </r>
  <r>
    <x v="16"/>
    <x v="1"/>
    <x v="364"/>
    <x v="0"/>
    <x v="0"/>
    <x v="83"/>
    <x v="717"/>
    <x v="10"/>
  </r>
  <r>
    <x v="16"/>
    <x v="1"/>
    <x v="365"/>
    <x v="0"/>
    <x v="0"/>
    <x v="127"/>
    <x v="718"/>
    <x v="22"/>
  </r>
  <r>
    <x v="16"/>
    <x v="1"/>
    <x v="366"/>
    <x v="0"/>
    <x v="0"/>
    <x v="290"/>
    <x v="719"/>
    <x v="6"/>
  </r>
  <r>
    <x v="16"/>
    <x v="9"/>
    <x v="367"/>
    <x v="0"/>
    <x v="0"/>
    <x v="146"/>
    <x v="720"/>
    <x v="21"/>
  </r>
  <r>
    <x v="16"/>
    <x v="2"/>
    <x v="368"/>
    <x v="0"/>
    <x v="0"/>
    <x v="291"/>
    <x v="721"/>
    <x v="6"/>
  </r>
  <r>
    <x v="16"/>
    <x v="2"/>
    <x v="369"/>
    <x v="0"/>
    <x v="0"/>
    <x v="292"/>
    <x v="722"/>
    <x v="6"/>
  </r>
  <r>
    <x v="16"/>
    <x v="3"/>
    <x v="370"/>
    <x v="0"/>
    <x v="0"/>
    <x v="146"/>
    <x v="723"/>
    <x v="21"/>
  </r>
  <r>
    <x v="16"/>
    <x v="4"/>
    <x v="371"/>
    <x v="0"/>
    <x v="0"/>
    <x v="293"/>
    <x v="724"/>
    <x v="6"/>
  </r>
  <r>
    <x v="16"/>
    <x v="4"/>
    <x v="372"/>
    <x v="0"/>
    <x v="0"/>
    <x v="294"/>
    <x v="725"/>
    <x v="6"/>
  </r>
  <r>
    <x v="16"/>
    <x v="6"/>
    <x v="373"/>
    <x v="0"/>
    <x v="0"/>
    <x v="295"/>
    <x v="726"/>
    <x v="6"/>
  </r>
  <r>
    <x v="16"/>
    <x v="6"/>
    <x v="374"/>
    <x v="0"/>
    <x v="0"/>
    <x v="296"/>
    <x v="727"/>
    <x v="6"/>
  </r>
  <r>
    <x v="16"/>
    <x v="7"/>
    <x v="375"/>
    <x v="0"/>
    <x v="0"/>
    <x v="297"/>
    <x v="728"/>
    <x v="6"/>
  </r>
  <r>
    <x v="16"/>
    <x v="8"/>
    <x v="376"/>
    <x v="0"/>
    <x v="0"/>
    <x v="298"/>
    <x v="729"/>
    <x v="6"/>
  </r>
  <r>
    <x v="17"/>
    <x v="0"/>
    <x v="377"/>
    <x v="0"/>
    <x v="0"/>
    <x v="299"/>
    <x v="730"/>
    <x v="23"/>
  </r>
  <r>
    <x v="17"/>
    <x v="0"/>
    <x v="378"/>
    <x v="0"/>
    <x v="0"/>
    <x v="7"/>
    <x v="731"/>
    <x v="0"/>
  </r>
  <r>
    <x v="17"/>
    <x v="0"/>
    <x v="379"/>
    <x v="0"/>
    <x v="0"/>
    <x v="300"/>
    <x v="732"/>
    <x v="4"/>
  </r>
  <r>
    <x v="17"/>
    <x v="0"/>
    <x v="380"/>
    <x v="0"/>
    <x v="0"/>
    <x v="127"/>
    <x v="733"/>
    <x v="30"/>
  </r>
  <r>
    <x v="17"/>
    <x v="0"/>
    <x v="381"/>
    <x v="0"/>
    <x v="0"/>
    <x v="301"/>
    <x v="734"/>
    <x v="5"/>
  </r>
  <r>
    <x v="17"/>
    <x v="0"/>
    <x v="382"/>
    <x v="0"/>
    <x v="0"/>
    <x v="302"/>
    <x v="735"/>
    <x v="2"/>
  </r>
  <r>
    <x v="17"/>
    <x v="0"/>
    <x v="378"/>
    <x v="0"/>
    <x v="0"/>
    <x v="7"/>
    <x v="736"/>
    <x v="0"/>
  </r>
  <r>
    <x v="17"/>
    <x v="0"/>
    <x v="378"/>
    <x v="0"/>
    <x v="0"/>
    <x v="10"/>
    <x v="737"/>
    <x v="0"/>
  </r>
  <r>
    <x v="17"/>
    <x v="1"/>
    <x v="377"/>
    <x v="0"/>
    <x v="0"/>
    <x v="303"/>
    <x v="738"/>
    <x v="23"/>
  </r>
  <r>
    <x v="17"/>
    <x v="1"/>
    <x v="378"/>
    <x v="0"/>
    <x v="0"/>
    <x v="7"/>
    <x v="739"/>
    <x v="0"/>
  </r>
  <r>
    <x v="17"/>
    <x v="1"/>
    <x v="378"/>
    <x v="0"/>
    <x v="0"/>
    <x v="10"/>
    <x v="740"/>
    <x v="0"/>
  </r>
  <r>
    <x v="17"/>
    <x v="1"/>
    <x v="383"/>
    <x v="0"/>
    <x v="0"/>
    <x v="302"/>
    <x v="741"/>
    <x v="2"/>
  </r>
  <r>
    <x v="17"/>
    <x v="1"/>
    <x v="384"/>
    <x v="0"/>
    <x v="0"/>
    <x v="304"/>
    <x v="742"/>
    <x v="5"/>
  </r>
  <r>
    <x v="17"/>
    <x v="9"/>
    <x v="377"/>
    <x v="0"/>
    <x v="0"/>
    <x v="305"/>
    <x v="743"/>
    <x v="23"/>
  </r>
  <r>
    <x v="17"/>
    <x v="9"/>
    <x v="385"/>
    <x v="0"/>
    <x v="0"/>
    <x v="306"/>
    <x v="744"/>
    <x v="4"/>
  </r>
  <r>
    <x v="17"/>
    <x v="9"/>
    <x v="386"/>
    <x v="0"/>
    <x v="0"/>
    <x v="302"/>
    <x v="745"/>
    <x v="2"/>
  </r>
  <r>
    <x v="17"/>
    <x v="9"/>
    <x v="378"/>
    <x v="0"/>
    <x v="0"/>
    <x v="10"/>
    <x v="746"/>
    <x v="0"/>
  </r>
  <r>
    <x v="17"/>
    <x v="9"/>
    <x v="387"/>
    <x v="0"/>
    <x v="0"/>
    <x v="307"/>
    <x v="747"/>
    <x v="5"/>
  </r>
  <r>
    <x v="17"/>
    <x v="2"/>
    <x v="377"/>
    <x v="0"/>
    <x v="0"/>
    <x v="308"/>
    <x v="748"/>
    <x v="23"/>
  </r>
  <r>
    <x v="17"/>
    <x v="2"/>
    <x v="388"/>
    <x v="0"/>
    <x v="0"/>
    <x v="309"/>
    <x v="749"/>
    <x v="4"/>
  </r>
  <r>
    <x v="17"/>
    <x v="2"/>
    <x v="389"/>
    <x v="0"/>
    <x v="0"/>
    <x v="127"/>
    <x v="750"/>
    <x v="30"/>
  </r>
  <r>
    <x v="17"/>
    <x v="2"/>
    <x v="378"/>
    <x v="0"/>
    <x v="0"/>
    <x v="10"/>
    <x v="751"/>
    <x v="0"/>
  </r>
  <r>
    <x v="17"/>
    <x v="2"/>
    <x v="390"/>
    <x v="0"/>
    <x v="0"/>
    <x v="310"/>
    <x v="752"/>
    <x v="5"/>
  </r>
  <r>
    <x v="17"/>
    <x v="2"/>
    <x v="391"/>
    <x v="0"/>
    <x v="0"/>
    <x v="302"/>
    <x v="753"/>
    <x v="2"/>
  </r>
  <r>
    <x v="17"/>
    <x v="3"/>
    <x v="377"/>
    <x v="0"/>
    <x v="0"/>
    <x v="311"/>
    <x v="754"/>
    <x v="23"/>
  </r>
  <r>
    <x v="17"/>
    <x v="3"/>
    <x v="378"/>
    <x v="0"/>
    <x v="0"/>
    <x v="2"/>
    <x v="755"/>
    <x v="0"/>
  </r>
  <r>
    <x v="17"/>
    <x v="3"/>
    <x v="378"/>
    <x v="0"/>
    <x v="0"/>
    <x v="7"/>
    <x v="756"/>
    <x v="0"/>
  </r>
  <r>
    <x v="17"/>
    <x v="3"/>
    <x v="392"/>
    <x v="0"/>
    <x v="0"/>
    <x v="312"/>
    <x v="757"/>
    <x v="4"/>
  </r>
  <r>
    <x v="17"/>
    <x v="3"/>
    <x v="378"/>
    <x v="0"/>
    <x v="0"/>
    <x v="7"/>
    <x v="758"/>
    <x v="0"/>
  </r>
  <r>
    <x v="17"/>
    <x v="3"/>
    <x v="378"/>
    <x v="0"/>
    <x v="0"/>
    <x v="10"/>
    <x v="759"/>
    <x v="0"/>
  </r>
  <r>
    <x v="17"/>
    <x v="3"/>
    <x v="393"/>
    <x v="0"/>
    <x v="0"/>
    <x v="302"/>
    <x v="760"/>
    <x v="2"/>
  </r>
  <r>
    <x v="17"/>
    <x v="3"/>
    <x v="394"/>
    <x v="0"/>
    <x v="0"/>
    <x v="313"/>
    <x v="761"/>
    <x v="5"/>
  </r>
  <r>
    <x v="17"/>
    <x v="4"/>
    <x v="378"/>
    <x v="0"/>
    <x v="0"/>
    <x v="7"/>
    <x v="762"/>
    <x v="0"/>
  </r>
  <r>
    <x v="17"/>
    <x v="4"/>
    <x v="377"/>
    <x v="0"/>
    <x v="0"/>
    <x v="314"/>
    <x v="763"/>
    <x v="23"/>
  </r>
  <r>
    <x v="17"/>
    <x v="4"/>
    <x v="395"/>
    <x v="0"/>
    <x v="0"/>
    <x v="315"/>
    <x v="764"/>
    <x v="4"/>
  </r>
  <r>
    <x v="17"/>
    <x v="4"/>
    <x v="396"/>
    <x v="0"/>
    <x v="0"/>
    <x v="83"/>
    <x v="765"/>
    <x v="0"/>
  </r>
  <r>
    <x v="17"/>
    <x v="4"/>
    <x v="378"/>
    <x v="0"/>
    <x v="0"/>
    <x v="10"/>
    <x v="766"/>
    <x v="0"/>
  </r>
  <r>
    <x v="17"/>
    <x v="4"/>
    <x v="397"/>
    <x v="0"/>
    <x v="0"/>
    <x v="302"/>
    <x v="767"/>
    <x v="2"/>
  </r>
  <r>
    <x v="17"/>
    <x v="5"/>
    <x v="377"/>
    <x v="0"/>
    <x v="0"/>
    <x v="316"/>
    <x v="768"/>
    <x v="23"/>
  </r>
  <r>
    <x v="17"/>
    <x v="5"/>
    <x v="398"/>
    <x v="0"/>
    <x v="0"/>
    <x v="223"/>
    <x v="769"/>
    <x v="0"/>
  </r>
  <r>
    <x v="17"/>
    <x v="5"/>
    <x v="399"/>
    <x v="0"/>
    <x v="0"/>
    <x v="317"/>
    <x v="770"/>
    <x v="4"/>
  </r>
  <r>
    <x v="17"/>
    <x v="5"/>
    <x v="400"/>
    <x v="0"/>
    <x v="0"/>
    <x v="127"/>
    <x v="771"/>
    <x v="30"/>
  </r>
  <r>
    <x v="17"/>
    <x v="5"/>
    <x v="378"/>
    <x v="0"/>
    <x v="0"/>
    <x v="10"/>
    <x v="772"/>
    <x v="0"/>
  </r>
  <r>
    <x v="17"/>
    <x v="5"/>
    <x v="401"/>
    <x v="0"/>
    <x v="0"/>
    <x v="302"/>
    <x v="773"/>
    <x v="2"/>
  </r>
  <r>
    <x v="17"/>
    <x v="6"/>
    <x v="377"/>
    <x v="0"/>
    <x v="0"/>
    <x v="318"/>
    <x v="774"/>
    <x v="23"/>
  </r>
  <r>
    <x v="17"/>
    <x v="6"/>
    <x v="402"/>
    <x v="0"/>
    <x v="0"/>
    <x v="31"/>
    <x v="775"/>
    <x v="0"/>
  </r>
  <r>
    <x v="17"/>
    <x v="6"/>
    <x v="378"/>
    <x v="0"/>
    <x v="0"/>
    <x v="2"/>
    <x v="776"/>
    <x v="0"/>
  </r>
  <r>
    <x v="17"/>
    <x v="6"/>
    <x v="403"/>
    <x v="0"/>
    <x v="0"/>
    <x v="31"/>
    <x v="777"/>
    <x v="0"/>
  </r>
  <r>
    <x v="17"/>
    <x v="6"/>
    <x v="378"/>
    <x v="0"/>
    <x v="0"/>
    <x v="7"/>
    <x v="778"/>
    <x v="0"/>
  </r>
  <r>
    <x v="17"/>
    <x v="6"/>
    <x v="378"/>
    <x v="0"/>
    <x v="0"/>
    <x v="10"/>
    <x v="779"/>
    <x v="0"/>
  </r>
  <r>
    <x v="17"/>
    <x v="6"/>
    <x v="378"/>
    <x v="0"/>
    <x v="0"/>
    <x v="10"/>
    <x v="780"/>
    <x v="0"/>
  </r>
  <r>
    <x v="17"/>
    <x v="6"/>
    <x v="404"/>
    <x v="0"/>
    <x v="0"/>
    <x v="319"/>
    <x v="781"/>
    <x v="4"/>
  </r>
  <r>
    <x v="17"/>
    <x v="6"/>
    <x v="378"/>
    <x v="0"/>
    <x v="0"/>
    <x v="10"/>
    <x v="782"/>
    <x v="0"/>
  </r>
  <r>
    <x v="17"/>
    <x v="6"/>
    <x v="378"/>
    <x v="0"/>
    <x v="0"/>
    <x v="10"/>
    <x v="783"/>
    <x v="0"/>
  </r>
  <r>
    <x v="17"/>
    <x v="6"/>
    <x v="321"/>
    <x v="0"/>
    <x v="0"/>
    <x v="31"/>
    <x v="784"/>
    <x v="0"/>
  </r>
  <r>
    <x v="17"/>
    <x v="6"/>
    <x v="378"/>
    <x v="0"/>
    <x v="0"/>
    <x v="10"/>
    <x v="785"/>
    <x v="0"/>
  </r>
  <r>
    <x v="17"/>
    <x v="6"/>
    <x v="405"/>
    <x v="0"/>
    <x v="0"/>
    <x v="302"/>
    <x v="786"/>
    <x v="2"/>
  </r>
  <r>
    <x v="17"/>
    <x v="7"/>
    <x v="377"/>
    <x v="0"/>
    <x v="0"/>
    <x v="320"/>
    <x v="787"/>
    <x v="23"/>
  </r>
  <r>
    <x v="17"/>
    <x v="7"/>
    <x v="378"/>
    <x v="0"/>
    <x v="0"/>
    <x v="7"/>
    <x v="788"/>
    <x v="0"/>
  </r>
  <r>
    <x v="17"/>
    <x v="7"/>
    <x v="406"/>
    <x v="0"/>
    <x v="0"/>
    <x v="321"/>
    <x v="789"/>
    <x v="4"/>
  </r>
  <r>
    <x v="17"/>
    <x v="7"/>
    <x v="378"/>
    <x v="0"/>
    <x v="0"/>
    <x v="322"/>
    <x v="790"/>
    <x v="0"/>
  </r>
  <r>
    <x v="17"/>
    <x v="7"/>
    <x v="378"/>
    <x v="0"/>
    <x v="0"/>
    <x v="205"/>
    <x v="791"/>
    <x v="0"/>
  </r>
  <r>
    <x v="17"/>
    <x v="7"/>
    <x v="0"/>
    <x v="0"/>
    <x v="0"/>
    <x v="7"/>
    <x v="792"/>
    <x v="0"/>
  </r>
  <r>
    <x v="17"/>
    <x v="7"/>
    <x v="0"/>
    <x v="0"/>
    <x v="0"/>
    <x v="10"/>
    <x v="793"/>
    <x v="0"/>
  </r>
  <r>
    <x v="17"/>
    <x v="7"/>
    <x v="0"/>
    <x v="0"/>
    <x v="0"/>
    <x v="7"/>
    <x v="794"/>
    <x v="0"/>
  </r>
  <r>
    <x v="17"/>
    <x v="7"/>
    <x v="0"/>
    <x v="0"/>
    <x v="0"/>
    <x v="7"/>
    <x v="795"/>
    <x v="0"/>
  </r>
  <r>
    <x v="17"/>
    <x v="8"/>
    <x v="377"/>
    <x v="0"/>
    <x v="0"/>
    <x v="323"/>
    <x v="796"/>
    <x v="23"/>
  </r>
  <r>
    <x v="17"/>
    <x v="8"/>
    <x v="407"/>
    <x v="0"/>
    <x v="0"/>
    <x v="127"/>
    <x v="797"/>
    <x v="30"/>
  </r>
  <r>
    <x v="17"/>
    <x v="8"/>
    <x v="408"/>
    <x v="0"/>
    <x v="0"/>
    <x v="324"/>
    <x v="798"/>
    <x v="4"/>
  </r>
  <r>
    <x v="17"/>
    <x v="8"/>
    <x v="0"/>
    <x v="0"/>
    <x v="0"/>
    <x v="10"/>
    <x v="799"/>
    <x v="0"/>
  </r>
  <r>
    <x v="17"/>
    <x v="10"/>
    <x v="377"/>
    <x v="0"/>
    <x v="0"/>
    <x v="325"/>
    <x v="800"/>
    <x v="23"/>
  </r>
  <r>
    <x v="17"/>
    <x v="10"/>
    <x v="0"/>
    <x v="0"/>
    <x v="0"/>
    <x v="7"/>
    <x v="801"/>
    <x v="0"/>
  </r>
  <r>
    <x v="17"/>
    <x v="10"/>
    <x v="409"/>
    <x v="0"/>
    <x v="0"/>
    <x v="326"/>
    <x v="802"/>
    <x v="4"/>
  </r>
  <r>
    <x v="17"/>
    <x v="10"/>
    <x v="0"/>
    <x v="0"/>
    <x v="0"/>
    <x v="10"/>
    <x v="803"/>
    <x v="0"/>
  </r>
  <r>
    <x v="18"/>
    <x v="1"/>
    <x v="410"/>
    <x v="0"/>
    <x v="0"/>
    <x v="24"/>
    <x v="804"/>
    <x v="0"/>
  </r>
  <r>
    <x v="18"/>
    <x v="9"/>
    <x v="411"/>
    <x v="0"/>
    <x v="0"/>
    <x v="24"/>
    <x v="805"/>
    <x v="0"/>
  </r>
  <r>
    <x v="18"/>
    <x v="2"/>
    <x v="0"/>
    <x v="0"/>
    <x v="0"/>
    <x v="327"/>
    <x v="806"/>
    <x v="0"/>
  </r>
  <r>
    <x v="18"/>
    <x v="2"/>
    <x v="0"/>
    <x v="0"/>
    <x v="0"/>
    <x v="327"/>
    <x v="807"/>
    <x v="0"/>
  </r>
  <r>
    <x v="18"/>
    <x v="2"/>
    <x v="0"/>
    <x v="0"/>
    <x v="0"/>
    <x v="327"/>
    <x v="808"/>
    <x v="0"/>
  </r>
  <r>
    <x v="18"/>
    <x v="2"/>
    <x v="0"/>
    <x v="0"/>
    <x v="0"/>
    <x v="327"/>
    <x v="809"/>
    <x v="0"/>
  </r>
  <r>
    <x v="18"/>
    <x v="2"/>
    <x v="0"/>
    <x v="0"/>
    <x v="0"/>
    <x v="327"/>
    <x v="810"/>
    <x v="0"/>
  </r>
  <r>
    <x v="18"/>
    <x v="2"/>
    <x v="0"/>
    <x v="0"/>
    <x v="0"/>
    <x v="327"/>
    <x v="811"/>
    <x v="0"/>
  </r>
  <r>
    <x v="18"/>
    <x v="2"/>
    <x v="0"/>
    <x v="0"/>
    <x v="0"/>
    <x v="2"/>
    <x v="812"/>
    <x v="0"/>
  </r>
  <r>
    <x v="18"/>
    <x v="2"/>
    <x v="0"/>
    <x v="0"/>
    <x v="0"/>
    <x v="2"/>
    <x v="813"/>
    <x v="0"/>
  </r>
  <r>
    <x v="18"/>
    <x v="2"/>
    <x v="0"/>
    <x v="0"/>
    <x v="0"/>
    <x v="2"/>
    <x v="814"/>
    <x v="0"/>
  </r>
  <r>
    <x v="18"/>
    <x v="2"/>
    <x v="0"/>
    <x v="0"/>
    <x v="0"/>
    <x v="2"/>
    <x v="815"/>
    <x v="0"/>
  </r>
  <r>
    <x v="18"/>
    <x v="2"/>
    <x v="0"/>
    <x v="0"/>
    <x v="0"/>
    <x v="2"/>
    <x v="816"/>
    <x v="0"/>
  </r>
  <r>
    <x v="18"/>
    <x v="2"/>
    <x v="0"/>
    <x v="0"/>
    <x v="0"/>
    <x v="2"/>
    <x v="817"/>
    <x v="0"/>
  </r>
  <r>
    <x v="18"/>
    <x v="2"/>
    <x v="0"/>
    <x v="0"/>
    <x v="0"/>
    <x v="2"/>
    <x v="818"/>
    <x v="0"/>
  </r>
  <r>
    <x v="18"/>
    <x v="2"/>
    <x v="0"/>
    <x v="0"/>
    <x v="0"/>
    <x v="2"/>
    <x v="819"/>
    <x v="0"/>
  </r>
  <r>
    <x v="18"/>
    <x v="2"/>
    <x v="0"/>
    <x v="0"/>
    <x v="0"/>
    <x v="2"/>
    <x v="820"/>
    <x v="0"/>
  </r>
  <r>
    <x v="18"/>
    <x v="2"/>
    <x v="0"/>
    <x v="0"/>
    <x v="0"/>
    <x v="328"/>
    <x v="821"/>
    <x v="0"/>
  </r>
  <r>
    <x v="18"/>
    <x v="2"/>
    <x v="0"/>
    <x v="0"/>
    <x v="0"/>
    <x v="328"/>
    <x v="822"/>
    <x v="0"/>
  </r>
  <r>
    <x v="18"/>
    <x v="2"/>
    <x v="0"/>
    <x v="0"/>
    <x v="0"/>
    <x v="2"/>
    <x v="823"/>
    <x v="0"/>
  </r>
  <r>
    <x v="18"/>
    <x v="2"/>
    <x v="0"/>
    <x v="0"/>
    <x v="0"/>
    <x v="7"/>
    <x v="824"/>
    <x v="0"/>
  </r>
  <r>
    <x v="18"/>
    <x v="2"/>
    <x v="0"/>
    <x v="0"/>
    <x v="0"/>
    <x v="2"/>
    <x v="825"/>
    <x v="0"/>
  </r>
  <r>
    <x v="18"/>
    <x v="2"/>
    <x v="0"/>
    <x v="0"/>
    <x v="0"/>
    <x v="328"/>
    <x v="826"/>
    <x v="0"/>
  </r>
  <r>
    <x v="18"/>
    <x v="2"/>
    <x v="0"/>
    <x v="0"/>
    <x v="0"/>
    <x v="328"/>
    <x v="827"/>
    <x v="0"/>
  </r>
  <r>
    <x v="18"/>
    <x v="2"/>
    <x v="0"/>
    <x v="0"/>
    <x v="0"/>
    <x v="2"/>
    <x v="828"/>
    <x v="0"/>
  </r>
  <r>
    <x v="18"/>
    <x v="2"/>
    <x v="0"/>
    <x v="0"/>
    <x v="0"/>
    <x v="328"/>
    <x v="829"/>
    <x v="0"/>
  </r>
  <r>
    <x v="18"/>
    <x v="2"/>
    <x v="412"/>
    <x v="0"/>
    <x v="0"/>
    <x v="189"/>
    <x v="830"/>
    <x v="9"/>
  </r>
  <r>
    <x v="18"/>
    <x v="2"/>
    <x v="0"/>
    <x v="0"/>
    <x v="0"/>
    <x v="328"/>
    <x v="831"/>
    <x v="0"/>
  </r>
  <r>
    <x v="18"/>
    <x v="2"/>
    <x v="0"/>
    <x v="0"/>
    <x v="0"/>
    <x v="2"/>
    <x v="832"/>
    <x v="0"/>
  </r>
  <r>
    <x v="18"/>
    <x v="2"/>
    <x v="413"/>
    <x v="0"/>
    <x v="0"/>
    <x v="104"/>
    <x v="833"/>
    <x v="1"/>
  </r>
  <r>
    <x v="18"/>
    <x v="2"/>
    <x v="0"/>
    <x v="0"/>
    <x v="0"/>
    <x v="328"/>
    <x v="834"/>
    <x v="0"/>
  </r>
  <r>
    <x v="18"/>
    <x v="2"/>
    <x v="0"/>
    <x v="0"/>
    <x v="0"/>
    <x v="328"/>
    <x v="835"/>
    <x v="0"/>
  </r>
  <r>
    <x v="18"/>
    <x v="2"/>
    <x v="0"/>
    <x v="0"/>
    <x v="0"/>
    <x v="2"/>
    <x v="836"/>
    <x v="0"/>
  </r>
  <r>
    <x v="18"/>
    <x v="2"/>
    <x v="0"/>
    <x v="0"/>
    <x v="0"/>
    <x v="328"/>
    <x v="837"/>
    <x v="0"/>
  </r>
  <r>
    <x v="18"/>
    <x v="2"/>
    <x v="0"/>
    <x v="0"/>
    <x v="0"/>
    <x v="327"/>
    <x v="838"/>
    <x v="0"/>
  </r>
  <r>
    <x v="18"/>
    <x v="2"/>
    <x v="414"/>
    <x v="0"/>
    <x v="0"/>
    <x v="329"/>
    <x v="839"/>
    <x v="1"/>
  </r>
  <r>
    <x v="18"/>
    <x v="2"/>
    <x v="415"/>
    <x v="0"/>
    <x v="0"/>
    <x v="98"/>
    <x v="840"/>
    <x v="14"/>
  </r>
  <r>
    <x v="18"/>
    <x v="2"/>
    <x v="0"/>
    <x v="0"/>
    <x v="0"/>
    <x v="328"/>
    <x v="841"/>
    <x v="0"/>
  </r>
  <r>
    <x v="18"/>
    <x v="2"/>
    <x v="0"/>
    <x v="0"/>
    <x v="0"/>
    <x v="2"/>
    <x v="842"/>
    <x v="0"/>
  </r>
  <r>
    <x v="18"/>
    <x v="2"/>
    <x v="0"/>
    <x v="0"/>
    <x v="0"/>
    <x v="328"/>
    <x v="843"/>
    <x v="0"/>
  </r>
  <r>
    <x v="18"/>
    <x v="2"/>
    <x v="0"/>
    <x v="0"/>
    <x v="0"/>
    <x v="328"/>
    <x v="844"/>
    <x v="0"/>
  </r>
  <r>
    <x v="18"/>
    <x v="2"/>
    <x v="0"/>
    <x v="0"/>
    <x v="0"/>
    <x v="328"/>
    <x v="845"/>
    <x v="0"/>
  </r>
  <r>
    <x v="18"/>
    <x v="2"/>
    <x v="0"/>
    <x v="0"/>
    <x v="0"/>
    <x v="328"/>
    <x v="846"/>
    <x v="0"/>
  </r>
  <r>
    <x v="18"/>
    <x v="2"/>
    <x v="0"/>
    <x v="0"/>
    <x v="0"/>
    <x v="2"/>
    <x v="847"/>
    <x v="0"/>
  </r>
  <r>
    <x v="18"/>
    <x v="2"/>
    <x v="416"/>
    <x v="0"/>
    <x v="0"/>
    <x v="330"/>
    <x v="848"/>
    <x v="1"/>
  </r>
  <r>
    <x v="18"/>
    <x v="2"/>
    <x v="0"/>
    <x v="0"/>
    <x v="0"/>
    <x v="328"/>
    <x v="849"/>
    <x v="0"/>
  </r>
  <r>
    <x v="18"/>
    <x v="2"/>
    <x v="0"/>
    <x v="0"/>
    <x v="0"/>
    <x v="2"/>
    <x v="850"/>
    <x v="0"/>
  </r>
  <r>
    <x v="18"/>
    <x v="2"/>
    <x v="0"/>
    <x v="0"/>
    <x v="0"/>
    <x v="2"/>
    <x v="851"/>
    <x v="0"/>
  </r>
  <r>
    <x v="18"/>
    <x v="2"/>
    <x v="0"/>
    <x v="0"/>
    <x v="0"/>
    <x v="2"/>
    <x v="852"/>
    <x v="0"/>
  </r>
  <r>
    <x v="18"/>
    <x v="2"/>
    <x v="0"/>
    <x v="0"/>
    <x v="0"/>
    <x v="327"/>
    <x v="853"/>
    <x v="0"/>
  </r>
  <r>
    <x v="18"/>
    <x v="2"/>
    <x v="0"/>
    <x v="0"/>
    <x v="0"/>
    <x v="327"/>
    <x v="854"/>
    <x v="0"/>
  </r>
  <r>
    <x v="18"/>
    <x v="2"/>
    <x v="0"/>
    <x v="0"/>
    <x v="0"/>
    <x v="327"/>
    <x v="855"/>
    <x v="0"/>
  </r>
  <r>
    <x v="18"/>
    <x v="2"/>
    <x v="0"/>
    <x v="0"/>
    <x v="0"/>
    <x v="328"/>
    <x v="856"/>
    <x v="0"/>
  </r>
  <r>
    <x v="18"/>
    <x v="2"/>
    <x v="0"/>
    <x v="0"/>
    <x v="0"/>
    <x v="328"/>
    <x v="857"/>
    <x v="0"/>
  </r>
  <r>
    <x v="18"/>
    <x v="2"/>
    <x v="0"/>
    <x v="0"/>
    <x v="0"/>
    <x v="327"/>
    <x v="858"/>
    <x v="0"/>
  </r>
  <r>
    <x v="18"/>
    <x v="3"/>
    <x v="0"/>
    <x v="0"/>
    <x v="0"/>
    <x v="2"/>
    <x v="859"/>
    <x v="0"/>
  </r>
  <r>
    <x v="18"/>
    <x v="3"/>
    <x v="417"/>
    <x v="0"/>
    <x v="0"/>
    <x v="83"/>
    <x v="860"/>
    <x v="10"/>
  </r>
  <r>
    <x v="18"/>
    <x v="3"/>
    <x v="418"/>
    <x v="0"/>
    <x v="0"/>
    <x v="331"/>
    <x v="861"/>
    <x v="6"/>
  </r>
  <r>
    <x v="18"/>
    <x v="3"/>
    <x v="0"/>
    <x v="0"/>
    <x v="0"/>
    <x v="2"/>
    <x v="862"/>
    <x v="0"/>
  </r>
  <r>
    <x v="18"/>
    <x v="3"/>
    <x v="0"/>
    <x v="0"/>
    <x v="0"/>
    <x v="328"/>
    <x v="863"/>
    <x v="0"/>
  </r>
  <r>
    <x v="18"/>
    <x v="3"/>
    <x v="0"/>
    <x v="0"/>
    <x v="0"/>
    <x v="2"/>
    <x v="864"/>
    <x v="0"/>
  </r>
  <r>
    <x v="18"/>
    <x v="3"/>
    <x v="0"/>
    <x v="0"/>
    <x v="0"/>
    <x v="328"/>
    <x v="865"/>
    <x v="0"/>
  </r>
  <r>
    <x v="18"/>
    <x v="3"/>
    <x v="0"/>
    <x v="0"/>
    <x v="0"/>
    <x v="2"/>
    <x v="866"/>
    <x v="0"/>
  </r>
  <r>
    <x v="18"/>
    <x v="3"/>
    <x v="0"/>
    <x v="0"/>
    <x v="0"/>
    <x v="2"/>
    <x v="867"/>
    <x v="0"/>
  </r>
  <r>
    <x v="18"/>
    <x v="3"/>
    <x v="0"/>
    <x v="0"/>
    <x v="0"/>
    <x v="2"/>
    <x v="868"/>
    <x v="0"/>
  </r>
  <r>
    <x v="18"/>
    <x v="3"/>
    <x v="0"/>
    <x v="0"/>
    <x v="0"/>
    <x v="328"/>
    <x v="869"/>
    <x v="0"/>
  </r>
  <r>
    <x v="18"/>
    <x v="3"/>
    <x v="0"/>
    <x v="0"/>
    <x v="0"/>
    <x v="328"/>
    <x v="870"/>
    <x v="0"/>
  </r>
  <r>
    <x v="18"/>
    <x v="3"/>
    <x v="0"/>
    <x v="0"/>
    <x v="0"/>
    <x v="2"/>
    <x v="871"/>
    <x v="0"/>
  </r>
  <r>
    <x v="18"/>
    <x v="3"/>
    <x v="0"/>
    <x v="0"/>
    <x v="0"/>
    <x v="7"/>
    <x v="872"/>
    <x v="0"/>
  </r>
  <r>
    <x v="18"/>
    <x v="3"/>
    <x v="0"/>
    <x v="0"/>
    <x v="0"/>
    <x v="7"/>
    <x v="873"/>
    <x v="0"/>
  </r>
  <r>
    <x v="18"/>
    <x v="3"/>
    <x v="419"/>
    <x v="0"/>
    <x v="0"/>
    <x v="332"/>
    <x v="874"/>
    <x v="12"/>
  </r>
  <r>
    <x v="18"/>
    <x v="3"/>
    <x v="0"/>
    <x v="0"/>
    <x v="0"/>
    <x v="2"/>
    <x v="875"/>
    <x v="0"/>
  </r>
  <r>
    <x v="18"/>
    <x v="3"/>
    <x v="0"/>
    <x v="0"/>
    <x v="0"/>
    <x v="328"/>
    <x v="876"/>
    <x v="0"/>
  </r>
  <r>
    <x v="18"/>
    <x v="3"/>
    <x v="0"/>
    <x v="0"/>
    <x v="0"/>
    <x v="2"/>
    <x v="877"/>
    <x v="0"/>
  </r>
  <r>
    <x v="18"/>
    <x v="3"/>
    <x v="0"/>
    <x v="0"/>
    <x v="0"/>
    <x v="2"/>
    <x v="878"/>
    <x v="0"/>
  </r>
  <r>
    <x v="18"/>
    <x v="3"/>
    <x v="0"/>
    <x v="0"/>
    <x v="0"/>
    <x v="2"/>
    <x v="879"/>
    <x v="0"/>
  </r>
  <r>
    <x v="18"/>
    <x v="3"/>
    <x v="0"/>
    <x v="0"/>
    <x v="0"/>
    <x v="2"/>
    <x v="880"/>
    <x v="0"/>
  </r>
  <r>
    <x v="18"/>
    <x v="3"/>
    <x v="0"/>
    <x v="0"/>
    <x v="0"/>
    <x v="2"/>
    <x v="881"/>
    <x v="0"/>
  </r>
  <r>
    <x v="18"/>
    <x v="3"/>
    <x v="0"/>
    <x v="0"/>
    <x v="0"/>
    <x v="2"/>
    <x v="882"/>
    <x v="0"/>
  </r>
  <r>
    <x v="18"/>
    <x v="3"/>
    <x v="0"/>
    <x v="0"/>
    <x v="0"/>
    <x v="2"/>
    <x v="883"/>
    <x v="0"/>
  </r>
  <r>
    <x v="18"/>
    <x v="3"/>
    <x v="0"/>
    <x v="0"/>
    <x v="0"/>
    <x v="2"/>
    <x v="884"/>
    <x v="0"/>
  </r>
  <r>
    <x v="18"/>
    <x v="3"/>
    <x v="0"/>
    <x v="0"/>
    <x v="0"/>
    <x v="2"/>
    <x v="885"/>
    <x v="0"/>
  </r>
  <r>
    <x v="18"/>
    <x v="3"/>
    <x v="0"/>
    <x v="0"/>
    <x v="0"/>
    <x v="328"/>
    <x v="886"/>
    <x v="0"/>
  </r>
  <r>
    <x v="18"/>
    <x v="3"/>
    <x v="0"/>
    <x v="0"/>
    <x v="0"/>
    <x v="2"/>
    <x v="887"/>
    <x v="0"/>
  </r>
  <r>
    <x v="18"/>
    <x v="3"/>
    <x v="0"/>
    <x v="0"/>
    <x v="0"/>
    <x v="328"/>
    <x v="888"/>
    <x v="0"/>
  </r>
  <r>
    <x v="18"/>
    <x v="3"/>
    <x v="0"/>
    <x v="0"/>
    <x v="0"/>
    <x v="328"/>
    <x v="889"/>
    <x v="0"/>
  </r>
  <r>
    <x v="18"/>
    <x v="3"/>
    <x v="420"/>
    <x v="0"/>
    <x v="0"/>
    <x v="333"/>
    <x v="890"/>
    <x v="26"/>
  </r>
  <r>
    <x v="18"/>
    <x v="3"/>
    <x v="0"/>
    <x v="0"/>
    <x v="0"/>
    <x v="327"/>
    <x v="891"/>
    <x v="0"/>
  </r>
  <r>
    <x v="18"/>
    <x v="3"/>
    <x v="0"/>
    <x v="0"/>
    <x v="0"/>
    <x v="328"/>
    <x v="892"/>
    <x v="0"/>
  </r>
  <r>
    <x v="18"/>
    <x v="3"/>
    <x v="0"/>
    <x v="0"/>
    <x v="0"/>
    <x v="328"/>
    <x v="893"/>
    <x v="0"/>
  </r>
  <r>
    <x v="18"/>
    <x v="3"/>
    <x v="0"/>
    <x v="0"/>
    <x v="0"/>
    <x v="327"/>
    <x v="894"/>
    <x v="0"/>
  </r>
  <r>
    <x v="18"/>
    <x v="3"/>
    <x v="0"/>
    <x v="0"/>
    <x v="0"/>
    <x v="328"/>
    <x v="895"/>
    <x v="0"/>
  </r>
  <r>
    <x v="18"/>
    <x v="3"/>
    <x v="0"/>
    <x v="0"/>
    <x v="0"/>
    <x v="2"/>
    <x v="896"/>
    <x v="0"/>
  </r>
  <r>
    <x v="18"/>
    <x v="3"/>
    <x v="0"/>
    <x v="0"/>
    <x v="0"/>
    <x v="2"/>
    <x v="897"/>
    <x v="0"/>
  </r>
  <r>
    <x v="18"/>
    <x v="4"/>
    <x v="0"/>
    <x v="0"/>
    <x v="0"/>
    <x v="328"/>
    <x v="898"/>
    <x v="0"/>
  </r>
  <r>
    <x v="18"/>
    <x v="4"/>
    <x v="0"/>
    <x v="0"/>
    <x v="0"/>
    <x v="328"/>
    <x v="899"/>
    <x v="0"/>
  </r>
  <r>
    <x v="18"/>
    <x v="4"/>
    <x v="0"/>
    <x v="0"/>
    <x v="0"/>
    <x v="7"/>
    <x v="900"/>
    <x v="0"/>
  </r>
  <r>
    <x v="18"/>
    <x v="4"/>
    <x v="0"/>
    <x v="0"/>
    <x v="0"/>
    <x v="7"/>
    <x v="901"/>
    <x v="0"/>
  </r>
  <r>
    <x v="18"/>
    <x v="4"/>
    <x v="0"/>
    <x v="0"/>
    <x v="0"/>
    <x v="2"/>
    <x v="902"/>
    <x v="0"/>
  </r>
  <r>
    <x v="18"/>
    <x v="4"/>
    <x v="0"/>
    <x v="0"/>
    <x v="0"/>
    <x v="328"/>
    <x v="903"/>
    <x v="0"/>
  </r>
  <r>
    <x v="18"/>
    <x v="4"/>
    <x v="0"/>
    <x v="0"/>
    <x v="0"/>
    <x v="328"/>
    <x v="904"/>
    <x v="0"/>
  </r>
  <r>
    <x v="18"/>
    <x v="4"/>
    <x v="0"/>
    <x v="0"/>
    <x v="0"/>
    <x v="328"/>
    <x v="905"/>
    <x v="0"/>
  </r>
  <r>
    <x v="18"/>
    <x v="4"/>
    <x v="0"/>
    <x v="0"/>
    <x v="0"/>
    <x v="2"/>
    <x v="906"/>
    <x v="0"/>
  </r>
  <r>
    <x v="18"/>
    <x v="4"/>
    <x v="0"/>
    <x v="0"/>
    <x v="0"/>
    <x v="328"/>
    <x v="907"/>
    <x v="0"/>
  </r>
  <r>
    <x v="18"/>
    <x v="4"/>
    <x v="0"/>
    <x v="0"/>
    <x v="0"/>
    <x v="328"/>
    <x v="908"/>
    <x v="0"/>
  </r>
  <r>
    <x v="18"/>
    <x v="4"/>
    <x v="0"/>
    <x v="0"/>
    <x v="0"/>
    <x v="328"/>
    <x v="909"/>
    <x v="0"/>
  </r>
  <r>
    <x v="18"/>
    <x v="4"/>
    <x v="0"/>
    <x v="0"/>
    <x v="0"/>
    <x v="328"/>
    <x v="910"/>
    <x v="0"/>
  </r>
  <r>
    <x v="18"/>
    <x v="4"/>
    <x v="0"/>
    <x v="0"/>
    <x v="0"/>
    <x v="328"/>
    <x v="911"/>
    <x v="0"/>
  </r>
  <r>
    <x v="18"/>
    <x v="4"/>
    <x v="421"/>
    <x v="0"/>
    <x v="0"/>
    <x v="334"/>
    <x v="912"/>
    <x v="12"/>
  </r>
  <r>
    <x v="18"/>
    <x v="4"/>
    <x v="0"/>
    <x v="0"/>
    <x v="0"/>
    <x v="328"/>
    <x v="913"/>
    <x v="0"/>
  </r>
  <r>
    <x v="18"/>
    <x v="4"/>
    <x v="0"/>
    <x v="0"/>
    <x v="0"/>
    <x v="2"/>
    <x v="914"/>
    <x v="0"/>
  </r>
  <r>
    <x v="18"/>
    <x v="4"/>
    <x v="0"/>
    <x v="0"/>
    <x v="0"/>
    <x v="7"/>
    <x v="915"/>
    <x v="0"/>
  </r>
  <r>
    <x v="18"/>
    <x v="4"/>
    <x v="0"/>
    <x v="0"/>
    <x v="0"/>
    <x v="328"/>
    <x v="916"/>
    <x v="0"/>
  </r>
  <r>
    <x v="18"/>
    <x v="4"/>
    <x v="0"/>
    <x v="0"/>
    <x v="0"/>
    <x v="2"/>
    <x v="917"/>
    <x v="0"/>
  </r>
  <r>
    <x v="18"/>
    <x v="4"/>
    <x v="0"/>
    <x v="0"/>
    <x v="0"/>
    <x v="328"/>
    <x v="918"/>
    <x v="0"/>
  </r>
  <r>
    <x v="18"/>
    <x v="4"/>
    <x v="0"/>
    <x v="0"/>
    <x v="0"/>
    <x v="2"/>
    <x v="919"/>
    <x v="0"/>
  </r>
  <r>
    <x v="18"/>
    <x v="4"/>
    <x v="0"/>
    <x v="0"/>
    <x v="0"/>
    <x v="7"/>
    <x v="920"/>
    <x v="0"/>
  </r>
  <r>
    <x v="18"/>
    <x v="4"/>
    <x v="0"/>
    <x v="0"/>
    <x v="0"/>
    <x v="2"/>
    <x v="921"/>
    <x v="0"/>
  </r>
  <r>
    <x v="18"/>
    <x v="4"/>
    <x v="0"/>
    <x v="0"/>
    <x v="0"/>
    <x v="2"/>
    <x v="922"/>
    <x v="0"/>
  </r>
  <r>
    <x v="18"/>
    <x v="4"/>
    <x v="0"/>
    <x v="0"/>
    <x v="0"/>
    <x v="2"/>
    <x v="923"/>
    <x v="0"/>
  </r>
  <r>
    <x v="18"/>
    <x v="4"/>
    <x v="0"/>
    <x v="0"/>
    <x v="0"/>
    <x v="2"/>
    <x v="924"/>
    <x v="0"/>
  </r>
  <r>
    <x v="18"/>
    <x v="4"/>
    <x v="0"/>
    <x v="0"/>
    <x v="0"/>
    <x v="7"/>
    <x v="925"/>
    <x v="0"/>
  </r>
  <r>
    <x v="18"/>
    <x v="4"/>
    <x v="0"/>
    <x v="0"/>
    <x v="0"/>
    <x v="2"/>
    <x v="926"/>
    <x v="0"/>
  </r>
  <r>
    <x v="18"/>
    <x v="4"/>
    <x v="0"/>
    <x v="0"/>
    <x v="0"/>
    <x v="2"/>
    <x v="927"/>
    <x v="0"/>
  </r>
  <r>
    <x v="18"/>
    <x v="4"/>
    <x v="0"/>
    <x v="0"/>
    <x v="0"/>
    <x v="2"/>
    <x v="928"/>
    <x v="0"/>
  </r>
  <r>
    <x v="18"/>
    <x v="4"/>
    <x v="0"/>
    <x v="0"/>
    <x v="0"/>
    <x v="2"/>
    <x v="929"/>
    <x v="0"/>
  </r>
  <r>
    <x v="18"/>
    <x v="4"/>
    <x v="0"/>
    <x v="0"/>
    <x v="0"/>
    <x v="2"/>
    <x v="930"/>
    <x v="0"/>
  </r>
  <r>
    <x v="18"/>
    <x v="4"/>
    <x v="0"/>
    <x v="0"/>
    <x v="0"/>
    <x v="2"/>
    <x v="931"/>
    <x v="0"/>
  </r>
  <r>
    <x v="18"/>
    <x v="4"/>
    <x v="0"/>
    <x v="0"/>
    <x v="0"/>
    <x v="328"/>
    <x v="932"/>
    <x v="0"/>
  </r>
  <r>
    <x v="18"/>
    <x v="4"/>
    <x v="0"/>
    <x v="0"/>
    <x v="0"/>
    <x v="327"/>
    <x v="933"/>
    <x v="0"/>
  </r>
  <r>
    <x v="18"/>
    <x v="4"/>
    <x v="0"/>
    <x v="0"/>
    <x v="0"/>
    <x v="327"/>
    <x v="934"/>
    <x v="0"/>
  </r>
  <r>
    <x v="18"/>
    <x v="4"/>
    <x v="0"/>
    <x v="0"/>
    <x v="0"/>
    <x v="327"/>
    <x v="935"/>
    <x v="0"/>
  </r>
  <r>
    <x v="18"/>
    <x v="4"/>
    <x v="0"/>
    <x v="0"/>
    <x v="0"/>
    <x v="2"/>
    <x v="936"/>
    <x v="0"/>
  </r>
  <r>
    <x v="18"/>
    <x v="4"/>
    <x v="0"/>
    <x v="0"/>
    <x v="0"/>
    <x v="2"/>
    <x v="937"/>
    <x v="0"/>
  </r>
  <r>
    <x v="18"/>
    <x v="4"/>
    <x v="0"/>
    <x v="0"/>
    <x v="0"/>
    <x v="328"/>
    <x v="938"/>
    <x v="0"/>
  </r>
  <r>
    <x v="18"/>
    <x v="4"/>
    <x v="0"/>
    <x v="0"/>
    <x v="0"/>
    <x v="328"/>
    <x v="939"/>
    <x v="0"/>
  </r>
  <r>
    <x v="18"/>
    <x v="4"/>
    <x v="0"/>
    <x v="0"/>
    <x v="0"/>
    <x v="2"/>
    <x v="940"/>
    <x v="0"/>
  </r>
  <r>
    <x v="18"/>
    <x v="4"/>
    <x v="0"/>
    <x v="0"/>
    <x v="0"/>
    <x v="2"/>
    <x v="941"/>
    <x v="0"/>
  </r>
  <r>
    <x v="18"/>
    <x v="4"/>
    <x v="0"/>
    <x v="0"/>
    <x v="0"/>
    <x v="2"/>
    <x v="942"/>
    <x v="0"/>
  </r>
  <r>
    <x v="18"/>
    <x v="4"/>
    <x v="0"/>
    <x v="0"/>
    <x v="0"/>
    <x v="328"/>
    <x v="943"/>
    <x v="0"/>
  </r>
  <r>
    <x v="18"/>
    <x v="4"/>
    <x v="0"/>
    <x v="0"/>
    <x v="0"/>
    <x v="2"/>
    <x v="944"/>
    <x v="0"/>
  </r>
  <r>
    <x v="18"/>
    <x v="4"/>
    <x v="0"/>
    <x v="0"/>
    <x v="0"/>
    <x v="2"/>
    <x v="945"/>
    <x v="0"/>
  </r>
  <r>
    <x v="18"/>
    <x v="4"/>
    <x v="0"/>
    <x v="0"/>
    <x v="0"/>
    <x v="2"/>
    <x v="946"/>
    <x v="0"/>
  </r>
  <r>
    <x v="18"/>
    <x v="4"/>
    <x v="0"/>
    <x v="0"/>
    <x v="0"/>
    <x v="328"/>
    <x v="947"/>
    <x v="0"/>
  </r>
  <r>
    <x v="18"/>
    <x v="4"/>
    <x v="0"/>
    <x v="0"/>
    <x v="0"/>
    <x v="328"/>
    <x v="948"/>
    <x v="0"/>
  </r>
  <r>
    <x v="18"/>
    <x v="4"/>
    <x v="0"/>
    <x v="0"/>
    <x v="0"/>
    <x v="7"/>
    <x v="949"/>
    <x v="0"/>
  </r>
  <r>
    <x v="18"/>
    <x v="4"/>
    <x v="0"/>
    <x v="0"/>
    <x v="0"/>
    <x v="327"/>
    <x v="950"/>
    <x v="0"/>
  </r>
  <r>
    <x v="18"/>
    <x v="4"/>
    <x v="0"/>
    <x v="0"/>
    <x v="0"/>
    <x v="2"/>
    <x v="951"/>
    <x v="0"/>
  </r>
  <r>
    <x v="18"/>
    <x v="4"/>
    <x v="0"/>
    <x v="0"/>
    <x v="0"/>
    <x v="2"/>
    <x v="952"/>
    <x v="0"/>
  </r>
  <r>
    <x v="18"/>
    <x v="4"/>
    <x v="0"/>
    <x v="0"/>
    <x v="0"/>
    <x v="2"/>
    <x v="953"/>
    <x v="0"/>
  </r>
  <r>
    <x v="18"/>
    <x v="4"/>
    <x v="0"/>
    <x v="0"/>
    <x v="0"/>
    <x v="2"/>
    <x v="954"/>
    <x v="0"/>
  </r>
  <r>
    <x v="18"/>
    <x v="4"/>
    <x v="0"/>
    <x v="0"/>
    <x v="0"/>
    <x v="2"/>
    <x v="955"/>
    <x v="0"/>
  </r>
  <r>
    <x v="18"/>
    <x v="4"/>
    <x v="0"/>
    <x v="0"/>
    <x v="0"/>
    <x v="328"/>
    <x v="956"/>
    <x v="0"/>
  </r>
  <r>
    <x v="18"/>
    <x v="4"/>
    <x v="0"/>
    <x v="0"/>
    <x v="0"/>
    <x v="2"/>
    <x v="957"/>
    <x v="0"/>
  </r>
  <r>
    <x v="18"/>
    <x v="4"/>
    <x v="0"/>
    <x v="0"/>
    <x v="0"/>
    <x v="2"/>
    <x v="958"/>
    <x v="0"/>
  </r>
  <r>
    <x v="18"/>
    <x v="4"/>
    <x v="0"/>
    <x v="0"/>
    <x v="0"/>
    <x v="2"/>
    <x v="959"/>
    <x v="0"/>
  </r>
  <r>
    <x v="18"/>
    <x v="4"/>
    <x v="0"/>
    <x v="0"/>
    <x v="0"/>
    <x v="2"/>
    <x v="960"/>
    <x v="0"/>
  </r>
  <r>
    <x v="18"/>
    <x v="4"/>
    <x v="0"/>
    <x v="0"/>
    <x v="0"/>
    <x v="2"/>
    <x v="961"/>
    <x v="0"/>
  </r>
  <r>
    <x v="18"/>
    <x v="4"/>
    <x v="0"/>
    <x v="0"/>
    <x v="0"/>
    <x v="2"/>
    <x v="962"/>
    <x v="0"/>
  </r>
  <r>
    <x v="18"/>
    <x v="4"/>
    <x v="0"/>
    <x v="0"/>
    <x v="0"/>
    <x v="2"/>
    <x v="963"/>
    <x v="0"/>
  </r>
  <r>
    <x v="18"/>
    <x v="4"/>
    <x v="0"/>
    <x v="0"/>
    <x v="0"/>
    <x v="327"/>
    <x v="964"/>
    <x v="0"/>
  </r>
  <r>
    <x v="18"/>
    <x v="4"/>
    <x v="0"/>
    <x v="0"/>
    <x v="0"/>
    <x v="328"/>
    <x v="965"/>
    <x v="0"/>
  </r>
  <r>
    <x v="18"/>
    <x v="4"/>
    <x v="0"/>
    <x v="0"/>
    <x v="0"/>
    <x v="327"/>
    <x v="966"/>
    <x v="0"/>
  </r>
  <r>
    <x v="18"/>
    <x v="4"/>
    <x v="0"/>
    <x v="0"/>
    <x v="0"/>
    <x v="327"/>
    <x v="967"/>
    <x v="0"/>
  </r>
  <r>
    <x v="18"/>
    <x v="4"/>
    <x v="0"/>
    <x v="0"/>
    <x v="0"/>
    <x v="2"/>
    <x v="968"/>
    <x v="0"/>
  </r>
  <r>
    <x v="18"/>
    <x v="4"/>
    <x v="0"/>
    <x v="0"/>
    <x v="0"/>
    <x v="2"/>
    <x v="969"/>
    <x v="0"/>
  </r>
  <r>
    <x v="18"/>
    <x v="4"/>
    <x v="0"/>
    <x v="0"/>
    <x v="0"/>
    <x v="2"/>
    <x v="970"/>
    <x v="0"/>
  </r>
  <r>
    <x v="18"/>
    <x v="4"/>
    <x v="0"/>
    <x v="0"/>
    <x v="0"/>
    <x v="2"/>
    <x v="971"/>
    <x v="0"/>
  </r>
  <r>
    <x v="18"/>
    <x v="4"/>
    <x v="0"/>
    <x v="0"/>
    <x v="0"/>
    <x v="2"/>
    <x v="972"/>
    <x v="0"/>
  </r>
  <r>
    <x v="18"/>
    <x v="4"/>
    <x v="0"/>
    <x v="0"/>
    <x v="0"/>
    <x v="7"/>
    <x v="973"/>
    <x v="0"/>
  </r>
  <r>
    <x v="18"/>
    <x v="4"/>
    <x v="0"/>
    <x v="0"/>
    <x v="0"/>
    <x v="7"/>
    <x v="974"/>
    <x v="0"/>
  </r>
  <r>
    <x v="18"/>
    <x v="4"/>
    <x v="0"/>
    <x v="0"/>
    <x v="0"/>
    <x v="7"/>
    <x v="975"/>
    <x v="0"/>
  </r>
  <r>
    <x v="18"/>
    <x v="4"/>
    <x v="0"/>
    <x v="0"/>
    <x v="0"/>
    <x v="7"/>
    <x v="976"/>
    <x v="0"/>
  </r>
  <r>
    <x v="18"/>
    <x v="4"/>
    <x v="0"/>
    <x v="0"/>
    <x v="0"/>
    <x v="2"/>
    <x v="977"/>
    <x v="0"/>
  </r>
  <r>
    <x v="18"/>
    <x v="4"/>
    <x v="0"/>
    <x v="0"/>
    <x v="0"/>
    <x v="7"/>
    <x v="978"/>
    <x v="0"/>
  </r>
  <r>
    <x v="18"/>
    <x v="4"/>
    <x v="0"/>
    <x v="0"/>
    <x v="0"/>
    <x v="328"/>
    <x v="979"/>
    <x v="0"/>
  </r>
  <r>
    <x v="18"/>
    <x v="4"/>
    <x v="0"/>
    <x v="0"/>
    <x v="0"/>
    <x v="328"/>
    <x v="980"/>
    <x v="0"/>
  </r>
  <r>
    <x v="18"/>
    <x v="4"/>
    <x v="0"/>
    <x v="0"/>
    <x v="0"/>
    <x v="2"/>
    <x v="981"/>
    <x v="0"/>
  </r>
  <r>
    <x v="18"/>
    <x v="4"/>
    <x v="0"/>
    <x v="0"/>
    <x v="0"/>
    <x v="2"/>
    <x v="982"/>
    <x v="0"/>
  </r>
  <r>
    <x v="18"/>
    <x v="4"/>
    <x v="0"/>
    <x v="0"/>
    <x v="0"/>
    <x v="328"/>
    <x v="983"/>
    <x v="0"/>
  </r>
  <r>
    <x v="18"/>
    <x v="4"/>
    <x v="0"/>
    <x v="0"/>
    <x v="0"/>
    <x v="2"/>
    <x v="984"/>
    <x v="0"/>
  </r>
  <r>
    <x v="18"/>
    <x v="4"/>
    <x v="0"/>
    <x v="0"/>
    <x v="0"/>
    <x v="328"/>
    <x v="985"/>
    <x v="0"/>
  </r>
  <r>
    <x v="18"/>
    <x v="4"/>
    <x v="0"/>
    <x v="0"/>
    <x v="0"/>
    <x v="328"/>
    <x v="986"/>
    <x v="0"/>
  </r>
  <r>
    <x v="18"/>
    <x v="4"/>
    <x v="0"/>
    <x v="0"/>
    <x v="0"/>
    <x v="2"/>
    <x v="987"/>
    <x v="0"/>
  </r>
  <r>
    <x v="18"/>
    <x v="4"/>
    <x v="0"/>
    <x v="0"/>
    <x v="0"/>
    <x v="2"/>
    <x v="988"/>
    <x v="0"/>
  </r>
  <r>
    <x v="18"/>
    <x v="4"/>
    <x v="0"/>
    <x v="0"/>
    <x v="0"/>
    <x v="328"/>
    <x v="989"/>
    <x v="0"/>
  </r>
  <r>
    <x v="18"/>
    <x v="4"/>
    <x v="0"/>
    <x v="0"/>
    <x v="0"/>
    <x v="328"/>
    <x v="990"/>
    <x v="0"/>
  </r>
  <r>
    <x v="18"/>
    <x v="4"/>
    <x v="0"/>
    <x v="0"/>
    <x v="0"/>
    <x v="2"/>
    <x v="991"/>
    <x v="0"/>
  </r>
  <r>
    <x v="18"/>
    <x v="4"/>
    <x v="0"/>
    <x v="0"/>
    <x v="0"/>
    <x v="2"/>
    <x v="992"/>
    <x v="0"/>
  </r>
  <r>
    <x v="18"/>
    <x v="4"/>
    <x v="0"/>
    <x v="0"/>
    <x v="0"/>
    <x v="7"/>
    <x v="993"/>
    <x v="0"/>
  </r>
  <r>
    <x v="18"/>
    <x v="4"/>
    <x v="0"/>
    <x v="0"/>
    <x v="0"/>
    <x v="328"/>
    <x v="994"/>
    <x v="0"/>
  </r>
  <r>
    <x v="18"/>
    <x v="4"/>
    <x v="0"/>
    <x v="0"/>
    <x v="0"/>
    <x v="2"/>
    <x v="995"/>
    <x v="0"/>
  </r>
  <r>
    <x v="18"/>
    <x v="4"/>
    <x v="0"/>
    <x v="0"/>
    <x v="0"/>
    <x v="2"/>
    <x v="996"/>
    <x v="0"/>
  </r>
  <r>
    <x v="18"/>
    <x v="4"/>
    <x v="0"/>
    <x v="0"/>
    <x v="0"/>
    <x v="2"/>
    <x v="997"/>
    <x v="0"/>
  </r>
  <r>
    <x v="18"/>
    <x v="4"/>
    <x v="0"/>
    <x v="0"/>
    <x v="0"/>
    <x v="7"/>
    <x v="998"/>
    <x v="0"/>
  </r>
  <r>
    <x v="18"/>
    <x v="4"/>
    <x v="0"/>
    <x v="0"/>
    <x v="0"/>
    <x v="7"/>
    <x v="999"/>
    <x v="0"/>
  </r>
  <r>
    <x v="18"/>
    <x v="4"/>
    <x v="0"/>
    <x v="0"/>
    <x v="0"/>
    <x v="7"/>
    <x v="1000"/>
    <x v="0"/>
  </r>
  <r>
    <x v="18"/>
    <x v="4"/>
    <x v="0"/>
    <x v="0"/>
    <x v="0"/>
    <x v="7"/>
    <x v="1001"/>
    <x v="0"/>
  </r>
  <r>
    <x v="18"/>
    <x v="4"/>
    <x v="0"/>
    <x v="0"/>
    <x v="0"/>
    <x v="7"/>
    <x v="1002"/>
    <x v="0"/>
  </r>
  <r>
    <x v="18"/>
    <x v="4"/>
    <x v="0"/>
    <x v="0"/>
    <x v="0"/>
    <x v="2"/>
    <x v="1003"/>
    <x v="0"/>
  </r>
  <r>
    <x v="18"/>
    <x v="4"/>
    <x v="0"/>
    <x v="0"/>
    <x v="0"/>
    <x v="2"/>
    <x v="1004"/>
    <x v="0"/>
  </r>
  <r>
    <x v="18"/>
    <x v="4"/>
    <x v="0"/>
    <x v="0"/>
    <x v="0"/>
    <x v="2"/>
    <x v="1005"/>
    <x v="0"/>
  </r>
  <r>
    <x v="18"/>
    <x v="4"/>
    <x v="0"/>
    <x v="0"/>
    <x v="0"/>
    <x v="2"/>
    <x v="1006"/>
    <x v="0"/>
  </r>
  <r>
    <x v="18"/>
    <x v="4"/>
    <x v="0"/>
    <x v="0"/>
    <x v="0"/>
    <x v="2"/>
    <x v="1007"/>
    <x v="0"/>
  </r>
  <r>
    <x v="18"/>
    <x v="4"/>
    <x v="0"/>
    <x v="0"/>
    <x v="0"/>
    <x v="2"/>
    <x v="1008"/>
    <x v="0"/>
  </r>
  <r>
    <x v="18"/>
    <x v="4"/>
    <x v="0"/>
    <x v="0"/>
    <x v="0"/>
    <x v="2"/>
    <x v="1009"/>
    <x v="0"/>
  </r>
  <r>
    <x v="18"/>
    <x v="4"/>
    <x v="0"/>
    <x v="0"/>
    <x v="0"/>
    <x v="2"/>
    <x v="1010"/>
    <x v="0"/>
  </r>
  <r>
    <x v="18"/>
    <x v="4"/>
    <x v="0"/>
    <x v="0"/>
    <x v="0"/>
    <x v="2"/>
    <x v="1011"/>
    <x v="0"/>
  </r>
  <r>
    <x v="18"/>
    <x v="4"/>
    <x v="0"/>
    <x v="0"/>
    <x v="0"/>
    <x v="2"/>
    <x v="1012"/>
    <x v="0"/>
  </r>
  <r>
    <x v="18"/>
    <x v="4"/>
    <x v="0"/>
    <x v="0"/>
    <x v="0"/>
    <x v="2"/>
    <x v="1013"/>
    <x v="0"/>
  </r>
  <r>
    <x v="18"/>
    <x v="4"/>
    <x v="0"/>
    <x v="0"/>
    <x v="0"/>
    <x v="2"/>
    <x v="1014"/>
    <x v="0"/>
  </r>
  <r>
    <x v="18"/>
    <x v="4"/>
    <x v="0"/>
    <x v="0"/>
    <x v="0"/>
    <x v="2"/>
    <x v="1015"/>
    <x v="0"/>
  </r>
  <r>
    <x v="18"/>
    <x v="4"/>
    <x v="0"/>
    <x v="0"/>
    <x v="0"/>
    <x v="2"/>
    <x v="1016"/>
    <x v="0"/>
  </r>
  <r>
    <x v="18"/>
    <x v="4"/>
    <x v="0"/>
    <x v="0"/>
    <x v="0"/>
    <x v="328"/>
    <x v="1017"/>
    <x v="0"/>
  </r>
  <r>
    <x v="18"/>
    <x v="4"/>
    <x v="0"/>
    <x v="0"/>
    <x v="0"/>
    <x v="328"/>
    <x v="1018"/>
    <x v="0"/>
  </r>
  <r>
    <x v="18"/>
    <x v="4"/>
    <x v="0"/>
    <x v="0"/>
    <x v="0"/>
    <x v="328"/>
    <x v="1019"/>
    <x v="0"/>
  </r>
  <r>
    <x v="18"/>
    <x v="4"/>
    <x v="0"/>
    <x v="0"/>
    <x v="0"/>
    <x v="328"/>
    <x v="1020"/>
    <x v="0"/>
  </r>
  <r>
    <x v="18"/>
    <x v="4"/>
    <x v="0"/>
    <x v="0"/>
    <x v="0"/>
    <x v="328"/>
    <x v="1021"/>
    <x v="0"/>
  </r>
  <r>
    <x v="18"/>
    <x v="4"/>
    <x v="0"/>
    <x v="0"/>
    <x v="0"/>
    <x v="328"/>
    <x v="1022"/>
    <x v="0"/>
  </r>
  <r>
    <x v="18"/>
    <x v="5"/>
    <x v="0"/>
    <x v="0"/>
    <x v="0"/>
    <x v="2"/>
    <x v="1023"/>
    <x v="0"/>
  </r>
  <r>
    <x v="18"/>
    <x v="5"/>
    <x v="422"/>
    <x v="0"/>
    <x v="0"/>
    <x v="335"/>
    <x v="1024"/>
    <x v="0"/>
  </r>
  <r>
    <x v="18"/>
    <x v="5"/>
    <x v="0"/>
    <x v="0"/>
    <x v="0"/>
    <x v="10"/>
    <x v="1025"/>
    <x v="0"/>
  </r>
  <r>
    <x v="18"/>
    <x v="5"/>
    <x v="0"/>
    <x v="0"/>
    <x v="0"/>
    <x v="10"/>
    <x v="1026"/>
    <x v="0"/>
  </r>
  <r>
    <x v="18"/>
    <x v="5"/>
    <x v="0"/>
    <x v="0"/>
    <x v="0"/>
    <x v="7"/>
    <x v="1027"/>
    <x v="0"/>
  </r>
  <r>
    <x v="18"/>
    <x v="5"/>
    <x v="0"/>
    <x v="0"/>
    <x v="0"/>
    <x v="328"/>
    <x v="1028"/>
    <x v="0"/>
  </r>
  <r>
    <x v="18"/>
    <x v="5"/>
    <x v="0"/>
    <x v="0"/>
    <x v="0"/>
    <x v="328"/>
    <x v="1029"/>
    <x v="0"/>
  </r>
  <r>
    <x v="18"/>
    <x v="5"/>
    <x v="0"/>
    <x v="0"/>
    <x v="0"/>
    <x v="328"/>
    <x v="1030"/>
    <x v="0"/>
  </r>
  <r>
    <x v="18"/>
    <x v="5"/>
    <x v="0"/>
    <x v="0"/>
    <x v="0"/>
    <x v="328"/>
    <x v="1031"/>
    <x v="0"/>
  </r>
  <r>
    <x v="18"/>
    <x v="5"/>
    <x v="0"/>
    <x v="0"/>
    <x v="0"/>
    <x v="328"/>
    <x v="1032"/>
    <x v="0"/>
  </r>
  <r>
    <x v="18"/>
    <x v="5"/>
    <x v="0"/>
    <x v="0"/>
    <x v="0"/>
    <x v="328"/>
    <x v="1033"/>
    <x v="0"/>
  </r>
  <r>
    <x v="18"/>
    <x v="5"/>
    <x v="0"/>
    <x v="0"/>
    <x v="0"/>
    <x v="328"/>
    <x v="1034"/>
    <x v="0"/>
  </r>
  <r>
    <x v="18"/>
    <x v="5"/>
    <x v="0"/>
    <x v="0"/>
    <x v="0"/>
    <x v="327"/>
    <x v="1035"/>
    <x v="0"/>
  </r>
  <r>
    <x v="18"/>
    <x v="5"/>
    <x v="0"/>
    <x v="0"/>
    <x v="0"/>
    <x v="2"/>
    <x v="1036"/>
    <x v="0"/>
  </r>
  <r>
    <x v="18"/>
    <x v="5"/>
    <x v="0"/>
    <x v="0"/>
    <x v="0"/>
    <x v="328"/>
    <x v="1037"/>
    <x v="0"/>
  </r>
  <r>
    <x v="18"/>
    <x v="5"/>
    <x v="0"/>
    <x v="0"/>
    <x v="0"/>
    <x v="2"/>
    <x v="1038"/>
    <x v="0"/>
  </r>
  <r>
    <x v="18"/>
    <x v="5"/>
    <x v="0"/>
    <x v="0"/>
    <x v="0"/>
    <x v="328"/>
    <x v="1039"/>
    <x v="0"/>
  </r>
  <r>
    <x v="18"/>
    <x v="5"/>
    <x v="0"/>
    <x v="0"/>
    <x v="0"/>
    <x v="328"/>
    <x v="1040"/>
    <x v="0"/>
  </r>
  <r>
    <x v="18"/>
    <x v="5"/>
    <x v="0"/>
    <x v="0"/>
    <x v="0"/>
    <x v="7"/>
    <x v="1041"/>
    <x v="0"/>
  </r>
  <r>
    <x v="18"/>
    <x v="5"/>
    <x v="0"/>
    <x v="0"/>
    <x v="0"/>
    <x v="2"/>
    <x v="1042"/>
    <x v="0"/>
  </r>
  <r>
    <x v="18"/>
    <x v="5"/>
    <x v="0"/>
    <x v="0"/>
    <x v="0"/>
    <x v="7"/>
    <x v="1043"/>
    <x v="0"/>
  </r>
  <r>
    <x v="18"/>
    <x v="5"/>
    <x v="0"/>
    <x v="0"/>
    <x v="0"/>
    <x v="7"/>
    <x v="1044"/>
    <x v="0"/>
  </r>
  <r>
    <x v="18"/>
    <x v="5"/>
    <x v="0"/>
    <x v="0"/>
    <x v="0"/>
    <x v="2"/>
    <x v="1045"/>
    <x v="0"/>
  </r>
  <r>
    <x v="18"/>
    <x v="5"/>
    <x v="0"/>
    <x v="0"/>
    <x v="0"/>
    <x v="2"/>
    <x v="1046"/>
    <x v="0"/>
  </r>
  <r>
    <x v="18"/>
    <x v="5"/>
    <x v="0"/>
    <x v="0"/>
    <x v="0"/>
    <x v="2"/>
    <x v="1046"/>
    <x v="0"/>
  </r>
  <r>
    <x v="18"/>
    <x v="5"/>
    <x v="0"/>
    <x v="0"/>
    <x v="0"/>
    <x v="2"/>
    <x v="1047"/>
    <x v="0"/>
  </r>
  <r>
    <x v="18"/>
    <x v="5"/>
    <x v="0"/>
    <x v="0"/>
    <x v="0"/>
    <x v="2"/>
    <x v="1048"/>
    <x v="0"/>
  </r>
  <r>
    <x v="18"/>
    <x v="5"/>
    <x v="0"/>
    <x v="0"/>
    <x v="0"/>
    <x v="328"/>
    <x v="1049"/>
    <x v="0"/>
  </r>
  <r>
    <x v="18"/>
    <x v="5"/>
    <x v="0"/>
    <x v="0"/>
    <x v="0"/>
    <x v="2"/>
    <x v="1050"/>
    <x v="0"/>
  </r>
  <r>
    <x v="18"/>
    <x v="5"/>
    <x v="0"/>
    <x v="0"/>
    <x v="0"/>
    <x v="328"/>
    <x v="1051"/>
    <x v="0"/>
  </r>
  <r>
    <x v="18"/>
    <x v="5"/>
    <x v="0"/>
    <x v="0"/>
    <x v="0"/>
    <x v="2"/>
    <x v="1052"/>
    <x v="0"/>
  </r>
  <r>
    <x v="18"/>
    <x v="5"/>
    <x v="0"/>
    <x v="0"/>
    <x v="0"/>
    <x v="328"/>
    <x v="1053"/>
    <x v="0"/>
  </r>
  <r>
    <x v="18"/>
    <x v="5"/>
    <x v="0"/>
    <x v="0"/>
    <x v="0"/>
    <x v="7"/>
    <x v="1054"/>
    <x v="0"/>
  </r>
  <r>
    <x v="18"/>
    <x v="5"/>
    <x v="0"/>
    <x v="0"/>
    <x v="0"/>
    <x v="7"/>
    <x v="1055"/>
    <x v="0"/>
  </r>
  <r>
    <x v="18"/>
    <x v="5"/>
    <x v="0"/>
    <x v="0"/>
    <x v="0"/>
    <x v="328"/>
    <x v="1056"/>
    <x v="0"/>
  </r>
  <r>
    <x v="18"/>
    <x v="5"/>
    <x v="0"/>
    <x v="0"/>
    <x v="0"/>
    <x v="2"/>
    <x v="1057"/>
    <x v="0"/>
  </r>
  <r>
    <x v="18"/>
    <x v="5"/>
    <x v="0"/>
    <x v="0"/>
    <x v="0"/>
    <x v="328"/>
    <x v="1058"/>
    <x v="0"/>
  </r>
  <r>
    <x v="18"/>
    <x v="5"/>
    <x v="0"/>
    <x v="0"/>
    <x v="0"/>
    <x v="2"/>
    <x v="1059"/>
    <x v="0"/>
  </r>
  <r>
    <x v="18"/>
    <x v="5"/>
    <x v="0"/>
    <x v="0"/>
    <x v="0"/>
    <x v="328"/>
    <x v="1060"/>
    <x v="0"/>
  </r>
  <r>
    <x v="18"/>
    <x v="5"/>
    <x v="0"/>
    <x v="0"/>
    <x v="0"/>
    <x v="2"/>
    <x v="1061"/>
    <x v="0"/>
  </r>
  <r>
    <x v="18"/>
    <x v="5"/>
    <x v="423"/>
    <x v="0"/>
    <x v="0"/>
    <x v="336"/>
    <x v="1062"/>
    <x v="14"/>
  </r>
  <r>
    <x v="18"/>
    <x v="5"/>
    <x v="424"/>
    <x v="0"/>
    <x v="0"/>
    <x v="337"/>
    <x v="1063"/>
    <x v="14"/>
  </r>
  <r>
    <x v="18"/>
    <x v="5"/>
    <x v="0"/>
    <x v="0"/>
    <x v="0"/>
    <x v="327"/>
    <x v="1064"/>
    <x v="0"/>
  </r>
  <r>
    <x v="18"/>
    <x v="5"/>
    <x v="0"/>
    <x v="0"/>
    <x v="0"/>
    <x v="2"/>
    <x v="1065"/>
    <x v="0"/>
  </r>
  <r>
    <x v="18"/>
    <x v="5"/>
    <x v="0"/>
    <x v="0"/>
    <x v="0"/>
    <x v="2"/>
    <x v="1066"/>
    <x v="0"/>
  </r>
  <r>
    <x v="18"/>
    <x v="5"/>
    <x v="0"/>
    <x v="0"/>
    <x v="0"/>
    <x v="2"/>
    <x v="1067"/>
    <x v="0"/>
  </r>
  <r>
    <x v="18"/>
    <x v="5"/>
    <x v="0"/>
    <x v="0"/>
    <x v="0"/>
    <x v="7"/>
    <x v="1068"/>
    <x v="0"/>
  </r>
  <r>
    <x v="18"/>
    <x v="5"/>
    <x v="0"/>
    <x v="0"/>
    <x v="0"/>
    <x v="7"/>
    <x v="1069"/>
    <x v="0"/>
  </r>
  <r>
    <x v="18"/>
    <x v="5"/>
    <x v="0"/>
    <x v="0"/>
    <x v="0"/>
    <x v="2"/>
    <x v="1070"/>
    <x v="0"/>
  </r>
  <r>
    <x v="18"/>
    <x v="5"/>
    <x v="0"/>
    <x v="0"/>
    <x v="0"/>
    <x v="7"/>
    <x v="1071"/>
    <x v="0"/>
  </r>
  <r>
    <x v="18"/>
    <x v="5"/>
    <x v="0"/>
    <x v="0"/>
    <x v="0"/>
    <x v="7"/>
    <x v="1072"/>
    <x v="0"/>
  </r>
  <r>
    <x v="18"/>
    <x v="5"/>
    <x v="0"/>
    <x v="0"/>
    <x v="0"/>
    <x v="7"/>
    <x v="1073"/>
    <x v="0"/>
  </r>
  <r>
    <x v="18"/>
    <x v="5"/>
    <x v="0"/>
    <x v="0"/>
    <x v="0"/>
    <x v="7"/>
    <x v="1074"/>
    <x v="0"/>
  </r>
  <r>
    <x v="18"/>
    <x v="5"/>
    <x v="0"/>
    <x v="0"/>
    <x v="0"/>
    <x v="338"/>
    <x v="1075"/>
    <x v="0"/>
  </r>
  <r>
    <x v="18"/>
    <x v="5"/>
    <x v="0"/>
    <x v="0"/>
    <x v="0"/>
    <x v="339"/>
    <x v="1076"/>
    <x v="0"/>
  </r>
  <r>
    <x v="18"/>
    <x v="5"/>
    <x v="0"/>
    <x v="0"/>
    <x v="0"/>
    <x v="340"/>
    <x v="1077"/>
    <x v="0"/>
  </r>
  <r>
    <x v="18"/>
    <x v="5"/>
    <x v="0"/>
    <x v="0"/>
    <x v="0"/>
    <x v="341"/>
    <x v="1078"/>
    <x v="0"/>
  </r>
  <r>
    <x v="18"/>
    <x v="5"/>
    <x v="0"/>
    <x v="0"/>
    <x v="0"/>
    <x v="2"/>
    <x v="1079"/>
    <x v="0"/>
  </r>
  <r>
    <x v="18"/>
    <x v="6"/>
    <x v="0"/>
    <x v="0"/>
    <x v="0"/>
    <x v="342"/>
    <x v="1080"/>
    <x v="0"/>
  </r>
  <r>
    <x v="18"/>
    <x v="6"/>
    <x v="0"/>
    <x v="0"/>
    <x v="0"/>
    <x v="343"/>
    <x v="1081"/>
    <x v="0"/>
  </r>
  <r>
    <x v="18"/>
    <x v="6"/>
    <x v="0"/>
    <x v="0"/>
    <x v="0"/>
    <x v="328"/>
    <x v="1082"/>
    <x v="0"/>
  </r>
  <r>
    <x v="18"/>
    <x v="6"/>
    <x v="0"/>
    <x v="0"/>
    <x v="0"/>
    <x v="344"/>
    <x v="1083"/>
    <x v="0"/>
  </r>
  <r>
    <x v="18"/>
    <x v="6"/>
    <x v="0"/>
    <x v="0"/>
    <x v="0"/>
    <x v="8"/>
    <x v="1084"/>
    <x v="0"/>
  </r>
  <r>
    <x v="18"/>
    <x v="6"/>
    <x v="0"/>
    <x v="0"/>
    <x v="0"/>
    <x v="345"/>
    <x v="1085"/>
    <x v="0"/>
  </r>
  <r>
    <x v="18"/>
    <x v="6"/>
    <x v="0"/>
    <x v="0"/>
    <x v="0"/>
    <x v="2"/>
    <x v="1086"/>
    <x v="0"/>
  </r>
  <r>
    <x v="18"/>
    <x v="6"/>
    <x v="0"/>
    <x v="0"/>
    <x v="0"/>
    <x v="328"/>
    <x v="1087"/>
    <x v="0"/>
  </r>
  <r>
    <x v="18"/>
    <x v="6"/>
    <x v="0"/>
    <x v="0"/>
    <x v="0"/>
    <x v="327"/>
    <x v="1088"/>
    <x v="0"/>
  </r>
  <r>
    <x v="18"/>
    <x v="6"/>
    <x v="0"/>
    <x v="0"/>
    <x v="0"/>
    <x v="346"/>
    <x v="1089"/>
    <x v="0"/>
  </r>
  <r>
    <x v="18"/>
    <x v="7"/>
    <x v="0"/>
    <x v="0"/>
    <x v="0"/>
    <x v="328"/>
    <x v="1090"/>
    <x v="0"/>
  </r>
  <r>
    <x v="18"/>
    <x v="7"/>
    <x v="0"/>
    <x v="0"/>
    <x v="0"/>
    <x v="347"/>
    <x v="1091"/>
    <x v="0"/>
  </r>
  <r>
    <x v="18"/>
    <x v="7"/>
    <x v="0"/>
    <x v="0"/>
    <x v="0"/>
    <x v="348"/>
    <x v="1092"/>
    <x v="0"/>
  </r>
  <r>
    <x v="18"/>
    <x v="7"/>
    <x v="0"/>
    <x v="0"/>
    <x v="0"/>
    <x v="349"/>
    <x v="1093"/>
    <x v="0"/>
  </r>
  <r>
    <x v="18"/>
    <x v="7"/>
    <x v="0"/>
    <x v="0"/>
    <x v="0"/>
    <x v="7"/>
    <x v="1094"/>
    <x v="0"/>
  </r>
  <r>
    <x v="18"/>
    <x v="7"/>
    <x v="0"/>
    <x v="0"/>
    <x v="0"/>
    <x v="2"/>
    <x v="1095"/>
    <x v="0"/>
  </r>
  <r>
    <x v="18"/>
    <x v="7"/>
    <x v="0"/>
    <x v="0"/>
    <x v="0"/>
    <x v="341"/>
    <x v="1096"/>
    <x v="0"/>
  </r>
  <r>
    <x v="18"/>
    <x v="7"/>
    <x v="0"/>
    <x v="0"/>
    <x v="0"/>
    <x v="328"/>
    <x v="1097"/>
    <x v="0"/>
  </r>
  <r>
    <x v="18"/>
    <x v="7"/>
    <x v="0"/>
    <x v="0"/>
    <x v="0"/>
    <x v="10"/>
    <x v="1098"/>
    <x v="0"/>
  </r>
  <r>
    <x v="18"/>
    <x v="7"/>
    <x v="0"/>
    <x v="0"/>
    <x v="0"/>
    <x v="2"/>
    <x v="1099"/>
    <x v="0"/>
  </r>
  <r>
    <x v="18"/>
    <x v="7"/>
    <x v="0"/>
    <x v="0"/>
    <x v="0"/>
    <x v="350"/>
    <x v="1100"/>
    <x v="0"/>
  </r>
  <r>
    <x v="18"/>
    <x v="7"/>
    <x v="0"/>
    <x v="0"/>
    <x v="0"/>
    <x v="2"/>
    <x v="1101"/>
    <x v="0"/>
  </r>
  <r>
    <x v="18"/>
    <x v="7"/>
    <x v="0"/>
    <x v="0"/>
    <x v="0"/>
    <x v="2"/>
    <x v="1102"/>
    <x v="0"/>
  </r>
  <r>
    <x v="18"/>
    <x v="7"/>
    <x v="0"/>
    <x v="0"/>
    <x v="0"/>
    <x v="8"/>
    <x v="1103"/>
    <x v="0"/>
  </r>
  <r>
    <x v="18"/>
    <x v="7"/>
    <x v="0"/>
    <x v="0"/>
    <x v="0"/>
    <x v="351"/>
    <x v="1104"/>
    <x v="0"/>
  </r>
  <r>
    <x v="18"/>
    <x v="7"/>
    <x v="425"/>
    <x v="0"/>
    <x v="0"/>
    <x v="31"/>
    <x v="1105"/>
    <x v="0"/>
  </r>
  <r>
    <x v="18"/>
    <x v="7"/>
    <x v="0"/>
    <x v="0"/>
    <x v="0"/>
    <x v="349"/>
    <x v="1106"/>
    <x v="0"/>
  </r>
  <r>
    <x v="18"/>
    <x v="8"/>
    <x v="0"/>
    <x v="0"/>
    <x v="0"/>
    <x v="7"/>
    <x v="1107"/>
    <x v="0"/>
  </r>
  <r>
    <x v="18"/>
    <x v="8"/>
    <x v="0"/>
    <x v="0"/>
    <x v="0"/>
    <x v="352"/>
    <x v="1108"/>
    <x v="0"/>
  </r>
  <r>
    <x v="18"/>
    <x v="8"/>
    <x v="426"/>
    <x v="0"/>
    <x v="0"/>
    <x v="353"/>
    <x v="1109"/>
    <x v="21"/>
  </r>
  <r>
    <x v="18"/>
    <x v="8"/>
    <x v="427"/>
    <x v="0"/>
    <x v="0"/>
    <x v="77"/>
    <x v="1110"/>
    <x v="21"/>
  </r>
  <r>
    <x v="18"/>
    <x v="8"/>
    <x v="0"/>
    <x v="0"/>
    <x v="0"/>
    <x v="349"/>
    <x v="1111"/>
    <x v="0"/>
  </r>
  <r>
    <x v="18"/>
    <x v="8"/>
    <x v="0"/>
    <x v="0"/>
    <x v="0"/>
    <x v="328"/>
    <x v="1112"/>
    <x v="0"/>
  </r>
  <r>
    <x v="18"/>
    <x v="8"/>
    <x v="0"/>
    <x v="0"/>
    <x v="0"/>
    <x v="328"/>
    <x v="1113"/>
    <x v="0"/>
  </r>
  <r>
    <x v="18"/>
    <x v="8"/>
    <x v="0"/>
    <x v="0"/>
    <x v="0"/>
    <x v="343"/>
    <x v="1114"/>
    <x v="0"/>
  </r>
  <r>
    <x v="18"/>
    <x v="8"/>
    <x v="0"/>
    <x v="0"/>
    <x v="0"/>
    <x v="2"/>
    <x v="1115"/>
    <x v="0"/>
  </r>
  <r>
    <x v="18"/>
    <x v="8"/>
    <x v="0"/>
    <x v="0"/>
    <x v="0"/>
    <x v="354"/>
    <x v="1116"/>
    <x v="0"/>
  </r>
  <r>
    <x v="18"/>
    <x v="8"/>
    <x v="0"/>
    <x v="0"/>
    <x v="0"/>
    <x v="355"/>
    <x v="1117"/>
    <x v="0"/>
  </r>
  <r>
    <x v="18"/>
    <x v="8"/>
    <x v="0"/>
    <x v="0"/>
    <x v="0"/>
    <x v="2"/>
    <x v="1118"/>
    <x v="0"/>
  </r>
  <r>
    <x v="18"/>
    <x v="8"/>
    <x v="0"/>
    <x v="0"/>
    <x v="0"/>
    <x v="356"/>
    <x v="1119"/>
    <x v="0"/>
  </r>
  <r>
    <x v="18"/>
    <x v="10"/>
    <x v="0"/>
    <x v="0"/>
    <x v="0"/>
    <x v="357"/>
    <x v="1120"/>
    <x v="0"/>
  </r>
  <r>
    <x v="18"/>
    <x v="10"/>
    <x v="0"/>
    <x v="0"/>
    <x v="0"/>
    <x v="358"/>
    <x v="1121"/>
    <x v="0"/>
  </r>
  <r>
    <x v="18"/>
    <x v="10"/>
    <x v="0"/>
    <x v="0"/>
    <x v="0"/>
    <x v="355"/>
    <x v="1122"/>
    <x v="0"/>
  </r>
  <r>
    <x v="18"/>
    <x v="10"/>
    <x v="0"/>
    <x v="0"/>
    <x v="0"/>
    <x v="2"/>
    <x v="1123"/>
    <x v="0"/>
  </r>
  <r>
    <x v="18"/>
    <x v="10"/>
    <x v="0"/>
    <x v="0"/>
    <x v="0"/>
    <x v="358"/>
    <x v="1124"/>
    <x v="0"/>
  </r>
  <r>
    <x v="18"/>
    <x v="10"/>
    <x v="0"/>
    <x v="0"/>
    <x v="0"/>
    <x v="328"/>
    <x v="1125"/>
    <x v="0"/>
  </r>
  <r>
    <x v="19"/>
    <x v="0"/>
    <x v="428"/>
    <x v="0"/>
    <x v="0"/>
    <x v="138"/>
    <x v="1126"/>
    <x v="31"/>
  </r>
  <r>
    <x v="19"/>
    <x v="0"/>
    <x v="429"/>
    <x v="0"/>
    <x v="0"/>
    <x v="359"/>
    <x v="1127"/>
    <x v="12"/>
  </r>
  <r>
    <x v="19"/>
    <x v="2"/>
    <x v="430"/>
    <x v="0"/>
    <x v="0"/>
    <x v="360"/>
    <x v="1128"/>
    <x v="9"/>
  </r>
  <r>
    <x v="19"/>
    <x v="2"/>
    <x v="158"/>
    <x v="0"/>
    <x v="0"/>
    <x v="361"/>
    <x v="1129"/>
    <x v="1"/>
  </r>
  <r>
    <x v="19"/>
    <x v="4"/>
    <x v="431"/>
    <x v="0"/>
    <x v="0"/>
    <x v="104"/>
    <x v="1130"/>
    <x v="8"/>
  </r>
  <r>
    <x v="0"/>
    <x v="11"/>
    <x v="0"/>
    <x v="0"/>
    <x v="0"/>
    <x v="3"/>
    <x v="1131"/>
    <x v="0"/>
  </r>
  <r>
    <x v="1"/>
    <x v="11"/>
    <x v="0"/>
    <x v="0"/>
    <x v="0"/>
    <x v="9"/>
    <x v="1132"/>
    <x v="0"/>
  </r>
  <r>
    <x v="1"/>
    <x v="11"/>
    <x v="0"/>
    <x v="0"/>
    <x v="0"/>
    <x v="7"/>
    <x v="1133"/>
    <x v="0"/>
  </r>
  <r>
    <x v="1"/>
    <x v="11"/>
    <x v="0"/>
    <x v="0"/>
    <x v="0"/>
    <x v="10"/>
    <x v="1134"/>
    <x v="0"/>
  </r>
  <r>
    <x v="1"/>
    <x v="11"/>
    <x v="0"/>
    <x v="0"/>
    <x v="0"/>
    <x v="10"/>
    <x v="1135"/>
    <x v="0"/>
  </r>
  <r>
    <x v="1"/>
    <x v="11"/>
    <x v="0"/>
    <x v="0"/>
    <x v="0"/>
    <x v="7"/>
    <x v="1136"/>
    <x v="0"/>
  </r>
  <r>
    <x v="1"/>
    <x v="11"/>
    <x v="0"/>
    <x v="0"/>
    <x v="0"/>
    <x v="10"/>
    <x v="1137"/>
    <x v="0"/>
  </r>
  <r>
    <x v="1"/>
    <x v="11"/>
    <x v="0"/>
    <x v="0"/>
    <x v="0"/>
    <x v="7"/>
    <x v="1138"/>
    <x v="0"/>
  </r>
  <r>
    <x v="1"/>
    <x v="11"/>
    <x v="0"/>
    <x v="0"/>
    <x v="0"/>
    <x v="10"/>
    <x v="1139"/>
    <x v="0"/>
  </r>
  <r>
    <x v="1"/>
    <x v="11"/>
    <x v="432"/>
    <x v="0"/>
    <x v="0"/>
    <x v="11"/>
    <x v="1140"/>
    <x v="2"/>
  </r>
  <r>
    <x v="1"/>
    <x v="11"/>
    <x v="433"/>
    <x v="0"/>
    <x v="0"/>
    <x v="362"/>
    <x v="1141"/>
    <x v="5"/>
  </r>
  <r>
    <x v="1"/>
    <x v="11"/>
    <x v="0"/>
    <x v="0"/>
    <x v="0"/>
    <x v="2"/>
    <x v="1142"/>
    <x v="0"/>
  </r>
  <r>
    <x v="1"/>
    <x v="11"/>
    <x v="0"/>
    <x v="0"/>
    <x v="0"/>
    <x v="7"/>
    <x v="1143"/>
    <x v="0"/>
  </r>
  <r>
    <x v="1"/>
    <x v="11"/>
    <x v="0"/>
    <x v="0"/>
    <x v="0"/>
    <x v="7"/>
    <x v="1144"/>
    <x v="0"/>
  </r>
  <r>
    <x v="1"/>
    <x v="11"/>
    <x v="0"/>
    <x v="0"/>
    <x v="0"/>
    <x v="2"/>
    <x v="1145"/>
    <x v="0"/>
  </r>
  <r>
    <x v="20"/>
    <x v="11"/>
    <x v="434"/>
    <x v="0"/>
    <x v="0"/>
    <x v="148"/>
    <x v="1146"/>
    <x v="0"/>
  </r>
  <r>
    <x v="20"/>
    <x v="11"/>
    <x v="434"/>
    <x v="0"/>
    <x v="0"/>
    <x v="148"/>
    <x v="1147"/>
    <x v="0"/>
  </r>
  <r>
    <x v="2"/>
    <x v="11"/>
    <x v="0"/>
    <x v="0"/>
    <x v="0"/>
    <x v="7"/>
    <x v="1148"/>
    <x v="0"/>
  </r>
  <r>
    <x v="5"/>
    <x v="11"/>
    <x v="435"/>
    <x v="0"/>
    <x v="0"/>
    <x v="130"/>
    <x v="1149"/>
    <x v="22"/>
  </r>
  <r>
    <x v="5"/>
    <x v="11"/>
    <x v="436"/>
    <x v="0"/>
    <x v="0"/>
    <x v="363"/>
    <x v="1150"/>
    <x v="7"/>
  </r>
  <r>
    <x v="5"/>
    <x v="11"/>
    <x v="437"/>
    <x v="0"/>
    <x v="0"/>
    <x v="364"/>
    <x v="1151"/>
    <x v="7"/>
  </r>
  <r>
    <x v="5"/>
    <x v="11"/>
    <x v="438"/>
    <x v="0"/>
    <x v="0"/>
    <x v="365"/>
    <x v="1152"/>
    <x v="1"/>
  </r>
  <r>
    <x v="5"/>
    <x v="11"/>
    <x v="439"/>
    <x v="0"/>
    <x v="0"/>
    <x v="366"/>
    <x v="1153"/>
    <x v="1"/>
  </r>
  <r>
    <x v="5"/>
    <x v="11"/>
    <x v="440"/>
    <x v="0"/>
    <x v="0"/>
    <x v="367"/>
    <x v="1154"/>
    <x v="6"/>
  </r>
  <r>
    <x v="5"/>
    <x v="11"/>
    <x v="144"/>
    <x v="0"/>
    <x v="0"/>
    <x v="127"/>
    <x v="1155"/>
    <x v="25"/>
  </r>
  <r>
    <x v="5"/>
    <x v="11"/>
    <x v="234"/>
    <x v="0"/>
    <x v="0"/>
    <x v="138"/>
    <x v="1156"/>
    <x v="14"/>
  </r>
  <r>
    <x v="5"/>
    <x v="11"/>
    <x v="441"/>
    <x v="0"/>
    <x v="0"/>
    <x v="94"/>
    <x v="1157"/>
    <x v="20"/>
  </r>
  <r>
    <x v="5"/>
    <x v="11"/>
    <x v="442"/>
    <x v="0"/>
    <x v="0"/>
    <x v="368"/>
    <x v="1158"/>
    <x v="8"/>
  </r>
  <r>
    <x v="5"/>
    <x v="11"/>
    <x v="443"/>
    <x v="0"/>
    <x v="0"/>
    <x v="77"/>
    <x v="1159"/>
    <x v="32"/>
  </r>
  <r>
    <x v="5"/>
    <x v="11"/>
    <x v="444"/>
    <x v="0"/>
    <x v="0"/>
    <x v="369"/>
    <x v="1160"/>
    <x v="1"/>
  </r>
  <r>
    <x v="5"/>
    <x v="11"/>
    <x v="445"/>
    <x v="0"/>
    <x v="0"/>
    <x v="370"/>
    <x v="1161"/>
    <x v="17"/>
  </r>
  <r>
    <x v="5"/>
    <x v="11"/>
    <x v="446"/>
    <x v="0"/>
    <x v="0"/>
    <x v="371"/>
    <x v="1162"/>
    <x v="24"/>
  </r>
  <r>
    <x v="5"/>
    <x v="11"/>
    <x v="447"/>
    <x v="0"/>
    <x v="0"/>
    <x v="372"/>
    <x v="1163"/>
    <x v="1"/>
  </r>
  <r>
    <x v="5"/>
    <x v="11"/>
    <x v="448"/>
    <x v="0"/>
    <x v="0"/>
    <x v="373"/>
    <x v="1164"/>
    <x v="1"/>
  </r>
  <r>
    <x v="5"/>
    <x v="11"/>
    <x v="449"/>
    <x v="0"/>
    <x v="0"/>
    <x v="374"/>
    <x v="1165"/>
    <x v="1"/>
  </r>
  <r>
    <x v="5"/>
    <x v="11"/>
    <x v="450"/>
    <x v="0"/>
    <x v="0"/>
    <x v="375"/>
    <x v="1166"/>
    <x v="1"/>
  </r>
  <r>
    <x v="5"/>
    <x v="11"/>
    <x v="451"/>
    <x v="0"/>
    <x v="0"/>
    <x v="77"/>
    <x v="1167"/>
    <x v="1"/>
  </r>
  <r>
    <x v="5"/>
    <x v="11"/>
    <x v="452"/>
    <x v="0"/>
    <x v="0"/>
    <x v="376"/>
    <x v="1168"/>
    <x v="1"/>
  </r>
  <r>
    <x v="5"/>
    <x v="11"/>
    <x v="453"/>
    <x v="0"/>
    <x v="0"/>
    <x v="377"/>
    <x v="1169"/>
    <x v="1"/>
  </r>
  <r>
    <x v="5"/>
    <x v="11"/>
    <x v="454"/>
    <x v="0"/>
    <x v="0"/>
    <x v="378"/>
    <x v="1170"/>
    <x v="1"/>
  </r>
  <r>
    <x v="5"/>
    <x v="11"/>
    <x v="455"/>
    <x v="0"/>
    <x v="0"/>
    <x v="379"/>
    <x v="1171"/>
    <x v="1"/>
  </r>
  <r>
    <x v="5"/>
    <x v="11"/>
    <x v="456"/>
    <x v="0"/>
    <x v="0"/>
    <x v="380"/>
    <x v="1172"/>
    <x v="1"/>
  </r>
  <r>
    <x v="5"/>
    <x v="11"/>
    <x v="457"/>
    <x v="0"/>
    <x v="0"/>
    <x v="381"/>
    <x v="1173"/>
    <x v="10"/>
  </r>
  <r>
    <x v="5"/>
    <x v="11"/>
    <x v="458"/>
    <x v="0"/>
    <x v="0"/>
    <x v="104"/>
    <x v="1174"/>
    <x v="21"/>
  </r>
  <r>
    <x v="5"/>
    <x v="11"/>
    <x v="459"/>
    <x v="0"/>
    <x v="0"/>
    <x v="382"/>
    <x v="1175"/>
    <x v="6"/>
  </r>
  <r>
    <x v="5"/>
    <x v="11"/>
    <x v="460"/>
    <x v="0"/>
    <x v="0"/>
    <x v="383"/>
    <x v="1176"/>
    <x v="21"/>
  </r>
  <r>
    <x v="5"/>
    <x v="11"/>
    <x v="461"/>
    <x v="0"/>
    <x v="0"/>
    <x v="360"/>
    <x v="1177"/>
    <x v="14"/>
  </r>
  <r>
    <x v="5"/>
    <x v="11"/>
    <x v="462"/>
    <x v="0"/>
    <x v="0"/>
    <x v="384"/>
    <x v="1178"/>
    <x v="6"/>
  </r>
  <r>
    <x v="5"/>
    <x v="11"/>
    <x v="463"/>
    <x v="0"/>
    <x v="0"/>
    <x v="385"/>
    <x v="1179"/>
    <x v="11"/>
  </r>
  <r>
    <x v="5"/>
    <x v="11"/>
    <x v="464"/>
    <x v="0"/>
    <x v="0"/>
    <x v="104"/>
    <x v="1180"/>
    <x v="21"/>
  </r>
  <r>
    <x v="5"/>
    <x v="11"/>
    <x v="465"/>
    <x v="0"/>
    <x v="0"/>
    <x v="145"/>
    <x v="1181"/>
    <x v="1"/>
  </r>
  <r>
    <x v="5"/>
    <x v="11"/>
    <x v="466"/>
    <x v="0"/>
    <x v="0"/>
    <x v="386"/>
    <x v="1182"/>
    <x v="1"/>
  </r>
  <r>
    <x v="5"/>
    <x v="11"/>
    <x v="467"/>
    <x v="0"/>
    <x v="0"/>
    <x v="387"/>
    <x v="1183"/>
    <x v="1"/>
  </r>
  <r>
    <x v="5"/>
    <x v="11"/>
    <x v="468"/>
    <x v="0"/>
    <x v="0"/>
    <x v="388"/>
    <x v="1184"/>
    <x v="5"/>
  </r>
  <r>
    <x v="5"/>
    <x v="11"/>
    <x v="469"/>
    <x v="0"/>
    <x v="0"/>
    <x v="389"/>
    <x v="1185"/>
    <x v="7"/>
  </r>
  <r>
    <x v="5"/>
    <x v="11"/>
    <x v="470"/>
    <x v="0"/>
    <x v="0"/>
    <x v="390"/>
    <x v="1186"/>
    <x v="1"/>
  </r>
  <r>
    <x v="5"/>
    <x v="11"/>
    <x v="471"/>
    <x v="0"/>
    <x v="0"/>
    <x v="391"/>
    <x v="1187"/>
    <x v="6"/>
  </r>
  <r>
    <x v="5"/>
    <x v="11"/>
    <x v="144"/>
    <x v="0"/>
    <x v="0"/>
    <x v="69"/>
    <x v="1188"/>
    <x v="25"/>
  </r>
  <r>
    <x v="5"/>
    <x v="11"/>
    <x v="234"/>
    <x v="0"/>
    <x v="0"/>
    <x v="392"/>
    <x v="1189"/>
    <x v="14"/>
  </r>
  <r>
    <x v="6"/>
    <x v="11"/>
    <x v="260"/>
    <x v="0"/>
    <x v="0"/>
    <x v="185"/>
    <x v="684"/>
    <x v="0"/>
  </r>
  <r>
    <x v="21"/>
    <x v="11"/>
    <x v="0"/>
    <x v="0"/>
    <x v="0"/>
    <x v="327"/>
    <x v="1190"/>
    <x v="0"/>
  </r>
  <r>
    <x v="21"/>
    <x v="11"/>
    <x v="0"/>
    <x v="0"/>
    <x v="0"/>
    <x v="327"/>
    <x v="1191"/>
    <x v="0"/>
  </r>
  <r>
    <x v="21"/>
    <x v="11"/>
    <x v="0"/>
    <x v="0"/>
    <x v="0"/>
    <x v="327"/>
    <x v="1192"/>
    <x v="0"/>
  </r>
  <r>
    <x v="21"/>
    <x v="11"/>
    <x v="0"/>
    <x v="0"/>
    <x v="0"/>
    <x v="327"/>
    <x v="1193"/>
    <x v="0"/>
  </r>
  <r>
    <x v="7"/>
    <x v="11"/>
    <x v="472"/>
    <x v="0"/>
    <x v="0"/>
    <x v="393"/>
    <x v="552"/>
    <x v="21"/>
  </r>
  <r>
    <x v="7"/>
    <x v="11"/>
    <x v="0"/>
    <x v="0"/>
    <x v="0"/>
    <x v="7"/>
    <x v="1194"/>
    <x v="0"/>
  </r>
  <r>
    <x v="7"/>
    <x v="11"/>
    <x v="260"/>
    <x v="0"/>
    <x v="0"/>
    <x v="185"/>
    <x v="1195"/>
    <x v="0"/>
  </r>
  <r>
    <x v="8"/>
    <x v="11"/>
    <x v="473"/>
    <x v="0"/>
    <x v="0"/>
    <x v="394"/>
    <x v="1196"/>
    <x v="5"/>
  </r>
  <r>
    <x v="9"/>
    <x v="11"/>
    <x v="474"/>
    <x v="0"/>
    <x v="0"/>
    <x v="395"/>
    <x v="1197"/>
    <x v="6"/>
  </r>
  <r>
    <x v="9"/>
    <x v="11"/>
    <x v="475"/>
    <x v="0"/>
    <x v="0"/>
    <x v="395"/>
    <x v="1198"/>
    <x v="6"/>
  </r>
  <r>
    <x v="9"/>
    <x v="11"/>
    <x v="1"/>
    <x v="0"/>
    <x v="0"/>
    <x v="206"/>
    <x v="1199"/>
    <x v="0"/>
  </r>
  <r>
    <x v="9"/>
    <x v="11"/>
    <x v="476"/>
    <x v="0"/>
    <x v="0"/>
    <x v="395"/>
    <x v="1200"/>
    <x v="6"/>
  </r>
  <r>
    <x v="9"/>
    <x v="11"/>
    <x v="477"/>
    <x v="0"/>
    <x v="0"/>
    <x v="395"/>
    <x v="1201"/>
    <x v="6"/>
  </r>
  <r>
    <x v="16"/>
    <x v="11"/>
    <x v="478"/>
    <x v="0"/>
    <x v="0"/>
    <x v="396"/>
    <x v="1202"/>
    <x v="6"/>
  </r>
  <r>
    <x v="16"/>
    <x v="11"/>
    <x v="479"/>
    <x v="0"/>
    <x v="0"/>
    <x v="397"/>
    <x v="1203"/>
    <x v="6"/>
  </r>
  <r>
    <x v="17"/>
    <x v="11"/>
    <x v="377"/>
    <x v="0"/>
    <x v="0"/>
    <x v="398"/>
    <x v="1204"/>
    <x v="23"/>
  </r>
  <r>
    <x v="17"/>
    <x v="11"/>
    <x v="0"/>
    <x v="0"/>
    <x v="0"/>
    <x v="7"/>
    <x v="1205"/>
    <x v="0"/>
  </r>
  <r>
    <x v="17"/>
    <x v="11"/>
    <x v="262"/>
    <x v="0"/>
    <x v="0"/>
    <x v="31"/>
    <x v="1206"/>
    <x v="1"/>
  </r>
  <r>
    <x v="17"/>
    <x v="11"/>
    <x v="396"/>
    <x v="0"/>
    <x v="0"/>
    <x v="83"/>
    <x v="1207"/>
    <x v="0"/>
  </r>
  <r>
    <x v="17"/>
    <x v="11"/>
    <x v="0"/>
    <x v="0"/>
    <x v="0"/>
    <x v="10"/>
    <x v="1208"/>
    <x v="0"/>
  </r>
  <r>
    <x v="11"/>
    <x v="11"/>
    <x v="0"/>
    <x v="0"/>
    <x v="0"/>
    <x v="322"/>
    <x v="1209"/>
    <x v="0"/>
  </r>
  <r>
    <x v="11"/>
    <x v="11"/>
    <x v="0"/>
    <x v="0"/>
    <x v="0"/>
    <x v="322"/>
    <x v="1210"/>
    <x v="0"/>
  </r>
  <r>
    <x v="11"/>
    <x v="11"/>
    <x v="0"/>
    <x v="0"/>
    <x v="0"/>
    <x v="322"/>
    <x v="1211"/>
    <x v="0"/>
  </r>
  <r>
    <x v="11"/>
    <x v="11"/>
    <x v="260"/>
    <x v="0"/>
    <x v="0"/>
    <x v="185"/>
    <x v="1212"/>
    <x v="0"/>
  </r>
  <r>
    <x v="11"/>
    <x v="11"/>
    <x v="0"/>
    <x v="0"/>
    <x v="0"/>
    <x v="10"/>
    <x v="1213"/>
    <x v="0"/>
  </r>
  <r>
    <x v="11"/>
    <x v="11"/>
    <x v="321"/>
    <x v="0"/>
    <x v="0"/>
    <x v="31"/>
    <x v="1214"/>
    <x v="0"/>
  </r>
  <r>
    <x v="18"/>
    <x v="11"/>
    <x v="480"/>
    <x v="0"/>
    <x v="0"/>
    <x v="399"/>
    <x v="1215"/>
    <x v="17"/>
  </r>
  <r>
    <x v="18"/>
    <x v="11"/>
    <x v="0"/>
    <x v="0"/>
    <x v="0"/>
    <x v="400"/>
    <x v="1216"/>
    <x v="0"/>
  </r>
  <r>
    <x v="18"/>
    <x v="11"/>
    <x v="0"/>
    <x v="0"/>
    <x v="0"/>
    <x v="328"/>
    <x v="1217"/>
    <x v="0"/>
  </r>
  <r>
    <x v="18"/>
    <x v="11"/>
    <x v="0"/>
    <x v="0"/>
    <x v="0"/>
    <x v="2"/>
    <x v="1218"/>
    <x v="0"/>
  </r>
  <r>
    <x v="18"/>
    <x v="11"/>
    <x v="0"/>
    <x v="0"/>
    <x v="0"/>
    <x v="401"/>
    <x v="1219"/>
    <x v="0"/>
  </r>
  <r>
    <x v="18"/>
    <x v="11"/>
    <x v="0"/>
    <x v="0"/>
    <x v="0"/>
    <x v="328"/>
    <x v="1220"/>
    <x v="0"/>
  </r>
  <r>
    <x v="18"/>
    <x v="11"/>
    <x v="481"/>
    <x v="0"/>
    <x v="0"/>
    <x v="376"/>
    <x v="1221"/>
    <x v="1"/>
  </r>
  <r>
    <x v="18"/>
    <x v="11"/>
    <x v="482"/>
    <x v="0"/>
    <x v="0"/>
    <x v="402"/>
    <x v="1222"/>
    <x v="1"/>
  </r>
  <r>
    <x v="18"/>
    <x v="11"/>
    <x v="483"/>
    <x v="0"/>
    <x v="0"/>
    <x v="10"/>
    <x v="1223"/>
    <x v="17"/>
  </r>
  <r>
    <x v="18"/>
    <x v="11"/>
    <x v="0"/>
    <x v="0"/>
    <x v="0"/>
    <x v="403"/>
    <x v="1224"/>
    <x v="0"/>
  </r>
  <r>
    <x v="18"/>
    <x v="11"/>
    <x v="0"/>
    <x v="0"/>
    <x v="0"/>
    <x v="7"/>
    <x v="1225"/>
    <x v="0"/>
  </r>
  <r>
    <x v="18"/>
    <x v="11"/>
    <x v="0"/>
    <x v="0"/>
    <x v="0"/>
    <x v="328"/>
    <x v="1226"/>
    <x v="0"/>
  </r>
  <r>
    <x v="18"/>
    <x v="11"/>
    <x v="0"/>
    <x v="0"/>
    <x v="0"/>
    <x v="404"/>
    <x v="1227"/>
    <x v="0"/>
  </r>
  <r>
    <x v="18"/>
    <x v="11"/>
    <x v="0"/>
    <x v="0"/>
    <x v="0"/>
    <x v="2"/>
    <x v="1228"/>
    <x v="0"/>
  </r>
  <r>
    <x v="18"/>
    <x v="11"/>
    <x v="0"/>
    <x v="0"/>
    <x v="0"/>
    <x v="7"/>
    <x v="1229"/>
    <x v="0"/>
  </r>
  <r>
    <x v="18"/>
    <x v="11"/>
    <x v="0"/>
    <x v="0"/>
    <x v="0"/>
    <x v="354"/>
    <x v="1230"/>
    <x v="0"/>
  </r>
  <r>
    <x v="18"/>
    <x v="11"/>
    <x v="0"/>
    <x v="0"/>
    <x v="0"/>
    <x v="405"/>
    <x v="1231"/>
    <x v="0"/>
  </r>
  <r>
    <x v="18"/>
    <x v="11"/>
    <x v="0"/>
    <x v="0"/>
    <x v="0"/>
    <x v="401"/>
    <x v="1232"/>
    <x v="0"/>
  </r>
  <r>
    <x v="12"/>
    <x v="11"/>
    <x v="0"/>
    <x v="0"/>
    <x v="0"/>
    <x v="7"/>
    <x v="1233"/>
    <x v="0"/>
  </r>
  <r>
    <x v="12"/>
    <x v="11"/>
    <x v="0"/>
    <x v="0"/>
    <x v="0"/>
    <x v="7"/>
    <x v="1234"/>
    <x v="0"/>
  </r>
  <r>
    <x v="12"/>
    <x v="11"/>
    <x v="0"/>
    <x v="0"/>
    <x v="0"/>
    <x v="10"/>
    <x v="1235"/>
    <x v="0"/>
  </r>
  <r>
    <x v="14"/>
    <x v="11"/>
    <x v="260"/>
    <x v="0"/>
    <x v="0"/>
    <x v="83"/>
    <x v="1236"/>
    <x v="0"/>
  </r>
  <r>
    <x v="15"/>
    <x v="11"/>
    <x v="0"/>
    <x v="0"/>
    <x v="0"/>
    <x v="406"/>
    <x v="1237"/>
    <x v="0"/>
  </r>
  <r>
    <x v="15"/>
    <x v="11"/>
    <x v="0"/>
    <x v="0"/>
    <x v="0"/>
    <x v="250"/>
    <x v="1238"/>
    <x v="0"/>
  </r>
  <r>
    <x v="22"/>
    <x v="11"/>
    <x v="0"/>
    <x v="0"/>
    <x v="0"/>
    <x v="407"/>
    <x v="1239"/>
    <x v="0"/>
  </r>
  <r>
    <x v="22"/>
    <x v="11"/>
    <x v="0"/>
    <x v="0"/>
    <x v="0"/>
    <x v="1"/>
    <x v="1240"/>
    <x v="0"/>
  </r>
  <r>
    <x v="23"/>
    <x v="12"/>
    <x v="484"/>
    <x v="1"/>
    <x v="0"/>
    <x v="408"/>
    <x v="418"/>
    <x v="3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2ADCC2-D439-AE4E-A9EA-8F68F09FA8FA}" name="数据透视表10" cacheId="8" autoFormatId="0" applyNumberFormats="0" applyBorderFormats="0" applyFontFormats="0" applyPatternFormats="0" applyAlignmentFormats="0" applyWidthHeightFormats="1" dataCaption="值" updatedVersion="5" minRefreshableVersion="1" showMultipleLabel="0" showMemberPropertyTips="0" useAutoFormatting="1" itemPrintTitles="1" createdVersion="1" indent="0" compact="0" compactData="0" gridDropZones="1" multipleFieldFilters="0">
  <location ref="C59:P84" firstHeaderRow="1" firstDataRow="2" firstDataCol="1" rowPageCount="1" colPageCount="1"/>
  <pivotFields count="12">
    <pivotField compact="0" outline="0" subtotalTop="0" showAll="0" topAutoShow="0" includeNewItemsInFilter="1">
      <items count="164">
        <item x="0"/>
        <item x="1"/>
        <item x="2"/>
        <item x="3"/>
        <item x="4"/>
        <item x="5"/>
        <item x="6"/>
        <item x="9"/>
        <item x="8"/>
        <item x="7"/>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42"/>
        <item x="138"/>
        <item x="139"/>
        <item x="140"/>
        <item x="141"/>
        <item x="143"/>
        <item x="144"/>
        <item x="145"/>
        <item x="146"/>
        <item x="147"/>
        <item x="148"/>
        <item x="149"/>
        <item x="150"/>
        <item x="151"/>
        <item x="152"/>
        <item x="153"/>
        <item x="154"/>
        <item x="155"/>
        <item x="156"/>
        <item x="157"/>
        <item x="158"/>
        <item x="159"/>
        <item x="160"/>
        <item x="161"/>
        <item x="162"/>
        <item t="default"/>
      </items>
    </pivotField>
    <pivotField compact="0" outline="0" subtotalTop="0" showAll="0" topAutoShow="0" includeNewItemsInFilter="1"/>
    <pivotField axis="axisCol" compact="0" outline="0" subtotalTop="0" showAll="0" topAutoShow="0" includeNewItemsInFilter="1">
      <items count="13">
        <item x="0"/>
        <item x="1"/>
        <item x="2"/>
        <item x="3"/>
        <item x="4"/>
        <item x="5"/>
        <item x="6"/>
        <item x="7"/>
        <item x="8"/>
        <item x="9"/>
        <item x="10"/>
        <item x="11"/>
        <item t="default"/>
      </items>
    </pivotField>
    <pivotField axis="axisRow" compact="0" outline="0" subtotalTop="0" showAll="0" topAutoShow="0" includeNewItemsInFilter="1">
      <items count="24">
        <item x="14"/>
        <item x="20"/>
        <item x="7"/>
        <item x="11"/>
        <item x="18"/>
        <item x="16"/>
        <item x="4"/>
        <item x="6"/>
        <item x="1"/>
        <item x="21"/>
        <item x="0"/>
        <item x="9"/>
        <item x="8"/>
        <item x="5"/>
        <item x="15"/>
        <item x="19"/>
        <item x="22"/>
        <item x="12"/>
        <item x="3"/>
        <item x="2"/>
        <item x="10"/>
        <item x="13"/>
        <item x="17"/>
        <item t="default"/>
      </items>
    </pivotField>
    <pivotField compact="0" outline="0" subtotalTop="0" showAll="0" topAutoShow="0" includeNewItemsInFilter="1"/>
    <pivotField compact="0" outline="0" subtotalTop="0" showAll="0" topAutoShow="0" includeNewItemsInFilter="1"/>
    <pivotField compact="0" outline="0" subtotalTop="0" showAll="0" topAutoShow="0" includeNewItemsInFilter="1"/>
    <pivotField dataField="1" compact="0" outline="0" subtotalTop="0" showAll="0" topAutoShow="0" includeNewItemsInFilter="1">
      <items count="137">
        <item x="40"/>
        <item x="33"/>
        <item x="122"/>
        <item x="57"/>
        <item x="29"/>
        <item x="27"/>
        <item x="38"/>
        <item x="113"/>
        <item x="56"/>
        <item x="21"/>
        <item x="94"/>
        <item x="24"/>
        <item x="49"/>
        <item x="131"/>
        <item x="22"/>
        <item x="25"/>
        <item x="83"/>
        <item x="89"/>
        <item x="15"/>
        <item x="45"/>
        <item x="36"/>
        <item x="46"/>
        <item x="6"/>
        <item x="84"/>
        <item x="37"/>
        <item x="2"/>
        <item x="67"/>
        <item x="81"/>
        <item x="119"/>
        <item x="44"/>
        <item x="8"/>
        <item x="86"/>
        <item x="23"/>
        <item x="64"/>
        <item x="97"/>
        <item x="35"/>
        <item x="42"/>
        <item x="10"/>
        <item x="43"/>
        <item x="17"/>
        <item x="102"/>
        <item x="129"/>
        <item x="69"/>
        <item x="79"/>
        <item x="4"/>
        <item x="12"/>
        <item x="111"/>
        <item x="78"/>
        <item x="65"/>
        <item x="58"/>
        <item x="74"/>
        <item x="1"/>
        <item x="61"/>
        <item x="55"/>
        <item x="134"/>
        <item x="70"/>
        <item x="63"/>
        <item x="52"/>
        <item x="101"/>
        <item x="112"/>
        <item x="16"/>
        <item x="91"/>
        <item x="50"/>
        <item x="71"/>
        <item x="66"/>
        <item x="95"/>
        <item x="93"/>
        <item x="80"/>
        <item x="20"/>
        <item x="77"/>
        <item x="116"/>
        <item x="73"/>
        <item x="82"/>
        <item x="130"/>
        <item x="109"/>
        <item x="31"/>
        <item x="133"/>
        <item x="30"/>
        <item x="110"/>
        <item x="126"/>
        <item x="59"/>
        <item x="48"/>
        <item x="128"/>
        <item x="125"/>
        <item x="76"/>
        <item x="114"/>
        <item x="32"/>
        <item x="5"/>
        <item x="51"/>
        <item x="88"/>
        <item x="75"/>
        <item x="60"/>
        <item x="47"/>
        <item x="107"/>
        <item x="100"/>
        <item x="53"/>
        <item x="28"/>
        <item x="14"/>
        <item x="124"/>
        <item x="9"/>
        <item x="72"/>
        <item x="108"/>
        <item x="92"/>
        <item x="7"/>
        <item x="0"/>
        <item x="99"/>
        <item x="54"/>
        <item x="120"/>
        <item x="105"/>
        <item x="34"/>
        <item x="18"/>
        <item x="87"/>
        <item x="121"/>
        <item x="13"/>
        <item x="19"/>
        <item x="3"/>
        <item x="115"/>
        <item x="11"/>
        <item x="117"/>
        <item x="98"/>
        <item x="41"/>
        <item x="104"/>
        <item x="62"/>
        <item x="68"/>
        <item x="96"/>
        <item x="26"/>
        <item x="106"/>
        <item x="39"/>
        <item x="127"/>
        <item x="132"/>
        <item x="135"/>
        <item x="103"/>
        <item x="118"/>
        <item x="90"/>
        <item x="85"/>
        <item x="123"/>
        <item t="default"/>
      </items>
    </pivotField>
    <pivotField compact="0" outline="0" subtotalTop="0" showAll="0" topAutoShow="0" includeNewItemsInFilter="1"/>
    <pivotField compact="0" outline="0" subtotalTop="0" showAll="0" topAutoShow="0" includeNewItemsInFilter="1"/>
    <pivotField compact="0" outline="0" subtotalTop="0" showAll="0" topAutoShow="0" includeNewItemsInFilter="1"/>
    <pivotField axis="axisPage" compact="0" outline="0" subtotalTop="0" showAll="0" topAutoShow="0" includeNewItemsInFilter="1">
      <items count="9">
        <item x="5"/>
        <item x="6"/>
        <item x="1"/>
        <item x="2"/>
        <item x="0"/>
        <item h="1" m="1" x="7"/>
        <item x="4"/>
        <item x="3"/>
        <item t="default"/>
      </items>
    </pivotField>
  </pivotFields>
  <rowFields count="1">
    <field x="3"/>
  </rowFields>
  <rowItems count="24">
    <i>
      <x/>
    </i>
    <i>
      <x v="1"/>
    </i>
    <i>
      <x v="2"/>
    </i>
    <i>
      <x v="3"/>
    </i>
    <i>
      <x v="4"/>
    </i>
    <i>
      <x v="5"/>
    </i>
    <i>
      <x v="6"/>
    </i>
    <i>
      <x v="7"/>
    </i>
    <i>
      <x v="8"/>
    </i>
    <i>
      <x v="9"/>
    </i>
    <i>
      <x v="10"/>
    </i>
    <i>
      <x v="11"/>
    </i>
    <i>
      <x v="12"/>
    </i>
    <i>
      <x v="13"/>
    </i>
    <i>
      <x v="14"/>
    </i>
    <i>
      <x v="15"/>
    </i>
    <i>
      <x v="16"/>
    </i>
    <i>
      <x v="17"/>
    </i>
    <i>
      <x v="18"/>
    </i>
    <i>
      <x v="19"/>
    </i>
    <i>
      <x v="20"/>
    </i>
    <i>
      <x v="21"/>
    </i>
    <i>
      <x v="22"/>
    </i>
    <i t="grand">
      <x/>
    </i>
  </rowItems>
  <colFields count="1">
    <field x="2"/>
  </colFields>
  <colItems count="13">
    <i>
      <x/>
    </i>
    <i>
      <x v="1"/>
    </i>
    <i>
      <x v="2"/>
    </i>
    <i>
      <x v="3"/>
    </i>
    <i>
      <x v="4"/>
    </i>
    <i>
      <x v="5"/>
    </i>
    <i>
      <x v="6"/>
    </i>
    <i>
      <x v="7"/>
    </i>
    <i>
      <x v="8"/>
    </i>
    <i>
      <x v="9"/>
    </i>
    <i>
      <x v="10"/>
    </i>
    <i>
      <x v="11"/>
    </i>
    <i t="grand">
      <x/>
    </i>
  </colItems>
  <pageFields count="1">
    <pageField fld="11" hier="0"/>
  </pageFields>
  <dataFields count="1">
    <dataField name="求和项:含税合计" fld="7" baseField="0" baseItem="0"/>
  </dataFields>
  <formats count="122">
    <format dxfId="237">
      <pivotArea field="3" type="button" dataOnly="0" labelOnly="1" outline="0" fieldPosition="0"/>
    </format>
    <format dxfId="236">
      <pivotArea dataOnly="0" labelOnly="1" outline="0" fieldPosition="0">
        <references count="1">
          <reference field="3" count="1">
            <x v="0"/>
          </reference>
        </references>
      </pivotArea>
    </format>
    <format dxfId="235">
      <pivotArea dataOnly="0" labelOnly="1" outline="0" fieldPosition="0">
        <references count="1">
          <reference field="3" count="1">
            <x v="1"/>
          </reference>
        </references>
      </pivotArea>
    </format>
    <format dxfId="234">
      <pivotArea dataOnly="0" labelOnly="1" outline="0" fieldPosition="0">
        <references count="1">
          <reference field="3" count="1">
            <x v="2"/>
          </reference>
        </references>
      </pivotArea>
    </format>
    <format dxfId="233">
      <pivotArea dataOnly="0" labelOnly="1" outline="0" fieldPosition="0">
        <references count="1">
          <reference field="3" count="1">
            <x v="3"/>
          </reference>
        </references>
      </pivotArea>
    </format>
    <format dxfId="232">
      <pivotArea dataOnly="0" labelOnly="1" outline="0" fieldPosition="0">
        <references count="1">
          <reference field="3" count="1">
            <x v="4"/>
          </reference>
        </references>
      </pivotArea>
    </format>
    <format dxfId="231">
      <pivotArea dataOnly="0" labelOnly="1" outline="0" fieldPosition="0">
        <references count="1">
          <reference field="3" count="1">
            <x v="5"/>
          </reference>
        </references>
      </pivotArea>
    </format>
    <format dxfId="230">
      <pivotArea dataOnly="0" labelOnly="1" outline="0" fieldPosition="0">
        <references count="1">
          <reference field="3" count="1">
            <x v="6"/>
          </reference>
        </references>
      </pivotArea>
    </format>
    <format dxfId="229">
      <pivotArea dataOnly="0" labelOnly="1" outline="0" fieldPosition="0">
        <references count="1">
          <reference field="3" count="1">
            <x v="7"/>
          </reference>
        </references>
      </pivotArea>
    </format>
    <format dxfId="228">
      <pivotArea dataOnly="0" labelOnly="1" outline="0" fieldPosition="0">
        <references count="1">
          <reference field="3" count="1">
            <x v="8"/>
          </reference>
        </references>
      </pivotArea>
    </format>
    <format dxfId="227">
      <pivotArea dataOnly="0" labelOnly="1" outline="0" fieldPosition="0">
        <references count="1">
          <reference field="3" count="1">
            <x v="9"/>
          </reference>
        </references>
      </pivotArea>
    </format>
    <format dxfId="226">
      <pivotArea dataOnly="0" labelOnly="1" outline="0" fieldPosition="0">
        <references count="1">
          <reference field="3" count="1">
            <x v="10"/>
          </reference>
        </references>
      </pivotArea>
    </format>
    <format dxfId="225">
      <pivotArea dataOnly="0" labelOnly="1" outline="0" fieldPosition="0">
        <references count="1">
          <reference field="3" count="1">
            <x v="11"/>
          </reference>
        </references>
      </pivotArea>
    </format>
    <format dxfId="224">
      <pivotArea dataOnly="0" labelOnly="1" outline="0" fieldPosition="0">
        <references count="1">
          <reference field="3" count="1">
            <x v="12"/>
          </reference>
        </references>
      </pivotArea>
    </format>
    <format dxfId="223">
      <pivotArea dataOnly="0" labelOnly="1" outline="0" fieldPosition="0">
        <references count="1">
          <reference field="3" count="1">
            <x v="13"/>
          </reference>
        </references>
      </pivotArea>
    </format>
    <format dxfId="222">
      <pivotArea dataOnly="0" labelOnly="1" outline="0" fieldPosition="0">
        <references count="1">
          <reference field="3" count="1">
            <x v="14"/>
          </reference>
        </references>
      </pivotArea>
    </format>
    <format dxfId="221">
      <pivotArea dataOnly="0" labelOnly="1" outline="0" fieldPosition="0">
        <references count="1">
          <reference field="3" count="1">
            <x v="15"/>
          </reference>
        </references>
      </pivotArea>
    </format>
    <format dxfId="220">
      <pivotArea dataOnly="0" labelOnly="1" outline="0" fieldPosition="0">
        <references count="1">
          <reference field="3" count="1">
            <x v="16"/>
          </reference>
        </references>
      </pivotArea>
    </format>
    <format dxfId="219">
      <pivotArea dataOnly="0" labelOnly="1" outline="0" fieldPosition="0">
        <references count="1">
          <reference field="3" count="1">
            <x v="17"/>
          </reference>
        </references>
      </pivotArea>
    </format>
    <format dxfId="218">
      <pivotArea dataOnly="0" labelOnly="1" outline="0" fieldPosition="0">
        <references count="1">
          <reference field="3" count="1">
            <x v="18"/>
          </reference>
        </references>
      </pivotArea>
    </format>
    <format dxfId="217">
      <pivotArea dataOnly="0" labelOnly="1" outline="0" fieldPosition="0">
        <references count="1">
          <reference field="3" count="1">
            <x v="19"/>
          </reference>
        </references>
      </pivotArea>
    </format>
    <format dxfId="216">
      <pivotArea dataOnly="0" labelOnly="1" outline="0" fieldPosition="0">
        <references count="1">
          <reference field="3" count="1">
            <x v="20"/>
          </reference>
        </references>
      </pivotArea>
    </format>
    <format dxfId="215">
      <pivotArea dataOnly="0" labelOnly="1" outline="0" fieldPosition="0">
        <references count="1">
          <reference field="3" count="1">
            <x v="21"/>
          </reference>
        </references>
      </pivotArea>
    </format>
    <format dxfId="214">
      <pivotArea dataOnly="0" labelOnly="1" outline="0" fieldPosition="0">
        <references count="1">
          <reference field="3" count="1">
            <x v="22"/>
          </reference>
        </references>
      </pivotArea>
    </format>
    <format dxfId="213">
      <pivotArea dataOnly="0" labelOnly="1" grandRow="1" outline="0" fieldPosition="0"/>
    </format>
    <format dxfId="212">
      <pivotArea dataOnly="0" labelOnly="1" outline="0" fieldPosition="0">
        <references count="1">
          <reference field="2" count="1">
            <x v="0"/>
          </reference>
        </references>
      </pivotArea>
    </format>
    <format dxfId="211">
      <pivotArea dataOnly="0" labelOnly="1" outline="0" fieldPosition="0">
        <references count="1">
          <reference field="2" count="1">
            <x v="1"/>
          </reference>
        </references>
      </pivotArea>
    </format>
    <format dxfId="210">
      <pivotArea dataOnly="0" labelOnly="1" outline="0" fieldPosition="0">
        <references count="1">
          <reference field="2" count="1">
            <x v="2"/>
          </reference>
        </references>
      </pivotArea>
    </format>
    <format dxfId="209">
      <pivotArea dataOnly="0" labelOnly="1" outline="0" fieldPosition="0">
        <references count="1">
          <reference field="2" count="1">
            <x v="3"/>
          </reference>
        </references>
      </pivotArea>
    </format>
    <format dxfId="208">
      <pivotArea dataOnly="0" labelOnly="1" outline="0" fieldPosition="0">
        <references count="1">
          <reference field="2" count="1">
            <x v="4"/>
          </reference>
        </references>
      </pivotArea>
    </format>
    <format dxfId="207">
      <pivotArea dataOnly="0" labelOnly="1" outline="0" fieldPosition="0">
        <references count="1">
          <reference field="2" count="1">
            <x v="5"/>
          </reference>
        </references>
      </pivotArea>
    </format>
    <format dxfId="206">
      <pivotArea dataOnly="0" labelOnly="1" outline="0" fieldPosition="0">
        <references count="1">
          <reference field="2" count="1">
            <x v="6"/>
          </reference>
        </references>
      </pivotArea>
    </format>
    <format dxfId="205">
      <pivotArea dataOnly="0" labelOnly="1" outline="0" fieldPosition="0">
        <references count="1">
          <reference field="2" count="1">
            <x v="7"/>
          </reference>
        </references>
      </pivotArea>
    </format>
    <format dxfId="204">
      <pivotArea dataOnly="0" labelOnly="1" outline="0" fieldPosition="0">
        <references count="1">
          <reference field="2" count="1">
            <x v="8"/>
          </reference>
        </references>
      </pivotArea>
    </format>
    <format dxfId="203">
      <pivotArea dataOnly="0" labelOnly="1" outline="0" fieldPosition="0">
        <references count="1">
          <reference field="2" count="1">
            <x v="9"/>
          </reference>
        </references>
      </pivotArea>
    </format>
    <format dxfId="202">
      <pivotArea dataOnly="0" labelOnly="1" outline="0" fieldPosition="0">
        <references count="1">
          <reference field="2" count="1">
            <x v="10"/>
          </reference>
        </references>
      </pivotArea>
    </format>
    <format dxfId="201">
      <pivotArea dataOnly="0" labelOnly="1" outline="0" fieldPosition="0">
        <references count="1">
          <reference field="2" count="1">
            <x v="11"/>
          </reference>
        </references>
      </pivotArea>
    </format>
    <format dxfId="200">
      <pivotArea dataOnly="0" labelOnly="1" grandCol="1" outline="0" fieldPosition="0"/>
    </format>
    <format dxfId="199">
      <pivotArea outline="0" fieldPosition="0"/>
    </format>
    <format dxfId="198">
      <pivotArea type="origin" dataOnly="0" labelOnly="1" outline="0" fieldPosition="0"/>
    </format>
    <format dxfId="197">
      <pivotArea field="2" type="button" dataOnly="0" labelOnly="1" outline="0" fieldPosition="0"/>
    </format>
    <format dxfId="196">
      <pivotArea field="3" type="button" dataOnly="0" labelOnly="1" outline="0" fieldPosition="0"/>
    </format>
    <format dxfId="195">
      <pivotArea dataOnly="0" labelOnly="1" outline="0" fieldPosition="0">
        <references count="1">
          <reference field="3" count="1">
            <x v="0"/>
          </reference>
        </references>
      </pivotArea>
    </format>
    <format dxfId="194">
      <pivotArea dataOnly="0" labelOnly="1" outline="0" fieldPosition="0">
        <references count="1">
          <reference field="3" count="1">
            <x v="1"/>
          </reference>
        </references>
      </pivotArea>
    </format>
    <format dxfId="193">
      <pivotArea dataOnly="0" labelOnly="1" outline="0" fieldPosition="0">
        <references count="1">
          <reference field="3" count="1">
            <x v="2"/>
          </reference>
        </references>
      </pivotArea>
    </format>
    <format dxfId="192">
      <pivotArea dataOnly="0" labelOnly="1" outline="0" fieldPosition="0">
        <references count="1">
          <reference field="3" count="1">
            <x v="3"/>
          </reference>
        </references>
      </pivotArea>
    </format>
    <format dxfId="191">
      <pivotArea dataOnly="0" labelOnly="1" outline="0" fieldPosition="0">
        <references count="1">
          <reference field="3" count="1">
            <x v="4"/>
          </reference>
        </references>
      </pivotArea>
    </format>
    <format dxfId="190">
      <pivotArea dataOnly="0" labelOnly="1" outline="0" fieldPosition="0">
        <references count="1">
          <reference field="3" count="1">
            <x v="5"/>
          </reference>
        </references>
      </pivotArea>
    </format>
    <format dxfId="189">
      <pivotArea dataOnly="0" labelOnly="1" outline="0" fieldPosition="0">
        <references count="1">
          <reference field="3" count="1">
            <x v="6"/>
          </reference>
        </references>
      </pivotArea>
    </format>
    <format dxfId="188">
      <pivotArea dataOnly="0" labelOnly="1" outline="0" fieldPosition="0">
        <references count="1">
          <reference field="3" count="1">
            <x v="7"/>
          </reference>
        </references>
      </pivotArea>
    </format>
    <format dxfId="187">
      <pivotArea dataOnly="0" labelOnly="1" outline="0" fieldPosition="0">
        <references count="1">
          <reference field="3" count="1">
            <x v="8"/>
          </reference>
        </references>
      </pivotArea>
    </format>
    <format dxfId="186">
      <pivotArea dataOnly="0" labelOnly="1" outline="0" fieldPosition="0">
        <references count="1">
          <reference field="3" count="1">
            <x v="9"/>
          </reference>
        </references>
      </pivotArea>
    </format>
    <format dxfId="185">
      <pivotArea dataOnly="0" labelOnly="1" outline="0" fieldPosition="0">
        <references count="1">
          <reference field="3" count="1">
            <x v="10"/>
          </reference>
        </references>
      </pivotArea>
    </format>
    <format dxfId="184">
      <pivotArea dataOnly="0" labelOnly="1" outline="0" fieldPosition="0">
        <references count="1">
          <reference field="3" count="1">
            <x v="11"/>
          </reference>
        </references>
      </pivotArea>
    </format>
    <format dxfId="183">
      <pivotArea dataOnly="0" labelOnly="1" outline="0" fieldPosition="0">
        <references count="1">
          <reference field="3" count="1">
            <x v="12"/>
          </reference>
        </references>
      </pivotArea>
    </format>
    <format dxfId="182">
      <pivotArea dataOnly="0" labelOnly="1" outline="0" fieldPosition="0">
        <references count="1">
          <reference field="3" count="1">
            <x v="13"/>
          </reference>
        </references>
      </pivotArea>
    </format>
    <format dxfId="181">
      <pivotArea dataOnly="0" labelOnly="1" outline="0" fieldPosition="0">
        <references count="1">
          <reference field="3" count="1">
            <x v="14"/>
          </reference>
        </references>
      </pivotArea>
    </format>
    <format dxfId="180">
      <pivotArea dataOnly="0" labelOnly="1" outline="0" fieldPosition="0">
        <references count="1">
          <reference field="3" count="1">
            <x v="15"/>
          </reference>
        </references>
      </pivotArea>
    </format>
    <format dxfId="179">
      <pivotArea dataOnly="0" labelOnly="1" outline="0" fieldPosition="0">
        <references count="1">
          <reference field="3" count="1">
            <x v="16"/>
          </reference>
        </references>
      </pivotArea>
    </format>
    <format dxfId="178">
      <pivotArea dataOnly="0" labelOnly="1" outline="0" fieldPosition="0">
        <references count="1">
          <reference field="3" count="1">
            <x v="17"/>
          </reference>
        </references>
      </pivotArea>
    </format>
    <format dxfId="177">
      <pivotArea dataOnly="0" labelOnly="1" outline="0" fieldPosition="0">
        <references count="1">
          <reference field="3" count="1">
            <x v="18"/>
          </reference>
        </references>
      </pivotArea>
    </format>
    <format dxfId="176">
      <pivotArea dataOnly="0" labelOnly="1" outline="0" fieldPosition="0">
        <references count="1">
          <reference field="3" count="1">
            <x v="19"/>
          </reference>
        </references>
      </pivotArea>
    </format>
    <format dxfId="175">
      <pivotArea dataOnly="0" labelOnly="1" outline="0" fieldPosition="0">
        <references count="1">
          <reference field="3" count="1">
            <x v="20"/>
          </reference>
        </references>
      </pivotArea>
    </format>
    <format dxfId="174">
      <pivotArea dataOnly="0" labelOnly="1" outline="0" fieldPosition="0">
        <references count="1">
          <reference field="3" count="1">
            <x v="21"/>
          </reference>
        </references>
      </pivotArea>
    </format>
    <format dxfId="173">
      <pivotArea dataOnly="0" labelOnly="1" outline="0" fieldPosition="0">
        <references count="1">
          <reference field="3" count="1">
            <x v="22"/>
          </reference>
        </references>
      </pivotArea>
    </format>
    <format dxfId="172">
      <pivotArea dataOnly="0" labelOnly="1" grandRow="1" outline="0" fieldPosition="0"/>
    </format>
    <format dxfId="171">
      <pivotArea dataOnly="0" labelOnly="1" outline="0" fieldPosition="0">
        <references count="1">
          <reference field="2" count="1">
            <x v="0"/>
          </reference>
        </references>
      </pivotArea>
    </format>
    <format dxfId="170">
      <pivotArea dataOnly="0" labelOnly="1" outline="0" fieldPosition="0">
        <references count="1">
          <reference field="2" count="1">
            <x v="1"/>
          </reference>
        </references>
      </pivotArea>
    </format>
    <format dxfId="169">
      <pivotArea dataOnly="0" labelOnly="1" outline="0" fieldPosition="0">
        <references count="1">
          <reference field="2" count="1">
            <x v="2"/>
          </reference>
        </references>
      </pivotArea>
    </format>
    <format dxfId="168">
      <pivotArea dataOnly="0" labelOnly="1" outline="0" fieldPosition="0">
        <references count="1">
          <reference field="2" count="1">
            <x v="3"/>
          </reference>
        </references>
      </pivotArea>
    </format>
    <format dxfId="167">
      <pivotArea dataOnly="0" labelOnly="1" outline="0" fieldPosition="0">
        <references count="1">
          <reference field="2" count="1">
            <x v="4"/>
          </reference>
        </references>
      </pivotArea>
    </format>
    <format dxfId="166">
      <pivotArea dataOnly="0" labelOnly="1" outline="0" fieldPosition="0">
        <references count="1">
          <reference field="2" count="1">
            <x v="5"/>
          </reference>
        </references>
      </pivotArea>
    </format>
    <format dxfId="165">
      <pivotArea dataOnly="0" labelOnly="1" outline="0" fieldPosition="0">
        <references count="1">
          <reference field="2" count="1">
            <x v="6"/>
          </reference>
        </references>
      </pivotArea>
    </format>
    <format dxfId="164">
      <pivotArea dataOnly="0" labelOnly="1" outline="0" fieldPosition="0">
        <references count="1">
          <reference field="2" count="1">
            <x v="7"/>
          </reference>
        </references>
      </pivotArea>
    </format>
    <format dxfId="163">
      <pivotArea dataOnly="0" labelOnly="1" outline="0" fieldPosition="0">
        <references count="1">
          <reference field="2" count="1">
            <x v="8"/>
          </reference>
        </references>
      </pivotArea>
    </format>
    <format dxfId="162">
      <pivotArea dataOnly="0" labelOnly="1" outline="0" fieldPosition="0">
        <references count="1">
          <reference field="2" count="1">
            <x v="9"/>
          </reference>
        </references>
      </pivotArea>
    </format>
    <format dxfId="161">
      <pivotArea dataOnly="0" labelOnly="1" outline="0" fieldPosition="0">
        <references count="1">
          <reference field="2" count="1">
            <x v="10"/>
          </reference>
        </references>
      </pivotArea>
    </format>
    <format dxfId="160">
      <pivotArea dataOnly="0" labelOnly="1" outline="0" fieldPosition="0">
        <references count="1">
          <reference field="2" count="1">
            <x v="11"/>
          </reference>
        </references>
      </pivotArea>
    </format>
    <format dxfId="159">
      <pivotArea dataOnly="0" labelOnly="1" grandCol="1" outline="0" fieldPosition="0"/>
    </format>
    <format dxfId="158">
      <pivotArea grandCol="1" outline="0" fieldPosition="0"/>
    </format>
    <format dxfId="157">
      <pivotArea grandCol="1" outline="0" fieldPosition="0"/>
    </format>
    <format>
      <pivotArea dataOnly="0" labelOnly="1" outline="0" fieldPosition="0">
        <references count="1">
          <reference field="2" count="1">
            <x v="0"/>
          </reference>
        </references>
      </pivotArea>
    </format>
    <format>
      <pivotArea dataOnly="0" labelOnly="1" outline="0" fieldPosition="0">
        <references count="1">
          <reference field="2" count="1">
            <x v="1"/>
          </reference>
        </references>
      </pivotArea>
    </format>
    <format>
      <pivotArea dataOnly="0" labelOnly="1" outline="0" fieldPosition="0">
        <references count="1">
          <reference field="2" count="1">
            <x v="2"/>
          </reference>
        </references>
      </pivotArea>
    </format>
    <format>
      <pivotArea dataOnly="0" labelOnly="1" outline="0" fieldPosition="0">
        <references count="1">
          <reference field="2" count="1">
            <x v="3"/>
          </reference>
        </references>
      </pivotArea>
    </format>
    <format>
      <pivotArea dataOnly="0" labelOnly="1" outline="0" fieldPosition="0">
        <references count="1">
          <reference field="2" count="1">
            <x v="4"/>
          </reference>
        </references>
      </pivotArea>
    </format>
    <format>
      <pivotArea dataOnly="0" labelOnly="1" outline="0" fieldPosition="0">
        <references count="1">
          <reference field="2" count="1">
            <x v="5"/>
          </reference>
        </references>
      </pivotArea>
    </format>
    <format>
      <pivotArea dataOnly="0" labelOnly="1" outline="0" fieldPosition="0">
        <references count="1">
          <reference field="2" count="1">
            <x v="6"/>
          </reference>
        </references>
      </pivotArea>
    </format>
    <format>
      <pivotArea dataOnly="0" labelOnly="1" outline="0" fieldPosition="0">
        <references count="1">
          <reference field="2" count="1">
            <x v="7"/>
          </reference>
        </references>
      </pivotArea>
    </format>
    <format>
      <pivotArea dataOnly="0" labelOnly="1" outline="0" fieldPosition="0">
        <references count="1">
          <reference field="2" count="1">
            <x v="8"/>
          </reference>
        </references>
      </pivotArea>
    </format>
    <format>
      <pivotArea dataOnly="0" labelOnly="1" outline="0" fieldPosition="0">
        <references count="1">
          <reference field="2" count="1">
            <x v="9"/>
          </reference>
        </references>
      </pivotArea>
    </format>
    <format>
      <pivotArea dataOnly="0" labelOnly="1" outline="0" fieldPosition="0">
        <references count="1">
          <reference field="2" count="1">
            <x v="10"/>
          </reference>
        </references>
      </pivotArea>
    </format>
    <format>
      <pivotArea dataOnly="0" labelOnly="1" outline="0" fieldPosition="0">
        <references count="1">
          <reference field="2" count="1">
            <x v="11"/>
          </reference>
        </references>
      </pivotArea>
    </format>
    <format>
      <pivotArea dataOnly="0" labelOnly="1" grandCol="1" outline="0" fieldPosition="0"/>
    </format>
    <format dxfId="156">
      <pivotArea grandRow="1" outline="0" fieldPosition="0">
        <references count="1">
          <reference field="2" count="1" selected="0">
            <x v="0"/>
          </reference>
        </references>
      </pivotArea>
    </format>
    <format dxfId="155">
      <pivotArea grandRow="1" outline="0" fieldPosition="0">
        <references count="1">
          <reference field="2" count="1" selected="0">
            <x v="1"/>
          </reference>
        </references>
      </pivotArea>
    </format>
    <format dxfId="154">
      <pivotArea grandRow="1" outline="0" fieldPosition="0">
        <references count="1">
          <reference field="2" count="1" selected="0">
            <x v="2"/>
          </reference>
        </references>
      </pivotArea>
    </format>
    <format dxfId="153">
      <pivotArea grandRow="1" outline="0" fieldPosition="0">
        <references count="1">
          <reference field="2" count="1" selected="0">
            <x v="3"/>
          </reference>
        </references>
      </pivotArea>
    </format>
    <format dxfId="152">
      <pivotArea grandRow="1" outline="0" fieldPosition="0">
        <references count="1">
          <reference field="2" count="1" selected="0">
            <x v="4"/>
          </reference>
        </references>
      </pivotArea>
    </format>
    <format dxfId="151">
      <pivotArea grandRow="1" outline="0" fieldPosition="0">
        <references count="1">
          <reference field="2" count="1" selected="0">
            <x v="5"/>
          </reference>
        </references>
      </pivotArea>
    </format>
    <format dxfId="150">
      <pivotArea grandRow="1" outline="0" fieldPosition="0">
        <references count="1">
          <reference field="2" count="1" selected="0">
            <x v="6"/>
          </reference>
        </references>
      </pivotArea>
    </format>
    <format dxfId="149">
      <pivotArea grandRow="1" outline="0" fieldPosition="0">
        <references count="1">
          <reference field="2" count="1" selected="0">
            <x v="7"/>
          </reference>
        </references>
      </pivotArea>
    </format>
    <format dxfId="148">
      <pivotArea grandRow="1" outline="0" fieldPosition="0">
        <references count="1">
          <reference field="2" count="1" selected="0">
            <x v="8"/>
          </reference>
        </references>
      </pivotArea>
    </format>
    <format dxfId="147">
      <pivotArea grandRow="1" outline="0" fieldPosition="0">
        <references count="1">
          <reference field="2" count="1" selected="0">
            <x v="9"/>
          </reference>
        </references>
      </pivotArea>
    </format>
    <format dxfId="146">
      <pivotArea grandRow="1" outline="0" fieldPosition="0">
        <references count="1">
          <reference field="2" count="1" selected="0">
            <x v="10"/>
          </reference>
        </references>
      </pivotArea>
    </format>
    <format dxfId="145">
      <pivotArea grandRow="1" outline="0" fieldPosition="0">
        <references count="1">
          <reference field="2" count="1" selected="0">
            <x v="11"/>
          </reference>
        </references>
      </pivotArea>
    </format>
    <format dxfId="144">
      <pivotArea grandRow="1" outline="0" fieldPosition="0">
        <references count="1">
          <reference field="2" count="1" selected="0">
            <x v="0"/>
          </reference>
        </references>
      </pivotArea>
    </format>
    <format dxfId="143">
      <pivotArea grandRow="1" outline="0" fieldPosition="0">
        <references count="1">
          <reference field="2" count="1" selected="0">
            <x v="1"/>
          </reference>
        </references>
      </pivotArea>
    </format>
    <format dxfId="142">
      <pivotArea grandRow="1" outline="0" fieldPosition="0">
        <references count="1">
          <reference field="2" count="1" selected="0">
            <x v="2"/>
          </reference>
        </references>
      </pivotArea>
    </format>
    <format dxfId="141">
      <pivotArea grandRow="1" outline="0" fieldPosition="0">
        <references count="1">
          <reference field="2" count="1" selected="0">
            <x v="3"/>
          </reference>
        </references>
      </pivotArea>
    </format>
    <format dxfId="140">
      <pivotArea grandRow="1" outline="0" fieldPosition="0">
        <references count="1">
          <reference field="2" count="1" selected="0">
            <x v="4"/>
          </reference>
        </references>
      </pivotArea>
    </format>
    <format dxfId="139">
      <pivotArea grandRow="1" outline="0" fieldPosition="0">
        <references count="1">
          <reference field="2" count="1" selected="0">
            <x v="5"/>
          </reference>
        </references>
      </pivotArea>
    </format>
    <format dxfId="138">
      <pivotArea grandRow="1" outline="0" fieldPosition="0">
        <references count="1">
          <reference field="2" count="1" selected="0">
            <x v="6"/>
          </reference>
        </references>
      </pivotArea>
    </format>
    <format dxfId="137">
      <pivotArea grandRow="1" outline="0" fieldPosition="0">
        <references count="1">
          <reference field="2" count="1" selected="0">
            <x v="7"/>
          </reference>
        </references>
      </pivotArea>
    </format>
    <format dxfId="136">
      <pivotArea grandRow="1" outline="0" fieldPosition="0">
        <references count="1">
          <reference field="2" count="1" selected="0">
            <x v="8"/>
          </reference>
        </references>
      </pivotArea>
    </format>
    <format dxfId="135">
      <pivotArea grandRow="1" outline="0" fieldPosition="0">
        <references count="1">
          <reference field="2" count="1" selected="0">
            <x v="9"/>
          </reference>
        </references>
      </pivotArea>
    </format>
    <format dxfId="134">
      <pivotArea grandRow="1" outline="0" fieldPosition="0">
        <references count="1">
          <reference field="2" count="1" selected="0">
            <x v="10"/>
          </reference>
        </references>
      </pivotArea>
    </format>
    <format dxfId="133">
      <pivotArea grandRow="1" outline="0" fieldPosition="0">
        <references count="1">
          <reference field="2" count="1" selected="0">
            <x v="11"/>
          </reference>
        </references>
      </pivotArea>
    </format>
    <format dxfId="132">
      <pivotArea type="origin" dataOnly="0" labelOnly="1" outline="0" fieldPosition="0"/>
    </format>
    <format dxfId="131">
      <pivotArea field="2" type="button" dataOnly="0" labelOnly="1" outline="0" fieldPosition="0"/>
    </format>
    <format dxfId="130">
      <pivotArea field="11" type="button" dataOnly="0" labelOnly="1" outline="0" fieldPosition="0"/>
    </format>
    <format dxfId="129">
      <pivotArea dataOnly="0" labelOnly="1" outline="0" fieldPosition="0">
        <references count="1">
          <reference field="11" count="0"/>
        </references>
      </pivotArea>
    </format>
  </formats>
  <pivotTableStyleInfo name="None"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7C560FE-B479-C345-AA71-A4245AC8E1D4}" name="数据透视表12" cacheId="9" autoFormatId="0" applyNumberFormats="0" applyBorderFormats="0" applyFontFormats="0" applyPatternFormats="0" applyAlignmentFormats="0" applyWidthHeightFormats="1" dataCaption="值" updatedVersion="5" minRefreshableVersion="1" showMultipleLabel="0" showMemberPropertyTips="0" useAutoFormatting="1" itemPrintTitles="1" createdVersion="1" indent="0" compact="0" compactData="0" gridDropZones="1" multipleFieldFilters="0">
  <location ref="C56:P84" firstHeaderRow="1" firstDataRow="2" firstDataCol="1" rowPageCount="1" colPageCount="1"/>
  <pivotFields count="12">
    <pivotField compact="0" outline="0" subtotalTop="0" showAll="0" topAutoShow="0" includeNewItemsInFilter="1">
      <items count="21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91"/>
        <item x="90"/>
        <item x="89"/>
        <item x="92"/>
        <item x="93"/>
        <item x="94"/>
        <item x="95"/>
        <item x="96"/>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1"/>
        <item x="132"/>
        <item x="133"/>
        <item x="134"/>
        <item x="135"/>
        <item x="136"/>
        <item x="137"/>
        <item x="138"/>
        <item x="139"/>
        <item x="140"/>
        <item x="13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97"/>
        <item t="default"/>
      </items>
    </pivotField>
    <pivotField compact="0" outline="0" subtotalTop="0" showAll="0" topAutoShow="0" includeNewItemsInFilter="1"/>
    <pivotField axis="axisCol" compact="0" outline="0" subtotalTop="0" showAll="0" topAutoShow="0" includeNewItemsInFilter="1">
      <items count="13">
        <item x="0"/>
        <item x="1"/>
        <item x="2"/>
        <item x="3"/>
        <item x="4"/>
        <item x="5"/>
        <item x="6"/>
        <item x="7"/>
        <item x="8"/>
        <item x="9"/>
        <item x="10"/>
        <item x="11"/>
        <item t="default"/>
      </items>
    </pivotField>
    <pivotField axis="axisRow" compact="0" outline="0" subtotalTop="0" showAll="0" topAutoShow="0" includeNewItemsInFilter="1">
      <items count="27">
        <item x="23"/>
        <item x="17"/>
        <item x="8"/>
        <item x="10"/>
        <item x="6"/>
        <item x="4"/>
        <item x="7"/>
        <item x="22"/>
        <item x="11"/>
        <item x="5"/>
        <item x="24"/>
        <item x="0"/>
        <item x="9"/>
        <item x="3"/>
        <item x="14"/>
        <item x="1"/>
        <item x="18"/>
        <item x="13"/>
        <item x="12"/>
        <item x="19"/>
        <item x="15"/>
        <item x="25"/>
        <item x="2"/>
        <item x="20"/>
        <item x="21"/>
        <item x="16"/>
        <item t="default"/>
      </items>
    </pivotField>
    <pivotField compact="0" outline="0" subtotalTop="0" showAll="0" topAutoShow="0" includeNewItemsInFilter="1"/>
    <pivotField compact="0" outline="0" subtotalTop="0" showAll="0" topAutoShow="0" includeNewItemsInFilter="1"/>
    <pivotField compact="0" outline="0" subtotalTop="0" showAll="0" topAutoShow="0" includeNewItemsInFilter="1"/>
    <pivotField dataField="1" compact="0" numFmtId="165" outline="0" subtotalTop="0" showAll="0" topAutoShow="0" includeNewItemsInFilter="1">
      <items count="185">
        <item x="149"/>
        <item x="152"/>
        <item x="124"/>
        <item x="151"/>
        <item x="161"/>
        <item x="180"/>
        <item x="133"/>
        <item x="170"/>
        <item x="171"/>
        <item x="147"/>
        <item x="141"/>
        <item x="146"/>
        <item x="81"/>
        <item x="69"/>
        <item x="68"/>
        <item x="67"/>
        <item x="84"/>
        <item x="121"/>
        <item x="82"/>
        <item x="77"/>
        <item x="58"/>
        <item x="50"/>
        <item x="36"/>
        <item x="175"/>
        <item x="24"/>
        <item x="45"/>
        <item x="167"/>
        <item x="37"/>
        <item x="54"/>
        <item x="165"/>
        <item x="178"/>
        <item x="76"/>
        <item x="47"/>
        <item x="52"/>
        <item x="88"/>
        <item x="1"/>
        <item x="59"/>
        <item x="164"/>
        <item x="91"/>
        <item x="48"/>
        <item x="51"/>
        <item x="17"/>
        <item x="66"/>
        <item x="53"/>
        <item x="71"/>
        <item x="21"/>
        <item x="14"/>
        <item x="158"/>
        <item x="25"/>
        <item x="74"/>
        <item x="159"/>
        <item x="78"/>
        <item x="117"/>
        <item x="11"/>
        <item x="46"/>
        <item x="43"/>
        <item x="12"/>
        <item x="93"/>
        <item x="92"/>
        <item x="65"/>
        <item x="113"/>
        <item x="16"/>
        <item x="63"/>
        <item x="176"/>
        <item x="97"/>
        <item x="8"/>
        <item x="38"/>
        <item x="62"/>
        <item x="61"/>
        <item x="15"/>
        <item x="7"/>
        <item x="64"/>
        <item x="89"/>
        <item x="60"/>
        <item x="103"/>
        <item x="120"/>
        <item x="83"/>
        <item x="114"/>
        <item x="0"/>
        <item x="100"/>
        <item x="32"/>
        <item x="138"/>
        <item x="9"/>
        <item x="95"/>
        <item x="22"/>
        <item x="33"/>
        <item x="31"/>
        <item x="75"/>
        <item x="128"/>
        <item x="156"/>
        <item x="27"/>
        <item x="127"/>
        <item x="85"/>
        <item x="111"/>
        <item x="39"/>
        <item x="102"/>
        <item x="109"/>
        <item x="153"/>
        <item x="96"/>
        <item x="34"/>
        <item x="10"/>
        <item x="57"/>
        <item x="56"/>
        <item x="177"/>
        <item x="28"/>
        <item x="136"/>
        <item x="42"/>
        <item x="148"/>
        <item x="35"/>
        <item x="86"/>
        <item x="80"/>
        <item x="20"/>
        <item x="129"/>
        <item x="55"/>
        <item x="162"/>
        <item x="166"/>
        <item x="144"/>
        <item x="72"/>
        <item x="183"/>
        <item x="6"/>
        <item x="101"/>
        <item x="26"/>
        <item x="126"/>
        <item x="163"/>
        <item x="13"/>
        <item x="70"/>
        <item x="143"/>
        <item x="104"/>
        <item x="41"/>
        <item x="106"/>
        <item x="130"/>
        <item x="179"/>
        <item x="44"/>
        <item x="112"/>
        <item x="30"/>
        <item x="137"/>
        <item x="107"/>
        <item x="160"/>
        <item x="132"/>
        <item x="118"/>
        <item x="145"/>
        <item x="3"/>
        <item x="123"/>
        <item x="105"/>
        <item x="87"/>
        <item x="98"/>
        <item x="115"/>
        <item x="18"/>
        <item x="168"/>
        <item x="29"/>
        <item x="116"/>
        <item x="154"/>
        <item x="5"/>
        <item x="73"/>
        <item x="2"/>
        <item x="94"/>
        <item x="155"/>
        <item x="157"/>
        <item x="172"/>
        <item x="40"/>
        <item x="99"/>
        <item x="122"/>
        <item x="125"/>
        <item x="110"/>
        <item x="4"/>
        <item x="90"/>
        <item x="49"/>
        <item x="19"/>
        <item x="79"/>
        <item x="119"/>
        <item x="131"/>
        <item x="23"/>
        <item x="139"/>
        <item x="134"/>
        <item x="135"/>
        <item x="169"/>
        <item x="182"/>
        <item x="108"/>
        <item x="142"/>
        <item x="174"/>
        <item x="181"/>
        <item x="173"/>
        <item x="150"/>
        <item x="140"/>
        <item t="default"/>
      </items>
    </pivotField>
    <pivotField compact="0" numFmtId="165" outline="0" subtotalTop="0" showAll="0" topAutoShow="0" includeNewItemsInFilter="1"/>
    <pivotField compact="0" numFmtId="165" outline="0" subtotalTop="0" showAll="0" topAutoShow="0" includeNewItemsInFilter="1"/>
    <pivotField compact="0" outline="0" subtotalTop="0" showAll="0" topAutoShow="0" includeNewItemsInFilter="1"/>
    <pivotField axis="axisPage" compact="0" outline="0" subtotalTop="0" showAll="0" topAutoShow="0" includeNewItemsInFilter="1">
      <items count="6">
        <item x="1"/>
        <item x="3"/>
        <item x="2"/>
        <item x="0"/>
        <item x="4"/>
        <item t="default"/>
      </items>
    </pivotField>
  </pivotFields>
  <rowFields count="1">
    <field x="3"/>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Fields count="1">
    <field x="2"/>
  </colFields>
  <colItems count="13">
    <i>
      <x/>
    </i>
    <i>
      <x v="1"/>
    </i>
    <i>
      <x v="2"/>
    </i>
    <i>
      <x v="3"/>
    </i>
    <i>
      <x v="4"/>
    </i>
    <i>
      <x v="5"/>
    </i>
    <i>
      <x v="6"/>
    </i>
    <i>
      <x v="7"/>
    </i>
    <i>
      <x v="8"/>
    </i>
    <i>
      <x v="9"/>
    </i>
    <i>
      <x v="10"/>
    </i>
    <i>
      <x v="11"/>
    </i>
    <i t="grand">
      <x/>
    </i>
  </colItems>
  <pageFields count="1">
    <pageField fld="11" hier="0"/>
  </pageFields>
  <dataFields count="1">
    <dataField name="求和项:含税合计" fld="7" baseField="0" baseItem="0"/>
  </dataFields>
  <formats count="140">
    <format dxfId="128">
      <pivotArea dataOnly="0" labelOnly="1" outline="0" fieldPosition="0">
        <references count="1">
          <reference field="2" count="1">
            <x v="0"/>
          </reference>
        </references>
      </pivotArea>
    </format>
    <format dxfId="127">
      <pivotArea dataOnly="0" labelOnly="1" outline="0" fieldPosition="0">
        <references count="1">
          <reference field="2" count="1">
            <x v="1"/>
          </reference>
        </references>
      </pivotArea>
    </format>
    <format dxfId="126">
      <pivotArea dataOnly="0" labelOnly="1" outline="0" fieldPosition="0">
        <references count="1">
          <reference field="2" count="1">
            <x v="2"/>
          </reference>
        </references>
      </pivotArea>
    </format>
    <format dxfId="125">
      <pivotArea dataOnly="0" labelOnly="1" outline="0" fieldPosition="0">
        <references count="1">
          <reference field="2" count="1">
            <x v="3"/>
          </reference>
        </references>
      </pivotArea>
    </format>
    <format dxfId="124">
      <pivotArea dataOnly="0" labelOnly="1" outline="0" fieldPosition="0">
        <references count="1">
          <reference field="2" count="1">
            <x v="4"/>
          </reference>
        </references>
      </pivotArea>
    </format>
    <format dxfId="123">
      <pivotArea dataOnly="0" labelOnly="1" outline="0" fieldPosition="0">
        <references count="1">
          <reference field="2" count="1">
            <x v="5"/>
          </reference>
        </references>
      </pivotArea>
    </format>
    <format dxfId="122">
      <pivotArea dataOnly="0" labelOnly="1" outline="0" fieldPosition="0">
        <references count="1">
          <reference field="2" count="1">
            <x v="6"/>
          </reference>
        </references>
      </pivotArea>
    </format>
    <format dxfId="121">
      <pivotArea dataOnly="0" labelOnly="1" outline="0" fieldPosition="0">
        <references count="1">
          <reference field="2" count="1">
            <x v="7"/>
          </reference>
        </references>
      </pivotArea>
    </format>
    <format dxfId="120">
      <pivotArea dataOnly="0" labelOnly="1" outline="0" fieldPosition="0">
        <references count="1">
          <reference field="2" count="1">
            <x v="8"/>
          </reference>
        </references>
      </pivotArea>
    </format>
    <format dxfId="119">
      <pivotArea dataOnly="0" labelOnly="1" outline="0" fieldPosition="0">
        <references count="1">
          <reference field="2" count="1">
            <x v="9"/>
          </reference>
        </references>
      </pivotArea>
    </format>
    <format dxfId="118">
      <pivotArea dataOnly="0" labelOnly="1" outline="0" fieldPosition="0">
        <references count="1">
          <reference field="2" count="1">
            <x v="10"/>
          </reference>
        </references>
      </pivotArea>
    </format>
    <format dxfId="117">
      <pivotArea dataOnly="0" labelOnly="1" outline="0" fieldPosition="0">
        <references count="1">
          <reference field="2" count="1">
            <x v="11"/>
          </reference>
        </references>
      </pivotArea>
    </format>
    <format dxfId="116">
      <pivotArea dataOnly="0" labelOnly="1" grandCol="1" outline="0" fieldPosition="0"/>
    </format>
    <format>
      <pivotArea dataOnly="0" labelOnly="1" outline="0" fieldPosition="0">
        <references count="1">
          <reference field="2" count="1">
            <x v="0"/>
          </reference>
        </references>
      </pivotArea>
    </format>
    <format>
      <pivotArea dataOnly="0" labelOnly="1" outline="0" fieldPosition="0">
        <references count="1">
          <reference field="2" count="1">
            <x v="1"/>
          </reference>
        </references>
      </pivotArea>
    </format>
    <format>
      <pivotArea dataOnly="0" labelOnly="1" outline="0" fieldPosition="0">
        <references count="1">
          <reference field="2" count="1">
            <x v="2"/>
          </reference>
        </references>
      </pivotArea>
    </format>
    <format>
      <pivotArea dataOnly="0" labelOnly="1" outline="0" fieldPosition="0">
        <references count="1">
          <reference field="2" count="1">
            <x v="3"/>
          </reference>
        </references>
      </pivotArea>
    </format>
    <format>
      <pivotArea dataOnly="0" labelOnly="1" outline="0" fieldPosition="0">
        <references count="1">
          <reference field="2" count="1">
            <x v="4"/>
          </reference>
        </references>
      </pivotArea>
    </format>
    <format>
      <pivotArea dataOnly="0" labelOnly="1" outline="0" fieldPosition="0">
        <references count="1">
          <reference field="2" count="1">
            <x v="5"/>
          </reference>
        </references>
      </pivotArea>
    </format>
    <format>
      <pivotArea dataOnly="0" labelOnly="1" outline="0" fieldPosition="0">
        <references count="1">
          <reference field="2" count="1">
            <x v="6"/>
          </reference>
        </references>
      </pivotArea>
    </format>
    <format>
      <pivotArea dataOnly="0" labelOnly="1" outline="0" fieldPosition="0">
        <references count="1">
          <reference field="2" count="1">
            <x v="7"/>
          </reference>
        </references>
      </pivotArea>
    </format>
    <format>
      <pivotArea dataOnly="0" labelOnly="1" outline="0" fieldPosition="0">
        <references count="1">
          <reference field="2" count="1">
            <x v="8"/>
          </reference>
        </references>
      </pivotArea>
    </format>
    <format>
      <pivotArea dataOnly="0" labelOnly="1" outline="0" fieldPosition="0">
        <references count="1">
          <reference field="2" count="1">
            <x v="9"/>
          </reference>
        </references>
      </pivotArea>
    </format>
    <format>
      <pivotArea dataOnly="0" labelOnly="1" outline="0" fieldPosition="0">
        <references count="1">
          <reference field="2" count="1">
            <x v="10"/>
          </reference>
        </references>
      </pivotArea>
    </format>
    <format>
      <pivotArea dataOnly="0" labelOnly="1" outline="0" fieldPosition="0">
        <references count="1">
          <reference field="2" count="1">
            <x v="11"/>
          </reference>
        </references>
      </pivotArea>
    </format>
    <format>
      <pivotArea dataOnly="0" labelOnly="1" grandCol="1" outline="0" fieldPosition="0"/>
    </format>
    <format dxfId="115">
      <pivotArea field="3" type="button" dataOnly="0" labelOnly="1" outline="0" fieldPosition="0"/>
    </format>
    <format dxfId="114">
      <pivotArea dataOnly="0" labelOnly="1" outline="0" fieldPosition="0">
        <references count="1">
          <reference field="3" count="1">
            <x v="0"/>
          </reference>
        </references>
      </pivotArea>
    </format>
    <format dxfId="113">
      <pivotArea dataOnly="0" labelOnly="1" outline="0" fieldPosition="0">
        <references count="1">
          <reference field="3" count="1">
            <x v="1"/>
          </reference>
        </references>
      </pivotArea>
    </format>
    <format dxfId="112">
      <pivotArea dataOnly="0" labelOnly="1" outline="0" fieldPosition="0">
        <references count="1">
          <reference field="3" count="1">
            <x v="2"/>
          </reference>
        </references>
      </pivotArea>
    </format>
    <format dxfId="111">
      <pivotArea dataOnly="0" labelOnly="1" outline="0" fieldPosition="0">
        <references count="1">
          <reference field="3" count="1">
            <x v="3"/>
          </reference>
        </references>
      </pivotArea>
    </format>
    <format dxfId="110">
      <pivotArea dataOnly="0" labelOnly="1" outline="0" fieldPosition="0">
        <references count="1">
          <reference field="3" count="1">
            <x v="4"/>
          </reference>
        </references>
      </pivotArea>
    </format>
    <format dxfId="109">
      <pivotArea dataOnly="0" labelOnly="1" outline="0" fieldPosition="0">
        <references count="1">
          <reference field="3" count="1">
            <x v="5"/>
          </reference>
        </references>
      </pivotArea>
    </format>
    <format dxfId="108">
      <pivotArea dataOnly="0" labelOnly="1" outline="0" fieldPosition="0">
        <references count="1">
          <reference field="3" count="1">
            <x v="6"/>
          </reference>
        </references>
      </pivotArea>
    </format>
    <format dxfId="107">
      <pivotArea dataOnly="0" labelOnly="1" outline="0" fieldPosition="0">
        <references count="1">
          <reference field="3" count="1">
            <x v="7"/>
          </reference>
        </references>
      </pivotArea>
    </format>
    <format dxfId="106">
      <pivotArea dataOnly="0" labelOnly="1" outline="0" fieldPosition="0">
        <references count="1">
          <reference field="3" count="1">
            <x v="8"/>
          </reference>
        </references>
      </pivotArea>
    </format>
    <format dxfId="105">
      <pivotArea dataOnly="0" labelOnly="1" outline="0" fieldPosition="0">
        <references count="1">
          <reference field="3" count="1">
            <x v="9"/>
          </reference>
        </references>
      </pivotArea>
    </format>
    <format dxfId="104">
      <pivotArea dataOnly="0" labelOnly="1" outline="0" fieldPosition="0">
        <references count="1">
          <reference field="3" count="1">
            <x v="10"/>
          </reference>
        </references>
      </pivotArea>
    </format>
    <format dxfId="103">
      <pivotArea dataOnly="0" labelOnly="1" outline="0" fieldPosition="0">
        <references count="1">
          <reference field="3" count="1">
            <x v="11"/>
          </reference>
        </references>
      </pivotArea>
    </format>
    <format dxfId="102">
      <pivotArea dataOnly="0" labelOnly="1" outline="0" fieldPosition="0">
        <references count="1">
          <reference field="3" count="1">
            <x v="12"/>
          </reference>
        </references>
      </pivotArea>
    </format>
    <format dxfId="101">
      <pivotArea dataOnly="0" labelOnly="1" outline="0" fieldPosition="0">
        <references count="1">
          <reference field="3" count="1">
            <x v="13"/>
          </reference>
        </references>
      </pivotArea>
    </format>
    <format dxfId="100">
      <pivotArea dataOnly="0" labelOnly="1" outline="0" fieldPosition="0">
        <references count="1">
          <reference field="3" count="1">
            <x v="14"/>
          </reference>
        </references>
      </pivotArea>
    </format>
    <format dxfId="99">
      <pivotArea dataOnly="0" labelOnly="1" outline="0" fieldPosition="0">
        <references count="1">
          <reference field="3" count="1">
            <x v="15"/>
          </reference>
        </references>
      </pivotArea>
    </format>
    <format dxfId="98">
      <pivotArea dataOnly="0" labelOnly="1" outline="0" fieldPosition="0">
        <references count="1">
          <reference field="3" count="1">
            <x v="16"/>
          </reference>
        </references>
      </pivotArea>
    </format>
    <format dxfId="97">
      <pivotArea dataOnly="0" labelOnly="1" outline="0" fieldPosition="0">
        <references count="1">
          <reference field="3" count="1">
            <x v="17"/>
          </reference>
        </references>
      </pivotArea>
    </format>
    <format dxfId="96">
      <pivotArea dataOnly="0" labelOnly="1" outline="0" fieldPosition="0">
        <references count="1">
          <reference field="3" count="1">
            <x v="18"/>
          </reference>
        </references>
      </pivotArea>
    </format>
    <format dxfId="95">
      <pivotArea dataOnly="0" labelOnly="1" outline="0" fieldPosition="0">
        <references count="1">
          <reference field="3" count="1">
            <x v="19"/>
          </reference>
        </references>
      </pivotArea>
    </format>
    <format dxfId="94">
      <pivotArea dataOnly="0" labelOnly="1" outline="0" fieldPosition="0">
        <references count="1">
          <reference field="3" count="1">
            <x v="20"/>
          </reference>
        </references>
      </pivotArea>
    </format>
    <format dxfId="93">
      <pivotArea dataOnly="0" labelOnly="1" outline="0" fieldPosition="0">
        <references count="1">
          <reference field="3" count="1">
            <x v="21"/>
          </reference>
        </references>
      </pivotArea>
    </format>
    <format dxfId="92">
      <pivotArea dataOnly="0" labelOnly="1" outline="0" fieldPosition="0">
        <references count="1">
          <reference field="3" count="1">
            <x v="22"/>
          </reference>
        </references>
      </pivotArea>
    </format>
    <format dxfId="91">
      <pivotArea dataOnly="0" labelOnly="1" outline="0" fieldPosition="0">
        <references count="1">
          <reference field="3" count="1">
            <x v="23"/>
          </reference>
        </references>
      </pivotArea>
    </format>
    <format dxfId="90">
      <pivotArea dataOnly="0" labelOnly="1" outline="0" fieldPosition="0">
        <references count="1">
          <reference field="3" count="1">
            <x v="24"/>
          </reference>
        </references>
      </pivotArea>
    </format>
    <format dxfId="89">
      <pivotArea dataOnly="0" labelOnly="1" outline="0" fieldPosition="0">
        <references count="1">
          <reference field="3" count="1">
            <x v="25"/>
          </reference>
        </references>
      </pivotArea>
    </format>
    <format dxfId="88">
      <pivotArea dataOnly="0" labelOnly="1" grandRow="1" outline="0" fieldPosition="0"/>
    </format>
    <format dxfId="87">
      <pivotArea type="origin" dataOnly="0" labelOnly="1" outline="0" fieldPosition="0"/>
    </format>
    <format dxfId="86">
      <pivotArea field="11" type="button" dataOnly="0" labelOnly="1" outline="0" fieldPosition="0"/>
    </format>
    <format dxfId="85">
      <pivotArea field="3" type="button" dataOnly="0" labelOnly="1" outline="0" fieldPosition="0"/>
    </format>
    <format dxfId="84">
      <pivotArea dataOnly="0" labelOnly="1" outline="0" fieldPosition="0">
        <references count="1">
          <reference field="3" count="1">
            <x v="0"/>
          </reference>
        </references>
      </pivotArea>
    </format>
    <format dxfId="83">
      <pivotArea dataOnly="0" labelOnly="1" outline="0" fieldPosition="0">
        <references count="1">
          <reference field="3" count="1">
            <x v="1"/>
          </reference>
        </references>
      </pivotArea>
    </format>
    <format dxfId="82">
      <pivotArea dataOnly="0" labelOnly="1" outline="0" fieldPosition="0">
        <references count="1">
          <reference field="3" count="1">
            <x v="2"/>
          </reference>
        </references>
      </pivotArea>
    </format>
    <format dxfId="81">
      <pivotArea dataOnly="0" labelOnly="1" outline="0" fieldPosition="0">
        <references count="1">
          <reference field="3" count="1">
            <x v="3"/>
          </reference>
        </references>
      </pivotArea>
    </format>
    <format dxfId="80">
      <pivotArea dataOnly="0" labelOnly="1" outline="0" fieldPosition="0">
        <references count="1">
          <reference field="3" count="1">
            <x v="4"/>
          </reference>
        </references>
      </pivotArea>
    </format>
    <format dxfId="79">
      <pivotArea dataOnly="0" labelOnly="1" outline="0" fieldPosition="0">
        <references count="1">
          <reference field="3" count="1">
            <x v="5"/>
          </reference>
        </references>
      </pivotArea>
    </format>
    <format dxfId="78">
      <pivotArea dataOnly="0" labelOnly="1" outline="0" fieldPosition="0">
        <references count="1">
          <reference field="3" count="1">
            <x v="6"/>
          </reference>
        </references>
      </pivotArea>
    </format>
    <format dxfId="77">
      <pivotArea dataOnly="0" labelOnly="1" outline="0" fieldPosition="0">
        <references count="1">
          <reference field="3" count="1">
            <x v="7"/>
          </reference>
        </references>
      </pivotArea>
    </format>
    <format dxfId="76">
      <pivotArea dataOnly="0" labelOnly="1" outline="0" fieldPosition="0">
        <references count="1">
          <reference field="3" count="1">
            <x v="8"/>
          </reference>
        </references>
      </pivotArea>
    </format>
    <format dxfId="75">
      <pivotArea dataOnly="0" labelOnly="1" outline="0" fieldPosition="0">
        <references count="1">
          <reference field="3" count="1">
            <x v="9"/>
          </reference>
        </references>
      </pivotArea>
    </format>
    <format dxfId="74">
      <pivotArea dataOnly="0" labelOnly="1" outline="0" fieldPosition="0">
        <references count="1">
          <reference field="3" count="1">
            <x v="10"/>
          </reference>
        </references>
      </pivotArea>
    </format>
    <format dxfId="73">
      <pivotArea dataOnly="0" labelOnly="1" outline="0" fieldPosition="0">
        <references count="1">
          <reference field="3" count="1">
            <x v="11"/>
          </reference>
        </references>
      </pivotArea>
    </format>
    <format dxfId="72">
      <pivotArea dataOnly="0" labelOnly="1" outline="0" fieldPosition="0">
        <references count="1">
          <reference field="3" count="1">
            <x v="12"/>
          </reference>
        </references>
      </pivotArea>
    </format>
    <format dxfId="71">
      <pivotArea dataOnly="0" labelOnly="1" outline="0" fieldPosition="0">
        <references count="1">
          <reference field="3" count="1">
            <x v="13"/>
          </reference>
        </references>
      </pivotArea>
    </format>
    <format dxfId="70">
      <pivotArea dataOnly="0" labelOnly="1" outline="0" fieldPosition="0">
        <references count="1">
          <reference field="3" count="1">
            <x v="14"/>
          </reference>
        </references>
      </pivotArea>
    </format>
    <format dxfId="69">
      <pivotArea dataOnly="0" labelOnly="1" outline="0" fieldPosition="0">
        <references count="1">
          <reference field="3" count="1">
            <x v="15"/>
          </reference>
        </references>
      </pivotArea>
    </format>
    <format dxfId="68">
      <pivotArea dataOnly="0" labelOnly="1" outline="0" fieldPosition="0">
        <references count="1">
          <reference field="3" count="1">
            <x v="16"/>
          </reference>
        </references>
      </pivotArea>
    </format>
    <format dxfId="67">
      <pivotArea dataOnly="0" labelOnly="1" outline="0" fieldPosition="0">
        <references count="1">
          <reference field="3" count="1">
            <x v="17"/>
          </reference>
        </references>
      </pivotArea>
    </format>
    <format dxfId="66">
      <pivotArea dataOnly="0" labelOnly="1" outline="0" fieldPosition="0">
        <references count="1">
          <reference field="3" count="1">
            <x v="18"/>
          </reference>
        </references>
      </pivotArea>
    </format>
    <format dxfId="65">
      <pivotArea dataOnly="0" labelOnly="1" outline="0" fieldPosition="0">
        <references count="1">
          <reference field="3" count="1">
            <x v="19"/>
          </reference>
        </references>
      </pivotArea>
    </format>
    <format dxfId="64">
      <pivotArea dataOnly="0" labelOnly="1" outline="0" fieldPosition="0">
        <references count="1">
          <reference field="3" count="1">
            <x v="20"/>
          </reference>
        </references>
      </pivotArea>
    </format>
    <format dxfId="63">
      <pivotArea dataOnly="0" labelOnly="1" outline="0" fieldPosition="0">
        <references count="1">
          <reference field="3" count="1">
            <x v="21"/>
          </reference>
        </references>
      </pivotArea>
    </format>
    <format dxfId="62">
      <pivotArea dataOnly="0" labelOnly="1" outline="0" fieldPosition="0">
        <references count="1">
          <reference field="3" count="1">
            <x v="22"/>
          </reference>
        </references>
      </pivotArea>
    </format>
    <format dxfId="61">
      <pivotArea dataOnly="0" labelOnly="1" outline="0" fieldPosition="0">
        <references count="1">
          <reference field="3" count="1">
            <x v="23"/>
          </reference>
        </references>
      </pivotArea>
    </format>
    <format dxfId="60">
      <pivotArea dataOnly="0" labelOnly="1" outline="0" fieldPosition="0">
        <references count="1">
          <reference field="3" count="1">
            <x v="24"/>
          </reference>
        </references>
      </pivotArea>
    </format>
    <format dxfId="59">
      <pivotArea dataOnly="0" labelOnly="1" outline="0" fieldPosition="0">
        <references count="1">
          <reference field="3" count="1">
            <x v="25"/>
          </reference>
        </references>
      </pivotArea>
    </format>
    <format dxfId="58">
      <pivotArea dataOnly="0" labelOnly="1" grandRow="1" outline="0" fieldPosition="0"/>
    </format>
    <format dxfId="57">
      <pivotArea dataOnly="0" labelOnly="1" outline="0" fieldPosition="0">
        <references count="1">
          <reference field="2" count="1">
            <x v="0"/>
          </reference>
        </references>
      </pivotArea>
    </format>
    <format dxfId="56">
      <pivotArea dataOnly="0" labelOnly="1" outline="0" fieldPosition="0">
        <references count="1">
          <reference field="2" count="1">
            <x v="1"/>
          </reference>
        </references>
      </pivotArea>
    </format>
    <format dxfId="55">
      <pivotArea dataOnly="0" labelOnly="1" outline="0" fieldPosition="0">
        <references count="1">
          <reference field="2" count="1">
            <x v="2"/>
          </reference>
        </references>
      </pivotArea>
    </format>
    <format dxfId="54">
      <pivotArea dataOnly="0" labelOnly="1" outline="0" fieldPosition="0">
        <references count="1">
          <reference field="2" count="1">
            <x v="3"/>
          </reference>
        </references>
      </pivotArea>
    </format>
    <format dxfId="53">
      <pivotArea dataOnly="0" labelOnly="1" outline="0" fieldPosition="0">
        <references count="1">
          <reference field="2" count="1">
            <x v="4"/>
          </reference>
        </references>
      </pivotArea>
    </format>
    <format dxfId="52">
      <pivotArea dataOnly="0" labelOnly="1" outline="0" fieldPosition="0">
        <references count="1">
          <reference field="2" count="1">
            <x v="5"/>
          </reference>
        </references>
      </pivotArea>
    </format>
    <format dxfId="51">
      <pivotArea dataOnly="0" labelOnly="1" outline="0" fieldPosition="0">
        <references count="1">
          <reference field="2" count="1">
            <x v="6"/>
          </reference>
        </references>
      </pivotArea>
    </format>
    <format dxfId="50">
      <pivotArea dataOnly="0" labelOnly="1" outline="0" fieldPosition="0">
        <references count="1">
          <reference field="2" count="1">
            <x v="7"/>
          </reference>
        </references>
      </pivotArea>
    </format>
    <format dxfId="49">
      <pivotArea dataOnly="0" labelOnly="1" outline="0" fieldPosition="0">
        <references count="1">
          <reference field="2" count="1">
            <x v="8"/>
          </reference>
        </references>
      </pivotArea>
    </format>
    <format dxfId="48">
      <pivotArea dataOnly="0" labelOnly="1" outline="0" fieldPosition="0">
        <references count="1">
          <reference field="2" count="1">
            <x v="9"/>
          </reference>
        </references>
      </pivotArea>
    </format>
    <format dxfId="47">
      <pivotArea dataOnly="0" labelOnly="1" outline="0" fieldPosition="0">
        <references count="1">
          <reference field="2" count="1">
            <x v="10"/>
          </reference>
        </references>
      </pivotArea>
    </format>
    <format dxfId="46">
      <pivotArea dataOnly="0" labelOnly="1" outline="0" fieldPosition="0">
        <references count="1">
          <reference field="2" count="1">
            <x v="11"/>
          </reference>
        </references>
      </pivotArea>
    </format>
    <format dxfId="45">
      <pivotArea dataOnly="0" labelOnly="1" grandCol="1" outline="0" fieldPosition="0"/>
    </format>
    <format dxfId="44">
      <pivotArea outline="0" fieldPosition="0"/>
    </format>
    <format dxfId="43">
      <pivotArea type="origin" dataOnly="0" labelOnly="1" outline="0" fieldPosition="0"/>
    </format>
    <format dxfId="42">
      <pivotArea field="2" type="button" dataOnly="0" labelOnly="1" outline="0" fieldPosition="0"/>
    </format>
    <format dxfId="41">
      <pivotArea grandCol="1" outline="0" fieldPosition="0"/>
    </format>
    <format dxfId="40">
      <pivotArea grandCol="1" outline="0" fieldPosition="0"/>
    </format>
    <format dxfId="39">
      <pivotArea outline="0" fieldPosition="0">
        <references count="2">
          <reference field="2" count="1" selected="0">
            <x v="11"/>
          </reference>
          <reference field="3" count="1" selected="0">
            <x v="5"/>
          </reference>
        </references>
      </pivotArea>
    </format>
    <format dxfId="38">
      <pivotArea outline="0" fieldPosition="0">
        <references count="2">
          <reference field="2" count="1" selected="0">
            <x v="11"/>
          </reference>
          <reference field="3" count="1" selected="0">
            <x v="6"/>
          </reference>
        </references>
      </pivotArea>
    </format>
    <format dxfId="37">
      <pivotArea outline="0" fieldPosition="0">
        <references count="2">
          <reference field="2" count="1" selected="0">
            <x v="11"/>
          </reference>
          <reference field="3" count="1" selected="0">
            <x v="7"/>
          </reference>
        </references>
      </pivotArea>
    </format>
    <format dxfId="36">
      <pivotArea outline="0" fieldPosition="0">
        <references count="2">
          <reference field="2" count="1" selected="0">
            <x v="11"/>
          </reference>
          <reference field="3" count="1" selected="0">
            <x v="8"/>
          </reference>
        </references>
      </pivotArea>
    </format>
    <format dxfId="35">
      <pivotArea outline="0" fieldPosition="0">
        <references count="2">
          <reference field="2" count="1" selected="0">
            <x v="11"/>
          </reference>
          <reference field="3" count="1" selected="0">
            <x v="9"/>
          </reference>
        </references>
      </pivotArea>
    </format>
    <format dxfId="34">
      <pivotArea outline="0" fieldPosition="0">
        <references count="2">
          <reference field="2" count="1" selected="0">
            <x v="11"/>
          </reference>
          <reference field="3" count="1" selected="0">
            <x v="10"/>
          </reference>
        </references>
      </pivotArea>
    </format>
    <format dxfId="33">
      <pivotArea outline="0" fieldPosition="0">
        <references count="2">
          <reference field="2" count="1" selected="0">
            <x v="11"/>
          </reference>
          <reference field="3" count="1" selected="0">
            <x v="11"/>
          </reference>
        </references>
      </pivotArea>
    </format>
    <format dxfId="32">
      <pivotArea outline="0" fieldPosition="0">
        <references count="2">
          <reference field="2" count="1" selected="0">
            <x v="11"/>
          </reference>
          <reference field="3" count="1" selected="0">
            <x v="12"/>
          </reference>
        </references>
      </pivotArea>
    </format>
    <format dxfId="31">
      <pivotArea outline="0" fieldPosition="0">
        <references count="2">
          <reference field="2" count="1" selected="0">
            <x v="11"/>
          </reference>
          <reference field="3" count="1" selected="0">
            <x v="13"/>
          </reference>
        </references>
      </pivotArea>
    </format>
    <format dxfId="30">
      <pivotArea outline="0" fieldPosition="0">
        <references count="2">
          <reference field="2" count="1" selected="0">
            <x v="11"/>
          </reference>
          <reference field="3" count="1" selected="0">
            <x v="14"/>
          </reference>
        </references>
      </pivotArea>
    </format>
    <format dxfId="29">
      <pivotArea outline="0" fieldPosition="0">
        <references count="2">
          <reference field="2" count="1" selected="0">
            <x v="11"/>
          </reference>
          <reference field="3" count="1" selected="0">
            <x v="15"/>
          </reference>
        </references>
      </pivotArea>
    </format>
    <format dxfId="28">
      <pivotArea outline="0" fieldPosition="0">
        <references count="2">
          <reference field="2" count="1" selected="0">
            <x v="11"/>
          </reference>
          <reference field="3" count="1" selected="0">
            <x v="16"/>
          </reference>
        </references>
      </pivotArea>
    </format>
    <format dxfId="27">
      <pivotArea outline="0" fieldPosition="0">
        <references count="2">
          <reference field="2" count="1" selected="0">
            <x v="11"/>
          </reference>
          <reference field="3" count="1" selected="0">
            <x v="17"/>
          </reference>
        </references>
      </pivotArea>
    </format>
    <format dxfId="26">
      <pivotArea outline="0" fieldPosition="0">
        <references count="2">
          <reference field="2" count="1" selected="0">
            <x v="11"/>
          </reference>
          <reference field="3" count="1" selected="0">
            <x v="18"/>
          </reference>
        </references>
      </pivotArea>
    </format>
    <format dxfId="25">
      <pivotArea outline="0" fieldPosition="0">
        <references count="2">
          <reference field="2" count="1" selected="0">
            <x v="11"/>
          </reference>
          <reference field="3" count="1" selected="0">
            <x v="19"/>
          </reference>
        </references>
      </pivotArea>
    </format>
    <format dxfId="24">
      <pivotArea outline="0" fieldPosition="0">
        <references count="2">
          <reference field="2" count="1" selected="0">
            <x v="11"/>
          </reference>
          <reference field="3" count="1" selected="0">
            <x v="20"/>
          </reference>
        </references>
      </pivotArea>
    </format>
    <format dxfId="23">
      <pivotArea outline="0" fieldPosition="0">
        <references count="2">
          <reference field="2" count="1" selected="0">
            <x v="11"/>
          </reference>
          <reference field="3" count="1" selected="0">
            <x v="21"/>
          </reference>
        </references>
      </pivotArea>
    </format>
    <format dxfId="22">
      <pivotArea outline="0" fieldPosition="0">
        <references count="2">
          <reference field="2" count="1" selected="0">
            <x v="11"/>
          </reference>
          <reference field="3" count="1" selected="0">
            <x v="22"/>
          </reference>
        </references>
      </pivotArea>
    </format>
    <format dxfId="21">
      <pivotArea outline="0" fieldPosition="0">
        <references count="2">
          <reference field="2" count="1" selected="0">
            <x v="11"/>
          </reference>
          <reference field="3" count="1" selected="0">
            <x v="23"/>
          </reference>
        </references>
      </pivotArea>
    </format>
    <format dxfId="20">
      <pivotArea outline="0" fieldPosition="0">
        <references count="2">
          <reference field="2" count="1" selected="0">
            <x v="11"/>
          </reference>
          <reference field="3" count="1" selected="0">
            <x v="5"/>
          </reference>
        </references>
      </pivotArea>
    </format>
    <format dxfId="19">
      <pivotArea outline="0" fieldPosition="0">
        <references count="2">
          <reference field="2" count="1" selected="0">
            <x v="11"/>
          </reference>
          <reference field="3" count="1" selected="0">
            <x v="6"/>
          </reference>
        </references>
      </pivotArea>
    </format>
    <format dxfId="18">
      <pivotArea outline="0" fieldPosition="0">
        <references count="2">
          <reference field="2" count="1" selected="0">
            <x v="11"/>
          </reference>
          <reference field="3" count="1" selected="0">
            <x v="7"/>
          </reference>
        </references>
      </pivotArea>
    </format>
    <format dxfId="17">
      <pivotArea outline="0" fieldPosition="0">
        <references count="2">
          <reference field="2" count="1" selected="0">
            <x v="11"/>
          </reference>
          <reference field="3" count="1" selected="0">
            <x v="8"/>
          </reference>
        </references>
      </pivotArea>
    </format>
    <format dxfId="16">
      <pivotArea outline="0" fieldPosition="0">
        <references count="2">
          <reference field="2" count="1" selected="0">
            <x v="11"/>
          </reference>
          <reference field="3" count="1" selected="0">
            <x v="9"/>
          </reference>
        </references>
      </pivotArea>
    </format>
    <format dxfId="15">
      <pivotArea outline="0" fieldPosition="0">
        <references count="2">
          <reference field="2" count="1" selected="0">
            <x v="11"/>
          </reference>
          <reference field="3" count="1" selected="0">
            <x v="10"/>
          </reference>
        </references>
      </pivotArea>
    </format>
    <format dxfId="14">
      <pivotArea outline="0" fieldPosition="0">
        <references count="2">
          <reference field="2" count="1" selected="0">
            <x v="11"/>
          </reference>
          <reference field="3" count="1" selected="0">
            <x v="11"/>
          </reference>
        </references>
      </pivotArea>
    </format>
    <format dxfId="13">
      <pivotArea outline="0" fieldPosition="0">
        <references count="2">
          <reference field="2" count="1" selected="0">
            <x v="11"/>
          </reference>
          <reference field="3" count="1" selected="0">
            <x v="12"/>
          </reference>
        </references>
      </pivotArea>
    </format>
    <format dxfId="12">
      <pivotArea outline="0" fieldPosition="0">
        <references count="2">
          <reference field="2" count="1" selected="0">
            <x v="11"/>
          </reference>
          <reference field="3" count="1" selected="0">
            <x v="13"/>
          </reference>
        </references>
      </pivotArea>
    </format>
    <format dxfId="11">
      <pivotArea outline="0" fieldPosition="0">
        <references count="2">
          <reference field="2" count="1" selected="0">
            <x v="11"/>
          </reference>
          <reference field="3" count="1" selected="0">
            <x v="14"/>
          </reference>
        </references>
      </pivotArea>
    </format>
    <format dxfId="10">
      <pivotArea outline="0" fieldPosition="0">
        <references count="2">
          <reference field="2" count="1" selected="0">
            <x v="11"/>
          </reference>
          <reference field="3" count="1" selected="0">
            <x v="15"/>
          </reference>
        </references>
      </pivotArea>
    </format>
    <format dxfId="9">
      <pivotArea outline="0" fieldPosition="0">
        <references count="2">
          <reference field="2" count="1" selected="0">
            <x v="11"/>
          </reference>
          <reference field="3" count="1" selected="0">
            <x v="16"/>
          </reference>
        </references>
      </pivotArea>
    </format>
    <format dxfId="8">
      <pivotArea outline="0" fieldPosition="0">
        <references count="2">
          <reference field="2" count="1" selected="0">
            <x v="11"/>
          </reference>
          <reference field="3" count="1" selected="0">
            <x v="17"/>
          </reference>
        </references>
      </pivotArea>
    </format>
    <format dxfId="7">
      <pivotArea outline="0" fieldPosition="0">
        <references count="2">
          <reference field="2" count="1" selected="0">
            <x v="11"/>
          </reference>
          <reference field="3" count="1" selected="0">
            <x v="18"/>
          </reference>
        </references>
      </pivotArea>
    </format>
    <format dxfId="6">
      <pivotArea outline="0" fieldPosition="0">
        <references count="2">
          <reference field="2" count="1" selected="0">
            <x v="11"/>
          </reference>
          <reference field="3" count="1" selected="0">
            <x v="19"/>
          </reference>
        </references>
      </pivotArea>
    </format>
    <format dxfId="5">
      <pivotArea outline="0" fieldPosition="0">
        <references count="2">
          <reference field="2" count="1" selected="0">
            <x v="11"/>
          </reference>
          <reference field="3" count="1" selected="0">
            <x v="20"/>
          </reference>
        </references>
      </pivotArea>
    </format>
    <format dxfId="4">
      <pivotArea outline="0" fieldPosition="0">
        <references count="2">
          <reference field="2" count="1" selected="0">
            <x v="11"/>
          </reference>
          <reference field="3" count="1" selected="0">
            <x v="21"/>
          </reference>
        </references>
      </pivotArea>
    </format>
    <format dxfId="3">
      <pivotArea outline="0" fieldPosition="0">
        <references count="2">
          <reference field="2" count="1" selected="0">
            <x v="11"/>
          </reference>
          <reference field="3" count="1" selected="0">
            <x v="22"/>
          </reference>
        </references>
      </pivotArea>
    </format>
    <format dxfId="2">
      <pivotArea outline="0" fieldPosition="0">
        <references count="2">
          <reference field="2" count="1" selected="0">
            <x v="11"/>
          </reference>
          <reference field="3" count="1" selected="0">
            <x v="23"/>
          </reference>
        </references>
      </pivotArea>
    </format>
  </formats>
  <pivotTableStyleInfo name="None"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8991DC-E954-1F4C-A4C8-2B6BD0B1EBB6}" name="数据透视表14" cacheId="10" autoFormatId="0" applyNumberFormats="0" applyBorderFormats="0" applyFontFormats="0" applyPatternFormats="0" applyAlignmentFormats="0" applyWidthHeightFormats="1" dataCaption="值" updatedVersion="5" minRefreshableVersion="1" showMultipleLabel="0" showMemberPropertyTips="0" useAutoFormatting="1" itemPrintTitles="1" createdVersion="1" indent="0" compact="0" compactData="0" gridDropZones="1" multipleFieldFilters="0">
  <location ref="J11:W45" firstHeaderRow="1" firstDataRow="2" firstDataCol="1"/>
  <pivotFields count="8">
    <pivotField compact="0" outline="0" subtotalTop="0" showAll="0" topAutoShow="0" includeNewItemsInFilter="1">
      <items count="21">
        <item x="0"/>
        <item x="1"/>
        <item x="2"/>
        <item x="3"/>
        <item x="4"/>
        <item x="5"/>
        <item x="13"/>
        <item x="6"/>
        <item x="7"/>
        <item x="14"/>
        <item x="15"/>
        <item x="8"/>
        <item x="16"/>
        <item x="17"/>
        <item x="9"/>
        <item x="18"/>
        <item x="10"/>
        <item x="11"/>
        <item x="12"/>
        <item x="19"/>
        <item t="default"/>
      </items>
    </pivotField>
    <pivotField axis="axisCol" compact="0" outline="0" subtotalTop="0" showAll="0" topAutoShow="0" includeNewItemsInFilter="1">
      <items count="14">
        <item x="1"/>
        <item x="2"/>
        <item x="3"/>
        <item x="4"/>
        <item x="0"/>
        <item x="5"/>
        <item x="6"/>
        <item x="7"/>
        <item x="8"/>
        <item x="9"/>
        <item x="10"/>
        <item x="11"/>
        <item x="12"/>
        <item t="default"/>
      </items>
    </pivotField>
    <pivotField compact="0" outline="0" subtotalTop="0" showAll="0" topAutoShow="0" includeNewItemsInFilter="1"/>
    <pivotField compact="0" outline="0" subtotalTop="0" showAll="0" topAutoShow="0" includeNewItemsInFilter="1"/>
    <pivotField compact="0" outline="0" subtotalTop="0" showAll="0" topAutoShow="0" includeNewItemsInFilter="1"/>
    <pivotField dataField="1" compact="0" outline="0" subtotalTop="0" showAll="0" topAutoShow="0" includeNewItemsInFilter="1">
      <items count="2257">
        <item x="1148"/>
        <item x="1399"/>
        <item x="1443"/>
        <item x="1400"/>
        <item x="1483"/>
        <item x="848"/>
        <item x="800"/>
        <item x="565"/>
        <item x="1418"/>
        <item x="1267"/>
        <item x="1982"/>
        <item x="525"/>
        <item x="34"/>
        <item x="1963"/>
        <item x="1611"/>
        <item x="1373"/>
        <item x="145"/>
        <item x="123"/>
        <item x="1158"/>
        <item x="915"/>
        <item x="598"/>
        <item x="543"/>
        <item x="639"/>
        <item x="78"/>
        <item x="103"/>
        <item x="1939"/>
        <item x="2180"/>
        <item x="59"/>
        <item x="1051"/>
        <item x="1519"/>
        <item x="54"/>
        <item x="1318"/>
        <item x="376"/>
        <item x="57"/>
        <item x="732"/>
        <item x="605"/>
        <item x="126"/>
        <item x="141"/>
        <item x="2231"/>
        <item x="2085"/>
        <item x="797"/>
        <item x="152"/>
        <item x="1419"/>
        <item x="375"/>
        <item x="601"/>
        <item x="771"/>
        <item x="205"/>
        <item x="1879"/>
        <item x="2118"/>
        <item x="1529"/>
        <item x="2148"/>
        <item x="248"/>
        <item x="929"/>
        <item x="133"/>
        <item x="1228"/>
        <item x="269"/>
        <item x="685"/>
        <item x="849"/>
        <item x="804"/>
        <item x="780"/>
        <item x="798"/>
        <item x="909"/>
        <item x="370"/>
        <item x="1125"/>
        <item x="799"/>
        <item x="153"/>
        <item x="447"/>
        <item x="1181"/>
        <item x="837"/>
        <item x="1325"/>
        <item x="98"/>
        <item x="96"/>
        <item x="378"/>
        <item x="1293"/>
        <item x="173"/>
        <item x="707"/>
        <item x="923"/>
        <item x="210"/>
        <item x="144"/>
        <item x="195"/>
        <item x="72"/>
        <item x="1532"/>
        <item x="1018"/>
        <item x="247"/>
        <item x="1355"/>
        <item x="1283"/>
        <item x="1903"/>
        <item x="2187"/>
        <item x="1036"/>
        <item x="2230"/>
        <item x="628"/>
        <item x="62"/>
        <item x="472"/>
        <item x="82"/>
        <item x="110"/>
        <item x="557"/>
        <item x="2181"/>
        <item x="502"/>
        <item x="112"/>
        <item x="87"/>
        <item x="1864"/>
        <item x="283"/>
        <item x="2105"/>
        <item x="2146"/>
        <item x="704"/>
        <item x="1607"/>
        <item x="374"/>
        <item x="1133"/>
        <item x="431"/>
        <item x="109"/>
        <item x="504"/>
        <item x="1280"/>
        <item x="1332"/>
        <item x="1653"/>
        <item x="88"/>
        <item x="1434"/>
        <item x="608"/>
        <item x="1092"/>
        <item x="470"/>
        <item x="564"/>
        <item x="106"/>
        <item x="2012"/>
        <item x="1071"/>
        <item x="2205"/>
        <item x="11"/>
        <item x="503"/>
        <item x="2086"/>
        <item x="244"/>
        <item x="548"/>
        <item x="1393"/>
        <item x="509"/>
        <item x="1575"/>
        <item x="606"/>
        <item x="1130"/>
        <item x="449"/>
        <item x="1134"/>
        <item x="1884"/>
        <item x="1386"/>
        <item x="2167"/>
        <item x="1395"/>
        <item x="505"/>
        <item x="667"/>
        <item x="279"/>
        <item x="1439"/>
        <item x="2117"/>
        <item x="1488"/>
        <item x="214"/>
        <item x="1769"/>
        <item x="914"/>
        <item x="293"/>
        <item x="1904"/>
        <item x="510"/>
        <item x="442"/>
        <item x="524"/>
        <item x="284"/>
        <item x="419"/>
        <item x="388"/>
        <item x="393"/>
        <item x="1049"/>
        <item x="136"/>
        <item x="765"/>
        <item x="196"/>
        <item x="2048"/>
        <item x="445"/>
        <item x="246"/>
        <item x="89"/>
        <item x="878"/>
        <item x="632"/>
        <item x="1015"/>
        <item x="204"/>
        <item x="576"/>
        <item x="194"/>
        <item x="927"/>
        <item x="1526"/>
        <item x="84"/>
        <item x="702"/>
        <item x="203"/>
        <item x="939"/>
        <item x="394"/>
        <item x="1046"/>
        <item x="1175"/>
        <item x="70"/>
        <item x="443"/>
        <item x="1289"/>
        <item x="2041"/>
        <item x="1026"/>
        <item x="168"/>
        <item x="559"/>
        <item x="212"/>
        <item x="245"/>
        <item x="590"/>
        <item x="842"/>
        <item x="1114"/>
        <item x="688"/>
        <item x="2168"/>
        <item x="616"/>
        <item x="348"/>
        <item x="744"/>
        <item x="887"/>
        <item x="778"/>
        <item x="1116"/>
        <item x="853"/>
        <item x="2125"/>
        <item x="1536"/>
        <item x="132"/>
        <item x="166"/>
        <item x="1151"/>
        <item x="352"/>
        <item x="240"/>
        <item x="1353"/>
        <item x="1931"/>
        <item x="594"/>
        <item x="67"/>
        <item x="630"/>
        <item x="1251"/>
        <item x="918"/>
        <item x="1404"/>
        <item x="2055"/>
        <item x="121"/>
        <item x="637"/>
        <item x="591"/>
        <item x="1394"/>
        <item x="411"/>
        <item x="841"/>
        <item x="175"/>
        <item x="430"/>
        <item x="1474"/>
        <item x="805"/>
        <item x="1666"/>
        <item x="2199"/>
        <item x="425"/>
        <item x="570"/>
        <item x="634"/>
        <item x="1405"/>
        <item x="977"/>
        <item x="423"/>
        <item x="1804"/>
        <item x="2179"/>
        <item x="922"/>
        <item x="1107"/>
        <item x="550"/>
        <item x="1005"/>
        <item x="926"/>
        <item x="310"/>
        <item x="916"/>
        <item x="1241"/>
        <item x="994"/>
        <item x="716"/>
        <item x="1930"/>
        <item x="692"/>
        <item x="629"/>
        <item x="68"/>
        <item x="189"/>
        <item x="698"/>
        <item x="985"/>
        <item x="1047"/>
        <item x="1356"/>
        <item x="741"/>
        <item x="432"/>
        <item x="192"/>
        <item x="198"/>
        <item x="1291"/>
        <item x="1060"/>
        <item x="948"/>
        <item x="1281"/>
        <item x="111"/>
        <item x="1823"/>
        <item x="642"/>
        <item x="1007"/>
        <item x="733"/>
        <item x="490"/>
        <item x="1876"/>
        <item x="389"/>
        <item x="1337"/>
        <item x="1004"/>
        <item x="1014"/>
        <item x="1108"/>
        <item x="1454"/>
        <item x="162"/>
        <item x="469"/>
        <item x="1126"/>
        <item x="1812"/>
        <item x="2123"/>
        <item x="1757"/>
        <item x="626"/>
        <item x="1462"/>
        <item x="1764"/>
        <item x="459"/>
        <item x="737"/>
        <item x="55"/>
        <item x="984"/>
        <item x="180"/>
        <item x="61"/>
        <item x="164"/>
        <item x="921"/>
        <item x="931"/>
        <item x="582"/>
        <item x="2251"/>
        <item x="993"/>
        <item x="1457"/>
        <item x="1427"/>
        <item x="839"/>
        <item x="1244"/>
        <item x="1520"/>
        <item x="65"/>
        <item x="625"/>
        <item x="80"/>
        <item x="97"/>
        <item x="882"/>
        <item x="142"/>
        <item x="1029"/>
        <item x="1855"/>
        <item x="2162"/>
        <item x="1866"/>
        <item x="1124"/>
        <item x="580"/>
        <item x="2003"/>
        <item x="1058"/>
        <item x="2182"/>
        <item x="933"/>
        <item x="1277"/>
        <item x="947"/>
        <item x="482"/>
        <item x="208"/>
        <item x="1396"/>
        <item x="197"/>
        <item x="498"/>
        <item x="63"/>
        <item x="85"/>
        <item x="1307"/>
        <item x="772"/>
        <item x="801"/>
        <item x="1858"/>
        <item x="2183"/>
        <item x="101"/>
        <item x="455"/>
        <item x="905"/>
        <item x="1310"/>
        <item x="108"/>
        <item x="428"/>
        <item x="81"/>
        <item x="638"/>
        <item x="614"/>
        <item x="107"/>
        <item x="596"/>
        <item x="1925"/>
        <item x="371"/>
        <item x="1756"/>
        <item x="1278"/>
        <item x="779"/>
        <item x="2013"/>
        <item x="755"/>
        <item x="390"/>
        <item x="420"/>
        <item x="1264"/>
        <item x="873"/>
        <item x="583"/>
        <item x="2056"/>
        <item x="906"/>
        <item x="1111"/>
        <item x="796"/>
        <item x="95"/>
        <item x="270"/>
        <item x="1357"/>
        <item x="118"/>
        <item x="1326"/>
        <item x="2129"/>
        <item x="896"/>
        <item x="680"/>
        <item x="677"/>
        <item x="424"/>
        <item x="2156"/>
        <item x="2152"/>
        <item x="1292"/>
        <item x="429"/>
        <item x="379"/>
        <item x="852"/>
        <item x="838"/>
        <item x="1481"/>
        <item x="267"/>
        <item x="2009"/>
        <item x="4"/>
        <item x="578"/>
        <item x="74"/>
        <item x="1196"/>
        <item x="1961"/>
        <item x="635"/>
        <item x="1380"/>
        <item x="255"/>
        <item x="1403"/>
        <item x="1220"/>
        <item x="908"/>
        <item x="1238"/>
        <item x="554"/>
        <item x="1048"/>
        <item x="1681"/>
        <item x="584"/>
        <item x="1799"/>
        <item x="1028"/>
        <item x="1095"/>
        <item x="71"/>
        <item x="114"/>
        <item x="1266"/>
        <item x="802"/>
        <item x="167"/>
        <item x="277"/>
        <item x="147"/>
        <item x="462"/>
        <item x="705"/>
        <item x="1938"/>
        <item x="512"/>
        <item x="209"/>
        <item x="161"/>
        <item x="159"/>
        <item x="146"/>
        <item x="654"/>
        <item x="372"/>
        <item x="1170"/>
        <item x="385"/>
        <item x="1364"/>
        <item x="460"/>
        <item x="917"/>
        <item x="1189"/>
        <item x="1969"/>
        <item x="361"/>
        <item x="864"/>
        <item x="1223"/>
        <item x="844"/>
        <item x="884"/>
        <item x="1115"/>
        <item x="202"/>
        <item x="413"/>
        <item x="1083"/>
        <item x="897"/>
        <item x="1270"/>
        <item x="473"/>
        <item x="1129"/>
        <item x="1239"/>
        <item x="774"/>
        <item x="422"/>
        <item x="73"/>
        <item x="1576"/>
        <item x="1102"/>
        <item x="182"/>
        <item x="676"/>
        <item x="1243"/>
        <item x="1996"/>
        <item x="682"/>
        <item x="99"/>
        <item x="76"/>
        <item x="1205"/>
        <item x="1528"/>
        <item x="475"/>
        <item x="1001"/>
        <item x="1052"/>
        <item x="1525"/>
        <item x="1521"/>
        <item x="1287"/>
        <item x="549"/>
        <item x="1875"/>
        <item x="1330"/>
        <item x="542"/>
        <item x="1657"/>
        <item x="1119"/>
        <item x="129"/>
        <item x="1207"/>
        <item x="1913"/>
        <item x="115"/>
        <item x="1288"/>
        <item x="1517"/>
        <item x="1678"/>
        <item x="640"/>
        <item x="163"/>
        <item x="807"/>
        <item x="2113"/>
        <item x="1338"/>
        <item x="1952"/>
        <item x="572"/>
        <item x="158"/>
        <item x="1615"/>
        <item x="1869"/>
        <item x="179"/>
        <item x="8"/>
        <item x="2166"/>
        <item x="427"/>
        <item x="1482"/>
        <item x="1485"/>
        <item x="706"/>
        <item x="1518"/>
        <item x="636"/>
        <item x="1089"/>
        <item x="965"/>
        <item x="134"/>
        <item x="1530"/>
        <item x="1075"/>
        <item x="1522"/>
        <item x="1365"/>
        <item x="1896"/>
        <item x="184"/>
        <item x="1333"/>
        <item x="898"/>
        <item x="678"/>
        <item x="380"/>
        <item x="1758"/>
        <item x="511"/>
        <item x="1073"/>
        <item x="1609"/>
        <item x="1053"/>
        <item x="611"/>
        <item x="193"/>
        <item x="892"/>
        <item x="644"/>
        <item x="127"/>
        <item x="135"/>
        <item x="1390"/>
        <item x="391"/>
        <item x="119"/>
        <item x="942"/>
        <item x="1531"/>
        <item x="1888"/>
        <item x="910"/>
        <item x="523"/>
        <item x="213"/>
        <item x="79"/>
        <item x="116"/>
        <item x="670"/>
        <item x="178"/>
        <item x="386"/>
        <item x="1501"/>
        <item x="446"/>
        <item x="56"/>
        <item x="1237"/>
        <item x="689"/>
        <item x="703"/>
        <item x="2005"/>
        <item x="294"/>
        <item x="1211"/>
        <item x="1914"/>
        <item x="1120"/>
        <item x="37"/>
        <item x="1809"/>
        <item x="1673"/>
        <item x="1112"/>
        <item x="738"/>
        <item x="1570"/>
        <item x="1182"/>
        <item x="1978"/>
        <item x="506"/>
        <item x="1515"/>
        <item x="77"/>
        <item x="1484"/>
        <item x="681"/>
        <item x="426"/>
        <item x="124"/>
        <item x="418"/>
        <item x="1523"/>
        <item x="1527"/>
        <item x="940"/>
        <item x="539"/>
        <item x="1157"/>
        <item x="448"/>
        <item x="1257"/>
        <item x="2215"/>
        <item x="1137"/>
        <item x="1096"/>
        <item x="674"/>
        <item x="500"/>
        <item x="452"/>
        <item x="1516"/>
        <item x="1062"/>
        <item x="1061"/>
        <item x="2084"/>
        <item x="1199"/>
        <item x="1697"/>
        <item x="936"/>
        <item x="1489"/>
        <item x="867"/>
        <item x="1898"/>
        <item x="919"/>
        <item x="227"/>
        <item x="865"/>
        <item x="1959"/>
        <item x="631"/>
        <item x="309"/>
        <item x="937"/>
        <item x="7"/>
        <item x="861"/>
        <item x="1912"/>
        <item x="2214"/>
        <item x="1880"/>
        <item x="1926"/>
        <item x="1906"/>
        <item x="2161"/>
        <item x="819"/>
        <item x="976"/>
        <item x="387"/>
        <item x="872"/>
        <item x="1992"/>
        <item x="768"/>
        <item x="1268"/>
        <item x="764"/>
        <item x="1301"/>
        <item x="410"/>
        <item x="1099"/>
        <item x="1637"/>
        <item x="868"/>
        <item x="211"/>
        <item x="1936"/>
        <item x="461"/>
        <item x="1195"/>
        <item x="1859"/>
        <item x="679"/>
        <item x="230"/>
        <item x="486"/>
        <item x="986"/>
        <item x="2004"/>
        <item x="816"/>
        <item x="1514"/>
        <item x="2115"/>
        <item x="1354"/>
        <item x="441"/>
        <item x="686"/>
        <item x="301"/>
        <item x="1974"/>
        <item x="1106"/>
        <item x="2001"/>
        <item x="2151"/>
        <item x="2122"/>
        <item x="100"/>
        <item x="1177"/>
        <item x="249"/>
        <item x="1269"/>
        <item x="1208"/>
        <item x="474"/>
        <item x="9"/>
        <item x="377"/>
        <item x="726"/>
        <item x="1990"/>
        <item x="1197"/>
        <item x="1962"/>
        <item x="113"/>
        <item x="471"/>
        <item x="501"/>
        <item x="1630"/>
        <item x="417"/>
        <item x="1902"/>
        <item x="2092"/>
        <item x="535"/>
        <item x="753"/>
        <item x="1631"/>
        <item x="1250"/>
        <item x="2169"/>
        <item x="140"/>
        <item x="1496"/>
        <item x="66"/>
        <item x="607"/>
        <item x="1164"/>
        <item x="719"/>
        <item x="2201"/>
        <item x="1533"/>
        <item x="623"/>
        <item x="641"/>
        <item x="1050"/>
        <item x="1893"/>
        <item x="2140"/>
        <item x="1248"/>
        <item x="587"/>
        <item x="1340"/>
        <item x="1351"/>
        <item x="117"/>
        <item x="1339"/>
        <item x="421"/>
        <item x="1786"/>
        <item x="987"/>
        <item x="304"/>
        <item x="1150"/>
        <item x="181"/>
        <item x="2175"/>
        <item x="721"/>
        <item x="373"/>
        <item x="776"/>
        <item x="530"/>
        <item x="683"/>
        <item x="2143"/>
        <item x="2186"/>
        <item x="1161"/>
        <item x="2002"/>
        <item x="1149"/>
        <item x="821"/>
        <item x="160"/>
        <item x="286"/>
        <item x="920"/>
        <item x="2185"/>
        <item x="1661"/>
        <item x="1377"/>
        <item x="1117"/>
        <item x="791"/>
        <item x="480"/>
        <item x="932"/>
        <item x="728"/>
        <item x="191"/>
        <item x="1178"/>
        <item x="1025"/>
        <item x="1994"/>
        <item x="1037"/>
        <item x="1660"/>
        <item x="251"/>
        <item x="264"/>
        <item x="712"/>
        <item x="2184"/>
        <item x="2121"/>
        <item x="609"/>
        <item x="713"/>
        <item x="794"/>
        <item x="1"/>
        <item x="1141"/>
        <item x="120"/>
        <item x="350"/>
        <item x="399"/>
        <item x="444"/>
        <item x="1668"/>
        <item x="1362"/>
        <item x="1344"/>
        <item x="1822"/>
        <item x="527"/>
        <item x="760"/>
        <item x="1093"/>
        <item x="1658"/>
        <item x="1016"/>
        <item x="2204"/>
        <item x="2120"/>
        <item x="1476"/>
        <item x="1491"/>
        <item x="1847"/>
        <item x="458"/>
        <item x="588"/>
        <item x="645"/>
        <item x="453"/>
        <item x="740"/>
        <item x="617"/>
        <item x="2154"/>
        <item x="528"/>
        <item x="1388"/>
        <item x="2031"/>
        <item x="58"/>
        <item x="756"/>
        <item x="877"/>
        <item x="476"/>
        <item x="2006"/>
        <item x="1886"/>
        <item x="817"/>
        <item x="1348"/>
        <item x="232"/>
        <item x="407"/>
        <item x="1784"/>
        <item x="743"/>
        <item x="2029"/>
        <item x="935"/>
        <item x="969"/>
        <item x="2142"/>
        <item x="1882"/>
        <item x="1295"/>
        <item x="497"/>
        <item x="593"/>
        <item x="477"/>
        <item x="303"/>
        <item x="2023"/>
        <item x="2"/>
        <item x="715"/>
        <item x="941"/>
        <item x="2034"/>
        <item x="1606"/>
        <item x="769"/>
        <item x="2035"/>
        <item x="967"/>
        <item x="2053"/>
        <item x="368"/>
        <item x="813"/>
        <item x="1256"/>
        <item x="975"/>
        <item x="122"/>
        <item x="1971"/>
        <item x="225"/>
        <item x="1662"/>
        <item x="1783"/>
        <item x="766"/>
        <item x="2137"/>
        <item x="2128"/>
        <item x="200"/>
        <item x="869"/>
        <item x="1670"/>
        <item x="83"/>
        <item x="1934"/>
        <item x="49"/>
        <item x="1664"/>
        <item x="1027"/>
        <item x="1391"/>
        <item x="648"/>
        <item x="1113"/>
        <item x="239"/>
        <item x="64"/>
        <item x="1851"/>
        <item x="381"/>
        <item x="649"/>
        <item x="1932"/>
        <item x="893"/>
        <item x="562"/>
        <item x="739"/>
        <item x="585"/>
        <item x="1640"/>
        <item x="561"/>
        <item x="876"/>
        <item x="94"/>
        <item x="1385"/>
        <item x="938"/>
        <item x="1258"/>
        <item x="287"/>
        <item x="137"/>
        <item x="1865"/>
        <item x="1163"/>
        <item x="1331"/>
        <item x="456"/>
        <item x="758"/>
        <item x="663"/>
        <item x="130"/>
        <item x="1792"/>
        <item x="487"/>
        <item x="858"/>
        <item x="1626"/>
        <item x="1919"/>
        <item x="2141"/>
        <item x="1966"/>
        <item x="401"/>
        <item x="2119"/>
        <item x="1907"/>
        <item x="139"/>
        <item x="2030"/>
        <item x="615"/>
        <item x="1785"/>
        <item x="809"/>
        <item x="105"/>
        <item x="1168"/>
        <item x="700"/>
        <item x="1159"/>
        <item x="1632"/>
        <item x="91"/>
        <item x="964"/>
        <item x="1006"/>
        <item x="336"/>
        <item x="2158"/>
        <item x="1290"/>
        <item x="207"/>
        <item x="1524"/>
        <item x="1669"/>
        <item x="1603"/>
        <item x="1265"/>
        <item x="261"/>
        <item x="457"/>
        <item x="174"/>
        <item x="586"/>
        <item x="353"/>
        <item x="69"/>
        <item x="131"/>
        <item x="814"/>
        <item x="924"/>
        <item x="762"/>
        <item x="1583"/>
        <item x="1040"/>
        <item x="643"/>
        <item x="1881"/>
        <item x="534"/>
        <item x="1245"/>
        <item x="2088"/>
        <item x="687"/>
        <item x="1995"/>
        <item x="2111"/>
        <item x="169"/>
        <item x="874"/>
        <item x="763"/>
        <item x="1294"/>
        <item x="138"/>
        <item x="172"/>
        <item x="1634"/>
        <item x="668"/>
        <item x="574"/>
        <item x="1685"/>
        <item x="900"/>
        <item x="2018"/>
        <item x="1183"/>
        <item x="1252"/>
        <item x="1642"/>
        <item x="1068"/>
        <item x="1797"/>
        <item x="532"/>
        <item x="822"/>
        <item x="612"/>
        <item x="1035"/>
        <item x="1964"/>
        <item x="1162"/>
        <item x="1118"/>
        <item x="1976"/>
        <item x="1160"/>
        <item x="154"/>
        <item x="404"/>
        <item x="312"/>
        <item x="2127"/>
        <item x="415"/>
        <item x="537"/>
        <item x="143"/>
        <item x="1039"/>
        <item x="1807"/>
        <item x="533"/>
        <item x="1176"/>
        <item x="93"/>
        <item x="1800"/>
        <item x="1808"/>
        <item x="1942"/>
        <item x="529"/>
        <item x="495"/>
        <item x="1304"/>
        <item x="190"/>
        <item x="851"/>
        <item x="489"/>
        <item x="1918"/>
        <item x="759"/>
        <item x="148"/>
        <item x="86"/>
        <item x="156"/>
        <item x="538"/>
        <item x="589"/>
        <item x="1742"/>
        <item x="901"/>
        <item x="1038"/>
        <item x="102"/>
        <item x="1762"/>
        <item x="684"/>
        <item x="318"/>
        <item x="2234"/>
        <item x="403"/>
        <item x="656"/>
        <item x="724"/>
        <item x="384"/>
        <item x="652"/>
        <item x="157"/>
        <item x="400"/>
        <item x="783"/>
        <item x="104"/>
        <item x="1085"/>
        <item x="491"/>
        <item x="1836"/>
        <item x="171"/>
        <item x="275"/>
        <item x="556"/>
        <item x="761"/>
        <item x="1862"/>
        <item x="536"/>
        <item x="1967"/>
        <item x="1672"/>
        <item x="866"/>
        <item x="831"/>
        <item x="1680"/>
        <item x="1017"/>
        <item x="1135"/>
        <item x="397"/>
        <item x="646"/>
        <item x="1999"/>
        <item x="2133"/>
        <item x="551"/>
        <item x="254"/>
        <item x="488"/>
        <item x="1796"/>
        <item x="1730"/>
        <item x="1993"/>
        <item x="201"/>
        <item x="1105"/>
        <item x="263"/>
        <item x="664"/>
        <item x="1860"/>
        <item x="1602"/>
        <item x="1204"/>
        <item x="810"/>
        <item x="1639"/>
        <item x="1867"/>
        <item x="1608"/>
        <item x="1798"/>
        <item x="165"/>
        <item x="531"/>
        <item x="871"/>
        <item x="1761"/>
        <item x="757"/>
        <item x="1684"/>
        <item x="1200"/>
        <item x="60"/>
        <item x="1781"/>
        <item x="5"/>
        <item x="2226"/>
        <item x="1617"/>
        <item x="1080"/>
        <item x="1861"/>
        <item x="1883"/>
        <item x="1313"/>
        <item x="481"/>
        <item x="727"/>
        <item x="151"/>
        <item x="216"/>
        <item x="2135"/>
        <item x="1100"/>
        <item x="1979"/>
        <item x="1298"/>
        <item x="170"/>
        <item x="1144"/>
        <item x="2197"/>
        <item x="1604"/>
        <item x="1486"/>
        <item x="2007"/>
        <item x="552"/>
        <item x="1209"/>
        <item x="149"/>
        <item x="1378"/>
        <item x="414"/>
        <item x="518"/>
        <item x="3"/>
        <item x="1905"/>
        <item x="1140"/>
        <item x="1933"/>
        <item x="2227"/>
        <item x="1736"/>
        <item x="2045"/>
        <item x="2134"/>
        <item x="1771"/>
        <item x="1579"/>
        <item x="463"/>
        <item x="723"/>
        <item x="508"/>
        <item x="1432"/>
        <item x="92"/>
        <item x="613"/>
        <item x="972"/>
        <item x="357"/>
        <item x="1109"/>
        <item x="789"/>
        <item x="408"/>
        <item x="899"/>
        <item x="519"/>
        <item x="1605"/>
        <item x="1782"/>
        <item x="720"/>
        <item x="747"/>
        <item x="1980"/>
        <item x="330"/>
        <item x="2217"/>
        <item x="349"/>
        <item x="1059"/>
        <item x="788"/>
        <item x="1417"/>
        <item x="125"/>
        <item x="1021"/>
        <item x="1171"/>
        <item x="1589"/>
        <item x="1306"/>
        <item x="493"/>
        <item x="1787"/>
        <item x="2225"/>
        <item x="725"/>
        <item x="1167"/>
        <item x="75"/>
        <item x="1960"/>
        <item x="1975"/>
        <item x="1727"/>
        <item x="911"/>
        <item x="186"/>
        <item x="187"/>
        <item x="1853"/>
        <item x="155"/>
        <item x="742"/>
        <item x="1303"/>
        <item x="697"/>
        <item x="943"/>
        <item x="1210"/>
        <item x="558"/>
        <item x="1846"/>
        <item x="2228"/>
        <item x="1595"/>
        <item x="1648"/>
        <item x="1376"/>
        <item x="1935"/>
        <item x="2087"/>
        <item x="1138"/>
        <item x="815"/>
        <item x="1573"/>
        <item x="545"/>
        <item x="1951"/>
        <item x="1142"/>
        <item x="2040"/>
        <item x="1981"/>
        <item x="1379"/>
        <item x="128"/>
        <item x="2155"/>
        <item x="355"/>
        <item x="790"/>
        <item x="1569"/>
        <item x="1651"/>
        <item x="1072"/>
        <item x="1618"/>
        <item x="1991"/>
        <item x="1987"/>
        <item x="2235"/>
        <item x="1568"/>
        <item x="1635"/>
        <item x="2173"/>
        <item x="1652"/>
        <item x="2223"/>
        <item x="1793"/>
        <item x="507"/>
        <item x="722"/>
        <item x="256"/>
        <item x="560"/>
        <item x="1649"/>
        <item x="366"/>
        <item x="222"/>
        <item x="1567"/>
        <item x="1202"/>
        <item x="398"/>
        <item x="2240"/>
        <item x="2224"/>
        <item x="1098"/>
        <item x="2019"/>
        <item x="1733"/>
        <item x="231"/>
        <item x="2017"/>
        <item x="1214"/>
        <item x="1766"/>
        <item x="1020"/>
        <item x="1916"/>
        <item x="1824"/>
        <item x="185"/>
        <item x="672"/>
        <item x="176"/>
        <item x="777"/>
        <item x="1242"/>
        <item x="1997"/>
        <item x="1596"/>
        <item x="299"/>
        <item x="215"/>
        <item x="1745"/>
        <item x="894"/>
        <item x="2218"/>
        <item x="1166"/>
        <item x="253"/>
        <item x="1247"/>
        <item x="540"/>
        <item x="1815"/>
        <item x="188"/>
        <item x="1593"/>
        <item x="218"/>
        <item x="2145"/>
        <item x="351"/>
        <item x="1623"/>
        <item x="2212"/>
        <item x="2222"/>
        <item x="402"/>
        <item x="1985"/>
        <item x="1275"/>
        <item x="1806"/>
        <item x="895"/>
        <item x="177"/>
        <item x="966"/>
        <item x="1885"/>
        <item x="1821"/>
        <item x="2229"/>
        <item x="1345"/>
        <item x="1920"/>
        <item x="1187"/>
        <item x="1473"/>
        <item x="1973"/>
        <item x="206"/>
        <item x="610"/>
        <item x="1773"/>
        <item x="1909"/>
        <item x="1915"/>
        <item x="968"/>
        <item x="1647"/>
        <item x="1601"/>
        <item x="2211"/>
        <item x="2016"/>
        <item x="2203"/>
        <item x="183"/>
        <item x="832"/>
        <item x="907"/>
        <item x="2202"/>
        <item x="575"/>
        <item x="1645"/>
        <item x="1929"/>
        <item x="2136"/>
        <item x="1300"/>
        <item x="2039"/>
        <item x="820"/>
        <item x="1833"/>
        <item x="25"/>
        <item x="808"/>
        <item x="1644"/>
        <item x="2216"/>
        <item x="751"/>
        <item x="1791"/>
        <item x="1299"/>
        <item x="857"/>
        <item x="492"/>
        <item x="1988"/>
        <item x="1686"/>
        <item x="150"/>
        <item x="199"/>
        <item x="2174"/>
        <item x="1225"/>
        <item x="2100"/>
        <item x="843"/>
        <item x="1986"/>
        <item x="219"/>
        <item x="1895"/>
        <item x="1110"/>
        <item x="1347"/>
        <item x="1334"/>
        <item x="1008"/>
        <item x="875"/>
        <item x="665"/>
        <item x="1009"/>
        <item x="464"/>
        <item x="90"/>
        <item x="1633"/>
        <item x="1954"/>
        <item x="2213"/>
        <item x="1803"/>
        <item x="450"/>
        <item x="2232"/>
        <item x="364"/>
        <item x="332"/>
        <item x="465"/>
        <item x="1063"/>
        <item x="2093"/>
        <item x="1770"/>
        <item x="1352"/>
        <item x="1010"/>
        <item x="1472"/>
        <item x="870"/>
        <item x="1612"/>
        <item x="928"/>
        <item x="2091"/>
        <item x="396"/>
        <item x="621"/>
        <item x="973"/>
        <item x="1877"/>
        <item x="1825"/>
        <item x="1813"/>
        <item x="1810"/>
        <item x="983"/>
        <item x="2052"/>
        <item x="2090"/>
        <item x="520"/>
        <item x="1493"/>
        <item x="2033"/>
        <item x="2109"/>
        <item x="1382"/>
        <item x="1887"/>
        <item x="1173"/>
        <item x="1910"/>
        <item x="2014"/>
        <item x="902"/>
        <item x="1069"/>
        <item x="553"/>
        <item x="1136"/>
        <item x="2132"/>
        <item x="20"/>
        <item x="1850"/>
        <item x="2112"/>
        <item x="2021"/>
        <item x="1597"/>
        <item x="1557"/>
        <item x="1842"/>
        <item x="1492"/>
        <item x="1852"/>
        <item x="1425"/>
        <item x="2028"/>
        <item x="1955"/>
        <item x="226"/>
        <item x="322"/>
        <item x="369"/>
        <item x="566"/>
        <item x="1826"/>
        <item x="1620"/>
        <item x="1408"/>
        <item x="2038"/>
        <item x="1805"/>
        <item x="2101"/>
        <item x="691"/>
        <item x="1622"/>
        <item x="2221"/>
        <item x="960"/>
        <item x="273"/>
        <item x="451"/>
        <item x="317"/>
        <item x="745"/>
        <item x="1145"/>
        <item x="392"/>
        <item x="1834"/>
        <item x="1878"/>
        <item x="2219"/>
        <item x="2094"/>
        <item x="1763"/>
        <item x="250"/>
        <item x="1724"/>
        <item x="1598"/>
        <item x="792"/>
        <item x="1738"/>
        <item x="1201"/>
        <item x="1273"/>
        <item x="1253"/>
        <item x="1625"/>
        <item x="1890"/>
        <item x="2248"/>
        <item x="1509"/>
        <item x="748"/>
        <item x="1566"/>
        <item x="1578"/>
        <item x="1580"/>
        <item x="1671"/>
        <item x="1619"/>
        <item x="1139"/>
        <item x="1350"/>
        <item x="767"/>
        <item x="13"/>
        <item x="555"/>
        <item x="1374"/>
        <item x="1342"/>
        <item x="354"/>
        <item x="671"/>
        <item x="963"/>
        <item x="1179"/>
        <item x="274"/>
        <item x="1564"/>
        <item x="1065"/>
        <item x="834"/>
        <item x="1772"/>
        <item x="1188"/>
        <item x="620"/>
        <item x="1977"/>
        <item x="1937"/>
        <item x="1172"/>
        <item x="1387"/>
        <item x="2025"/>
        <item x="1613"/>
        <item x="1465"/>
        <item x="980"/>
        <item x="483"/>
        <item x="1679"/>
        <item x="526"/>
        <item x="514"/>
        <item x="406"/>
        <item x="2207"/>
        <item x="1212"/>
        <item x="1754"/>
        <item x="1249"/>
        <item x="1305"/>
        <item x="1591"/>
        <item x="850"/>
        <item x="1206"/>
        <item x="362"/>
        <item x="1219"/>
        <item x="47"/>
        <item x="1383"/>
        <item x="833"/>
        <item x="295"/>
        <item x="221"/>
        <item x="946"/>
        <item x="714"/>
        <item x="2024"/>
        <item x="320"/>
        <item x="1856"/>
        <item x="479"/>
        <item x="2159"/>
        <item x="1646"/>
        <item x="1426"/>
        <item x="1970"/>
        <item x="1998"/>
        <item x="690"/>
        <item x="828"/>
        <item x="1832"/>
        <item x="2116"/>
        <item x="2108"/>
        <item x="1940"/>
        <item x="252"/>
        <item x="1255"/>
        <item x="363"/>
        <item x="1013"/>
        <item x="1381"/>
        <item x="1565"/>
        <item x="1636"/>
        <item x="1260"/>
        <item x="1716"/>
        <item x="220"/>
        <item x="701"/>
        <item x="1755"/>
        <item x="2022"/>
        <item x="1234"/>
        <item x="826"/>
        <item x="1240"/>
        <item x="228"/>
        <item x="602"/>
        <item x="1392"/>
        <item x="1407"/>
        <item x="825"/>
        <item x="1402"/>
        <item x="827"/>
        <item x="2147"/>
        <item x="806"/>
        <item x="1358"/>
        <item x="1235"/>
        <item x="1922"/>
        <item x="547"/>
        <item x="1767"/>
        <item x="775"/>
        <item x="224"/>
        <item x="1468"/>
        <item x="1677"/>
        <item x="785"/>
        <item x="1064"/>
        <item x="2075"/>
        <item x="1788"/>
        <item x="51"/>
        <item x="1610"/>
        <item x="2036"/>
        <item x="1450"/>
        <item x="1811"/>
        <item x="1341"/>
        <item x="1706"/>
        <item x="306"/>
        <item x="2220"/>
        <item x="1312"/>
        <item x="1230"/>
        <item x="2200"/>
        <item x="316"/>
        <item x="1459"/>
        <item x="2057"/>
        <item x="2046"/>
        <item x="314"/>
        <item x="2078"/>
        <item x="259"/>
        <item x="1594"/>
        <item x="787"/>
        <item x="29"/>
        <item x="262"/>
        <item x="1572"/>
        <item x="781"/>
        <item x="412"/>
        <item x="2032"/>
        <item x="1003"/>
        <item x="885"/>
        <item x="1868"/>
        <item x="1088"/>
        <item x="845"/>
        <item x="889"/>
        <item x="812"/>
        <item x="1042"/>
        <item x="383"/>
        <item x="1592"/>
        <item x="1989"/>
        <item x="1132"/>
        <item x="1957"/>
        <item x="1889"/>
        <item x="1103"/>
        <item x="296"/>
        <item x="1231"/>
        <item x="1066"/>
        <item x="1534"/>
        <item x="1776"/>
        <item x="1494"/>
        <item x="982"/>
        <item x="992"/>
        <item x="1840"/>
        <item x="356"/>
        <item x="223"/>
        <item x="2110"/>
        <item x="0"/>
        <item x="2000"/>
        <item x="925"/>
        <item x="517"/>
        <item x="1718"/>
        <item x="1789"/>
        <item x="1308"/>
        <item x="824"/>
        <item x="1614"/>
        <item x="2157"/>
        <item x="746"/>
        <item x="485"/>
        <item x="750"/>
        <item x="1650"/>
        <item x="2198"/>
        <item x="1169"/>
        <item x="416"/>
        <item x="978"/>
        <item x="1956"/>
        <item x="2026"/>
        <item x="669"/>
        <item x="1953"/>
        <item x="1749"/>
        <item x="1055"/>
        <item x="1941"/>
        <item x="1302"/>
        <item x="1621"/>
        <item x="1665"/>
        <item x="661"/>
        <item x="1687"/>
        <item x="367"/>
        <item x="2044"/>
        <item x="1894"/>
        <item x="1574"/>
        <item x="467"/>
        <item x="405"/>
        <item x="2054"/>
        <item x="217"/>
        <item x="1921"/>
        <item x="1897"/>
        <item x="2020"/>
        <item x="338"/>
        <item x="341"/>
        <item x="1070"/>
        <item x="2071"/>
        <item x="2050"/>
        <item x="280"/>
        <item x="268"/>
        <item x="1983"/>
        <item x="1147"/>
        <item x="647"/>
        <item x="573"/>
        <item x="1041"/>
        <item x="1460"/>
        <item x="1436"/>
        <item x="466"/>
        <item x="1156"/>
        <item x="1286"/>
        <item x="292"/>
        <item x="1236"/>
        <item x="494"/>
        <item x="365"/>
        <item x="305"/>
        <item x="2010"/>
        <item x="1097"/>
        <item x="1104"/>
        <item x="1480"/>
        <item x="1554"/>
        <item x="2089"/>
        <item x="1259"/>
        <item x="962"/>
        <item x="1777"/>
        <item x="2243"/>
        <item x="991"/>
        <item x="880"/>
        <item x="1123"/>
        <item x="1713"/>
        <item x="717"/>
        <item x="321"/>
        <item x="660"/>
        <item x="1056"/>
        <item x="1873"/>
        <item x="1721"/>
        <item x="1923"/>
        <item x="949"/>
        <item x="342"/>
        <item x="856"/>
        <item x="1503"/>
        <item x="27"/>
        <item x="2241"/>
        <item x="395"/>
        <item x="658"/>
        <item x="592"/>
        <item x="773"/>
        <item x="959"/>
        <item x="522"/>
        <item x="1535"/>
        <item x="18"/>
        <item x="1497"/>
        <item x="1411"/>
        <item x="662"/>
        <item x="2150"/>
        <item x="2106"/>
        <item x="39"/>
        <item x="699"/>
        <item x="659"/>
        <item x="1044"/>
        <item x="754"/>
        <item x="934"/>
        <item x="409"/>
        <item x="1802"/>
        <item x="2172"/>
        <item x="2043"/>
        <item x="1213"/>
        <item x="1958"/>
        <item x="1702"/>
        <item x="2107"/>
        <item x="1435"/>
        <item x="1324"/>
        <item x="1498"/>
        <item x="1590"/>
        <item x="260"/>
        <item x="1086"/>
        <item x="1841"/>
        <item x="1336"/>
        <item x="1872"/>
        <item x="1643"/>
        <item x="653"/>
        <item x="2160"/>
        <item x="1507"/>
        <item x="2208"/>
        <item x="1588"/>
        <item x="2114"/>
        <item x="952"/>
        <item x="2250"/>
        <item x="995"/>
        <item x="2011"/>
        <item x="650"/>
        <item x="675"/>
        <item x="6"/>
        <item x="1180"/>
        <item x="35"/>
        <item x="2076"/>
        <item x="1683"/>
        <item x="830"/>
        <item x="1943"/>
        <item x="521"/>
        <item x="516"/>
        <item x="1829"/>
        <item x="2238"/>
        <item x="1246"/>
        <item x="333"/>
        <item x="2195"/>
        <item x="1830"/>
        <item x="1466"/>
        <item x="271"/>
        <item x="693"/>
        <item x="454"/>
        <item x="736"/>
        <item x="2099"/>
        <item x="971"/>
        <item x="823"/>
        <item x="1442"/>
        <item x="1820"/>
        <item x="1638"/>
        <item x="1412"/>
        <item x="2188"/>
        <item x="1413"/>
        <item x="881"/>
        <item x="2189"/>
        <item x="1641"/>
        <item x="595"/>
        <item x="891"/>
        <item x="954"/>
        <item x="319"/>
        <item x="1414"/>
        <item x="854"/>
        <item x="1499"/>
        <item x="1495"/>
        <item x="1506"/>
        <item x="1717"/>
        <item x="1863"/>
        <item x="41"/>
        <item x="1346"/>
        <item x="1710"/>
        <item x="1082"/>
        <item x="1090"/>
        <item x="855"/>
        <item x="2027"/>
        <item x="1760"/>
        <item x="1616"/>
        <item x="1950"/>
        <item x="883"/>
        <item x="2171"/>
        <item x="1361"/>
        <item x="272"/>
        <item x="666"/>
        <item x="1477"/>
        <item x="337"/>
        <item x="1254"/>
        <item x="818"/>
        <item x="382"/>
        <item x="1446"/>
        <item x="840"/>
        <item x="1556"/>
        <item x="1835"/>
        <item x="571"/>
        <item x="752"/>
        <item x="793"/>
        <item x="811"/>
        <item x="735"/>
        <item x="1433"/>
        <item x="2079"/>
        <item x="1154"/>
        <item x="1753"/>
        <item x="1328"/>
        <item x="1467"/>
        <item x="1329"/>
        <item x="1368"/>
        <item x="36"/>
        <item x="1458"/>
        <item x="1463"/>
        <item x="1429"/>
        <item x="1430"/>
        <item x="1818"/>
        <item x="1444"/>
        <item x="1081"/>
        <item x="1705"/>
        <item x="1094"/>
        <item x="1276"/>
        <item x="1831"/>
        <item x="1370"/>
        <item x="1153"/>
        <item x="2193"/>
        <item x="749"/>
        <item x="21"/>
        <item x="2098"/>
        <item x="1451"/>
        <item x="1448"/>
        <item x="1704"/>
        <item x="2008"/>
        <item x="958"/>
        <item x="315"/>
        <item x="298"/>
        <item x="1232"/>
        <item x="2209"/>
        <item x="1165"/>
        <item x="970"/>
        <item x="1445"/>
        <item x="1774"/>
        <item x="1410"/>
        <item x="544"/>
        <item x="2191"/>
        <item x="311"/>
        <item x="903"/>
        <item x="1191"/>
        <item x="879"/>
        <item x="1600"/>
        <item x="988"/>
        <item x="695"/>
        <item x="2069"/>
        <item x="1441"/>
        <item x="1437"/>
        <item x="1011"/>
        <item x="1817"/>
        <item x="1892"/>
        <item x="324"/>
        <item x="276"/>
        <item x="1843"/>
        <item x="1801"/>
        <item x="1965"/>
        <item x="1629"/>
        <item x="2051"/>
        <item x="599"/>
        <item x="1747"/>
        <item x="1453"/>
        <item x="1504"/>
        <item x="633"/>
        <item x="729"/>
        <item x="1229"/>
        <item x="2249"/>
        <item x="1155"/>
        <item x="2206"/>
        <item x="45"/>
        <item x="2015"/>
        <item x="1406"/>
        <item x="1438"/>
        <item x="281"/>
        <item x="673"/>
        <item x="577"/>
        <item x="513"/>
        <item x="1627"/>
        <item x="289"/>
        <item x="1192"/>
        <item x="1511"/>
        <item x="944"/>
        <item x="567"/>
        <item x="440"/>
        <item x="950"/>
        <item x="258"/>
        <item x="1743"/>
        <item x="2131"/>
        <item x="1739"/>
        <item x="1819"/>
        <item x="1091"/>
        <item x="2138"/>
        <item x="2194"/>
        <item x="1401"/>
        <item x="1226"/>
        <item x="1701"/>
        <item x="2252"/>
        <item x="655"/>
        <item x="1845"/>
        <item x="2210"/>
        <item x="1447"/>
        <item x="1707"/>
        <item x="2037"/>
        <item x="2247"/>
        <item x="836"/>
        <item x="2242"/>
        <item x="1750"/>
        <item x="1555"/>
        <item x="1335"/>
        <item x="1735"/>
        <item x="989"/>
        <item x="1714"/>
        <item x="829"/>
        <item x="1984"/>
        <item x="1537"/>
        <item x="1077"/>
        <item x="957"/>
        <item x="1415"/>
        <item x="1190"/>
        <item x="1263"/>
        <item x="291"/>
        <item x="945"/>
        <item x="1198"/>
        <item x="1746"/>
        <item x="913"/>
        <item x="1227"/>
        <item x="734"/>
        <item x="859"/>
        <item x="1261"/>
        <item x="1074"/>
        <item x="12"/>
        <item x="1057"/>
        <item x="974"/>
        <item x="1464"/>
        <item x="1552"/>
        <item x="2073"/>
        <item x="569"/>
        <item x="1440"/>
        <item x="438"/>
        <item x="257"/>
        <item x="2253"/>
        <item x="1431"/>
        <item x="1455"/>
        <item x="468"/>
        <item x="1416"/>
        <item x="1322"/>
        <item x="1584"/>
        <item x="1734"/>
        <item x="627"/>
        <item x="708"/>
        <item x="2047"/>
        <item x="1816"/>
        <item x="990"/>
        <item x="1461"/>
        <item x="622"/>
        <item x="795"/>
        <item x="1285"/>
        <item x="1218"/>
        <item x="1775"/>
        <item x="1663"/>
        <item x="1363"/>
        <item x="1475"/>
        <item x="956"/>
        <item x="2245"/>
        <item x="955"/>
        <item x="335"/>
        <item x="515"/>
        <item x="1752"/>
        <item x="2244"/>
        <item x="38"/>
        <item x="597"/>
        <item x="2059"/>
        <item x="730"/>
        <item x="1452"/>
        <item x="1502"/>
        <item x="603"/>
        <item x="1274"/>
        <item x="2074"/>
        <item x="1122"/>
        <item x="1571"/>
        <item x="435"/>
        <item x="1581"/>
        <item x="1968"/>
        <item x="1900"/>
        <item x="1553"/>
        <item x="1870"/>
        <item x="1911"/>
        <item x="2178"/>
        <item x="579"/>
        <item x="2236"/>
        <item x="651"/>
        <item x="236"/>
        <item x="1398"/>
        <item x="1682"/>
        <item x="1315"/>
        <item x="1765"/>
        <item x="340"/>
        <item x="1780"/>
        <item x="803"/>
        <item x="2233"/>
        <item x="2042"/>
        <item x="1947"/>
        <item x="1654"/>
        <item x="23"/>
        <item x="1279"/>
        <item x="24"/>
        <item x="53"/>
        <item x="1297"/>
        <item x="436"/>
        <item x="1449"/>
        <item x="1349"/>
        <item x="619"/>
        <item x="2102"/>
        <item x="1221"/>
        <item x="1470"/>
        <item x="657"/>
        <item x="1899"/>
        <item x="327"/>
        <item x="2070"/>
        <item x="784"/>
        <item x="331"/>
        <item x="2104"/>
        <item x="2139"/>
        <item x="1948"/>
        <item x="19"/>
        <item x="1284"/>
        <item x="1508"/>
        <item x="912"/>
        <item x="433"/>
        <item x="1369"/>
        <item x="847"/>
        <item x="28"/>
        <item x="1233"/>
        <item x="2072"/>
        <item x="278"/>
        <item x="360"/>
        <item x="998"/>
        <item x="1908"/>
        <item x="2153"/>
        <item x="696"/>
        <item x="860"/>
        <item x="1699"/>
        <item x="2083"/>
        <item x="1700"/>
        <item x="581"/>
        <item x="1655"/>
        <item x="563"/>
        <item x="345"/>
        <item x="2063"/>
        <item x="326"/>
        <item x="604"/>
        <item x="2196"/>
        <item x="282"/>
        <item x="302"/>
        <item x="710"/>
        <item x="1033"/>
        <item x="2081"/>
        <item x="359"/>
        <item x="1216"/>
        <item x="1628"/>
        <item x="1551"/>
        <item x="478"/>
        <item x="2239"/>
        <item x="1224"/>
        <item x="1321"/>
        <item x="234"/>
        <item x="22"/>
        <item x="1271"/>
        <item x="1366"/>
        <item x="1972"/>
        <item x="1927"/>
        <item x="2062"/>
        <item x="1924"/>
        <item x="1471"/>
        <item x="285"/>
        <item x="2058"/>
        <item x="1732"/>
        <item x="1045"/>
        <item x="323"/>
        <item x="1751"/>
        <item x="1428"/>
        <item x="17"/>
        <item x="1538"/>
        <item x="1874"/>
        <item x="953"/>
        <item x="1794"/>
        <item x="2144"/>
        <item x="1087"/>
        <item x="1456"/>
        <item x="1585"/>
        <item x="2124"/>
        <item x="434"/>
        <item x="541"/>
        <item x="1510"/>
        <item x="2049"/>
        <item x="1079"/>
        <item x="2237"/>
        <item x="1550"/>
        <item x="32"/>
        <item x="1054"/>
        <item x="339"/>
        <item x="1078"/>
        <item x="1560"/>
        <item x="1741"/>
        <item x="1043"/>
        <item x="1222"/>
        <item x="484"/>
        <item x="1174"/>
        <item x="786"/>
        <item x="1744"/>
        <item x="10"/>
        <item x="2060"/>
        <item x="618"/>
        <item x="718"/>
        <item x="1490"/>
        <item x="1022"/>
        <item x="1543"/>
        <item x="14"/>
        <item x="568"/>
        <item x="1731"/>
        <item x="1779"/>
        <item x="1084"/>
        <item x="235"/>
        <item x="344"/>
        <item x="1725"/>
        <item x="229"/>
        <item x="1360"/>
        <item x="1586"/>
        <item x="1542"/>
        <item x="52"/>
        <item x="1659"/>
        <item x="1185"/>
        <item x="1487"/>
        <item x="886"/>
        <item x="1371"/>
        <item x="1314"/>
        <item x="1689"/>
        <item x="1691"/>
        <item x="437"/>
        <item x="1694"/>
        <item x="33"/>
        <item x="499"/>
        <item x="2170"/>
        <item x="1032"/>
        <item x="930"/>
        <item x="40"/>
        <item x="1500"/>
        <item x="1722"/>
        <item x="1067"/>
        <item x="2066"/>
        <item x="2165"/>
        <item x="1547"/>
        <item x="1729"/>
        <item x="979"/>
        <item x="1559"/>
        <item x="48"/>
        <item x="1320"/>
        <item x="2097"/>
        <item x="2246"/>
        <item x="50"/>
        <item x="1469"/>
        <item x="1728"/>
        <item x="439"/>
        <item x="329"/>
        <item x="961"/>
        <item x="1359"/>
        <item x="1587"/>
        <item x="1146"/>
        <item x="242"/>
        <item x="2177"/>
        <item x="1296"/>
        <item x="1599"/>
        <item x="2064"/>
        <item x="1720"/>
        <item x="1917"/>
        <item x="1945"/>
        <item x="1316"/>
        <item x="1828"/>
        <item x="546"/>
        <item x="2068"/>
        <item x="1690"/>
        <item x="1740"/>
        <item x="2080"/>
        <item x="1184"/>
        <item x="328"/>
        <item x="1676"/>
        <item x="1854"/>
        <item x="2067"/>
        <item x="297"/>
        <item x="1768"/>
        <item x="1558"/>
        <item x="325"/>
        <item x="2192"/>
        <item x="999"/>
        <item x="2149"/>
        <item x="1194"/>
        <item x="42"/>
        <item x="1759"/>
        <item x="1319"/>
        <item x="2065"/>
        <item x="1409"/>
        <item x="1143"/>
        <item x="15"/>
        <item x="1019"/>
        <item x="31"/>
        <item x="1778"/>
        <item x="300"/>
        <item x="1203"/>
        <item x="1282"/>
        <item x="1002"/>
        <item x="1121"/>
        <item x="1849"/>
        <item x="1692"/>
        <item x="1343"/>
        <item x="1512"/>
        <item x="233"/>
        <item x="1420"/>
        <item x="1577"/>
        <item x="1563"/>
        <item x="2190"/>
        <item x="30"/>
        <item x="1891"/>
        <item x="1375"/>
        <item x="1272"/>
        <item x="1034"/>
        <item x="26"/>
        <item x="1946"/>
        <item x="2255"/>
        <item x="1726"/>
        <item x="1715"/>
        <item x="313"/>
        <item x="1478"/>
        <item x="1561"/>
        <item x="288"/>
        <item x="1540"/>
        <item x="2077"/>
        <item x="1712"/>
        <item x="1748"/>
        <item x="1693"/>
        <item x="1708"/>
        <item x="1844"/>
        <item x="904"/>
        <item x="2163"/>
        <item x="1384"/>
        <item x="1539"/>
        <item x="1703"/>
        <item x="1389"/>
        <item x="624"/>
        <item x="1548"/>
        <item x="1101"/>
        <item x="243"/>
        <item x="16"/>
        <item x="1262"/>
        <item x="1711"/>
        <item x="44"/>
        <item x="782"/>
        <item x="1323"/>
        <item x="1479"/>
        <item x="1549"/>
        <item x="1582"/>
        <item x="1667"/>
        <item x="1422"/>
        <item x="1193"/>
        <item x="1674"/>
        <item x="1424"/>
        <item x="1709"/>
        <item x="237"/>
        <item x="2061"/>
        <item x="238"/>
        <item x="1317"/>
        <item x="890"/>
        <item x="1827"/>
        <item x="1327"/>
        <item x="1545"/>
        <item x="1311"/>
        <item x="1871"/>
        <item x="1838"/>
        <item x="1421"/>
        <item x="1423"/>
        <item x="731"/>
        <item x="1848"/>
        <item x="1795"/>
        <item x="996"/>
        <item x="2176"/>
        <item x="1541"/>
        <item x="1901"/>
        <item x="1215"/>
        <item x="241"/>
        <item x="997"/>
        <item x="1814"/>
        <item x="1656"/>
        <item x="308"/>
        <item x="343"/>
        <item x="1544"/>
        <item x="496"/>
        <item x="334"/>
        <item x="711"/>
        <item x="43"/>
        <item x="951"/>
        <item x="694"/>
        <item x="1546"/>
        <item x="1790"/>
        <item x="1562"/>
        <item x="290"/>
        <item x="1624"/>
        <item x="1688"/>
        <item x="1857"/>
        <item x="1675"/>
        <item x="863"/>
        <item x="600"/>
        <item x="1076"/>
        <item x="1012"/>
        <item x="265"/>
        <item x="709"/>
        <item x="846"/>
        <item x="1397"/>
        <item x="358"/>
        <item x="862"/>
        <item x="1217"/>
        <item x="2130"/>
        <item x="2082"/>
        <item x="888"/>
        <item x="1944"/>
        <item x="1030"/>
        <item x="981"/>
        <item x="1695"/>
        <item x="1723"/>
        <item x="1024"/>
        <item x="2103"/>
        <item x="1696"/>
        <item x="1837"/>
        <item x="1023"/>
        <item x="346"/>
        <item x="2096"/>
        <item x="1186"/>
        <item x="1698"/>
        <item x="1127"/>
        <item x="266"/>
        <item x="835"/>
        <item x="1513"/>
        <item x="1128"/>
        <item x="307"/>
        <item x="1949"/>
        <item x="46"/>
        <item x="2095"/>
        <item x="2126"/>
        <item x="2254"/>
        <item x="1000"/>
        <item x="770"/>
        <item x="1152"/>
        <item x="1367"/>
        <item x="1839"/>
        <item x="1309"/>
        <item x="1372"/>
        <item x="1505"/>
        <item x="1031"/>
        <item x="2164"/>
        <item x="1737"/>
        <item x="1928"/>
        <item x="347"/>
        <item x="1719"/>
        <item x="1131"/>
        <item t="default"/>
      </items>
    </pivotField>
    <pivotField compact="0" outline="0" subtotalTop="0" showAll="0" topAutoShow="0" includeNewItemsInFilter="1"/>
    <pivotField axis="axisRow" compact="0" outline="0" subtotalTop="0" showAll="0" topAutoShow="0" includeNewItemsInFilter="1">
      <items count="35">
        <item m="1" x="33"/>
        <item x="8"/>
        <item x="2"/>
        <item x="0"/>
        <item x="11"/>
        <item x="3"/>
        <item x="16"/>
        <item x="21"/>
        <item x="20"/>
        <item x="12"/>
        <item x="22"/>
        <item x="31"/>
        <item x="18"/>
        <item x="10"/>
        <item x="23"/>
        <item x="29"/>
        <item x="1"/>
        <item x="4"/>
        <item x="15"/>
        <item x="13"/>
        <item x="5"/>
        <item x="14"/>
        <item x="6"/>
        <item x="7"/>
        <item x="19"/>
        <item x="27"/>
        <item x="28"/>
        <item x="26"/>
        <item x="30"/>
        <item x="9"/>
        <item x="25"/>
        <item x="17"/>
        <item h="1" x="32"/>
        <item x="24"/>
        <item t="default"/>
      </items>
    </pivotField>
  </pivotFields>
  <rowFields count="1">
    <field x="7"/>
  </rowFields>
  <rowItems count="33">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3"/>
    </i>
    <i t="grand">
      <x/>
    </i>
  </rowItems>
  <colFields count="1">
    <field x="1"/>
  </colFields>
  <colItems count="13">
    <i>
      <x/>
    </i>
    <i>
      <x v="1"/>
    </i>
    <i>
      <x v="2"/>
    </i>
    <i>
      <x v="3"/>
    </i>
    <i>
      <x v="4"/>
    </i>
    <i>
      <x v="5"/>
    </i>
    <i>
      <x v="6"/>
    </i>
    <i>
      <x v="7"/>
    </i>
    <i>
      <x v="8"/>
    </i>
    <i>
      <x v="9"/>
    </i>
    <i>
      <x v="10"/>
    </i>
    <i>
      <x v="11"/>
    </i>
    <i t="grand">
      <x/>
    </i>
  </colItems>
  <dataFields count="1">
    <dataField name="求和项:付款金额" fld="5" baseField="0" baseItem="0"/>
  </dataFields>
  <formats count="239">
    <format>
      <pivotArea field="7" type="button" dataOnly="0" labelOnly="1" outline="0" fieldPosition="0"/>
    </format>
    <format>
      <pivotArea dataOnly="0" labelOnly="1" outline="0" fieldPosition="0">
        <references count="1">
          <reference field="1" count="1">
            <x v="0"/>
          </reference>
        </references>
      </pivotArea>
    </format>
    <format>
      <pivotArea dataOnly="0" labelOnly="1" outline="0" fieldPosition="0">
        <references count="1">
          <reference field="1" count="1">
            <x v="1"/>
          </reference>
        </references>
      </pivotArea>
    </format>
    <format>
      <pivotArea dataOnly="0" labelOnly="1" outline="0" fieldPosition="0">
        <references count="1">
          <reference field="1" count="1">
            <x v="2"/>
          </reference>
        </references>
      </pivotArea>
    </format>
    <format>
      <pivotArea dataOnly="0" labelOnly="1" outline="0" fieldPosition="0">
        <references count="1">
          <reference field="1" count="1">
            <x v="3"/>
          </reference>
        </references>
      </pivotArea>
    </format>
    <format>
      <pivotArea dataOnly="0" labelOnly="1" outline="0" fieldPosition="0">
        <references count="1">
          <reference field="1" count="1">
            <x v="4"/>
          </reference>
        </references>
      </pivotArea>
    </format>
    <format>
      <pivotArea dataOnly="0" labelOnly="1" outline="0" fieldPosition="0">
        <references count="1">
          <reference field="1" count="1">
            <x v="5"/>
          </reference>
        </references>
      </pivotArea>
    </format>
    <format>
      <pivotArea dataOnly="0" labelOnly="1" outline="0" fieldPosition="0">
        <references count="1">
          <reference field="1" count="1">
            <x v="6"/>
          </reference>
        </references>
      </pivotArea>
    </format>
    <format>
      <pivotArea dataOnly="0" labelOnly="1" outline="0" fieldPosition="0">
        <references count="1">
          <reference field="1" count="1">
            <x v="7"/>
          </reference>
        </references>
      </pivotArea>
    </format>
    <format>
      <pivotArea dataOnly="0" labelOnly="1" outline="0" fieldPosition="0">
        <references count="1">
          <reference field="1" count="1">
            <x v="8"/>
          </reference>
        </references>
      </pivotArea>
    </format>
    <format>
      <pivotArea dataOnly="0" labelOnly="1" outline="0" fieldPosition="0">
        <references count="1">
          <reference field="1" count="1">
            <x v="9"/>
          </reference>
        </references>
      </pivotArea>
    </format>
    <format>
      <pivotArea dataOnly="0" labelOnly="1" outline="0" fieldPosition="0">
        <references count="1">
          <reference field="1" count="1">
            <x v="10"/>
          </reference>
        </references>
      </pivotArea>
    </format>
    <format>
      <pivotArea dataOnly="0" labelOnly="1" outline="0" fieldPosition="0">
        <references count="1">
          <reference field="1" count="1">
            <x v="11"/>
          </reference>
        </references>
      </pivotArea>
    </format>
    <format>
      <pivotArea dataOnly="0" labelOnly="1" grandCol="1" outline="0" fieldPosition="0"/>
    </format>
    <format dxfId="728">
      <pivotArea field="7" type="button" dataOnly="0" labelOnly="1" outline="0" fieldPosition="0"/>
    </format>
    <format dxfId="727">
      <pivotArea dataOnly="0" labelOnly="1" outline="0" fieldPosition="0">
        <references count="1">
          <reference field="1" count="1">
            <x v="0"/>
          </reference>
        </references>
      </pivotArea>
    </format>
    <format dxfId="726">
      <pivotArea dataOnly="0" labelOnly="1" outline="0" fieldPosition="0">
        <references count="1">
          <reference field="1" count="1">
            <x v="1"/>
          </reference>
        </references>
      </pivotArea>
    </format>
    <format dxfId="725">
      <pivotArea dataOnly="0" labelOnly="1" outline="0" fieldPosition="0">
        <references count="1">
          <reference field="1" count="1">
            <x v="2"/>
          </reference>
        </references>
      </pivotArea>
    </format>
    <format dxfId="724">
      <pivotArea dataOnly="0" labelOnly="1" outline="0" fieldPosition="0">
        <references count="1">
          <reference field="1" count="1">
            <x v="3"/>
          </reference>
        </references>
      </pivotArea>
    </format>
    <format dxfId="723">
      <pivotArea dataOnly="0" labelOnly="1" outline="0" fieldPosition="0">
        <references count="1">
          <reference field="1" count="1">
            <x v="4"/>
          </reference>
        </references>
      </pivotArea>
    </format>
    <format dxfId="722">
      <pivotArea dataOnly="0" labelOnly="1" outline="0" fieldPosition="0">
        <references count="1">
          <reference field="1" count="1">
            <x v="5"/>
          </reference>
        </references>
      </pivotArea>
    </format>
    <format dxfId="721">
      <pivotArea dataOnly="0" labelOnly="1" outline="0" fieldPosition="0">
        <references count="1">
          <reference field="1" count="1">
            <x v="6"/>
          </reference>
        </references>
      </pivotArea>
    </format>
    <format dxfId="720">
      <pivotArea dataOnly="0" labelOnly="1" outline="0" fieldPosition="0">
        <references count="1">
          <reference field="1" count="1">
            <x v="7"/>
          </reference>
        </references>
      </pivotArea>
    </format>
    <format dxfId="719">
      <pivotArea dataOnly="0" labelOnly="1" outline="0" fieldPosition="0">
        <references count="1">
          <reference field="1" count="1">
            <x v="8"/>
          </reference>
        </references>
      </pivotArea>
    </format>
    <format dxfId="718">
      <pivotArea dataOnly="0" labelOnly="1" outline="0" fieldPosition="0">
        <references count="1">
          <reference field="1" count="1">
            <x v="9"/>
          </reference>
        </references>
      </pivotArea>
    </format>
    <format dxfId="717">
      <pivotArea dataOnly="0" labelOnly="1" outline="0" fieldPosition="0">
        <references count="1">
          <reference field="1" count="1">
            <x v="10"/>
          </reference>
        </references>
      </pivotArea>
    </format>
    <format dxfId="716">
      <pivotArea dataOnly="0" labelOnly="1" outline="0" fieldPosition="0">
        <references count="1">
          <reference field="1" count="1">
            <x v="11"/>
          </reference>
        </references>
      </pivotArea>
    </format>
    <format dxfId="715">
      <pivotArea dataOnly="0" labelOnly="1" grandCol="1" outline="0" fieldPosition="0"/>
    </format>
    <format dxfId="714">
      <pivotArea dataOnly="0" labelOnly="1" outline="0" fieldPosition="0">
        <references count="1">
          <reference field="7" count="1">
            <x v="1"/>
          </reference>
        </references>
      </pivotArea>
    </format>
    <format dxfId="713">
      <pivotArea dataOnly="0" labelOnly="1" outline="0" fieldPosition="0">
        <references count="1">
          <reference field="7" count="1">
            <x v="2"/>
          </reference>
        </references>
      </pivotArea>
    </format>
    <format dxfId="712">
      <pivotArea dataOnly="0" labelOnly="1" outline="0" fieldPosition="0">
        <references count="1">
          <reference field="7" count="1">
            <x v="3"/>
          </reference>
        </references>
      </pivotArea>
    </format>
    <format dxfId="711">
      <pivotArea dataOnly="0" labelOnly="1" outline="0" fieldPosition="0">
        <references count="1">
          <reference field="7" count="1">
            <x v="4"/>
          </reference>
        </references>
      </pivotArea>
    </format>
    <format dxfId="710">
      <pivotArea dataOnly="0" labelOnly="1" outline="0" fieldPosition="0">
        <references count="1">
          <reference field="7" count="1">
            <x v="5"/>
          </reference>
        </references>
      </pivotArea>
    </format>
    <format dxfId="709">
      <pivotArea dataOnly="0" labelOnly="1" outline="0" fieldPosition="0">
        <references count="1">
          <reference field="7" count="1">
            <x v="6"/>
          </reference>
        </references>
      </pivotArea>
    </format>
    <format dxfId="708">
      <pivotArea dataOnly="0" labelOnly="1" outline="0" fieldPosition="0">
        <references count="1">
          <reference field="7" count="1">
            <x v="7"/>
          </reference>
        </references>
      </pivotArea>
    </format>
    <format dxfId="707">
      <pivotArea dataOnly="0" labelOnly="1" outline="0" fieldPosition="0">
        <references count="1">
          <reference field="7" count="1">
            <x v="8"/>
          </reference>
        </references>
      </pivotArea>
    </format>
    <format dxfId="706">
      <pivotArea dataOnly="0" labelOnly="1" outline="0" fieldPosition="0">
        <references count="1">
          <reference field="7" count="1">
            <x v="9"/>
          </reference>
        </references>
      </pivotArea>
    </format>
    <format dxfId="705">
      <pivotArea dataOnly="0" labelOnly="1" outline="0" fieldPosition="0">
        <references count="1">
          <reference field="7" count="1">
            <x v="10"/>
          </reference>
        </references>
      </pivotArea>
    </format>
    <format dxfId="704">
      <pivotArea dataOnly="0" labelOnly="1" outline="0" fieldPosition="0">
        <references count="1">
          <reference field="7" count="1">
            <x v="11"/>
          </reference>
        </references>
      </pivotArea>
    </format>
    <format dxfId="703">
      <pivotArea dataOnly="0" labelOnly="1" outline="0" fieldPosition="0">
        <references count="1">
          <reference field="7" count="1">
            <x v="12"/>
          </reference>
        </references>
      </pivotArea>
    </format>
    <format dxfId="702">
      <pivotArea dataOnly="0" labelOnly="1" outline="0" fieldPosition="0">
        <references count="1">
          <reference field="7" count="1">
            <x v="13"/>
          </reference>
        </references>
      </pivotArea>
    </format>
    <format dxfId="701">
      <pivotArea dataOnly="0" labelOnly="1" outline="0" fieldPosition="0">
        <references count="1">
          <reference field="7" count="1">
            <x v="14"/>
          </reference>
        </references>
      </pivotArea>
    </format>
    <format dxfId="700">
      <pivotArea dataOnly="0" labelOnly="1" outline="0" fieldPosition="0">
        <references count="1">
          <reference field="7" count="1">
            <x v="15"/>
          </reference>
        </references>
      </pivotArea>
    </format>
    <format dxfId="699">
      <pivotArea dataOnly="0" labelOnly="1" outline="0" fieldPosition="0">
        <references count="1">
          <reference field="7" count="1">
            <x v="16"/>
          </reference>
        </references>
      </pivotArea>
    </format>
    <format dxfId="698">
      <pivotArea dataOnly="0" labelOnly="1" outline="0" fieldPosition="0">
        <references count="1">
          <reference field="7" count="1">
            <x v="17"/>
          </reference>
        </references>
      </pivotArea>
    </format>
    <format dxfId="697">
      <pivotArea dataOnly="0" labelOnly="1" outline="0" fieldPosition="0">
        <references count="1">
          <reference field="7" count="1">
            <x v="18"/>
          </reference>
        </references>
      </pivotArea>
    </format>
    <format dxfId="696">
      <pivotArea dataOnly="0" labelOnly="1" outline="0" fieldPosition="0">
        <references count="1">
          <reference field="7" count="1">
            <x v="19"/>
          </reference>
        </references>
      </pivotArea>
    </format>
    <format dxfId="695">
      <pivotArea dataOnly="0" labelOnly="1" outline="0" fieldPosition="0">
        <references count="1">
          <reference field="7" count="1">
            <x v="20"/>
          </reference>
        </references>
      </pivotArea>
    </format>
    <format dxfId="694">
      <pivotArea dataOnly="0" labelOnly="1" outline="0" fieldPosition="0">
        <references count="1">
          <reference field="7" count="1">
            <x v="21"/>
          </reference>
        </references>
      </pivotArea>
    </format>
    <format dxfId="693">
      <pivotArea dataOnly="0" labelOnly="1" outline="0" fieldPosition="0">
        <references count="1">
          <reference field="7" count="1">
            <x v="22"/>
          </reference>
        </references>
      </pivotArea>
    </format>
    <format dxfId="692">
      <pivotArea dataOnly="0" labelOnly="1" outline="0" fieldPosition="0">
        <references count="1">
          <reference field="7" count="1">
            <x v="23"/>
          </reference>
        </references>
      </pivotArea>
    </format>
    <format dxfId="691">
      <pivotArea dataOnly="0" labelOnly="1" outline="0" fieldPosition="0">
        <references count="1">
          <reference field="7" count="1">
            <x v="24"/>
          </reference>
        </references>
      </pivotArea>
    </format>
    <format dxfId="690">
      <pivotArea dataOnly="0" labelOnly="1" outline="0" fieldPosition="0">
        <references count="1">
          <reference field="7" count="1">
            <x v="25"/>
          </reference>
        </references>
      </pivotArea>
    </format>
    <format dxfId="689">
      <pivotArea dataOnly="0" labelOnly="1" outline="0" fieldPosition="0">
        <references count="1">
          <reference field="7" count="1">
            <x v="26"/>
          </reference>
        </references>
      </pivotArea>
    </format>
    <format dxfId="688">
      <pivotArea dataOnly="0" labelOnly="1" outline="0" fieldPosition="0">
        <references count="1">
          <reference field="7" count="1">
            <x v="27"/>
          </reference>
        </references>
      </pivotArea>
    </format>
    <format dxfId="687">
      <pivotArea dataOnly="0" labelOnly="1" outline="0" fieldPosition="0">
        <references count="1">
          <reference field="7" count="1">
            <x v="28"/>
          </reference>
        </references>
      </pivotArea>
    </format>
    <format dxfId="686">
      <pivotArea dataOnly="0" labelOnly="1" outline="0" fieldPosition="0">
        <references count="1">
          <reference field="7" count="1">
            <x v="29"/>
          </reference>
        </references>
      </pivotArea>
    </format>
    <format dxfId="685">
      <pivotArea dataOnly="0" labelOnly="1" outline="0" fieldPosition="0">
        <references count="1">
          <reference field="7" count="1">
            <x v="30"/>
          </reference>
        </references>
      </pivotArea>
    </format>
    <format dxfId="684">
      <pivotArea dataOnly="0" labelOnly="1" outline="0" fieldPosition="0">
        <references count="1">
          <reference field="7" count="1">
            <x v="31"/>
          </reference>
        </references>
      </pivotArea>
    </format>
    <format dxfId="683">
      <pivotArea dataOnly="0" labelOnly="1" outline="0" fieldPosition="0">
        <references count="1">
          <reference field="7" count="1">
            <x v="33"/>
          </reference>
        </references>
      </pivotArea>
    </format>
    <format dxfId="682">
      <pivotArea dataOnly="0" labelOnly="1" grandRow="1" outline="0" fieldPosition="0"/>
    </format>
    <format dxfId="681">
      <pivotArea field="7" type="button" dataOnly="0" labelOnly="1" outline="0" fieldPosition="0"/>
    </format>
    <format dxfId="680">
      <pivotArea dataOnly="0" labelOnly="1" outline="0" fieldPosition="0">
        <references count="1">
          <reference field="7" count="1">
            <x v="1"/>
          </reference>
        </references>
      </pivotArea>
    </format>
    <format dxfId="679">
      <pivotArea dataOnly="0" labelOnly="1" outline="0" fieldPosition="0">
        <references count="1">
          <reference field="7" count="1">
            <x v="2"/>
          </reference>
        </references>
      </pivotArea>
    </format>
    <format dxfId="678">
      <pivotArea dataOnly="0" labelOnly="1" outline="0" fieldPosition="0">
        <references count="1">
          <reference field="7" count="1">
            <x v="3"/>
          </reference>
        </references>
      </pivotArea>
    </format>
    <format dxfId="677">
      <pivotArea dataOnly="0" labelOnly="1" outline="0" fieldPosition="0">
        <references count="1">
          <reference field="7" count="1">
            <x v="4"/>
          </reference>
        </references>
      </pivotArea>
    </format>
    <format dxfId="676">
      <pivotArea dataOnly="0" labelOnly="1" outline="0" fieldPosition="0">
        <references count="1">
          <reference field="7" count="1">
            <x v="5"/>
          </reference>
        </references>
      </pivotArea>
    </format>
    <format dxfId="675">
      <pivotArea dataOnly="0" labelOnly="1" outline="0" fieldPosition="0">
        <references count="1">
          <reference field="7" count="1">
            <x v="6"/>
          </reference>
        </references>
      </pivotArea>
    </format>
    <format dxfId="674">
      <pivotArea dataOnly="0" labelOnly="1" outline="0" fieldPosition="0">
        <references count="1">
          <reference field="7" count="1">
            <x v="7"/>
          </reference>
        </references>
      </pivotArea>
    </format>
    <format dxfId="673">
      <pivotArea dataOnly="0" labelOnly="1" outline="0" fieldPosition="0">
        <references count="1">
          <reference field="7" count="1">
            <x v="8"/>
          </reference>
        </references>
      </pivotArea>
    </format>
    <format dxfId="672">
      <pivotArea dataOnly="0" labelOnly="1" outline="0" fieldPosition="0">
        <references count="1">
          <reference field="7" count="1">
            <x v="9"/>
          </reference>
        </references>
      </pivotArea>
    </format>
    <format dxfId="671">
      <pivotArea dataOnly="0" labelOnly="1" outline="0" fieldPosition="0">
        <references count="1">
          <reference field="7" count="1">
            <x v="10"/>
          </reference>
        </references>
      </pivotArea>
    </format>
    <format dxfId="670">
      <pivotArea dataOnly="0" labelOnly="1" outline="0" fieldPosition="0">
        <references count="1">
          <reference field="7" count="1">
            <x v="11"/>
          </reference>
        </references>
      </pivotArea>
    </format>
    <format dxfId="669">
      <pivotArea dataOnly="0" labelOnly="1" outline="0" fieldPosition="0">
        <references count="1">
          <reference field="7" count="1">
            <x v="12"/>
          </reference>
        </references>
      </pivotArea>
    </format>
    <format dxfId="668">
      <pivotArea dataOnly="0" labelOnly="1" outline="0" fieldPosition="0">
        <references count="1">
          <reference field="7" count="1">
            <x v="13"/>
          </reference>
        </references>
      </pivotArea>
    </format>
    <format dxfId="667">
      <pivotArea dataOnly="0" labelOnly="1" outline="0" fieldPosition="0">
        <references count="1">
          <reference field="7" count="1">
            <x v="14"/>
          </reference>
        </references>
      </pivotArea>
    </format>
    <format dxfId="666">
      <pivotArea dataOnly="0" labelOnly="1" outline="0" fieldPosition="0">
        <references count="1">
          <reference field="7" count="1">
            <x v="15"/>
          </reference>
        </references>
      </pivotArea>
    </format>
    <format dxfId="665">
      <pivotArea dataOnly="0" labelOnly="1" outline="0" fieldPosition="0">
        <references count="1">
          <reference field="7" count="1">
            <x v="16"/>
          </reference>
        </references>
      </pivotArea>
    </format>
    <format dxfId="664">
      <pivotArea dataOnly="0" labelOnly="1" outline="0" fieldPosition="0">
        <references count="1">
          <reference field="7" count="1">
            <x v="17"/>
          </reference>
        </references>
      </pivotArea>
    </format>
    <format dxfId="663">
      <pivotArea dataOnly="0" labelOnly="1" outline="0" fieldPosition="0">
        <references count="1">
          <reference field="7" count="1">
            <x v="18"/>
          </reference>
        </references>
      </pivotArea>
    </format>
    <format dxfId="662">
      <pivotArea dataOnly="0" labelOnly="1" outline="0" fieldPosition="0">
        <references count="1">
          <reference field="7" count="1">
            <x v="19"/>
          </reference>
        </references>
      </pivotArea>
    </format>
    <format dxfId="661">
      <pivotArea dataOnly="0" labelOnly="1" outline="0" fieldPosition="0">
        <references count="1">
          <reference field="7" count="1">
            <x v="20"/>
          </reference>
        </references>
      </pivotArea>
    </format>
    <format dxfId="660">
      <pivotArea dataOnly="0" labelOnly="1" outline="0" fieldPosition="0">
        <references count="1">
          <reference field="7" count="1">
            <x v="21"/>
          </reference>
        </references>
      </pivotArea>
    </format>
    <format dxfId="659">
      <pivotArea dataOnly="0" labelOnly="1" outline="0" fieldPosition="0">
        <references count="1">
          <reference field="7" count="1">
            <x v="22"/>
          </reference>
        </references>
      </pivotArea>
    </format>
    <format dxfId="658">
      <pivotArea dataOnly="0" labelOnly="1" outline="0" fieldPosition="0">
        <references count="1">
          <reference field="7" count="1">
            <x v="23"/>
          </reference>
        </references>
      </pivotArea>
    </format>
    <format dxfId="657">
      <pivotArea dataOnly="0" labelOnly="1" outline="0" fieldPosition="0">
        <references count="1">
          <reference field="7" count="1">
            <x v="24"/>
          </reference>
        </references>
      </pivotArea>
    </format>
    <format dxfId="656">
      <pivotArea dataOnly="0" labelOnly="1" outline="0" fieldPosition="0">
        <references count="1">
          <reference field="7" count="1">
            <x v="25"/>
          </reference>
        </references>
      </pivotArea>
    </format>
    <format dxfId="655">
      <pivotArea dataOnly="0" labelOnly="1" outline="0" fieldPosition="0">
        <references count="1">
          <reference field="7" count="1">
            <x v="26"/>
          </reference>
        </references>
      </pivotArea>
    </format>
    <format dxfId="654">
      <pivotArea dataOnly="0" labelOnly="1" outline="0" fieldPosition="0">
        <references count="1">
          <reference field="7" count="1">
            <x v="27"/>
          </reference>
        </references>
      </pivotArea>
    </format>
    <format dxfId="653">
      <pivotArea dataOnly="0" labelOnly="1" outline="0" fieldPosition="0">
        <references count="1">
          <reference field="7" count="1">
            <x v="28"/>
          </reference>
        </references>
      </pivotArea>
    </format>
    <format dxfId="652">
      <pivotArea dataOnly="0" labelOnly="1" outline="0" fieldPosition="0">
        <references count="1">
          <reference field="7" count="1">
            <x v="29"/>
          </reference>
        </references>
      </pivotArea>
    </format>
    <format dxfId="651">
      <pivotArea dataOnly="0" labelOnly="1" outline="0" fieldPosition="0">
        <references count="1">
          <reference field="7" count="1">
            <x v="30"/>
          </reference>
        </references>
      </pivotArea>
    </format>
    <format dxfId="650">
      <pivotArea dataOnly="0" labelOnly="1" outline="0" fieldPosition="0">
        <references count="1">
          <reference field="7" count="1">
            <x v="31"/>
          </reference>
        </references>
      </pivotArea>
    </format>
    <format dxfId="649">
      <pivotArea dataOnly="0" labelOnly="1" outline="0" fieldPosition="0">
        <references count="1">
          <reference field="7" count="1">
            <x v="33"/>
          </reference>
        </references>
      </pivotArea>
    </format>
    <format dxfId="648">
      <pivotArea dataOnly="0" labelOnly="1" grandRow="1" outline="0" fieldPosition="0"/>
    </format>
    <format dxfId="647">
      <pivotArea dataOnly="0" labelOnly="1" outline="0" fieldPosition="0">
        <references count="1">
          <reference field="1" count="1">
            <x v="0"/>
          </reference>
        </references>
      </pivotArea>
    </format>
    <format dxfId="646">
      <pivotArea dataOnly="0" labelOnly="1" outline="0" fieldPosition="0">
        <references count="1">
          <reference field="1" count="1">
            <x v="1"/>
          </reference>
        </references>
      </pivotArea>
    </format>
    <format dxfId="645">
      <pivotArea dataOnly="0" labelOnly="1" outline="0" fieldPosition="0">
        <references count="1">
          <reference field="1" count="1">
            <x v="2"/>
          </reference>
        </references>
      </pivotArea>
    </format>
    <format dxfId="644">
      <pivotArea dataOnly="0" labelOnly="1" outline="0" fieldPosition="0">
        <references count="1">
          <reference field="1" count="1">
            <x v="3"/>
          </reference>
        </references>
      </pivotArea>
    </format>
    <format dxfId="643">
      <pivotArea dataOnly="0" labelOnly="1" outline="0" fieldPosition="0">
        <references count="1">
          <reference field="1" count="1">
            <x v="4"/>
          </reference>
        </references>
      </pivotArea>
    </format>
    <format dxfId="642">
      <pivotArea dataOnly="0" labelOnly="1" outline="0" fieldPosition="0">
        <references count="1">
          <reference field="1" count="1">
            <x v="5"/>
          </reference>
        </references>
      </pivotArea>
    </format>
    <format dxfId="641">
      <pivotArea dataOnly="0" labelOnly="1" outline="0" fieldPosition="0">
        <references count="1">
          <reference field="1" count="1">
            <x v="6"/>
          </reference>
        </references>
      </pivotArea>
    </format>
    <format dxfId="640">
      <pivotArea dataOnly="0" labelOnly="1" outline="0" fieldPosition="0">
        <references count="1">
          <reference field="1" count="1">
            <x v="7"/>
          </reference>
        </references>
      </pivotArea>
    </format>
    <format dxfId="639">
      <pivotArea dataOnly="0" labelOnly="1" outline="0" fieldPosition="0">
        <references count="1">
          <reference field="1" count="1">
            <x v="8"/>
          </reference>
        </references>
      </pivotArea>
    </format>
    <format dxfId="638">
      <pivotArea dataOnly="0" labelOnly="1" outline="0" fieldPosition="0">
        <references count="1">
          <reference field="1" count="1">
            <x v="9"/>
          </reference>
        </references>
      </pivotArea>
    </format>
    <format dxfId="637">
      <pivotArea dataOnly="0" labelOnly="1" outline="0" fieldPosition="0">
        <references count="1">
          <reference field="1" count="1">
            <x v="10"/>
          </reference>
        </references>
      </pivotArea>
    </format>
    <format dxfId="636">
      <pivotArea dataOnly="0" labelOnly="1" outline="0" fieldPosition="0">
        <references count="1">
          <reference field="1" count="1">
            <x v="11"/>
          </reference>
        </references>
      </pivotArea>
    </format>
    <format dxfId="635">
      <pivotArea dataOnly="0" labelOnly="1" grandCol="1" outline="0" fieldPosition="0"/>
    </format>
    <format dxfId="634">
      <pivotArea outline="0" fieldPosition="0"/>
    </format>
    <format dxfId="633">
      <pivotArea type="origin" dataOnly="0" labelOnly="1" outline="0" fieldPosition="0"/>
    </format>
    <format dxfId="632">
      <pivotArea field="1" type="button" dataOnly="0" labelOnly="1" outline="0" fieldPosition="0"/>
    </format>
    <format dxfId="631">
      <pivotArea field="7" type="button" dataOnly="0" labelOnly="1" outline="0" fieldPosition="0"/>
    </format>
    <format dxfId="630">
      <pivotArea dataOnly="0" labelOnly="1" outline="0" fieldPosition="0">
        <references count="1">
          <reference field="1" count="1">
            <x v="0"/>
          </reference>
        </references>
      </pivotArea>
    </format>
    <format dxfId="629">
      <pivotArea dataOnly="0" labelOnly="1" outline="0" fieldPosition="0">
        <references count="1">
          <reference field="1" count="1">
            <x v="1"/>
          </reference>
        </references>
      </pivotArea>
    </format>
    <format dxfId="628">
      <pivotArea dataOnly="0" labelOnly="1" outline="0" fieldPosition="0">
        <references count="1">
          <reference field="1" count="1">
            <x v="2"/>
          </reference>
        </references>
      </pivotArea>
    </format>
    <format dxfId="627">
      <pivotArea dataOnly="0" labelOnly="1" outline="0" fieldPosition="0">
        <references count="1">
          <reference field="1" count="1">
            <x v="3"/>
          </reference>
        </references>
      </pivotArea>
    </format>
    <format dxfId="626">
      <pivotArea dataOnly="0" labelOnly="1" outline="0" fieldPosition="0">
        <references count="1">
          <reference field="1" count="1">
            <x v="4"/>
          </reference>
        </references>
      </pivotArea>
    </format>
    <format dxfId="625">
      <pivotArea dataOnly="0" labelOnly="1" outline="0" fieldPosition="0">
        <references count="1">
          <reference field="1" count="1">
            <x v="5"/>
          </reference>
        </references>
      </pivotArea>
    </format>
    <format dxfId="624">
      <pivotArea dataOnly="0" labelOnly="1" outline="0" fieldPosition="0">
        <references count="1">
          <reference field="1" count="1">
            <x v="6"/>
          </reference>
        </references>
      </pivotArea>
    </format>
    <format dxfId="623">
      <pivotArea dataOnly="0" labelOnly="1" outline="0" fieldPosition="0">
        <references count="1">
          <reference field="1" count="1">
            <x v="7"/>
          </reference>
        </references>
      </pivotArea>
    </format>
    <format dxfId="622">
      <pivotArea dataOnly="0" labelOnly="1" outline="0" fieldPosition="0">
        <references count="1">
          <reference field="1" count="1">
            <x v="8"/>
          </reference>
        </references>
      </pivotArea>
    </format>
    <format dxfId="621">
      <pivotArea dataOnly="0" labelOnly="1" outline="0" fieldPosition="0">
        <references count="1">
          <reference field="1" count="1">
            <x v="9"/>
          </reference>
        </references>
      </pivotArea>
    </format>
    <format dxfId="620">
      <pivotArea dataOnly="0" labelOnly="1" outline="0" fieldPosition="0">
        <references count="1">
          <reference field="1" count="1">
            <x v="10"/>
          </reference>
        </references>
      </pivotArea>
    </format>
    <format dxfId="619">
      <pivotArea dataOnly="0" labelOnly="1" outline="0" fieldPosition="0">
        <references count="1">
          <reference field="1" count="1">
            <x v="11"/>
          </reference>
        </references>
      </pivotArea>
    </format>
    <format dxfId="618">
      <pivotArea dataOnly="0" labelOnly="1" grandCol="1" outline="0" fieldPosition="0"/>
    </format>
    <format dxfId="617">
      <pivotArea dataOnly="0" labelOnly="1" outline="0" fieldPosition="0">
        <references count="1">
          <reference field="7" count="1">
            <x v="1"/>
          </reference>
        </references>
      </pivotArea>
    </format>
    <format dxfId="616">
      <pivotArea dataOnly="0" labelOnly="1" outline="0" fieldPosition="0">
        <references count="1">
          <reference field="7" count="1">
            <x v="2"/>
          </reference>
        </references>
      </pivotArea>
    </format>
    <format dxfId="615">
      <pivotArea dataOnly="0" labelOnly="1" outline="0" fieldPosition="0">
        <references count="1">
          <reference field="7" count="1">
            <x v="3"/>
          </reference>
        </references>
      </pivotArea>
    </format>
    <format dxfId="614">
      <pivotArea dataOnly="0" labelOnly="1" outline="0" fieldPosition="0">
        <references count="1">
          <reference field="7" count="1">
            <x v="4"/>
          </reference>
        </references>
      </pivotArea>
    </format>
    <format dxfId="613">
      <pivotArea dataOnly="0" labelOnly="1" outline="0" fieldPosition="0">
        <references count="1">
          <reference field="7" count="1">
            <x v="5"/>
          </reference>
        </references>
      </pivotArea>
    </format>
    <format dxfId="612">
      <pivotArea dataOnly="0" labelOnly="1" outline="0" fieldPosition="0">
        <references count="1">
          <reference field="7" count="1">
            <x v="6"/>
          </reference>
        </references>
      </pivotArea>
    </format>
    <format dxfId="611">
      <pivotArea dataOnly="0" labelOnly="1" outline="0" fieldPosition="0">
        <references count="1">
          <reference field="7" count="1">
            <x v="7"/>
          </reference>
        </references>
      </pivotArea>
    </format>
    <format dxfId="610">
      <pivotArea dataOnly="0" labelOnly="1" outline="0" fieldPosition="0">
        <references count="1">
          <reference field="7" count="1">
            <x v="8"/>
          </reference>
        </references>
      </pivotArea>
    </format>
    <format dxfId="609">
      <pivotArea dataOnly="0" labelOnly="1" outline="0" fieldPosition="0">
        <references count="1">
          <reference field="7" count="1">
            <x v="9"/>
          </reference>
        </references>
      </pivotArea>
    </format>
    <format dxfId="608">
      <pivotArea dataOnly="0" labelOnly="1" outline="0" fieldPosition="0">
        <references count="1">
          <reference field="7" count="1">
            <x v="10"/>
          </reference>
        </references>
      </pivotArea>
    </format>
    <format dxfId="607">
      <pivotArea dataOnly="0" labelOnly="1" outline="0" fieldPosition="0">
        <references count="1">
          <reference field="7" count="1">
            <x v="11"/>
          </reference>
        </references>
      </pivotArea>
    </format>
    <format dxfId="606">
      <pivotArea dataOnly="0" labelOnly="1" outline="0" fieldPosition="0">
        <references count="1">
          <reference field="7" count="1">
            <x v="12"/>
          </reference>
        </references>
      </pivotArea>
    </format>
    <format dxfId="605">
      <pivotArea dataOnly="0" labelOnly="1" outline="0" fieldPosition="0">
        <references count="1">
          <reference field="7" count="1">
            <x v="13"/>
          </reference>
        </references>
      </pivotArea>
    </format>
    <format dxfId="604">
      <pivotArea dataOnly="0" labelOnly="1" outline="0" fieldPosition="0">
        <references count="1">
          <reference field="7" count="1">
            <x v="14"/>
          </reference>
        </references>
      </pivotArea>
    </format>
    <format dxfId="603">
      <pivotArea dataOnly="0" labelOnly="1" outline="0" fieldPosition="0">
        <references count="1">
          <reference field="7" count="1">
            <x v="15"/>
          </reference>
        </references>
      </pivotArea>
    </format>
    <format dxfId="602">
      <pivotArea dataOnly="0" labelOnly="1" outline="0" fieldPosition="0">
        <references count="1">
          <reference field="7" count="1">
            <x v="16"/>
          </reference>
        </references>
      </pivotArea>
    </format>
    <format dxfId="601">
      <pivotArea dataOnly="0" labelOnly="1" outline="0" fieldPosition="0">
        <references count="1">
          <reference field="7" count="1">
            <x v="17"/>
          </reference>
        </references>
      </pivotArea>
    </format>
    <format dxfId="600">
      <pivotArea dataOnly="0" labelOnly="1" outline="0" fieldPosition="0">
        <references count="1">
          <reference field="7" count="1">
            <x v="18"/>
          </reference>
        </references>
      </pivotArea>
    </format>
    <format dxfId="599">
      <pivotArea dataOnly="0" labelOnly="1" outline="0" fieldPosition="0">
        <references count="1">
          <reference field="7" count="1">
            <x v="19"/>
          </reference>
        </references>
      </pivotArea>
    </format>
    <format dxfId="598">
      <pivotArea dataOnly="0" labelOnly="1" outline="0" fieldPosition="0">
        <references count="1">
          <reference field="7" count="1">
            <x v="20"/>
          </reference>
        </references>
      </pivotArea>
    </format>
    <format dxfId="597">
      <pivotArea dataOnly="0" labelOnly="1" outline="0" fieldPosition="0">
        <references count="1">
          <reference field="7" count="1">
            <x v="21"/>
          </reference>
        </references>
      </pivotArea>
    </format>
    <format dxfId="596">
      <pivotArea dataOnly="0" labelOnly="1" outline="0" fieldPosition="0">
        <references count="1">
          <reference field="7" count="1">
            <x v="22"/>
          </reference>
        </references>
      </pivotArea>
    </format>
    <format dxfId="595">
      <pivotArea dataOnly="0" labelOnly="1" outline="0" fieldPosition="0">
        <references count="1">
          <reference field="7" count="1">
            <x v="23"/>
          </reference>
        </references>
      </pivotArea>
    </format>
    <format dxfId="594">
      <pivotArea dataOnly="0" labelOnly="1" outline="0" fieldPosition="0">
        <references count="1">
          <reference field="7" count="1">
            <x v="24"/>
          </reference>
        </references>
      </pivotArea>
    </format>
    <format dxfId="593">
      <pivotArea dataOnly="0" labelOnly="1" outline="0" fieldPosition="0">
        <references count="1">
          <reference field="7" count="1">
            <x v="25"/>
          </reference>
        </references>
      </pivotArea>
    </format>
    <format dxfId="592">
      <pivotArea dataOnly="0" labelOnly="1" outline="0" fieldPosition="0">
        <references count="1">
          <reference field="7" count="1">
            <x v="26"/>
          </reference>
        </references>
      </pivotArea>
    </format>
    <format dxfId="591">
      <pivotArea dataOnly="0" labelOnly="1" outline="0" fieldPosition="0">
        <references count="1">
          <reference field="7" count="1">
            <x v="27"/>
          </reference>
        </references>
      </pivotArea>
    </format>
    <format dxfId="590">
      <pivotArea dataOnly="0" labelOnly="1" outline="0" fieldPosition="0">
        <references count="1">
          <reference field="7" count="1">
            <x v="28"/>
          </reference>
        </references>
      </pivotArea>
    </format>
    <format dxfId="589">
      <pivotArea dataOnly="0" labelOnly="1" outline="0" fieldPosition="0">
        <references count="1">
          <reference field="7" count="1">
            <x v="29"/>
          </reference>
        </references>
      </pivotArea>
    </format>
    <format dxfId="588">
      <pivotArea dataOnly="0" labelOnly="1" outline="0" fieldPosition="0">
        <references count="1">
          <reference field="7" count="1">
            <x v="30"/>
          </reference>
        </references>
      </pivotArea>
    </format>
    <format dxfId="587">
      <pivotArea dataOnly="0" labelOnly="1" outline="0" fieldPosition="0">
        <references count="1">
          <reference field="7" count="1">
            <x v="31"/>
          </reference>
        </references>
      </pivotArea>
    </format>
    <format dxfId="586">
      <pivotArea dataOnly="0" labelOnly="1" outline="0" fieldPosition="0">
        <references count="1">
          <reference field="7" count="1">
            <x v="33"/>
          </reference>
        </references>
      </pivotArea>
    </format>
    <format dxfId="585">
      <pivotArea dataOnly="0" labelOnly="1" grandRow="1" outline="0" fieldPosition="0"/>
    </format>
    <format dxfId="584">
      <pivotArea outline="0" fieldPosition="0"/>
    </format>
    <format dxfId="583">
      <pivotArea field="7" type="button" dataOnly="0" labelOnly="1" outline="0" fieldPosition="0"/>
    </format>
    <format dxfId="582">
      <pivotArea dataOnly="0" labelOnly="1" outline="0" fieldPosition="0">
        <references count="1">
          <reference field="1" count="1">
            <x v="0"/>
          </reference>
        </references>
      </pivotArea>
    </format>
    <format dxfId="581">
      <pivotArea dataOnly="0" labelOnly="1" outline="0" fieldPosition="0">
        <references count="1">
          <reference field="1" count="1">
            <x v="1"/>
          </reference>
        </references>
      </pivotArea>
    </format>
    <format dxfId="580">
      <pivotArea dataOnly="0" labelOnly="1" outline="0" fieldPosition="0">
        <references count="1">
          <reference field="1" count="1">
            <x v="2"/>
          </reference>
        </references>
      </pivotArea>
    </format>
    <format dxfId="579">
      <pivotArea dataOnly="0" labelOnly="1" outline="0" fieldPosition="0">
        <references count="1">
          <reference field="1" count="1">
            <x v="3"/>
          </reference>
        </references>
      </pivotArea>
    </format>
    <format dxfId="578">
      <pivotArea dataOnly="0" labelOnly="1" outline="0" fieldPosition="0">
        <references count="1">
          <reference field="1" count="1">
            <x v="4"/>
          </reference>
        </references>
      </pivotArea>
    </format>
    <format dxfId="577">
      <pivotArea dataOnly="0" labelOnly="1" outline="0" fieldPosition="0">
        <references count="1">
          <reference field="1" count="1">
            <x v="5"/>
          </reference>
        </references>
      </pivotArea>
    </format>
    <format dxfId="576">
      <pivotArea dataOnly="0" labelOnly="1" outline="0" fieldPosition="0">
        <references count="1">
          <reference field="1" count="1">
            <x v="6"/>
          </reference>
        </references>
      </pivotArea>
    </format>
    <format dxfId="575">
      <pivotArea dataOnly="0" labelOnly="1" outline="0" fieldPosition="0">
        <references count="1">
          <reference field="1" count="1">
            <x v="7"/>
          </reference>
        </references>
      </pivotArea>
    </format>
    <format dxfId="574">
      <pivotArea dataOnly="0" labelOnly="1" outline="0" fieldPosition="0">
        <references count="1">
          <reference field="1" count="1">
            <x v="8"/>
          </reference>
        </references>
      </pivotArea>
    </format>
    <format dxfId="573">
      <pivotArea dataOnly="0" labelOnly="1" outline="0" fieldPosition="0">
        <references count="1">
          <reference field="1" count="1">
            <x v="9"/>
          </reference>
        </references>
      </pivotArea>
    </format>
    <format dxfId="572">
      <pivotArea dataOnly="0" labelOnly="1" outline="0" fieldPosition="0">
        <references count="1">
          <reference field="1" count="1">
            <x v="10"/>
          </reference>
        </references>
      </pivotArea>
    </format>
    <format dxfId="571">
      <pivotArea dataOnly="0" labelOnly="1" outline="0" fieldPosition="0">
        <references count="1">
          <reference field="1" count="1">
            <x v="11"/>
          </reference>
        </references>
      </pivotArea>
    </format>
    <format dxfId="570">
      <pivotArea dataOnly="0" labelOnly="1" grandCol="1" outline="0" fieldPosition="0"/>
    </format>
    <format dxfId="569">
      <pivotArea grandRow="1" outline="0" fieldPosition="0"/>
    </format>
    <format dxfId="568">
      <pivotArea outline="0" fieldPosition="0">
        <references count="1">
          <reference field="7" count="1" selected="0">
            <x v="1"/>
          </reference>
        </references>
      </pivotArea>
    </format>
    <format dxfId="567">
      <pivotArea outline="0" fieldPosition="0">
        <references count="1">
          <reference field="7" count="1" selected="0">
            <x v="2"/>
          </reference>
        </references>
      </pivotArea>
    </format>
    <format dxfId="566">
      <pivotArea outline="0" fieldPosition="0">
        <references count="1">
          <reference field="7" count="1" selected="0">
            <x v="3"/>
          </reference>
        </references>
      </pivotArea>
    </format>
    <format dxfId="565">
      <pivotArea outline="0" fieldPosition="0">
        <references count="1">
          <reference field="7" count="1" selected="0">
            <x v="4"/>
          </reference>
        </references>
      </pivotArea>
    </format>
    <format dxfId="564">
      <pivotArea outline="0" fieldPosition="0">
        <references count="1">
          <reference field="7" count="1" selected="0">
            <x v="5"/>
          </reference>
        </references>
      </pivotArea>
    </format>
    <format dxfId="563">
      <pivotArea outline="0" fieldPosition="0">
        <references count="1">
          <reference field="7" count="1" selected="0">
            <x v="6"/>
          </reference>
        </references>
      </pivotArea>
    </format>
    <format dxfId="562">
      <pivotArea outline="0" fieldPosition="0">
        <references count="1">
          <reference field="7" count="1" selected="0">
            <x v="7"/>
          </reference>
        </references>
      </pivotArea>
    </format>
    <format dxfId="561">
      <pivotArea outline="0" fieldPosition="0">
        <references count="1">
          <reference field="7" count="1" selected="0">
            <x v="8"/>
          </reference>
        </references>
      </pivotArea>
    </format>
    <format dxfId="560">
      <pivotArea outline="0" fieldPosition="0">
        <references count="1">
          <reference field="7" count="1" selected="0">
            <x v="9"/>
          </reference>
        </references>
      </pivotArea>
    </format>
    <format dxfId="559">
      <pivotArea outline="0" fieldPosition="0">
        <references count="1">
          <reference field="7" count="1" selected="0">
            <x v="10"/>
          </reference>
        </references>
      </pivotArea>
    </format>
    <format dxfId="558">
      <pivotArea outline="0" fieldPosition="0">
        <references count="1">
          <reference field="7" count="1" selected="0">
            <x v="11"/>
          </reference>
        </references>
      </pivotArea>
    </format>
    <format dxfId="557">
      <pivotArea outline="0" fieldPosition="0">
        <references count="1">
          <reference field="7" count="1" selected="0">
            <x v="12"/>
          </reference>
        </references>
      </pivotArea>
    </format>
    <format dxfId="556">
      <pivotArea outline="0" fieldPosition="0">
        <references count="1">
          <reference field="7" count="1" selected="0">
            <x v="13"/>
          </reference>
        </references>
      </pivotArea>
    </format>
    <format dxfId="555">
      <pivotArea outline="0" fieldPosition="0">
        <references count="1">
          <reference field="7" count="1" selected="0">
            <x v="14"/>
          </reference>
        </references>
      </pivotArea>
    </format>
    <format dxfId="554">
      <pivotArea outline="0" fieldPosition="0">
        <references count="1">
          <reference field="7" count="1" selected="0">
            <x v="15"/>
          </reference>
        </references>
      </pivotArea>
    </format>
    <format dxfId="553">
      <pivotArea outline="0" fieldPosition="0">
        <references count="1">
          <reference field="7" count="1" selected="0">
            <x v="16"/>
          </reference>
        </references>
      </pivotArea>
    </format>
    <format dxfId="552">
      <pivotArea outline="0" fieldPosition="0">
        <references count="1">
          <reference field="7" count="1" selected="0">
            <x v="17"/>
          </reference>
        </references>
      </pivotArea>
    </format>
    <format dxfId="551">
      <pivotArea outline="0" fieldPosition="0">
        <references count="1">
          <reference field="7" count="1" selected="0">
            <x v="18"/>
          </reference>
        </references>
      </pivotArea>
    </format>
    <format dxfId="550">
      <pivotArea outline="0" fieldPosition="0">
        <references count="1">
          <reference field="7" count="1" selected="0">
            <x v="19"/>
          </reference>
        </references>
      </pivotArea>
    </format>
    <format dxfId="549">
      <pivotArea outline="0" fieldPosition="0">
        <references count="1">
          <reference field="7" count="1" selected="0">
            <x v="20"/>
          </reference>
        </references>
      </pivotArea>
    </format>
    <format dxfId="548">
      <pivotArea outline="0" fieldPosition="0">
        <references count="1">
          <reference field="7" count="1" selected="0">
            <x v="21"/>
          </reference>
        </references>
      </pivotArea>
    </format>
    <format dxfId="547">
      <pivotArea outline="0" fieldPosition="0">
        <references count="1">
          <reference field="7" count="1" selected="0">
            <x v="22"/>
          </reference>
        </references>
      </pivotArea>
    </format>
    <format dxfId="546">
      <pivotArea outline="0" fieldPosition="0">
        <references count="1">
          <reference field="7" count="1" selected="0">
            <x v="23"/>
          </reference>
        </references>
      </pivotArea>
    </format>
    <format dxfId="545">
      <pivotArea outline="0" fieldPosition="0">
        <references count="1">
          <reference field="7" count="1" selected="0">
            <x v="24"/>
          </reference>
        </references>
      </pivotArea>
    </format>
    <format dxfId="544">
      <pivotArea outline="0" fieldPosition="0">
        <references count="1">
          <reference field="7" count="1" selected="0">
            <x v="25"/>
          </reference>
        </references>
      </pivotArea>
    </format>
    <format dxfId="543">
      <pivotArea outline="0" fieldPosition="0">
        <references count="1">
          <reference field="7" count="1" selected="0">
            <x v="26"/>
          </reference>
        </references>
      </pivotArea>
    </format>
    <format dxfId="542">
      <pivotArea outline="0" fieldPosition="0">
        <references count="1">
          <reference field="7" count="1" selected="0">
            <x v="27"/>
          </reference>
        </references>
      </pivotArea>
    </format>
    <format dxfId="541">
      <pivotArea outline="0" fieldPosition="0">
        <references count="1">
          <reference field="7" count="1" selected="0">
            <x v="28"/>
          </reference>
        </references>
      </pivotArea>
    </format>
    <format dxfId="540">
      <pivotArea outline="0" fieldPosition="0">
        <references count="1">
          <reference field="7" count="1" selected="0">
            <x v="29"/>
          </reference>
        </references>
      </pivotArea>
    </format>
    <format dxfId="539">
      <pivotArea outline="0" fieldPosition="0">
        <references count="1">
          <reference field="7" count="1" selected="0">
            <x v="30"/>
          </reference>
        </references>
      </pivotArea>
    </format>
    <format dxfId="538">
      <pivotArea outline="0" fieldPosition="0">
        <references count="1">
          <reference field="7" count="1" selected="0">
            <x v="31"/>
          </reference>
        </references>
      </pivotArea>
    </format>
    <format dxfId="537">
      <pivotArea outline="0" fieldPosition="0">
        <references count="1">
          <reference field="7" count="1" selected="0">
            <x v="33"/>
          </reference>
        </references>
      </pivotArea>
    </format>
    <format dxfId="536">
      <pivotArea outline="0" fieldPosition="0">
        <references count="1">
          <reference field="7" count="1" selected="0">
            <x v="1"/>
          </reference>
        </references>
      </pivotArea>
    </format>
    <format dxfId="535">
      <pivotArea outline="0" fieldPosition="0">
        <references count="1">
          <reference field="7" count="1" selected="0">
            <x v="2"/>
          </reference>
        </references>
      </pivotArea>
    </format>
    <format dxfId="534">
      <pivotArea outline="0" fieldPosition="0">
        <references count="1">
          <reference field="7" count="1" selected="0">
            <x v="3"/>
          </reference>
        </references>
      </pivotArea>
    </format>
    <format dxfId="533">
      <pivotArea outline="0" fieldPosition="0">
        <references count="1">
          <reference field="7" count="1" selected="0">
            <x v="4"/>
          </reference>
        </references>
      </pivotArea>
    </format>
    <format dxfId="532">
      <pivotArea outline="0" fieldPosition="0">
        <references count="1">
          <reference field="7" count="1" selected="0">
            <x v="5"/>
          </reference>
        </references>
      </pivotArea>
    </format>
    <format dxfId="531">
      <pivotArea outline="0" fieldPosition="0">
        <references count="1">
          <reference field="7" count="1" selected="0">
            <x v="6"/>
          </reference>
        </references>
      </pivotArea>
    </format>
    <format dxfId="530">
      <pivotArea outline="0" fieldPosition="0">
        <references count="1">
          <reference field="7" count="1" selected="0">
            <x v="7"/>
          </reference>
        </references>
      </pivotArea>
    </format>
    <format dxfId="529">
      <pivotArea outline="0" fieldPosition="0">
        <references count="1">
          <reference field="7" count="1" selected="0">
            <x v="8"/>
          </reference>
        </references>
      </pivotArea>
    </format>
    <format dxfId="528">
      <pivotArea outline="0" fieldPosition="0">
        <references count="1">
          <reference field="7" count="1" selected="0">
            <x v="9"/>
          </reference>
        </references>
      </pivotArea>
    </format>
    <format dxfId="527">
      <pivotArea outline="0" fieldPosition="0">
        <references count="1">
          <reference field="7" count="1" selected="0">
            <x v="10"/>
          </reference>
        </references>
      </pivotArea>
    </format>
    <format dxfId="526">
      <pivotArea outline="0" fieldPosition="0">
        <references count="1">
          <reference field="7" count="1" selected="0">
            <x v="11"/>
          </reference>
        </references>
      </pivotArea>
    </format>
    <format dxfId="525">
      <pivotArea outline="0" fieldPosition="0">
        <references count="1">
          <reference field="7" count="1" selected="0">
            <x v="12"/>
          </reference>
        </references>
      </pivotArea>
    </format>
    <format dxfId="524">
      <pivotArea outline="0" fieldPosition="0">
        <references count="1">
          <reference field="7" count="1" selected="0">
            <x v="13"/>
          </reference>
        </references>
      </pivotArea>
    </format>
    <format dxfId="523">
      <pivotArea outline="0" fieldPosition="0">
        <references count="1">
          <reference field="7" count="1" selected="0">
            <x v="14"/>
          </reference>
        </references>
      </pivotArea>
    </format>
    <format dxfId="522">
      <pivotArea outline="0" fieldPosition="0">
        <references count="1">
          <reference field="7" count="1" selected="0">
            <x v="15"/>
          </reference>
        </references>
      </pivotArea>
    </format>
    <format dxfId="521">
      <pivotArea outline="0" fieldPosition="0">
        <references count="1">
          <reference field="7" count="1" selected="0">
            <x v="16"/>
          </reference>
        </references>
      </pivotArea>
    </format>
    <format dxfId="520">
      <pivotArea outline="0" fieldPosition="0">
        <references count="1">
          <reference field="7" count="1" selected="0">
            <x v="17"/>
          </reference>
        </references>
      </pivotArea>
    </format>
    <format dxfId="519">
      <pivotArea outline="0" fieldPosition="0">
        <references count="1">
          <reference field="7" count="1" selected="0">
            <x v="18"/>
          </reference>
        </references>
      </pivotArea>
    </format>
    <format dxfId="518">
      <pivotArea outline="0" fieldPosition="0">
        <references count="1">
          <reference field="7" count="1" selected="0">
            <x v="19"/>
          </reference>
        </references>
      </pivotArea>
    </format>
    <format dxfId="517">
      <pivotArea outline="0" fieldPosition="0">
        <references count="1">
          <reference field="7" count="1" selected="0">
            <x v="20"/>
          </reference>
        </references>
      </pivotArea>
    </format>
    <format dxfId="516">
      <pivotArea outline="0" fieldPosition="0">
        <references count="1">
          <reference field="7" count="1" selected="0">
            <x v="21"/>
          </reference>
        </references>
      </pivotArea>
    </format>
    <format dxfId="515">
      <pivotArea outline="0" fieldPosition="0">
        <references count="1">
          <reference field="7" count="1" selected="0">
            <x v="22"/>
          </reference>
        </references>
      </pivotArea>
    </format>
    <format dxfId="514">
      <pivotArea outline="0" fieldPosition="0">
        <references count="1">
          <reference field="7" count="1" selected="0">
            <x v="23"/>
          </reference>
        </references>
      </pivotArea>
    </format>
    <format dxfId="513">
      <pivotArea outline="0" fieldPosition="0">
        <references count="1">
          <reference field="7" count="1" selected="0">
            <x v="24"/>
          </reference>
        </references>
      </pivotArea>
    </format>
    <format dxfId="512">
      <pivotArea outline="0" fieldPosition="0">
        <references count="1">
          <reference field="7" count="1" selected="0">
            <x v="25"/>
          </reference>
        </references>
      </pivotArea>
    </format>
    <format dxfId="511">
      <pivotArea outline="0" fieldPosition="0">
        <references count="1">
          <reference field="7" count="1" selected="0">
            <x v="26"/>
          </reference>
        </references>
      </pivotArea>
    </format>
    <format dxfId="510">
      <pivotArea outline="0" fieldPosition="0">
        <references count="1">
          <reference field="7" count="1" selected="0">
            <x v="27"/>
          </reference>
        </references>
      </pivotArea>
    </format>
    <format dxfId="509">
      <pivotArea outline="0" fieldPosition="0">
        <references count="1">
          <reference field="7" count="1" selected="0">
            <x v="28"/>
          </reference>
        </references>
      </pivotArea>
    </format>
    <format dxfId="508">
      <pivotArea outline="0" fieldPosition="0">
        <references count="1">
          <reference field="7" count="1" selected="0">
            <x v="29"/>
          </reference>
        </references>
      </pivotArea>
    </format>
    <format dxfId="507">
      <pivotArea outline="0" fieldPosition="0">
        <references count="1">
          <reference field="7" count="1" selected="0">
            <x v="30"/>
          </reference>
        </references>
      </pivotArea>
    </format>
    <format dxfId="506">
      <pivotArea outline="0" fieldPosition="0">
        <references count="1">
          <reference field="7" count="1" selected="0">
            <x v="31"/>
          </reference>
        </references>
      </pivotArea>
    </format>
    <format dxfId="505">
      <pivotArea outline="0" fieldPosition="0">
        <references count="1">
          <reference field="7" count="1" selected="0">
            <x v="33"/>
          </reference>
        </references>
      </pivotArea>
    </format>
    <format dxfId="504">
      <pivotArea type="origin" dataOnly="0" labelOnly="1" outline="0" fieldPosition="0"/>
    </format>
  </formats>
  <pivotTableStyleInfo name="None"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A33A0A-4D1A-F243-855B-9C961FED1A9F}" name="数据透视表15" cacheId="11" autoFormatId="0" applyNumberFormats="0" applyBorderFormats="0" applyFontFormats="0" applyPatternFormats="0" applyAlignmentFormats="0" applyWidthHeightFormats="1" dataCaption="值" updatedVersion="5" minRefreshableVersion="1" showMultipleLabel="0" showMemberPropertyTips="0" useAutoFormatting="1" itemPrintTitles="1" createdVersion="1" indent="0" compact="0" compactData="0" gridDropZones="1" multipleFieldFilters="0">
  <location ref="K6:X41" firstHeaderRow="1" firstDataRow="2" firstDataCol="1"/>
  <pivotFields count="8">
    <pivotField compact="0" outline="0" subtotalTop="0" showAll="0" topAutoShow="0" includeNewItemsInFilter="1">
      <items count="25">
        <item x="0"/>
        <item x="1"/>
        <item x="20"/>
        <item x="2"/>
        <item x="3"/>
        <item x="4"/>
        <item x="5"/>
        <item x="6"/>
        <item x="21"/>
        <item x="22"/>
        <item x="7"/>
        <item x="8"/>
        <item x="9"/>
        <item x="10"/>
        <item x="16"/>
        <item x="17"/>
        <item x="11"/>
        <item x="18"/>
        <item x="12"/>
        <item x="19"/>
        <item x="13"/>
        <item x="14"/>
        <item x="15"/>
        <item x="23"/>
        <item t="default"/>
      </items>
    </pivotField>
    <pivotField axis="axisCol" compact="0" outline="0" subtotalTop="0" showAll="0" topAutoShow="0" includeNewItemsInFilter="1">
      <items count="14">
        <item x="0"/>
        <item x="1"/>
        <item x="9"/>
        <item x="2"/>
        <item x="3"/>
        <item x="4"/>
        <item x="5"/>
        <item x="6"/>
        <item x="7"/>
        <item x="8"/>
        <item x="10"/>
        <item x="11"/>
        <item x="12"/>
        <item t="default"/>
      </items>
    </pivotField>
    <pivotField compact="0" outline="0" subtotalTop="0" showAll="0" topAutoShow="0" includeNewItemsInFilter="1"/>
    <pivotField compact="0" outline="0" subtotalTop="0" showAll="0" topAutoShow="0" includeNewItemsInFilter="1"/>
    <pivotField compact="0" outline="0" subtotalTop="0" showAll="0" topAutoShow="0" includeNewItemsInFilter="1"/>
    <pivotField dataField="1" compact="0" outline="0" subtotalTop="0" showAll="0" topAutoShow="0" includeNewItemsInFilter="1">
      <items count="410">
        <item x="17"/>
        <item x="14"/>
        <item x="18"/>
        <item x="4"/>
        <item x="328"/>
        <item x="327"/>
        <item x="3"/>
        <item x="273"/>
        <item x="284"/>
        <item x="13"/>
        <item x="250"/>
        <item x="16"/>
        <item x="2"/>
        <item x="185"/>
        <item x="6"/>
        <item x="1"/>
        <item x="249"/>
        <item x="20"/>
        <item x="247"/>
        <item x="15"/>
        <item x="7"/>
        <item x="83"/>
        <item x="0"/>
        <item x="9"/>
        <item x="58"/>
        <item x="348"/>
        <item x="5"/>
        <item x="10"/>
        <item x="358"/>
        <item x="228"/>
        <item x="22"/>
        <item x="352"/>
        <item x="8"/>
        <item x="229"/>
        <item x="355"/>
        <item x="205"/>
        <item x="402"/>
        <item x="258"/>
        <item x="28"/>
        <item x="341"/>
        <item x="407"/>
        <item x="354"/>
        <item x="406"/>
        <item x="405"/>
        <item x="369"/>
        <item x="206"/>
        <item x="401"/>
        <item x="349"/>
        <item x="261"/>
        <item x="79"/>
        <item x="400"/>
        <item x="125"/>
        <item x="404"/>
        <item x="272"/>
        <item x="356"/>
        <item x="322"/>
        <item x="403"/>
        <item x="166"/>
        <item x="265"/>
        <item x="339"/>
        <item x="275"/>
        <item x="239"/>
        <item x="389"/>
        <item x="343"/>
        <item x="24"/>
        <item x="277"/>
        <item x="342"/>
        <item x="334"/>
        <item x="271"/>
        <item x="345"/>
        <item x="158"/>
        <item x="193"/>
        <item x="340"/>
        <item x="335"/>
        <item x="264"/>
        <item x="351"/>
        <item x="116"/>
        <item x="51"/>
        <item x="148"/>
        <item x="338"/>
        <item x="246"/>
        <item x="347"/>
        <item x="68"/>
        <item x="346"/>
        <item x="31"/>
        <item x="350"/>
        <item x="221"/>
        <item x="344"/>
        <item x="357"/>
        <item x="81"/>
        <item x="155"/>
        <item x="274"/>
        <item x="82"/>
        <item x="86"/>
        <item x="115"/>
        <item x="216"/>
        <item x="56"/>
        <item x="253"/>
        <item x="50"/>
        <item x="238"/>
        <item x="112"/>
        <item x="215"/>
        <item x="224"/>
        <item x="363"/>
        <item x="227"/>
        <item x="192"/>
        <item x="53"/>
        <item x="399"/>
        <item x="184"/>
        <item x="181"/>
        <item x="194"/>
        <item x="80"/>
        <item x="140"/>
        <item x="144"/>
        <item x="329"/>
        <item x="370"/>
        <item x="124"/>
        <item x="139"/>
        <item x="103"/>
        <item x="285"/>
        <item x="252"/>
        <item x="27"/>
        <item x="223"/>
        <item x="87"/>
        <item x="376"/>
        <item x="366"/>
        <item x="134"/>
        <item x="302"/>
        <item x="146"/>
        <item x="200"/>
        <item x="45"/>
        <item x="90"/>
        <item x="169"/>
        <item x="147"/>
        <item x="167"/>
        <item x="278"/>
        <item x="385"/>
        <item x="84"/>
        <item x="12"/>
        <item x="337"/>
        <item x="61"/>
        <item x="373"/>
        <item x="44"/>
        <item x="214"/>
        <item x="360"/>
        <item x="375"/>
        <item x="77"/>
        <item x="160"/>
        <item x="114"/>
        <item x="332"/>
        <item x="187"/>
        <item x="371"/>
        <item x="37"/>
        <item x="120"/>
        <item x="353"/>
        <item x="11"/>
        <item x="143"/>
        <item x="133"/>
        <item x="85"/>
        <item x="149"/>
        <item x="57"/>
        <item x="374"/>
        <item x="128"/>
        <item x="104"/>
        <item x="240"/>
        <item x="135"/>
        <item x="150"/>
        <item x="231"/>
        <item x="191"/>
        <item x="204"/>
        <item x="377"/>
        <item x="118"/>
        <item x="230"/>
        <item x="232"/>
        <item x="96"/>
        <item x="70"/>
        <item x="255"/>
        <item x="288"/>
        <item x="23"/>
        <item x="364"/>
        <item x="287"/>
        <item x="182"/>
        <item x="145"/>
        <item x="244"/>
        <item x="242"/>
        <item x="186"/>
        <item x="270"/>
        <item x="372"/>
        <item x="189"/>
        <item x="43"/>
        <item x="313"/>
        <item x="119"/>
        <item x="225"/>
        <item x="283"/>
        <item x="259"/>
        <item x="251"/>
        <item x="330"/>
        <item x="122"/>
        <item x="88"/>
        <item x="164"/>
        <item x="243"/>
        <item x="168"/>
        <item x="99"/>
        <item x="162"/>
        <item x="110"/>
        <item x="336"/>
        <item x="199"/>
        <item x="165"/>
        <item x="266"/>
        <item x="19"/>
        <item x="102"/>
        <item x="212"/>
        <item x="236"/>
        <item x="289"/>
        <item x="113"/>
        <item x="92"/>
        <item x="197"/>
        <item x="306"/>
        <item x="98"/>
        <item x="89"/>
        <item x="180"/>
        <item x="175"/>
        <item x="390"/>
        <item x="254"/>
        <item x="201"/>
        <item x="123"/>
        <item x="65"/>
        <item x="126"/>
        <item x="198"/>
        <item x="361"/>
        <item x="301"/>
        <item x="386"/>
        <item x="325"/>
        <item x="49"/>
        <item x="208"/>
        <item x="78"/>
        <item x="47"/>
        <item x="75"/>
        <item x="398"/>
        <item x="26"/>
        <item x="365"/>
        <item x="235"/>
        <item x="64"/>
        <item x="211"/>
        <item x="69"/>
        <item x="157"/>
        <item x="309"/>
        <item x="219"/>
        <item x="153"/>
        <item x="94"/>
        <item x="117"/>
        <item x="303"/>
        <item x="196"/>
        <item x="163"/>
        <item x="326"/>
        <item x="305"/>
        <item x="317"/>
        <item x="30"/>
        <item x="395"/>
        <item x="237"/>
        <item x="241"/>
        <item x="299"/>
        <item x="188"/>
        <item x="142"/>
        <item x="159"/>
        <item x="323"/>
        <item x="91"/>
        <item x="108"/>
        <item x="267"/>
        <item x="245"/>
        <item x="312"/>
        <item x="55"/>
        <item x="39"/>
        <item x="262"/>
        <item x="226"/>
        <item x="136"/>
        <item x="321"/>
        <item x="171"/>
        <item x="248"/>
        <item x="282"/>
        <item x="35"/>
        <item x="324"/>
        <item x="174"/>
        <item x="172"/>
        <item x="210"/>
        <item x="127"/>
        <item x="101"/>
        <item x="381"/>
        <item x="260"/>
        <item x="263"/>
        <item x="60"/>
        <item x="319"/>
        <item x="141"/>
        <item x="33"/>
        <item x="311"/>
        <item x="315"/>
        <item x="176"/>
        <item x="178"/>
        <item x="257"/>
        <item x="154"/>
        <item x="388"/>
        <item x="156"/>
        <item x="308"/>
        <item x="106"/>
        <item x="74"/>
        <item x="394"/>
        <item x="111"/>
        <item x="105"/>
        <item x="316"/>
        <item x="368"/>
        <item x="132"/>
        <item x="300"/>
        <item x="359"/>
        <item x="378"/>
        <item x="183"/>
        <item x="213"/>
        <item x="392"/>
        <item x="314"/>
        <item x="52"/>
        <item x="179"/>
        <item x="310"/>
        <item x="304"/>
        <item x="129"/>
        <item x="318"/>
        <item x="387"/>
        <item x="209"/>
        <item x="100"/>
        <item x="76"/>
        <item x="331"/>
        <item x="42"/>
        <item x="307"/>
        <item x="36"/>
        <item x="97"/>
        <item x="138"/>
        <item x="195"/>
        <item x="320"/>
        <item x="203"/>
        <item x="170"/>
        <item x="268"/>
        <item x="382"/>
        <item x="63"/>
        <item x="269"/>
        <item x="207"/>
        <item x="151"/>
        <item x="67"/>
        <item x="190"/>
        <item x="59"/>
        <item x="379"/>
        <item x="234"/>
        <item x="393"/>
        <item x="54"/>
        <item x="362"/>
        <item x="177"/>
        <item x="131"/>
        <item x="217"/>
        <item x="95"/>
        <item x="220"/>
        <item x="222"/>
        <item x="295"/>
        <item x="383"/>
        <item x="71"/>
        <item x="296"/>
        <item x="48"/>
        <item x="109"/>
        <item x="279"/>
        <item x="46"/>
        <item x="41"/>
        <item x="21"/>
        <item x="380"/>
        <item x="40"/>
        <item x="281"/>
        <item x="62"/>
        <item x="397"/>
        <item x="396"/>
        <item x="280"/>
        <item x="298"/>
        <item x="25"/>
        <item x="130"/>
        <item x="32"/>
        <item x="384"/>
        <item x="29"/>
        <item x="233"/>
        <item x="297"/>
        <item x="256"/>
        <item x="294"/>
        <item x="38"/>
        <item x="34"/>
        <item x="276"/>
        <item x="293"/>
        <item x="286"/>
        <item x="391"/>
        <item x="292"/>
        <item x="290"/>
        <item x="72"/>
        <item x="291"/>
        <item x="367"/>
        <item x="152"/>
        <item x="93"/>
        <item x="107"/>
        <item x="218"/>
        <item x="202"/>
        <item x="66"/>
        <item x="137"/>
        <item x="333"/>
        <item x="173"/>
        <item x="121"/>
        <item x="161"/>
        <item x="73"/>
        <item x="408"/>
        <item t="default"/>
      </items>
    </pivotField>
    <pivotField compact="0" outline="0" subtotalTop="0" showAll="0" topAutoShow="0" includeNewItemsInFilter="1"/>
    <pivotField axis="axisRow" compact="0" outline="0" subtotalTop="0" showAll="0" topAutoShow="0" includeNewItemsInFilter="1">
      <items count="35">
        <item x="1"/>
        <item x="9"/>
        <item x="20"/>
        <item x="17"/>
        <item x="8"/>
        <item x="29"/>
        <item x="32"/>
        <item x="27"/>
        <item x="13"/>
        <item x="12"/>
        <item x="30"/>
        <item x="6"/>
        <item x="2"/>
        <item x="7"/>
        <item x="18"/>
        <item x="11"/>
        <item x="22"/>
        <item x="19"/>
        <item x="26"/>
        <item x="5"/>
        <item x="16"/>
        <item x="23"/>
        <item x="4"/>
        <item x="10"/>
        <item x="31"/>
        <item x="24"/>
        <item x="28"/>
        <item x="25"/>
        <item x="0"/>
        <item x="14"/>
        <item x="3"/>
        <item x="15"/>
        <item x="21"/>
        <item h="1" x="33"/>
        <item t="default"/>
      </items>
    </pivotField>
  </pivotFields>
  <rowFields count="1">
    <field x="7"/>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Fields count="1">
    <field x="1"/>
  </colFields>
  <colItems count="13">
    <i>
      <x/>
    </i>
    <i>
      <x v="1"/>
    </i>
    <i>
      <x v="2"/>
    </i>
    <i>
      <x v="3"/>
    </i>
    <i>
      <x v="4"/>
    </i>
    <i>
      <x v="5"/>
    </i>
    <i>
      <x v="6"/>
    </i>
    <i>
      <x v="7"/>
    </i>
    <i>
      <x v="8"/>
    </i>
    <i>
      <x v="9"/>
    </i>
    <i>
      <x v="10"/>
    </i>
    <i>
      <x v="11"/>
    </i>
    <i t="grand">
      <x/>
    </i>
  </colItems>
  <dataFields count="1">
    <dataField name="求和项:付款金额" fld="5" baseField="0" baseItem="0"/>
  </dataFields>
  <formats count="280">
    <format dxfId="503">
      <pivotArea field="7" type="button" dataOnly="0" labelOnly="1" outline="0" fieldPosition="0"/>
    </format>
    <format dxfId="502">
      <pivotArea dataOnly="0" labelOnly="1" outline="0" fieldPosition="0">
        <references count="1">
          <reference field="7" count="1">
            <x v="0"/>
          </reference>
        </references>
      </pivotArea>
    </format>
    <format dxfId="501">
      <pivotArea dataOnly="0" labelOnly="1" outline="0" fieldPosition="0">
        <references count="1">
          <reference field="7" count="1">
            <x v="1"/>
          </reference>
        </references>
      </pivotArea>
    </format>
    <format dxfId="500">
      <pivotArea dataOnly="0" labelOnly="1" outline="0" fieldPosition="0">
        <references count="1">
          <reference field="7" count="1">
            <x v="2"/>
          </reference>
        </references>
      </pivotArea>
    </format>
    <format dxfId="499">
      <pivotArea dataOnly="0" labelOnly="1" outline="0" fieldPosition="0">
        <references count="1">
          <reference field="7" count="1">
            <x v="3"/>
          </reference>
        </references>
      </pivotArea>
    </format>
    <format dxfId="498">
      <pivotArea dataOnly="0" labelOnly="1" outline="0" fieldPosition="0">
        <references count="1">
          <reference field="7" count="1">
            <x v="4"/>
          </reference>
        </references>
      </pivotArea>
    </format>
    <format dxfId="497">
      <pivotArea dataOnly="0" labelOnly="1" outline="0" fieldPosition="0">
        <references count="1">
          <reference field="7" count="1">
            <x v="5"/>
          </reference>
        </references>
      </pivotArea>
    </format>
    <format dxfId="496">
      <pivotArea dataOnly="0" labelOnly="1" outline="0" fieldPosition="0">
        <references count="1">
          <reference field="7" count="1">
            <x v="6"/>
          </reference>
        </references>
      </pivotArea>
    </format>
    <format dxfId="495">
      <pivotArea dataOnly="0" labelOnly="1" outline="0" fieldPosition="0">
        <references count="1">
          <reference field="7" count="1">
            <x v="7"/>
          </reference>
        </references>
      </pivotArea>
    </format>
    <format dxfId="494">
      <pivotArea dataOnly="0" labelOnly="1" outline="0" fieldPosition="0">
        <references count="1">
          <reference field="7" count="1">
            <x v="8"/>
          </reference>
        </references>
      </pivotArea>
    </format>
    <format dxfId="493">
      <pivotArea dataOnly="0" labelOnly="1" outline="0" fieldPosition="0">
        <references count="1">
          <reference field="7" count="1">
            <x v="9"/>
          </reference>
        </references>
      </pivotArea>
    </format>
    <format dxfId="492">
      <pivotArea dataOnly="0" labelOnly="1" outline="0" fieldPosition="0">
        <references count="1">
          <reference field="7" count="1">
            <x v="10"/>
          </reference>
        </references>
      </pivotArea>
    </format>
    <format dxfId="491">
      <pivotArea dataOnly="0" labelOnly="1" outline="0" fieldPosition="0">
        <references count="1">
          <reference field="7" count="1">
            <x v="11"/>
          </reference>
        </references>
      </pivotArea>
    </format>
    <format dxfId="490">
      <pivotArea dataOnly="0" labelOnly="1" outline="0" fieldPosition="0">
        <references count="1">
          <reference field="7" count="1">
            <x v="12"/>
          </reference>
        </references>
      </pivotArea>
    </format>
    <format dxfId="489">
      <pivotArea dataOnly="0" labelOnly="1" outline="0" fieldPosition="0">
        <references count="1">
          <reference field="7" count="1">
            <x v="13"/>
          </reference>
        </references>
      </pivotArea>
    </format>
    <format dxfId="488">
      <pivotArea dataOnly="0" labelOnly="1" outline="0" fieldPosition="0">
        <references count="1">
          <reference field="7" count="1">
            <x v="14"/>
          </reference>
        </references>
      </pivotArea>
    </format>
    <format dxfId="487">
      <pivotArea dataOnly="0" labelOnly="1" outline="0" fieldPosition="0">
        <references count="1">
          <reference field="7" count="1">
            <x v="15"/>
          </reference>
        </references>
      </pivotArea>
    </format>
    <format dxfId="486">
      <pivotArea dataOnly="0" labelOnly="1" outline="0" fieldPosition="0">
        <references count="1">
          <reference field="7" count="1">
            <x v="16"/>
          </reference>
        </references>
      </pivotArea>
    </format>
    <format dxfId="485">
      <pivotArea dataOnly="0" labelOnly="1" outline="0" fieldPosition="0">
        <references count="1">
          <reference field="7" count="1">
            <x v="17"/>
          </reference>
        </references>
      </pivotArea>
    </format>
    <format dxfId="484">
      <pivotArea dataOnly="0" labelOnly="1" outline="0" fieldPosition="0">
        <references count="1">
          <reference field="7" count="1">
            <x v="18"/>
          </reference>
        </references>
      </pivotArea>
    </format>
    <format dxfId="483">
      <pivotArea dataOnly="0" labelOnly="1" outline="0" fieldPosition="0">
        <references count="1">
          <reference field="7" count="1">
            <x v="19"/>
          </reference>
        </references>
      </pivotArea>
    </format>
    <format dxfId="482">
      <pivotArea dataOnly="0" labelOnly="1" outline="0" fieldPosition="0">
        <references count="1">
          <reference field="7" count="1">
            <x v="20"/>
          </reference>
        </references>
      </pivotArea>
    </format>
    <format dxfId="481">
      <pivotArea dataOnly="0" labelOnly="1" outline="0" fieldPosition="0">
        <references count="1">
          <reference field="7" count="1">
            <x v="21"/>
          </reference>
        </references>
      </pivotArea>
    </format>
    <format dxfId="480">
      <pivotArea dataOnly="0" labelOnly="1" outline="0" fieldPosition="0">
        <references count="1">
          <reference field="7" count="1">
            <x v="22"/>
          </reference>
        </references>
      </pivotArea>
    </format>
    <format dxfId="479">
      <pivotArea dataOnly="0" labelOnly="1" outline="0" fieldPosition="0">
        <references count="1">
          <reference field="7" count="1">
            <x v="23"/>
          </reference>
        </references>
      </pivotArea>
    </format>
    <format dxfId="478">
      <pivotArea dataOnly="0" labelOnly="1" outline="0" fieldPosition="0">
        <references count="1">
          <reference field="7" count="1">
            <x v="24"/>
          </reference>
        </references>
      </pivotArea>
    </format>
    <format dxfId="477">
      <pivotArea dataOnly="0" labelOnly="1" outline="0" fieldPosition="0">
        <references count="1">
          <reference field="7" count="1">
            <x v="25"/>
          </reference>
        </references>
      </pivotArea>
    </format>
    <format dxfId="476">
      <pivotArea dataOnly="0" labelOnly="1" outline="0" fieldPosition="0">
        <references count="1">
          <reference field="7" count="1">
            <x v="26"/>
          </reference>
        </references>
      </pivotArea>
    </format>
    <format dxfId="475">
      <pivotArea dataOnly="0" labelOnly="1" outline="0" fieldPosition="0">
        <references count="1">
          <reference field="7" count="1">
            <x v="27"/>
          </reference>
        </references>
      </pivotArea>
    </format>
    <format dxfId="474">
      <pivotArea dataOnly="0" labelOnly="1" outline="0" fieldPosition="0">
        <references count="1">
          <reference field="7" count="1">
            <x v="28"/>
          </reference>
        </references>
      </pivotArea>
    </format>
    <format dxfId="473">
      <pivotArea dataOnly="0" labelOnly="1" outline="0" fieldPosition="0">
        <references count="1">
          <reference field="7" count="1">
            <x v="29"/>
          </reference>
        </references>
      </pivotArea>
    </format>
    <format dxfId="472">
      <pivotArea dataOnly="0" labelOnly="1" outline="0" fieldPosition="0">
        <references count="1">
          <reference field="7" count="1">
            <x v="30"/>
          </reference>
        </references>
      </pivotArea>
    </format>
    <format dxfId="471">
      <pivotArea dataOnly="0" labelOnly="1" outline="0" fieldPosition="0">
        <references count="1">
          <reference field="7" count="1">
            <x v="31"/>
          </reference>
        </references>
      </pivotArea>
    </format>
    <format dxfId="470">
      <pivotArea dataOnly="0" labelOnly="1" outline="0" fieldPosition="0">
        <references count="1">
          <reference field="7" count="1">
            <x v="32"/>
          </reference>
        </references>
      </pivotArea>
    </format>
    <format dxfId="469">
      <pivotArea dataOnly="0" labelOnly="1" grandRow="1" outline="0" fieldPosition="0"/>
    </format>
    <format dxfId="468">
      <pivotArea grandRow="1" outline="0" fieldPosition="0"/>
    </format>
    <format dxfId="467">
      <pivotArea field="7" type="button" dataOnly="0" labelOnly="1" outline="0" fieldPosition="0"/>
    </format>
    <format dxfId="466">
      <pivotArea dataOnly="0" labelOnly="1" outline="0" fieldPosition="0">
        <references count="1">
          <reference field="1" count="1">
            <x v="0"/>
          </reference>
        </references>
      </pivotArea>
    </format>
    <format dxfId="465">
      <pivotArea dataOnly="0" labelOnly="1" outline="0" fieldPosition="0">
        <references count="1">
          <reference field="1" count="1">
            <x v="1"/>
          </reference>
        </references>
      </pivotArea>
    </format>
    <format dxfId="464">
      <pivotArea dataOnly="0" labelOnly="1" outline="0" fieldPosition="0">
        <references count="1">
          <reference field="1" count="1">
            <x v="2"/>
          </reference>
        </references>
      </pivotArea>
    </format>
    <format dxfId="463">
      <pivotArea dataOnly="0" labelOnly="1" outline="0" fieldPosition="0">
        <references count="1">
          <reference field="1" count="1">
            <x v="3"/>
          </reference>
        </references>
      </pivotArea>
    </format>
    <format dxfId="462">
      <pivotArea dataOnly="0" labelOnly="1" outline="0" fieldPosition="0">
        <references count="1">
          <reference field="1" count="1">
            <x v="4"/>
          </reference>
        </references>
      </pivotArea>
    </format>
    <format dxfId="461">
      <pivotArea dataOnly="0" labelOnly="1" outline="0" fieldPosition="0">
        <references count="1">
          <reference field="1" count="1">
            <x v="5"/>
          </reference>
        </references>
      </pivotArea>
    </format>
    <format dxfId="460">
      <pivotArea dataOnly="0" labelOnly="1" outline="0" fieldPosition="0">
        <references count="1">
          <reference field="1" count="1">
            <x v="6"/>
          </reference>
        </references>
      </pivotArea>
    </format>
    <format dxfId="459">
      <pivotArea dataOnly="0" labelOnly="1" outline="0" fieldPosition="0">
        <references count="1">
          <reference field="1" count="1">
            <x v="7"/>
          </reference>
        </references>
      </pivotArea>
    </format>
    <format dxfId="458">
      <pivotArea dataOnly="0" labelOnly="1" outline="0" fieldPosition="0">
        <references count="1">
          <reference field="1" count="1">
            <x v="8"/>
          </reference>
        </references>
      </pivotArea>
    </format>
    <format dxfId="457">
      <pivotArea dataOnly="0" labelOnly="1" outline="0" fieldPosition="0">
        <references count="1">
          <reference field="1" count="1">
            <x v="9"/>
          </reference>
        </references>
      </pivotArea>
    </format>
    <format dxfId="456">
      <pivotArea dataOnly="0" labelOnly="1" outline="0" fieldPosition="0">
        <references count="1">
          <reference field="1" count="1">
            <x v="10"/>
          </reference>
        </references>
      </pivotArea>
    </format>
    <format dxfId="455">
      <pivotArea dataOnly="0" labelOnly="1" outline="0" fieldPosition="0">
        <references count="1">
          <reference field="1" count="1">
            <x v="11"/>
          </reference>
        </references>
      </pivotArea>
    </format>
    <format dxfId="454">
      <pivotArea dataOnly="0" labelOnly="1" grandCol="1" outline="0" fieldPosition="0"/>
    </format>
    <format dxfId="453">
      <pivotArea field="7" type="button" dataOnly="0" labelOnly="1" outline="0" fieldPosition="0"/>
    </format>
    <format dxfId="452">
      <pivotArea dataOnly="0" labelOnly="1" outline="0" fieldPosition="0">
        <references count="1">
          <reference field="1" count="1">
            <x v="0"/>
          </reference>
        </references>
      </pivotArea>
    </format>
    <format dxfId="451">
      <pivotArea dataOnly="0" labelOnly="1" outline="0" fieldPosition="0">
        <references count="1">
          <reference field="1" count="1">
            <x v="1"/>
          </reference>
        </references>
      </pivotArea>
    </format>
    <format dxfId="450">
      <pivotArea dataOnly="0" labelOnly="1" outline="0" fieldPosition="0">
        <references count="1">
          <reference field="1" count="1">
            <x v="2"/>
          </reference>
        </references>
      </pivotArea>
    </format>
    <format dxfId="449">
      <pivotArea dataOnly="0" labelOnly="1" outline="0" fieldPosition="0">
        <references count="1">
          <reference field="1" count="1">
            <x v="3"/>
          </reference>
        </references>
      </pivotArea>
    </format>
    <format dxfId="448">
      <pivotArea dataOnly="0" labelOnly="1" outline="0" fieldPosition="0">
        <references count="1">
          <reference field="1" count="1">
            <x v="4"/>
          </reference>
        </references>
      </pivotArea>
    </format>
    <format dxfId="447">
      <pivotArea dataOnly="0" labelOnly="1" outline="0" fieldPosition="0">
        <references count="1">
          <reference field="1" count="1">
            <x v="5"/>
          </reference>
        </references>
      </pivotArea>
    </format>
    <format dxfId="446">
      <pivotArea dataOnly="0" labelOnly="1" outline="0" fieldPosition="0">
        <references count="1">
          <reference field="1" count="1">
            <x v="6"/>
          </reference>
        </references>
      </pivotArea>
    </format>
    <format dxfId="445">
      <pivotArea dataOnly="0" labelOnly="1" outline="0" fieldPosition="0">
        <references count="1">
          <reference field="1" count="1">
            <x v="7"/>
          </reference>
        </references>
      </pivotArea>
    </format>
    <format dxfId="444">
      <pivotArea dataOnly="0" labelOnly="1" outline="0" fieldPosition="0">
        <references count="1">
          <reference field="1" count="1">
            <x v="8"/>
          </reference>
        </references>
      </pivotArea>
    </format>
    <format dxfId="443">
      <pivotArea dataOnly="0" labelOnly="1" outline="0" fieldPosition="0">
        <references count="1">
          <reference field="1" count="1">
            <x v="9"/>
          </reference>
        </references>
      </pivotArea>
    </format>
    <format dxfId="442">
      <pivotArea dataOnly="0" labelOnly="1" outline="0" fieldPosition="0">
        <references count="1">
          <reference field="1" count="1">
            <x v="10"/>
          </reference>
        </references>
      </pivotArea>
    </format>
    <format dxfId="441">
      <pivotArea dataOnly="0" labelOnly="1" outline="0" fieldPosition="0">
        <references count="1">
          <reference field="1" count="1">
            <x v="11"/>
          </reference>
        </references>
      </pivotArea>
    </format>
    <format dxfId="440">
      <pivotArea dataOnly="0" labelOnly="1" grandCol="1" outline="0" fieldPosition="0"/>
    </format>
    <format dxfId="439">
      <pivotArea field="1" type="button" dataOnly="0" labelOnly="1" outline="0" fieldPosition="0"/>
    </format>
    <format dxfId="438">
      <pivotArea dataOnly="0" labelOnly="1" outline="0" fieldPosition="0">
        <references count="1">
          <reference field="1" count="1">
            <x v="0"/>
          </reference>
        </references>
      </pivotArea>
    </format>
    <format dxfId="437">
      <pivotArea dataOnly="0" labelOnly="1" outline="0" fieldPosition="0">
        <references count="1">
          <reference field="1" count="1">
            <x v="1"/>
          </reference>
        </references>
      </pivotArea>
    </format>
    <format dxfId="436">
      <pivotArea dataOnly="0" labelOnly="1" outline="0" fieldPosition="0">
        <references count="1">
          <reference field="1" count="1">
            <x v="2"/>
          </reference>
        </references>
      </pivotArea>
    </format>
    <format dxfId="435">
      <pivotArea dataOnly="0" labelOnly="1" outline="0" fieldPosition="0">
        <references count="1">
          <reference field="1" count="1">
            <x v="3"/>
          </reference>
        </references>
      </pivotArea>
    </format>
    <format dxfId="434">
      <pivotArea dataOnly="0" labelOnly="1" outline="0" fieldPosition="0">
        <references count="1">
          <reference field="1" count="1">
            <x v="4"/>
          </reference>
        </references>
      </pivotArea>
    </format>
    <format dxfId="433">
      <pivotArea dataOnly="0" labelOnly="1" outline="0" fieldPosition="0">
        <references count="1">
          <reference field="1" count="1">
            <x v="5"/>
          </reference>
        </references>
      </pivotArea>
    </format>
    <format dxfId="432">
      <pivotArea dataOnly="0" labelOnly="1" outline="0" fieldPosition="0">
        <references count="1">
          <reference field="1" count="1">
            <x v="6"/>
          </reference>
        </references>
      </pivotArea>
    </format>
    <format dxfId="431">
      <pivotArea dataOnly="0" labelOnly="1" outline="0" fieldPosition="0">
        <references count="1">
          <reference field="1" count="1">
            <x v="7"/>
          </reference>
        </references>
      </pivotArea>
    </format>
    <format dxfId="430">
      <pivotArea dataOnly="0" labelOnly="1" outline="0" fieldPosition="0">
        <references count="1">
          <reference field="1" count="1">
            <x v="8"/>
          </reference>
        </references>
      </pivotArea>
    </format>
    <format dxfId="429">
      <pivotArea dataOnly="0" labelOnly="1" outline="0" fieldPosition="0">
        <references count="1">
          <reference field="1" count="1">
            <x v="9"/>
          </reference>
        </references>
      </pivotArea>
    </format>
    <format dxfId="428">
      <pivotArea dataOnly="0" labelOnly="1" outline="0" fieldPosition="0">
        <references count="1">
          <reference field="1" count="1">
            <x v="10"/>
          </reference>
        </references>
      </pivotArea>
    </format>
    <format dxfId="427">
      <pivotArea dataOnly="0" labelOnly="1" outline="0" fieldPosition="0">
        <references count="1">
          <reference field="1" count="1">
            <x v="11"/>
          </reference>
        </references>
      </pivotArea>
    </format>
    <format dxfId="426">
      <pivotArea dataOnly="0" labelOnly="1" grandCol="1" outline="0" fieldPosition="0"/>
    </format>
    <format dxfId="425">
      <pivotArea outline="0" fieldPosition="0"/>
    </format>
    <format dxfId="424">
      <pivotArea field="7" type="button" dataOnly="0" labelOnly="1" outline="0" fieldPosition="0"/>
    </format>
    <format dxfId="423">
      <pivotArea dataOnly="0" labelOnly="1" outline="0" fieldPosition="0">
        <references count="1">
          <reference field="7" count="1">
            <x v="0"/>
          </reference>
        </references>
      </pivotArea>
    </format>
    <format dxfId="422">
      <pivotArea dataOnly="0" labelOnly="1" outline="0" fieldPosition="0">
        <references count="1">
          <reference field="7" count="1">
            <x v="1"/>
          </reference>
        </references>
      </pivotArea>
    </format>
    <format dxfId="421">
      <pivotArea dataOnly="0" labelOnly="1" outline="0" fieldPosition="0">
        <references count="1">
          <reference field="7" count="1">
            <x v="2"/>
          </reference>
        </references>
      </pivotArea>
    </format>
    <format dxfId="420">
      <pivotArea dataOnly="0" labelOnly="1" outline="0" fieldPosition="0">
        <references count="1">
          <reference field="7" count="1">
            <x v="3"/>
          </reference>
        </references>
      </pivotArea>
    </format>
    <format dxfId="419">
      <pivotArea dataOnly="0" labelOnly="1" outline="0" fieldPosition="0">
        <references count="1">
          <reference field="7" count="1">
            <x v="4"/>
          </reference>
        </references>
      </pivotArea>
    </format>
    <format dxfId="418">
      <pivotArea dataOnly="0" labelOnly="1" outline="0" fieldPosition="0">
        <references count="1">
          <reference field="7" count="1">
            <x v="5"/>
          </reference>
        </references>
      </pivotArea>
    </format>
    <format dxfId="417">
      <pivotArea dataOnly="0" labelOnly="1" outline="0" fieldPosition="0">
        <references count="1">
          <reference field="7" count="1">
            <x v="6"/>
          </reference>
        </references>
      </pivotArea>
    </format>
    <format dxfId="416">
      <pivotArea dataOnly="0" labelOnly="1" outline="0" fieldPosition="0">
        <references count="1">
          <reference field="7" count="1">
            <x v="7"/>
          </reference>
        </references>
      </pivotArea>
    </format>
    <format dxfId="415">
      <pivotArea dataOnly="0" labelOnly="1" outline="0" fieldPosition="0">
        <references count="1">
          <reference field="7" count="1">
            <x v="8"/>
          </reference>
        </references>
      </pivotArea>
    </format>
    <format dxfId="414">
      <pivotArea dataOnly="0" labelOnly="1" outline="0" fieldPosition="0">
        <references count="1">
          <reference field="7" count="1">
            <x v="9"/>
          </reference>
        </references>
      </pivotArea>
    </format>
    <format dxfId="413">
      <pivotArea dataOnly="0" labelOnly="1" outline="0" fieldPosition="0">
        <references count="1">
          <reference field="7" count="1">
            <x v="10"/>
          </reference>
        </references>
      </pivotArea>
    </format>
    <format dxfId="412">
      <pivotArea dataOnly="0" labelOnly="1" outline="0" fieldPosition="0">
        <references count="1">
          <reference field="7" count="1">
            <x v="11"/>
          </reference>
        </references>
      </pivotArea>
    </format>
    <format dxfId="411">
      <pivotArea dataOnly="0" labelOnly="1" outline="0" fieldPosition="0">
        <references count="1">
          <reference field="7" count="1">
            <x v="12"/>
          </reference>
        </references>
      </pivotArea>
    </format>
    <format dxfId="410">
      <pivotArea dataOnly="0" labelOnly="1" outline="0" fieldPosition="0">
        <references count="1">
          <reference field="7" count="1">
            <x v="13"/>
          </reference>
        </references>
      </pivotArea>
    </format>
    <format dxfId="409">
      <pivotArea dataOnly="0" labelOnly="1" outline="0" fieldPosition="0">
        <references count="1">
          <reference field="7" count="1">
            <x v="14"/>
          </reference>
        </references>
      </pivotArea>
    </format>
    <format dxfId="408">
      <pivotArea dataOnly="0" labelOnly="1" outline="0" fieldPosition="0">
        <references count="1">
          <reference field="7" count="1">
            <x v="15"/>
          </reference>
        </references>
      </pivotArea>
    </format>
    <format dxfId="407">
      <pivotArea dataOnly="0" labelOnly="1" outline="0" fieldPosition="0">
        <references count="1">
          <reference field="7" count="1">
            <x v="16"/>
          </reference>
        </references>
      </pivotArea>
    </format>
    <format dxfId="406">
      <pivotArea dataOnly="0" labelOnly="1" outline="0" fieldPosition="0">
        <references count="1">
          <reference field="7" count="1">
            <x v="17"/>
          </reference>
        </references>
      </pivotArea>
    </format>
    <format dxfId="405">
      <pivotArea dataOnly="0" labelOnly="1" outline="0" fieldPosition="0">
        <references count="1">
          <reference field="7" count="1">
            <x v="18"/>
          </reference>
        </references>
      </pivotArea>
    </format>
    <format dxfId="404">
      <pivotArea dataOnly="0" labelOnly="1" outline="0" fieldPosition="0">
        <references count="1">
          <reference field="7" count="1">
            <x v="19"/>
          </reference>
        </references>
      </pivotArea>
    </format>
    <format dxfId="403">
      <pivotArea dataOnly="0" labelOnly="1" outline="0" fieldPosition="0">
        <references count="1">
          <reference field="7" count="1">
            <x v="20"/>
          </reference>
        </references>
      </pivotArea>
    </format>
    <format dxfId="402">
      <pivotArea dataOnly="0" labelOnly="1" outline="0" fieldPosition="0">
        <references count="1">
          <reference field="7" count="1">
            <x v="21"/>
          </reference>
        </references>
      </pivotArea>
    </format>
    <format dxfId="401">
      <pivotArea dataOnly="0" labelOnly="1" outline="0" fieldPosition="0">
        <references count="1">
          <reference field="7" count="1">
            <x v="22"/>
          </reference>
        </references>
      </pivotArea>
    </format>
    <format dxfId="400">
      <pivotArea dataOnly="0" labelOnly="1" outline="0" fieldPosition="0">
        <references count="1">
          <reference field="7" count="1">
            <x v="23"/>
          </reference>
        </references>
      </pivotArea>
    </format>
    <format dxfId="399">
      <pivotArea dataOnly="0" labelOnly="1" outline="0" fieldPosition="0">
        <references count="1">
          <reference field="7" count="1">
            <x v="24"/>
          </reference>
        </references>
      </pivotArea>
    </format>
    <format dxfId="398">
      <pivotArea dataOnly="0" labelOnly="1" outline="0" fieldPosition="0">
        <references count="1">
          <reference field="7" count="1">
            <x v="25"/>
          </reference>
        </references>
      </pivotArea>
    </format>
    <format dxfId="397">
      <pivotArea dataOnly="0" labelOnly="1" outline="0" fieldPosition="0">
        <references count="1">
          <reference field="7" count="1">
            <x v="26"/>
          </reference>
        </references>
      </pivotArea>
    </format>
    <format dxfId="396">
      <pivotArea dataOnly="0" labelOnly="1" outline="0" fieldPosition="0">
        <references count="1">
          <reference field="7" count="1">
            <x v="27"/>
          </reference>
        </references>
      </pivotArea>
    </format>
    <format dxfId="395">
      <pivotArea dataOnly="0" labelOnly="1" outline="0" fieldPosition="0">
        <references count="1">
          <reference field="7" count="1">
            <x v="28"/>
          </reference>
        </references>
      </pivotArea>
    </format>
    <format dxfId="394">
      <pivotArea dataOnly="0" labelOnly="1" outline="0" fieldPosition="0">
        <references count="1">
          <reference field="7" count="1">
            <x v="29"/>
          </reference>
        </references>
      </pivotArea>
    </format>
    <format dxfId="393">
      <pivotArea dataOnly="0" labelOnly="1" outline="0" fieldPosition="0">
        <references count="1">
          <reference field="7" count="1">
            <x v="30"/>
          </reference>
        </references>
      </pivotArea>
    </format>
    <format dxfId="392">
      <pivotArea dataOnly="0" labelOnly="1" outline="0" fieldPosition="0">
        <references count="1">
          <reference field="7" count="1">
            <x v="31"/>
          </reference>
        </references>
      </pivotArea>
    </format>
    <format dxfId="391">
      <pivotArea dataOnly="0" labelOnly="1" outline="0" fieldPosition="0">
        <references count="1">
          <reference field="7" count="1">
            <x v="32"/>
          </reference>
        </references>
      </pivotArea>
    </format>
    <format dxfId="390">
      <pivotArea dataOnly="0" labelOnly="1" grandRow="1" outline="0" fieldPosition="0"/>
    </format>
    <format dxfId="389">
      <pivotArea field="1" type="button" dataOnly="0" labelOnly="1" outline="0" fieldPosition="0"/>
    </format>
    <format dxfId="388">
      <pivotArea field="7" type="button" dataOnly="0" labelOnly="1" outline="0" fieldPosition="0"/>
    </format>
    <format dxfId="387">
      <pivotArea dataOnly="0" labelOnly="1" outline="0" fieldPosition="0">
        <references count="1">
          <reference field="7" count="1">
            <x v="0"/>
          </reference>
        </references>
      </pivotArea>
    </format>
    <format dxfId="386">
      <pivotArea dataOnly="0" labelOnly="1" outline="0" fieldPosition="0">
        <references count="1">
          <reference field="7" count="1">
            <x v="1"/>
          </reference>
        </references>
      </pivotArea>
    </format>
    <format dxfId="385">
      <pivotArea dataOnly="0" labelOnly="1" outline="0" fieldPosition="0">
        <references count="1">
          <reference field="7" count="1">
            <x v="2"/>
          </reference>
        </references>
      </pivotArea>
    </format>
    <format dxfId="384">
      <pivotArea dataOnly="0" labelOnly="1" outline="0" fieldPosition="0">
        <references count="1">
          <reference field="7" count="1">
            <x v="3"/>
          </reference>
        </references>
      </pivotArea>
    </format>
    <format dxfId="383">
      <pivotArea dataOnly="0" labelOnly="1" outline="0" fieldPosition="0">
        <references count="1">
          <reference field="7" count="1">
            <x v="4"/>
          </reference>
        </references>
      </pivotArea>
    </format>
    <format dxfId="382">
      <pivotArea dataOnly="0" labelOnly="1" outline="0" fieldPosition="0">
        <references count="1">
          <reference field="7" count="1">
            <x v="5"/>
          </reference>
        </references>
      </pivotArea>
    </format>
    <format dxfId="381">
      <pivotArea dataOnly="0" labelOnly="1" outline="0" fieldPosition="0">
        <references count="1">
          <reference field="7" count="1">
            <x v="6"/>
          </reference>
        </references>
      </pivotArea>
    </format>
    <format dxfId="380">
      <pivotArea dataOnly="0" labelOnly="1" outline="0" fieldPosition="0">
        <references count="1">
          <reference field="7" count="1">
            <x v="7"/>
          </reference>
        </references>
      </pivotArea>
    </format>
    <format dxfId="379">
      <pivotArea dataOnly="0" labelOnly="1" outline="0" fieldPosition="0">
        <references count="1">
          <reference field="7" count="1">
            <x v="8"/>
          </reference>
        </references>
      </pivotArea>
    </format>
    <format dxfId="378">
      <pivotArea dataOnly="0" labelOnly="1" outline="0" fieldPosition="0">
        <references count="1">
          <reference field="7" count="1">
            <x v="9"/>
          </reference>
        </references>
      </pivotArea>
    </format>
    <format dxfId="377">
      <pivotArea dataOnly="0" labelOnly="1" outline="0" fieldPosition="0">
        <references count="1">
          <reference field="7" count="1">
            <x v="10"/>
          </reference>
        </references>
      </pivotArea>
    </format>
    <format dxfId="376">
      <pivotArea dataOnly="0" labelOnly="1" outline="0" fieldPosition="0">
        <references count="1">
          <reference field="7" count="1">
            <x v="11"/>
          </reference>
        </references>
      </pivotArea>
    </format>
    <format dxfId="375">
      <pivotArea dataOnly="0" labelOnly="1" outline="0" fieldPosition="0">
        <references count="1">
          <reference field="7" count="1">
            <x v="12"/>
          </reference>
        </references>
      </pivotArea>
    </format>
    <format dxfId="374">
      <pivotArea dataOnly="0" labelOnly="1" outline="0" fieldPosition="0">
        <references count="1">
          <reference field="7" count="1">
            <x v="13"/>
          </reference>
        </references>
      </pivotArea>
    </format>
    <format dxfId="373">
      <pivotArea dataOnly="0" labelOnly="1" outline="0" fieldPosition="0">
        <references count="1">
          <reference field="7" count="1">
            <x v="14"/>
          </reference>
        </references>
      </pivotArea>
    </format>
    <format dxfId="372">
      <pivotArea dataOnly="0" labelOnly="1" outline="0" fieldPosition="0">
        <references count="1">
          <reference field="7" count="1">
            <x v="15"/>
          </reference>
        </references>
      </pivotArea>
    </format>
    <format dxfId="371">
      <pivotArea dataOnly="0" labelOnly="1" outline="0" fieldPosition="0">
        <references count="1">
          <reference field="7" count="1">
            <x v="16"/>
          </reference>
        </references>
      </pivotArea>
    </format>
    <format dxfId="370">
      <pivotArea dataOnly="0" labelOnly="1" outline="0" fieldPosition="0">
        <references count="1">
          <reference field="7" count="1">
            <x v="17"/>
          </reference>
        </references>
      </pivotArea>
    </format>
    <format dxfId="369">
      <pivotArea dataOnly="0" labelOnly="1" outline="0" fieldPosition="0">
        <references count="1">
          <reference field="7" count="1">
            <x v="18"/>
          </reference>
        </references>
      </pivotArea>
    </format>
    <format dxfId="368">
      <pivotArea dataOnly="0" labelOnly="1" outline="0" fieldPosition="0">
        <references count="1">
          <reference field="7" count="1">
            <x v="19"/>
          </reference>
        </references>
      </pivotArea>
    </format>
    <format dxfId="367">
      <pivotArea dataOnly="0" labelOnly="1" outline="0" fieldPosition="0">
        <references count="1">
          <reference field="7" count="1">
            <x v="20"/>
          </reference>
        </references>
      </pivotArea>
    </format>
    <format dxfId="366">
      <pivotArea dataOnly="0" labelOnly="1" outline="0" fieldPosition="0">
        <references count="1">
          <reference field="7" count="1">
            <x v="21"/>
          </reference>
        </references>
      </pivotArea>
    </format>
    <format dxfId="365">
      <pivotArea dataOnly="0" labelOnly="1" outline="0" fieldPosition="0">
        <references count="1">
          <reference field="7" count="1">
            <x v="22"/>
          </reference>
        </references>
      </pivotArea>
    </format>
    <format dxfId="364">
      <pivotArea dataOnly="0" labelOnly="1" outline="0" fieldPosition="0">
        <references count="1">
          <reference field="7" count="1">
            <x v="23"/>
          </reference>
        </references>
      </pivotArea>
    </format>
    <format dxfId="363">
      <pivotArea dataOnly="0" labelOnly="1" outline="0" fieldPosition="0">
        <references count="1">
          <reference field="7" count="1">
            <x v="24"/>
          </reference>
        </references>
      </pivotArea>
    </format>
    <format dxfId="362">
      <pivotArea dataOnly="0" labelOnly="1" outline="0" fieldPosition="0">
        <references count="1">
          <reference field="7" count="1">
            <x v="25"/>
          </reference>
        </references>
      </pivotArea>
    </format>
    <format dxfId="361">
      <pivotArea dataOnly="0" labelOnly="1" outline="0" fieldPosition="0">
        <references count="1">
          <reference field="7" count="1">
            <x v="26"/>
          </reference>
        </references>
      </pivotArea>
    </format>
    <format dxfId="360">
      <pivotArea dataOnly="0" labelOnly="1" outline="0" fieldPosition="0">
        <references count="1">
          <reference field="7" count="1">
            <x v="27"/>
          </reference>
        </references>
      </pivotArea>
    </format>
    <format dxfId="359">
      <pivotArea dataOnly="0" labelOnly="1" outline="0" fieldPosition="0">
        <references count="1">
          <reference field="7" count="1">
            <x v="28"/>
          </reference>
        </references>
      </pivotArea>
    </format>
    <format dxfId="358">
      <pivotArea dataOnly="0" labelOnly="1" outline="0" fieldPosition="0">
        <references count="1">
          <reference field="7" count="1">
            <x v="29"/>
          </reference>
        </references>
      </pivotArea>
    </format>
    <format dxfId="357">
      <pivotArea dataOnly="0" labelOnly="1" outline="0" fieldPosition="0">
        <references count="1">
          <reference field="7" count="1">
            <x v="30"/>
          </reference>
        </references>
      </pivotArea>
    </format>
    <format dxfId="356">
      <pivotArea dataOnly="0" labelOnly="1" outline="0" fieldPosition="0">
        <references count="1">
          <reference field="7" count="1">
            <x v="31"/>
          </reference>
        </references>
      </pivotArea>
    </format>
    <format dxfId="355">
      <pivotArea dataOnly="0" labelOnly="1" outline="0" fieldPosition="0">
        <references count="1">
          <reference field="7" count="1">
            <x v="32"/>
          </reference>
        </references>
      </pivotArea>
    </format>
    <format dxfId="354">
      <pivotArea dataOnly="0" labelOnly="1" grandRow="1" outline="0" fieldPosition="0"/>
    </format>
    <format dxfId="353">
      <pivotArea type="origin" dataOnly="0" labelOnly="1" outline="0" fieldPosition="0"/>
    </format>
    <format dxfId="352">
      <pivotArea field="7" type="button" dataOnly="0" labelOnly="1" outline="0" fieldPosition="0"/>
    </format>
    <format dxfId="351">
      <pivotArea dataOnly="0" labelOnly="1" outline="0" fieldPosition="0">
        <references count="1">
          <reference field="7" count="1">
            <x v="0"/>
          </reference>
        </references>
      </pivotArea>
    </format>
    <format dxfId="350">
      <pivotArea dataOnly="0" labelOnly="1" outline="0" fieldPosition="0">
        <references count="1">
          <reference field="7" count="1">
            <x v="1"/>
          </reference>
        </references>
      </pivotArea>
    </format>
    <format dxfId="349">
      <pivotArea dataOnly="0" labelOnly="1" outline="0" fieldPosition="0">
        <references count="1">
          <reference field="7" count="1">
            <x v="2"/>
          </reference>
        </references>
      </pivotArea>
    </format>
    <format dxfId="348">
      <pivotArea dataOnly="0" labelOnly="1" outline="0" fieldPosition="0">
        <references count="1">
          <reference field="7" count="1">
            <x v="3"/>
          </reference>
        </references>
      </pivotArea>
    </format>
    <format dxfId="347">
      <pivotArea dataOnly="0" labelOnly="1" outline="0" fieldPosition="0">
        <references count="1">
          <reference field="7" count="1">
            <x v="4"/>
          </reference>
        </references>
      </pivotArea>
    </format>
    <format dxfId="346">
      <pivotArea dataOnly="0" labelOnly="1" outline="0" fieldPosition="0">
        <references count="1">
          <reference field="7" count="1">
            <x v="5"/>
          </reference>
        </references>
      </pivotArea>
    </format>
    <format dxfId="345">
      <pivotArea dataOnly="0" labelOnly="1" outline="0" fieldPosition="0">
        <references count="1">
          <reference field="7" count="1">
            <x v="6"/>
          </reference>
        </references>
      </pivotArea>
    </format>
    <format dxfId="344">
      <pivotArea dataOnly="0" labelOnly="1" outline="0" fieldPosition="0">
        <references count="1">
          <reference field="7" count="1">
            <x v="7"/>
          </reference>
        </references>
      </pivotArea>
    </format>
    <format dxfId="343">
      <pivotArea dataOnly="0" labelOnly="1" outline="0" fieldPosition="0">
        <references count="1">
          <reference field="7" count="1">
            <x v="8"/>
          </reference>
        </references>
      </pivotArea>
    </format>
    <format dxfId="342">
      <pivotArea dataOnly="0" labelOnly="1" outline="0" fieldPosition="0">
        <references count="1">
          <reference field="7" count="1">
            <x v="9"/>
          </reference>
        </references>
      </pivotArea>
    </format>
    <format dxfId="341">
      <pivotArea dataOnly="0" labelOnly="1" outline="0" fieldPosition="0">
        <references count="1">
          <reference field="7" count="1">
            <x v="10"/>
          </reference>
        </references>
      </pivotArea>
    </format>
    <format dxfId="340">
      <pivotArea dataOnly="0" labelOnly="1" outline="0" fieldPosition="0">
        <references count="1">
          <reference field="7" count="1">
            <x v="11"/>
          </reference>
        </references>
      </pivotArea>
    </format>
    <format dxfId="339">
      <pivotArea dataOnly="0" labelOnly="1" outline="0" fieldPosition="0">
        <references count="1">
          <reference field="7" count="1">
            <x v="12"/>
          </reference>
        </references>
      </pivotArea>
    </format>
    <format dxfId="338">
      <pivotArea dataOnly="0" labelOnly="1" outline="0" fieldPosition="0">
        <references count="1">
          <reference field="7" count="1">
            <x v="13"/>
          </reference>
        </references>
      </pivotArea>
    </format>
    <format dxfId="337">
      <pivotArea dataOnly="0" labelOnly="1" outline="0" fieldPosition="0">
        <references count="1">
          <reference field="7" count="1">
            <x v="14"/>
          </reference>
        </references>
      </pivotArea>
    </format>
    <format dxfId="336">
      <pivotArea dataOnly="0" labelOnly="1" outline="0" fieldPosition="0">
        <references count="1">
          <reference field="7" count="1">
            <x v="15"/>
          </reference>
        </references>
      </pivotArea>
    </format>
    <format dxfId="335">
      <pivotArea dataOnly="0" labelOnly="1" outline="0" fieldPosition="0">
        <references count="1">
          <reference field="7" count="1">
            <x v="16"/>
          </reference>
        </references>
      </pivotArea>
    </format>
    <format dxfId="334">
      <pivotArea dataOnly="0" labelOnly="1" outline="0" fieldPosition="0">
        <references count="1">
          <reference field="7" count="1">
            <x v="17"/>
          </reference>
        </references>
      </pivotArea>
    </format>
    <format dxfId="333">
      <pivotArea dataOnly="0" labelOnly="1" outline="0" fieldPosition="0">
        <references count="1">
          <reference field="7" count="1">
            <x v="18"/>
          </reference>
        </references>
      </pivotArea>
    </format>
    <format dxfId="332">
      <pivotArea dataOnly="0" labelOnly="1" outline="0" fieldPosition="0">
        <references count="1">
          <reference field="7" count="1">
            <x v="19"/>
          </reference>
        </references>
      </pivotArea>
    </format>
    <format dxfId="331">
      <pivotArea dataOnly="0" labelOnly="1" outline="0" fieldPosition="0">
        <references count="1">
          <reference field="7" count="1">
            <x v="20"/>
          </reference>
        </references>
      </pivotArea>
    </format>
    <format dxfId="330">
      <pivotArea dataOnly="0" labelOnly="1" outline="0" fieldPosition="0">
        <references count="1">
          <reference field="7" count="1">
            <x v="21"/>
          </reference>
        </references>
      </pivotArea>
    </format>
    <format dxfId="329">
      <pivotArea dataOnly="0" labelOnly="1" outline="0" fieldPosition="0">
        <references count="1">
          <reference field="7" count="1">
            <x v="22"/>
          </reference>
        </references>
      </pivotArea>
    </format>
    <format dxfId="328">
      <pivotArea dataOnly="0" labelOnly="1" outline="0" fieldPosition="0">
        <references count="1">
          <reference field="7" count="1">
            <x v="23"/>
          </reference>
        </references>
      </pivotArea>
    </format>
    <format dxfId="327">
      <pivotArea dataOnly="0" labelOnly="1" outline="0" fieldPosition="0">
        <references count="1">
          <reference field="7" count="1">
            <x v="24"/>
          </reference>
        </references>
      </pivotArea>
    </format>
    <format dxfId="326">
      <pivotArea dataOnly="0" labelOnly="1" outline="0" fieldPosition="0">
        <references count="1">
          <reference field="7" count="1">
            <x v="25"/>
          </reference>
        </references>
      </pivotArea>
    </format>
    <format dxfId="325">
      <pivotArea dataOnly="0" labelOnly="1" outline="0" fieldPosition="0">
        <references count="1">
          <reference field="7" count="1">
            <x v="26"/>
          </reference>
        </references>
      </pivotArea>
    </format>
    <format dxfId="324">
      <pivotArea dataOnly="0" labelOnly="1" outline="0" fieldPosition="0">
        <references count="1">
          <reference field="7" count="1">
            <x v="27"/>
          </reference>
        </references>
      </pivotArea>
    </format>
    <format dxfId="323">
      <pivotArea dataOnly="0" labelOnly="1" outline="0" fieldPosition="0">
        <references count="1">
          <reference field="7" count="1">
            <x v="28"/>
          </reference>
        </references>
      </pivotArea>
    </format>
    <format dxfId="322">
      <pivotArea dataOnly="0" labelOnly="1" outline="0" fieldPosition="0">
        <references count="1">
          <reference field="7" count="1">
            <x v="29"/>
          </reference>
        </references>
      </pivotArea>
    </format>
    <format dxfId="321">
      <pivotArea dataOnly="0" labelOnly="1" outline="0" fieldPosition="0">
        <references count="1">
          <reference field="7" count="1">
            <x v="30"/>
          </reference>
        </references>
      </pivotArea>
    </format>
    <format dxfId="320">
      <pivotArea dataOnly="0" labelOnly="1" outline="0" fieldPosition="0">
        <references count="1">
          <reference field="7" count="1">
            <x v="31"/>
          </reference>
        </references>
      </pivotArea>
    </format>
    <format dxfId="319">
      <pivotArea dataOnly="0" labelOnly="1" outline="0" fieldPosition="0">
        <references count="1">
          <reference field="7" count="1">
            <x v="32"/>
          </reference>
        </references>
      </pivotArea>
    </format>
    <format dxfId="318">
      <pivotArea dataOnly="0" labelOnly="1" grandRow="1" outline="0" fieldPosition="0"/>
    </format>
    <format>
      <pivotArea field="7" type="button" dataOnly="0" labelOnly="1" outline="0" fieldPosition="0"/>
    </format>
    <format>
      <pivotArea dataOnly="0" labelOnly="1" outline="0" fieldPosition="0">
        <references count="1">
          <reference field="1" count="1">
            <x v="0"/>
          </reference>
        </references>
      </pivotArea>
    </format>
    <format>
      <pivotArea dataOnly="0" labelOnly="1" outline="0" fieldPosition="0">
        <references count="1">
          <reference field="1" count="1">
            <x v="1"/>
          </reference>
        </references>
      </pivotArea>
    </format>
    <format>
      <pivotArea dataOnly="0" labelOnly="1" outline="0" fieldPosition="0">
        <references count="1">
          <reference field="1" count="1">
            <x v="2"/>
          </reference>
        </references>
      </pivotArea>
    </format>
    <format>
      <pivotArea dataOnly="0" labelOnly="1" outline="0" fieldPosition="0">
        <references count="1">
          <reference field="1" count="1">
            <x v="3"/>
          </reference>
        </references>
      </pivotArea>
    </format>
    <format>
      <pivotArea dataOnly="0" labelOnly="1" outline="0" fieldPosition="0">
        <references count="1">
          <reference field="1" count="1">
            <x v="4"/>
          </reference>
        </references>
      </pivotArea>
    </format>
    <format>
      <pivotArea dataOnly="0" labelOnly="1" outline="0" fieldPosition="0">
        <references count="1">
          <reference field="1" count="1">
            <x v="5"/>
          </reference>
        </references>
      </pivotArea>
    </format>
    <format>
      <pivotArea dataOnly="0" labelOnly="1" outline="0" fieldPosition="0">
        <references count="1">
          <reference field="1" count="1">
            <x v="6"/>
          </reference>
        </references>
      </pivotArea>
    </format>
    <format>
      <pivotArea dataOnly="0" labelOnly="1" outline="0" fieldPosition="0">
        <references count="1">
          <reference field="1" count="1">
            <x v="7"/>
          </reference>
        </references>
      </pivotArea>
    </format>
    <format>
      <pivotArea dataOnly="0" labelOnly="1" outline="0" fieldPosition="0">
        <references count="1">
          <reference field="1" count="1">
            <x v="8"/>
          </reference>
        </references>
      </pivotArea>
    </format>
    <format>
      <pivotArea dataOnly="0" labelOnly="1" outline="0" fieldPosition="0">
        <references count="1">
          <reference field="1" count="1">
            <x v="9"/>
          </reference>
        </references>
      </pivotArea>
    </format>
    <format>
      <pivotArea dataOnly="0" labelOnly="1" outline="0" fieldPosition="0">
        <references count="1">
          <reference field="1" count="1">
            <x v="10"/>
          </reference>
        </references>
      </pivotArea>
    </format>
    <format>
      <pivotArea dataOnly="0" labelOnly="1" outline="0" fieldPosition="0">
        <references count="1">
          <reference field="1" count="1">
            <x v="11"/>
          </reference>
        </references>
      </pivotArea>
    </format>
    <format>
      <pivotArea dataOnly="0" labelOnly="1" grandCol="1" outline="0" fieldPosition="0"/>
    </format>
    <format dxfId="317">
      <pivotArea field="7" type="button" dataOnly="0" labelOnly="1" outline="0" fieldPosition="0"/>
    </format>
    <format dxfId="316">
      <pivotArea dataOnly="0" labelOnly="1" outline="0" fieldPosition="0">
        <references count="1">
          <reference field="1" count="1">
            <x v="0"/>
          </reference>
        </references>
      </pivotArea>
    </format>
    <format dxfId="315">
      <pivotArea dataOnly="0" labelOnly="1" outline="0" fieldPosition="0">
        <references count="1">
          <reference field="1" count="1">
            <x v="1"/>
          </reference>
        </references>
      </pivotArea>
    </format>
    <format dxfId="314">
      <pivotArea dataOnly="0" labelOnly="1" outline="0" fieldPosition="0">
        <references count="1">
          <reference field="1" count="1">
            <x v="2"/>
          </reference>
        </references>
      </pivotArea>
    </format>
    <format dxfId="313">
      <pivotArea dataOnly="0" labelOnly="1" outline="0" fieldPosition="0">
        <references count="1">
          <reference field="1" count="1">
            <x v="3"/>
          </reference>
        </references>
      </pivotArea>
    </format>
    <format dxfId="312">
      <pivotArea dataOnly="0" labelOnly="1" outline="0" fieldPosition="0">
        <references count="1">
          <reference field="1" count="1">
            <x v="4"/>
          </reference>
        </references>
      </pivotArea>
    </format>
    <format dxfId="311">
      <pivotArea dataOnly="0" labelOnly="1" outline="0" fieldPosition="0">
        <references count="1">
          <reference field="1" count="1">
            <x v="5"/>
          </reference>
        </references>
      </pivotArea>
    </format>
    <format dxfId="310">
      <pivotArea dataOnly="0" labelOnly="1" outline="0" fieldPosition="0">
        <references count="1">
          <reference field="1" count="1">
            <x v="6"/>
          </reference>
        </references>
      </pivotArea>
    </format>
    <format dxfId="309">
      <pivotArea dataOnly="0" labelOnly="1" outline="0" fieldPosition="0">
        <references count="1">
          <reference field="1" count="1">
            <x v="7"/>
          </reference>
        </references>
      </pivotArea>
    </format>
    <format dxfId="308">
      <pivotArea dataOnly="0" labelOnly="1" outline="0" fieldPosition="0">
        <references count="1">
          <reference field="1" count="1">
            <x v="8"/>
          </reference>
        </references>
      </pivotArea>
    </format>
    <format dxfId="307">
      <pivotArea dataOnly="0" labelOnly="1" outline="0" fieldPosition="0">
        <references count="1">
          <reference field="1" count="1">
            <x v="9"/>
          </reference>
        </references>
      </pivotArea>
    </format>
    <format dxfId="306">
      <pivotArea dataOnly="0" labelOnly="1" outline="0" fieldPosition="0">
        <references count="1">
          <reference field="1" count="1">
            <x v="10"/>
          </reference>
        </references>
      </pivotArea>
    </format>
    <format dxfId="305">
      <pivotArea dataOnly="0" labelOnly="1" outline="0" fieldPosition="0">
        <references count="1">
          <reference field="1" count="1">
            <x v="11"/>
          </reference>
        </references>
      </pivotArea>
    </format>
    <format dxfId="304">
      <pivotArea dataOnly="0" labelOnly="1" grandCol="1" outline="0" fieldPosition="0"/>
    </format>
    <format dxfId="303">
      <pivotArea field="7" type="button" dataOnly="0" labelOnly="1" outline="0" fieldPosition="0"/>
    </format>
    <format dxfId="302">
      <pivotArea dataOnly="0" labelOnly="1" outline="0" fieldPosition="0">
        <references count="1">
          <reference field="1" count="1">
            <x v="0"/>
          </reference>
        </references>
      </pivotArea>
    </format>
    <format dxfId="301">
      <pivotArea dataOnly="0" labelOnly="1" outline="0" fieldPosition="0">
        <references count="1">
          <reference field="1" count="1">
            <x v="1"/>
          </reference>
        </references>
      </pivotArea>
    </format>
    <format dxfId="300">
      <pivotArea dataOnly="0" labelOnly="1" outline="0" fieldPosition="0">
        <references count="1">
          <reference field="1" count="1">
            <x v="2"/>
          </reference>
        </references>
      </pivotArea>
    </format>
    <format dxfId="299">
      <pivotArea dataOnly="0" labelOnly="1" outline="0" fieldPosition="0">
        <references count="1">
          <reference field="1" count="1">
            <x v="3"/>
          </reference>
        </references>
      </pivotArea>
    </format>
    <format dxfId="298">
      <pivotArea dataOnly="0" labelOnly="1" outline="0" fieldPosition="0">
        <references count="1">
          <reference field="1" count="1">
            <x v="4"/>
          </reference>
        </references>
      </pivotArea>
    </format>
    <format dxfId="297">
      <pivotArea dataOnly="0" labelOnly="1" outline="0" fieldPosition="0">
        <references count="1">
          <reference field="1" count="1">
            <x v="5"/>
          </reference>
        </references>
      </pivotArea>
    </format>
    <format dxfId="296">
      <pivotArea dataOnly="0" labelOnly="1" outline="0" fieldPosition="0">
        <references count="1">
          <reference field="1" count="1">
            <x v="6"/>
          </reference>
        </references>
      </pivotArea>
    </format>
    <format dxfId="295">
      <pivotArea dataOnly="0" labelOnly="1" outline="0" fieldPosition="0">
        <references count="1">
          <reference field="1" count="1">
            <x v="7"/>
          </reference>
        </references>
      </pivotArea>
    </format>
    <format dxfId="294">
      <pivotArea dataOnly="0" labelOnly="1" outline="0" fieldPosition="0">
        <references count="1">
          <reference field="1" count="1">
            <x v="8"/>
          </reference>
        </references>
      </pivotArea>
    </format>
    <format dxfId="293">
      <pivotArea dataOnly="0" labelOnly="1" outline="0" fieldPosition="0">
        <references count="1">
          <reference field="1" count="1">
            <x v="9"/>
          </reference>
        </references>
      </pivotArea>
    </format>
    <format dxfId="292">
      <pivotArea dataOnly="0" labelOnly="1" outline="0" fieldPosition="0">
        <references count="1">
          <reference field="1" count="1">
            <x v="10"/>
          </reference>
        </references>
      </pivotArea>
    </format>
    <format dxfId="291">
      <pivotArea dataOnly="0" labelOnly="1" outline="0" fieldPosition="0">
        <references count="1">
          <reference field="1" count="1">
            <x v="11"/>
          </reference>
        </references>
      </pivotArea>
    </format>
    <format dxfId="290">
      <pivotArea dataOnly="0" labelOnly="1" grandCol="1" outline="0" fieldPosition="0"/>
    </format>
    <format dxfId="289">
      <pivotArea type="origin" dataOnly="0" labelOnly="1" outline="0" fieldPosition="0"/>
    </format>
    <format dxfId="288">
      <pivotArea field="7" type="button" dataOnly="0" labelOnly="1" outline="0" fieldPosition="0"/>
    </format>
    <format dxfId="287">
      <pivotArea dataOnly="0" labelOnly="1" outline="0" fieldPosition="0">
        <references count="1">
          <reference field="1" count="1">
            <x v="0"/>
          </reference>
        </references>
      </pivotArea>
    </format>
    <format dxfId="286">
      <pivotArea dataOnly="0" labelOnly="1" outline="0" fieldPosition="0">
        <references count="1">
          <reference field="1" count="1">
            <x v="1"/>
          </reference>
        </references>
      </pivotArea>
    </format>
    <format dxfId="285">
      <pivotArea dataOnly="0" labelOnly="1" outline="0" fieldPosition="0">
        <references count="1">
          <reference field="1" count="1">
            <x v="2"/>
          </reference>
        </references>
      </pivotArea>
    </format>
    <format dxfId="284">
      <pivotArea dataOnly="0" labelOnly="1" outline="0" fieldPosition="0">
        <references count="1">
          <reference field="1" count="1">
            <x v="3"/>
          </reference>
        </references>
      </pivotArea>
    </format>
    <format dxfId="283">
      <pivotArea dataOnly="0" labelOnly="1" outline="0" fieldPosition="0">
        <references count="1">
          <reference field="1" count="1">
            <x v="4"/>
          </reference>
        </references>
      </pivotArea>
    </format>
    <format dxfId="282">
      <pivotArea dataOnly="0" labelOnly="1" outline="0" fieldPosition="0">
        <references count="1">
          <reference field="1" count="1">
            <x v="5"/>
          </reference>
        </references>
      </pivotArea>
    </format>
    <format dxfId="281">
      <pivotArea dataOnly="0" labelOnly="1" outline="0" fieldPosition="0">
        <references count="1">
          <reference field="1" count="1">
            <x v="6"/>
          </reference>
        </references>
      </pivotArea>
    </format>
    <format dxfId="280">
      <pivotArea dataOnly="0" labelOnly="1" outline="0" fieldPosition="0">
        <references count="1">
          <reference field="1" count="1">
            <x v="7"/>
          </reference>
        </references>
      </pivotArea>
    </format>
    <format dxfId="279">
      <pivotArea dataOnly="0" labelOnly="1" outline="0" fieldPosition="0">
        <references count="1">
          <reference field="1" count="1">
            <x v="8"/>
          </reference>
        </references>
      </pivotArea>
    </format>
    <format dxfId="278">
      <pivotArea dataOnly="0" labelOnly="1" outline="0" fieldPosition="0">
        <references count="1">
          <reference field="1" count="1">
            <x v="9"/>
          </reference>
        </references>
      </pivotArea>
    </format>
    <format dxfId="277">
      <pivotArea dataOnly="0" labelOnly="1" outline="0" fieldPosition="0">
        <references count="1">
          <reference field="1" count="1">
            <x v="10"/>
          </reference>
        </references>
      </pivotArea>
    </format>
    <format dxfId="276">
      <pivotArea dataOnly="0" labelOnly="1" outline="0" fieldPosition="0">
        <references count="1">
          <reference field="1" count="1">
            <x v="11"/>
          </reference>
        </references>
      </pivotArea>
    </format>
    <format dxfId="275">
      <pivotArea dataOnly="0" labelOnly="1" grandCol="1" outline="0" fieldPosition="0"/>
    </format>
    <format dxfId="274">
      <pivotArea dataOnly="0" labelOnly="1" outline="0" fieldPosition="0">
        <references count="1">
          <reference field="7" count="1">
            <x v="0"/>
          </reference>
        </references>
      </pivotArea>
    </format>
    <format dxfId="273">
      <pivotArea dataOnly="0" labelOnly="1" outline="0" fieldPosition="0">
        <references count="1">
          <reference field="7" count="1">
            <x v="1"/>
          </reference>
        </references>
      </pivotArea>
    </format>
    <format dxfId="272">
      <pivotArea dataOnly="0" labelOnly="1" outline="0" fieldPosition="0">
        <references count="1">
          <reference field="7" count="1">
            <x v="2"/>
          </reference>
        </references>
      </pivotArea>
    </format>
    <format dxfId="271">
      <pivotArea dataOnly="0" labelOnly="1" outline="0" fieldPosition="0">
        <references count="1">
          <reference field="7" count="1">
            <x v="3"/>
          </reference>
        </references>
      </pivotArea>
    </format>
    <format dxfId="270">
      <pivotArea dataOnly="0" labelOnly="1" outline="0" fieldPosition="0">
        <references count="1">
          <reference field="7" count="1">
            <x v="4"/>
          </reference>
        </references>
      </pivotArea>
    </format>
    <format dxfId="269">
      <pivotArea dataOnly="0" labelOnly="1" outline="0" fieldPosition="0">
        <references count="1">
          <reference field="7" count="1">
            <x v="5"/>
          </reference>
        </references>
      </pivotArea>
    </format>
    <format dxfId="268">
      <pivotArea dataOnly="0" labelOnly="1" outline="0" fieldPosition="0">
        <references count="1">
          <reference field="7" count="1">
            <x v="6"/>
          </reference>
        </references>
      </pivotArea>
    </format>
    <format dxfId="267">
      <pivotArea dataOnly="0" labelOnly="1" outline="0" fieldPosition="0">
        <references count="1">
          <reference field="7" count="1">
            <x v="7"/>
          </reference>
        </references>
      </pivotArea>
    </format>
    <format dxfId="266">
      <pivotArea dataOnly="0" labelOnly="1" outline="0" fieldPosition="0">
        <references count="1">
          <reference field="7" count="1">
            <x v="8"/>
          </reference>
        </references>
      </pivotArea>
    </format>
    <format dxfId="265">
      <pivotArea dataOnly="0" labelOnly="1" outline="0" fieldPosition="0">
        <references count="1">
          <reference field="7" count="1">
            <x v="9"/>
          </reference>
        </references>
      </pivotArea>
    </format>
    <format dxfId="264">
      <pivotArea dataOnly="0" labelOnly="1" outline="0" fieldPosition="0">
        <references count="1">
          <reference field="7" count="1">
            <x v="10"/>
          </reference>
        </references>
      </pivotArea>
    </format>
    <format dxfId="263">
      <pivotArea dataOnly="0" labelOnly="1" outline="0" fieldPosition="0">
        <references count="1">
          <reference field="7" count="1">
            <x v="11"/>
          </reference>
        </references>
      </pivotArea>
    </format>
    <format dxfId="262">
      <pivotArea dataOnly="0" labelOnly="1" outline="0" fieldPosition="0">
        <references count="1">
          <reference field="7" count="1">
            <x v="12"/>
          </reference>
        </references>
      </pivotArea>
    </format>
    <format dxfId="261">
      <pivotArea dataOnly="0" labelOnly="1" outline="0" fieldPosition="0">
        <references count="1">
          <reference field="7" count="1">
            <x v="13"/>
          </reference>
        </references>
      </pivotArea>
    </format>
    <format dxfId="260">
      <pivotArea dataOnly="0" labelOnly="1" outline="0" fieldPosition="0">
        <references count="1">
          <reference field="7" count="1">
            <x v="14"/>
          </reference>
        </references>
      </pivotArea>
    </format>
    <format dxfId="259">
      <pivotArea dataOnly="0" labelOnly="1" outline="0" fieldPosition="0">
        <references count="1">
          <reference field="7" count="1">
            <x v="15"/>
          </reference>
        </references>
      </pivotArea>
    </format>
    <format dxfId="258">
      <pivotArea dataOnly="0" labelOnly="1" outline="0" fieldPosition="0">
        <references count="1">
          <reference field="7" count="1">
            <x v="16"/>
          </reference>
        </references>
      </pivotArea>
    </format>
    <format dxfId="257">
      <pivotArea dataOnly="0" labelOnly="1" outline="0" fieldPosition="0">
        <references count="1">
          <reference field="7" count="1">
            <x v="17"/>
          </reference>
        </references>
      </pivotArea>
    </format>
    <format dxfId="256">
      <pivotArea dataOnly="0" labelOnly="1" outline="0" fieldPosition="0">
        <references count="1">
          <reference field="7" count="1">
            <x v="18"/>
          </reference>
        </references>
      </pivotArea>
    </format>
    <format dxfId="255">
      <pivotArea dataOnly="0" labelOnly="1" outline="0" fieldPosition="0">
        <references count="1">
          <reference field="7" count="1">
            <x v="19"/>
          </reference>
        </references>
      </pivotArea>
    </format>
    <format dxfId="254">
      <pivotArea dataOnly="0" labelOnly="1" outline="0" fieldPosition="0">
        <references count="1">
          <reference field="7" count="1">
            <x v="20"/>
          </reference>
        </references>
      </pivotArea>
    </format>
    <format dxfId="253">
      <pivotArea dataOnly="0" labelOnly="1" outline="0" fieldPosition="0">
        <references count="1">
          <reference field="7" count="1">
            <x v="21"/>
          </reference>
        </references>
      </pivotArea>
    </format>
    <format dxfId="252">
      <pivotArea dataOnly="0" labelOnly="1" outline="0" fieldPosition="0">
        <references count="1">
          <reference field="7" count="1">
            <x v="22"/>
          </reference>
        </references>
      </pivotArea>
    </format>
    <format dxfId="251">
      <pivotArea dataOnly="0" labelOnly="1" outline="0" fieldPosition="0">
        <references count="1">
          <reference field="7" count="1">
            <x v="23"/>
          </reference>
        </references>
      </pivotArea>
    </format>
    <format dxfId="250">
      <pivotArea dataOnly="0" labelOnly="1" outline="0" fieldPosition="0">
        <references count="1">
          <reference field="7" count="1">
            <x v="24"/>
          </reference>
        </references>
      </pivotArea>
    </format>
    <format dxfId="249">
      <pivotArea dataOnly="0" labelOnly="1" outline="0" fieldPosition="0">
        <references count="1">
          <reference field="7" count="1">
            <x v="25"/>
          </reference>
        </references>
      </pivotArea>
    </format>
    <format dxfId="248">
      <pivotArea dataOnly="0" labelOnly="1" outline="0" fieldPosition="0">
        <references count="1">
          <reference field="7" count="1">
            <x v="26"/>
          </reference>
        </references>
      </pivotArea>
    </format>
    <format dxfId="247">
      <pivotArea dataOnly="0" labelOnly="1" outline="0" fieldPosition="0">
        <references count="1">
          <reference field="7" count="1">
            <x v="27"/>
          </reference>
        </references>
      </pivotArea>
    </format>
    <format dxfId="246">
      <pivotArea dataOnly="0" labelOnly="1" outline="0" fieldPosition="0">
        <references count="1">
          <reference field="7" count="1">
            <x v="28"/>
          </reference>
        </references>
      </pivotArea>
    </format>
    <format dxfId="245">
      <pivotArea dataOnly="0" labelOnly="1" outline="0" fieldPosition="0">
        <references count="1">
          <reference field="7" count="1">
            <x v="29"/>
          </reference>
        </references>
      </pivotArea>
    </format>
    <format dxfId="244">
      <pivotArea dataOnly="0" labelOnly="1" outline="0" fieldPosition="0">
        <references count="1">
          <reference field="7" count="1">
            <x v="30"/>
          </reference>
        </references>
      </pivotArea>
    </format>
    <format dxfId="243">
      <pivotArea dataOnly="0" labelOnly="1" outline="0" fieldPosition="0">
        <references count="1">
          <reference field="7" count="1">
            <x v="31"/>
          </reference>
        </references>
      </pivotArea>
    </format>
    <format dxfId="242">
      <pivotArea dataOnly="0" labelOnly="1" outline="0" fieldPosition="0">
        <references count="1">
          <reference field="7" count="1">
            <x v="32"/>
          </reference>
        </references>
      </pivotArea>
    </format>
    <format dxfId="241">
      <pivotArea dataOnly="0" labelOnly="1" grandRow="1" outline="0" fieldPosition="0"/>
    </format>
    <format dxfId="240">
      <pivotArea outline="0" fieldPosition="0"/>
    </format>
    <format dxfId="239">
      <pivotArea outline="0" fieldPosition="0"/>
    </format>
    <format dxfId="238">
      <pivotArea outline="0" fieldPosition="0"/>
    </format>
  </formats>
  <pivotTableStyleInfo name="None"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C158F-5E93-CA4B-B1CF-B878486CC26A}">
  <dimension ref="A1:Q93"/>
  <sheetViews>
    <sheetView zoomScale="82" zoomScaleSheetLayoutView="100" workbookViewId="0">
      <selection activeCell="E18" sqref="E18"/>
    </sheetView>
  </sheetViews>
  <sheetFormatPr baseColWidth="10" defaultColWidth="9" defaultRowHeight="15"/>
  <cols>
    <col min="1" max="1" width="30" customWidth="1"/>
    <col min="2" max="2" width="37.5" customWidth="1"/>
    <col min="3" max="3" width="21.5" customWidth="1"/>
    <col min="4" max="4" width="14.83203125" bestFit="1" customWidth="1"/>
    <col min="5" max="5" width="13.6640625" customWidth="1"/>
    <col min="6" max="9" width="14.83203125" bestFit="1" customWidth="1"/>
    <col min="10" max="10" width="16" bestFit="1" customWidth="1"/>
    <col min="11" max="11" width="17.1640625" bestFit="1" customWidth="1"/>
    <col min="12" max="12" width="14.83203125" bestFit="1" customWidth="1"/>
    <col min="13" max="13" width="13.83203125" customWidth="1"/>
    <col min="14" max="14" width="18.1640625" customWidth="1"/>
    <col min="15" max="15" width="19.6640625" customWidth="1"/>
    <col min="16" max="16" width="27.5" customWidth="1"/>
    <col min="17" max="18" width="12.6640625" bestFit="1" customWidth="1"/>
    <col min="19" max="19" width="17.1640625" customWidth="1"/>
    <col min="20" max="20" width="14.83203125" customWidth="1"/>
  </cols>
  <sheetData>
    <row r="1" spans="1:16" ht="56" customHeight="1">
      <c r="A1" s="534" t="s">
        <v>0</v>
      </c>
      <c r="B1" s="534"/>
      <c r="C1" s="534"/>
      <c r="D1" s="534"/>
      <c r="E1" s="534"/>
      <c r="F1" s="534"/>
      <c r="G1" s="534"/>
      <c r="H1" s="534"/>
      <c r="I1" s="534"/>
      <c r="J1" s="534"/>
      <c r="K1" s="534"/>
      <c r="L1" s="534"/>
      <c r="M1" s="534"/>
      <c r="N1" s="534"/>
    </row>
    <row r="2" spans="1:16" ht="27" customHeight="1">
      <c r="A2" s="535" t="s">
        <v>1</v>
      </c>
      <c r="B2" s="509" t="s">
        <v>2</v>
      </c>
      <c r="C2" s="509" t="s">
        <v>3</v>
      </c>
      <c r="D2" s="509" t="s">
        <v>4</v>
      </c>
      <c r="E2" s="509" t="s">
        <v>5</v>
      </c>
      <c r="F2" s="509" t="s">
        <v>6</v>
      </c>
      <c r="G2" s="509" t="s">
        <v>7</v>
      </c>
      <c r="H2" s="509" t="s">
        <v>8</v>
      </c>
      <c r="I2" s="509" t="s">
        <v>9</v>
      </c>
      <c r="J2" s="509" t="s">
        <v>10</v>
      </c>
      <c r="K2" s="509" t="s">
        <v>11</v>
      </c>
      <c r="L2" s="509" t="s">
        <v>12</v>
      </c>
      <c r="M2" s="509" t="s">
        <v>13</v>
      </c>
      <c r="N2" s="509" t="s">
        <v>14</v>
      </c>
      <c r="O2" s="509" t="s">
        <v>15</v>
      </c>
      <c r="P2" s="510" t="s">
        <v>16</v>
      </c>
    </row>
    <row r="3" spans="1:16" ht="27" customHeight="1">
      <c r="A3" s="536"/>
      <c r="B3" s="511" t="s">
        <v>17</v>
      </c>
      <c r="C3" s="512">
        <v>7530849.2699999996</v>
      </c>
      <c r="D3" s="512">
        <v>5593199.9800000004</v>
      </c>
      <c r="E3" s="512">
        <v>1386467.1</v>
      </c>
      <c r="F3" s="512">
        <v>999601.37</v>
      </c>
      <c r="G3" s="512">
        <v>981783.12</v>
      </c>
      <c r="H3" s="512">
        <v>1906978.77</v>
      </c>
      <c r="I3" s="512">
        <v>3850709.65</v>
      </c>
      <c r="J3" s="512">
        <v>4551712.62</v>
      </c>
      <c r="K3" s="512">
        <v>3749078.78</v>
      </c>
      <c r="L3" s="512">
        <v>3843434.59</v>
      </c>
      <c r="M3" s="512">
        <v>3379323.94</v>
      </c>
      <c r="N3" s="512">
        <v>2883166.25</v>
      </c>
      <c r="O3" s="512">
        <f t="shared" ref="O3:O10" si="0">SUM(C3:N3)</f>
        <v>40656305.439999998</v>
      </c>
      <c r="P3" s="513"/>
    </row>
    <row r="4" spans="1:16" ht="27" customHeight="1">
      <c r="A4" s="536"/>
      <c r="B4" s="514" t="s">
        <v>18</v>
      </c>
      <c r="C4" s="421">
        <v>4870493.1399999997</v>
      </c>
      <c r="D4" s="421">
        <v>1961618.27</v>
      </c>
      <c r="E4" s="419">
        <v>2216588.15</v>
      </c>
      <c r="F4" s="421">
        <v>2606168.1</v>
      </c>
      <c r="G4" s="421">
        <v>2446647.69</v>
      </c>
      <c r="H4" s="421">
        <v>1011623.46</v>
      </c>
      <c r="I4" s="421">
        <v>1950708.49</v>
      </c>
      <c r="J4" s="419">
        <v>1287899.3899999999</v>
      </c>
      <c r="K4" s="419">
        <v>2017372.7</v>
      </c>
      <c r="L4" s="421">
        <v>2994556.1</v>
      </c>
      <c r="M4" s="421">
        <f>1615080.52-20000</f>
        <v>1595080.52</v>
      </c>
      <c r="N4" s="421">
        <v>3166938.4</v>
      </c>
      <c r="O4" s="421">
        <f t="shared" si="0"/>
        <v>28125694.409999996</v>
      </c>
      <c r="P4" s="515">
        <f>O4/O11</f>
        <v>0.6992687141819679</v>
      </c>
    </row>
    <row r="5" spans="1:16" ht="27" customHeight="1">
      <c r="A5" s="536"/>
      <c r="B5" s="516" t="s">
        <v>19</v>
      </c>
      <c r="C5" s="421">
        <f t="shared" ref="C5:N5" si="1">C4-C6</f>
        <v>4870493.1399999997</v>
      </c>
      <c r="D5" s="421">
        <f t="shared" si="1"/>
        <v>1961618.27</v>
      </c>
      <c r="E5" s="421">
        <f t="shared" si="1"/>
        <v>2173588.15</v>
      </c>
      <c r="F5" s="421">
        <f t="shared" si="1"/>
        <v>2248784.1</v>
      </c>
      <c r="G5" s="421">
        <f t="shared" si="1"/>
        <v>2446647.69</v>
      </c>
      <c r="H5" s="421">
        <f t="shared" si="1"/>
        <v>850473.46</v>
      </c>
      <c r="I5" s="421">
        <f t="shared" si="1"/>
        <v>1810108.49</v>
      </c>
      <c r="J5" s="421">
        <f t="shared" si="1"/>
        <v>996799.3899999999</v>
      </c>
      <c r="K5" s="421">
        <f t="shared" si="1"/>
        <v>1406711.0299999998</v>
      </c>
      <c r="L5" s="421">
        <f t="shared" si="1"/>
        <v>2049340</v>
      </c>
      <c r="M5" s="421">
        <f t="shared" si="1"/>
        <v>570027.79</v>
      </c>
      <c r="N5" s="421">
        <f t="shared" si="1"/>
        <v>1477008.7999999998</v>
      </c>
      <c r="O5" s="421">
        <f t="shared" si="0"/>
        <v>22861600.309999999</v>
      </c>
      <c r="P5" s="111">
        <f>O5/O4</f>
        <v>0.81283683086137892</v>
      </c>
    </row>
    <row r="6" spans="1:16" ht="27" customHeight="1">
      <c r="A6" s="536"/>
      <c r="B6" s="516" t="s">
        <v>20</v>
      </c>
      <c r="C6" s="421">
        <v>0</v>
      </c>
      <c r="D6" s="421">
        <v>0</v>
      </c>
      <c r="E6" s="421">
        <v>43000</v>
      </c>
      <c r="F6" s="421">
        <v>357384</v>
      </c>
      <c r="G6" s="419">
        <v>0</v>
      </c>
      <c r="H6" s="421">
        <v>161150</v>
      </c>
      <c r="I6" s="421">
        <v>140600</v>
      </c>
      <c r="J6" s="421">
        <v>291100</v>
      </c>
      <c r="K6" s="421">
        <v>610661.67000000004</v>
      </c>
      <c r="L6" s="421">
        <v>945216.1</v>
      </c>
      <c r="M6" s="421">
        <v>1025052.73</v>
      </c>
      <c r="N6" s="421">
        <v>1689929.6</v>
      </c>
      <c r="O6" s="421">
        <f t="shared" si="0"/>
        <v>5264094.0999999996</v>
      </c>
      <c r="P6" s="111">
        <f>O6/O4</f>
        <v>0.1871631691386211</v>
      </c>
    </row>
    <row r="7" spans="1:16" ht="27" customHeight="1">
      <c r="A7" s="536"/>
      <c r="B7" s="511" t="s">
        <v>21</v>
      </c>
      <c r="C7" s="421">
        <v>48000</v>
      </c>
      <c r="D7" s="421">
        <v>21000</v>
      </c>
      <c r="E7" s="421">
        <v>163700</v>
      </c>
      <c r="F7" s="421">
        <v>92000.27</v>
      </c>
      <c r="G7" s="421">
        <v>146400</v>
      </c>
      <c r="H7" s="421">
        <v>1039498</v>
      </c>
      <c r="I7" s="421">
        <v>316590</v>
      </c>
      <c r="J7" s="421">
        <v>135000</v>
      </c>
      <c r="K7" s="421">
        <v>297323.3</v>
      </c>
      <c r="L7" s="421">
        <v>261100</v>
      </c>
      <c r="M7" s="421">
        <v>219802</v>
      </c>
      <c r="N7" s="421">
        <v>183760</v>
      </c>
      <c r="O7" s="421">
        <f t="shared" si="0"/>
        <v>2924173.57</v>
      </c>
      <c r="P7" s="515">
        <f>O7/O11</f>
        <v>7.2701603826420685E-2</v>
      </c>
    </row>
    <row r="8" spans="1:16" ht="27" customHeight="1">
      <c r="A8" s="536"/>
      <c r="B8" s="511" t="s">
        <v>22</v>
      </c>
      <c r="C8" s="421">
        <v>88164.66</v>
      </c>
      <c r="D8" s="421">
        <v>11684.42</v>
      </c>
      <c r="E8" s="421">
        <v>18268.91</v>
      </c>
      <c r="F8" s="421">
        <v>99160.61</v>
      </c>
      <c r="G8" s="421">
        <v>102093.74</v>
      </c>
      <c r="H8" s="421">
        <v>22769.51</v>
      </c>
      <c r="I8" s="421">
        <v>43145.04</v>
      </c>
      <c r="J8" s="421">
        <v>3566.26</v>
      </c>
      <c r="K8" s="421">
        <v>30276.92</v>
      </c>
      <c r="L8" s="421">
        <v>4205.05</v>
      </c>
      <c r="M8" s="421">
        <v>12650</v>
      </c>
      <c r="N8" s="421">
        <v>16027</v>
      </c>
      <c r="O8" s="421">
        <f t="shared" si="0"/>
        <v>452012.12</v>
      </c>
      <c r="P8" s="515">
        <f>O8/O11</f>
        <v>1.1238049071410124E-2</v>
      </c>
    </row>
    <row r="9" spans="1:16" ht="27" customHeight="1">
      <c r="A9" s="536"/>
      <c r="B9" s="511" t="s">
        <v>23</v>
      </c>
      <c r="C9" s="421">
        <v>24313.47</v>
      </c>
      <c r="D9" s="421">
        <v>125694.19</v>
      </c>
      <c r="E9" s="421">
        <v>69424.539999999994</v>
      </c>
      <c r="F9" s="421">
        <v>75166.7</v>
      </c>
      <c r="G9" s="421">
        <v>76644.92</v>
      </c>
      <c r="H9" s="421">
        <v>79364.92</v>
      </c>
      <c r="I9" s="421">
        <v>10000</v>
      </c>
      <c r="J9" s="421">
        <v>132266</v>
      </c>
      <c r="K9" s="421">
        <v>246558.83</v>
      </c>
      <c r="L9" s="421">
        <v>2473.54</v>
      </c>
      <c r="M9" s="421">
        <v>953495.82</v>
      </c>
      <c r="N9" s="421">
        <v>124299.66</v>
      </c>
      <c r="O9" s="421">
        <f t="shared" si="0"/>
        <v>1919702.5899999999</v>
      </c>
      <c r="P9" s="515">
        <f>O9/O11</f>
        <v>4.7728171335169309E-2</v>
      </c>
    </row>
    <row r="10" spans="1:16" ht="27" customHeight="1">
      <c r="A10" s="536"/>
      <c r="B10" s="511" t="s">
        <v>24</v>
      </c>
      <c r="C10" s="421">
        <v>0</v>
      </c>
      <c r="D10" s="421">
        <v>0</v>
      </c>
      <c r="E10" s="421">
        <v>0</v>
      </c>
      <c r="F10" s="421">
        <f>-2000000+2200000-3800000+2000000</f>
        <v>-1600000</v>
      </c>
      <c r="G10" s="421">
        <f>1000000-700000</f>
        <v>300000</v>
      </c>
      <c r="H10" s="421">
        <f>3000000+1000000</f>
        <v>4000000</v>
      </c>
      <c r="I10" s="421">
        <v>2000000</v>
      </c>
      <c r="J10" s="421">
        <f>1800000-2000000</f>
        <v>-200000</v>
      </c>
      <c r="K10" s="421">
        <f>2900000-8000000+7900000-6000000+500000</f>
        <v>-2700000</v>
      </c>
      <c r="L10" s="421">
        <v>5000000</v>
      </c>
      <c r="M10" s="421">
        <v>0</v>
      </c>
      <c r="N10" s="421">
        <f>6000000-5000000-1000000</f>
        <v>0</v>
      </c>
      <c r="O10" s="421">
        <f t="shared" si="0"/>
        <v>6800000</v>
      </c>
      <c r="P10" s="515">
        <f>O10/O11</f>
        <v>0.16906346158503194</v>
      </c>
    </row>
    <row r="11" spans="1:16" ht="36" customHeight="1">
      <c r="A11" s="537"/>
      <c r="B11" s="517" t="s">
        <v>15</v>
      </c>
      <c r="C11" s="512">
        <f t="shared" ref="C11:O11" si="2">C4+SUM(C7:C10)</f>
        <v>5030971.2699999996</v>
      </c>
      <c r="D11" s="512">
        <f t="shared" si="2"/>
        <v>2119996.88</v>
      </c>
      <c r="E11" s="512">
        <f t="shared" si="2"/>
        <v>2467981.6</v>
      </c>
      <c r="F11" s="512">
        <f t="shared" si="2"/>
        <v>1272495.6800000002</v>
      </c>
      <c r="G11" s="512">
        <f t="shared" si="2"/>
        <v>3071786.3499999996</v>
      </c>
      <c r="H11" s="512">
        <f t="shared" si="2"/>
        <v>6153255.8899999997</v>
      </c>
      <c r="I11" s="512">
        <f t="shared" si="2"/>
        <v>4320443.53</v>
      </c>
      <c r="J11" s="512">
        <f t="shared" si="2"/>
        <v>1358731.65</v>
      </c>
      <c r="K11" s="512">
        <f t="shared" si="2"/>
        <v>-108468.25000000023</v>
      </c>
      <c r="L11" s="512">
        <f t="shared" si="2"/>
        <v>8262334.6899999995</v>
      </c>
      <c r="M11" s="512">
        <f t="shared" si="2"/>
        <v>2781028.34</v>
      </c>
      <c r="N11" s="512">
        <f t="shared" si="2"/>
        <v>3491025.06</v>
      </c>
      <c r="O11" s="512">
        <f t="shared" si="2"/>
        <v>40221582.689999998</v>
      </c>
      <c r="P11" s="513">
        <v>1</v>
      </c>
    </row>
    <row r="12" spans="1:16" ht="29" customHeight="1">
      <c r="A12" s="538" t="s">
        <v>25</v>
      </c>
      <c r="B12" s="518" t="s">
        <v>2</v>
      </c>
      <c r="C12" s="518" t="s">
        <v>3</v>
      </c>
      <c r="D12" s="518" t="s">
        <v>4</v>
      </c>
      <c r="E12" s="518" t="s">
        <v>5</v>
      </c>
      <c r="F12" s="518" t="s">
        <v>6</v>
      </c>
      <c r="G12" s="518" t="s">
        <v>7</v>
      </c>
      <c r="H12" s="518" t="s">
        <v>8</v>
      </c>
      <c r="I12" s="518" t="s">
        <v>9</v>
      </c>
      <c r="J12" s="518" t="s">
        <v>10</v>
      </c>
      <c r="K12" s="518" t="s">
        <v>11</v>
      </c>
      <c r="L12" s="518" t="s">
        <v>12</v>
      </c>
      <c r="M12" s="518" t="s">
        <v>13</v>
      </c>
      <c r="N12" s="518" t="s">
        <v>14</v>
      </c>
      <c r="O12" s="518" t="s">
        <v>15</v>
      </c>
      <c r="P12" s="519"/>
    </row>
    <row r="13" spans="1:16" ht="29" customHeight="1">
      <c r="A13" s="536"/>
      <c r="B13" s="520" t="s">
        <v>26</v>
      </c>
      <c r="C13" s="521">
        <v>794572.09</v>
      </c>
      <c r="D13" s="521">
        <v>373590.86</v>
      </c>
      <c r="E13" s="521">
        <v>120470.12</v>
      </c>
      <c r="F13" s="521">
        <v>1016268.1599999999</v>
      </c>
      <c r="G13" s="521">
        <v>280419.59999999998</v>
      </c>
      <c r="H13" s="521">
        <v>706974.59</v>
      </c>
      <c r="I13" s="521">
        <v>89193.75</v>
      </c>
      <c r="J13" s="521">
        <v>462301.2</v>
      </c>
      <c r="K13" s="521">
        <v>398576.08</v>
      </c>
      <c r="L13" s="521">
        <v>352235.58</v>
      </c>
      <c r="M13" s="521">
        <v>176050.7</v>
      </c>
      <c r="N13" s="521">
        <v>551208.42000000004</v>
      </c>
      <c r="O13" s="521">
        <v>5321861.1499999994</v>
      </c>
      <c r="P13" s="522">
        <f>O13/O24</f>
        <v>0.12789159389785956</v>
      </c>
    </row>
    <row r="14" spans="1:16" ht="29" customHeight="1">
      <c r="A14" s="536"/>
      <c r="B14" s="520" t="s">
        <v>27</v>
      </c>
      <c r="C14" s="521">
        <v>4032686.01</v>
      </c>
      <c r="D14" s="521">
        <v>928956.71</v>
      </c>
      <c r="E14" s="521">
        <v>1115508.97</v>
      </c>
      <c r="F14" s="521">
        <v>1717885.81</v>
      </c>
      <c r="G14" s="521">
        <v>2328672.96</v>
      </c>
      <c r="H14" s="521">
        <v>2099229.96</v>
      </c>
      <c r="I14" s="521">
        <v>4127018.78</v>
      </c>
      <c r="J14" s="521">
        <v>2173491.0499999998</v>
      </c>
      <c r="K14" s="521">
        <v>1652911.59</v>
      </c>
      <c r="L14" s="521">
        <v>1571195.29</v>
      </c>
      <c r="M14" s="521">
        <v>1441875.64</v>
      </c>
      <c r="N14" s="521">
        <v>2097419.15</v>
      </c>
      <c r="O14" s="521">
        <v>25286851.919999998</v>
      </c>
      <c r="P14" s="522">
        <f>O14/O24</f>
        <v>0.60767759728341475</v>
      </c>
    </row>
    <row r="15" spans="1:16" ht="29" customHeight="1">
      <c r="A15" s="536"/>
      <c r="B15" s="520" t="s">
        <v>28</v>
      </c>
      <c r="C15" s="521">
        <v>189500</v>
      </c>
      <c r="D15" s="521">
        <v>141025</v>
      </c>
      <c r="E15" s="521">
        <v>397075</v>
      </c>
      <c r="F15" s="521">
        <v>485960</v>
      </c>
      <c r="G15" s="521">
        <v>254900</v>
      </c>
      <c r="H15" s="521">
        <v>291000</v>
      </c>
      <c r="I15" s="521">
        <v>255000</v>
      </c>
      <c r="J15" s="521">
        <v>149877.67000000001</v>
      </c>
      <c r="K15" s="521">
        <v>35000</v>
      </c>
      <c r="L15" s="521">
        <v>24000</v>
      </c>
      <c r="M15" s="521">
        <v>91120</v>
      </c>
      <c r="N15" s="521">
        <v>35000</v>
      </c>
      <c r="O15" s="521">
        <v>2349457.67</v>
      </c>
      <c r="P15" s="522">
        <f>O15/O24</f>
        <v>5.6460677522909702E-2</v>
      </c>
    </row>
    <row r="16" spans="1:16" ht="29" customHeight="1">
      <c r="A16" s="536"/>
      <c r="B16" s="523" t="s">
        <v>29</v>
      </c>
      <c r="C16" s="521">
        <v>311410.49</v>
      </c>
      <c r="D16" s="521">
        <v>311410.49</v>
      </c>
      <c r="E16" s="521">
        <v>360666.7</v>
      </c>
      <c r="F16" s="521">
        <v>310789.24</v>
      </c>
      <c r="G16" s="521">
        <v>300132.98</v>
      </c>
      <c r="H16" s="521">
        <v>372570.63</v>
      </c>
      <c r="I16" s="521">
        <v>310950.06</v>
      </c>
      <c r="J16" s="521">
        <v>334485.34000000003</v>
      </c>
      <c r="K16" s="521">
        <v>448355.07</v>
      </c>
      <c r="L16" s="521">
        <v>404075.91</v>
      </c>
      <c r="M16" s="521">
        <v>421564.43</v>
      </c>
      <c r="N16" s="521">
        <v>692425.91000000015</v>
      </c>
      <c r="O16" s="521">
        <v>4578837.25</v>
      </c>
      <c r="P16" s="522">
        <f>O16/O24</f>
        <v>0.11003571449837472</v>
      </c>
    </row>
    <row r="17" spans="1:16" ht="29" customHeight="1">
      <c r="A17" s="536"/>
      <c r="B17" s="523" t="s">
        <v>30</v>
      </c>
      <c r="C17" s="521">
        <v>161218.60999999999</v>
      </c>
      <c r="D17" s="521">
        <v>161400.07999999999</v>
      </c>
      <c r="E17" s="521">
        <v>161596.79</v>
      </c>
      <c r="F17" s="521">
        <v>161808.78</v>
      </c>
      <c r="G17" s="521">
        <v>162036.1</v>
      </c>
      <c r="H17" s="521">
        <v>162278.85999999999</v>
      </c>
      <c r="I17" s="521">
        <v>162537.07</v>
      </c>
      <c r="J17" s="521">
        <v>162810.82999999999</v>
      </c>
      <c r="K17" s="521">
        <v>213425.32</v>
      </c>
      <c r="L17" s="521">
        <v>232948.06</v>
      </c>
      <c r="M17" s="521">
        <v>233546.49</v>
      </c>
      <c r="N17" s="521">
        <v>503867.47</v>
      </c>
      <c r="O17" s="521">
        <v>2479474.46</v>
      </c>
      <c r="P17" s="111">
        <f>O17/O16</f>
        <v>0.54150744493047875</v>
      </c>
    </row>
    <row r="18" spans="1:16" ht="29" customHeight="1">
      <c r="A18" s="536"/>
      <c r="B18" s="523" t="s">
        <v>31</v>
      </c>
      <c r="C18" s="521">
        <v>150191.88</v>
      </c>
      <c r="D18" s="521">
        <v>150010.41</v>
      </c>
      <c r="E18" s="521">
        <v>199069.91</v>
      </c>
      <c r="F18" s="521">
        <v>148980.46</v>
      </c>
      <c r="G18" s="521">
        <v>138096.88</v>
      </c>
      <c r="H18" s="521">
        <v>210291.77105832601</v>
      </c>
      <c r="I18" s="521">
        <v>148412.99</v>
      </c>
      <c r="J18" s="521">
        <v>171674.51</v>
      </c>
      <c r="K18" s="521">
        <v>234929.75028043101</v>
      </c>
      <c r="L18" s="521">
        <v>171127.85</v>
      </c>
      <c r="M18" s="521">
        <v>188017.94</v>
      </c>
      <c r="N18" s="521">
        <v>188558.44</v>
      </c>
      <c r="O18" s="521">
        <v>2099362.79</v>
      </c>
      <c r="P18" s="111">
        <f>O18/O16</f>
        <v>0.45849255506952119</v>
      </c>
    </row>
    <row r="19" spans="1:16" ht="29" customHeight="1">
      <c r="A19" s="536"/>
      <c r="B19" s="520" t="s">
        <v>32</v>
      </c>
      <c r="C19" s="521">
        <v>0</v>
      </c>
      <c r="D19" s="521">
        <v>0</v>
      </c>
      <c r="E19" s="521">
        <v>0</v>
      </c>
      <c r="F19" s="521">
        <v>0</v>
      </c>
      <c r="G19" s="521">
        <v>0</v>
      </c>
      <c r="H19" s="521">
        <v>0</v>
      </c>
      <c r="I19" s="521">
        <v>0</v>
      </c>
      <c r="J19" s="521">
        <v>41000</v>
      </c>
      <c r="K19" s="521">
        <v>322000</v>
      </c>
      <c r="L19" s="521">
        <v>4000</v>
      </c>
      <c r="M19" s="521">
        <v>0</v>
      </c>
      <c r="N19" s="521">
        <v>239500</v>
      </c>
      <c r="O19" s="521">
        <v>606500</v>
      </c>
      <c r="P19" s="522">
        <f>O19/O24</f>
        <v>1.4575023570288346E-2</v>
      </c>
    </row>
    <row r="20" spans="1:16" ht="29" customHeight="1">
      <c r="A20" s="536"/>
      <c r="B20" s="520" t="s">
        <v>33</v>
      </c>
      <c r="C20" s="521">
        <v>21600</v>
      </c>
      <c r="D20" s="521">
        <v>29270.799999999999</v>
      </c>
      <c r="E20" s="521">
        <v>0</v>
      </c>
      <c r="F20" s="521">
        <v>11160</v>
      </c>
      <c r="G20" s="521">
        <v>10609.83</v>
      </c>
      <c r="H20" s="521">
        <v>0</v>
      </c>
      <c r="I20" s="521">
        <v>9268</v>
      </c>
      <c r="J20" s="521">
        <v>4160</v>
      </c>
      <c r="K20" s="521">
        <v>11260</v>
      </c>
      <c r="L20" s="521">
        <v>4510</v>
      </c>
      <c r="M20" s="521">
        <v>2288</v>
      </c>
      <c r="N20" s="521">
        <v>16398</v>
      </c>
      <c r="O20" s="521">
        <v>120524.63</v>
      </c>
      <c r="P20" s="522">
        <f>O20/O24</f>
        <v>2.8963715136855429E-3</v>
      </c>
    </row>
    <row r="21" spans="1:16" ht="29" customHeight="1">
      <c r="A21" s="536"/>
      <c r="B21" s="520" t="s">
        <v>34</v>
      </c>
      <c r="C21" s="521">
        <v>1900</v>
      </c>
      <c r="D21" s="521">
        <v>0</v>
      </c>
      <c r="E21" s="521">
        <v>0</v>
      </c>
      <c r="F21" s="521">
        <v>6000</v>
      </c>
      <c r="G21" s="521">
        <v>91750</v>
      </c>
      <c r="H21" s="521">
        <v>7000</v>
      </c>
      <c r="I21" s="521">
        <v>16700</v>
      </c>
      <c r="J21" s="521">
        <v>10000</v>
      </c>
      <c r="K21" s="521">
        <v>0</v>
      </c>
      <c r="L21" s="521">
        <v>9000</v>
      </c>
      <c r="M21" s="521">
        <v>0</v>
      </c>
      <c r="N21" s="521">
        <v>7000</v>
      </c>
      <c r="O21" s="521">
        <v>149350</v>
      </c>
      <c r="P21" s="522">
        <f>O21/O24</f>
        <v>3.5890845345796607E-3</v>
      </c>
    </row>
    <row r="22" spans="1:16" ht="29" customHeight="1">
      <c r="A22" s="536"/>
      <c r="B22" s="520" t="s">
        <v>35</v>
      </c>
      <c r="C22" s="521">
        <v>0</v>
      </c>
      <c r="D22" s="521">
        <v>0</v>
      </c>
      <c r="E22" s="521">
        <v>0</v>
      </c>
      <c r="F22" s="521">
        <v>0</v>
      </c>
      <c r="G22" s="521">
        <v>900000</v>
      </c>
      <c r="H22" s="521">
        <v>1200000</v>
      </c>
      <c r="I22" s="521">
        <v>0</v>
      </c>
      <c r="J22" s="521">
        <v>0</v>
      </c>
      <c r="K22" s="521">
        <v>0</v>
      </c>
      <c r="L22" s="521">
        <v>0</v>
      </c>
      <c r="M22" s="521">
        <v>0</v>
      </c>
      <c r="N22" s="521">
        <v>0</v>
      </c>
      <c r="O22" s="521">
        <v>2100000</v>
      </c>
      <c r="P22" s="522">
        <f>O22/O24</f>
        <v>5.0465868916084955E-2</v>
      </c>
    </row>
    <row r="23" spans="1:16" ht="29" customHeight="1">
      <c r="A23" s="536"/>
      <c r="B23" s="520" t="s">
        <v>36</v>
      </c>
      <c r="C23" s="521">
        <v>0</v>
      </c>
      <c r="D23" s="521">
        <v>130000</v>
      </c>
      <c r="E23" s="521">
        <v>120000</v>
      </c>
      <c r="F23" s="521">
        <v>120000</v>
      </c>
      <c r="G23" s="521">
        <v>0</v>
      </c>
      <c r="H23" s="521">
        <v>152000</v>
      </c>
      <c r="I23" s="521">
        <v>150000</v>
      </c>
      <c r="J23" s="521">
        <v>50000</v>
      </c>
      <c r="K23" s="521">
        <v>202500</v>
      </c>
      <c r="L23" s="521">
        <v>40000</v>
      </c>
      <c r="M23" s="521">
        <v>20000</v>
      </c>
      <c r="N23" s="521">
        <v>114400</v>
      </c>
      <c r="O23" s="521">
        <v>1098900</v>
      </c>
      <c r="P23" s="522">
        <f>O23/O24</f>
        <v>2.6408068262802741E-2</v>
      </c>
    </row>
    <row r="24" spans="1:16" ht="27" customHeight="1">
      <c r="A24" s="537"/>
      <c r="B24" s="524" t="s">
        <v>15</v>
      </c>
      <c r="C24" s="525">
        <f t="shared" ref="C24:O24" si="3">SUM(C13:C16)+C19+C20+C21+C23+C22</f>
        <v>5351668.59</v>
      </c>
      <c r="D24" s="525">
        <f t="shared" si="3"/>
        <v>1914253.8599999999</v>
      </c>
      <c r="E24" s="525">
        <f t="shared" si="3"/>
        <v>2113720.79</v>
      </c>
      <c r="F24" s="525">
        <f t="shared" si="3"/>
        <v>3668063.21</v>
      </c>
      <c r="G24" s="525">
        <f t="shared" si="3"/>
        <v>4166485.37</v>
      </c>
      <c r="H24" s="525">
        <f t="shared" si="3"/>
        <v>4828775.18</v>
      </c>
      <c r="I24" s="525">
        <f t="shared" si="3"/>
        <v>4958130.5899999989</v>
      </c>
      <c r="J24" s="525">
        <f t="shared" si="3"/>
        <v>3225315.26</v>
      </c>
      <c r="K24" s="525">
        <f t="shared" si="3"/>
        <v>3070602.74</v>
      </c>
      <c r="L24" s="525">
        <f t="shared" si="3"/>
        <v>2409016.7800000003</v>
      </c>
      <c r="M24" s="525">
        <f t="shared" si="3"/>
        <v>2152898.77</v>
      </c>
      <c r="N24" s="525">
        <f t="shared" si="3"/>
        <v>3753351.48</v>
      </c>
      <c r="O24" s="525">
        <f t="shared" si="3"/>
        <v>41612282.619999997</v>
      </c>
      <c r="P24" s="513">
        <v>1</v>
      </c>
    </row>
    <row r="25" spans="1:16" ht="27" customHeight="1">
      <c r="A25" s="539" t="s">
        <v>37</v>
      </c>
      <c r="B25" s="518" t="s">
        <v>2</v>
      </c>
      <c r="C25" s="518" t="s">
        <v>3</v>
      </c>
      <c r="D25" s="518" t="s">
        <v>4</v>
      </c>
      <c r="E25" s="518" t="s">
        <v>5</v>
      </c>
      <c r="F25" s="518" t="s">
        <v>6</v>
      </c>
      <c r="G25" s="518" t="s">
        <v>7</v>
      </c>
      <c r="H25" s="518" t="s">
        <v>8</v>
      </c>
      <c r="I25" s="518" t="s">
        <v>9</v>
      </c>
      <c r="J25" s="518" t="s">
        <v>10</v>
      </c>
      <c r="K25" s="518" t="s">
        <v>11</v>
      </c>
      <c r="L25" s="518" t="s">
        <v>12</v>
      </c>
      <c r="M25" s="518" t="s">
        <v>13</v>
      </c>
      <c r="N25" s="518" t="s">
        <v>14</v>
      </c>
      <c r="O25" s="518" t="s">
        <v>15</v>
      </c>
      <c r="P25" s="519"/>
    </row>
    <row r="26" spans="1:16" ht="33" customHeight="1">
      <c r="A26" s="540"/>
      <c r="B26" s="526" t="s">
        <v>2</v>
      </c>
      <c r="C26" s="527">
        <v>0</v>
      </c>
      <c r="D26" s="527">
        <v>0</v>
      </c>
      <c r="E26" s="527">
        <v>0</v>
      </c>
      <c r="F26" s="527">
        <v>0</v>
      </c>
      <c r="G26" s="527">
        <v>900000</v>
      </c>
      <c r="H26" s="527">
        <v>1200000</v>
      </c>
      <c r="I26" s="527">
        <v>0</v>
      </c>
      <c r="J26" s="527">
        <v>0</v>
      </c>
      <c r="K26" s="527">
        <v>0</v>
      </c>
      <c r="L26" s="527">
        <v>0</v>
      </c>
      <c r="M26" s="527">
        <v>0</v>
      </c>
      <c r="N26" s="527">
        <v>0</v>
      </c>
      <c r="O26" s="526">
        <f>SUM(C26:N26)</f>
        <v>2100000</v>
      </c>
      <c r="P26" s="528">
        <f>O26/O24</f>
        <v>5.0465868916084955E-2</v>
      </c>
    </row>
    <row r="27" spans="1:16" ht="62" customHeight="1">
      <c r="A27" s="529" t="s">
        <v>38</v>
      </c>
      <c r="B27" s="530"/>
      <c r="C27" s="531">
        <f t="shared" ref="C27:O27" si="4">C11-C24</f>
        <v>-320697.3200000003</v>
      </c>
      <c r="D27" s="531">
        <f t="shared" si="4"/>
        <v>205743.02000000002</v>
      </c>
      <c r="E27" s="531">
        <f t="shared" si="4"/>
        <v>354260.81000000006</v>
      </c>
      <c r="F27" s="531">
        <f t="shared" si="4"/>
        <v>-2395567.5299999998</v>
      </c>
      <c r="G27" s="531">
        <f t="shared" si="4"/>
        <v>-1094699.0200000005</v>
      </c>
      <c r="H27" s="531">
        <f t="shared" si="4"/>
        <v>1324480.71</v>
      </c>
      <c r="I27" s="531">
        <f t="shared" si="4"/>
        <v>-637687.05999999866</v>
      </c>
      <c r="J27" s="531">
        <f t="shared" si="4"/>
        <v>-1866583.6099999999</v>
      </c>
      <c r="K27" s="531">
        <f t="shared" si="4"/>
        <v>-3179070.99</v>
      </c>
      <c r="L27" s="531">
        <f t="shared" si="4"/>
        <v>5853317.9099999992</v>
      </c>
      <c r="M27" s="531">
        <f t="shared" si="4"/>
        <v>628129.56999999983</v>
      </c>
      <c r="N27" s="531">
        <f t="shared" si="4"/>
        <v>-262326.41999999993</v>
      </c>
      <c r="O27" s="532">
        <f t="shared" si="4"/>
        <v>-1390699.9299999997</v>
      </c>
      <c r="P27" s="481"/>
    </row>
    <row r="31" spans="1:16">
      <c r="O31" s="95"/>
    </row>
    <row r="67" spans="1:16">
      <c r="D67" s="96"/>
    </row>
    <row r="68" spans="1:16">
      <c r="D68" s="96"/>
    </row>
    <row r="80" spans="1:16" s="508" customFormat="1">
      <c r="A80"/>
      <c r="B80"/>
      <c r="C80"/>
      <c r="D80"/>
      <c r="E80"/>
      <c r="F80"/>
      <c r="G80"/>
      <c r="H80"/>
      <c r="I80"/>
      <c r="J80"/>
      <c r="K80"/>
      <c r="L80"/>
      <c r="M80"/>
      <c r="N80"/>
      <c r="O80"/>
      <c r="P80"/>
    </row>
    <row r="85" spans="1:17" s="508" customFormat="1">
      <c r="A85"/>
      <c r="B85"/>
      <c r="C85"/>
      <c r="D85"/>
      <c r="E85"/>
      <c r="F85"/>
      <c r="G85"/>
      <c r="H85"/>
      <c r="I85"/>
      <c r="J85"/>
      <c r="K85"/>
      <c r="L85"/>
      <c r="M85"/>
      <c r="N85"/>
      <c r="O85"/>
      <c r="P85"/>
    </row>
    <row r="86" spans="1:17" ht="20" customHeight="1"/>
    <row r="87" spans="1:17" s="508" customFormat="1">
      <c r="A87"/>
      <c r="B87"/>
      <c r="C87"/>
      <c r="D87"/>
      <c r="E87"/>
      <c r="F87"/>
      <c r="G87"/>
      <c r="H87"/>
      <c r="I87"/>
      <c r="J87"/>
      <c r="K87"/>
      <c r="L87"/>
      <c r="M87"/>
      <c r="N87"/>
      <c r="O87"/>
      <c r="P87"/>
    </row>
    <row r="89" spans="1:17">
      <c r="Q89" s="55"/>
    </row>
    <row r="90" spans="1:17" s="508" customFormat="1" ht="19" customHeight="1">
      <c r="A90"/>
      <c r="B90"/>
      <c r="C90"/>
      <c r="D90"/>
      <c r="E90"/>
      <c r="F90"/>
      <c r="G90"/>
      <c r="H90"/>
      <c r="I90"/>
      <c r="J90"/>
      <c r="K90"/>
      <c r="L90"/>
      <c r="M90"/>
      <c r="N90"/>
      <c r="O90"/>
      <c r="P90"/>
    </row>
    <row r="91" spans="1:17" ht="21" customHeight="1"/>
    <row r="92" spans="1:17" ht="15" customHeight="1"/>
    <row r="93" spans="1:17" ht="23" customHeight="1"/>
  </sheetData>
  <mergeCells count="4">
    <mergeCell ref="A1:N1"/>
    <mergeCell ref="A2:A11"/>
    <mergeCell ref="A12:A24"/>
    <mergeCell ref="A25:A26"/>
  </mergeCells>
  <pageMargins left="0.75" right="0.75" top="1" bottom="1" header="0.5" footer="0.5"/>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92E0E-F55A-FA4F-BF8B-950B941485F9}">
  <dimension ref="A1:S155"/>
  <sheetViews>
    <sheetView tabSelected="1" topLeftCell="A13" zoomScale="74" zoomScaleSheetLayoutView="100" workbookViewId="0">
      <selection activeCell="G22" sqref="G22"/>
    </sheetView>
  </sheetViews>
  <sheetFormatPr baseColWidth="10" defaultColWidth="9" defaultRowHeight="15"/>
  <cols>
    <col min="2" max="2" width="17.33203125" style="55" customWidth="1"/>
    <col min="3" max="3" width="20.6640625" style="55" customWidth="1"/>
    <col min="4" max="17" width="16.6640625" customWidth="1"/>
    <col min="18" max="18" width="13" customWidth="1"/>
    <col min="19" max="21" width="11.5" bestFit="1" customWidth="1"/>
    <col min="22" max="22" width="12.6640625" bestFit="1" customWidth="1"/>
    <col min="23" max="23" width="11.5" bestFit="1" customWidth="1"/>
    <col min="24" max="27" width="12.6640625" bestFit="1" customWidth="1"/>
    <col min="28" max="28" width="13.6640625" bestFit="1" customWidth="1"/>
  </cols>
  <sheetData>
    <row r="1" spans="1:18" ht="54" customHeight="1">
      <c r="B1" s="542" t="s">
        <v>5285</v>
      </c>
      <c r="C1" s="542"/>
      <c r="D1" s="542"/>
      <c r="E1" s="542"/>
      <c r="F1" s="542"/>
      <c r="G1" s="542"/>
      <c r="H1" s="542"/>
      <c r="I1" s="542"/>
      <c r="J1" s="542"/>
      <c r="K1" s="542"/>
      <c r="L1" s="542"/>
      <c r="M1" s="542"/>
      <c r="N1" s="542"/>
      <c r="O1" s="542"/>
    </row>
    <row r="2" spans="1:18" ht="36" customHeight="1">
      <c r="A2" s="56" t="s">
        <v>4354</v>
      </c>
      <c r="B2" s="57" t="s">
        <v>5286</v>
      </c>
      <c r="C2" s="57" t="s">
        <v>5287</v>
      </c>
      <c r="D2" s="57" t="s">
        <v>3</v>
      </c>
      <c r="E2" s="57" t="s">
        <v>4</v>
      </c>
      <c r="F2" s="57" t="s">
        <v>5</v>
      </c>
      <c r="G2" s="57" t="s">
        <v>6</v>
      </c>
      <c r="H2" s="57" t="s">
        <v>7</v>
      </c>
      <c r="I2" s="57" t="s">
        <v>8</v>
      </c>
      <c r="J2" s="57" t="s">
        <v>9</v>
      </c>
      <c r="K2" s="57" t="s">
        <v>10</v>
      </c>
      <c r="L2" s="57" t="s">
        <v>11</v>
      </c>
      <c r="M2" s="57" t="s">
        <v>12</v>
      </c>
      <c r="N2" s="57" t="s">
        <v>13</v>
      </c>
      <c r="O2" s="57" t="s">
        <v>14</v>
      </c>
      <c r="P2" s="130" t="s">
        <v>15</v>
      </c>
      <c r="Q2" s="58" t="s">
        <v>5288</v>
      </c>
    </row>
    <row r="3" spans="1:18" ht="40" customHeight="1">
      <c r="A3" s="543">
        <v>1</v>
      </c>
      <c r="B3" s="543" t="s">
        <v>4378</v>
      </c>
      <c r="C3" s="132" t="s">
        <v>5289</v>
      </c>
      <c r="D3" s="60">
        <v>1313696.4100000001</v>
      </c>
      <c r="E3" s="60">
        <v>1263298.6099999996</v>
      </c>
      <c r="F3" s="60">
        <v>1263108.8499999999</v>
      </c>
      <c r="G3" s="60">
        <v>593644.30999999994</v>
      </c>
      <c r="H3" s="60">
        <v>435897.17</v>
      </c>
      <c r="I3" s="60">
        <v>573633.02</v>
      </c>
      <c r="J3" s="60">
        <v>677358.52999999991</v>
      </c>
      <c r="K3" s="60">
        <v>877646.63</v>
      </c>
      <c r="L3" s="60">
        <v>1514335.73</v>
      </c>
      <c r="M3" s="60">
        <v>1707002.9699999997</v>
      </c>
      <c r="N3" s="60">
        <v>1538281.31</v>
      </c>
      <c r="O3" s="60">
        <v>3890026.96</v>
      </c>
      <c r="P3" s="61">
        <f>SUM(D3:O3)</f>
        <v>15647930.5</v>
      </c>
      <c r="Q3" s="133"/>
      <c r="R3" t="s">
        <v>5290</v>
      </c>
    </row>
    <row r="4" spans="1:18" ht="40" customHeight="1">
      <c r="A4" s="543"/>
      <c r="B4" s="543"/>
      <c r="C4" s="132" t="s">
        <v>5291</v>
      </c>
      <c r="D4" s="64">
        <f t="shared" ref="D4:P4" si="0">D3/D7</f>
        <v>1</v>
      </c>
      <c r="E4" s="64">
        <f t="shared" si="0"/>
        <v>0.91616741301552673</v>
      </c>
      <c r="F4" s="64">
        <f t="shared" si="0"/>
        <v>1</v>
      </c>
      <c r="G4" s="64">
        <f t="shared" si="0"/>
        <v>1</v>
      </c>
      <c r="H4" s="64">
        <f t="shared" si="0"/>
        <v>1</v>
      </c>
      <c r="I4" s="64">
        <f t="shared" si="0"/>
        <v>0.32711121053138015</v>
      </c>
      <c r="J4" s="64">
        <f t="shared" si="0"/>
        <v>0.16363479421510224</v>
      </c>
      <c r="K4" s="64">
        <f t="shared" si="0"/>
        <v>0.26775914342103985</v>
      </c>
      <c r="L4" s="64">
        <f t="shared" si="0"/>
        <v>0.30200126428311569</v>
      </c>
      <c r="M4" s="64">
        <f t="shared" si="0"/>
        <v>0.39856679226604408</v>
      </c>
      <c r="N4" s="64">
        <f t="shared" si="0"/>
        <v>0.36587469669022271</v>
      </c>
      <c r="O4" s="64">
        <f t="shared" si="0"/>
        <v>0.64817239254662962</v>
      </c>
      <c r="P4" s="65">
        <f t="shared" si="0"/>
        <v>0.46489328325353962</v>
      </c>
      <c r="Q4" s="134">
        <f>P4*Q8</f>
        <v>7.4398794955702176E-3</v>
      </c>
    </row>
    <row r="5" spans="1:18" ht="33" customHeight="1">
      <c r="A5" s="543"/>
      <c r="B5" s="543"/>
      <c r="C5" s="135" t="s">
        <v>5292</v>
      </c>
      <c r="D5" s="67">
        <v>0</v>
      </c>
      <c r="E5" s="67">
        <v>115596.33</v>
      </c>
      <c r="F5" s="67"/>
      <c r="G5" s="67"/>
      <c r="H5" s="67"/>
      <c r="I5" s="67">
        <v>1180000</v>
      </c>
      <c r="J5" s="67">
        <v>3462094.41</v>
      </c>
      <c r="K5" s="67">
        <v>2400100</v>
      </c>
      <c r="L5" s="67">
        <v>3500000</v>
      </c>
      <c r="M5" s="67">
        <v>2575850</v>
      </c>
      <c r="N5" s="67">
        <v>2666112.5</v>
      </c>
      <c r="O5" s="67">
        <v>2111504.4300000002</v>
      </c>
      <c r="P5" s="69">
        <f>SUM(D5:O5)</f>
        <v>18011257.670000002</v>
      </c>
      <c r="Q5" s="136"/>
    </row>
    <row r="6" spans="1:18" ht="33" customHeight="1">
      <c r="A6" s="543"/>
      <c r="B6" s="543"/>
      <c r="C6" s="135" t="s">
        <v>5293</v>
      </c>
      <c r="D6" s="71">
        <f t="shared" ref="D6:P6" si="1">D5/D7</f>
        <v>0</v>
      </c>
      <c r="E6" s="71">
        <f t="shared" si="1"/>
        <v>8.3832586984473254E-2</v>
      </c>
      <c r="F6" s="71">
        <f t="shared" si="1"/>
        <v>0</v>
      </c>
      <c r="G6" s="71">
        <f t="shared" si="1"/>
        <v>0</v>
      </c>
      <c r="H6" s="71">
        <f t="shared" si="1"/>
        <v>0</v>
      </c>
      <c r="I6" s="71">
        <f t="shared" si="1"/>
        <v>0.67288878946861985</v>
      </c>
      <c r="J6" s="71">
        <f t="shared" si="1"/>
        <v>0.83636520578489781</v>
      </c>
      <c r="K6" s="71">
        <f t="shared" si="1"/>
        <v>0.73224085657896021</v>
      </c>
      <c r="L6" s="71">
        <f t="shared" si="1"/>
        <v>0.6979987357168842</v>
      </c>
      <c r="M6" s="71">
        <f t="shared" si="1"/>
        <v>0.60143320773395592</v>
      </c>
      <c r="N6" s="71">
        <f t="shared" si="1"/>
        <v>0.63412530330977712</v>
      </c>
      <c r="O6" s="71">
        <f t="shared" si="1"/>
        <v>0.35182760745337033</v>
      </c>
      <c r="P6" s="72">
        <f t="shared" si="1"/>
        <v>0.53510671674646038</v>
      </c>
      <c r="Q6" s="137">
        <f>P6*Q8</f>
        <v>8.5635341126077229E-3</v>
      </c>
    </row>
    <row r="7" spans="1:18" ht="33" customHeight="1">
      <c r="A7" s="543"/>
      <c r="B7" s="543"/>
      <c r="C7" s="74" t="s">
        <v>5294</v>
      </c>
      <c r="D7" s="138">
        <f t="shared" ref="D7:P7" si="2">D3+D5</f>
        <v>1313696.4100000001</v>
      </c>
      <c r="E7" s="138">
        <f t="shared" si="2"/>
        <v>1378894.9399999997</v>
      </c>
      <c r="F7" s="138">
        <f t="shared" si="2"/>
        <v>1263108.8499999999</v>
      </c>
      <c r="G7" s="138">
        <f t="shared" si="2"/>
        <v>593644.30999999994</v>
      </c>
      <c r="H7" s="138">
        <f t="shared" si="2"/>
        <v>435897.17</v>
      </c>
      <c r="I7" s="138">
        <f t="shared" si="2"/>
        <v>1753633.02</v>
      </c>
      <c r="J7" s="138">
        <f t="shared" si="2"/>
        <v>4139452.94</v>
      </c>
      <c r="K7" s="138">
        <f t="shared" si="2"/>
        <v>3277746.63</v>
      </c>
      <c r="L7" s="138">
        <f t="shared" si="2"/>
        <v>5014335.7300000004</v>
      </c>
      <c r="M7" s="138">
        <f t="shared" si="2"/>
        <v>4282852.97</v>
      </c>
      <c r="N7" s="139">
        <f t="shared" si="2"/>
        <v>4204393.8100000005</v>
      </c>
      <c r="O7" s="139">
        <f t="shared" si="2"/>
        <v>6001531.3900000006</v>
      </c>
      <c r="P7" s="140">
        <f t="shared" si="2"/>
        <v>33659188.170000002</v>
      </c>
      <c r="Q7" s="141"/>
    </row>
    <row r="8" spans="1:18" ht="33" customHeight="1">
      <c r="A8" s="543"/>
      <c r="B8" s="131" t="s">
        <v>5295</v>
      </c>
      <c r="C8" s="142"/>
      <c r="D8" s="142">
        <v>156341.47</v>
      </c>
      <c r="E8" s="142">
        <v>10257.39</v>
      </c>
      <c r="F8" s="142">
        <v>42046.039999999994</v>
      </c>
      <c r="G8" s="142">
        <v>16507.25</v>
      </c>
      <c r="H8" s="142">
        <v>19317.29</v>
      </c>
      <c r="I8" s="142">
        <v>41621.25</v>
      </c>
      <c r="J8" s="142">
        <v>28835.03</v>
      </c>
      <c r="K8" s="142">
        <v>25710.879999999997</v>
      </c>
      <c r="L8" s="142">
        <v>42905.04</v>
      </c>
      <c r="M8" s="142">
        <v>66426.98</v>
      </c>
      <c r="N8" s="78">
        <v>88693.29</v>
      </c>
      <c r="O8" s="78"/>
      <c r="P8" s="79">
        <f>SUM(D8:O8)</f>
        <v>538661.90999999992</v>
      </c>
      <c r="Q8" s="143">
        <f>P8/P7</f>
        <v>1.600341360817794E-2</v>
      </c>
    </row>
    <row r="9" spans="1:18" ht="33" customHeight="1">
      <c r="A9" s="543">
        <v>2</v>
      </c>
      <c r="B9" s="543" t="s">
        <v>4365</v>
      </c>
      <c r="C9" s="132" t="s">
        <v>5289</v>
      </c>
      <c r="D9" s="144"/>
      <c r="E9" s="144"/>
      <c r="F9" s="144"/>
      <c r="G9" s="144"/>
      <c r="H9" s="144"/>
      <c r="I9" s="144"/>
      <c r="J9" s="144"/>
      <c r="K9" s="144"/>
      <c r="L9" s="144">
        <v>97236.6</v>
      </c>
      <c r="M9" s="144"/>
      <c r="N9" s="60"/>
      <c r="O9" s="60"/>
      <c r="P9" s="61">
        <f>SUM(D9:O9)</f>
        <v>97236.6</v>
      </c>
      <c r="Q9" s="134">
        <f>P10*Q14</f>
        <v>1.3366376574246812E-4</v>
      </c>
    </row>
    <row r="10" spans="1:18" ht="33" customHeight="1">
      <c r="A10" s="543"/>
      <c r="B10" s="543"/>
      <c r="C10" s="132" t="s">
        <v>5291</v>
      </c>
      <c r="D10" s="144">
        <v>0</v>
      </c>
      <c r="E10" s="144">
        <f t="shared" ref="E10:P10" si="3">E9/E13</f>
        <v>0</v>
      </c>
      <c r="F10" s="144">
        <f t="shared" si="3"/>
        <v>0</v>
      </c>
      <c r="G10" s="144">
        <f t="shared" si="3"/>
        <v>0</v>
      </c>
      <c r="H10" s="144">
        <f t="shared" si="3"/>
        <v>0</v>
      </c>
      <c r="I10" s="144">
        <f t="shared" si="3"/>
        <v>0</v>
      </c>
      <c r="J10" s="144">
        <f t="shared" si="3"/>
        <v>0</v>
      </c>
      <c r="K10" s="144">
        <f t="shared" si="3"/>
        <v>0</v>
      </c>
      <c r="L10" s="145">
        <f t="shared" si="3"/>
        <v>3.1286055511820184E-2</v>
      </c>
      <c r="M10" s="144">
        <f t="shared" si="3"/>
        <v>0</v>
      </c>
      <c r="N10" s="60">
        <f t="shared" si="3"/>
        <v>0</v>
      </c>
      <c r="O10" s="60">
        <f t="shared" si="3"/>
        <v>0</v>
      </c>
      <c r="P10" s="64">
        <f t="shared" si="3"/>
        <v>4.5069084367381461E-3</v>
      </c>
      <c r="Q10" s="133"/>
    </row>
    <row r="11" spans="1:18" ht="33" customHeight="1">
      <c r="A11" s="543"/>
      <c r="B11" s="543"/>
      <c r="C11" s="135" t="s">
        <v>5292</v>
      </c>
      <c r="D11" s="146"/>
      <c r="E11" s="146">
        <v>1556319.41</v>
      </c>
      <c r="F11" s="146">
        <v>747285.7</v>
      </c>
      <c r="G11" s="146">
        <v>371681.42</v>
      </c>
      <c r="H11" s="146">
        <v>859292.04</v>
      </c>
      <c r="I11" s="146">
        <v>2985000</v>
      </c>
      <c r="J11" s="146">
        <v>2500000</v>
      </c>
      <c r="K11" s="146">
        <v>2006200</v>
      </c>
      <c r="L11" s="146">
        <v>3010748.68</v>
      </c>
      <c r="M11" s="146">
        <v>2046150</v>
      </c>
      <c r="N11" s="67">
        <v>2795097.35</v>
      </c>
      <c r="O11" s="67">
        <v>2600000</v>
      </c>
      <c r="P11" s="69">
        <f>SUM(D11:O11)</f>
        <v>21477774.600000001</v>
      </c>
      <c r="Q11" s="136"/>
    </row>
    <row r="12" spans="1:18" ht="33" customHeight="1">
      <c r="A12" s="543"/>
      <c r="B12" s="543"/>
      <c r="C12" s="135" t="s">
        <v>5293</v>
      </c>
      <c r="D12" s="67">
        <v>0</v>
      </c>
      <c r="E12" s="82">
        <f t="shared" ref="E12:P12" si="4">E11/E13</f>
        <v>1</v>
      </c>
      <c r="F12" s="82">
        <f t="shared" si="4"/>
        <v>1</v>
      </c>
      <c r="G12" s="82">
        <f t="shared" si="4"/>
        <v>1</v>
      </c>
      <c r="H12" s="82">
        <f t="shared" si="4"/>
        <v>1</v>
      </c>
      <c r="I12" s="82">
        <f t="shared" si="4"/>
        <v>1</v>
      </c>
      <c r="J12" s="82">
        <f t="shared" si="4"/>
        <v>1</v>
      </c>
      <c r="K12" s="82">
        <f t="shared" si="4"/>
        <v>1</v>
      </c>
      <c r="L12" s="71">
        <f t="shared" si="4"/>
        <v>0.96871394448817982</v>
      </c>
      <c r="M12" s="71">
        <f t="shared" si="4"/>
        <v>1</v>
      </c>
      <c r="N12" s="71">
        <f t="shared" si="4"/>
        <v>1</v>
      </c>
      <c r="O12" s="71">
        <f t="shared" si="4"/>
        <v>1</v>
      </c>
      <c r="P12" s="71">
        <f t="shared" si="4"/>
        <v>0.99549309156326182</v>
      </c>
      <c r="Q12" s="137">
        <f>Q14*P12</f>
        <v>2.9523864808147671E-2</v>
      </c>
    </row>
    <row r="13" spans="1:18" ht="33" customHeight="1">
      <c r="A13" s="543"/>
      <c r="B13" s="543"/>
      <c r="C13" s="74" t="s">
        <v>5294</v>
      </c>
      <c r="D13" s="138">
        <f>SUM(D9:D11)</f>
        <v>0</v>
      </c>
      <c r="E13" s="138">
        <f t="shared" ref="E13:P13" si="5">E11+E9</f>
        <v>1556319.41</v>
      </c>
      <c r="F13" s="138">
        <f t="shared" si="5"/>
        <v>747285.7</v>
      </c>
      <c r="G13" s="138">
        <f t="shared" si="5"/>
        <v>371681.42</v>
      </c>
      <c r="H13" s="138">
        <f t="shared" si="5"/>
        <v>859292.04</v>
      </c>
      <c r="I13" s="138">
        <f t="shared" si="5"/>
        <v>2985000</v>
      </c>
      <c r="J13" s="138">
        <f t="shared" si="5"/>
        <v>2500000</v>
      </c>
      <c r="K13" s="138">
        <f t="shared" si="5"/>
        <v>2006200</v>
      </c>
      <c r="L13" s="138">
        <f t="shared" si="5"/>
        <v>3107985.2800000003</v>
      </c>
      <c r="M13" s="138">
        <f t="shared" si="5"/>
        <v>2046150</v>
      </c>
      <c r="N13" s="139">
        <f t="shared" si="5"/>
        <v>2795097.35</v>
      </c>
      <c r="O13" s="139">
        <f t="shared" si="5"/>
        <v>2600000</v>
      </c>
      <c r="P13" s="139">
        <f t="shared" si="5"/>
        <v>21575011.200000003</v>
      </c>
      <c r="Q13" s="141"/>
    </row>
    <row r="14" spans="1:18" ht="33" customHeight="1">
      <c r="A14" s="543"/>
      <c r="B14" s="131" t="s">
        <v>5295</v>
      </c>
      <c r="C14" s="78"/>
      <c r="D14" s="78">
        <v>2891.97</v>
      </c>
      <c r="E14" s="147">
        <v>124767.2463115</v>
      </c>
      <c r="F14" s="147">
        <v>47618.681655</v>
      </c>
      <c r="G14" s="147">
        <v>28143.331413</v>
      </c>
      <c r="H14" s="147">
        <v>21711.657506</v>
      </c>
      <c r="I14" s="147">
        <v>282438.63378550002</v>
      </c>
      <c r="J14" s="142">
        <v>24360.11</v>
      </c>
      <c r="K14" s="147">
        <v>25934.202399999998</v>
      </c>
      <c r="L14" s="147">
        <v>51021.368074999998</v>
      </c>
      <c r="M14" s="142">
        <v>19642.580000000002</v>
      </c>
      <c r="N14" s="78">
        <v>11331.73</v>
      </c>
      <c r="O14" s="148"/>
      <c r="P14" s="89">
        <f>SUM(D14:O14)</f>
        <v>639861.51114599989</v>
      </c>
      <c r="Q14" s="143">
        <f>P14/P13</f>
        <v>2.9657528573890139E-2</v>
      </c>
    </row>
    <row r="15" spans="1:18" ht="33" customHeight="1">
      <c r="A15" s="543">
        <v>3</v>
      </c>
      <c r="B15" s="543" t="s">
        <v>4393</v>
      </c>
      <c r="C15" s="132" t="s">
        <v>5289</v>
      </c>
      <c r="D15" s="149">
        <v>192660.55</v>
      </c>
      <c r="E15" s="144"/>
      <c r="F15" s="144"/>
      <c r="G15" s="144"/>
      <c r="H15" s="144"/>
      <c r="I15" s="144">
        <v>119266.06</v>
      </c>
      <c r="J15" s="144">
        <v>345650.46</v>
      </c>
      <c r="K15" s="144">
        <v>878578.89</v>
      </c>
      <c r="L15" s="144"/>
      <c r="M15" s="144"/>
      <c r="N15" s="60">
        <v>500433.4</v>
      </c>
      <c r="O15" s="60">
        <v>249355.28</v>
      </c>
      <c r="P15" s="61">
        <f>SUM(D15:O15)</f>
        <v>2285944.6399999997</v>
      </c>
      <c r="Q15" s="133"/>
    </row>
    <row r="16" spans="1:18" ht="33" customHeight="1">
      <c r="A16" s="543"/>
      <c r="B16" s="543"/>
      <c r="C16" s="132" t="s">
        <v>5291</v>
      </c>
      <c r="D16" s="150">
        <f>D15/D19</f>
        <v>1</v>
      </c>
      <c r="E16" s="81"/>
      <c r="F16" s="81"/>
      <c r="G16" s="81">
        <f t="shared" ref="G16:P16" si="6">G15/G19</f>
        <v>0</v>
      </c>
      <c r="H16" s="81">
        <f t="shared" si="6"/>
        <v>0</v>
      </c>
      <c r="I16" s="64">
        <f t="shared" si="6"/>
        <v>0.11935365842406374</v>
      </c>
      <c r="J16" s="64">
        <f t="shared" si="6"/>
        <v>0.34565046000000005</v>
      </c>
      <c r="K16" s="64">
        <f t="shared" si="6"/>
        <v>0.46768272265637989</v>
      </c>
      <c r="L16" s="81">
        <f t="shared" si="6"/>
        <v>0</v>
      </c>
      <c r="M16" s="81">
        <f t="shared" si="6"/>
        <v>0</v>
      </c>
      <c r="N16" s="64">
        <f t="shared" si="6"/>
        <v>1</v>
      </c>
      <c r="O16" s="64">
        <f t="shared" si="6"/>
        <v>0.31077913514821015</v>
      </c>
      <c r="P16" s="64">
        <f t="shared" si="6"/>
        <v>0.26992939335699534</v>
      </c>
      <c r="Q16" s="134">
        <f>P16*Q20</f>
        <v>2.8229194882941912E-3</v>
      </c>
    </row>
    <row r="17" spans="1:17" ht="33" customHeight="1">
      <c r="A17" s="543"/>
      <c r="B17" s="543"/>
      <c r="C17" s="135" t="s">
        <v>5292</v>
      </c>
      <c r="D17" s="146"/>
      <c r="E17" s="146"/>
      <c r="F17" s="146"/>
      <c r="G17" s="146">
        <v>159292.04</v>
      </c>
      <c r="H17" s="146">
        <v>419469.02</v>
      </c>
      <c r="I17" s="146">
        <v>880000</v>
      </c>
      <c r="J17" s="146">
        <v>654349.54</v>
      </c>
      <c r="K17" s="146">
        <v>1000000</v>
      </c>
      <c r="L17" s="146">
        <v>2012621</v>
      </c>
      <c r="M17" s="146">
        <v>504000</v>
      </c>
      <c r="N17" s="67"/>
      <c r="O17" s="67">
        <v>553000</v>
      </c>
      <c r="P17" s="69">
        <f>SUM(D17:O17)</f>
        <v>6182731.5999999996</v>
      </c>
      <c r="Q17" s="137"/>
    </row>
    <row r="18" spans="1:17" ht="33" customHeight="1">
      <c r="A18" s="543"/>
      <c r="B18" s="543"/>
      <c r="C18" s="135" t="s">
        <v>5293</v>
      </c>
      <c r="D18" s="71">
        <f>D17/D19</f>
        <v>0</v>
      </c>
      <c r="E18" s="71"/>
      <c r="F18" s="71"/>
      <c r="G18" s="71">
        <f t="shared" ref="G18:P18" si="7">G17/G19</f>
        <v>1</v>
      </c>
      <c r="H18" s="71">
        <f t="shared" si="7"/>
        <v>1</v>
      </c>
      <c r="I18" s="71">
        <f t="shared" si="7"/>
        <v>0.88064634157593624</v>
      </c>
      <c r="J18" s="71">
        <f t="shared" si="7"/>
        <v>0.65434954000000001</v>
      </c>
      <c r="K18" s="71">
        <f t="shared" si="7"/>
        <v>0.53231727734362011</v>
      </c>
      <c r="L18" s="71">
        <f t="shared" si="7"/>
        <v>1</v>
      </c>
      <c r="M18" s="71">
        <f t="shared" si="7"/>
        <v>1</v>
      </c>
      <c r="N18" s="71">
        <f t="shared" si="7"/>
        <v>0</v>
      </c>
      <c r="O18" s="71">
        <f t="shared" si="7"/>
        <v>0.68922086485178979</v>
      </c>
      <c r="P18" s="71">
        <f t="shared" si="7"/>
        <v>0.73007060664300483</v>
      </c>
      <c r="Q18" s="137">
        <f>Q20*P18</f>
        <v>7.6350727043557479E-3</v>
      </c>
    </row>
    <row r="19" spans="1:17" ht="33" customHeight="1">
      <c r="A19" s="543"/>
      <c r="B19" s="543"/>
      <c r="C19" s="74" t="s">
        <v>5294</v>
      </c>
      <c r="D19" s="138">
        <f t="shared" ref="D19:P19" si="8">D17+D15</f>
        <v>192660.55</v>
      </c>
      <c r="E19" s="138">
        <f t="shared" si="8"/>
        <v>0</v>
      </c>
      <c r="F19" s="138">
        <f t="shared" si="8"/>
        <v>0</v>
      </c>
      <c r="G19" s="138">
        <f t="shared" si="8"/>
        <v>159292.04</v>
      </c>
      <c r="H19" s="138">
        <f t="shared" si="8"/>
        <v>419469.02</v>
      </c>
      <c r="I19" s="138">
        <f t="shared" si="8"/>
        <v>999266.06</v>
      </c>
      <c r="J19" s="138">
        <f t="shared" si="8"/>
        <v>1000000</v>
      </c>
      <c r="K19" s="138">
        <f t="shared" si="8"/>
        <v>1878578.8900000001</v>
      </c>
      <c r="L19" s="138">
        <f t="shared" si="8"/>
        <v>2012621</v>
      </c>
      <c r="M19" s="138">
        <f t="shared" si="8"/>
        <v>504000</v>
      </c>
      <c r="N19" s="139">
        <f t="shared" si="8"/>
        <v>500433.4</v>
      </c>
      <c r="O19" s="139">
        <f t="shared" si="8"/>
        <v>802355.28</v>
      </c>
      <c r="P19" s="139">
        <f t="shared" si="8"/>
        <v>8468676.2399999984</v>
      </c>
      <c r="Q19" s="141"/>
    </row>
    <row r="20" spans="1:17" ht="33" customHeight="1">
      <c r="A20" s="543"/>
      <c r="B20" s="131" t="s">
        <v>5295</v>
      </c>
      <c r="C20" s="78"/>
      <c r="D20" s="142">
        <v>10710.74</v>
      </c>
      <c r="E20" s="142">
        <v>1.65</v>
      </c>
      <c r="F20" s="142"/>
      <c r="G20" s="142">
        <v>1744.75</v>
      </c>
      <c r="H20" s="142">
        <v>5797.84</v>
      </c>
      <c r="I20" s="142">
        <v>19517.93</v>
      </c>
      <c r="J20" s="142">
        <v>10630</v>
      </c>
      <c r="K20" s="142">
        <v>1113.55</v>
      </c>
      <c r="L20" s="142">
        <v>26506.74</v>
      </c>
      <c r="M20" s="142">
        <v>2074</v>
      </c>
      <c r="N20" s="78">
        <v>10468.15</v>
      </c>
      <c r="O20" s="78"/>
      <c r="P20" s="79">
        <f>SUM(D20:O20)</f>
        <v>88565.35</v>
      </c>
      <c r="Q20" s="143">
        <f>P20/P19</f>
        <v>1.0457992192649937E-2</v>
      </c>
    </row>
    <row r="21" spans="1:17" ht="33" customHeight="1">
      <c r="A21" s="543">
        <v>4</v>
      </c>
      <c r="B21" s="543" t="s">
        <v>647</v>
      </c>
      <c r="C21" s="132" t="s">
        <v>5289</v>
      </c>
      <c r="D21" s="151"/>
      <c r="E21" s="151"/>
      <c r="F21" s="151"/>
      <c r="G21" s="151"/>
      <c r="H21" s="151"/>
      <c r="I21" s="151"/>
      <c r="J21" s="151"/>
      <c r="K21" s="151"/>
      <c r="L21" s="151"/>
      <c r="M21" s="151"/>
      <c r="N21" s="152"/>
      <c r="O21" s="152"/>
      <c r="P21" s="153">
        <f>SUM(D21:O21)</f>
        <v>0</v>
      </c>
      <c r="Q21" s="154"/>
    </row>
    <row r="22" spans="1:17" ht="33" customHeight="1">
      <c r="A22" s="543"/>
      <c r="B22" s="543"/>
      <c r="C22" s="132" t="s">
        <v>5291</v>
      </c>
      <c r="D22" s="151"/>
      <c r="E22" s="151"/>
      <c r="F22" s="151"/>
      <c r="G22" s="151"/>
      <c r="H22" s="151"/>
      <c r="I22" s="151"/>
      <c r="J22" s="151"/>
      <c r="K22" s="151"/>
      <c r="L22" s="151"/>
      <c r="M22" s="151"/>
      <c r="N22" s="152"/>
      <c r="O22" s="152"/>
      <c r="P22" s="152"/>
      <c r="Q22" s="154">
        <v>0</v>
      </c>
    </row>
    <row r="23" spans="1:17" ht="33" customHeight="1">
      <c r="A23" s="543"/>
      <c r="B23" s="543"/>
      <c r="C23" s="135" t="s">
        <v>5292</v>
      </c>
      <c r="D23" s="67"/>
      <c r="E23" s="67"/>
      <c r="F23" s="67">
        <v>884955.77</v>
      </c>
      <c r="G23" s="67"/>
      <c r="H23" s="67"/>
      <c r="I23" s="67"/>
      <c r="J23" s="67">
        <v>1656913.21</v>
      </c>
      <c r="K23" s="67">
        <v>1656913.21</v>
      </c>
      <c r="L23" s="67">
        <v>3515522.13</v>
      </c>
      <c r="M23" s="67">
        <v>1546620</v>
      </c>
      <c r="N23" s="67">
        <v>1656900</v>
      </c>
      <c r="O23" s="67">
        <v>2200000</v>
      </c>
      <c r="P23" s="69">
        <f>SUM(D23:O23)</f>
        <v>13117824.32</v>
      </c>
      <c r="Q23" s="136"/>
    </row>
    <row r="24" spans="1:17" ht="33" customHeight="1">
      <c r="A24" s="543"/>
      <c r="B24" s="543"/>
      <c r="C24" s="135" t="s">
        <v>5293</v>
      </c>
      <c r="D24" s="71"/>
      <c r="E24" s="71"/>
      <c r="F24" s="71">
        <f>F23/F25</f>
        <v>1</v>
      </c>
      <c r="G24" s="71"/>
      <c r="H24" s="71"/>
      <c r="I24" s="71"/>
      <c r="J24" s="71">
        <f t="shared" ref="J24:P24" si="9">J23/J25</f>
        <v>1</v>
      </c>
      <c r="K24" s="71">
        <f t="shared" si="9"/>
        <v>1</v>
      </c>
      <c r="L24" s="71">
        <f t="shared" si="9"/>
        <v>1</v>
      </c>
      <c r="M24" s="71">
        <f t="shared" si="9"/>
        <v>1</v>
      </c>
      <c r="N24" s="71">
        <f t="shared" si="9"/>
        <v>1</v>
      </c>
      <c r="O24" s="71">
        <f t="shared" si="9"/>
        <v>1</v>
      </c>
      <c r="P24" s="71">
        <f t="shared" si="9"/>
        <v>1</v>
      </c>
      <c r="Q24" s="137">
        <f>Q26</f>
        <v>9.4226311455892411E-3</v>
      </c>
    </row>
    <row r="25" spans="1:17" ht="33" customHeight="1">
      <c r="A25" s="543"/>
      <c r="B25" s="543"/>
      <c r="C25" s="74" t="s">
        <v>5294</v>
      </c>
      <c r="D25" s="139">
        <f t="shared" ref="D25:P25" si="10">D21+D23</f>
        <v>0</v>
      </c>
      <c r="E25" s="139">
        <f t="shared" si="10"/>
        <v>0</v>
      </c>
      <c r="F25" s="139">
        <f t="shared" si="10"/>
        <v>884955.77</v>
      </c>
      <c r="G25" s="139">
        <f t="shared" si="10"/>
        <v>0</v>
      </c>
      <c r="H25" s="139">
        <f t="shared" si="10"/>
        <v>0</v>
      </c>
      <c r="I25" s="139">
        <f t="shared" si="10"/>
        <v>0</v>
      </c>
      <c r="J25" s="139">
        <f t="shared" si="10"/>
        <v>1656913.21</v>
      </c>
      <c r="K25" s="139">
        <f t="shared" si="10"/>
        <v>1656913.21</v>
      </c>
      <c r="L25" s="139">
        <f t="shared" si="10"/>
        <v>3515522.13</v>
      </c>
      <c r="M25" s="139">
        <f t="shared" si="10"/>
        <v>1546620</v>
      </c>
      <c r="N25" s="139">
        <f t="shared" si="10"/>
        <v>1656900</v>
      </c>
      <c r="O25" s="139">
        <f t="shared" si="10"/>
        <v>2200000</v>
      </c>
      <c r="P25" s="139">
        <f t="shared" si="10"/>
        <v>13117824.32</v>
      </c>
      <c r="Q25" s="141"/>
    </row>
    <row r="26" spans="1:17" ht="33" customHeight="1">
      <c r="A26" s="543"/>
      <c r="B26" s="131" t="s">
        <v>5295</v>
      </c>
      <c r="C26" s="78"/>
      <c r="D26" s="78"/>
      <c r="E26" s="78"/>
      <c r="F26" s="78">
        <v>101767.08</v>
      </c>
      <c r="G26" s="78"/>
      <c r="H26" s="78"/>
      <c r="I26" s="78"/>
      <c r="J26" s="78">
        <v>9108.94</v>
      </c>
      <c r="K26" s="78">
        <v>6412.21</v>
      </c>
      <c r="L26" s="78">
        <v>5835.67</v>
      </c>
      <c r="M26" s="78">
        <v>231.99</v>
      </c>
      <c r="N26" s="78">
        <v>248.53</v>
      </c>
      <c r="O26" s="78"/>
      <c r="P26" s="79">
        <f>SUM(C26:O26)</f>
        <v>123604.42000000001</v>
      </c>
      <c r="Q26" s="143">
        <f>P26/P25</f>
        <v>9.4226311455892411E-3</v>
      </c>
    </row>
    <row r="27" spans="1:17" ht="25" customHeight="1">
      <c r="A27" s="543">
        <v>5</v>
      </c>
      <c r="B27" s="543" t="s">
        <v>5178</v>
      </c>
      <c r="C27" s="132" t="s">
        <v>5289</v>
      </c>
      <c r="D27" s="60"/>
      <c r="E27" s="60"/>
      <c r="F27" s="60"/>
      <c r="G27" s="60"/>
      <c r="H27" s="60"/>
      <c r="I27" s="60"/>
      <c r="J27" s="149">
        <v>366972.48</v>
      </c>
      <c r="K27" s="60"/>
      <c r="L27" s="60"/>
      <c r="M27" s="60"/>
      <c r="N27" s="60">
        <v>250693.58</v>
      </c>
      <c r="O27" s="60"/>
      <c r="P27" s="61">
        <f>SUM(D27:O27)</f>
        <v>617666.05999999994</v>
      </c>
      <c r="Q27" s="134">
        <f>Q32*P28</f>
        <v>0.11553998935929879</v>
      </c>
    </row>
    <row r="28" spans="1:17" ht="25" customHeight="1">
      <c r="A28" s="543"/>
      <c r="B28" s="543"/>
      <c r="C28" s="132" t="s">
        <v>5291</v>
      </c>
      <c r="D28" s="60"/>
      <c r="E28" s="150"/>
      <c r="F28" s="150"/>
      <c r="G28" s="150"/>
      <c r="H28" s="150"/>
      <c r="I28" s="150"/>
      <c r="J28" s="150">
        <f>J27/J31</f>
        <v>1</v>
      </c>
      <c r="K28" s="150"/>
      <c r="L28" s="150"/>
      <c r="M28" s="150"/>
      <c r="N28" s="150">
        <f>N27/N31</f>
        <v>1</v>
      </c>
      <c r="O28" s="150"/>
      <c r="P28" s="155">
        <f>P27/P31</f>
        <v>1</v>
      </c>
      <c r="Q28" s="133"/>
    </row>
    <row r="29" spans="1:17" ht="25" customHeight="1">
      <c r="A29" s="543"/>
      <c r="B29" s="543"/>
      <c r="C29" s="135" t="s">
        <v>5292</v>
      </c>
      <c r="D29" s="67"/>
      <c r="E29" s="67"/>
      <c r="F29" s="67"/>
      <c r="G29" s="67"/>
      <c r="H29" s="67"/>
      <c r="I29" s="67"/>
      <c r="J29" s="67"/>
      <c r="K29" s="67"/>
      <c r="L29" s="67"/>
      <c r="M29" s="67"/>
      <c r="N29" s="67"/>
      <c r="O29" s="67"/>
      <c r="P29" s="69"/>
      <c r="Q29" s="136"/>
    </row>
    <row r="30" spans="1:17" ht="25" customHeight="1">
      <c r="A30" s="543"/>
      <c r="B30" s="543"/>
      <c r="C30" s="135" t="s">
        <v>5293</v>
      </c>
      <c r="D30" s="67"/>
      <c r="E30" s="67"/>
      <c r="F30" s="67"/>
      <c r="G30" s="67"/>
      <c r="H30" s="67"/>
      <c r="I30" s="67"/>
      <c r="J30" s="67"/>
      <c r="K30" s="67"/>
      <c r="L30" s="67"/>
      <c r="M30" s="67"/>
      <c r="N30" s="67"/>
      <c r="O30" s="67"/>
      <c r="P30" s="69"/>
      <c r="Q30" s="136"/>
    </row>
    <row r="31" spans="1:17" ht="28" customHeight="1">
      <c r="A31" s="543"/>
      <c r="B31" s="543"/>
      <c r="C31" s="74" t="s">
        <v>5294</v>
      </c>
      <c r="D31" s="74">
        <f t="shared" ref="D31:P31" si="11">D27+D29</f>
        <v>0</v>
      </c>
      <c r="E31" s="74">
        <f t="shared" si="11"/>
        <v>0</v>
      </c>
      <c r="F31" s="74">
        <f t="shared" si="11"/>
        <v>0</v>
      </c>
      <c r="G31" s="74">
        <f t="shared" si="11"/>
        <v>0</v>
      </c>
      <c r="H31" s="74">
        <f t="shared" si="11"/>
        <v>0</v>
      </c>
      <c r="I31" s="74">
        <f t="shared" si="11"/>
        <v>0</v>
      </c>
      <c r="J31" s="74">
        <f t="shared" si="11"/>
        <v>366972.48</v>
      </c>
      <c r="K31" s="74">
        <f t="shared" si="11"/>
        <v>0</v>
      </c>
      <c r="L31" s="74">
        <f t="shared" si="11"/>
        <v>0</v>
      </c>
      <c r="M31" s="74">
        <f t="shared" si="11"/>
        <v>0</v>
      </c>
      <c r="N31" s="74">
        <f t="shared" si="11"/>
        <v>250693.58</v>
      </c>
      <c r="O31" s="74">
        <f t="shared" si="11"/>
        <v>0</v>
      </c>
      <c r="P31" s="74">
        <f t="shared" si="11"/>
        <v>617666.05999999994</v>
      </c>
      <c r="Q31" s="156"/>
    </row>
    <row r="32" spans="1:17" ht="28" customHeight="1">
      <c r="A32" s="543"/>
      <c r="B32" s="131" t="s">
        <v>5295</v>
      </c>
      <c r="C32" s="78"/>
      <c r="D32" s="78"/>
      <c r="E32" s="78"/>
      <c r="F32" s="78"/>
      <c r="G32" s="78"/>
      <c r="H32" s="78"/>
      <c r="I32" s="78"/>
      <c r="J32" s="88">
        <v>42400</v>
      </c>
      <c r="K32" s="78"/>
      <c r="L32" s="78"/>
      <c r="M32" s="78"/>
      <c r="N32" s="78">
        <v>28965.13</v>
      </c>
      <c r="O32" s="78"/>
      <c r="P32" s="89">
        <f>SUM(D32:O32)</f>
        <v>71365.13</v>
      </c>
      <c r="Q32" s="143">
        <f>P32/P31</f>
        <v>0.11553998935929879</v>
      </c>
    </row>
    <row r="33" spans="1:19" ht="25" customHeight="1">
      <c r="A33" s="543">
        <v>6</v>
      </c>
      <c r="B33" s="546" t="s">
        <v>5296</v>
      </c>
      <c r="C33" s="132" t="s">
        <v>5289</v>
      </c>
      <c r="D33" s="60"/>
      <c r="E33" s="60"/>
      <c r="F33" s="60">
        <v>27722.77</v>
      </c>
      <c r="G33" s="60"/>
      <c r="H33" s="60"/>
      <c r="I33" s="60"/>
      <c r="J33" s="60"/>
      <c r="K33" s="60"/>
      <c r="L33" s="60">
        <v>81477.259999999995</v>
      </c>
      <c r="M33" s="60"/>
      <c r="N33" s="157">
        <f>0</f>
        <v>0</v>
      </c>
      <c r="O33" s="60"/>
      <c r="P33" s="61">
        <f>SUM(D33:O33)</f>
        <v>109200.03</v>
      </c>
      <c r="Q33" s="133"/>
    </row>
    <row r="34" spans="1:19" ht="25" customHeight="1">
      <c r="A34" s="543"/>
      <c r="B34" s="547"/>
      <c r="C34" s="132" t="s">
        <v>5291</v>
      </c>
      <c r="D34" s="60"/>
      <c r="E34" s="60"/>
      <c r="F34" s="150">
        <f>F33/F37</f>
        <v>1</v>
      </c>
      <c r="G34" s="60"/>
      <c r="H34" s="60"/>
      <c r="I34" s="60"/>
      <c r="J34" s="60"/>
      <c r="K34" s="60"/>
      <c r="L34" s="150">
        <f>L33/L37</f>
        <v>1</v>
      </c>
      <c r="M34" s="60"/>
      <c r="N34" s="60">
        <f>N33/N37</f>
        <v>0</v>
      </c>
      <c r="O34" s="60"/>
      <c r="P34" s="65">
        <f>P33/P37</f>
        <v>0.52950672256229858</v>
      </c>
      <c r="Q34" s="158">
        <f>Q38*P34</f>
        <v>1.0681039703311941E-5</v>
      </c>
    </row>
    <row r="35" spans="1:19" ht="25" customHeight="1">
      <c r="A35" s="543"/>
      <c r="B35" s="547"/>
      <c r="C35" s="135" t="s">
        <v>5292</v>
      </c>
      <c r="D35" s="67"/>
      <c r="E35" s="67"/>
      <c r="F35" s="67"/>
      <c r="G35" s="67"/>
      <c r="H35" s="67"/>
      <c r="I35" s="67"/>
      <c r="J35" s="67"/>
      <c r="K35" s="67"/>
      <c r="L35" s="67"/>
      <c r="M35" s="67"/>
      <c r="N35" s="159">
        <f>98000/1.01</f>
        <v>97029.702970297032</v>
      </c>
      <c r="O35" s="67"/>
      <c r="P35" s="69">
        <f>SUM(D35:O35)</f>
        <v>97029.702970297032</v>
      </c>
      <c r="Q35" s="136"/>
    </row>
    <row r="36" spans="1:19" ht="25" customHeight="1">
      <c r="A36" s="543"/>
      <c r="B36" s="547"/>
      <c r="C36" s="135" t="s">
        <v>5293</v>
      </c>
      <c r="D36" s="67"/>
      <c r="E36" s="67"/>
      <c r="F36" s="67"/>
      <c r="G36" s="67"/>
      <c r="H36" s="67"/>
      <c r="I36" s="67"/>
      <c r="J36" s="67"/>
      <c r="K36" s="67"/>
      <c r="L36" s="67"/>
      <c r="M36" s="67"/>
      <c r="N36" s="67"/>
      <c r="O36" s="67"/>
      <c r="P36" s="72">
        <f>P35/P37</f>
        <v>0.47049327743770136</v>
      </c>
      <c r="Q36" s="160">
        <f>P36*Q38</f>
        <v>9.490639424057916E-6</v>
      </c>
    </row>
    <row r="37" spans="1:19" ht="29" customHeight="1">
      <c r="A37" s="543"/>
      <c r="B37" s="548"/>
      <c r="C37" s="74" t="s">
        <v>5294</v>
      </c>
      <c r="D37" s="74">
        <f t="shared" ref="D37:P37" si="12">D33+D35</f>
        <v>0</v>
      </c>
      <c r="E37" s="74">
        <f t="shared" si="12"/>
        <v>0</v>
      </c>
      <c r="F37" s="74">
        <f t="shared" si="12"/>
        <v>27722.77</v>
      </c>
      <c r="G37" s="74">
        <f t="shared" si="12"/>
        <v>0</v>
      </c>
      <c r="H37" s="74">
        <f t="shared" si="12"/>
        <v>0</v>
      </c>
      <c r="I37" s="74">
        <f t="shared" si="12"/>
        <v>0</v>
      </c>
      <c r="J37" s="74">
        <f t="shared" si="12"/>
        <v>0</v>
      </c>
      <c r="K37" s="74">
        <f t="shared" si="12"/>
        <v>0</v>
      </c>
      <c r="L37" s="74">
        <f t="shared" si="12"/>
        <v>81477.259999999995</v>
      </c>
      <c r="M37" s="74">
        <f t="shared" si="12"/>
        <v>0</v>
      </c>
      <c r="N37" s="74">
        <f t="shared" si="12"/>
        <v>97029.702970297032</v>
      </c>
      <c r="O37" s="74">
        <f t="shared" si="12"/>
        <v>0</v>
      </c>
      <c r="P37" s="74">
        <f t="shared" si="12"/>
        <v>206229.73297029705</v>
      </c>
      <c r="Q37" s="156"/>
    </row>
    <row r="38" spans="1:19" ht="29" customHeight="1">
      <c r="A38" s="544"/>
      <c r="B38" s="161" t="s">
        <v>5295</v>
      </c>
      <c r="C38" s="92"/>
      <c r="D38" s="92"/>
      <c r="E38" s="92"/>
      <c r="F38" s="92"/>
      <c r="G38" s="92"/>
      <c r="H38" s="92"/>
      <c r="I38" s="92">
        <v>4.16</v>
      </c>
      <c r="J38" s="92"/>
      <c r="K38" s="92"/>
      <c r="L38" s="92"/>
      <c r="M38" s="92"/>
      <c r="N38" s="92"/>
      <c r="O38" s="92"/>
      <c r="P38" s="93">
        <f>SUM(D38:O38)</f>
        <v>4.16</v>
      </c>
      <c r="Q38" s="143">
        <f>P38/P37</f>
        <v>2.0171679127369857E-5</v>
      </c>
    </row>
    <row r="39" spans="1:19" ht="29" customHeight="1">
      <c r="A39" s="545">
        <v>7</v>
      </c>
      <c r="B39" s="546" t="s">
        <v>5297</v>
      </c>
      <c r="C39" s="132" t="s">
        <v>5289</v>
      </c>
      <c r="D39" s="60"/>
      <c r="E39" s="60"/>
      <c r="F39" s="60"/>
      <c r="G39" s="60"/>
      <c r="H39" s="60"/>
      <c r="I39" s="60"/>
      <c r="J39" s="60"/>
      <c r="K39" s="60"/>
      <c r="L39" s="60"/>
      <c r="M39" s="60"/>
      <c r="N39" s="60"/>
      <c r="O39" s="60"/>
      <c r="P39" s="61">
        <f>SUM(D39:O39)</f>
        <v>0</v>
      </c>
      <c r="Q39" s="133"/>
    </row>
    <row r="40" spans="1:19" ht="29" customHeight="1">
      <c r="A40" s="543"/>
      <c r="B40" s="547"/>
      <c r="C40" s="132" t="s">
        <v>5291</v>
      </c>
      <c r="D40" s="60"/>
      <c r="E40" s="60"/>
      <c r="F40" s="60"/>
      <c r="G40" s="60"/>
      <c r="H40" s="60"/>
      <c r="I40" s="60"/>
      <c r="J40" s="60"/>
      <c r="K40" s="60"/>
      <c r="L40" s="60"/>
      <c r="M40" s="60"/>
      <c r="N40" s="60"/>
      <c r="O40" s="60">
        <f>O39/O43</f>
        <v>0</v>
      </c>
      <c r="P40" s="61">
        <f>SUM(D40:O40)</f>
        <v>0</v>
      </c>
      <c r="Q40" s="133"/>
    </row>
    <row r="41" spans="1:19" ht="29" customHeight="1">
      <c r="A41" s="543"/>
      <c r="B41" s="547"/>
      <c r="C41" s="135" t="s">
        <v>5292</v>
      </c>
      <c r="D41" s="67"/>
      <c r="E41" s="67"/>
      <c r="F41" s="67"/>
      <c r="G41" s="67"/>
      <c r="H41" s="67"/>
      <c r="I41" s="67"/>
      <c r="J41" s="67"/>
      <c r="K41" s="67"/>
      <c r="L41" s="67"/>
      <c r="M41" s="67"/>
      <c r="N41" s="67"/>
      <c r="O41" s="67">
        <v>11584.16</v>
      </c>
      <c r="P41" s="69">
        <f>SUM(D41:O41)</f>
        <v>11584.16</v>
      </c>
      <c r="Q41" s="136"/>
    </row>
    <row r="42" spans="1:19" ht="29" customHeight="1">
      <c r="A42" s="543"/>
      <c r="B42" s="547"/>
      <c r="C42" s="135" t="s">
        <v>5293</v>
      </c>
      <c r="D42" s="67"/>
      <c r="E42" s="67"/>
      <c r="F42" s="67"/>
      <c r="G42" s="67"/>
      <c r="H42" s="67"/>
      <c r="I42" s="67"/>
      <c r="J42" s="67"/>
      <c r="K42" s="67"/>
      <c r="L42" s="67"/>
      <c r="M42" s="67"/>
      <c r="N42" s="67"/>
      <c r="O42" s="162">
        <f>O41/O43</f>
        <v>1</v>
      </c>
      <c r="P42" s="163">
        <f>SUM(D42:O42)</f>
        <v>1</v>
      </c>
      <c r="Q42" s="137">
        <f>Q44*P42</f>
        <v>1.4999999999999999E-4</v>
      </c>
    </row>
    <row r="43" spans="1:19" ht="29" customHeight="1">
      <c r="A43" s="543"/>
      <c r="B43" s="548"/>
      <c r="C43" s="74" t="s">
        <v>5294</v>
      </c>
      <c r="D43" s="74">
        <f t="shared" ref="D43:P43" si="13">D39+D41</f>
        <v>0</v>
      </c>
      <c r="E43" s="74">
        <f t="shared" si="13"/>
        <v>0</v>
      </c>
      <c r="F43" s="74">
        <f t="shared" si="13"/>
        <v>0</v>
      </c>
      <c r="G43" s="74">
        <f t="shared" si="13"/>
        <v>0</v>
      </c>
      <c r="H43" s="74">
        <f t="shared" si="13"/>
        <v>0</v>
      </c>
      <c r="I43" s="74">
        <f t="shared" si="13"/>
        <v>0</v>
      </c>
      <c r="J43" s="74">
        <f t="shared" si="13"/>
        <v>0</v>
      </c>
      <c r="K43" s="74">
        <f t="shared" si="13"/>
        <v>0</v>
      </c>
      <c r="L43" s="74">
        <f t="shared" si="13"/>
        <v>0</v>
      </c>
      <c r="M43" s="74">
        <f t="shared" si="13"/>
        <v>0</v>
      </c>
      <c r="N43" s="74">
        <f t="shared" si="13"/>
        <v>0</v>
      </c>
      <c r="O43" s="74">
        <f t="shared" si="13"/>
        <v>11584.16</v>
      </c>
      <c r="P43" s="74">
        <f t="shared" si="13"/>
        <v>11584.16</v>
      </c>
      <c r="Q43" s="164"/>
    </row>
    <row r="44" spans="1:19" ht="29" customHeight="1">
      <c r="A44" s="544"/>
      <c r="B44" s="161" t="s">
        <v>5295</v>
      </c>
      <c r="C44" s="92"/>
      <c r="D44" s="92"/>
      <c r="E44" s="92"/>
      <c r="F44" s="92"/>
      <c r="G44" s="92"/>
      <c r="H44" s="92"/>
      <c r="I44" s="92"/>
      <c r="J44" s="92"/>
      <c r="K44" s="92"/>
      <c r="L44" s="92"/>
      <c r="M44" s="92"/>
      <c r="N44" s="92"/>
      <c r="O44" s="165">
        <f>O43*0.0003*0.5</f>
        <v>1.7376239999999998</v>
      </c>
      <c r="P44" s="166">
        <f>SUM(D44:O44)</f>
        <v>1.7376239999999998</v>
      </c>
      <c r="Q44" s="167">
        <f>P44/P43</f>
        <v>1.4999999999999999E-4</v>
      </c>
    </row>
    <row r="45" spans="1:19">
      <c r="R45">
        <f>P5+P11+P17+P23</f>
        <v>58789588.190000005</v>
      </c>
      <c r="S45" t="s">
        <v>5298</v>
      </c>
    </row>
    <row r="46" spans="1:19">
      <c r="O46" t="s">
        <v>5299</v>
      </c>
      <c r="P46">
        <f>P7+P13+P19+P25+P31+P37</f>
        <v>77644595.722970307</v>
      </c>
      <c r="R46" s="96">
        <f>P3+P9+P15+P21+P27+P33</f>
        <v>18757977.829999998</v>
      </c>
      <c r="S46" t="s">
        <v>5300</v>
      </c>
    </row>
    <row r="47" spans="1:19">
      <c r="N47">
        <f>N27+N15+N7</f>
        <v>4955520.790000001</v>
      </c>
      <c r="O47" t="s">
        <v>5301</v>
      </c>
      <c r="P47" s="96">
        <f>P38+P32+P26+P20+P14+P8+P44</f>
        <v>1462064.2187699999</v>
      </c>
      <c r="Q47" s="96"/>
    </row>
    <row r="48" spans="1:19">
      <c r="O48" t="s">
        <v>5302</v>
      </c>
      <c r="P48" s="97">
        <f>P47/R46</f>
        <v>7.7943594561226751E-2</v>
      </c>
      <c r="Q48" s="97"/>
    </row>
    <row r="56" spans="2:16">
      <c r="B56" s="168"/>
      <c r="C56" s="95" t="s">
        <v>5303</v>
      </c>
    </row>
    <row r="57" spans="2:16" ht="18" customHeight="1">
      <c r="B57" s="168"/>
      <c r="C57" s="101" t="s">
        <v>76</v>
      </c>
      <c r="D57" s="101" t="s">
        <v>5304</v>
      </c>
    </row>
    <row r="58" spans="2:16" ht="18" customHeight="1">
      <c r="B58" s="169"/>
      <c r="C58"/>
    </row>
    <row r="59" spans="2:16" ht="18" customHeight="1">
      <c r="B59" s="168"/>
      <c r="C59" s="533" t="s">
        <v>5305</v>
      </c>
      <c r="D59" s="102" t="s">
        <v>5306</v>
      </c>
      <c r="E59" s="103"/>
      <c r="F59" s="104"/>
      <c r="G59" s="104"/>
      <c r="H59" s="104"/>
      <c r="I59" s="104"/>
      <c r="J59" s="104"/>
      <c r="K59" s="104"/>
      <c r="L59" s="104"/>
      <c r="M59" s="104"/>
      <c r="N59" s="104"/>
      <c r="O59" s="104"/>
      <c r="P59" s="105"/>
    </row>
    <row r="60" spans="2:16" ht="18" customHeight="1">
      <c r="B60" s="168"/>
      <c r="C60" s="106" t="s">
        <v>5307</v>
      </c>
      <c r="D60" s="107" t="s">
        <v>1048</v>
      </c>
      <c r="E60" s="107" t="s">
        <v>1057</v>
      </c>
      <c r="F60" s="107" t="s">
        <v>1063</v>
      </c>
      <c r="G60" s="107" t="s">
        <v>1064</v>
      </c>
      <c r="H60" s="107" t="s">
        <v>1044</v>
      </c>
      <c r="I60" s="107" t="s">
        <v>1065</v>
      </c>
      <c r="J60" s="107" t="s">
        <v>1066</v>
      </c>
      <c r="K60" s="107" t="s">
        <v>1067</v>
      </c>
      <c r="L60" s="107" t="s">
        <v>1068</v>
      </c>
      <c r="M60" s="107" t="s">
        <v>12</v>
      </c>
      <c r="N60" s="107" t="s">
        <v>13</v>
      </c>
      <c r="O60" s="107" t="s">
        <v>14</v>
      </c>
      <c r="P60" s="108" t="s">
        <v>1069</v>
      </c>
    </row>
    <row r="61" spans="2:16" ht="18" customHeight="1">
      <c r="B61" s="168"/>
      <c r="C61" s="109" t="s">
        <v>5308</v>
      </c>
      <c r="D61" s="110"/>
      <c r="E61" s="110"/>
      <c r="F61" s="110"/>
      <c r="G61" s="110"/>
      <c r="H61" s="110"/>
      <c r="I61" s="110">
        <v>65000</v>
      </c>
      <c r="J61" s="110"/>
      <c r="K61" s="110"/>
      <c r="L61" s="110"/>
      <c r="M61" s="110"/>
      <c r="N61" s="110">
        <v>99400</v>
      </c>
      <c r="O61" s="110"/>
      <c r="P61" s="111">
        <v>164400</v>
      </c>
    </row>
    <row r="62" spans="2:16" ht="18" customHeight="1">
      <c r="B62" s="168"/>
      <c r="C62" s="109" t="s">
        <v>5309</v>
      </c>
      <c r="D62" s="110"/>
      <c r="E62" s="110"/>
      <c r="F62" s="110"/>
      <c r="G62" s="110"/>
      <c r="H62" s="110"/>
      <c r="I62" s="110"/>
      <c r="J62" s="110"/>
      <c r="K62" s="110"/>
      <c r="L62" s="110">
        <v>40000</v>
      </c>
      <c r="M62" s="110"/>
      <c r="N62" s="110"/>
      <c r="O62" s="110"/>
      <c r="P62" s="111">
        <v>40000</v>
      </c>
    </row>
    <row r="63" spans="2:16" ht="18" customHeight="1">
      <c r="B63" s="169"/>
      <c r="C63" s="109" t="s">
        <v>5310</v>
      </c>
      <c r="D63" s="110"/>
      <c r="E63" s="110">
        <v>176000</v>
      </c>
      <c r="F63" s="110">
        <v>67400</v>
      </c>
      <c r="G63" s="110"/>
      <c r="H63" s="110"/>
      <c r="I63" s="110"/>
      <c r="J63" s="110"/>
      <c r="K63" s="110"/>
      <c r="L63" s="110">
        <v>127493.2</v>
      </c>
      <c r="M63" s="110"/>
      <c r="N63" s="110"/>
      <c r="O63" s="110">
        <v>0</v>
      </c>
      <c r="P63" s="111">
        <v>370893.2</v>
      </c>
    </row>
    <row r="64" spans="2:16" ht="18" customHeight="1">
      <c r="B64" s="169"/>
      <c r="C64" s="109" t="s">
        <v>5311</v>
      </c>
      <c r="D64" s="110"/>
      <c r="E64" s="110"/>
      <c r="F64" s="110">
        <v>108000</v>
      </c>
      <c r="G64" s="110"/>
      <c r="H64" s="110"/>
      <c r="I64" s="110"/>
      <c r="J64" s="110">
        <v>78000</v>
      </c>
      <c r="K64" s="110"/>
      <c r="L64" s="110">
        <v>0</v>
      </c>
      <c r="M64" s="110"/>
      <c r="N64" s="110"/>
      <c r="O64" s="110"/>
      <c r="P64" s="111">
        <v>186000</v>
      </c>
    </row>
    <row r="65" spans="2:16" ht="18" customHeight="1">
      <c r="B65" s="168"/>
      <c r="C65" s="109" t="s">
        <v>5312</v>
      </c>
      <c r="D65" s="110"/>
      <c r="E65" s="110"/>
      <c r="F65" s="110"/>
      <c r="G65" s="110"/>
      <c r="H65" s="110"/>
      <c r="I65" s="110"/>
      <c r="J65" s="110"/>
      <c r="K65" s="110">
        <v>217000</v>
      </c>
      <c r="L65" s="110"/>
      <c r="M65" s="110"/>
      <c r="N65" s="110"/>
      <c r="O65" s="110"/>
      <c r="P65" s="111">
        <v>217000</v>
      </c>
    </row>
    <row r="66" spans="2:16" ht="18" customHeight="1">
      <c r="B66" s="168"/>
      <c r="C66" s="109" t="s">
        <v>5313</v>
      </c>
      <c r="D66" s="110"/>
      <c r="E66" s="110"/>
      <c r="F66" s="110"/>
      <c r="G66" s="110"/>
      <c r="H66" s="110"/>
      <c r="I66" s="110"/>
      <c r="J66" s="110">
        <v>58000</v>
      </c>
      <c r="K66" s="110"/>
      <c r="L66" s="110">
        <v>89000</v>
      </c>
      <c r="M66" s="110"/>
      <c r="N66" s="110">
        <v>120000</v>
      </c>
      <c r="O66" s="110"/>
      <c r="P66" s="111">
        <v>267000</v>
      </c>
    </row>
    <row r="67" spans="2:16" ht="18" customHeight="1">
      <c r="B67" s="169"/>
      <c r="C67" s="109" t="s">
        <v>5314</v>
      </c>
      <c r="D67" s="110">
        <v>229793</v>
      </c>
      <c r="E67" s="110"/>
      <c r="F67" s="110">
        <v>148000</v>
      </c>
      <c r="G67" s="110">
        <v>57825.4</v>
      </c>
      <c r="H67" s="110"/>
      <c r="I67" s="110"/>
      <c r="J67" s="110">
        <v>33000</v>
      </c>
      <c r="K67" s="110"/>
      <c r="L67" s="110">
        <v>30000</v>
      </c>
      <c r="M67" s="110"/>
      <c r="N67" s="110"/>
      <c r="O67" s="110"/>
      <c r="P67" s="111">
        <v>498618.4</v>
      </c>
    </row>
    <row r="68" spans="2:16" ht="18" customHeight="1">
      <c r="B68" s="168"/>
      <c r="C68" s="109" t="s">
        <v>4348</v>
      </c>
      <c r="D68" s="110"/>
      <c r="E68" s="110">
        <v>8000</v>
      </c>
      <c r="F68" s="110">
        <v>614344</v>
      </c>
      <c r="G68" s="110">
        <v>35600</v>
      </c>
      <c r="H68" s="110">
        <v>131200</v>
      </c>
      <c r="I68" s="110"/>
      <c r="J68" s="110">
        <v>45000</v>
      </c>
      <c r="K68" s="110">
        <v>99080</v>
      </c>
      <c r="L68" s="110">
        <v>22292.03</v>
      </c>
      <c r="M68" s="110">
        <v>68000</v>
      </c>
      <c r="N68" s="110">
        <v>327870</v>
      </c>
      <c r="O68" s="110"/>
      <c r="P68" s="111">
        <v>1351386.03</v>
      </c>
    </row>
    <row r="69" spans="2:16" ht="18" customHeight="1">
      <c r="B69" s="168"/>
      <c r="C69" s="109" t="s">
        <v>5315</v>
      </c>
      <c r="D69" s="110">
        <v>93690</v>
      </c>
      <c r="E69" s="110"/>
      <c r="F69" s="110">
        <v>102150</v>
      </c>
      <c r="G69" s="110"/>
      <c r="H69" s="110">
        <v>117389.81</v>
      </c>
      <c r="I69" s="110"/>
      <c r="J69" s="110"/>
      <c r="K69" s="110">
        <v>54000</v>
      </c>
      <c r="L69" s="110">
        <v>105368</v>
      </c>
      <c r="M69" s="110"/>
      <c r="N69" s="110"/>
      <c r="O69" s="110"/>
      <c r="P69" s="111">
        <v>472597.81</v>
      </c>
    </row>
    <row r="70" spans="2:16" ht="18" customHeight="1">
      <c r="B70" s="169"/>
      <c r="C70" s="109" t="s">
        <v>5316</v>
      </c>
      <c r="D70" s="110"/>
      <c r="E70" s="110"/>
      <c r="F70" s="110"/>
      <c r="G70" s="110"/>
      <c r="H70" s="110"/>
      <c r="I70" s="110"/>
      <c r="J70" s="110"/>
      <c r="K70" s="110"/>
      <c r="L70" s="110"/>
      <c r="M70" s="110">
        <v>342581</v>
      </c>
      <c r="N70" s="110"/>
      <c r="O70" s="110">
        <v>65686.5</v>
      </c>
      <c r="P70" s="111">
        <v>408267.5</v>
      </c>
    </row>
    <row r="71" spans="2:16" ht="18" customHeight="1">
      <c r="B71" s="169"/>
      <c r="C71" s="109" t="s">
        <v>5317</v>
      </c>
      <c r="D71" s="110">
        <v>618700</v>
      </c>
      <c r="E71" s="110"/>
      <c r="F71" s="110">
        <v>-47717</v>
      </c>
      <c r="G71" s="110">
        <v>39000</v>
      </c>
      <c r="H71" s="110"/>
      <c r="I71" s="110">
        <v>446600</v>
      </c>
      <c r="J71" s="110"/>
      <c r="K71" s="110">
        <v>73775</v>
      </c>
      <c r="L71" s="110">
        <v>46000</v>
      </c>
      <c r="M71" s="110"/>
      <c r="N71" s="110"/>
      <c r="O71" s="110">
        <v>471214</v>
      </c>
      <c r="P71" s="111">
        <v>1647572</v>
      </c>
    </row>
    <row r="72" spans="2:16" ht="18" customHeight="1">
      <c r="B72" s="169"/>
      <c r="C72" s="109" t="s">
        <v>5318</v>
      </c>
      <c r="D72" s="110"/>
      <c r="E72" s="110"/>
      <c r="F72" s="110">
        <v>423534.2</v>
      </c>
      <c r="G72" s="110"/>
      <c r="H72" s="110"/>
      <c r="I72" s="110"/>
      <c r="J72" s="110"/>
      <c r="K72" s="110"/>
      <c r="L72" s="110"/>
      <c r="M72" s="110"/>
      <c r="N72" s="110"/>
      <c r="O72" s="110"/>
      <c r="P72" s="111">
        <v>423534.2</v>
      </c>
    </row>
    <row r="73" spans="2:16" ht="18" customHeight="1">
      <c r="B73" s="169"/>
      <c r="C73" s="109" t="s">
        <v>5319</v>
      </c>
      <c r="D73" s="110"/>
      <c r="E73" s="110">
        <v>281267</v>
      </c>
      <c r="F73" s="110"/>
      <c r="G73" s="110">
        <v>180000</v>
      </c>
      <c r="H73" s="110"/>
      <c r="I73" s="110"/>
      <c r="J73" s="110"/>
      <c r="K73" s="110"/>
      <c r="L73" s="110"/>
      <c r="M73" s="110"/>
      <c r="N73" s="110">
        <v>553543.19999999995</v>
      </c>
      <c r="O73" s="110">
        <v>1281909.03</v>
      </c>
      <c r="P73" s="111">
        <v>2296719.23</v>
      </c>
    </row>
    <row r="74" spans="2:16" ht="18" customHeight="1">
      <c r="B74" s="169"/>
      <c r="C74" s="109" t="s">
        <v>5320</v>
      </c>
      <c r="D74" s="110">
        <v>210000</v>
      </c>
      <c r="E74" s="110"/>
      <c r="F74" s="110"/>
      <c r="G74" s="110"/>
      <c r="H74" s="110">
        <v>73478</v>
      </c>
      <c r="I74" s="110">
        <v>504726</v>
      </c>
      <c r="J74" s="110">
        <v>1156759</v>
      </c>
      <c r="K74" s="110">
        <v>312660</v>
      </c>
      <c r="L74" s="110">
        <v>1404167</v>
      </c>
      <c r="M74" s="110">
        <v>391831</v>
      </c>
      <c r="N74" s="110">
        <v>891384</v>
      </c>
      <c r="O74" s="110">
        <v>1086370.25</v>
      </c>
      <c r="P74" s="111">
        <v>6031375.25</v>
      </c>
    </row>
    <row r="75" spans="2:16" ht="18" customHeight="1">
      <c r="B75" s="169"/>
      <c r="C75" s="109" t="s">
        <v>5321</v>
      </c>
      <c r="D75" s="110"/>
      <c r="E75" s="110"/>
      <c r="F75" s="110"/>
      <c r="G75" s="110"/>
      <c r="H75" s="110"/>
      <c r="I75" s="110">
        <v>64580.4</v>
      </c>
      <c r="J75" s="110"/>
      <c r="K75" s="110">
        <v>150000</v>
      </c>
      <c r="L75" s="110">
        <v>738009</v>
      </c>
      <c r="M75" s="110">
        <v>651999.99</v>
      </c>
      <c r="N75" s="110">
        <v>274000</v>
      </c>
      <c r="O75" s="110">
        <v>1126400</v>
      </c>
      <c r="P75" s="111">
        <v>3004989.39</v>
      </c>
    </row>
    <row r="76" spans="2:16" ht="18" customHeight="1">
      <c r="B76" s="169"/>
      <c r="C76" s="109" t="s">
        <v>5322</v>
      </c>
      <c r="D76" s="110"/>
      <c r="E76" s="110"/>
      <c r="F76" s="110"/>
      <c r="G76" s="110"/>
      <c r="H76" s="110"/>
      <c r="I76" s="110"/>
      <c r="J76" s="110"/>
      <c r="K76" s="110"/>
      <c r="L76" s="110">
        <v>75000</v>
      </c>
      <c r="M76" s="110"/>
      <c r="N76" s="110">
        <v>105000</v>
      </c>
      <c r="O76" s="110"/>
      <c r="P76" s="111">
        <v>180000</v>
      </c>
    </row>
    <row r="77" spans="2:16" ht="18" customHeight="1">
      <c r="B77" s="169"/>
      <c r="C77" s="109" t="s">
        <v>5323</v>
      </c>
      <c r="D77" s="110"/>
      <c r="E77" s="110"/>
      <c r="F77" s="110"/>
      <c r="G77" s="110"/>
      <c r="H77" s="110"/>
      <c r="I77" s="110"/>
      <c r="J77" s="110"/>
      <c r="K77" s="110"/>
      <c r="L77" s="110"/>
      <c r="M77" s="110"/>
      <c r="N77" s="110"/>
      <c r="O77" s="110">
        <v>26000</v>
      </c>
      <c r="P77" s="111">
        <v>26000</v>
      </c>
    </row>
    <row r="78" spans="2:16" ht="18" customHeight="1">
      <c r="B78" s="169"/>
      <c r="C78" s="109" t="s">
        <v>5324</v>
      </c>
      <c r="D78" s="110"/>
      <c r="E78" s="110"/>
      <c r="F78" s="110"/>
      <c r="G78" s="110">
        <v>345200</v>
      </c>
      <c r="H78" s="110">
        <v>161150</v>
      </c>
      <c r="I78" s="110"/>
      <c r="J78" s="110">
        <v>87340</v>
      </c>
      <c r="K78" s="110">
        <v>61480</v>
      </c>
      <c r="L78" s="110"/>
      <c r="M78" s="110"/>
      <c r="N78" s="110"/>
      <c r="O78" s="110"/>
      <c r="P78" s="111">
        <v>655170</v>
      </c>
    </row>
    <row r="79" spans="2:16" ht="18" customHeight="1">
      <c r="B79" s="169"/>
      <c r="C79" s="109" t="s">
        <v>5325</v>
      </c>
      <c r="D79" s="110">
        <v>12000</v>
      </c>
      <c r="E79" s="110">
        <v>80000</v>
      </c>
      <c r="F79" s="110"/>
      <c r="G79" s="110">
        <v>10000</v>
      </c>
      <c r="H79" s="110"/>
      <c r="I79" s="110"/>
      <c r="J79" s="110"/>
      <c r="K79" s="110"/>
      <c r="L79" s="110"/>
      <c r="M79" s="110"/>
      <c r="N79" s="110"/>
      <c r="O79" s="110"/>
      <c r="P79" s="111">
        <v>102000</v>
      </c>
    </row>
    <row r="80" spans="2:16" ht="18" customHeight="1">
      <c r="B80" s="169"/>
      <c r="C80" s="109" t="s">
        <v>5326</v>
      </c>
      <c r="D80" s="110">
        <v>528000</v>
      </c>
      <c r="E80" s="110">
        <v>868782.74</v>
      </c>
      <c r="F80" s="110"/>
      <c r="G80" s="110"/>
      <c r="H80" s="110"/>
      <c r="I80" s="110">
        <v>-337200</v>
      </c>
      <c r="J80" s="110"/>
      <c r="K80" s="110"/>
      <c r="L80" s="110"/>
      <c r="M80" s="110">
        <v>435000</v>
      </c>
      <c r="N80" s="110">
        <v>121200</v>
      </c>
      <c r="O80" s="110">
        <v>512474.48</v>
      </c>
      <c r="P80" s="111">
        <v>2128257.2200000002</v>
      </c>
    </row>
    <row r="81" spans="2:16" ht="18" customHeight="1">
      <c r="B81" s="169"/>
      <c r="C81" s="109" t="s">
        <v>5327</v>
      </c>
      <c r="D81" s="110"/>
      <c r="E81" s="110"/>
      <c r="F81" s="110">
        <v>1.00000000093132E-2</v>
      </c>
      <c r="G81" s="110"/>
      <c r="H81" s="110"/>
      <c r="I81" s="110"/>
      <c r="J81" s="110"/>
      <c r="K81" s="110"/>
      <c r="L81" s="110"/>
      <c r="M81" s="110"/>
      <c r="N81" s="110"/>
      <c r="O81" s="110"/>
      <c r="P81" s="111">
        <v>1.00000000093132E-2</v>
      </c>
    </row>
    <row r="82" spans="2:16">
      <c r="B82" s="169"/>
      <c r="C82" s="109" t="s">
        <v>5328</v>
      </c>
      <c r="D82" s="110"/>
      <c r="E82" s="110"/>
      <c r="F82" s="110"/>
      <c r="G82" s="110">
        <v>28000</v>
      </c>
      <c r="H82" s="110"/>
      <c r="I82" s="110">
        <v>12000</v>
      </c>
      <c r="J82" s="110"/>
      <c r="K82" s="110"/>
      <c r="L82" s="110">
        <v>80000</v>
      </c>
      <c r="M82" s="110"/>
      <c r="N82" s="110"/>
      <c r="O82" s="110"/>
      <c r="P82" s="111">
        <v>120000</v>
      </c>
    </row>
    <row r="83" spans="2:16">
      <c r="B83" s="169"/>
      <c r="C83" s="109" t="s">
        <v>5329</v>
      </c>
      <c r="D83" s="110"/>
      <c r="E83" s="110"/>
      <c r="F83" s="110"/>
      <c r="G83" s="110"/>
      <c r="H83" s="110"/>
      <c r="I83" s="110"/>
      <c r="J83" s="110">
        <v>66300</v>
      </c>
      <c r="K83" s="110"/>
      <c r="L83" s="110">
        <v>70465</v>
      </c>
      <c r="M83" s="110"/>
      <c r="N83" s="110"/>
      <c r="O83" s="110"/>
      <c r="P83" s="111">
        <v>136765</v>
      </c>
    </row>
    <row r="84" spans="2:16">
      <c r="B84" s="169"/>
      <c r="C84" s="113" t="s">
        <v>1069</v>
      </c>
      <c r="D84" s="170">
        <v>1692183</v>
      </c>
      <c r="E84" s="170">
        <v>1414049.74</v>
      </c>
      <c r="F84" s="170">
        <v>1415711.21</v>
      </c>
      <c r="G84" s="170">
        <v>695625.4</v>
      </c>
      <c r="H84" s="170">
        <v>483217.81</v>
      </c>
      <c r="I84" s="170">
        <v>755706.4</v>
      </c>
      <c r="J84" s="170">
        <v>1524399</v>
      </c>
      <c r="K84" s="170">
        <v>967995</v>
      </c>
      <c r="L84" s="170">
        <v>2827794.23</v>
      </c>
      <c r="M84" s="170">
        <v>1889411.99</v>
      </c>
      <c r="N84" s="170">
        <v>2492397.2000000002</v>
      </c>
      <c r="O84" s="170">
        <v>4570054.26</v>
      </c>
      <c r="P84" s="115">
        <v>20728545.239999998</v>
      </c>
    </row>
    <row r="85" spans="2:16">
      <c r="B85" s="169"/>
      <c r="C85" s="171"/>
      <c r="D85" s="171"/>
    </row>
    <row r="86" spans="2:16">
      <c r="B86" s="169"/>
      <c r="C86" s="171"/>
      <c r="D86" s="171"/>
    </row>
    <row r="87" spans="2:16">
      <c r="B87" s="169"/>
      <c r="C87" s="171"/>
      <c r="D87" s="171"/>
    </row>
    <row r="88" spans="2:16">
      <c r="B88" s="169"/>
      <c r="C88" s="171"/>
      <c r="D88" s="171"/>
    </row>
    <row r="89" spans="2:16">
      <c r="B89" s="169"/>
      <c r="C89" s="171"/>
      <c r="D89" s="171"/>
    </row>
    <row r="90" spans="2:16">
      <c r="B90" s="169"/>
      <c r="C90" s="171"/>
      <c r="D90" s="171"/>
    </row>
    <row r="91" spans="2:16">
      <c r="B91" s="168"/>
      <c r="C91" s="104"/>
      <c r="D91" s="103"/>
      <c r="E91" s="172"/>
      <c r="F91" s="172"/>
      <c r="G91" s="172"/>
      <c r="H91" s="172"/>
      <c r="I91" s="172"/>
      <c r="J91" s="172"/>
      <c r="K91" s="172"/>
      <c r="L91" s="172"/>
      <c r="M91" s="172"/>
    </row>
    <row r="92" spans="2:16">
      <c r="B92" s="168"/>
      <c r="C92" s="103"/>
      <c r="D92" s="103"/>
      <c r="E92" s="172"/>
      <c r="F92" s="172"/>
      <c r="G92" s="172"/>
      <c r="H92" s="172"/>
      <c r="I92" s="172"/>
      <c r="J92" s="172"/>
      <c r="K92" s="172"/>
      <c r="L92" s="172"/>
      <c r="M92" s="172"/>
    </row>
    <row r="93" spans="2:16">
      <c r="B93" s="168"/>
      <c r="C93" s="104"/>
      <c r="D93" s="103"/>
      <c r="E93" s="172"/>
      <c r="F93" s="172"/>
      <c r="G93" s="172"/>
      <c r="H93" s="172"/>
      <c r="I93" s="172"/>
      <c r="J93" s="172"/>
      <c r="K93" s="172"/>
      <c r="L93" s="172"/>
      <c r="M93" s="172"/>
    </row>
    <row r="94" spans="2:16">
      <c r="B94" s="168"/>
      <c r="C94" s="103"/>
      <c r="D94" s="103"/>
      <c r="E94" s="172"/>
      <c r="F94" s="172"/>
      <c r="G94" s="172"/>
      <c r="H94" s="172"/>
      <c r="I94" s="172"/>
      <c r="J94" s="172"/>
      <c r="K94" s="172"/>
      <c r="L94" s="172"/>
      <c r="M94" s="172"/>
    </row>
    <row r="95" spans="2:16">
      <c r="B95" s="168"/>
      <c r="C95" s="104"/>
      <c r="D95" s="103"/>
      <c r="E95" s="172"/>
      <c r="F95" s="172"/>
      <c r="G95" s="172"/>
      <c r="H95" s="172"/>
      <c r="I95" s="172"/>
      <c r="J95" s="172"/>
      <c r="K95" s="172"/>
      <c r="L95" s="172"/>
      <c r="M95" s="172"/>
    </row>
    <row r="96" spans="2:16">
      <c r="B96" s="168"/>
      <c r="C96" s="103"/>
      <c r="D96" s="103"/>
      <c r="E96" s="172"/>
      <c r="F96" s="172"/>
      <c r="G96" s="172"/>
      <c r="H96" s="172"/>
      <c r="I96" s="172"/>
      <c r="J96" s="172"/>
      <c r="K96" s="172"/>
      <c r="L96" s="172"/>
      <c r="M96" s="172"/>
    </row>
    <row r="97" spans="2:13">
      <c r="B97" s="168"/>
      <c r="C97" s="104"/>
      <c r="D97" s="103"/>
      <c r="E97" s="172"/>
      <c r="F97" s="172"/>
      <c r="G97" s="172"/>
      <c r="H97" s="172"/>
      <c r="I97" s="172"/>
      <c r="J97" s="172"/>
      <c r="K97" s="172"/>
      <c r="L97" s="172"/>
      <c r="M97" s="172"/>
    </row>
    <row r="98" spans="2:13">
      <c r="B98" s="168"/>
      <c r="C98" s="103"/>
      <c r="D98" s="103"/>
      <c r="E98" s="172"/>
      <c r="F98" s="172"/>
      <c r="G98" s="172"/>
      <c r="H98" s="172"/>
      <c r="I98" s="172"/>
      <c r="J98" s="172"/>
      <c r="K98" s="172"/>
      <c r="L98" s="172"/>
      <c r="M98" s="172"/>
    </row>
    <row r="99" spans="2:13">
      <c r="B99" s="169"/>
      <c r="C99" s="171"/>
      <c r="D99" s="171"/>
    </row>
    <row r="100" spans="2:13">
      <c r="B100" s="169"/>
      <c r="C100" s="171"/>
      <c r="D100" s="171"/>
    </row>
    <row r="101" spans="2:13">
      <c r="B101" s="168"/>
      <c r="C101" s="104"/>
      <c r="D101" s="103"/>
      <c r="E101" s="172"/>
      <c r="F101" s="172"/>
      <c r="G101" s="172"/>
      <c r="H101" s="172"/>
      <c r="I101" s="172"/>
      <c r="J101" s="172"/>
      <c r="K101" s="172"/>
      <c r="L101" s="172"/>
      <c r="M101" s="172"/>
    </row>
    <row r="102" spans="2:13">
      <c r="B102" s="173"/>
      <c r="C102" s="174"/>
      <c r="D102" s="175"/>
      <c r="E102" s="176"/>
      <c r="F102" s="176"/>
      <c r="G102" s="176"/>
      <c r="H102" s="176"/>
      <c r="I102" s="176"/>
      <c r="J102" s="176"/>
      <c r="K102" s="176"/>
      <c r="L102" s="176"/>
      <c r="M102" s="176"/>
    </row>
    <row r="103" spans="2:13">
      <c r="C103"/>
    </row>
    <row r="104" spans="2:13">
      <c r="C104"/>
    </row>
    <row r="105" spans="2:13">
      <c r="C105"/>
    </row>
    <row r="106" spans="2:13">
      <c r="C106"/>
    </row>
    <row r="107" spans="2:13">
      <c r="C107"/>
    </row>
    <row r="108" spans="2:13">
      <c r="C108"/>
    </row>
    <row r="109" spans="2:13">
      <c r="C109"/>
    </row>
    <row r="110" spans="2:13">
      <c r="C110"/>
    </row>
    <row r="111" spans="2:13">
      <c r="C111"/>
    </row>
    <row r="112" spans="2:13">
      <c r="C112"/>
    </row>
    <row r="113" spans="3:3">
      <c r="C113"/>
    </row>
    <row r="114" spans="3:3">
      <c r="C114"/>
    </row>
    <row r="115" spans="3:3">
      <c r="C115"/>
    </row>
    <row r="116" spans="3:3">
      <c r="C116"/>
    </row>
    <row r="117" spans="3:3">
      <c r="C117"/>
    </row>
    <row r="118" spans="3:3">
      <c r="C118"/>
    </row>
    <row r="119" spans="3:3">
      <c r="C119"/>
    </row>
    <row r="120" spans="3:3">
      <c r="C120"/>
    </row>
    <row r="121" spans="3:3">
      <c r="C121"/>
    </row>
    <row r="122" spans="3:3">
      <c r="C122"/>
    </row>
    <row r="123" spans="3:3">
      <c r="C123"/>
    </row>
    <row r="124" spans="3:3">
      <c r="C124"/>
    </row>
    <row r="125" spans="3:3">
      <c r="C125"/>
    </row>
    <row r="126" spans="3:3">
      <c r="C126"/>
    </row>
    <row r="127" spans="3:3">
      <c r="C127"/>
    </row>
    <row r="128" spans="3:3">
      <c r="C128"/>
    </row>
    <row r="129" spans="3:3">
      <c r="C129"/>
    </row>
    <row r="130" spans="3:3">
      <c r="C130"/>
    </row>
    <row r="131" spans="3:3">
      <c r="C131"/>
    </row>
    <row r="132" spans="3:3">
      <c r="C132"/>
    </row>
    <row r="133" spans="3:3">
      <c r="C133"/>
    </row>
    <row r="134" spans="3:3">
      <c r="C134"/>
    </row>
    <row r="135" spans="3:3">
      <c r="C135"/>
    </row>
    <row r="136" spans="3:3">
      <c r="C136"/>
    </row>
    <row r="137" spans="3:3">
      <c r="C137"/>
    </row>
    <row r="138" spans="3:3">
      <c r="C138"/>
    </row>
    <row r="139" spans="3:3">
      <c r="C139"/>
    </row>
    <row r="140" spans="3:3">
      <c r="C140"/>
    </row>
    <row r="141" spans="3:3">
      <c r="C141"/>
    </row>
    <row r="142" spans="3:3">
      <c r="C142"/>
    </row>
    <row r="143" spans="3:3">
      <c r="C143"/>
    </row>
    <row r="144" spans="3:3">
      <c r="C144"/>
    </row>
    <row r="145" spans="3:3">
      <c r="C145"/>
    </row>
    <row r="146" spans="3:3">
      <c r="C146"/>
    </row>
    <row r="147" spans="3:3">
      <c r="C147"/>
    </row>
    <row r="148" spans="3:3">
      <c r="C148"/>
    </row>
    <row r="149" spans="3:3">
      <c r="C149"/>
    </row>
    <row r="150" spans="3:3">
      <c r="C150"/>
    </row>
    <row r="151" spans="3:3">
      <c r="C151"/>
    </row>
    <row r="152" spans="3:3">
      <c r="C152"/>
    </row>
    <row r="153" spans="3:3">
      <c r="C153"/>
    </row>
    <row r="154" spans="3:3">
      <c r="C154"/>
    </row>
    <row r="155" spans="3:3">
      <c r="C155"/>
    </row>
  </sheetData>
  <mergeCells count="15">
    <mergeCell ref="B1:O1"/>
    <mergeCell ref="A3:A8"/>
    <mergeCell ref="A9:A14"/>
    <mergeCell ref="A15:A20"/>
    <mergeCell ref="A21:A26"/>
    <mergeCell ref="A33:A38"/>
    <mergeCell ref="A39:A44"/>
    <mergeCell ref="B3:B7"/>
    <mergeCell ref="B9:B13"/>
    <mergeCell ref="B15:B19"/>
    <mergeCell ref="B21:B25"/>
    <mergeCell ref="B27:B31"/>
    <mergeCell ref="B33:B37"/>
    <mergeCell ref="B39:B43"/>
    <mergeCell ref="A27:A32"/>
  </mergeCells>
  <pageMargins left="0.75" right="0.75" top="1" bottom="1" header="0.51180555555555551" footer="0.51180555555555551"/>
  <pageSetup paperSize="9" orientation="portrait" horizontalDpi="0" verticalDpi="0"/>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931A0-CD67-1946-B41C-66D60316A59B}">
  <dimension ref="A1:R278"/>
  <sheetViews>
    <sheetView zoomScale="83" zoomScaleSheetLayoutView="100" workbookViewId="0">
      <selection activeCell="I32" sqref="I32"/>
    </sheetView>
  </sheetViews>
  <sheetFormatPr baseColWidth="10" defaultColWidth="9" defaultRowHeight="15"/>
  <cols>
    <col min="2" max="2" width="17.33203125" style="55" customWidth="1"/>
    <col min="3" max="3" width="22.83203125" style="55" customWidth="1"/>
    <col min="4" max="12" width="11.6640625" customWidth="1"/>
    <col min="13" max="13" width="17.1640625" bestFit="1" customWidth="1"/>
    <col min="14" max="14" width="11.5" bestFit="1" customWidth="1"/>
    <col min="15" max="15" width="17.1640625" bestFit="1" customWidth="1"/>
    <col min="16" max="16" width="13.6640625" bestFit="1" customWidth="1"/>
    <col min="17" max="27" width="11.5" bestFit="1" customWidth="1"/>
    <col min="28" max="28" width="14.83203125" customWidth="1"/>
  </cols>
  <sheetData>
    <row r="1" spans="1:17" ht="54" customHeight="1">
      <c r="B1" s="542" t="s">
        <v>5330</v>
      </c>
      <c r="C1" s="542"/>
      <c r="D1" s="542"/>
      <c r="E1" s="542"/>
      <c r="F1" s="542"/>
      <c r="G1" s="542"/>
      <c r="H1" s="542"/>
      <c r="I1" s="542"/>
      <c r="J1" s="542"/>
      <c r="K1" s="542"/>
      <c r="L1" s="542"/>
      <c r="M1" s="542"/>
      <c r="N1" s="542"/>
      <c r="O1" s="542"/>
    </row>
    <row r="2" spans="1:17" ht="36" customHeight="1">
      <c r="A2" s="56" t="s">
        <v>4354</v>
      </c>
      <c r="B2" s="57" t="s">
        <v>5286</v>
      </c>
      <c r="C2" s="57" t="s">
        <v>5331</v>
      </c>
      <c r="D2" s="57" t="s">
        <v>3</v>
      </c>
      <c r="E2" s="57" t="s">
        <v>4</v>
      </c>
      <c r="F2" s="57" t="s">
        <v>5</v>
      </c>
      <c r="G2" s="57" t="s">
        <v>6</v>
      </c>
      <c r="H2" s="57" t="s">
        <v>7</v>
      </c>
      <c r="I2" s="57" t="s">
        <v>8</v>
      </c>
      <c r="J2" s="57" t="s">
        <v>9</v>
      </c>
      <c r="K2" s="57" t="s">
        <v>10</v>
      </c>
      <c r="L2" s="57" t="s">
        <v>11</v>
      </c>
      <c r="M2" s="57" t="s">
        <v>12</v>
      </c>
      <c r="N2" s="57" t="s">
        <v>13</v>
      </c>
      <c r="O2" s="57" t="s">
        <v>14</v>
      </c>
      <c r="P2" s="58" t="s">
        <v>15</v>
      </c>
      <c r="Q2" s="58" t="s">
        <v>5288</v>
      </c>
    </row>
    <row r="3" spans="1:17" ht="40" customHeight="1">
      <c r="A3" s="551">
        <v>1</v>
      </c>
      <c r="B3" s="549" t="s">
        <v>4378</v>
      </c>
      <c r="C3" s="60" t="s">
        <v>5289</v>
      </c>
      <c r="D3" s="60">
        <v>3104901.22</v>
      </c>
      <c r="E3" s="60">
        <v>1241912.4099999999</v>
      </c>
      <c r="F3" s="60">
        <v>1656406.22</v>
      </c>
      <c r="G3" s="60">
        <v>913688.83</v>
      </c>
      <c r="H3" s="60">
        <v>1360770</v>
      </c>
      <c r="I3" s="60">
        <v>1235340.8700000001</v>
      </c>
      <c r="J3" s="60">
        <v>3701008.1</v>
      </c>
      <c r="K3" s="60">
        <v>1460283.41</v>
      </c>
      <c r="L3" s="60">
        <v>2392332.4700000002</v>
      </c>
      <c r="M3" s="60">
        <v>5827434.04</v>
      </c>
      <c r="N3" s="60">
        <v>264735.25</v>
      </c>
      <c r="O3" s="60">
        <v>7347427.8700000001</v>
      </c>
      <c r="P3" s="61">
        <f>SUM(D3:O3)</f>
        <v>30506240.690000001</v>
      </c>
      <c r="Q3" s="62"/>
    </row>
    <row r="4" spans="1:17" ht="40" customHeight="1">
      <c r="A4" s="552"/>
      <c r="B4" s="549"/>
      <c r="C4" s="60" t="s">
        <v>5291</v>
      </c>
      <c r="D4" s="63">
        <f t="shared" ref="D4:P4" si="0">D3/D7</f>
        <v>1</v>
      </c>
      <c r="E4" s="63">
        <f t="shared" si="0"/>
        <v>1</v>
      </c>
      <c r="F4" s="63">
        <f t="shared" si="0"/>
        <v>1</v>
      </c>
      <c r="G4" s="63">
        <f t="shared" si="0"/>
        <v>1</v>
      </c>
      <c r="H4" s="63">
        <f t="shared" si="0"/>
        <v>1</v>
      </c>
      <c r="I4" s="63">
        <f t="shared" si="0"/>
        <v>1</v>
      </c>
      <c r="J4" s="63">
        <f t="shared" si="0"/>
        <v>1</v>
      </c>
      <c r="K4" s="63">
        <f t="shared" si="0"/>
        <v>1</v>
      </c>
      <c r="L4" s="63">
        <f t="shared" si="0"/>
        <v>1</v>
      </c>
      <c r="M4" s="63">
        <f t="shared" si="0"/>
        <v>1</v>
      </c>
      <c r="N4" s="64">
        <f t="shared" si="0"/>
        <v>0.35991547259160644</v>
      </c>
      <c r="O4" s="64">
        <f t="shared" si="0"/>
        <v>0.75110669796453455</v>
      </c>
      <c r="P4" s="65">
        <f t="shared" si="0"/>
        <v>0.91303896865394796</v>
      </c>
      <c r="Q4" s="66">
        <f>Q8*P4</f>
        <v>3.2804233250177436E-2</v>
      </c>
    </row>
    <row r="5" spans="1:17" ht="33" customHeight="1">
      <c r="A5" s="552"/>
      <c r="B5" s="549"/>
      <c r="C5" s="67" t="s">
        <v>5292</v>
      </c>
      <c r="D5" s="67">
        <v>0</v>
      </c>
      <c r="E5" s="68"/>
      <c r="F5" s="67"/>
      <c r="G5" s="67"/>
      <c r="H5" s="67"/>
      <c r="I5" s="67"/>
      <c r="J5" s="67"/>
      <c r="K5" s="67"/>
      <c r="L5" s="67"/>
      <c r="M5" s="67"/>
      <c r="N5" s="67">
        <v>470813.15</v>
      </c>
      <c r="O5" s="67">
        <v>2434708.13</v>
      </c>
      <c r="P5" s="69">
        <f>SUM(D5:O5)</f>
        <v>2905521.28</v>
      </c>
      <c r="Q5" s="70"/>
    </row>
    <row r="6" spans="1:17" ht="33" customHeight="1">
      <c r="A6" s="552"/>
      <c r="B6" s="549"/>
      <c r="C6" s="67" t="s">
        <v>5293</v>
      </c>
      <c r="D6" s="67">
        <f t="shared" ref="D6:P6" si="1">D5/D7</f>
        <v>0</v>
      </c>
      <c r="E6" s="67">
        <f t="shared" si="1"/>
        <v>0</v>
      </c>
      <c r="F6" s="67">
        <f t="shared" si="1"/>
        <v>0</v>
      </c>
      <c r="G6" s="67">
        <f t="shared" si="1"/>
        <v>0</v>
      </c>
      <c r="H6" s="67">
        <f t="shared" si="1"/>
        <v>0</v>
      </c>
      <c r="I6" s="67">
        <f t="shared" si="1"/>
        <v>0</v>
      </c>
      <c r="J6" s="67">
        <f t="shared" si="1"/>
        <v>0</v>
      </c>
      <c r="K6" s="67">
        <f t="shared" si="1"/>
        <v>0</v>
      </c>
      <c r="L6" s="67">
        <f t="shared" si="1"/>
        <v>0</v>
      </c>
      <c r="M6" s="67">
        <f t="shared" si="1"/>
        <v>0</v>
      </c>
      <c r="N6" s="71">
        <f t="shared" si="1"/>
        <v>0.6400845274083935</v>
      </c>
      <c r="O6" s="71">
        <f t="shared" si="1"/>
        <v>0.24889330203546545</v>
      </c>
      <c r="P6" s="72">
        <f t="shared" si="1"/>
        <v>8.6961031346052042E-2</v>
      </c>
      <c r="Q6" s="73">
        <f>Q8*P6</f>
        <v>3.1243901453160039E-3</v>
      </c>
    </row>
    <row r="7" spans="1:17" ht="33" customHeight="1">
      <c r="A7" s="552"/>
      <c r="B7" s="549"/>
      <c r="C7" s="74" t="s">
        <v>5294</v>
      </c>
      <c r="D7" s="75">
        <f t="shared" ref="D7:O7" si="2">SUM(D3+D5)</f>
        <v>3104901.22</v>
      </c>
      <c r="E7" s="75">
        <f t="shared" si="2"/>
        <v>1241912.4099999999</v>
      </c>
      <c r="F7" s="75">
        <f t="shared" si="2"/>
        <v>1656406.22</v>
      </c>
      <c r="G7" s="75">
        <f t="shared" si="2"/>
        <v>913688.83</v>
      </c>
      <c r="H7" s="75">
        <f t="shared" si="2"/>
        <v>1360770</v>
      </c>
      <c r="I7" s="75">
        <f t="shared" si="2"/>
        <v>1235340.8700000001</v>
      </c>
      <c r="J7" s="75">
        <f t="shared" si="2"/>
        <v>3701008.1</v>
      </c>
      <c r="K7" s="75">
        <f t="shared" si="2"/>
        <v>1460283.41</v>
      </c>
      <c r="L7" s="75">
        <f t="shared" si="2"/>
        <v>2392332.4700000002</v>
      </c>
      <c r="M7" s="75">
        <f t="shared" si="2"/>
        <v>5827434.04</v>
      </c>
      <c r="N7" s="75">
        <f t="shared" si="2"/>
        <v>735548.4</v>
      </c>
      <c r="O7" s="75">
        <f t="shared" si="2"/>
        <v>9782136</v>
      </c>
      <c r="P7" s="76">
        <f>P3+P5</f>
        <v>33411761.970000003</v>
      </c>
      <c r="Q7" s="77"/>
    </row>
    <row r="8" spans="1:17" ht="42" customHeight="1">
      <c r="A8" s="553"/>
      <c r="B8" s="59" t="s">
        <v>5295</v>
      </c>
      <c r="C8" s="78"/>
      <c r="D8" s="78">
        <v>422308.32</v>
      </c>
      <c r="E8" s="78">
        <v>147287.96</v>
      </c>
      <c r="F8" s="78">
        <v>56605.95</v>
      </c>
      <c r="G8" s="78">
        <v>31295.9</v>
      </c>
      <c r="H8" s="78">
        <v>27640.84</v>
      </c>
      <c r="I8" s="78">
        <v>13513.16</v>
      </c>
      <c r="J8" s="78">
        <v>49478.5</v>
      </c>
      <c r="K8" s="78">
        <v>33824.43</v>
      </c>
      <c r="L8" s="78">
        <v>54446.782800000001</v>
      </c>
      <c r="M8" s="78">
        <v>129377.53</v>
      </c>
      <c r="N8" s="78">
        <v>35509.11</v>
      </c>
      <c r="O8" s="78">
        <v>199150.13</v>
      </c>
      <c r="P8" s="79">
        <f>SUM(D8:O8)</f>
        <v>1200438.6128000002</v>
      </c>
      <c r="Q8" s="80">
        <f>P8/P7</f>
        <v>3.5928623395493443E-2</v>
      </c>
    </row>
    <row r="9" spans="1:17" ht="33" customHeight="1">
      <c r="A9" s="549">
        <v>2</v>
      </c>
      <c r="B9" s="549" t="s">
        <v>4365</v>
      </c>
      <c r="C9" s="60" t="s">
        <v>5289</v>
      </c>
      <c r="D9" s="60">
        <v>329403.90999999997</v>
      </c>
      <c r="E9" s="60"/>
      <c r="F9" s="60"/>
      <c r="G9" s="60">
        <v>182593.16</v>
      </c>
      <c r="H9" s="60"/>
      <c r="I9" s="60"/>
      <c r="J9" s="60"/>
      <c r="K9" s="60"/>
      <c r="L9" s="81">
        <v>109734.51</v>
      </c>
      <c r="M9" s="81">
        <v>37735.85</v>
      </c>
      <c r="N9" s="60"/>
      <c r="O9" s="60"/>
      <c r="P9" s="61">
        <f>SUM(D9:O9)</f>
        <v>659467.42999999993</v>
      </c>
      <c r="Q9" s="62"/>
    </row>
    <row r="10" spans="1:17" ht="33" customHeight="1">
      <c r="A10" s="549"/>
      <c r="B10" s="549"/>
      <c r="C10" s="60" t="s">
        <v>5291</v>
      </c>
      <c r="D10" s="63">
        <f>D9/D13</f>
        <v>1</v>
      </c>
      <c r="E10" s="60">
        <f>E9/E13</f>
        <v>0</v>
      </c>
      <c r="F10" s="60">
        <f>F9/F13</f>
        <v>0</v>
      </c>
      <c r="G10" s="64">
        <f>G9/G13</f>
        <v>0.16423250761582581</v>
      </c>
      <c r="H10" s="60"/>
      <c r="I10" s="60"/>
      <c r="J10" s="60"/>
      <c r="K10" s="60">
        <f t="shared" ref="K10:P10" si="3">K9/K13</f>
        <v>0</v>
      </c>
      <c r="L10" s="64">
        <f t="shared" si="3"/>
        <v>7.3032720921489838E-2</v>
      </c>
      <c r="M10" s="64">
        <f t="shared" si="3"/>
        <v>1.9851509424851414E-2</v>
      </c>
      <c r="N10" s="60">
        <f t="shared" si="3"/>
        <v>0</v>
      </c>
      <c r="O10" s="60">
        <f t="shared" si="3"/>
        <v>0</v>
      </c>
      <c r="P10" s="65">
        <f t="shared" si="3"/>
        <v>5.0386511941430207E-2</v>
      </c>
      <c r="Q10" s="66">
        <f>P10*Q14</f>
        <v>7.8284629790226195E-3</v>
      </c>
    </row>
    <row r="11" spans="1:17" ht="33" customHeight="1">
      <c r="A11" s="549"/>
      <c r="B11" s="549"/>
      <c r="C11" s="67" t="s">
        <v>5292</v>
      </c>
      <c r="D11" s="67"/>
      <c r="E11" s="67">
        <v>495575.22</v>
      </c>
      <c r="F11" s="67">
        <v>911504.43</v>
      </c>
      <c r="G11" s="68">
        <v>929203.54</v>
      </c>
      <c r="H11" s="67"/>
      <c r="I11" s="67"/>
      <c r="J11" s="67"/>
      <c r="K11" s="67">
        <v>446891.3</v>
      </c>
      <c r="L11" s="67">
        <v>1392804.47</v>
      </c>
      <c r="M11" s="67">
        <v>1863169.98</v>
      </c>
      <c r="N11" s="67">
        <v>478026.38</v>
      </c>
      <c r="O11" s="67">
        <v>5911531.1399999997</v>
      </c>
      <c r="P11" s="69">
        <f>SUM(D11:O11)</f>
        <v>12428706.459999999</v>
      </c>
      <c r="Q11" s="70"/>
    </row>
    <row r="12" spans="1:17" ht="33" customHeight="1">
      <c r="A12" s="549"/>
      <c r="B12" s="549"/>
      <c r="C12" s="67" t="s">
        <v>5293</v>
      </c>
      <c r="D12" s="67">
        <f>D11/D13</f>
        <v>0</v>
      </c>
      <c r="E12" s="82">
        <f>E11/E13</f>
        <v>1</v>
      </c>
      <c r="F12" s="82">
        <f>F11/F13</f>
        <v>1</v>
      </c>
      <c r="G12" s="71">
        <f>G11/G13</f>
        <v>0.83576749238417425</v>
      </c>
      <c r="H12" s="67"/>
      <c r="I12" s="67"/>
      <c r="J12" s="67"/>
      <c r="K12" s="82">
        <f t="shared" ref="K12:P12" si="4">K11/K13</f>
        <v>1</v>
      </c>
      <c r="L12" s="71">
        <f t="shared" si="4"/>
        <v>0.92696727907851018</v>
      </c>
      <c r="M12" s="71">
        <f t="shared" si="4"/>
        <v>0.98014849057514852</v>
      </c>
      <c r="N12" s="82">
        <f t="shared" si="4"/>
        <v>1</v>
      </c>
      <c r="O12" s="82">
        <f t="shared" si="4"/>
        <v>1</v>
      </c>
      <c r="P12" s="72">
        <f t="shared" si="4"/>
        <v>0.94961348805856982</v>
      </c>
      <c r="Q12" s="73">
        <f>Q14*P12</f>
        <v>0.14753976310740513</v>
      </c>
    </row>
    <row r="13" spans="1:17" ht="33" customHeight="1">
      <c r="A13" s="549"/>
      <c r="B13" s="549"/>
      <c r="C13" s="74" t="s">
        <v>5294</v>
      </c>
      <c r="D13" s="75">
        <f t="shared" ref="D13:P13" si="5">D9+D11</f>
        <v>329403.90999999997</v>
      </c>
      <c r="E13" s="75">
        <f t="shared" si="5"/>
        <v>495575.22</v>
      </c>
      <c r="F13" s="75">
        <f t="shared" si="5"/>
        <v>911504.43</v>
      </c>
      <c r="G13" s="75">
        <f t="shared" si="5"/>
        <v>1111796.7</v>
      </c>
      <c r="H13" s="75">
        <f t="shared" si="5"/>
        <v>0</v>
      </c>
      <c r="I13" s="75">
        <f t="shared" si="5"/>
        <v>0</v>
      </c>
      <c r="J13" s="75">
        <f t="shared" si="5"/>
        <v>0</v>
      </c>
      <c r="K13" s="75">
        <f t="shared" si="5"/>
        <v>446891.3</v>
      </c>
      <c r="L13" s="75">
        <f t="shared" si="5"/>
        <v>1502538.98</v>
      </c>
      <c r="M13" s="75">
        <f t="shared" si="5"/>
        <v>1900905.83</v>
      </c>
      <c r="N13" s="75">
        <f t="shared" si="5"/>
        <v>478026.38</v>
      </c>
      <c r="O13" s="75">
        <f t="shared" si="5"/>
        <v>5911531.1399999997</v>
      </c>
      <c r="P13" s="76">
        <f t="shared" si="5"/>
        <v>13088173.889999999</v>
      </c>
      <c r="Q13" s="83"/>
    </row>
    <row r="14" spans="1:17" ht="33" customHeight="1">
      <c r="A14" s="549"/>
      <c r="B14" s="59" t="s">
        <v>5295</v>
      </c>
      <c r="C14" s="78"/>
      <c r="D14" s="78">
        <v>6970.88</v>
      </c>
      <c r="E14" s="78">
        <v>23596.71</v>
      </c>
      <c r="F14" s="78">
        <v>142063.76999999999</v>
      </c>
      <c r="G14" s="78">
        <v>145387.87</v>
      </c>
      <c r="H14" s="78">
        <v>306425.42</v>
      </c>
      <c r="I14" s="78">
        <v>317590.90000000002</v>
      </c>
      <c r="J14" s="78">
        <v>196436.7</v>
      </c>
      <c r="K14" s="78">
        <v>82871.11</v>
      </c>
      <c r="L14" s="78">
        <v>82481.820000000007</v>
      </c>
      <c r="M14" s="78">
        <v>179980.3</v>
      </c>
      <c r="N14" s="78">
        <v>32481.57</v>
      </c>
      <c r="O14" s="78">
        <v>517199.31</v>
      </c>
      <c r="P14" s="79">
        <f>SUM(D14:O14)</f>
        <v>2033486.3600000003</v>
      </c>
      <c r="Q14" s="80">
        <f>P14/P13</f>
        <v>0.15536822608642775</v>
      </c>
    </row>
    <row r="15" spans="1:17" ht="33" customHeight="1">
      <c r="A15" s="549">
        <v>3</v>
      </c>
      <c r="B15" s="549" t="s">
        <v>4393</v>
      </c>
      <c r="C15" s="60" t="s">
        <v>5289</v>
      </c>
      <c r="D15" s="81"/>
      <c r="E15" s="60"/>
      <c r="F15" s="60"/>
      <c r="G15" s="60"/>
      <c r="H15" s="60"/>
      <c r="I15" s="84"/>
      <c r="J15" s="85"/>
      <c r="K15" s="60">
        <v>526788.99</v>
      </c>
      <c r="L15" s="60"/>
      <c r="M15" s="60"/>
      <c r="N15" s="86"/>
      <c r="O15" s="81">
        <v>192660.55</v>
      </c>
      <c r="P15" s="61">
        <f>SUM(D15:O15)</f>
        <v>719449.54</v>
      </c>
      <c r="Q15" s="62"/>
    </row>
    <row r="16" spans="1:17" ht="33" customHeight="1">
      <c r="A16" s="549"/>
      <c r="B16" s="549"/>
      <c r="C16" s="60" t="s">
        <v>5291</v>
      </c>
      <c r="D16" s="81"/>
      <c r="E16" s="60"/>
      <c r="F16" s="60"/>
      <c r="G16" s="60"/>
      <c r="H16" s="60"/>
      <c r="I16" s="84"/>
      <c r="J16" s="85"/>
      <c r="K16" s="60"/>
      <c r="L16" s="60"/>
      <c r="M16" s="60"/>
      <c r="N16" s="86"/>
      <c r="O16" s="81"/>
      <c r="P16" s="65">
        <f>P15/P19</f>
        <v>1</v>
      </c>
      <c r="Q16" s="66">
        <f>Q20*P16</f>
        <v>7.5252251090733427E-2</v>
      </c>
    </row>
    <row r="17" spans="1:17" ht="33" customHeight="1">
      <c r="A17" s="549"/>
      <c r="B17" s="549"/>
      <c r="C17" s="67" t="s">
        <v>5292</v>
      </c>
      <c r="D17" s="67"/>
      <c r="E17" s="67"/>
      <c r="F17" s="67"/>
      <c r="G17" s="87"/>
      <c r="H17" s="67"/>
      <c r="I17" s="67"/>
      <c r="J17" s="67"/>
      <c r="K17" s="67"/>
      <c r="L17" s="67"/>
      <c r="M17" s="67"/>
      <c r="N17" s="67"/>
      <c r="O17" s="67"/>
      <c r="P17" s="69">
        <f>SUM(D17:O17)</f>
        <v>0</v>
      </c>
      <c r="Q17" s="70"/>
    </row>
    <row r="18" spans="1:17" ht="33" customHeight="1">
      <c r="A18" s="549"/>
      <c r="B18" s="549"/>
      <c r="C18" s="67" t="s">
        <v>5293</v>
      </c>
      <c r="D18" s="67"/>
      <c r="E18" s="67"/>
      <c r="F18" s="67"/>
      <c r="G18" s="87"/>
      <c r="H18" s="67"/>
      <c r="I18" s="67"/>
      <c r="J18" s="67"/>
      <c r="K18" s="67"/>
      <c r="L18" s="67"/>
      <c r="M18" s="67"/>
      <c r="N18" s="67"/>
      <c r="O18" s="67"/>
      <c r="P18" s="69"/>
      <c r="Q18" s="70"/>
    </row>
    <row r="19" spans="1:17" ht="33" customHeight="1">
      <c r="A19" s="549"/>
      <c r="B19" s="549"/>
      <c r="C19" s="74" t="s">
        <v>5294</v>
      </c>
      <c r="D19" s="75">
        <f t="shared" ref="D19:P19" si="6">D15+D17</f>
        <v>0</v>
      </c>
      <c r="E19" s="75">
        <f t="shared" si="6"/>
        <v>0</v>
      </c>
      <c r="F19" s="75">
        <f t="shared" si="6"/>
        <v>0</v>
      </c>
      <c r="G19" s="75">
        <f t="shared" si="6"/>
        <v>0</v>
      </c>
      <c r="H19" s="75">
        <f t="shared" si="6"/>
        <v>0</v>
      </c>
      <c r="I19" s="75">
        <f t="shared" si="6"/>
        <v>0</v>
      </c>
      <c r="J19" s="75">
        <f t="shared" si="6"/>
        <v>0</v>
      </c>
      <c r="K19" s="75">
        <f t="shared" si="6"/>
        <v>526788.99</v>
      </c>
      <c r="L19" s="75">
        <f t="shared" si="6"/>
        <v>0</v>
      </c>
      <c r="M19" s="75">
        <f t="shared" si="6"/>
        <v>0</v>
      </c>
      <c r="N19" s="75">
        <f t="shared" si="6"/>
        <v>0</v>
      </c>
      <c r="O19" s="75">
        <f t="shared" si="6"/>
        <v>192660.55</v>
      </c>
      <c r="P19" s="76">
        <f t="shared" si="6"/>
        <v>719449.54</v>
      </c>
      <c r="Q19" s="77"/>
    </row>
    <row r="20" spans="1:17" ht="33" customHeight="1">
      <c r="A20" s="549"/>
      <c r="B20" s="59" t="s">
        <v>5295</v>
      </c>
      <c r="C20" s="78"/>
      <c r="D20" s="78"/>
      <c r="E20" s="78"/>
      <c r="F20" s="78"/>
      <c r="G20" s="78"/>
      <c r="H20" s="78"/>
      <c r="I20" s="78"/>
      <c r="J20" s="78"/>
      <c r="K20" s="78">
        <v>49410.38</v>
      </c>
      <c r="L20" s="78"/>
      <c r="M20" s="78"/>
      <c r="N20" s="78"/>
      <c r="O20" s="88">
        <v>4729.8174311926596</v>
      </c>
      <c r="P20" s="79">
        <f>SUM(D20:O20)</f>
        <v>54140.197431192661</v>
      </c>
      <c r="Q20" s="80">
        <f>P20/P19</f>
        <v>7.5252251090733427E-2</v>
      </c>
    </row>
    <row r="21" spans="1:17" ht="33" customHeight="1">
      <c r="A21" s="549">
        <v>4</v>
      </c>
      <c r="B21" s="549" t="s">
        <v>647</v>
      </c>
      <c r="C21" s="60" t="s">
        <v>5289</v>
      </c>
      <c r="D21" s="60"/>
      <c r="E21" s="60"/>
      <c r="F21" s="60"/>
      <c r="G21" s="60">
        <v>720851</v>
      </c>
      <c r="H21" s="60"/>
      <c r="I21" s="60"/>
      <c r="J21" s="60"/>
      <c r="K21" s="81">
        <v>22123.89</v>
      </c>
      <c r="L21" s="60"/>
      <c r="M21" s="60"/>
      <c r="N21" s="60"/>
      <c r="O21" s="60">
        <v>-31012.28</v>
      </c>
      <c r="P21" s="61">
        <f>SUM(D21:O21)</f>
        <v>711962.61</v>
      </c>
      <c r="Q21" s="62"/>
    </row>
    <row r="22" spans="1:17" ht="33" customHeight="1">
      <c r="A22" s="549"/>
      <c r="B22" s="549"/>
      <c r="C22" s="60" t="s">
        <v>5291</v>
      </c>
      <c r="D22" s="60"/>
      <c r="E22" s="60"/>
      <c r="F22" s="60"/>
      <c r="G22" s="60"/>
      <c r="H22" s="60"/>
      <c r="I22" s="60"/>
      <c r="J22" s="60"/>
      <c r="K22" s="81"/>
      <c r="L22" s="60"/>
      <c r="M22" s="60"/>
      <c r="N22" s="60"/>
      <c r="O22" s="60"/>
      <c r="P22" s="65">
        <f>P21/P25</f>
        <v>0.19624692446382516</v>
      </c>
      <c r="Q22" s="66">
        <f>P22*Q26</f>
        <v>2.0796427494400645E-2</v>
      </c>
    </row>
    <row r="23" spans="1:17" ht="33" customHeight="1">
      <c r="A23" s="549"/>
      <c r="B23" s="549"/>
      <c r="C23" s="67" t="s">
        <v>5292</v>
      </c>
      <c r="D23" s="67"/>
      <c r="E23" s="67"/>
      <c r="F23" s="67"/>
      <c r="G23" s="67"/>
      <c r="H23" s="67"/>
      <c r="I23" s="67"/>
      <c r="J23" s="67"/>
      <c r="K23" s="68">
        <v>305309.73</v>
      </c>
      <c r="L23" s="68">
        <v>453097.35</v>
      </c>
      <c r="M23" s="67"/>
      <c r="N23" s="67"/>
      <c r="O23" s="67">
        <v>2157522.12</v>
      </c>
      <c r="P23" s="69">
        <f>SUM(D23:O23)</f>
        <v>2915929.2</v>
      </c>
      <c r="Q23" s="73"/>
    </row>
    <row r="24" spans="1:17" ht="33" customHeight="1">
      <c r="A24" s="549"/>
      <c r="B24" s="549"/>
      <c r="C24" s="67" t="s">
        <v>5293</v>
      </c>
      <c r="D24" s="67"/>
      <c r="E24" s="67"/>
      <c r="F24" s="67"/>
      <c r="G24" s="67"/>
      <c r="H24" s="67"/>
      <c r="I24" s="67"/>
      <c r="J24" s="67"/>
      <c r="K24" s="68"/>
      <c r="L24" s="68"/>
      <c r="M24" s="67"/>
      <c r="N24" s="67"/>
      <c r="O24" s="67"/>
      <c r="P24" s="72">
        <f>P23/P25</f>
        <v>0.80375307553617481</v>
      </c>
      <c r="Q24" s="73">
        <f>P24*Q26</f>
        <v>8.5174290524337615E-2</v>
      </c>
    </row>
    <row r="25" spans="1:17" ht="33" customHeight="1">
      <c r="A25" s="549"/>
      <c r="B25" s="549"/>
      <c r="C25" s="74" t="s">
        <v>5294</v>
      </c>
      <c r="D25" s="75">
        <f t="shared" ref="D25:J25" si="7">SUM(D21:D23)</f>
        <v>0</v>
      </c>
      <c r="E25" s="75">
        <f t="shared" si="7"/>
        <v>0</v>
      </c>
      <c r="F25" s="75">
        <f t="shared" si="7"/>
        <v>0</v>
      </c>
      <c r="G25" s="75">
        <f t="shared" si="7"/>
        <v>720851</v>
      </c>
      <c r="H25" s="75">
        <f t="shared" si="7"/>
        <v>0</v>
      </c>
      <c r="I25" s="75">
        <f t="shared" si="7"/>
        <v>0</v>
      </c>
      <c r="J25" s="75">
        <f t="shared" si="7"/>
        <v>0</v>
      </c>
      <c r="K25" s="75">
        <f>SUM(K23:K23)</f>
        <v>305309.73</v>
      </c>
      <c r="L25" s="75">
        <f>SUM(L21:L23)</f>
        <v>453097.35</v>
      </c>
      <c r="M25" s="75">
        <f>SUM(M21:M23)</f>
        <v>0</v>
      </c>
      <c r="N25" s="75">
        <f>SUM(N21:N23)</f>
        <v>0</v>
      </c>
      <c r="O25" s="75">
        <f>SUM(O21:O23)</f>
        <v>2126509.8400000003</v>
      </c>
      <c r="P25" s="76">
        <f>P21+P23</f>
        <v>3627891.81</v>
      </c>
      <c r="Q25" s="77"/>
    </row>
    <row r="26" spans="1:17" ht="33" customHeight="1">
      <c r="A26" s="549"/>
      <c r="B26" s="59" t="s">
        <v>5295</v>
      </c>
      <c r="C26" s="78"/>
      <c r="D26" s="78">
        <v>570.78</v>
      </c>
      <c r="E26" s="78">
        <v>574.16999999999996</v>
      </c>
      <c r="F26" s="78">
        <v>553.88</v>
      </c>
      <c r="G26" s="78">
        <v>15545.67</v>
      </c>
      <c r="H26" s="78">
        <v>47887.78</v>
      </c>
      <c r="I26" s="78">
        <v>62686.239999999998</v>
      </c>
      <c r="J26" s="78">
        <v>146558.59</v>
      </c>
      <c r="K26" s="78">
        <v>45409.46</v>
      </c>
      <c r="L26" s="78">
        <v>62744.76</v>
      </c>
      <c r="M26" s="78">
        <v>800</v>
      </c>
      <c r="N26" s="78">
        <v>800</v>
      </c>
      <c r="O26" s="78">
        <v>318.97000000000003</v>
      </c>
      <c r="P26" s="79">
        <f>SUM(C26:O26)</f>
        <v>384450.3</v>
      </c>
      <c r="Q26" s="80">
        <f>P26/P25</f>
        <v>0.10597071801873827</v>
      </c>
    </row>
    <row r="27" spans="1:17" ht="25" customHeight="1">
      <c r="A27" s="549">
        <v>5</v>
      </c>
      <c r="B27" s="549" t="s">
        <v>5178</v>
      </c>
      <c r="C27" s="60" t="s">
        <v>5289</v>
      </c>
      <c r="D27" s="60"/>
      <c r="E27" s="60"/>
      <c r="F27" s="60"/>
      <c r="G27" s="60"/>
      <c r="H27" s="60"/>
      <c r="I27" s="60"/>
      <c r="J27" s="86"/>
      <c r="K27" s="60"/>
      <c r="L27" s="60"/>
      <c r="M27" s="60"/>
      <c r="N27" s="86"/>
      <c r="O27" s="60"/>
      <c r="P27" s="61">
        <f>SUM(D27:O27)</f>
        <v>0</v>
      </c>
      <c r="Q27" s="62"/>
    </row>
    <row r="28" spans="1:17" ht="25" customHeight="1">
      <c r="A28" s="549"/>
      <c r="B28" s="549"/>
      <c r="C28" s="60" t="s">
        <v>5291</v>
      </c>
      <c r="D28" s="60"/>
      <c r="E28" s="60"/>
      <c r="F28" s="60"/>
      <c r="G28" s="60"/>
      <c r="H28" s="60"/>
      <c r="I28" s="60"/>
      <c r="J28" s="86"/>
      <c r="K28" s="60"/>
      <c r="L28" s="60"/>
      <c r="M28" s="60"/>
      <c r="N28" s="86"/>
      <c r="O28" s="60"/>
      <c r="P28" s="61"/>
      <c r="Q28" s="62"/>
    </row>
    <row r="29" spans="1:17" ht="25" customHeight="1">
      <c r="A29" s="549"/>
      <c r="B29" s="549"/>
      <c r="C29" s="67" t="s">
        <v>5292</v>
      </c>
      <c r="D29" s="67"/>
      <c r="E29" s="67"/>
      <c r="F29" s="67"/>
      <c r="G29" s="67"/>
      <c r="H29" s="67"/>
      <c r="I29" s="67"/>
      <c r="J29" s="67"/>
      <c r="K29" s="67"/>
      <c r="L29" s="67"/>
      <c r="M29" s="67"/>
      <c r="N29" s="67"/>
      <c r="O29" s="67"/>
      <c r="P29" s="69"/>
      <c r="Q29" s="70"/>
    </row>
    <row r="30" spans="1:17" ht="25" customHeight="1">
      <c r="A30" s="549"/>
      <c r="B30" s="549"/>
      <c r="C30" s="67" t="s">
        <v>5293</v>
      </c>
      <c r="D30" s="67"/>
      <c r="E30" s="67"/>
      <c r="F30" s="67"/>
      <c r="G30" s="67"/>
      <c r="H30" s="67"/>
      <c r="I30" s="67"/>
      <c r="J30" s="67"/>
      <c r="K30" s="67"/>
      <c r="L30" s="67"/>
      <c r="M30" s="67"/>
      <c r="N30" s="67"/>
      <c r="O30" s="67"/>
      <c r="P30" s="69"/>
      <c r="Q30" s="70"/>
    </row>
    <row r="31" spans="1:17" ht="28" customHeight="1">
      <c r="A31" s="549"/>
      <c r="B31" s="549"/>
      <c r="C31" s="74" t="s">
        <v>5294</v>
      </c>
      <c r="D31" s="75">
        <f t="shared" ref="D31:O31" si="8">SUM(D27:D29)</f>
        <v>0</v>
      </c>
      <c r="E31" s="75">
        <f t="shared" si="8"/>
        <v>0</v>
      </c>
      <c r="F31" s="75">
        <f t="shared" si="8"/>
        <v>0</v>
      </c>
      <c r="G31" s="75">
        <f t="shared" si="8"/>
        <v>0</v>
      </c>
      <c r="H31" s="75">
        <f t="shared" si="8"/>
        <v>0</v>
      </c>
      <c r="I31" s="75">
        <f t="shared" si="8"/>
        <v>0</v>
      </c>
      <c r="J31" s="75">
        <f t="shared" si="8"/>
        <v>0</v>
      </c>
      <c r="K31" s="75">
        <f t="shared" si="8"/>
        <v>0</v>
      </c>
      <c r="L31" s="75">
        <f t="shared" si="8"/>
        <v>0</v>
      </c>
      <c r="M31" s="75">
        <f t="shared" si="8"/>
        <v>0</v>
      </c>
      <c r="N31" s="75">
        <f t="shared" si="8"/>
        <v>0</v>
      </c>
      <c r="O31" s="75">
        <f t="shared" si="8"/>
        <v>0</v>
      </c>
      <c r="P31" s="76">
        <f>P27+P29</f>
        <v>0</v>
      </c>
      <c r="Q31" s="77"/>
    </row>
    <row r="32" spans="1:17" ht="28" customHeight="1">
      <c r="A32" s="549"/>
      <c r="B32" s="59" t="s">
        <v>5295</v>
      </c>
      <c r="C32" s="78"/>
      <c r="D32" s="78"/>
      <c r="E32" s="78"/>
      <c r="F32" s="78"/>
      <c r="G32" s="78"/>
      <c r="H32" s="78"/>
      <c r="I32" s="78"/>
      <c r="J32" s="88">
        <f>J27*0.106</f>
        <v>0</v>
      </c>
      <c r="K32" s="78"/>
      <c r="L32" s="78"/>
      <c r="M32" s="78"/>
      <c r="N32" s="78">
        <f>N27*0.106</f>
        <v>0</v>
      </c>
      <c r="O32" s="78"/>
      <c r="P32" s="89">
        <f>SUM(D32:O32)</f>
        <v>0</v>
      </c>
      <c r="Q32" s="90"/>
    </row>
    <row r="33" spans="1:18" ht="25" customHeight="1">
      <c r="A33" s="549">
        <v>6</v>
      </c>
      <c r="B33" s="551" t="s">
        <v>5296</v>
      </c>
      <c r="C33" s="60" t="s">
        <v>5289</v>
      </c>
      <c r="D33" s="60"/>
      <c r="E33" s="60"/>
      <c r="F33" s="86"/>
      <c r="G33" s="60"/>
      <c r="H33" s="60"/>
      <c r="I33" s="60"/>
      <c r="J33" s="60"/>
      <c r="K33" s="60"/>
      <c r="L33" s="60"/>
      <c r="M33" s="60">
        <v>122155.44</v>
      </c>
      <c r="N33" s="60"/>
      <c r="O33" s="60"/>
      <c r="P33" s="61">
        <f>SUM(D33:O33)</f>
        <v>122155.44</v>
      </c>
      <c r="Q33" s="62"/>
    </row>
    <row r="34" spans="1:18" ht="25" customHeight="1">
      <c r="A34" s="549"/>
      <c r="B34" s="552"/>
      <c r="C34" s="60" t="s">
        <v>5291</v>
      </c>
      <c r="D34" s="60"/>
      <c r="E34" s="60"/>
      <c r="F34" s="60"/>
      <c r="G34" s="60"/>
      <c r="H34" s="60"/>
      <c r="I34" s="60"/>
      <c r="J34" s="60"/>
      <c r="K34" s="60"/>
      <c r="L34" s="60"/>
      <c r="M34" s="64">
        <f>M33/M37</f>
        <v>1</v>
      </c>
      <c r="N34" s="60">
        <f>N33/N37</f>
        <v>0</v>
      </c>
      <c r="O34" s="60"/>
      <c r="P34" s="65">
        <f>P33/P37</f>
        <v>0.71161110609151002</v>
      </c>
      <c r="Q34" s="62"/>
    </row>
    <row r="35" spans="1:18" ht="25" customHeight="1">
      <c r="A35" s="549"/>
      <c r="B35" s="552"/>
      <c r="C35" s="67" t="s">
        <v>5292</v>
      </c>
      <c r="D35" s="67"/>
      <c r="E35" s="67"/>
      <c r="F35" s="67"/>
      <c r="G35" s="67"/>
      <c r="H35" s="67"/>
      <c r="I35" s="67"/>
      <c r="J35" s="67"/>
      <c r="K35" s="67"/>
      <c r="L35" s="67"/>
      <c r="M35" s="67"/>
      <c r="N35" s="68">
        <v>49504.95</v>
      </c>
      <c r="O35" s="67"/>
      <c r="P35" s="69">
        <f>SUM(D35:O35)</f>
        <v>49504.95</v>
      </c>
      <c r="Q35" s="70"/>
    </row>
    <row r="36" spans="1:18" ht="25" customHeight="1">
      <c r="A36" s="549"/>
      <c r="B36" s="552"/>
      <c r="C36" s="67" t="s">
        <v>5293</v>
      </c>
      <c r="D36" s="67"/>
      <c r="E36" s="67"/>
      <c r="F36" s="67"/>
      <c r="G36" s="67"/>
      <c r="H36" s="67"/>
      <c r="I36" s="67"/>
      <c r="J36" s="67"/>
      <c r="K36" s="67"/>
      <c r="L36" s="67"/>
      <c r="M36" s="67">
        <f>M35/M37</f>
        <v>0</v>
      </c>
      <c r="N36" s="71">
        <f>N35/N37</f>
        <v>1</v>
      </c>
      <c r="O36" s="67"/>
      <c r="P36" s="72">
        <f>P35/P37</f>
        <v>0.28838889390848987</v>
      </c>
      <c r="Q36" s="70"/>
    </row>
    <row r="37" spans="1:18" ht="29" customHeight="1">
      <c r="A37" s="549"/>
      <c r="B37" s="553"/>
      <c r="C37" s="74" t="s">
        <v>5294</v>
      </c>
      <c r="D37" s="75">
        <f t="shared" ref="D37:P37" si="9">D33+D35</f>
        <v>0</v>
      </c>
      <c r="E37" s="75">
        <f t="shared" si="9"/>
        <v>0</v>
      </c>
      <c r="F37" s="75">
        <f t="shared" si="9"/>
        <v>0</v>
      </c>
      <c r="G37" s="75">
        <f t="shared" si="9"/>
        <v>0</v>
      </c>
      <c r="H37" s="75">
        <f t="shared" si="9"/>
        <v>0</v>
      </c>
      <c r="I37" s="75">
        <f t="shared" si="9"/>
        <v>0</v>
      </c>
      <c r="J37" s="75">
        <f t="shared" si="9"/>
        <v>0</v>
      </c>
      <c r="K37" s="75">
        <f t="shared" si="9"/>
        <v>0</v>
      </c>
      <c r="L37" s="75">
        <f t="shared" si="9"/>
        <v>0</v>
      </c>
      <c r="M37" s="75">
        <f t="shared" si="9"/>
        <v>122155.44</v>
      </c>
      <c r="N37" s="75">
        <f t="shared" si="9"/>
        <v>49504.95</v>
      </c>
      <c r="O37" s="75">
        <f t="shared" si="9"/>
        <v>0</v>
      </c>
      <c r="P37" s="76">
        <f t="shared" si="9"/>
        <v>171660.39</v>
      </c>
      <c r="Q37" s="77">
        <f>P38/P37</f>
        <v>0</v>
      </c>
    </row>
    <row r="38" spans="1:18" ht="29" customHeight="1">
      <c r="A38" s="550"/>
      <c r="B38" s="91" t="s">
        <v>5295</v>
      </c>
      <c r="C38" s="92"/>
      <c r="D38" s="92"/>
      <c r="E38" s="92"/>
      <c r="F38" s="92"/>
      <c r="G38" s="92"/>
      <c r="H38" s="92"/>
      <c r="I38" s="92"/>
      <c r="J38" s="92"/>
      <c r="K38" s="92"/>
      <c r="L38" s="92"/>
      <c r="M38" s="92"/>
      <c r="N38" s="92"/>
      <c r="O38" s="92"/>
      <c r="P38" s="93">
        <f>SUM(D38:O38)</f>
        <v>0</v>
      </c>
      <c r="Q38" s="94"/>
    </row>
    <row r="39" spans="1:18">
      <c r="Q39">
        <f>P5+P11+P17+P23+P29+P35</f>
        <v>18299661.889999997</v>
      </c>
      <c r="R39" t="s">
        <v>5298</v>
      </c>
    </row>
    <row r="40" spans="1:18">
      <c r="O40" s="95" t="s">
        <v>5299</v>
      </c>
      <c r="P40" s="96">
        <f>P7+P13+P19+P25+P31+P37</f>
        <v>51018937.600000001</v>
      </c>
      <c r="Q40">
        <f>P40-Q39</f>
        <v>32719275.710000005</v>
      </c>
      <c r="R40" t="s">
        <v>5300</v>
      </c>
    </row>
    <row r="41" spans="1:18">
      <c r="O41" s="95" t="s">
        <v>5301</v>
      </c>
      <c r="P41" s="96">
        <f>P38+P32+P26+P20+P14+P8</f>
        <v>3672515.4702311931</v>
      </c>
    </row>
    <row r="42" spans="1:18">
      <c r="O42" s="95" t="s">
        <v>5302</v>
      </c>
      <c r="P42" s="97">
        <f>P41/Q40</f>
        <v>0.11224317747072747</v>
      </c>
    </row>
    <row r="50" spans="2:16">
      <c r="M50" s="98"/>
      <c r="N50" s="98"/>
    </row>
    <row r="51" spans="2:16">
      <c r="C51"/>
    </row>
    <row r="52" spans="2:16">
      <c r="B52" s="99"/>
      <c r="C52"/>
    </row>
    <row r="53" spans="2:16">
      <c r="B53" s="100"/>
      <c r="C53" s="95" t="s">
        <v>5303</v>
      </c>
    </row>
    <row r="54" spans="2:16">
      <c r="B54" s="100"/>
      <c r="C54" s="101" t="s">
        <v>76</v>
      </c>
      <c r="D54" s="98" t="s">
        <v>5304</v>
      </c>
    </row>
    <row r="55" spans="2:16">
      <c r="B55" s="100"/>
      <c r="C55"/>
    </row>
    <row r="56" spans="2:16">
      <c r="B56" s="100"/>
      <c r="C56" s="533" t="s">
        <v>5305</v>
      </c>
      <c r="D56" s="103" t="s">
        <v>5306</v>
      </c>
      <c r="E56" s="103"/>
      <c r="F56" s="104"/>
      <c r="G56" s="104"/>
      <c r="H56" s="104"/>
      <c r="I56" s="104"/>
      <c r="J56" s="104"/>
      <c r="K56" s="104"/>
      <c r="L56" s="104"/>
      <c r="M56" s="104"/>
      <c r="N56" s="104"/>
      <c r="O56" s="104"/>
      <c r="P56" s="105"/>
    </row>
    <row r="57" spans="2:16">
      <c r="B57" s="100"/>
      <c r="C57" s="106" t="s">
        <v>5307</v>
      </c>
      <c r="D57" s="107" t="s">
        <v>1048</v>
      </c>
      <c r="E57" s="107" t="s">
        <v>1057</v>
      </c>
      <c r="F57" s="107" t="s">
        <v>1063</v>
      </c>
      <c r="G57" s="107" t="s">
        <v>1064</v>
      </c>
      <c r="H57" s="107" t="s">
        <v>1044</v>
      </c>
      <c r="I57" s="107" t="s">
        <v>1065</v>
      </c>
      <c r="J57" s="107" t="s">
        <v>1066</v>
      </c>
      <c r="K57" s="107" t="s">
        <v>1067</v>
      </c>
      <c r="L57" s="107" t="s">
        <v>1068</v>
      </c>
      <c r="M57" s="107" t="s">
        <v>12</v>
      </c>
      <c r="N57" s="107" t="s">
        <v>13</v>
      </c>
      <c r="O57" s="107" t="s">
        <v>14</v>
      </c>
      <c r="P57" s="108" t="s">
        <v>1069</v>
      </c>
    </row>
    <row r="58" spans="2:16">
      <c r="B58" s="100"/>
      <c r="C58" s="109" t="s">
        <v>5308</v>
      </c>
      <c r="D58" s="110"/>
      <c r="E58" s="110"/>
      <c r="F58" s="110"/>
      <c r="G58" s="110"/>
      <c r="H58" s="110"/>
      <c r="I58" s="110"/>
      <c r="J58" s="110">
        <v>88500</v>
      </c>
      <c r="K58" s="110"/>
      <c r="L58" s="110"/>
      <c r="M58" s="110"/>
      <c r="N58" s="110"/>
      <c r="O58" s="110"/>
      <c r="P58" s="111">
        <v>88500</v>
      </c>
    </row>
    <row r="59" spans="2:16">
      <c r="B59" s="100"/>
      <c r="C59" s="109" t="s">
        <v>5309</v>
      </c>
      <c r="D59" s="110"/>
      <c r="E59" s="110">
        <v>22275</v>
      </c>
      <c r="F59" s="110"/>
      <c r="G59" s="110"/>
      <c r="H59" s="110"/>
      <c r="I59" s="110"/>
      <c r="J59" s="110"/>
      <c r="K59" s="110"/>
      <c r="L59" s="110">
        <v>124000</v>
      </c>
      <c r="M59" s="110"/>
      <c r="N59" s="110"/>
      <c r="O59" s="110"/>
      <c r="P59" s="111">
        <v>146275</v>
      </c>
    </row>
    <row r="60" spans="2:16">
      <c r="B60" s="100"/>
      <c r="C60" s="109" t="s">
        <v>5310</v>
      </c>
      <c r="D60" s="110">
        <v>27450</v>
      </c>
      <c r="E60" s="110"/>
      <c r="F60" s="110"/>
      <c r="G60" s="110"/>
      <c r="H60" s="110"/>
      <c r="I60" s="110"/>
      <c r="J60" s="110"/>
      <c r="K60" s="110">
        <v>101000</v>
      </c>
      <c r="L60" s="110">
        <v>167814</v>
      </c>
      <c r="M60" s="110"/>
      <c r="N60" s="110"/>
      <c r="O60" s="110"/>
      <c r="P60" s="111">
        <v>296264</v>
      </c>
    </row>
    <row r="61" spans="2:16">
      <c r="B61" s="100"/>
      <c r="C61" s="109" t="s">
        <v>5332</v>
      </c>
      <c r="D61" s="110">
        <v>40000.019999999997</v>
      </c>
      <c r="E61" s="110"/>
      <c r="F61" s="110">
        <v>1066130</v>
      </c>
      <c r="G61" s="110"/>
      <c r="H61" s="110"/>
      <c r="I61" s="110"/>
      <c r="J61" s="110">
        <v>331000</v>
      </c>
      <c r="K61" s="110"/>
      <c r="L61" s="110"/>
      <c r="M61" s="110"/>
      <c r="N61" s="110"/>
      <c r="O61" s="110"/>
      <c r="P61" s="111">
        <v>1437130.02</v>
      </c>
    </row>
    <row r="62" spans="2:16">
      <c r="B62" s="100"/>
      <c r="C62" s="109" t="s">
        <v>5311</v>
      </c>
      <c r="D62" s="110">
        <v>38000</v>
      </c>
      <c r="E62" s="110"/>
      <c r="F62" s="110">
        <v>88000</v>
      </c>
      <c r="G62" s="110">
        <v>58000</v>
      </c>
      <c r="H62" s="110">
        <v>35000</v>
      </c>
      <c r="I62" s="110">
        <v>33000</v>
      </c>
      <c r="J62" s="110"/>
      <c r="K62" s="110"/>
      <c r="L62" s="110"/>
      <c r="M62" s="110"/>
      <c r="N62" s="110"/>
      <c r="O62" s="110"/>
      <c r="P62" s="111">
        <v>252000</v>
      </c>
    </row>
    <row r="63" spans="2:16">
      <c r="B63" s="100"/>
      <c r="C63" s="109" t="s">
        <v>5333</v>
      </c>
      <c r="D63" s="110">
        <v>45000</v>
      </c>
      <c r="E63" s="110"/>
      <c r="F63" s="110"/>
      <c r="G63" s="110"/>
      <c r="H63" s="110"/>
      <c r="I63" s="110"/>
      <c r="J63" s="110"/>
      <c r="K63" s="110"/>
      <c r="L63" s="110">
        <v>696000</v>
      </c>
      <c r="M63" s="110"/>
      <c r="N63" s="110"/>
      <c r="O63" s="112">
        <v>125000</v>
      </c>
      <c r="P63" s="111">
        <v>866000</v>
      </c>
    </row>
    <row r="64" spans="2:16">
      <c r="B64" s="100"/>
      <c r="C64" s="109" t="s">
        <v>5312</v>
      </c>
      <c r="D64" s="110">
        <v>159200</v>
      </c>
      <c r="E64" s="110"/>
      <c r="F64" s="110"/>
      <c r="G64" s="110"/>
      <c r="H64" s="110"/>
      <c r="I64" s="110"/>
      <c r="J64" s="110"/>
      <c r="K64" s="110"/>
      <c r="L64" s="110"/>
      <c r="M64" s="110"/>
      <c r="N64" s="110">
        <v>341000</v>
      </c>
      <c r="O64" s="112"/>
      <c r="P64" s="111">
        <v>500200</v>
      </c>
    </row>
    <row r="65" spans="2:16">
      <c r="B65" s="100"/>
      <c r="C65" s="109" t="s">
        <v>5334</v>
      </c>
      <c r="D65" s="110"/>
      <c r="E65" s="110"/>
      <c r="F65" s="110"/>
      <c r="G65" s="110"/>
      <c r="H65" s="110"/>
      <c r="I65" s="110">
        <v>118000</v>
      </c>
      <c r="J65" s="110"/>
      <c r="K65" s="110"/>
      <c r="L65" s="110"/>
      <c r="M65" s="110"/>
      <c r="N65" s="110"/>
      <c r="O65" s="112"/>
      <c r="P65" s="111">
        <v>118000</v>
      </c>
    </row>
    <row r="66" spans="2:16">
      <c r="B66" s="100"/>
      <c r="C66" s="109" t="s">
        <v>5313</v>
      </c>
      <c r="D66" s="110">
        <v>78000</v>
      </c>
      <c r="E66" s="110"/>
      <c r="F66" s="110"/>
      <c r="G66" s="110">
        <v>99000</v>
      </c>
      <c r="H66" s="110">
        <v>0</v>
      </c>
      <c r="I66" s="110"/>
      <c r="J66" s="110"/>
      <c r="K66" s="110"/>
      <c r="L66" s="110"/>
      <c r="M66" s="110">
        <v>1459510</v>
      </c>
      <c r="N66" s="110">
        <v>89000</v>
      </c>
      <c r="O66" s="112"/>
      <c r="P66" s="111">
        <v>1725510</v>
      </c>
    </row>
    <row r="67" spans="2:16">
      <c r="B67" s="100"/>
      <c r="C67" s="109" t="s">
        <v>5314</v>
      </c>
      <c r="D67" s="110">
        <v>45000</v>
      </c>
      <c r="E67" s="110">
        <v>233004.02</v>
      </c>
      <c r="F67" s="110"/>
      <c r="G67" s="110">
        <v>192800</v>
      </c>
      <c r="H67" s="110">
        <v>71190</v>
      </c>
      <c r="I67" s="110"/>
      <c r="J67" s="110"/>
      <c r="K67" s="110"/>
      <c r="L67" s="110"/>
      <c r="M67" s="110">
        <v>0</v>
      </c>
      <c r="N67" s="110">
        <v>23600</v>
      </c>
      <c r="O67" s="112"/>
      <c r="P67" s="111">
        <v>565594.02</v>
      </c>
    </row>
    <row r="68" spans="2:16">
      <c r="B68" s="100"/>
      <c r="C68" s="109" t="s">
        <v>5335</v>
      </c>
      <c r="D68" s="110"/>
      <c r="E68" s="110"/>
      <c r="F68" s="110"/>
      <c r="G68" s="110"/>
      <c r="H68" s="110"/>
      <c r="I68" s="110"/>
      <c r="J68" s="110"/>
      <c r="K68" s="110">
        <v>25000</v>
      </c>
      <c r="L68" s="110"/>
      <c r="M68" s="110"/>
      <c r="N68" s="110"/>
      <c r="O68" s="112"/>
      <c r="P68" s="111">
        <v>25000</v>
      </c>
    </row>
    <row r="69" spans="2:16">
      <c r="B69" s="100"/>
      <c r="C69" s="109" t="s">
        <v>4348</v>
      </c>
      <c r="D69" s="110">
        <v>56469.98</v>
      </c>
      <c r="E69" s="110">
        <v>58</v>
      </c>
      <c r="F69" s="110">
        <v>20097</v>
      </c>
      <c r="G69" s="110">
        <v>9000</v>
      </c>
      <c r="H69" s="110">
        <v>182000</v>
      </c>
      <c r="I69" s="110">
        <v>55600</v>
      </c>
      <c r="J69" s="110"/>
      <c r="K69" s="110">
        <v>512187.5</v>
      </c>
      <c r="L69" s="110">
        <v>452000</v>
      </c>
      <c r="M69" s="110">
        <v>178377</v>
      </c>
      <c r="N69" s="110"/>
      <c r="O69" s="112">
        <v>36309.24</v>
      </c>
      <c r="P69" s="111">
        <v>1502098.72</v>
      </c>
    </row>
    <row r="70" spans="2:16">
      <c r="B70" s="100"/>
      <c r="C70" s="109" t="s">
        <v>5315</v>
      </c>
      <c r="D70" s="110">
        <v>187000</v>
      </c>
      <c r="E70" s="110">
        <v>70000</v>
      </c>
      <c r="F70" s="110">
        <v>345780</v>
      </c>
      <c r="G70" s="110"/>
      <c r="H70" s="110">
        <v>377979.99</v>
      </c>
      <c r="I70" s="110"/>
      <c r="J70" s="110"/>
      <c r="K70" s="110"/>
      <c r="L70" s="110"/>
      <c r="M70" s="110"/>
      <c r="N70" s="110"/>
      <c r="O70" s="112"/>
      <c r="P70" s="111">
        <v>980759.99</v>
      </c>
    </row>
    <row r="71" spans="2:16">
      <c r="B71" s="100"/>
      <c r="C71" s="109" t="s">
        <v>5316</v>
      </c>
      <c r="D71" s="110">
        <v>150000</v>
      </c>
      <c r="E71" s="110"/>
      <c r="F71" s="110"/>
      <c r="G71" s="110"/>
      <c r="H71" s="110"/>
      <c r="I71" s="110"/>
      <c r="J71" s="110"/>
      <c r="K71" s="110">
        <v>68000</v>
      </c>
      <c r="L71" s="110"/>
      <c r="M71" s="110"/>
      <c r="N71" s="110">
        <v>350000</v>
      </c>
      <c r="O71" s="112"/>
      <c r="P71" s="111">
        <v>568000</v>
      </c>
    </row>
    <row r="72" spans="2:16">
      <c r="B72" s="100"/>
      <c r="C72" s="109" t="s">
        <v>5317</v>
      </c>
      <c r="D72" s="110">
        <v>697761.8</v>
      </c>
      <c r="E72" s="110"/>
      <c r="F72" s="110">
        <v>60105</v>
      </c>
      <c r="G72" s="110"/>
      <c r="H72" s="110">
        <v>4578</v>
      </c>
      <c r="I72" s="110">
        <v>9990</v>
      </c>
      <c r="J72" s="110">
        <v>200233</v>
      </c>
      <c r="K72" s="110">
        <v>575000</v>
      </c>
      <c r="L72" s="110">
        <v>94922</v>
      </c>
      <c r="M72" s="110"/>
      <c r="N72" s="110">
        <v>78000</v>
      </c>
      <c r="O72" s="112">
        <v>100000</v>
      </c>
      <c r="P72" s="111">
        <v>1820589.8</v>
      </c>
    </row>
    <row r="73" spans="2:16">
      <c r="B73" s="100"/>
      <c r="C73" s="109" t="s">
        <v>5319</v>
      </c>
      <c r="D73" s="110">
        <v>8983.48</v>
      </c>
      <c r="E73" s="110"/>
      <c r="F73" s="110"/>
      <c r="G73" s="110">
        <v>278000</v>
      </c>
      <c r="H73" s="110"/>
      <c r="I73" s="110"/>
      <c r="J73" s="110"/>
      <c r="K73" s="110"/>
      <c r="L73" s="110"/>
      <c r="M73" s="110"/>
      <c r="N73" s="110"/>
      <c r="O73" s="112"/>
      <c r="P73" s="111">
        <v>286983.48</v>
      </c>
    </row>
    <row r="74" spans="2:16">
      <c r="B74" s="100"/>
      <c r="C74" s="109" t="s">
        <v>5320</v>
      </c>
      <c r="D74" s="110"/>
      <c r="E74" s="110">
        <v>223000</v>
      </c>
      <c r="F74" s="110"/>
      <c r="G74" s="110"/>
      <c r="H74" s="110">
        <v>556832</v>
      </c>
      <c r="I74" s="110">
        <v>337982</v>
      </c>
      <c r="J74" s="110">
        <v>3230323</v>
      </c>
      <c r="K74" s="110">
        <v>798895</v>
      </c>
      <c r="L74" s="110">
        <v>576600</v>
      </c>
      <c r="M74" s="110">
        <v>3737954</v>
      </c>
      <c r="N74" s="110">
        <v>-320438</v>
      </c>
      <c r="O74" s="112">
        <v>2865705</v>
      </c>
      <c r="P74" s="111">
        <v>12006853</v>
      </c>
    </row>
    <row r="75" spans="2:16">
      <c r="B75" s="100"/>
      <c r="C75" s="109" t="s">
        <v>5321</v>
      </c>
      <c r="D75" s="110">
        <v>545000</v>
      </c>
      <c r="E75" s="110"/>
      <c r="F75" s="110">
        <v>17500</v>
      </c>
      <c r="G75" s="110"/>
      <c r="H75" s="110"/>
      <c r="I75" s="110"/>
      <c r="J75" s="110"/>
      <c r="K75" s="110"/>
      <c r="L75" s="110">
        <v>300000</v>
      </c>
      <c r="M75" s="110"/>
      <c r="N75" s="110"/>
      <c r="O75" s="112">
        <v>3184100.51</v>
      </c>
      <c r="P75" s="111">
        <v>4046600.51</v>
      </c>
    </row>
    <row r="76" spans="2:16">
      <c r="B76" s="100"/>
      <c r="C76" s="109" t="s">
        <v>5322</v>
      </c>
      <c r="D76" s="110">
        <v>276000</v>
      </c>
      <c r="E76" s="110"/>
      <c r="F76" s="110"/>
      <c r="G76" s="110"/>
      <c r="H76" s="110"/>
      <c r="I76" s="110"/>
      <c r="J76" s="110"/>
      <c r="K76" s="110"/>
      <c r="L76" s="110"/>
      <c r="M76" s="110"/>
      <c r="N76" s="110"/>
      <c r="O76" s="112">
        <v>1570000</v>
      </c>
      <c r="P76" s="111">
        <v>1846000</v>
      </c>
    </row>
    <row r="77" spans="2:16">
      <c r="B77" s="100"/>
      <c r="C77" s="109" t="s">
        <v>5323</v>
      </c>
      <c r="D77" s="110"/>
      <c r="E77" s="110"/>
      <c r="F77" s="110">
        <v>2.99</v>
      </c>
      <c r="G77" s="110"/>
      <c r="H77" s="110"/>
      <c r="I77" s="110"/>
      <c r="J77" s="110"/>
      <c r="K77" s="110"/>
      <c r="L77" s="110"/>
      <c r="M77" s="110"/>
      <c r="N77" s="110"/>
      <c r="O77" s="112"/>
      <c r="P77" s="111">
        <v>2.99</v>
      </c>
    </row>
    <row r="78" spans="2:16">
      <c r="B78" s="100"/>
      <c r="C78" s="109" t="s">
        <v>5324</v>
      </c>
      <c r="D78" s="110">
        <v>20000</v>
      </c>
      <c r="E78" s="110">
        <v>160024</v>
      </c>
      <c r="F78" s="110"/>
      <c r="G78" s="110"/>
      <c r="H78" s="110">
        <v>144430</v>
      </c>
      <c r="I78" s="110"/>
      <c r="J78" s="110"/>
      <c r="K78" s="110"/>
      <c r="L78" s="110"/>
      <c r="M78" s="110"/>
      <c r="N78" s="110"/>
      <c r="O78" s="112"/>
      <c r="P78" s="111">
        <v>324454</v>
      </c>
    </row>
    <row r="79" spans="2:16">
      <c r="B79" s="100"/>
      <c r="C79" s="109" t="s">
        <v>5325</v>
      </c>
      <c r="D79" s="110"/>
      <c r="E79" s="110"/>
      <c r="F79" s="110"/>
      <c r="G79" s="110"/>
      <c r="H79" s="110"/>
      <c r="I79" s="110"/>
      <c r="J79" s="110"/>
      <c r="K79" s="110"/>
      <c r="L79" s="110">
        <v>20000</v>
      </c>
      <c r="M79" s="110"/>
      <c r="N79" s="110"/>
      <c r="O79" s="112">
        <v>3000</v>
      </c>
      <c r="P79" s="111">
        <v>23000</v>
      </c>
    </row>
    <row r="80" spans="2:16">
      <c r="B80" s="100"/>
      <c r="C80" s="109" t="s">
        <v>5326</v>
      </c>
      <c r="D80" s="110">
        <v>1427600</v>
      </c>
      <c r="E80" s="110">
        <v>695000</v>
      </c>
      <c r="F80" s="110">
        <v>183093.88</v>
      </c>
      <c r="G80" s="110"/>
      <c r="H80" s="110"/>
      <c r="I80" s="110">
        <v>498200</v>
      </c>
      <c r="J80" s="110">
        <v>184800</v>
      </c>
      <c r="K80" s="110"/>
      <c r="L80" s="110">
        <v>197457</v>
      </c>
      <c r="M80" s="110">
        <v>984539.54</v>
      </c>
      <c r="N80" s="110"/>
      <c r="O80" s="112">
        <v>397200</v>
      </c>
      <c r="P80" s="111">
        <v>4567890.42</v>
      </c>
    </row>
    <row r="81" spans="2:16">
      <c r="B81" s="100"/>
      <c r="C81" s="109" t="s">
        <v>5327</v>
      </c>
      <c r="D81" s="110"/>
      <c r="E81" s="110"/>
      <c r="F81" s="110"/>
      <c r="G81" s="110">
        <v>-385438.38</v>
      </c>
      <c r="H81" s="110">
        <v>70000</v>
      </c>
      <c r="I81" s="110">
        <v>267448.3</v>
      </c>
      <c r="J81" s="110"/>
      <c r="K81" s="110">
        <v>12720.21</v>
      </c>
      <c r="L81" s="110">
        <v>73104</v>
      </c>
      <c r="M81" s="110">
        <v>242883.62</v>
      </c>
      <c r="N81" s="110">
        <v>-265770.27</v>
      </c>
      <c r="O81" s="112">
        <v>-35043.870000000003</v>
      </c>
      <c r="P81" s="111">
        <v>-20096.39</v>
      </c>
    </row>
    <row r="82" spans="2:16">
      <c r="B82" s="100"/>
      <c r="C82" s="109" t="s">
        <v>5328</v>
      </c>
      <c r="D82" s="110"/>
      <c r="E82" s="110"/>
      <c r="F82" s="110"/>
      <c r="G82" s="110">
        <v>520000</v>
      </c>
      <c r="H82" s="110"/>
      <c r="I82" s="110">
        <v>32000</v>
      </c>
      <c r="J82" s="110"/>
      <c r="K82" s="110">
        <v>130000</v>
      </c>
      <c r="L82" s="110">
        <v>98000</v>
      </c>
      <c r="M82" s="110"/>
      <c r="N82" s="110">
        <v>20886</v>
      </c>
      <c r="O82" s="110"/>
      <c r="P82" s="111">
        <v>800886</v>
      </c>
    </row>
    <row r="83" spans="2:16">
      <c r="B83" s="100"/>
      <c r="C83" s="109" t="s">
        <v>5329</v>
      </c>
      <c r="D83" s="110">
        <v>67405</v>
      </c>
      <c r="E83" s="110"/>
      <c r="F83" s="110">
        <v>38160</v>
      </c>
      <c r="G83" s="110">
        <v>50000</v>
      </c>
      <c r="H83" s="110">
        <v>54240</v>
      </c>
      <c r="I83" s="110"/>
      <c r="J83" s="110"/>
      <c r="K83" s="110"/>
      <c r="L83" s="110"/>
      <c r="M83" s="110"/>
      <c r="N83" s="110"/>
      <c r="O83" s="110"/>
      <c r="P83" s="111">
        <v>209805</v>
      </c>
    </row>
    <row r="84" spans="2:16">
      <c r="B84" s="100"/>
      <c r="C84" s="113" t="s">
        <v>1069</v>
      </c>
      <c r="D84" s="114">
        <v>3868870.28</v>
      </c>
      <c r="E84" s="114">
        <v>1403361.02</v>
      </c>
      <c r="F84" s="114">
        <v>1818868.87</v>
      </c>
      <c r="G84" s="114">
        <v>821361.62</v>
      </c>
      <c r="H84" s="114">
        <v>1496249.99</v>
      </c>
      <c r="I84" s="114">
        <v>1352220.3</v>
      </c>
      <c r="J84" s="114">
        <v>4034856</v>
      </c>
      <c r="K84" s="114">
        <v>2222802.71</v>
      </c>
      <c r="L84" s="114">
        <v>2799897</v>
      </c>
      <c r="M84" s="114">
        <v>6603264.1600000001</v>
      </c>
      <c r="N84" s="114">
        <v>316277.73</v>
      </c>
      <c r="O84" s="114">
        <v>8246270.8799999999</v>
      </c>
      <c r="P84" s="115">
        <v>34984300.560000002</v>
      </c>
    </row>
    <row r="85" spans="2:16">
      <c r="B85" s="100"/>
      <c r="C85"/>
    </row>
    <row r="86" spans="2:16">
      <c r="B86" s="100"/>
      <c r="C86"/>
    </row>
    <row r="87" spans="2:16">
      <c r="B87" s="100"/>
      <c r="C87"/>
    </row>
    <row r="88" spans="2:16">
      <c r="B88" s="100"/>
      <c r="C88"/>
    </row>
    <row r="89" spans="2:16">
      <c r="B89" s="100"/>
      <c r="C89" s="116"/>
      <c r="D89" s="117"/>
      <c r="E89" s="118"/>
      <c r="F89" s="119"/>
      <c r="G89" s="119"/>
      <c r="H89" s="120"/>
      <c r="I89" s="121"/>
      <c r="J89" s="121"/>
      <c r="K89" s="121"/>
      <c r="L89" s="122"/>
      <c r="M89" s="100"/>
    </row>
    <row r="90" spans="2:16">
      <c r="B90" s="100"/>
      <c r="C90" s="116"/>
      <c r="D90" s="117"/>
      <c r="E90" s="118"/>
      <c r="F90" s="119"/>
      <c r="G90" s="119"/>
      <c r="H90" s="120"/>
      <c r="I90" s="121"/>
      <c r="J90" s="121"/>
      <c r="K90" s="121"/>
      <c r="L90" s="122"/>
      <c r="M90" s="100"/>
    </row>
    <row r="91" spans="2:16">
      <c r="B91" s="100"/>
      <c r="C91" s="116"/>
      <c r="D91" s="117"/>
      <c r="E91" s="118"/>
      <c r="F91" s="119"/>
      <c r="G91" s="119"/>
      <c r="H91" s="120"/>
      <c r="I91" s="121"/>
      <c r="J91" s="121"/>
      <c r="K91" s="121"/>
      <c r="L91" s="122"/>
      <c r="M91" s="100"/>
    </row>
    <row r="92" spans="2:16">
      <c r="B92" s="100"/>
      <c r="C92" s="116"/>
      <c r="D92" s="117"/>
      <c r="E92" s="118"/>
      <c r="F92" s="119"/>
      <c r="G92" s="119"/>
      <c r="H92" s="120"/>
      <c r="I92" s="121"/>
      <c r="J92" s="121"/>
      <c r="K92" s="121"/>
      <c r="L92" s="122"/>
      <c r="M92" s="100"/>
    </row>
    <row r="93" spans="2:16">
      <c r="B93" s="100"/>
      <c r="C93" s="116"/>
      <c r="D93" s="117"/>
      <c r="E93" s="118"/>
      <c r="F93" s="119"/>
      <c r="G93" s="119"/>
      <c r="H93" s="120"/>
      <c r="I93" s="121"/>
      <c r="J93" s="121"/>
      <c r="K93" s="121"/>
      <c r="L93" s="122"/>
      <c r="M93" s="100"/>
    </row>
    <row r="94" spans="2:16">
      <c r="B94" s="100"/>
      <c r="C94" s="116"/>
      <c r="D94" s="117"/>
      <c r="E94" s="118"/>
      <c r="F94" s="119"/>
      <c r="G94" s="119"/>
      <c r="H94" s="120"/>
      <c r="I94" s="121"/>
      <c r="J94" s="121"/>
      <c r="K94" s="121"/>
      <c r="L94" s="122"/>
      <c r="M94" s="100"/>
    </row>
    <row r="95" spans="2:16">
      <c r="B95" s="100"/>
      <c r="C95" s="116"/>
      <c r="D95" s="117"/>
      <c r="E95" s="118"/>
      <c r="F95" s="119"/>
      <c r="G95" s="119"/>
      <c r="H95" s="120"/>
      <c r="I95" s="121"/>
      <c r="J95" s="121"/>
      <c r="K95" s="121"/>
      <c r="L95" s="122"/>
      <c r="M95" s="100"/>
    </row>
    <row r="96" spans="2:16">
      <c r="B96" s="100"/>
      <c r="C96" s="116"/>
      <c r="D96" s="117"/>
      <c r="E96" s="118"/>
      <c r="F96" s="119"/>
      <c r="G96" s="119"/>
      <c r="H96" s="120"/>
      <c r="I96" s="121"/>
      <c r="J96" s="121"/>
      <c r="K96" s="121"/>
      <c r="L96" s="122"/>
      <c r="M96" s="100"/>
    </row>
    <row r="97" spans="2:13">
      <c r="B97" s="100"/>
      <c r="C97" s="116"/>
      <c r="D97" s="117"/>
      <c r="E97" s="118"/>
      <c r="F97" s="119"/>
      <c r="G97" s="119"/>
      <c r="H97" s="120"/>
      <c r="I97" s="121"/>
      <c r="J97" s="121"/>
      <c r="K97" s="121"/>
      <c r="L97" s="122"/>
      <c r="M97" s="100"/>
    </row>
    <row r="98" spans="2:13">
      <c r="B98" s="100"/>
      <c r="C98" s="116"/>
      <c r="D98" s="117"/>
      <c r="E98" s="118"/>
      <c r="F98" s="119"/>
      <c r="G98" s="119"/>
      <c r="H98" s="120"/>
      <c r="I98" s="121"/>
      <c r="J98" s="121"/>
      <c r="K98" s="121"/>
      <c r="L98" s="122"/>
      <c r="M98" s="100"/>
    </row>
    <row r="99" spans="2:13">
      <c r="B99" s="100"/>
      <c r="C99" s="116"/>
      <c r="D99" s="117"/>
      <c r="E99" s="118"/>
      <c r="F99" s="119"/>
      <c r="G99" s="119"/>
      <c r="H99" s="120"/>
      <c r="I99" s="121"/>
      <c r="J99" s="121"/>
      <c r="K99" s="121"/>
      <c r="L99" s="122"/>
      <c r="M99" s="100"/>
    </row>
    <row r="100" spans="2:13">
      <c r="B100" s="100"/>
      <c r="C100" s="116"/>
      <c r="D100" s="117"/>
      <c r="E100" s="118"/>
      <c r="F100" s="119"/>
      <c r="G100" s="119"/>
      <c r="H100" s="120"/>
      <c r="I100" s="121"/>
      <c r="J100" s="121"/>
      <c r="K100" s="121"/>
      <c r="L100" s="122"/>
      <c r="M100" s="100"/>
    </row>
    <row r="101" spans="2:13">
      <c r="B101" s="100"/>
      <c r="C101" s="116"/>
      <c r="D101" s="117"/>
      <c r="E101" s="118"/>
      <c r="F101" s="119"/>
      <c r="G101" s="119"/>
      <c r="H101" s="120"/>
      <c r="I101" s="121"/>
      <c r="J101" s="121"/>
      <c r="K101" s="121"/>
      <c r="L101" s="122"/>
      <c r="M101" s="100"/>
    </row>
    <row r="102" spans="2:13">
      <c r="B102" s="100"/>
      <c r="C102" s="116"/>
      <c r="D102" s="117"/>
      <c r="E102" s="118"/>
      <c r="F102" s="119"/>
      <c r="G102" s="119"/>
      <c r="H102" s="120"/>
      <c r="I102" s="121"/>
      <c r="J102" s="121"/>
      <c r="K102" s="121"/>
      <c r="L102" s="122"/>
      <c r="M102" s="100"/>
    </row>
    <row r="103" spans="2:13">
      <c r="B103" s="100"/>
      <c r="C103" s="116"/>
      <c r="D103" s="117"/>
      <c r="E103" s="118"/>
      <c r="F103" s="119"/>
      <c r="G103" s="119"/>
      <c r="H103" s="120"/>
      <c r="I103" s="121"/>
      <c r="J103" s="121"/>
      <c r="K103" s="121"/>
      <c r="L103" s="122"/>
      <c r="M103" s="100"/>
    </row>
    <row r="104" spans="2:13">
      <c r="B104" s="100"/>
      <c r="C104" s="116"/>
      <c r="D104" s="117"/>
      <c r="E104" s="118"/>
      <c r="F104" s="119"/>
      <c r="G104" s="119"/>
      <c r="H104" s="120"/>
      <c r="I104" s="121"/>
      <c r="J104" s="121"/>
      <c r="K104" s="121"/>
      <c r="L104" s="122"/>
      <c r="M104" s="100"/>
    </row>
    <row r="105" spans="2:13">
      <c r="B105" s="100"/>
      <c r="C105" s="116"/>
      <c r="D105" s="117"/>
      <c r="E105" s="118"/>
      <c r="F105" s="119"/>
      <c r="G105" s="119"/>
      <c r="H105" s="120"/>
      <c r="I105" s="121"/>
      <c r="J105" s="121"/>
      <c r="K105" s="121"/>
      <c r="L105" s="122"/>
      <c r="M105" s="100"/>
    </row>
    <row r="106" spans="2:13">
      <c r="B106" s="100"/>
      <c r="C106" s="116"/>
      <c r="D106" s="117"/>
      <c r="E106" s="118"/>
      <c r="F106" s="119"/>
      <c r="G106" s="119"/>
      <c r="H106" s="120"/>
      <c r="I106" s="121"/>
      <c r="J106" s="121"/>
      <c r="K106" s="121"/>
      <c r="L106" s="122"/>
      <c r="M106" s="100"/>
    </row>
    <row r="107" spans="2:13">
      <c r="B107" s="100"/>
      <c r="C107" s="116"/>
      <c r="D107" s="117"/>
      <c r="E107" s="118"/>
      <c r="F107" s="119"/>
      <c r="G107" s="119"/>
      <c r="H107" s="120"/>
      <c r="I107" s="121"/>
      <c r="J107" s="121"/>
      <c r="K107" s="121"/>
      <c r="L107" s="122"/>
      <c r="M107" s="100"/>
    </row>
    <row r="108" spans="2:13">
      <c r="B108" s="100"/>
      <c r="C108" s="116"/>
      <c r="D108" s="117"/>
      <c r="E108" s="118"/>
      <c r="F108" s="119"/>
      <c r="G108" s="119"/>
      <c r="H108" s="120"/>
      <c r="I108" s="121"/>
      <c r="J108" s="121"/>
      <c r="K108" s="121"/>
      <c r="L108" s="122"/>
      <c r="M108" s="100"/>
    </row>
    <row r="109" spans="2:13">
      <c r="B109" s="100"/>
      <c r="C109" s="116"/>
      <c r="D109" s="117"/>
      <c r="E109" s="118"/>
      <c r="F109" s="119"/>
      <c r="G109" s="119"/>
      <c r="H109" s="120"/>
      <c r="I109" s="121"/>
      <c r="J109" s="121"/>
      <c r="K109" s="121"/>
      <c r="L109" s="122"/>
      <c r="M109" s="100"/>
    </row>
    <row r="110" spans="2:13">
      <c r="B110" s="100"/>
      <c r="C110" s="116"/>
      <c r="D110" s="117"/>
      <c r="E110" s="118"/>
      <c r="F110" s="119"/>
      <c r="G110" s="119"/>
      <c r="H110" s="120"/>
      <c r="I110" s="121"/>
      <c r="J110" s="121"/>
      <c r="K110" s="121"/>
      <c r="L110" s="122"/>
      <c r="M110" s="100"/>
    </row>
    <row r="111" spans="2:13">
      <c r="B111" s="100"/>
      <c r="C111" s="116"/>
      <c r="D111" s="117"/>
      <c r="E111" s="118"/>
      <c r="F111" s="119"/>
      <c r="G111" s="119"/>
      <c r="H111" s="120"/>
      <c r="I111" s="121"/>
      <c r="J111" s="121"/>
      <c r="K111" s="121"/>
      <c r="L111" s="122"/>
      <c r="M111" s="100"/>
    </row>
    <row r="112" spans="2:13">
      <c r="B112" s="100"/>
      <c r="C112" s="116"/>
      <c r="D112" s="117"/>
      <c r="E112" s="118"/>
      <c r="F112" s="119"/>
      <c r="G112" s="119"/>
      <c r="H112" s="120"/>
      <c r="I112" s="121"/>
      <c r="J112" s="121"/>
      <c r="K112" s="121"/>
      <c r="L112" s="122"/>
      <c r="M112" s="100"/>
    </row>
    <row r="113" spans="2:13">
      <c r="B113" s="100"/>
      <c r="C113" s="116"/>
      <c r="D113" s="117"/>
      <c r="E113" s="118"/>
      <c r="F113" s="119"/>
      <c r="G113" s="119"/>
      <c r="H113" s="120"/>
      <c r="I113" s="121"/>
      <c r="J113" s="121"/>
      <c r="K113" s="121"/>
      <c r="L113" s="122"/>
      <c r="M113" s="100"/>
    </row>
    <row r="114" spans="2:13">
      <c r="B114" s="100"/>
      <c r="C114" s="116"/>
      <c r="D114" s="117"/>
      <c r="E114" s="118"/>
      <c r="F114" s="119"/>
      <c r="G114" s="119"/>
      <c r="H114" s="120"/>
      <c r="I114" s="121"/>
      <c r="J114" s="121"/>
      <c r="K114" s="121"/>
      <c r="L114" s="122"/>
      <c r="M114" s="100"/>
    </row>
    <row r="115" spans="2:13">
      <c r="B115" s="100"/>
      <c r="C115" s="116"/>
      <c r="D115" s="117"/>
      <c r="E115" s="118"/>
      <c r="F115" s="119"/>
      <c r="G115" s="119"/>
      <c r="H115" s="120"/>
      <c r="I115" s="121"/>
      <c r="J115" s="121"/>
      <c r="K115" s="121"/>
      <c r="L115" s="122"/>
      <c r="M115" s="100"/>
    </row>
    <row r="116" spans="2:13">
      <c r="B116" s="100"/>
      <c r="C116" s="116"/>
      <c r="D116" s="117"/>
      <c r="E116" s="118"/>
      <c r="F116" s="119"/>
      <c r="G116" s="119"/>
      <c r="H116" s="120"/>
      <c r="I116" s="121"/>
      <c r="J116" s="121"/>
      <c r="K116" s="121"/>
      <c r="L116" s="122"/>
      <c r="M116" s="100"/>
    </row>
    <row r="117" spans="2:13">
      <c r="B117" s="100"/>
      <c r="C117" s="116"/>
      <c r="D117" s="117"/>
      <c r="E117" s="118"/>
      <c r="F117" s="119"/>
      <c r="G117" s="119"/>
      <c r="H117" s="120"/>
      <c r="I117" s="121"/>
      <c r="J117" s="121"/>
      <c r="K117" s="121"/>
      <c r="L117" s="122"/>
      <c r="M117" s="100"/>
    </row>
    <row r="118" spans="2:13">
      <c r="B118" s="100"/>
      <c r="C118" s="116"/>
      <c r="D118" s="117"/>
      <c r="E118" s="118"/>
      <c r="F118" s="119"/>
      <c r="G118" s="119"/>
      <c r="H118" s="120"/>
      <c r="I118" s="121"/>
      <c r="J118" s="121"/>
      <c r="K118" s="121"/>
      <c r="L118" s="122"/>
      <c r="M118" s="100"/>
    </row>
    <row r="119" spans="2:13">
      <c r="B119" s="100"/>
      <c r="C119" s="116"/>
      <c r="D119" s="117"/>
      <c r="E119" s="118"/>
      <c r="F119" s="119"/>
      <c r="G119" s="119"/>
      <c r="H119" s="120"/>
      <c r="I119" s="121"/>
      <c r="J119" s="121"/>
      <c r="K119" s="121"/>
      <c r="L119" s="122"/>
      <c r="M119" s="100"/>
    </row>
    <row r="120" spans="2:13">
      <c r="B120" s="100"/>
      <c r="C120" s="116"/>
      <c r="D120" s="117"/>
      <c r="E120" s="118"/>
      <c r="F120" s="119"/>
      <c r="G120" s="119"/>
      <c r="H120" s="120"/>
      <c r="I120" s="121"/>
      <c r="J120" s="121"/>
      <c r="K120" s="121"/>
      <c r="L120" s="122"/>
      <c r="M120" s="100"/>
    </row>
    <row r="121" spans="2:13">
      <c r="B121" s="100"/>
      <c r="C121" s="116"/>
      <c r="D121" s="117"/>
      <c r="E121" s="118"/>
      <c r="F121" s="119"/>
      <c r="G121" s="119"/>
      <c r="H121" s="120"/>
      <c r="I121" s="121"/>
      <c r="J121" s="121"/>
      <c r="K121" s="121"/>
      <c r="L121" s="122"/>
      <c r="M121" s="100"/>
    </row>
    <row r="122" spans="2:13">
      <c r="B122" s="100"/>
      <c r="C122" s="116"/>
      <c r="D122" s="117"/>
      <c r="E122" s="118"/>
      <c r="F122" s="119"/>
      <c r="G122" s="119"/>
      <c r="H122" s="120"/>
      <c r="I122" s="121"/>
      <c r="J122" s="121"/>
      <c r="K122" s="121"/>
      <c r="L122" s="122"/>
      <c r="M122" s="100"/>
    </row>
    <row r="123" spans="2:13">
      <c r="B123" s="100"/>
      <c r="C123" s="116"/>
      <c r="D123" s="117"/>
      <c r="E123" s="118"/>
      <c r="F123" s="119"/>
      <c r="G123" s="119"/>
      <c r="H123" s="120"/>
      <c r="I123" s="121"/>
      <c r="J123" s="121"/>
      <c r="K123" s="121"/>
      <c r="L123" s="122"/>
      <c r="M123" s="100"/>
    </row>
    <row r="124" spans="2:13">
      <c r="B124" s="100"/>
      <c r="C124" s="116"/>
      <c r="D124" s="117"/>
      <c r="E124" s="118"/>
      <c r="F124" s="119"/>
      <c r="G124" s="119"/>
      <c r="H124" s="120"/>
      <c r="I124" s="121"/>
      <c r="J124" s="121"/>
      <c r="K124" s="121"/>
      <c r="L124" s="122"/>
      <c r="M124" s="100"/>
    </row>
    <row r="125" spans="2:13">
      <c r="B125" s="100"/>
      <c r="C125" s="116"/>
      <c r="D125" s="117"/>
      <c r="E125" s="118"/>
      <c r="F125" s="119"/>
      <c r="G125" s="119"/>
      <c r="H125" s="120"/>
      <c r="I125" s="121"/>
      <c r="J125" s="121"/>
      <c r="K125" s="121"/>
      <c r="L125" s="122"/>
      <c r="M125" s="100"/>
    </row>
    <row r="126" spans="2:13">
      <c r="B126" s="100"/>
      <c r="C126" s="116"/>
      <c r="D126" s="117"/>
      <c r="E126" s="118"/>
      <c r="F126" s="119"/>
      <c r="G126" s="119"/>
      <c r="H126" s="120"/>
      <c r="I126" s="121"/>
      <c r="J126" s="121"/>
      <c r="K126" s="121"/>
      <c r="L126" s="122"/>
      <c r="M126" s="100"/>
    </row>
    <row r="127" spans="2:13">
      <c r="B127" s="100"/>
      <c r="C127" s="116"/>
      <c r="D127" s="117"/>
      <c r="E127" s="118"/>
      <c r="F127" s="119"/>
      <c r="G127" s="119"/>
      <c r="H127" s="120"/>
      <c r="I127" s="121"/>
      <c r="J127" s="121"/>
      <c r="K127" s="121"/>
      <c r="L127" s="122"/>
      <c r="M127" s="100"/>
    </row>
    <row r="128" spans="2:13">
      <c r="B128" s="100"/>
      <c r="C128" s="116"/>
      <c r="D128" s="117"/>
      <c r="E128" s="118"/>
      <c r="F128" s="119"/>
      <c r="G128" s="119"/>
      <c r="H128" s="120"/>
      <c r="I128" s="121"/>
      <c r="J128" s="121"/>
      <c r="K128" s="121"/>
      <c r="L128" s="122"/>
      <c r="M128" s="100"/>
    </row>
    <row r="129" spans="2:13">
      <c r="B129" s="100"/>
      <c r="C129" s="116"/>
      <c r="D129" s="117"/>
      <c r="E129" s="118"/>
      <c r="F129" s="119"/>
      <c r="G129" s="119"/>
      <c r="H129" s="120"/>
      <c r="I129" s="121"/>
      <c r="J129" s="121"/>
      <c r="K129" s="121"/>
      <c r="L129" s="122"/>
      <c r="M129" s="100"/>
    </row>
    <row r="130" spans="2:13">
      <c r="B130" s="100"/>
      <c r="C130" s="116"/>
      <c r="D130" s="117"/>
      <c r="E130" s="118"/>
      <c r="F130" s="119"/>
      <c r="G130" s="119"/>
      <c r="H130" s="120"/>
      <c r="I130" s="121"/>
      <c r="J130" s="121"/>
      <c r="K130" s="121"/>
      <c r="L130" s="122"/>
      <c r="M130" s="100"/>
    </row>
    <row r="131" spans="2:13">
      <c r="B131" s="100"/>
      <c r="C131" s="116"/>
      <c r="D131" s="117"/>
      <c r="E131" s="118"/>
      <c r="F131" s="119"/>
      <c r="G131" s="119"/>
      <c r="H131" s="120"/>
      <c r="I131" s="121"/>
      <c r="J131" s="121"/>
      <c r="K131" s="121"/>
      <c r="L131" s="122"/>
      <c r="M131" s="100"/>
    </row>
    <row r="132" spans="2:13">
      <c r="B132" s="100"/>
      <c r="C132" s="116"/>
      <c r="D132" s="117"/>
      <c r="E132" s="118"/>
      <c r="F132" s="119"/>
      <c r="G132" s="119"/>
      <c r="H132" s="120"/>
      <c r="I132" s="121"/>
      <c r="J132" s="121"/>
      <c r="K132" s="121"/>
      <c r="L132" s="122"/>
      <c r="M132" s="100"/>
    </row>
    <row r="133" spans="2:13">
      <c r="B133" s="100"/>
      <c r="C133" s="116"/>
      <c r="D133" s="117"/>
      <c r="E133" s="118"/>
      <c r="F133" s="119"/>
      <c r="G133" s="119"/>
      <c r="H133" s="120"/>
      <c r="I133" s="121"/>
      <c r="J133" s="121"/>
      <c r="K133" s="121"/>
      <c r="L133" s="122"/>
      <c r="M133" s="100"/>
    </row>
    <row r="134" spans="2:13">
      <c r="B134" s="100"/>
      <c r="C134" s="116"/>
      <c r="D134" s="117"/>
      <c r="E134" s="118"/>
      <c r="F134" s="119"/>
      <c r="G134" s="119"/>
      <c r="H134" s="120"/>
      <c r="I134" s="121"/>
      <c r="J134" s="121"/>
      <c r="K134" s="121"/>
      <c r="L134" s="122"/>
      <c r="M134" s="100"/>
    </row>
    <row r="135" spans="2:13">
      <c r="B135" s="100"/>
      <c r="C135" s="116"/>
      <c r="D135" s="117"/>
      <c r="E135" s="118"/>
      <c r="F135" s="119"/>
      <c r="G135" s="119"/>
      <c r="H135" s="120"/>
      <c r="I135" s="121"/>
      <c r="J135" s="121"/>
      <c r="K135" s="121"/>
      <c r="L135" s="122"/>
      <c r="M135" s="100"/>
    </row>
    <row r="136" spans="2:13">
      <c r="B136" s="100"/>
      <c r="C136" s="116"/>
      <c r="D136" s="117"/>
      <c r="E136" s="118"/>
      <c r="F136" s="119"/>
      <c r="G136" s="119"/>
      <c r="H136" s="120"/>
      <c r="I136" s="121"/>
      <c r="J136" s="121"/>
      <c r="K136" s="121"/>
      <c r="L136" s="122"/>
      <c r="M136" s="100"/>
    </row>
    <row r="137" spans="2:13">
      <c r="B137" s="100"/>
      <c r="C137" s="116"/>
      <c r="D137" s="117"/>
      <c r="E137" s="118"/>
      <c r="F137" s="119"/>
      <c r="G137" s="119"/>
      <c r="H137" s="120"/>
      <c r="I137" s="121"/>
      <c r="J137" s="121"/>
      <c r="K137" s="121"/>
      <c r="L137" s="122"/>
      <c r="M137" s="100"/>
    </row>
    <row r="138" spans="2:13">
      <c r="B138" s="100"/>
      <c r="C138" s="116"/>
      <c r="D138" s="117"/>
      <c r="E138" s="118"/>
      <c r="F138" s="119"/>
      <c r="G138" s="119"/>
      <c r="H138" s="120"/>
      <c r="I138" s="121"/>
      <c r="J138" s="121"/>
      <c r="K138" s="121"/>
      <c r="L138" s="122"/>
      <c r="M138" s="100"/>
    </row>
    <row r="139" spans="2:13">
      <c r="B139" s="100"/>
      <c r="C139" s="116"/>
      <c r="D139" s="117"/>
      <c r="E139" s="118"/>
      <c r="F139" s="119"/>
      <c r="G139" s="119"/>
      <c r="H139" s="120"/>
      <c r="I139" s="121"/>
      <c r="J139" s="121"/>
      <c r="K139" s="121"/>
      <c r="L139" s="122"/>
      <c r="M139" s="100"/>
    </row>
    <row r="140" spans="2:13">
      <c r="B140" s="100"/>
      <c r="C140" s="116"/>
      <c r="D140" s="117"/>
      <c r="E140" s="118"/>
      <c r="F140" s="119"/>
      <c r="G140" s="119"/>
      <c r="H140" s="120"/>
      <c r="I140" s="121"/>
      <c r="J140" s="121"/>
      <c r="K140" s="121"/>
      <c r="L140" s="122"/>
      <c r="M140" s="100"/>
    </row>
    <row r="141" spans="2:13">
      <c r="B141" s="100"/>
      <c r="C141" s="116"/>
      <c r="D141" s="117"/>
      <c r="E141" s="118"/>
      <c r="F141" s="119"/>
      <c r="G141" s="119"/>
      <c r="H141" s="120"/>
      <c r="I141" s="121"/>
      <c r="J141" s="121"/>
      <c r="K141" s="121"/>
      <c r="L141" s="122"/>
      <c r="M141" s="100"/>
    </row>
    <row r="142" spans="2:13">
      <c r="B142" s="100"/>
      <c r="C142" s="116"/>
      <c r="D142" s="117"/>
      <c r="E142" s="118"/>
      <c r="F142" s="119"/>
      <c r="G142" s="119"/>
      <c r="H142" s="120"/>
      <c r="I142" s="121"/>
      <c r="J142" s="121"/>
      <c r="K142" s="121"/>
      <c r="L142" s="122"/>
      <c r="M142" s="100"/>
    </row>
    <row r="143" spans="2:13">
      <c r="B143" s="100"/>
      <c r="C143" s="116"/>
      <c r="D143" s="117"/>
      <c r="E143" s="118"/>
      <c r="F143" s="119"/>
      <c r="G143" s="119"/>
      <c r="H143" s="120"/>
      <c r="I143" s="121"/>
      <c r="J143" s="121"/>
      <c r="K143" s="121"/>
      <c r="L143" s="122"/>
      <c r="M143" s="100"/>
    </row>
    <row r="144" spans="2:13">
      <c r="B144" s="100"/>
      <c r="C144" s="116"/>
      <c r="D144" s="117"/>
      <c r="E144" s="118"/>
      <c r="F144" s="119"/>
      <c r="G144" s="119"/>
      <c r="H144" s="120"/>
      <c r="I144" s="121"/>
      <c r="J144" s="121"/>
      <c r="K144" s="121"/>
      <c r="L144" s="122"/>
      <c r="M144" s="100"/>
    </row>
    <row r="145" spans="2:13">
      <c r="B145" s="100"/>
      <c r="C145" s="116"/>
      <c r="D145" s="117"/>
      <c r="E145" s="118"/>
      <c r="F145" s="119"/>
      <c r="G145" s="119"/>
      <c r="H145" s="120"/>
      <c r="I145" s="121"/>
      <c r="J145" s="121"/>
      <c r="K145" s="121"/>
      <c r="L145" s="122"/>
      <c r="M145" s="100"/>
    </row>
    <row r="146" spans="2:13">
      <c r="B146" s="100"/>
      <c r="C146" s="116"/>
      <c r="D146" s="117"/>
      <c r="E146" s="118"/>
      <c r="F146" s="119"/>
      <c r="G146" s="119"/>
      <c r="H146" s="120"/>
      <c r="I146" s="121"/>
      <c r="J146" s="121"/>
      <c r="K146" s="121"/>
      <c r="L146" s="122"/>
      <c r="M146" s="100"/>
    </row>
    <row r="147" spans="2:13">
      <c r="B147" s="100"/>
      <c r="C147" s="116"/>
      <c r="D147" s="117"/>
      <c r="E147" s="118"/>
      <c r="F147" s="119"/>
      <c r="G147" s="119"/>
      <c r="H147" s="120"/>
      <c r="I147" s="121"/>
      <c r="J147" s="121"/>
      <c r="K147" s="121"/>
      <c r="L147" s="122"/>
      <c r="M147" s="100"/>
    </row>
    <row r="148" spans="2:13">
      <c r="B148" s="100"/>
      <c r="C148" s="116"/>
      <c r="D148" s="117"/>
      <c r="E148" s="118"/>
      <c r="F148" s="119"/>
      <c r="G148" s="119"/>
      <c r="H148" s="120"/>
      <c r="I148" s="121"/>
      <c r="J148" s="121"/>
      <c r="K148" s="121"/>
      <c r="L148" s="122"/>
      <c r="M148" s="100"/>
    </row>
    <row r="149" spans="2:13">
      <c r="B149" s="100"/>
      <c r="C149" s="116"/>
      <c r="D149" s="117"/>
      <c r="E149" s="118"/>
      <c r="F149" s="119"/>
      <c r="G149" s="119"/>
      <c r="H149" s="120"/>
      <c r="I149" s="121"/>
      <c r="J149" s="121"/>
      <c r="K149" s="121"/>
      <c r="L149" s="122"/>
      <c r="M149" s="100"/>
    </row>
    <row r="150" spans="2:13">
      <c r="B150" s="100"/>
      <c r="C150" s="116"/>
      <c r="D150" s="117"/>
      <c r="E150" s="118"/>
      <c r="F150" s="119"/>
      <c r="G150" s="119"/>
      <c r="H150" s="120"/>
      <c r="I150" s="121"/>
      <c r="J150" s="121"/>
      <c r="K150" s="121"/>
      <c r="L150" s="122"/>
      <c r="M150" s="100"/>
    </row>
    <row r="151" spans="2:13">
      <c r="B151" s="100"/>
      <c r="C151" s="116"/>
      <c r="D151" s="117"/>
      <c r="E151" s="118"/>
      <c r="F151" s="119"/>
      <c r="G151" s="119"/>
      <c r="H151" s="120"/>
      <c r="I151" s="121"/>
      <c r="J151" s="121"/>
      <c r="K151" s="121"/>
      <c r="L151" s="122"/>
      <c r="M151" s="100"/>
    </row>
    <row r="152" spans="2:13">
      <c r="B152" s="100"/>
      <c r="C152" s="116"/>
      <c r="D152" s="117"/>
      <c r="E152" s="118"/>
      <c r="F152" s="119"/>
      <c r="G152" s="119"/>
      <c r="H152" s="120"/>
      <c r="I152" s="121"/>
      <c r="J152" s="121"/>
      <c r="K152" s="121"/>
      <c r="L152" s="122"/>
      <c r="M152" s="100"/>
    </row>
    <row r="153" spans="2:13">
      <c r="B153" s="100"/>
      <c r="C153" s="116"/>
      <c r="D153" s="117"/>
      <c r="E153" s="118"/>
      <c r="F153" s="119"/>
      <c r="G153" s="119"/>
      <c r="H153" s="120"/>
      <c r="I153" s="121"/>
      <c r="J153" s="121"/>
      <c r="K153" s="121"/>
      <c r="L153" s="122"/>
      <c r="M153" s="100"/>
    </row>
    <row r="154" spans="2:13">
      <c r="B154" s="100"/>
      <c r="C154" s="116"/>
      <c r="D154" s="117"/>
      <c r="E154" s="118"/>
      <c r="F154" s="119"/>
      <c r="G154" s="119"/>
      <c r="H154" s="120"/>
      <c r="I154" s="121"/>
      <c r="J154" s="121"/>
      <c r="K154" s="121"/>
      <c r="L154" s="122"/>
      <c r="M154" s="100"/>
    </row>
    <row r="155" spans="2:13">
      <c r="B155" s="100"/>
      <c r="C155" s="116"/>
      <c r="D155" s="117"/>
      <c r="E155" s="118"/>
      <c r="F155" s="119"/>
      <c r="G155" s="119"/>
      <c r="H155" s="120"/>
      <c r="I155" s="121"/>
      <c r="J155" s="121"/>
      <c r="K155" s="121"/>
      <c r="L155" s="122"/>
      <c r="M155" s="100"/>
    </row>
    <row r="156" spans="2:13">
      <c r="B156" s="100"/>
      <c r="C156" s="116"/>
      <c r="D156" s="117"/>
      <c r="E156" s="118"/>
      <c r="F156" s="119"/>
      <c r="G156" s="119"/>
      <c r="H156" s="120"/>
      <c r="I156" s="121"/>
      <c r="J156" s="121"/>
      <c r="K156" s="121"/>
      <c r="L156" s="122"/>
      <c r="M156" s="100"/>
    </row>
    <row r="157" spans="2:13">
      <c r="B157" s="100"/>
      <c r="C157" s="116"/>
      <c r="D157" s="117"/>
      <c r="E157" s="118"/>
      <c r="F157" s="119"/>
      <c r="G157" s="119"/>
      <c r="H157" s="120"/>
      <c r="I157" s="121"/>
      <c r="J157" s="121"/>
      <c r="K157" s="121"/>
      <c r="L157" s="122"/>
      <c r="M157" s="100"/>
    </row>
    <row r="158" spans="2:13">
      <c r="B158" s="100"/>
      <c r="C158" s="116"/>
      <c r="D158" s="117"/>
      <c r="E158" s="118"/>
      <c r="F158" s="119"/>
      <c r="G158" s="119"/>
      <c r="H158" s="120"/>
      <c r="I158" s="121"/>
      <c r="J158" s="121"/>
      <c r="K158" s="121"/>
      <c r="L158" s="122"/>
      <c r="M158" s="100"/>
    </row>
    <row r="159" spans="2:13">
      <c r="B159" s="100"/>
      <c r="C159" s="116"/>
      <c r="D159" s="117"/>
      <c r="E159" s="118"/>
      <c r="F159" s="119"/>
      <c r="G159" s="119"/>
      <c r="H159" s="120"/>
      <c r="I159" s="121"/>
      <c r="J159" s="121"/>
      <c r="K159" s="121"/>
      <c r="L159" s="122"/>
      <c r="M159" s="100"/>
    </row>
    <row r="160" spans="2:13">
      <c r="B160" s="100"/>
      <c r="C160" s="116"/>
      <c r="D160" s="117"/>
      <c r="E160" s="118"/>
      <c r="F160" s="119"/>
      <c r="G160" s="119"/>
      <c r="H160" s="120"/>
      <c r="I160" s="121"/>
      <c r="J160" s="121"/>
      <c r="K160" s="121"/>
      <c r="L160" s="122"/>
      <c r="M160" s="100"/>
    </row>
    <row r="161" spans="2:13">
      <c r="B161" s="100"/>
      <c r="C161" s="116"/>
      <c r="D161" s="117"/>
      <c r="E161" s="118"/>
      <c r="F161" s="119"/>
      <c r="G161" s="119"/>
      <c r="H161" s="120"/>
      <c r="I161" s="121"/>
      <c r="J161" s="121"/>
      <c r="K161" s="121"/>
      <c r="L161" s="122"/>
      <c r="M161" s="100"/>
    </row>
    <row r="162" spans="2:13">
      <c r="B162" s="100"/>
      <c r="C162" s="116"/>
      <c r="D162" s="117"/>
      <c r="E162" s="118"/>
      <c r="F162" s="119"/>
      <c r="G162" s="119"/>
      <c r="H162" s="120"/>
      <c r="I162" s="121"/>
      <c r="J162" s="121"/>
      <c r="K162" s="121"/>
      <c r="L162" s="122"/>
      <c r="M162" s="100"/>
    </row>
    <row r="163" spans="2:13">
      <c r="B163" s="100"/>
      <c r="C163" s="116"/>
      <c r="D163" s="117"/>
      <c r="E163" s="118"/>
      <c r="F163" s="119"/>
      <c r="G163" s="119"/>
      <c r="H163" s="120"/>
      <c r="I163" s="121"/>
      <c r="J163" s="121"/>
      <c r="K163" s="121"/>
      <c r="L163" s="122"/>
      <c r="M163" s="100"/>
    </row>
    <row r="164" spans="2:13">
      <c r="B164" s="100"/>
      <c r="C164" s="116"/>
      <c r="D164" s="117"/>
      <c r="E164" s="118"/>
      <c r="F164" s="119"/>
      <c r="G164" s="119"/>
      <c r="H164" s="120"/>
      <c r="I164" s="121"/>
      <c r="J164" s="121"/>
      <c r="K164" s="121"/>
      <c r="L164" s="122"/>
      <c r="M164" s="100"/>
    </row>
    <row r="165" spans="2:13">
      <c r="B165" s="100"/>
      <c r="C165" s="116"/>
      <c r="D165" s="117"/>
      <c r="E165" s="118"/>
      <c r="F165" s="119"/>
      <c r="G165" s="119"/>
      <c r="H165" s="120"/>
      <c r="I165" s="121"/>
      <c r="J165" s="121"/>
      <c r="K165" s="121"/>
      <c r="L165" s="122"/>
      <c r="M165" s="100"/>
    </row>
    <row r="166" spans="2:13">
      <c r="B166" s="100"/>
      <c r="C166" s="116"/>
      <c r="D166" s="117"/>
      <c r="E166" s="118"/>
      <c r="F166" s="119"/>
      <c r="G166" s="119"/>
      <c r="H166" s="120"/>
      <c r="I166" s="121"/>
      <c r="J166" s="121"/>
      <c r="K166" s="121"/>
      <c r="L166" s="122"/>
      <c r="M166" s="100"/>
    </row>
    <row r="167" spans="2:13">
      <c r="B167" s="100"/>
      <c r="C167" s="116"/>
      <c r="D167" s="117"/>
      <c r="E167" s="118"/>
      <c r="F167" s="119"/>
      <c r="G167" s="119"/>
      <c r="H167" s="120"/>
      <c r="I167" s="121"/>
      <c r="J167" s="121"/>
      <c r="K167" s="121"/>
      <c r="L167" s="122"/>
      <c r="M167" s="100"/>
    </row>
    <row r="168" spans="2:13">
      <c r="B168" s="100"/>
      <c r="C168" s="116"/>
      <c r="D168" s="117"/>
      <c r="E168" s="118"/>
      <c r="F168" s="119"/>
      <c r="G168" s="119"/>
      <c r="H168" s="120"/>
      <c r="I168" s="121"/>
      <c r="J168" s="121"/>
      <c r="K168" s="121"/>
      <c r="L168" s="122"/>
      <c r="M168" s="100"/>
    </row>
    <row r="169" spans="2:13">
      <c r="B169" s="100"/>
      <c r="C169" s="116"/>
      <c r="D169" s="117"/>
      <c r="E169" s="118"/>
      <c r="F169" s="119"/>
      <c r="G169" s="119"/>
      <c r="H169" s="120"/>
      <c r="I169" s="121"/>
      <c r="J169" s="121"/>
      <c r="K169" s="121"/>
      <c r="L169" s="122"/>
      <c r="M169" s="100"/>
    </row>
    <row r="170" spans="2:13">
      <c r="B170" s="100"/>
      <c r="C170" s="116"/>
      <c r="D170" s="117"/>
      <c r="E170" s="118"/>
      <c r="F170" s="119"/>
      <c r="G170" s="119"/>
      <c r="H170" s="120"/>
      <c r="I170" s="121"/>
      <c r="J170" s="121"/>
      <c r="K170" s="121"/>
      <c r="L170" s="122"/>
      <c r="M170" s="100"/>
    </row>
    <row r="171" spans="2:13">
      <c r="B171" s="100"/>
      <c r="C171" s="116"/>
      <c r="D171" s="117"/>
      <c r="E171" s="118"/>
      <c r="F171" s="119"/>
      <c r="G171" s="119"/>
      <c r="H171" s="120"/>
      <c r="I171" s="121"/>
      <c r="J171" s="121"/>
      <c r="K171" s="121"/>
      <c r="L171" s="122"/>
      <c r="M171" s="100"/>
    </row>
    <row r="172" spans="2:13">
      <c r="B172" s="100"/>
      <c r="C172" s="116"/>
      <c r="D172" s="117"/>
      <c r="E172" s="118"/>
      <c r="F172" s="119"/>
      <c r="G172" s="119"/>
      <c r="H172" s="120"/>
      <c r="I172" s="121"/>
      <c r="J172" s="121"/>
      <c r="K172" s="121"/>
      <c r="L172" s="122"/>
      <c r="M172" s="100"/>
    </row>
    <row r="173" spans="2:13">
      <c r="B173" s="100"/>
      <c r="C173" s="116"/>
      <c r="D173" s="117"/>
      <c r="E173" s="118"/>
      <c r="F173" s="119"/>
      <c r="G173" s="119"/>
      <c r="H173" s="120"/>
      <c r="I173" s="121"/>
      <c r="J173" s="121"/>
      <c r="K173" s="121"/>
      <c r="L173" s="122"/>
      <c r="M173" s="100"/>
    </row>
    <row r="174" spans="2:13">
      <c r="B174" s="100"/>
      <c r="C174" s="116"/>
      <c r="D174" s="117"/>
      <c r="E174" s="118"/>
      <c r="F174" s="119"/>
      <c r="G174" s="119"/>
      <c r="H174" s="120"/>
      <c r="I174" s="121"/>
      <c r="J174" s="121"/>
      <c r="K174" s="121"/>
      <c r="L174" s="122"/>
      <c r="M174" s="100"/>
    </row>
    <row r="175" spans="2:13">
      <c r="B175" s="100"/>
      <c r="C175" s="116"/>
      <c r="D175" s="117"/>
      <c r="E175" s="118"/>
      <c r="F175" s="119"/>
      <c r="G175" s="119"/>
      <c r="H175" s="120"/>
      <c r="I175" s="121"/>
      <c r="J175" s="121"/>
      <c r="K175" s="121"/>
      <c r="L175" s="122"/>
      <c r="M175" s="100"/>
    </row>
    <row r="176" spans="2:13">
      <c r="B176" s="100"/>
      <c r="C176" s="116"/>
      <c r="D176" s="117"/>
      <c r="E176" s="118"/>
      <c r="F176" s="119"/>
      <c r="G176" s="119"/>
      <c r="H176" s="120"/>
      <c r="I176" s="121"/>
      <c r="J176" s="121"/>
      <c r="K176" s="121"/>
      <c r="L176" s="122"/>
      <c r="M176" s="100"/>
    </row>
    <row r="177" spans="2:13">
      <c r="B177" s="100"/>
      <c r="C177" s="116"/>
      <c r="D177" s="117"/>
      <c r="E177" s="118"/>
      <c r="F177" s="119"/>
      <c r="G177" s="119"/>
      <c r="H177" s="120"/>
      <c r="I177" s="121"/>
      <c r="J177" s="121"/>
      <c r="K177" s="121"/>
      <c r="L177" s="122"/>
      <c r="M177" s="100"/>
    </row>
    <row r="178" spans="2:13">
      <c r="B178" s="100"/>
      <c r="C178" s="116"/>
      <c r="D178" s="117"/>
      <c r="E178" s="118"/>
      <c r="F178" s="119"/>
      <c r="G178" s="119"/>
      <c r="H178" s="120"/>
      <c r="I178" s="121"/>
      <c r="J178" s="121"/>
      <c r="K178" s="121"/>
      <c r="L178" s="122"/>
      <c r="M178" s="100"/>
    </row>
    <row r="179" spans="2:13">
      <c r="B179" s="100"/>
      <c r="C179" s="116"/>
      <c r="D179" s="117"/>
      <c r="E179" s="118"/>
      <c r="F179" s="119"/>
      <c r="G179" s="119"/>
      <c r="H179" s="120"/>
      <c r="I179" s="121"/>
      <c r="J179" s="121"/>
      <c r="K179" s="121"/>
      <c r="L179" s="122"/>
      <c r="M179" s="100"/>
    </row>
    <row r="180" spans="2:13">
      <c r="B180" s="100"/>
      <c r="C180" s="116"/>
      <c r="D180" s="117"/>
      <c r="E180" s="118"/>
      <c r="F180" s="119"/>
      <c r="G180" s="119"/>
      <c r="H180" s="120"/>
      <c r="I180" s="121"/>
      <c r="J180" s="121"/>
      <c r="K180" s="121"/>
      <c r="L180" s="122"/>
      <c r="M180" s="100"/>
    </row>
    <row r="181" spans="2:13">
      <c r="B181" s="100"/>
      <c r="C181" s="116"/>
      <c r="D181" s="117"/>
      <c r="E181" s="118"/>
      <c r="F181" s="119"/>
      <c r="G181" s="119"/>
      <c r="H181" s="120"/>
      <c r="I181" s="121"/>
      <c r="J181" s="121"/>
      <c r="K181" s="121"/>
      <c r="L181" s="122"/>
      <c r="M181" s="100"/>
    </row>
    <row r="182" spans="2:13">
      <c r="B182" s="100"/>
      <c r="C182" s="116"/>
      <c r="D182" s="117"/>
      <c r="E182" s="118"/>
      <c r="F182" s="119"/>
      <c r="G182" s="119"/>
      <c r="H182" s="120"/>
      <c r="I182" s="121"/>
      <c r="J182" s="121"/>
      <c r="K182" s="121"/>
      <c r="L182" s="122"/>
      <c r="M182" s="100"/>
    </row>
    <row r="183" spans="2:13">
      <c r="B183" s="100"/>
      <c r="C183" s="116"/>
      <c r="D183" s="117"/>
      <c r="E183" s="118"/>
      <c r="F183" s="119"/>
      <c r="G183" s="119"/>
      <c r="H183" s="120"/>
      <c r="I183" s="121"/>
      <c r="J183" s="121"/>
      <c r="K183" s="121"/>
      <c r="L183" s="122"/>
      <c r="M183" s="100"/>
    </row>
    <row r="184" spans="2:13">
      <c r="B184" s="100"/>
      <c r="C184" s="116"/>
      <c r="D184" s="117"/>
      <c r="E184" s="118"/>
      <c r="F184" s="119"/>
      <c r="G184" s="119"/>
      <c r="H184" s="120"/>
      <c r="I184" s="121"/>
      <c r="J184" s="121"/>
      <c r="K184" s="121"/>
      <c r="L184" s="122"/>
      <c r="M184" s="100"/>
    </row>
    <row r="185" spans="2:13">
      <c r="B185" s="100"/>
      <c r="C185" s="116"/>
      <c r="D185" s="117"/>
      <c r="E185" s="118"/>
      <c r="F185" s="119"/>
      <c r="G185" s="119"/>
      <c r="H185" s="120"/>
      <c r="I185" s="121"/>
      <c r="J185" s="121"/>
      <c r="K185" s="121"/>
      <c r="L185" s="122"/>
      <c r="M185" s="100"/>
    </row>
    <row r="186" spans="2:13">
      <c r="B186" s="100"/>
      <c r="C186" s="116"/>
      <c r="D186" s="117"/>
      <c r="E186" s="118"/>
      <c r="F186" s="119"/>
      <c r="G186" s="119"/>
      <c r="H186" s="120"/>
      <c r="I186" s="121"/>
      <c r="J186" s="121"/>
      <c r="K186" s="121"/>
      <c r="L186" s="122"/>
      <c r="M186" s="100"/>
    </row>
    <row r="187" spans="2:13">
      <c r="B187" s="100"/>
      <c r="C187" s="116"/>
      <c r="D187" s="117"/>
      <c r="E187" s="118"/>
      <c r="F187" s="119"/>
      <c r="G187" s="119"/>
      <c r="H187" s="120"/>
      <c r="I187" s="121"/>
      <c r="J187" s="121"/>
      <c r="K187" s="121"/>
      <c r="L187" s="122"/>
      <c r="M187" s="100"/>
    </row>
    <row r="188" spans="2:13">
      <c r="B188" s="100"/>
      <c r="C188" s="116"/>
      <c r="D188" s="117"/>
      <c r="E188" s="118"/>
      <c r="F188" s="119"/>
      <c r="G188" s="119"/>
      <c r="H188" s="120"/>
      <c r="I188" s="121"/>
      <c r="J188" s="121"/>
      <c r="K188" s="121"/>
      <c r="L188" s="122"/>
      <c r="M188" s="100"/>
    </row>
    <row r="189" spans="2:13">
      <c r="B189" s="100"/>
      <c r="C189" s="116"/>
      <c r="D189" s="117"/>
      <c r="E189" s="118"/>
      <c r="F189" s="119"/>
      <c r="G189" s="119"/>
      <c r="H189" s="120"/>
      <c r="I189" s="121"/>
      <c r="J189" s="121"/>
      <c r="K189" s="121"/>
      <c r="L189" s="122"/>
      <c r="M189" s="100"/>
    </row>
    <row r="190" spans="2:13">
      <c r="B190" s="100"/>
      <c r="C190" s="116"/>
      <c r="D190" s="117"/>
      <c r="E190" s="118"/>
      <c r="F190" s="119"/>
      <c r="G190" s="119"/>
      <c r="H190" s="120"/>
      <c r="I190" s="121"/>
      <c r="J190" s="121"/>
      <c r="K190" s="121"/>
      <c r="L190" s="122"/>
      <c r="M190" s="100"/>
    </row>
    <row r="191" spans="2:13">
      <c r="B191" s="100"/>
      <c r="C191" s="116"/>
      <c r="D191" s="117"/>
      <c r="E191" s="118"/>
      <c r="F191" s="119"/>
      <c r="G191" s="119"/>
      <c r="H191" s="120"/>
      <c r="I191" s="121"/>
      <c r="J191" s="121"/>
      <c r="K191" s="121"/>
      <c r="L191" s="122"/>
      <c r="M191" s="100"/>
    </row>
    <row r="192" spans="2:13">
      <c r="B192" s="100"/>
      <c r="C192" s="116"/>
      <c r="D192" s="117"/>
      <c r="E192" s="118"/>
      <c r="F192" s="119"/>
      <c r="G192" s="119"/>
      <c r="H192" s="120"/>
      <c r="I192" s="121"/>
      <c r="J192" s="121"/>
      <c r="K192" s="121"/>
      <c r="L192" s="122"/>
      <c r="M192" s="100"/>
    </row>
    <row r="193" spans="2:13">
      <c r="B193" s="100"/>
      <c r="C193" s="116"/>
      <c r="D193" s="117"/>
      <c r="E193" s="118"/>
      <c r="F193" s="119"/>
      <c r="G193" s="119"/>
      <c r="H193" s="120"/>
      <c r="I193" s="121"/>
      <c r="J193" s="121"/>
      <c r="K193" s="121"/>
      <c r="L193" s="122"/>
      <c r="M193" s="100"/>
    </row>
    <row r="194" spans="2:13">
      <c r="B194" s="100"/>
      <c r="C194" s="116"/>
      <c r="D194" s="117"/>
      <c r="E194" s="118"/>
      <c r="F194" s="119"/>
      <c r="G194" s="119"/>
      <c r="H194" s="120"/>
      <c r="I194" s="121"/>
      <c r="J194" s="121"/>
      <c r="K194" s="121"/>
      <c r="L194" s="30"/>
      <c r="M194" s="100"/>
    </row>
    <row r="195" spans="2:13">
      <c r="B195" s="100"/>
      <c r="C195" s="116"/>
      <c r="D195" s="117"/>
      <c r="E195" s="118"/>
      <c r="F195" s="119"/>
      <c r="G195" s="119"/>
      <c r="H195" s="120"/>
      <c r="I195" s="121"/>
      <c r="J195" s="121"/>
      <c r="K195" s="121"/>
      <c r="L195" s="122"/>
      <c r="M195" s="100"/>
    </row>
    <row r="196" spans="2:13">
      <c r="B196" s="100"/>
      <c r="C196" s="116"/>
      <c r="D196" s="117"/>
      <c r="E196" s="118"/>
      <c r="F196" s="119"/>
      <c r="G196" s="119"/>
      <c r="H196" s="120"/>
      <c r="I196" s="121"/>
      <c r="J196" s="121"/>
      <c r="K196" s="121"/>
      <c r="L196" s="122"/>
      <c r="M196" s="100"/>
    </row>
    <row r="197" spans="2:13">
      <c r="B197" s="100"/>
      <c r="C197" s="116"/>
      <c r="D197" s="117"/>
      <c r="E197" s="118"/>
      <c r="F197" s="119"/>
      <c r="G197" s="119"/>
      <c r="H197" s="120"/>
      <c r="I197" s="121"/>
      <c r="J197" s="121"/>
      <c r="K197" s="121"/>
      <c r="L197" s="122"/>
      <c r="M197" s="100"/>
    </row>
    <row r="198" spans="2:13">
      <c r="B198" s="100"/>
      <c r="C198" s="116"/>
      <c r="D198" s="117"/>
      <c r="E198" s="118"/>
      <c r="F198" s="119"/>
      <c r="G198" s="119"/>
      <c r="H198" s="120"/>
      <c r="I198" s="121"/>
      <c r="J198" s="121"/>
      <c r="K198" s="121"/>
      <c r="L198" s="122"/>
      <c r="M198" s="100"/>
    </row>
    <row r="199" spans="2:13">
      <c r="B199" s="100"/>
      <c r="C199" s="116"/>
      <c r="D199" s="117"/>
      <c r="E199" s="118"/>
      <c r="F199" s="119"/>
      <c r="G199" s="119"/>
      <c r="H199" s="120"/>
      <c r="I199" s="121"/>
      <c r="J199" s="121"/>
      <c r="K199" s="121"/>
      <c r="L199" s="122"/>
      <c r="M199" s="100"/>
    </row>
    <row r="200" spans="2:13">
      <c r="B200" s="100"/>
      <c r="C200" s="116"/>
      <c r="D200" s="117"/>
      <c r="E200" s="118"/>
      <c r="F200" s="119"/>
      <c r="G200" s="119"/>
      <c r="H200" s="120"/>
      <c r="I200" s="121"/>
      <c r="J200" s="121"/>
      <c r="K200" s="121"/>
      <c r="L200" s="122"/>
      <c r="M200" s="100"/>
    </row>
    <row r="201" spans="2:13">
      <c r="B201" s="100"/>
      <c r="C201" s="116"/>
      <c r="D201" s="117"/>
      <c r="E201" s="118"/>
      <c r="F201" s="119"/>
      <c r="G201" s="119"/>
      <c r="H201" s="120"/>
      <c r="I201" s="121"/>
      <c r="J201" s="121"/>
      <c r="K201" s="121"/>
      <c r="L201" s="122"/>
      <c r="M201" s="100"/>
    </row>
    <row r="202" spans="2:13">
      <c r="B202" s="100"/>
      <c r="C202" s="116"/>
      <c r="D202" s="117"/>
      <c r="E202" s="118"/>
      <c r="F202" s="119"/>
      <c r="G202" s="119"/>
      <c r="H202" s="120"/>
      <c r="I202" s="121"/>
      <c r="J202" s="121"/>
      <c r="K202" s="121"/>
      <c r="L202" s="122"/>
      <c r="M202" s="100"/>
    </row>
    <row r="203" spans="2:13">
      <c r="B203" s="100"/>
      <c r="C203" s="116"/>
      <c r="D203" s="117"/>
      <c r="E203" s="118"/>
      <c r="F203" s="119"/>
      <c r="G203" s="119"/>
      <c r="H203" s="120"/>
      <c r="I203" s="121"/>
      <c r="J203" s="121"/>
      <c r="K203" s="121"/>
      <c r="L203" s="122"/>
      <c r="M203" s="100"/>
    </row>
    <row r="204" spans="2:13">
      <c r="B204" s="100"/>
      <c r="C204" s="116"/>
      <c r="D204" s="117"/>
      <c r="E204" s="118"/>
      <c r="F204" s="119"/>
      <c r="G204" s="119"/>
      <c r="H204" s="120"/>
      <c r="I204" s="121"/>
      <c r="J204" s="121"/>
      <c r="K204" s="121"/>
      <c r="L204" s="122"/>
      <c r="M204" s="100"/>
    </row>
    <row r="205" spans="2:13">
      <c r="B205" s="100"/>
      <c r="C205" s="116"/>
      <c r="D205" s="117"/>
      <c r="E205" s="118"/>
      <c r="F205" s="119"/>
      <c r="G205" s="119"/>
      <c r="H205" s="120"/>
      <c r="I205" s="121"/>
      <c r="J205" s="121"/>
      <c r="K205" s="121"/>
      <c r="L205" s="122"/>
      <c r="M205" s="100"/>
    </row>
    <row r="206" spans="2:13">
      <c r="B206" s="100"/>
      <c r="C206" s="116"/>
      <c r="D206" s="117"/>
      <c r="E206" s="118"/>
      <c r="F206" s="119"/>
      <c r="G206" s="119"/>
      <c r="H206" s="120"/>
      <c r="I206" s="121"/>
      <c r="J206" s="121"/>
      <c r="K206" s="121"/>
      <c r="L206" s="122"/>
      <c r="M206" s="100"/>
    </row>
    <row r="207" spans="2:13">
      <c r="B207" s="100"/>
      <c r="C207" s="116"/>
      <c r="D207" s="117"/>
      <c r="E207" s="118"/>
      <c r="F207" s="119"/>
      <c r="G207" s="119"/>
      <c r="H207" s="120"/>
      <c r="I207" s="121"/>
      <c r="J207" s="121"/>
      <c r="K207" s="121"/>
      <c r="L207" s="122"/>
      <c r="M207" s="100"/>
    </row>
    <row r="208" spans="2:13">
      <c r="B208" s="100"/>
      <c r="C208" s="116"/>
      <c r="D208" s="117"/>
      <c r="E208" s="118"/>
      <c r="F208" s="119"/>
      <c r="G208" s="119"/>
      <c r="H208" s="120"/>
      <c r="I208" s="121"/>
      <c r="J208" s="121"/>
      <c r="K208" s="121"/>
      <c r="L208" s="122"/>
      <c r="M208" s="100"/>
    </row>
    <row r="209" spans="2:13">
      <c r="B209" s="100"/>
      <c r="C209" s="116"/>
      <c r="D209" s="117"/>
      <c r="E209" s="118"/>
      <c r="F209" s="119"/>
      <c r="G209" s="119"/>
      <c r="H209" s="120"/>
      <c r="I209" s="121"/>
      <c r="J209" s="121"/>
      <c r="K209" s="121"/>
      <c r="L209" s="122"/>
      <c r="M209" s="100"/>
    </row>
    <row r="210" spans="2:13">
      <c r="B210" s="100"/>
      <c r="C210" s="116"/>
      <c r="D210" s="117"/>
      <c r="E210" s="118"/>
      <c r="F210" s="119"/>
      <c r="G210" s="119"/>
      <c r="H210" s="120"/>
      <c r="I210" s="121"/>
      <c r="J210" s="121"/>
      <c r="K210" s="121"/>
      <c r="L210" s="122"/>
      <c r="M210" s="100"/>
    </row>
    <row r="211" spans="2:13">
      <c r="B211" s="100"/>
      <c r="C211" s="116"/>
      <c r="D211" s="117"/>
      <c r="E211" s="118"/>
      <c r="F211" s="119"/>
      <c r="G211" s="119"/>
      <c r="H211" s="120"/>
      <c r="I211" s="121"/>
      <c r="J211" s="121"/>
      <c r="K211" s="121"/>
      <c r="L211" s="122"/>
      <c r="M211" s="100"/>
    </row>
    <row r="212" spans="2:13">
      <c r="B212" s="100"/>
      <c r="C212" s="116"/>
      <c r="D212" s="117"/>
      <c r="E212" s="118"/>
      <c r="F212" s="119"/>
      <c r="G212" s="119"/>
      <c r="H212" s="120"/>
      <c r="I212" s="121"/>
      <c r="J212" s="121"/>
      <c r="K212" s="121"/>
      <c r="L212" s="122"/>
      <c r="M212" s="100"/>
    </row>
    <row r="213" spans="2:13">
      <c r="B213" s="100"/>
      <c r="C213" s="116"/>
      <c r="D213" s="117"/>
      <c r="E213" s="118"/>
      <c r="F213" s="119"/>
      <c r="G213" s="119"/>
      <c r="H213" s="120"/>
      <c r="I213" s="121"/>
      <c r="J213" s="121"/>
      <c r="K213" s="121"/>
      <c r="L213" s="122"/>
      <c r="M213" s="100"/>
    </row>
    <row r="214" spans="2:13">
      <c r="B214" s="100"/>
      <c r="C214" s="116"/>
      <c r="D214" s="117"/>
      <c r="E214" s="118"/>
      <c r="F214" s="119"/>
      <c r="G214" s="119"/>
      <c r="H214" s="120"/>
      <c r="I214" s="121"/>
      <c r="J214" s="121"/>
      <c r="K214" s="121"/>
      <c r="L214" s="122"/>
      <c r="M214" s="100"/>
    </row>
    <row r="215" spans="2:13">
      <c r="B215" s="100"/>
      <c r="C215" s="116"/>
      <c r="D215" s="117"/>
      <c r="E215" s="118"/>
      <c r="F215" s="119"/>
      <c r="G215" s="119"/>
      <c r="H215" s="120"/>
      <c r="I215" s="121"/>
      <c r="J215" s="121"/>
      <c r="K215" s="121"/>
      <c r="L215" s="122"/>
      <c r="M215" s="100"/>
    </row>
    <row r="216" spans="2:13">
      <c r="B216" s="100"/>
      <c r="C216" s="116"/>
      <c r="D216" s="117"/>
      <c r="E216" s="118"/>
      <c r="F216" s="119"/>
      <c r="G216" s="119"/>
      <c r="H216" s="120"/>
      <c r="I216" s="121"/>
      <c r="J216" s="121"/>
      <c r="K216" s="121"/>
      <c r="L216" s="122"/>
      <c r="M216" s="100"/>
    </row>
    <row r="217" spans="2:13">
      <c r="B217" s="100"/>
      <c r="C217" s="116"/>
      <c r="D217" s="117"/>
      <c r="E217" s="118"/>
      <c r="F217" s="119"/>
      <c r="G217" s="119"/>
      <c r="H217" s="120"/>
      <c r="I217" s="121"/>
      <c r="J217" s="121"/>
      <c r="K217" s="121"/>
      <c r="L217" s="122"/>
      <c r="M217" s="100"/>
    </row>
    <row r="218" spans="2:13">
      <c r="B218" s="100"/>
      <c r="C218" s="116"/>
      <c r="D218" s="117"/>
      <c r="E218" s="118"/>
      <c r="F218" s="119"/>
      <c r="G218" s="119"/>
      <c r="H218" s="120"/>
      <c r="I218" s="121"/>
      <c r="J218" s="121"/>
      <c r="K218" s="121"/>
      <c r="L218" s="122"/>
      <c r="M218" s="100"/>
    </row>
    <row r="219" spans="2:13">
      <c r="B219" s="100"/>
      <c r="C219" s="116"/>
      <c r="D219" s="117"/>
      <c r="E219" s="118"/>
      <c r="F219" s="119"/>
      <c r="G219" s="119"/>
      <c r="H219" s="120"/>
      <c r="I219" s="121"/>
      <c r="J219" s="121"/>
      <c r="K219" s="121"/>
      <c r="L219" s="122"/>
      <c r="M219" s="100"/>
    </row>
    <row r="220" spans="2:13">
      <c r="B220" s="100"/>
      <c r="C220" s="116"/>
      <c r="D220" s="117"/>
      <c r="E220" s="118"/>
      <c r="F220" s="119"/>
      <c r="G220" s="119"/>
      <c r="H220" s="120"/>
      <c r="I220" s="121"/>
      <c r="J220" s="121"/>
      <c r="K220" s="121"/>
      <c r="L220" s="122"/>
      <c r="M220" s="100"/>
    </row>
    <row r="221" spans="2:13">
      <c r="B221" s="100"/>
      <c r="C221" s="116"/>
      <c r="D221" s="117"/>
      <c r="E221" s="118"/>
      <c r="F221" s="119"/>
      <c r="G221" s="119"/>
      <c r="H221" s="120"/>
      <c r="I221" s="121"/>
      <c r="J221" s="121"/>
      <c r="K221" s="121"/>
      <c r="L221" s="122"/>
      <c r="M221" s="100"/>
    </row>
    <row r="222" spans="2:13">
      <c r="B222" s="100"/>
      <c r="C222" s="116"/>
      <c r="D222" s="117"/>
      <c r="E222" s="118"/>
      <c r="F222" s="119"/>
      <c r="G222" s="119"/>
      <c r="H222" s="120"/>
      <c r="I222" s="121"/>
      <c r="J222" s="121"/>
      <c r="K222" s="121"/>
      <c r="L222" s="122"/>
      <c r="M222" s="100"/>
    </row>
    <row r="223" spans="2:13">
      <c r="B223" s="100"/>
      <c r="C223" s="116"/>
      <c r="D223" s="117"/>
      <c r="E223" s="118"/>
      <c r="F223" s="119"/>
      <c r="G223" s="119"/>
      <c r="H223" s="120"/>
      <c r="I223" s="121"/>
      <c r="J223" s="121"/>
      <c r="K223" s="121"/>
      <c r="L223" s="122"/>
      <c r="M223" s="100"/>
    </row>
    <row r="224" spans="2:13">
      <c r="B224" s="100"/>
      <c r="C224" s="116"/>
      <c r="D224" s="117"/>
      <c r="E224" s="118"/>
      <c r="F224" s="119"/>
      <c r="G224" s="119"/>
      <c r="H224" s="120"/>
      <c r="I224" s="121"/>
      <c r="J224" s="121"/>
      <c r="K224" s="121"/>
      <c r="L224" s="122"/>
      <c r="M224" s="100"/>
    </row>
    <row r="225" spans="2:13">
      <c r="B225" s="100"/>
      <c r="C225" s="116"/>
      <c r="D225" s="117"/>
      <c r="E225" s="118"/>
      <c r="F225" s="119"/>
      <c r="G225" s="119"/>
      <c r="H225" s="120"/>
      <c r="I225" s="121"/>
      <c r="J225" s="121"/>
      <c r="K225" s="121"/>
      <c r="L225" s="122"/>
      <c r="M225" s="100"/>
    </row>
    <row r="226" spans="2:13">
      <c r="B226" s="100"/>
      <c r="C226" s="116"/>
      <c r="D226" s="117"/>
      <c r="E226" s="118"/>
      <c r="F226" s="119"/>
      <c r="G226" s="119"/>
      <c r="H226" s="120"/>
      <c r="I226" s="121"/>
      <c r="J226" s="121"/>
      <c r="K226" s="121"/>
      <c r="L226" s="122"/>
      <c r="M226" s="100"/>
    </row>
    <row r="227" spans="2:13">
      <c r="B227" s="100"/>
      <c r="C227" s="116"/>
      <c r="D227" s="117"/>
      <c r="E227" s="118"/>
      <c r="F227" s="119"/>
      <c r="G227" s="119"/>
      <c r="H227" s="120"/>
      <c r="I227" s="121"/>
      <c r="J227" s="121"/>
      <c r="K227" s="121"/>
      <c r="L227" s="122"/>
      <c r="M227" s="100"/>
    </row>
    <row r="228" spans="2:13">
      <c r="B228" s="100"/>
      <c r="C228" s="116"/>
      <c r="D228" s="117"/>
      <c r="E228" s="118"/>
      <c r="F228" s="119"/>
      <c r="G228" s="119"/>
      <c r="H228" s="120"/>
      <c r="I228" s="121"/>
      <c r="J228" s="121"/>
      <c r="K228" s="121"/>
      <c r="L228" s="122"/>
      <c r="M228" s="100"/>
    </row>
    <row r="229" spans="2:13">
      <c r="B229" s="100"/>
      <c r="C229" s="116"/>
      <c r="D229" s="117"/>
      <c r="E229" s="118"/>
      <c r="F229" s="119"/>
      <c r="G229" s="119"/>
      <c r="H229" s="120"/>
      <c r="I229" s="121"/>
      <c r="J229" s="121"/>
      <c r="K229" s="121"/>
      <c r="L229" s="122"/>
      <c r="M229" s="100"/>
    </row>
    <row r="230" spans="2:13">
      <c r="B230" s="100"/>
      <c r="C230" s="116"/>
      <c r="D230" s="117"/>
      <c r="E230" s="118"/>
      <c r="F230" s="119"/>
      <c r="G230" s="119"/>
      <c r="H230" s="120"/>
      <c r="I230" s="121"/>
      <c r="J230" s="121"/>
      <c r="K230" s="121"/>
      <c r="L230" s="122"/>
      <c r="M230" s="100"/>
    </row>
    <row r="231" spans="2:13">
      <c r="B231" s="100"/>
      <c r="C231" s="116"/>
      <c r="D231" s="117"/>
      <c r="E231" s="118"/>
      <c r="F231" s="119"/>
      <c r="G231" s="119"/>
      <c r="H231" s="120"/>
      <c r="I231" s="121"/>
      <c r="J231" s="121"/>
      <c r="K231" s="121"/>
      <c r="L231" s="122"/>
      <c r="M231" s="100"/>
    </row>
    <row r="232" spans="2:13">
      <c r="B232" s="100"/>
      <c r="C232" s="116"/>
      <c r="D232" s="117"/>
      <c r="E232" s="118"/>
      <c r="F232" s="119"/>
      <c r="G232" s="119"/>
      <c r="H232" s="120"/>
      <c r="I232" s="121"/>
      <c r="J232" s="121"/>
      <c r="K232" s="121"/>
      <c r="L232" s="122"/>
      <c r="M232" s="100"/>
    </row>
    <row r="233" spans="2:13">
      <c r="B233" s="100"/>
      <c r="C233" s="116"/>
      <c r="D233" s="117"/>
      <c r="E233" s="118"/>
      <c r="F233" s="119"/>
      <c r="G233" s="119"/>
      <c r="H233" s="120"/>
      <c r="I233" s="121"/>
      <c r="J233" s="121"/>
      <c r="K233" s="121"/>
      <c r="L233" s="122"/>
      <c r="M233" s="100"/>
    </row>
    <row r="234" spans="2:13">
      <c r="B234" s="100"/>
      <c r="C234" s="116"/>
      <c r="D234" s="117"/>
      <c r="E234" s="118"/>
      <c r="F234" s="119"/>
      <c r="G234" s="119"/>
      <c r="H234" s="120"/>
      <c r="I234" s="121"/>
      <c r="J234" s="121"/>
      <c r="K234" s="121"/>
      <c r="L234" s="122"/>
      <c r="M234" s="100"/>
    </row>
    <row r="235" spans="2:13">
      <c r="B235" s="100"/>
      <c r="C235" s="116"/>
      <c r="D235" s="117"/>
      <c r="E235" s="118"/>
      <c r="F235" s="119"/>
      <c r="G235" s="119"/>
      <c r="H235" s="120"/>
      <c r="I235" s="121"/>
      <c r="J235" s="121"/>
      <c r="K235" s="121"/>
      <c r="L235" s="122"/>
      <c r="M235" s="100"/>
    </row>
    <row r="236" spans="2:13">
      <c r="B236" s="100"/>
      <c r="C236" s="116"/>
      <c r="D236" s="117"/>
      <c r="E236" s="118"/>
      <c r="F236" s="119"/>
      <c r="G236" s="119"/>
      <c r="H236" s="120"/>
      <c r="I236" s="121"/>
      <c r="J236" s="121"/>
      <c r="K236" s="121"/>
      <c r="L236" s="122"/>
      <c r="M236" s="100"/>
    </row>
    <row r="237" spans="2:13">
      <c r="B237" s="100"/>
      <c r="C237" s="116"/>
      <c r="D237" s="117"/>
      <c r="E237" s="118"/>
      <c r="F237" s="119"/>
      <c r="G237" s="119"/>
      <c r="H237" s="120"/>
      <c r="I237" s="121"/>
      <c r="J237" s="121"/>
      <c r="K237" s="121"/>
      <c r="L237" s="122"/>
      <c r="M237" s="100"/>
    </row>
    <row r="238" spans="2:13">
      <c r="B238" s="100"/>
      <c r="C238" s="116"/>
      <c r="D238" s="117"/>
      <c r="E238" s="118"/>
      <c r="F238" s="119"/>
      <c r="G238" s="119"/>
      <c r="H238" s="120"/>
      <c r="I238" s="121"/>
      <c r="J238" s="121"/>
      <c r="K238" s="121"/>
      <c r="L238" s="122"/>
      <c r="M238" s="100"/>
    </row>
    <row r="239" spans="2:13">
      <c r="B239" s="100"/>
      <c r="C239" s="116"/>
      <c r="D239" s="117"/>
      <c r="E239" s="118"/>
      <c r="F239" s="119"/>
      <c r="G239" s="119"/>
      <c r="H239" s="120"/>
      <c r="I239" s="121"/>
      <c r="J239" s="121"/>
      <c r="K239" s="121"/>
      <c r="L239" s="122"/>
      <c r="M239" s="100"/>
    </row>
    <row r="240" spans="2:13">
      <c r="B240" s="100"/>
      <c r="C240" s="116"/>
      <c r="D240" s="117"/>
      <c r="E240" s="118"/>
      <c r="F240" s="119"/>
      <c r="G240" s="119"/>
      <c r="H240" s="120"/>
      <c r="I240" s="121"/>
      <c r="J240" s="121"/>
      <c r="K240" s="121"/>
      <c r="L240" s="122"/>
      <c r="M240" s="100"/>
    </row>
    <row r="241" spans="2:13">
      <c r="B241" s="100"/>
      <c r="C241" s="116"/>
      <c r="D241" s="117"/>
      <c r="E241" s="118"/>
      <c r="F241" s="119"/>
      <c r="G241" s="119"/>
      <c r="H241" s="120"/>
      <c r="I241" s="121"/>
      <c r="J241" s="121"/>
      <c r="K241" s="121"/>
      <c r="L241" s="122"/>
      <c r="M241" s="100"/>
    </row>
    <row r="242" spans="2:13">
      <c r="B242" s="100"/>
      <c r="C242" s="116"/>
      <c r="D242" s="117"/>
      <c r="E242" s="118"/>
      <c r="F242" s="119"/>
      <c r="G242" s="119"/>
      <c r="H242" s="120"/>
      <c r="I242" s="121"/>
      <c r="J242" s="121"/>
      <c r="K242" s="121"/>
      <c r="L242" s="122"/>
      <c r="M242" s="100"/>
    </row>
    <row r="243" spans="2:13">
      <c r="B243" s="100"/>
      <c r="C243" s="116"/>
      <c r="D243" s="117"/>
      <c r="E243" s="118"/>
      <c r="F243" s="119"/>
      <c r="G243" s="119"/>
      <c r="H243" s="120"/>
      <c r="I243" s="121"/>
      <c r="J243" s="121"/>
      <c r="K243" s="121"/>
      <c r="L243" s="122"/>
      <c r="M243" s="100"/>
    </row>
    <row r="244" spans="2:13">
      <c r="B244" s="100"/>
      <c r="C244" s="116"/>
      <c r="D244" s="117"/>
      <c r="E244" s="118"/>
      <c r="F244" s="119"/>
      <c r="G244" s="119"/>
      <c r="H244" s="120"/>
      <c r="I244" s="121"/>
      <c r="J244" s="121"/>
      <c r="K244" s="121"/>
      <c r="L244" s="122"/>
      <c r="M244" s="100"/>
    </row>
    <row r="245" spans="2:13">
      <c r="B245" s="100"/>
      <c r="C245" s="116"/>
      <c r="D245" s="117"/>
      <c r="E245" s="118"/>
      <c r="F245" s="119"/>
      <c r="G245" s="119"/>
      <c r="H245" s="120"/>
      <c r="I245" s="121"/>
      <c r="J245" s="121"/>
      <c r="K245" s="121"/>
      <c r="L245" s="122"/>
      <c r="M245" s="100"/>
    </row>
    <row r="246" spans="2:13">
      <c r="B246" s="100"/>
      <c r="C246" s="116"/>
      <c r="D246" s="117"/>
      <c r="E246" s="118"/>
      <c r="F246" s="119"/>
      <c r="G246" s="119"/>
      <c r="H246" s="120"/>
      <c r="I246" s="121"/>
      <c r="J246" s="121"/>
      <c r="K246" s="121"/>
      <c r="L246" s="122"/>
      <c r="M246" s="100"/>
    </row>
    <row r="247" spans="2:13">
      <c r="B247" s="100"/>
      <c r="C247" s="116"/>
      <c r="D247" s="117"/>
      <c r="E247" s="118"/>
      <c r="F247" s="119"/>
      <c r="G247" s="119"/>
      <c r="H247" s="120"/>
      <c r="I247" s="121"/>
      <c r="J247" s="121"/>
      <c r="K247" s="121"/>
      <c r="L247" s="122"/>
      <c r="M247" s="100"/>
    </row>
    <row r="248" spans="2:13">
      <c r="B248" s="100"/>
      <c r="C248" s="116"/>
      <c r="D248" s="117"/>
      <c r="E248" s="118"/>
      <c r="F248" s="119"/>
      <c r="G248" s="119"/>
      <c r="H248" s="120"/>
      <c r="I248" s="121"/>
      <c r="J248" s="121"/>
      <c r="K248" s="121"/>
      <c r="L248" s="122"/>
      <c r="M248" s="100"/>
    </row>
    <row r="249" spans="2:13">
      <c r="B249" s="100"/>
      <c r="C249" s="116"/>
      <c r="D249" s="117"/>
      <c r="E249" s="118"/>
      <c r="F249" s="119"/>
      <c r="G249" s="119"/>
      <c r="H249" s="120"/>
      <c r="I249" s="121"/>
      <c r="J249" s="121"/>
      <c r="K249" s="121"/>
      <c r="L249" s="122"/>
      <c r="M249" s="100"/>
    </row>
    <row r="250" spans="2:13">
      <c r="B250" s="100"/>
      <c r="C250" s="116"/>
      <c r="D250" s="117"/>
      <c r="E250" s="118"/>
      <c r="F250" s="119"/>
      <c r="G250" s="119"/>
      <c r="H250" s="120"/>
      <c r="I250" s="121"/>
      <c r="J250" s="121"/>
      <c r="K250" s="121"/>
      <c r="L250" s="122"/>
      <c r="M250" s="100"/>
    </row>
    <row r="251" spans="2:13">
      <c r="B251" s="100"/>
      <c r="C251" s="116"/>
      <c r="D251" s="117"/>
      <c r="E251" s="118"/>
      <c r="F251" s="119"/>
      <c r="G251" s="119"/>
      <c r="H251" s="120"/>
      <c r="I251" s="121"/>
      <c r="J251" s="121"/>
      <c r="K251" s="121"/>
      <c r="L251" s="122"/>
      <c r="M251" s="100"/>
    </row>
    <row r="252" spans="2:13">
      <c r="B252" s="100"/>
      <c r="C252" s="116"/>
      <c r="D252" s="117"/>
      <c r="E252" s="118"/>
      <c r="F252" s="119"/>
      <c r="G252" s="119"/>
      <c r="H252" s="120"/>
      <c r="I252" s="121"/>
      <c r="J252" s="121"/>
      <c r="K252" s="121"/>
      <c r="L252" s="122"/>
      <c r="M252" s="100"/>
    </row>
    <row r="253" spans="2:13">
      <c r="B253" s="100"/>
      <c r="C253" s="116"/>
      <c r="D253" s="117"/>
      <c r="E253" s="118"/>
      <c r="F253" s="119"/>
      <c r="G253" s="119"/>
      <c r="H253" s="120"/>
      <c r="I253" s="121"/>
      <c r="J253" s="121"/>
      <c r="K253" s="121"/>
      <c r="L253" s="122"/>
      <c r="M253" s="100"/>
    </row>
    <row r="254" spans="2:13">
      <c r="B254" s="100"/>
      <c r="C254" s="116"/>
      <c r="D254" s="117"/>
      <c r="E254" s="118"/>
      <c r="F254" s="119"/>
      <c r="G254" s="119"/>
      <c r="H254" s="120"/>
      <c r="I254" s="121"/>
      <c r="J254" s="121"/>
      <c r="K254" s="121"/>
      <c r="L254" s="122"/>
      <c r="M254" s="100"/>
    </row>
    <row r="255" spans="2:13">
      <c r="B255" s="100"/>
      <c r="C255" s="116"/>
      <c r="D255" s="117"/>
      <c r="E255" s="118"/>
      <c r="F255" s="119"/>
      <c r="G255" s="119"/>
      <c r="H255" s="120"/>
      <c r="I255" s="121"/>
      <c r="J255" s="121"/>
      <c r="K255" s="121"/>
      <c r="L255" s="122"/>
      <c r="M255" s="100"/>
    </row>
    <row r="256" spans="2:13">
      <c r="B256" s="100"/>
      <c r="C256" s="116"/>
      <c r="D256" s="117"/>
      <c r="E256" s="118"/>
      <c r="F256" s="119"/>
      <c r="G256" s="119"/>
      <c r="H256" s="120"/>
      <c r="I256" s="121"/>
      <c r="J256" s="121"/>
      <c r="K256" s="121"/>
      <c r="L256" s="122"/>
      <c r="M256" s="100"/>
    </row>
    <row r="257" spans="2:13">
      <c r="B257" s="100"/>
      <c r="C257" s="116"/>
      <c r="D257" s="117"/>
      <c r="E257" s="118"/>
      <c r="F257" s="119"/>
      <c r="G257" s="119"/>
      <c r="H257" s="120"/>
      <c r="I257" s="121"/>
      <c r="J257" s="121"/>
      <c r="K257" s="121"/>
      <c r="L257" s="122"/>
      <c r="M257" s="100"/>
    </row>
    <row r="258" spans="2:13">
      <c r="B258" s="100"/>
      <c r="C258" s="116"/>
      <c r="D258" s="117"/>
      <c r="E258" s="118"/>
      <c r="F258" s="119"/>
      <c r="G258" s="119"/>
      <c r="H258" s="120"/>
      <c r="I258" s="121"/>
      <c r="J258" s="121"/>
      <c r="K258" s="121"/>
      <c r="L258" s="122"/>
      <c r="M258" s="100"/>
    </row>
    <row r="259" spans="2:13">
      <c r="B259" s="100"/>
      <c r="C259" s="116"/>
      <c r="D259" s="117"/>
      <c r="E259" s="118"/>
      <c r="F259" s="119"/>
      <c r="G259" s="119"/>
      <c r="H259" s="120"/>
      <c r="I259" s="121"/>
      <c r="J259" s="121"/>
      <c r="K259" s="121"/>
      <c r="L259" s="122"/>
      <c r="M259" s="100"/>
    </row>
    <row r="260" spans="2:13">
      <c r="B260" s="100"/>
      <c r="C260" s="116"/>
      <c r="D260" s="117"/>
      <c r="E260" s="118"/>
      <c r="F260" s="119"/>
      <c r="G260" s="119"/>
      <c r="H260" s="120"/>
      <c r="I260" s="121"/>
      <c r="J260" s="121"/>
      <c r="K260" s="121"/>
      <c r="L260" s="122"/>
      <c r="M260" s="100"/>
    </row>
    <row r="261" spans="2:13">
      <c r="B261" s="100"/>
      <c r="C261" s="116"/>
      <c r="D261" s="117"/>
      <c r="E261" s="118"/>
      <c r="F261" s="119"/>
      <c r="G261" s="119"/>
      <c r="H261" s="120"/>
      <c r="I261" s="121"/>
      <c r="J261" s="121"/>
      <c r="K261" s="121"/>
      <c r="L261" s="122"/>
      <c r="M261" s="100"/>
    </row>
    <row r="262" spans="2:13">
      <c r="B262" s="100"/>
      <c r="C262" s="116"/>
      <c r="D262" s="117"/>
      <c r="E262" s="118"/>
      <c r="F262" s="119"/>
      <c r="G262" s="119"/>
      <c r="H262" s="120"/>
      <c r="I262" s="121"/>
      <c r="J262" s="121"/>
      <c r="K262" s="121"/>
      <c r="L262" s="122"/>
      <c r="M262" s="100"/>
    </row>
    <row r="263" spans="2:13">
      <c r="B263" s="100"/>
      <c r="C263" s="116"/>
      <c r="D263" s="117"/>
      <c r="E263" s="118"/>
      <c r="F263" s="119"/>
      <c r="G263" s="119"/>
      <c r="H263" s="120"/>
      <c r="I263" s="121"/>
      <c r="J263" s="121"/>
      <c r="K263" s="121"/>
      <c r="L263" s="122"/>
      <c r="M263" s="100"/>
    </row>
    <row r="264" spans="2:13">
      <c r="B264" s="100"/>
      <c r="C264" s="116"/>
      <c r="D264" s="117"/>
      <c r="E264" s="118"/>
      <c r="F264" s="119"/>
      <c r="G264" s="119"/>
      <c r="H264" s="120"/>
      <c r="I264" s="121"/>
      <c r="J264" s="121"/>
      <c r="K264" s="121"/>
      <c r="L264" s="122"/>
      <c r="M264" s="100"/>
    </row>
    <row r="265" spans="2:13">
      <c r="B265" s="100"/>
      <c r="C265" s="116"/>
      <c r="D265" s="117"/>
      <c r="E265" s="118"/>
      <c r="F265" s="119"/>
      <c r="G265" s="119"/>
      <c r="H265" s="120"/>
      <c r="I265" s="121"/>
      <c r="J265" s="121"/>
      <c r="K265" s="121"/>
      <c r="L265" s="122"/>
      <c r="M265" s="100"/>
    </row>
    <row r="266" spans="2:13">
      <c r="B266" s="100"/>
      <c r="C266" s="116"/>
      <c r="D266" s="117"/>
      <c r="E266" s="118"/>
      <c r="F266" s="119"/>
      <c r="G266" s="119"/>
      <c r="H266" s="120"/>
      <c r="I266" s="121"/>
      <c r="J266" s="121"/>
      <c r="K266" s="121"/>
      <c r="L266" s="122"/>
      <c r="M266" s="100"/>
    </row>
    <row r="267" spans="2:13">
      <c r="B267" s="100"/>
      <c r="C267" s="116"/>
      <c r="D267" s="117"/>
      <c r="E267" s="118"/>
      <c r="F267" s="119"/>
      <c r="G267" s="119"/>
      <c r="H267" s="120"/>
      <c r="I267" s="121"/>
      <c r="J267" s="121"/>
      <c r="K267" s="121"/>
      <c r="L267" s="122"/>
      <c r="M267" s="100"/>
    </row>
    <row r="268" spans="2:13">
      <c r="B268" s="100"/>
      <c r="C268" s="116"/>
      <c r="D268" s="117"/>
      <c r="E268" s="118"/>
      <c r="F268" s="119"/>
      <c r="G268" s="119"/>
      <c r="H268" s="120"/>
      <c r="I268" s="121"/>
      <c r="J268" s="121"/>
      <c r="K268" s="121"/>
      <c r="L268" s="122"/>
      <c r="M268" s="100"/>
    </row>
    <row r="269" spans="2:13">
      <c r="B269" s="100"/>
      <c r="C269" s="116"/>
      <c r="D269" s="117"/>
      <c r="E269" s="118"/>
      <c r="F269" s="119"/>
      <c r="G269" s="119"/>
      <c r="H269" s="120"/>
      <c r="I269" s="121"/>
      <c r="J269" s="121"/>
      <c r="K269" s="121"/>
      <c r="L269" s="122"/>
      <c r="M269" s="100"/>
    </row>
    <row r="270" spans="2:13">
      <c r="B270" s="100"/>
      <c r="C270" s="116"/>
      <c r="D270" s="117"/>
      <c r="E270" s="118"/>
      <c r="F270" s="119"/>
      <c r="G270" s="119"/>
      <c r="H270" s="120"/>
      <c r="I270" s="121"/>
      <c r="J270" s="121"/>
      <c r="K270" s="121"/>
      <c r="L270" s="122"/>
      <c r="M270" s="100"/>
    </row>
    <row r="271" spans="2:13">
      <c r="B271" s="100"/>
      <c r="C271" s="116"/>
      <c r="D271" s="117"/>
      <c r="E271" s="118"/>
      <c r="F271" s="119"/>
      <c r="G271" s="119"/>
      <c r="H271" s="120"/>
      <c r="I271" s="121"/>
      <c r="J271" s="121"/>
      <c r="K271" s="121"/>
      <c r="L271" s="122"/>
      <c r="M271" s="100"/>
    </row>
    <row r="272" spans="2:13">
      <c r="B272" s="100"/>
      <c r="C272" s="116"/>
      <c r="D272" s="117"/>
      <c r="E272" s="118"/>
      <c r="F272" s="119"/>
      <c r="G272" s="119"/>
      <c r="H272" s="120"/>
      <c r="I272" s="121"/>
      <c r="J272" s="121"/>
      <c r="K272" s="121"/>
      <c r="L272" s="122"/>
      <c r="M272" s="100"/>
    </row>
    <row r="273" spans="2:13">
      <c r="B273" s="100"/>
      <c r="C273" s="116"/>
      <c r="D273" s="117"/>
      <c r="E273" s="118"/>
      <c r="F273" s="119"/>
      <c r="G273" s="119"/>
      <c r="H273" s="120"/>
      <c r="I273" s="121"/>
      <c r="J273" s="121"/>
      <c r="K273" s="121"/>
      <c r="L273" s="122"/>
      <c r="M273" s="100"/>
    </row>
    <row r="274" spans="2:13">
      <c r="B274" s="100"/>
      <c r="C274" s="116"/>
      <c r="D274" s="117"/>
      <c r="E274" s="118"/>
      <c r="F274" s="119"/>
      <c r="G274" s="119"/>
      <c r="H274" s="120"/>
      <c r="I274" s="121"/>
      <c r="J274" s="121"/>
      <c r="K274" s="121"/>
      <c r="L274" s="122"/>
      <c r="M274" s="100"/>
    </row>
    <row r="275" spans="2:13">
      <c r="B275" s="100"/>
      <c r="C275" s="116"/>
      <c r="D275" s="117"/>
      <c r="E275" s="118"/>
      <c r="F275" s="119"/>
      <c r="G275" s="119"/>
      <c r="H275" s="120"/>
      <c r="I275" s="121"/>
      <c r="J275" s="121"/>
      <c r="K275" s="121"/>
      <c r="L275" s="122"/>
      <c r="M275" s="100"/>
    </row>
    <row r="276" spans="2:13">
      <c r="B276" s="100"/>
      <c r="C276" s="116"/>
      <c r="D276" s="117"/>
      <c r="E276" s="118"/>
      <c r="F276" s="119"/>
      <c r="G276" s="119"/>
      <c r="H276" s="120"/>
      <c r="I276" s="121"/>
      <c r="J276" s="121"/>
      <c r="K276" s="121"/>
      <c r="L276" s="122"/>
      <c r="M276" s="100"/>
    </row>
    <row r="277" spans="2:13">
      <c r="B277" s="100"/>
      <c r="C277" s="116"/>
      <c r="D277" s="117"/>
      <c r="E277" s="118"/>
      <c r="F277" s="119"/>
      <c r="G277" s="119"/>
      <c r="H277" s="120"/>
      <c r="I277" s="121"/>
      <c r="J277" s="121"/>
      <c r="K277" s="121"/>
      <c r="L277" s="122"/>
      <c r="M277" s="100"/>
    </row>
    <row r="278" spans="2:13">
      <c r="B278" s="123"/>
      <c r="C278" s="124"/>
      <c r="D278" s="125"/>
      <c r="E278" s="126"/>
      <c r="F278" s="126"/>
      <c r="G278" s="127"/>
      <c r="H278" s="128"/>
      <c r="I278" s="128"/>
      <c r="J278" s="128"/>
      <c r="K278" s="129"/>
      <c r="L278" s="123"/>
    </row>
  </sheetData>
  <mergeCells count="13">
    <mergeCell ref="B1:O1"/>
    <mergeCell ref="A3:A8"/>
    <mergeCell ref="A9:A14"/>
    <mergeCell ref="A15:A20"/>
    <mergeCell ref="A21:A26"/>
    <mergeCell ref="A33:A38"/>
    <mergeCell ref="B3:B7"/>
    <mergeCell ref="B9:B13"/>
    <mergeCell ref="B15:B19"/>
    <mergeCell ref="B21:B25"/>
    <mergeCell ref="B27:B31"/>
    <mergeCell ref="B33:B37"/>
    <mergeCell ref="A27:A32"/>
  </mergeCells>
  <conditionalFormatting sqref="K194">
    <cfRule type="duplicateValues" dxfId="1" priority="1"/>
  </conditionalFormatting>
  <pageMargins left="0.75" right="0.75" top="1" bottom="1" header="0.5" footer="0.5"/>
  <pageSetup paperSize="9" orientation="portrait" horizontalDpi="0" verticalDpi="0"/>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42486-1D68-0C44-9361-1A98B76A10C7}">
  <dimension ref="A1:L96"/>
  <sheetViews>
    <sheetView topLeftCell="A13" zoomScaleSheetLayoutView="100" workbookViewId="0">
      <selection activeCell="B16" sqref="B16"/>
    </sheetView>
  </sheetViews>
  <sheetFormatPr baseColWidth="10" defaultColWidth="9" defaultRowHeight="15"/>
  <cols>
    <col min="2" max="2" width="24.6640625" customWidth="1"/>
    <col min="3" max="3" width="17.33203125" customWidth="1"/>
    <col min="4" max="4" width="18.1640625" customWidth="1"/>
    <col min="5" max="5" width="18.6640625" customWidth="1"/>
    <col min="11" max="11" width="13.33203125" customWidth="1"/>
  </cols>
  <sheetData>
    <row r="1" spans="1:12">
      <c r="A1" s="494" t="s">
        <v>39</v>
      </c>
      <c r="B1" s="494" t="s">
        <v>40</v>
      </c>
      <c r="C1" s="495" t="s">
        <v>41</v>
      </c>
      <c r="D1" s="495" t="s">
        <v>42</v>
      </c>
      <c r="E1" s="496" t="s">
        <v>43</v>
      </c>
      <c r="F1" s="496" t="s">
        <v>44</v>
      </c>
      <c r="G1" s="495" t="s">
        <v>45</v>
      </c>
      <c r="H1" s="495" t="s">
        <v>46</v>
      </c>
      <c r="I1" s="495" t="s">
        <v>2</v>
      </c>
      <c r="J1" s="495" t="s">
        <v>47</v>
      </c>
      <c r="K1" s="1" t="s">
        <v>48</v>
      </c>
      <c r="L1" s="1" t="s">
        <v>49</v>
      </c>
    </row>
    <row r="2" spans="1:12">
      <c r="A2" s="44">
        <v>12</v>
      </c>
      <c r="B2" s="497">
        <v>45740</v>
      </c>
      <c r="C2" s="44" t="s">
        <v>50</v>
      </c>
      <c r="D2" s="44" t="s">
        <v>51</v>
      </c>
      <c r="E2" s="44">
        <v>8000</v>
      </c>
      <c r="F2" s="44" t="s">
        <v>52</v>
      </c>
      <c r="G2" s="44">
        <v>0</v>
      </c>
      <c r="H2" s="44" t="s">
        <v>53</v>
      </c>
      <c r="I2" s="44" t="s">
        <v>54</v>
      </c>
      <c r="J2" s="44">
        <v>0</v>
      </c>
      <c r="K2" s="1">
        <v>0</v>
      </c>
      <c r="L2" s="1" t="s">
        <v>55</v>
      </c>
    </row>
    <row r="3" spans="1:12">
      <c r="A3" s="44"/>
      <c r="B3" s="497">
        <v>45747</v>
      </c>
      <c r="C3" s="44" t="s">
        <v>55</v>
      </c>
      <c r="D3" s="44" t="s">
        <v>56</v>
      </c>
      <c r="E3" s="498">
        <v>35000</v>
      </c>
      <c r="F3" s="44" t="s">
        <v>52</v>
      </c>
      <c r="G3" s="44"/>
      <c r="H3" s="44" t="s">
        <v>53</v>
      </c>
      <c r="I3" s="44" t="s">
        <v>57</v>
      </c>
      <c r="J3" s="44"/>
      <c r="K3" s="1">
        <v>0</v>
      </c>
      <c r="L3" s="1" t="s">
        <v>55</v>
      </c>
    </row>
    <row r="4" spans="1:12">
      <c r="A4" s="44"/>
      <c r="B4" s="497">
        <v>45756</v>
      </c>
      <c r="C4" s="44" t="s">
        <v>58</v>
      </c>
      <c r="D4" s="44" t="s">
        <v>59</v>
      </c>
      <c r="E4" s="44">
        <v>9944</v>
      </c>
      <c r="F4" s="44" t="s">
        <v>60</v>
      </c>
      <c r="G4" s="44"/>
      <c r="H4" s="44"/>
      <c r="I4" s="44"/>
      <c r="J4" s="44"/>
      <c r="K4" s="1">
        <v>0</v>
      </c>
      <c r="L4" s="1" t="s">
        <v>58</v>
      </c>
    </row>
    <row r="5" spans="1:12">
      <c r="A5" s="44"/>
      <c r="B5" s="497">
        <v>45765</v>
      </c>
      <c r="C5" s="44" t="s">
        <v>61</v>
      </c>
      <c r="D5" s="44" t="s">
        <v>62</v>
      </c>
      <c r="E5" s="44">
        <v>50000</v>
      </c>
      <c r="F5" s="44" t="s">
        <v>52</v>
      </c>
      <c r="G5" s="44" t="s">
        <v>63</v>
      </c>
      <c r="H5" s="44" t="s">
        <v>64</v>
      </c>
      <c r="I5" s="44" t="s">
        <v>65</v>
      </c>
      <c r="J5" s="44"/>
      <c r="K5" s="1">
        <v>2500</v>
      </c>
      <c r="L5" s="1" t="s">
        <v>61</v>
      </c>
    </row>
    <row r="6" spans="1:12">
      <c r="A6" s="44"/>
      <c r="B6" s="497">
        <v>45765</v>
      </c>
      <c r="C6" s="44" t="s">
        <v>61</v>
      </c>
      <c r="D6" s="44" t="s">
        <v>66</v>
      </c>
      <c r="E6" s="44">
        <v>274529.15000000002</v>
      </c>
      <c r="F6" s="44" t="s">
        <v>52</v>
      </c>
      <c r="G6" s="44" t="s">
        <v>63</v>
      </c>
      <c r="H6" s="44" t="s">
        <v>64</v>
      </c>
      <c r="I6" s="44" t="s">
        <v>67</v>
      </c>
      <c r="J6" s="44"/>
      <c r="K6" s="1">
        <v>14760</v>
      </c>
      <c r="L6" s="1" t="s">
        <v>61</v>
      </c>
    </row>
    <row r="7" spans="1:12">
      <c r="A7" s="44"/>
      <c r="B7" s="497">
        <v>45769</v>
      </c>
      <c r="C7" s="44" t="s">
        <v>61</v>
      </c>
      <c r="D7" s="44" t="s">
        <v>66</v>
      </c>
      <c r="E7" s="44">
        <v>3410.85</v>
      </c>
      <c r="F7" s="44" t="s">
        <v>52</v>
      </c>
      <c r="G7" s="44"/>
      <c r="H7" s="44" t="s">
        <v>64</v>
      </c>
      <c r="I7" s="44" t="s">
        <v>67</v>
      </c>
      <c r="J7" s="44"/>
      <c r="K7" s="1">
        <v>14760</v>
      </c>
      <c r="L7" s="1" t="s">
        <v>61</v>
      </c>
    </row>
    <row r="8" spans="1:12">
      <c r="A8" s="44"/>
      <c r="B8" s="497">
        <v>45775</v>
      </c>
      <c r="C8" s="44" t="s">
        <v>68</v>
      </c>
      <c r="D8" s="44" t="s">
        <v>69</v>
      </c>
      <c r="E8" s="44">
        <v>19500</v>
      </c>
      <c r="F8" s="44" t="s">
        <v>52</v>
      </c>
      <c r="G8" s="44"/>
      <c r="H8" s="44"/>
      <c r="I8" s="44"/>
      <c r="J8" s="44"/>
      <c r="K8" s="1">
        <v>3900</v>
      </c>
      <c r="L8" s="1" t="s">
        <v>68</v>
      </c>
    </row>
    <row r="9" spans="1:12">
      <c r="A9" s="44"/>
      <c r="B9" s="497">
        <v>45820</v>
      </c>
      <c r="C9" s="44" t="s">
        <v>61</v>
      </c>
      <c r="D9" s="44" t="s">
        <v>70</v>
      </c>
      <c r="E9" s="44">
        <v>10000</v>
      </c>
      <c r="F9" s="44" t="s">
        <v>52</v>
      </c>
      <c r="G9" s="44" t="s">
        <v>63</v>
      </c>
      <c r="H9" s="44" t="s">
        <v>64</v>
      </c>
      <c r="I9" s="44" t="s">
        <v>71</v>
      </c>
      <c r="J9" s="44"/>
      <c r="K9" s="1">
        <v>0</v>
      </c>
      <c r="L9" s="1" t="s">
        <v>61</v>
      </c>
    </row>
    <row r="10" spans="1:12">
      <c r="A10" s="44"/>
      <c r="B10" s="497">
        <v>45820</v>
      </c>
      <c r="C10" s="44" t="s">
        <v>61</v>
      </c>
      <c r="D10" s="44" t="s">
        <v>70</v>
      </c>
      <c r="E10" s="44">
        <v>150000</v>
      </c>
      <c r="F10" s="44" t="s">
        <v>52</v>
      </c>
      <c r="G10" s="44" t="s">
        <v>63</v>
      </c>
      <c r="H10" s="44" t="s">
        <v>64</v>
      </c>
      <c r="I10" s="44" t="s">
        <v>71</v>
      </c>
      <c r="J10" s="44"/>
      <c r="K10" s="1">
        <v>0</v>
      </c>
      <c r="L10" s="1" t="s">
        <v>61</v>
      </c>
    </row>
    <row r="11" spans="1:12">
      <c r="A11" s="44"/>
      <c r="B11" s="497">
        <v>45825</v>
      </c>
      <c r="C11" s="44" t="s">
        <v>61</v>
      </c>
      <c r="D11" s="44" t="s">
        <v>70</v>
      </c>
      <c r="E11" s="44">
        <v>1150</v>
      </c>
      <c r="F11" s="44" t="s">
        <v>52</v>
      </c>
      <c r="G11" s="44"/>
      <c r="H11" s="44" t="s">
        <v>64</v>
      </c>
      <c r="I11" s="44" t="s">
        <v>71</v>
      </c>
      <c r="J11" s="44"/>
      <c r="K11" s="1">
        <v>0</v>
      </c>
      <c r="L11" s="1" t="s">
        <v>61</v>
      </c>
    </row>
    <row r="12" spans="1:12">
      <c r="A12" s="44"/>
      <c r="B12" s="497">
        <v>45842</v>
      </c>
      <c r="C12" s="44" t="s">
        <v>68</v>
      </c>
      <c r="D12" s="44" t="s">
        <v>69</v>
      </c>
      <c r="E12" s="44">
        <v>15600</v>
      </c>
      <c r="F12" s="44" t="s">
        <v>52</v>
      </c>
      <c r="G12" s="44"/>
      <c r="H12" s="44" t="s">
        <v>72</v>
      </c>
      <c r="I12" s="44" t="s">
        <v>73</v>
      </c>
      <c r="J12" s="44"/>
      <c r="K12" s="1">
        <v>3900</v>
      </c>
      <c r="L12" s="1" t="s">
        <v>68</v>
      </c>
    </row>
    <row r="13" spans="1:12">
      <c r="A13" s="44"/>
      <c r="B13" s="497">
        <v>45849</v>
      </c>
      <c r="C13" s="44" t="s">
        <v>74</v>
      </c>
      <c r="D13" s="44" t="s">
        <v>75</v>
      </c>
      <c r="E13" s="44">
        <v>58000</v>
      </c>
      <c r="F13" s="44" t="s">
        <v>52</v>
      </c>
      <c r="G13" s="44"/>
      <c r="H13" s="44" t="s">
        <v>76</v>
      </c>
      <c r="I13" s="44" t="s">
        <v>77</v>
      </c>
      <c r="J13" s="44"/>
      <c r="K13" s="1">
        <v>0</v>
      </c>
      <c r="L13" s="1" t="s">
        <v>74</v>
      </c>
    </row>
    <row r="14" spans="1:12">
      <c r="A14" s="44"/>
      <c r="B14" s="497">
        <v>45857</v>
      </c>
      <c r="C14" s="44" t="s">
        <v>61</v>
      </c>
      <c r="D14" s="44" t="s">
        <v>78</v>
      </c>
      <c r="E14" s="44">
        <v>65000</v>
      </c>
      <c r="F14" s="44" t="s">
        <v>52</v>
      </c>
      <c r="G14" s="44" t="s">
        <v>63</v>
      </c>
      <c r="H14" s="44" t="s">
        <v>64</v>
      </c>
      <c r="I14" s="44" t="s">
        <v>79</v>
      </c>
      <c r="J14" s="44"/>
      <c r="K14" s="1">
        <v>0</v>
      </c>
      <c r="L14" s="1" t="s">
        <v>61</v>
      </c>
    </row>
    <row r="15" spans="1:12">
      <c r="A15" s="44"/>
      <c r="B15" s="497">
        <v>45860</v>
      </c>
      <c r="C15" s="44" t="s">
        <v>61</v>
      </c>
      <c r="D15" s="44" t="s">
        <v>78</v>
      </c>
      <c r="E15" s="44">
        <v>2000</v>
      </c>
      <c r="F15" s="44" t="s">
        <v>52</v>
      </c>
      <c r="G15" s="44"/>
      <c r="H15" s="44" t="s">
        <v>64</v>
      </c>
      <c r="I15" s="44" t="s">
        <v>79</v>
      </c>
      <c r="J15" s="44"/>
      <c r="K15" s="1">
        <v>0</v>
      </c>
      <c r="L15" s="1" t="s">
        <v>61</v>
      </c>
    </row>
    <row r="16" spans="1:12">
      <c r="A16" s="44"/>
      <c r="B16" s="499">
        <v>45875</v>
      </c>
      <c r="C16" s="44" t="s">
        <v>80</v>
      </c>
      <c r="D16" s="44" t="s">
        <v>81</v>
      </c>
      <c r="E16" s="44">
        <v>66300</v>
      </c>
      <c r="F16" s="44" t="s">
        <v>82</v>
      </c>
      <c r="G16" s="44"/>
      <c r="H16" s="44" t="s">
        <v>64</v>
      </c>
      <c r="I16" s="44" t="s">
        <v>83</v>
      </c>
      <c r="J16" s="44"/>
      <c r="K16" s="1">
        <v>12360</v>
      </c>
      <c r="L16" s="1" t="s">
        <v>80</v>
      </c>
    </row>
    <row r="17" spans="1:12">
      <c r="A17" s="44"/>
      <c r="B17" s="497">
        <v>45893</v>
      </c>
      <c r="C17" s="44" t="s">
        <v>84</v>
      </c>
      <c r="D17" s="44" t="s">
        <v>85</v>
      </c>
      <c r="E17" s="44">
        <v>10800</v>
      </c>
      <c r="F17" s="44" t="s">
        <v>52</v>
      </c>
      <c r="G17" s="44" t="s">
        <v>63</v>
      </c>
      <c r="H17" s="44"/>
      <c r="I17" s="44" t="s">
        <v>86</v>
      </c>
      <c r="J17" s="44"/>
      <c r="K17" s="1">
        <v>1200</v>
      </c>
      <c r="L17" s="1" t="s">
        <v>84</v>
      </c>
    </row>
    <row r="18" spans="1:12">
      <c r="A18" s="44"/>
      <c r="B18" s="497">
        <v>45898</v>
      </c>
      <c r="C18" s="44" t="s">
        <v>87</v>
      </c>
      <c r="D18" s="44" t="s">
        <v>88</v>
      </c>
      <c r="E18" s="44">
        <v>22000</v>
      </c>
      <c r="F18" s="44" t="s">
        <v>52</v>
      </c>
      <c r="G18" s="44" t="s">
        <v>63</v>
      </c>
      <c r="H18" s="44"/>
      <c r="I18" s="44" t="s">
        <v>89</v>
      </c>
      <c r="J18" s="44"/>
      <c r="K18" s="1">
        <v>7347.8</v>
      </c>
      <c r="L18" s="1" t="s">
        <v>87</v>
      </c>
    </row>
    <row r="19" spans="1:12">
      <c r="A19" s="44"/>
      <c r="B19" s="497">
        <v>45898</v>
      </c>
      <c r="C19" s="44" t="s">
        <v>87</v>
      </c>
      <c r="D19" s="44" t="s">
        <v>90</v>
      </c>
      <c r="E19" s="44">
        <v>42000</v>
      </c>
      <c r="F19" s="44" t="s">
        <v>52</v>
      </c>
      <c r="G19" s="44" t="s">
        <v>63</v>
      </c>
      <c r="H19" s="44"/>
      <c r="I19" s="44" t="s">
        <v>91</v>
      </c>
      <c r="J19" s="44"/>
      <c r="K19" s="1">
        <v>264108</v>
      </c>
      <c r="L19" s="1" t="s">
        <v>87</v>
      </c>
    </row>
    <row r="20" spans="1:12">
      <c r="A20" s="44"/>
      <c r="B20" s="497">
        <v>45898</v>
      </c>
      <c r="C20" s="44" t="s">
        <v>87</v>
      </c>
      <c r="D20" s="44" t="s">
        <v>90</v>
      </c>
      <c r="E20" s="44">
        <v>150000</v>
      </c>
      <c r="F20" s="44" t="s">
        <v>92</v>
      </c>
      <c r="G20" s="44"/>
      <c r="H20" s="44"/>
      <c r="I20" s="44" t="s">
        <v>91</v>
      </c>
      <c r="J20" s="44"/>
      <c r="K20" s="1">
        <v>264108</v>
      </c>
      <c r="L20" s="1" t="s">
        <v>87</v>
      </c>
    </row>
    <row r="21" spans="1:12">
      <c r="A21" s="44"/>
      <c r="B21" s="497">
        <v>45906</v>
      </c>
      <c r="C21" s="44" t="s">
        <v>93</v>
      </c>
      <c r="D21" s="44" t="s">
        <v>94</v>
      </c>
      <c r="E21" s="44">
        <v>120000</v>
      </c>
      <c r="F21" s="44" t="s">
        <v>52</v>
      </c>
      <c r="G21" s="44" t="s">
        <v>63</v>
      </c>
      <c r="H21" s="44" t="s">
        <v>95</v>
      </c>
      <c r="I21" s="44" t="s">
        <v>96</v>
      </c>
      <c r="J21" s="44"/>
      <c r="K21" s="1">
        <v>169356</v>
      </c>
      <c r="L21" s="1" t="s">
        <v>87</v>
      </c>
    </row>
    <row r="22" spans="1:12">
      <c r="A22" s="44"/>
      <c r="B22" s="497">
        <v>45912</v>
      </c>
      <c r="C22" s="44" t="s">
        <v>97</v>
      </c>
      <c r="D22" s="44" t="s">
        <v>98</v>
      </c>
      <c r="E22" s="44">
        <v>32172.5</v>
      </c>
      <c r="F22" s="44" t="s">
        <v>52</v>
      </c>
      <c r="G22" s="44"/>
      <c r="H22" s="44"/>
      <c r="I22" s="44" t="s">
        <v>99</v>
      </c>
      <c r="J22" s="44"/>
      <c r="K22" s="1">
        <v>7377.5</v>
      </c>
      <c r="L22" s="1" t="s">
        <v>97</v>
      </c>
    </row>
    <row r="23" spans="1:12">
      <c r="A23" s="44"/>
      <c r="B23" s="497">
        <v>45915</v>
      </c>
      <c r="C23" s="44" t="s">
        <v>97</v>
      </c>
      <c r="D23" s="44" t="s">
        <v>98</v>
      </c>
      <c r="E23" s="44">
        <v>4255</v>
      </c>
      <c r="F23" s="44" t="s">
        <v>52</v>
      </c>
      <c r="G23" s="44" t="s">
        <v>63</v>
      </c>
      <c r="H23" s="44"/>
      <c r="I23" s="44" t="s">
        <v>99</v>
      </c>
      <c r="J23" s="44"/>
      <c r="K23" s="1">
        <v>7377.5</v>
      </c>
      <c r="L23" s="1" t="s">
        <v>97</v>
      </c>
    </row>
    <row r="24" spans="1:12">
      <c r="A24" s="44"/>
      <c r="B24" s="497">
        <v>45915</v>
      </c>
      <c r="C24" s="44" t="s">
        <v>97</v>
      </c>
      <c r="D24" s="44" t="s">
        <v>98</v>
      </c>
      <c r="E24" s="44">
        <v>29970</v>
      </c>
      <c r="F24" s="44" t="s">
        <v>52</v>
      </c>
      <c r="G24" s="44" t="s">
        <v>63</v>
      </c>
      <c r="H24" s="44"/>
      <c r="I24" s="44" t="s">
        <v>99</v>
      </c>
      <c r="J24" s="44"/>
      <c r="K24" s="1">
        <v>7377.5</v>
      </c>
      <c r="L24" s="1" t="s">
        <v>97</v>
      </c>
    </row>
    <row r="25" spans="1:12">
      <c r="A25" s="44"/>
      <c r="B25" s="497">
        <v>45917</v>
      </c>
      <c r="C25" s="44" t="s">
        <v>100</v>
      </c>
      <c r="D25" s="44" t="s">
        <v>101</v>
      </c>
      <c r="E25" s="44">
        <v>9451.5</v>
      </c>
      <c r="F25" s="44" t="s">
        <v>52</v>
      </c>
      <c r="G25" s="44"/>
      <c r="H25" s="44" t="s">
        <v>102</v>
      </c>
      <c r="I25" s="44" t="s">
        <v>103</v>
      </c>
      <c r="J25" s="44"/>
      <c r="K25" s="1">
        <v>26148.5</v>
      </c>
      <c r="L25" s="1" t="s">
        <v>100</v>
      </c>
    </row>
    <row r="26" spans="1:12">
      <c r="A26" s="44"/>
      <c r="B26" s="497">
        <v>45919</v>
      </c>
      <c r="C26" s="44" t="s">
        <v>104</v>
      </c>
      <c r="D26" s="44" t="s">
        <v>105</v>
      </c>
      <c r="E26" s="44">
        <v>27000</v>
      </c>
      <c r="F26" s="44" t="s">
        <v>52</v>
      </c>
      <c r="G26" s="44"/>
      <c r="H26" s="44"/>
      <c r="I26" s="44" t="s">
        <v>106</v>
      </c>
      <c r="J26" s="44"/>
      <c r="K26" s="1">
        <v>63000</v>
      </c>
      <c r="L26" s="1" t="s">
        <v>104</v>
      </c>
    </row>
    <row r="27" spans="1:12">
      <c r="A27" s="44"/>
      <c r="B27" s="497">
        <v>45926</v>
      </c>
      <c r="C27" s="44" t="s">
        <v>93</v>
      </c>
      <c r="D27" s="44" t="s">
        <v>94</v>
      </c>
      <c r="E27" s="44">
        <v>33990</v>
      </c>
      <c r="F27" s="44" t="s">
        <v>52</v>
      </c>
      <c r="G27" s="44" t="s">
        <v>107</v>
      </c>
      <c r="H27" s="44"/>
      <c r="I27" s="44" t="s">
        <v>96</v>
      </c>
      <c r="J27" s="44"/>
      <c r="K27" s="500">
        <v>169356</v>
      </c>
      <c r="L27" s="1" t="s">
        <v>87</v>
      </c>
    </row>
    <row r="28" spans="1:12">
      <c r="A28" s="44"/>
      <c r="B28" s="497">
        <v>45926</v>
      </c>
      <c r="C28" s="44" t="s">
        <v>108</v>
      </c>
      <c r="D28" s="44" t="s">
        <v>94</v>
      </c>
      <c r="E28" s="44">
        <v>71622.67</v>
      </c>
      <c r="F28" s="44" t="s">
        <v>52</v>
      </c>
      <c r="G28" s="44" t="s">
        <v>107</v>
      </c>
      <c r="H28" s="44"/>
      <c r="I28" s="44" t="s">
        <v>96</v>
      </c>
      <c r="J28" s="44"/>
      <c r="K28" s="500">
        <v>169356</v>
      </c>
      <c r="L28" s="1" t="s">
        <v>87</v>
      </c>
    </row>
    <row r="29" spans="1:12">
      <c r="A29" s="44"/>
      <c r="B29" s="497">
        <v>45928</v>
      </c>
      <c r="C29" s="44" t="s">
        <v>109</v>
      </c>
      <c r="D29" s="44" t="s">
        <v>110</v>
      </c>
      <c r="E29" s="44">
        <v>70200</v>
      </c>
      <c r="F29" s="44" t="s">
        <v>52</v>
      </c>
      <c r="G29" s="44"/>
      <c r="H29" s="44"/>
      <c r="I29" s="44" t="s">
        <v>111</v>
      </c>
      <c r="J29" s="44"/>
      <c r="K29" s="500">
        <v>7800</v>
      </c>
      <c r="L29" s="1" t="s">
        <v>109</v>
      </c>
    </row>
    <row r="30" spans="1:12">
      <c r="A30" s="44"/>
      <c r="B30" s="497">
        <v>45929</v>
      </c>
      <c r="C30" s="44" t="s">
        <v>112</v>
      </c>
      <c r="D30" s="44" t="s">
        <v>113</v>
      </c>
      <c r="E30" s="44">
        <v>14331.84</v>
      </c>
      <c r="F30" s="44" t="s">
        <v>114</v>
      </c>
      <c r="G30" s="44" t="s">
        <v>63</v>
      </c>
      <c r="H30" s="44"/>
      <c r="I30" s="44" t="s">
        <v>115</v>
      </c>
      <c r="J30" s="44"/>
      <c r="K30" s="500">
        <v>0</v>
      </c>
      <c r="L30" s="1" t="s">
        <v>112</v>
      </c>
    </row>
    <row r="31" spans="1:12">
      <c r="A31" s="44"/>
      <c r="B31" s="497">
        <v>45929</v>
      </c>
      <c r="C31" s="44" t="s">
        <v>112</v>
      </c>
      <c r="D31" s="44" t="s">
        <v>113</v>
      </c>
      <c r="E31" s="44">
        <v>10700</v>
      </c>
      <c r="F31" s="44" t="s">
        <v>114</v>
      </c>
      <c r="G31" s="44" t="s">
        <v>63</v>
      </c>
      <c r="H31" s="44"/>
      <c r="I31" s="44" t="s">
        <v>115</v>
      </c>
      <c r="J31" s="44"/>
      <c r="K31" s="500">
        <v>0</v>
      </c>
      <c r="L31" s="1" t="s">
        <v>112</v>
      </c>
    </row>
    <row r="32" spans="1:12">
      <c r="A32" s="44"/>
      <c r="B32" s="497">
        <v>45929</v>
      </c>
      <c r="C32" s="44" t="s">
        <v>112</v>
      </c>
      <c r="D32" s="44" t="s">
        <v>113</v>
      </c>
      <c r="E32" s="44">
        <v>14598.16</v>
      </c>
      <c r="F32" s="44" t="s">
        <v>114</v>
      </c>
      <c r="G32" s="44" t="s">
        <v>63</v>
      </c>
      <c r="H32" s="44"/>
      <c r="I32" s="44" t="s">
        <v>115</v>
      </c>
      <c r="J32" s="44"/>
      <c r="K32" s="500">
        <v>0</v>
      </c>
      <c r="L32" s="1" t="s">
        <v>112</v>
      </c>
    </row>
    <row r="33" spans="1:12">
      <c r="A33" s="44"/>
      <c r="B33" s="497">
        <v>45929</v>
      </c>
      <c r="C33" s="44" t="s">
        <v>112</v>
      </c>
      <c r="D33" s="44" t="s">
        <v>113</v>
      </c>
      <c r="E33" s="44">
        <v>10000</v>
      </c>
      <c r="F33" s="44" t="s">
        <v>114</v>
      </c>
      <c r="G33" s="44" t="s">
        <v>63</v>
      </c>
      <c r="H33" s="44"/>
      <c r="I33" s="44" t="s">
        <v>115</v>
      </c>
      <c r="J33" s="44"/>
      <c r="K33" s="500">
        <v>0</v>
      </c>
      <c r="L33" s="1" t="s">
        <v>112</v>
      </c>
    </row>
    <row r="34" spans="1:12">
      <c r="A34" s="44"/>
      <c r="B34" s="497">
        <v>45929</v>
      </c>
      <c r="C34" s="44" t="s">
        <v>112</v>
      </c>
      <c r="D34" s="44" t="s">
        <v>113</v>
      </c>
      <c r="E34" s="44">
        <v>370</v>
      </c>
      <c r="F34" s="44" t="s">
        <v>114</v>
      </c>
      <c r="G34" s="44" t="s">
        <v>63</v>
      </c>
      <c r="H34" s="44"/>
      <c r="I34" s="44" t="s">
        <v>115</v>
      </c>
      <c r="J34" s="44"/>
      <c r="K34" s="500">
        <v>0</v>
      </c>
      <c r="L34" s="1" t="s">
        <v>112</v>
      </c>
    </row>
    <row r="35" spans="1:12">
      <c r="A35" s="44"/>
      <c r="B35" s="497">
        <v>45929</v>
      </c>
      <c r="C35" s="44" t="s">
        <v>112</v>
      </c>
      <c r="D35" s="44" t="s">
        <v>116</v>
      </c>
      <c r="E35" s="44">
        <v>100000</v>
      </c>
      <c r="F35" s="44" t="s">
        <v>114</v>
      </c>
      <c r="G35" s="44" t="s">
        <v>63</v>
      </c>
      <c r="H35" s="44"/>
      <c r="I35" s="44" t="s">
        <v>117</v>
      </c>
      <c r="J35" s="44"/>
      <c r="K35" s="500">
        <v>0</v>
      </c>
      <c r="L35" s="1" t="s">
        <v>112</v>
      </c>
    </row>
    <row r="36" spans="1:12">
      <c r="A36" s="44"/>
      <c r="B36" s="497">
        <v>45930</v>
      </c>
      <c r="C36" s="44" t="s">
        <v>118</v>
      </c>
      <c r="D36" s="44" t="s">
        <v>119</v>
      </c>
      <c r="E36" s="44">
        <v>40000</v>
      </c>
      <c r="F36" s="44" t="s">
        <v>52</v>
      </c>
      <c r="G36" s="44"/>
      <c r="H36" s="44"/>
      <c r="I36" s="44" t="s">
        <v>120</v>
      </c>
      <c r="J36" s="44"/>
      <c r="K36" s="500">
        <v>0</v>
      </c>
      <c r="L36" s="1" t="s">
        <v>118</v>
      </c>
    </row>
    <row r="37" spans="1:12">
      <c r="A37" s="44"/>
      <c r="B37" s="497">
        <v>45925</v>
      </c>
      <c r="C37" s="44" t="s">
        <v>87</v>
      </c>
      <c r="D37" s="44" t="s">
        <v>88</v>
      </c>
      <c r="E37" s="44">
        <v>21754.2</v>
      </c>
      <c r="F37" s="44" t="s">
        <v>52</v>
      </c>
      <c r="G37" s="44" t="s">
        <v>63</v>
      </c>
      <c r="H37" s="44"/>
      <c r="I37" s="44" t="s">
        <v>89</v>
      </c>
      <c r="J37" s="44"/>
      <c r="K37" s="500">
        <v>7347.8</v>
      </c>
      <c r="L37" s="1" t="s">
        <v>87</v>
      </c>
    </row>
    <row r="38" spans="1:12">
      <c r="A38" s="44"/>
      <c r="B38" s="497">
        <v>45929</v>
      </c>
      <c r="C38" s="44" t="s">
        <v>87</v>
      </c>
      <c r="D38" s="44" t="s">
        <v>88</v>
      </c>
      <c r="E38" s="44">
        <v>245.800000000003</v>
      </c>
      <c r="F38" s="44" t="s">
        <v>52</v>
      </c>
      <c r="G38" s="44" t="s">
        <v>63</v>
      </c>
      <c r="H38" s="44"/>
      <c r="I38" s="44" t="s">
        <v>89</v>
      </c>
      <c r="J38" s="44"/>
      <c r="K38" s="500">
        <v>7347.8</v>
      </c>
      <c r="L38" s="1" t="s">
        <v>87</v>
      </c>
    </row>
    <row r="39" spans="1:12">
      <c r="A39" s="44"/>
      <c r="B39" s="497">
        <v>45941</v>
      </c>
      <c r="C39" s="44" t="s">
        <v>121</v>
      </c>
      <c r="D39" s="44" t="s">
        <v>122</v>
      </c>
      <c r="E39" s="44">
        <v>61480</v>
      </c>
      <c r="F39" s="44" t="s">
        <v>52</v>
      </c>
      <c r="G39" s="44"/>
      <c r="H39" s="44"/>
      <c r="I39" s="44" t="s">
        <v>123</v>
      </c>
      <c r="J39" s="44"/>
      <c r="K39" s="500">
        <v>0</v>
      </c>
      <c r="L39" s="1" t="s">
        <v>121</v>
      </c>
    </row>
    <row r="40" spans="1:12">
      <c r="A40" s="44"/>
      <c r="B40" s="497">
        <v>45952</v>
      </c>
      <c r="C40" s="44" t="s">
        <v>124</v>
      </c>
      <c r="D40" s="44" t="s">
        <v>125</v>
      </c>
      <c r="E40" s="44">
        <v>19800</v>
      </c>
      <c r="F40" s="44" t="s">
        <v>60</v>
      </c>
      <c r="G40" s="44" t="s">
        <v>63</v>
      </c>
      <c r="H40" s="44" t="s">
        <v>126</v>
      </c>
      <c r="I40" s="44" t="s">
        <v>127</v>
      </c>
      <c r="J40" s="44"/>
      <c r="K40" s="500">
        <v>13200</v>
      </c>
      <c r="L40" s="1" t="s">
        <v>124</v>
      </c>
    </row>
    <row r="41" spans="1:12">
      <c r="A41" s="44"/>
      <c r="B41" s="497">
        <v>45952</v>
      </c>
      <c r="C41" s="44" t="s">
        <v>128</v>
      </c>
      <c r="D41" s="44" t="s">
        <v>129</v>
      </c>
      <c r="E41" s="44">
        <v>20000</v>
      </c>
      <c r="F41" s="44" t="s">
        <v>60</v>
      </c>
      <c r="G41" s="44" t="s">
        <v>63</v>
      </c>
      <c r="H41" s="44"/>
      <c r="I41" s="44" t="s">
        <v>130</v>
      </c>
      <c r="J41" s="44"/>
      <c r="K41" s="500">
        <v>0</v>
      </c>
      <c r="L41" s="1" t="s">
        <v>128</v>
      </c>
    </row>
    <row r="42" spans="1:12">
      <c r="A42" s="44"/>
      <c r="B42" s="497">
        <v>45952</v>
      </c>
      <c r="C42" s="44" t="s">
        <v>128</v>
      </c>
      <c r="D42" s="44" t="s">
        <v>129</v>
      </c>
      <c r="E42" s="44">
        <v>50000</v>
      </c>
      <c r="F42" s="44" t="s">
        <v>60</v>
      </c>
      <c r="G42" s="44" t="s">
        <v>63</v>
      </c>
      <c r="H42" s="44"/>
      <c r="I42" s="44" t="s">
        <v>130</v>
      </c>
      <c r="J42" s="44"/>
      <c r="K42" s="500">
        <v>0</v>
      </c>
      <c r="L42" s="1" t="s">
        <v>128</v>
      </c>
    </row>
    <row r="43" spans="1:12">
      <c r="A43" s="44"/>
      <c r="B43" s="497">
        <v>45952</v>
      </c>
      <c r="C43" s="44" t="s">
        <v>131</v>
      </c>
      <c r="D43" s="44" t="s">
        <v>132</v>
      </c>
      <c r="E43" s="44">
        <v>61515.4</v>
      </c>
      <c r="F43" s="44" t="s">
        <v>52</v>
      </c>
      <c r="G43" s="44"/>
      <c r="H43" s="44"/>
      <c r="I43" s="44" t="s">
        <v>133</v>
      </c>
      <c r="J43" s="44"/>
      <c r="K43" s="500">
        <v>3065</v>
      </c>
      <c r="L43" s="1" t="s">
        <v>131</v>
      </c>
    </row>
    <row r="44" spans="1:12">
      <c r="A44" s="44"/>
      <c r="B44" s="497">
        <v>45957</v>
      </c>
      <c r="C44" s="44" t="s">
        <v>134</v>
      </c>
      <c r="D44" s="44" t="s">
        <v>135</v>
      </c>
      <c r="E44" s="44">
        <v>240000</v>
      </c>
      <c r="F44" s="44" t="s">
        <v>136</v>
      </c>
      <c r="G44" s="44"/>
      <c r="H44" s="44"/>
      <c r="I44" s="44" t="s">
        <v>137</v>
      </c>
      <c r="J44" s="44"/>
      <c r="K44" s="500">
        <v>-340000</v>
      </c>
      <c r="L44" s="1" t="s">
        <v>134</v>
      </c>
    </row>
    <row r="45" spans="1:12">
      <c r="A45" s="44"/>
      <c r="B45" s="497">
        <v>45958</v>
      </c>
      <c r="C45" s="44" t="s">
        <v>87</v>
      </c>
      <c r="D45" s="44" t="s">
        <v>138</v>
      </c>
      <c r="E45" s="44">
        <v>218667.9</v>
      </c>
      <c r="F45" s="44" t="s">
        <v>139</v>
      </c>
      <c r="G45" s="44"/>
      <c r="H45" s="44"/>
      <c r="I45" s="44" t="s">
        <v>140</v>
      </c>
      <c r="J45" s="44"/>
      <c r="K45" s="500">
        <v>158481.1</v>
      </c>
      <c r="L45" s="1" t="s">
        <v>87</v>
      </c>
    </row>
    <row r="46" spans="1:12">
      <c r="A46" s="44"/>
      <c r="B46" s="497">
        <v>45959</v>
      </c>
      <c r="C46" s="44" t="s">
        <v>141</v>
      </c>
      <c r="D46" s="44" t="s">
        <v>142</v>
      </c>
      <c r="E46" s="44">
        <v>46000</v>
      </c>
      <c r="F46" s="44" t="s">
        <v>82</v>
      </c>
      <c r="G46" s="44"/>
      <c r="H46" s="44"/>
      <c r="I46" s="44" t="s">
        <v>143</v>
      </c>
      <c r="J46" s="44"/>
      <c r="K46" s="500">
        <v>0</v>
      </c>
      <c r="L46" s="1" t="s">
        <v>141</v>
      </c>
    </row>
    <row r="47" spans="1:12">
      <c r="A47" s="44"/>
      <c r="B47" s="497">
        <v>45960</v>
      </c>
      <c r="C47" s="44" t="s">
        <v>87</v>
      </c>
      <c r="D47" s="44" t="s">
        <v>144</v>
      </c>
      <c r="E47" s="44">
        <v>50900</v>
      </c>
      <c r="F47" s="44" t="s">
        <v>52</v>
      </c>
      <c r="G47" s="44" t="s">
        <v>145</v>
      </c>
      <c r="H47" s="44"/>
      <c r="I47" s="44" t="s">
        <v>146</v>
      </c>
      <c r="J47" s="44"/>
      <c r="K47" s="500">
        <v>47900.4</v>
      </c>
      <c r="L47" s="1" t="s">
        <v>87</v>
      </c>
    </row>
    <row r="48" spans="1:12">
      <c r="A48" s="44"/>
      <c r="B48" s="497">
        <v>45960</v>
      </c>
      <c r="C48" s="44" t="s">
        <v>87</v>
      </c>
      <c r="D48" s="44" t="s">
        <v>147</v>
      </c>
      <c r="E48" s="44">
        <v>42900</v>
      </c>
      <c r="F48" s="44" t="s">
        <v>52</v>
      </c>
      <c r="G48" s="44" t="s">
        <v>145</v>
      </c>
      <c r="H48" s="44"/>
      <c r="I48" s="44" t="s">
        <v>148</v>
      </c>
      <c r="J48" s="44"/>
      <c r="K48" s="500">
        <v>37163.599999999999</v>
      </c>
      <c r="L48" s="1" t="s">
        <v>87</v>
      </c>
    </row>
    <row r="49" spans="1:12">
      <c r="A49" s="44"/>
      <c r="B49" s="497">
        <v>45960</v>
      </c>
      <c r="C49" s="44" t="s">
        <v>87</v>
      </c>
      <c r="D49" s="44" t="s">
        <v>149</v>
      </c>
      <c r="E49" s="44">
        <v>48500</v>
      </c>
      <c r="F49" s="44" t="s">
        <v>52</v>
      </c>
      <c r="G49" s="44" t="s">
        <v>145</v>
      </c>
      <c r="H49" s="44"/>
      <c r="I49" s="44" t="s">
        <v>150</v>
      </c>
      <c r="J49" s="44"/>
      <c r="K49" s="500">
        <v>44718.8</v>
      </c>
      <c r="L49" s="1" t="s">
        <v>87</v>
      </c>
    </row>
    <row r="50" spans="1:12">
      <c r="A50" s="44"/>
      <c r="B50" s="497">
        <v>45960</v>
      </c>
      <c r="C50" s="44" t="s">
        <v>87</v>
      </c>
      <c r="D50" s="44" t="s">
        <v>151</v>
      </c>
      <c r="E50" s="44">
        <v>85400</v>
      </c>
      <c r="F50" s="44" t="s">
        <v>52</v>
      </c>
      <c r="G50" s="44" t="s">
        <v>145</v>
      </c>
      <c r="H50" s="44"/>
      <c r="I50" s="44" t="s">
        <v>152</v>
      </c>
      <c r="J50" s="44"/>
      <c r="K50" s="500">
        <v>83887.6</v>
      </c>
      <c r="L50" s="1" t="s">
        <v>87</v>
      </c>
    </row>
    <row r="51" spans="1:12">
      <c r="A51" s="44"/>
      <c r="B51" s="497">
        <v>45965</v>
      </c>
      <c r="C51" s="44" t="s">
        <v>93</v>
      </c>
      <c r="D51" s="44" t="s">
        <v>94</v>
      </c>
      <c r="E51" s="44">
        <v>387.33</v>
      </c>
      <c r="F51" s="44" t="s">
        <v>153</v>
      </c>
      <c r="G51" s="44"/>
      <c r="H51" s="44"/>
      <c r="I51" s="44" t="s">
        <v>96</v>
      </c>
      <c r="J51" s="44"/>
      <c r="K51" s="500">
        <v>169356</v>
      </c>
      <c r="L51" s="1" t="s">
        <v>87</v>
      </c>
    </row>
    <row r="52" spans="1:12">
      <c r="A52" s="44"/>
      <c r="B52" s="497">
        <v>45965</v>
      </c>
      <c r="C52" s="44" t="s">
        <v>154</v>
      </c>
      <c r="D52" s="44" t="s">
        <v>155</v>
      </c>
      <c r="E52" s="44">
        <v>91800</v>
      </c>
      <c r="F52" s="44" t="s">
        <v>52</v>
      </c>
      <c r="G52" s="44" t="s">
        <v>63</v>
      </c>
      <c r="H52" s="44"/>
      <c r="I52" s="44" t="s">
        <v>156</v>
      </c>
      <c r="J52" s="44"/>
      <c r="K52" s="500">
        <v>-91800</v>
      </c>
      <c r="L52" s="1" t="s">
        <v>154</v>
      </c>
    </row>
    <row r="53" spans="1:12">
      <c r="A53" s="44"/>
      <c r="B53" s="497">
        <v>45765</v>
      </c>
      <c r="C53" s="44" t="s">
        <v>61</v>
      </c>
      <c r="D53" s="44" t="s">
        <v>62</v>
      </c>
      <c r="E53" s="44">
        <v>-2500</v>
      </c>
      <c r="F53" s="44" t="s">
        <v>52</v>
      </c>
      <c r="G53" s="44" t="s">
        <v>63</v>
      </c>
      <c r="H53" s="44" t="s">
        <v>64</v>
      </c>
      <c r="I53" s="44" t="s">
        <v>65</v>
      </c>
      <c r="J53" s="44"/>
      <c r="K53" s="500">
        <v>2500</v>
      </c>
      <c r="L53" s="1" t="s">
        <v>61</v>
      </c>
    </row>
    <row r="54" spans="1:12">
      <c r="A54" s="44"/>
      <c r="B54" s="497">
        <v>45765</v>
      </c>
      <c r="C54" s="44" t="s">
        <v>61</v>
      </c>
      <c r="D54" s="44" t="s">
        <v>66</v>
      </c>
      <c r="E54" s="44">
        <v>2500</v>
      </c>
      <c r="F54" s="44" t="s">
        <v>52</v>
      </c>
      <c r="G54" s="44" t="s">
        <v>63</v>
      </c>
      <c r="H54" s="44" t="s">
        <v>64</v>
      </c>
      <c r="I54" s="44" t="s">
        <v>65</v>
      </c>
      <c r="J54" s="44"/>
      <c r="K54" s="500">
        <v>14760</v>
      </c>
      <c r="L54" s="1" t="s">
        <v>61</v>
      </c>
    </row>
    <row r="55" spans="1:12">
      <c r="A55" s="44"/>
      <c r="B55" s="497">
        <v>45985</v>
      </c>
      <c r="C55" s="44" t="s">
        <v>128</v>
      </c>
      <c r="D55" s="44" t="s">
        <v>129</v>
      </c>
      <c r="E55" s="44">
        <v>29080</v>
      </c>
      <c r="F55" s="44" t="s">
        <v>60</v>
      </c>
      <c r="G55" s="44" t="s">
        <v>157</v>
      </c>
      <c r="H55" s="44"/>
      <c r="I55" s="44" t="s">
        <v>130</v>
      </c>
      <c r="J55" s="44"/>
      <c r="K55" s="500">
        <v>0</v>
      </c>
      <c r="L55" s="1" t="s">
        <v>128</v>
      </c>
    </row>
    <row r="56" spans="1:12">
      <c r="A56" s="44"/>
      <c r="B56" s="497">
        <v>45986</v>
      </c>
      <c r="C56" s="44" t="s">
        <v>158</v>
      </c>
      <c r="D56" s="44" t="s">
        <v>159</v>
      </c>
      <c r="E56" s="44">
        <v>65000</v>
      </c>
      <c r="F56" s="44" t="s">
        <v>52</v>
      </c>
      <c r="G56" s="44" t="s">
        <v>63</v>
      </c>
      <c r="H56" s="44"/>
      <c r="I56" s="44" t="s">
        <v>160</v>
      </c>
      <c r="J56" s="44"/>
      <c r="K56" s="500">
        <v>0</v>
      </c>
      <c r="L56" s="1" t="s">
        <v>158</v>
      </c>
    </row>
    <row r="57" spans="1:12">
      <c r="A57" s="44"/>
      <c r="B57" s="497">
        <v>45986</v>
      </c>
      <c r="C57" s="44" t="s">
        <v>87</v>
      </c>
      <c r="D57" s="44" t="s">
        <v>138</v>
      </c>
      <c r="E57" s="44">
        <v>64000</v>
      </c>
      <c r="F57" s="44" t="s">
        <v>161</v>
      </c>
      <c r="G57" s="44" t="s">
        <v>63</v>
      </c>
      <c r="H57" s="44"/>
      <c r="I57" s="44" t="s">
        <v>140</v>
      </c>
      <c r="J57" s="44"/>
      <c r="K57" s="500">
        <v>158481.1</v>
      </c>
      <c r="L57" s="1" t="s">
        <v>87</v>
      </c>
    </row>
    <row r="58" spans="1:12">
      <c r="A58" s="44"/>
      <c r="B58" s="497">
        <v>45986</v>
      </c>
      <c r="C58" s="44" t="s">
        <v>87</v>
      </c>
      <c r="D58" s="44" t="s">
        <v>138</v>
      </c>
      <c r="E58" s="44">
        <v>96000</v>
      </c>
      <c r="F58" s="44" t="s">
        <v>161</v>
      </c>
      <c r="G58" s="44" t="s">
        <v>63</v>
      </c>
      <c r="H58" s="44"/>
      <c r="I58" s="44" t="s">
        <v>140</v>
      </c>
      <c r="J58" s="44"/>
      <c r="K58" s="500">
        <v>158481.1</v>
      </c>
      <c r="L58" s="1" t="s">
        <v>87</v>
      </c>
    </row>
    <row r="59" spans="1:12">
      <c r="A59" s="44"/>
      <c r="B59" s="497">
        <v>45988</v>
      </c>
      <c r="C59" s="44" t="s">
        <v>93</v>
      </c>
      <c r="D59" s="44" t="s">
        <v>94</v>
      </c>
      <c r="E59" s="44">
        <v>120</v>
      </c>
      <c r="F59" s="44" t="s">
        <v>153</v>
      </c>
      <c r="G59" s="44"/>
      <c r="H59" s="44"/>
      <c r="I59" s="44" t="s">
        <v>96</v>
      </c>
      <c r="J59" s="44"/>
      <c r="K59" s="500">
        <v>169356</v>
      </c>
      <c r="L59" s="1" t="s">
        <v>87</v>
      </c>
    </row>
    <row r="60" spans="1:12">
      <c r="A60" s="44"/>
      <c r="B60" s="497">
        <v>45988</v>
      </c>
      <c r="C60" s="44" t="s">
        <v>93</v>
      </c>
      <c r="D60" s="44" t="s">
        <v>94</v>
      </c>
      <c r="E60" s="44">
        <v>63760</v>
      </c>
      <c r="F60" s="44" t="s">
        <v>52</v>
      </c>
      <c r="G60" s="44"/>
      <c r="H60" s="44"/>
      <c r="I60" s="44" t="s">
        <v>96</v>
      </c>
      <c r="J60" s="44"/>
      <c r="K60" s="500">
        <v>169356</v>
      </c>
      <c r="L60" s="1" t="s">
        <v>87</v>
      </c>
    </row>
    <row r="61" spans="1:12">
      <c r="A61" s="44"/>
      <c r="B61" s="497">
        <v>45988</v>
      </c>
      <c r="C61" s="44" t="s">
        <v>93</v>
      </c>
      <c r="D61" s="44" t="s">
        <v>94</v>
      </c>
      <c r="E61" s="44">
        <v>64020</v>
      </c>
      <c r="F61" s="44" t="s">
        <v>52</v>
      </c>
      <c r="G61" s="44"/>
      <c r="H61" s="44"/>
      <c r="I61" s="44" t="s">
        <v>96</v>
      </c>
      <c r="J61" s="44"/>
      <c r="K61" s="500">
        <v>169356</v>
      </c>
      <c r="L61" s="1" t="s">
        <v>87</v>
      </c>
    </row>
    <row r="62" spans="1:12">
      <c r="A62" s="44"/>
      <c r="B62" s="497">
        <v>45988</v>
      </c>
      <c r="C62" s="44" t="s">
        <v>87</v>
      </c>
      <c r="D62" s="44" t="s">
        <v>162</v>
      </c>
      <c r="E62" s="44">
        <v>12002.4</v>
      </c>
      <c r="F62" s="44" t="s">
        <v>52</v>
      </c>
      <c r="G62" s="44" t="s">
        <v>63</v>
      </c>
      <c r="H62" s="44"/>
      <c r="I62" s="44" t="s">
        <v>163</v>
      </c>
      <c r="J62" s="44"/>
      <c r="K62" s="500">
        <v>296410.2</v>
      </c>
      <c r="L62" s="1" t="s">
        <v>87</v>
      </c>
    </row>
    <row r="63" spans="1:12">
      <c r="A63" s="44"/>
      <c r="B63" s="497">
        <v>45988</v>
      </c>
      <c r="C63" s="44" t="s">
        <v>87</v>
      </c>
      <c r="D63" s="44" t="s">
        <v>88</v>
      </c>
      <c r="E63" s="44">
        <v>22130.2</v>
      </c>
      <c r="F63" s="44" t="s">
        <v>52</v>
      </c>
      <c r="G63" s="44" t="s">
        <v>63</v>
      </c>
      <c r="H63" s="44"/>
      <c r="I63" s="44" t="s">
        <v>164</v>
      </c>
      <c r="J63" s="44"/>
      <c r="K63" s="500">
        <v>7347.8</v>
      </c>
      <c r="L63" s="1" t="s">
        <v>87</v>
      </c>
    </row>
    <row r="64" spans="1:12">
      <c r="A64" s="44"/>
      <c r="B64" s="497">
        <v>45988</v>
      </c>
      <c r="C64" s="44" t="s">
        <v>87</v>
      </c>
      <c r="D64" s="44" t="s">
        <v>144</v>
      </c>
      <c r="E64" s="44">
        <v>50925.3</v>
      </c>
      <c r="F64" s="44" t="s">
        <v>52</v>
      </c>
      <c r="G64" s="44" t="s">
        <v>63</v>
      </c>
      <c r="H64" s="44"/>
      <c r="I64" s="44" t="s">
        <v>146</v>
      </c>
      <c r="J64" s="44"/>
      <c r="K64" s="500">
        <v>47900.4</v>
      </c>
      <c r="L64" s="1" t="s">
        <v>87</v>
      </c>
    </row>
    <row r="65" spans="1:12">
      <c r="A65" s="44"/>
      <c r="B65" s="497">
        <v>45988</v>
      </c>
      <c r="C65" s="44" t="s">
        <v>87</v>
      </c>
      <c r="D65" s="44" t="s">
        <v>147</v>
      </c>
      <c r="E65" s="44">
        <v>42872.7</v>
      </c>
      <c r="F65" s="44" t="s">
        <v>52</v>
      </c>
      <c r="G65" s="44" t="s">
        <v>63</v>
      </c>
      <c r="H65" s="44"/>
      <c r="I65" s="44" t="s">
        <v>148</v>
      </c>
      <c r="J65" s="44"/>
      <c r="K65" s="500">
        <v>37163.599999999999</v>
      </c>
      <c r="L65" s="1" t="s">
        <v>87</v>
      </c>
    </row>
    <row r="66" spans="1:12">
      <c r="A66" s="44"/>
      <c r="B66" s="497">
        <v>45988</v>
      </c>
      <c r="C66" s="44" t="s">
        <v>87</v>
      </c>
      <c r="D66" s="44" t="s">
        <v>149</v>
      </c>
      <c r="E66" s="44">
        <v>13553.4</v>
      </c>
      <c r="F66" s="44" t="s">
        <v>52</v>
      </c>
      <c r="G66" s="44" t="s">
        <v>63</v>
      </c>
      <c r="H66" s="44"/>
      <c r="I66" s="44" t="s">
        <v>150</v>
      </c>
      <c r="J66" s="44"/>
      <c r="K66" s="500">
        <v>44718.8</v>
      </c>
      <c r="L66" s="1" t="s">
        <v>87</v>
      </c>
    </row>
    <row r="67" spans="1:12">
      <c r="A67" s="44"/>
      <c r="B67" s="497">
        <v>45988</v>
      </c>
      <c r="C67" s="44" t="s">
        <v>87</v>
      </c>
      <c r="D67" s="44" t="s">
        <v>149</v>
      </c>
      <c r="E67" s="44">
        <v>401.4</v>
      </c>
      <c r="F67" s="44" t="s">
        <v>52</v>
      </c>
      <c r="G67" s="44"/>
      <c r="H67" s="44"/>
      <c r="I67" s="44" t="s">
        <v>150</v>
      </c>
      <c r="J67" s="44"/>
      <c r="K67" s="500">
        <v>44718.8</v>
      </c>
      <c r="L67" s="1" t="s">
        <v>87</v>
      </c>
    </row>
    <row r="68" spans="1:12">
      <c r="A68" s="44"/>
      <c r="B68" s="497">
        <v>45988</v>
      </c>
      <c r="C68" s="44" t="s">
        <v>87</v>
      </c>
      <c r="D68" s="44" t="s">
        <v>149</v>
      </c>
      <c r="E68" s="44">
        <v>34584.300000000003</v>
      </c>
      <c r="F68" s="44" t="s">
        <v>52</v>
      </c>
      <c r="G68" s="44" t="s">
        <v>63</v>
      </c>
      <c r="H68" s="44"/>
      <c r="I68" s="44" t="s">
        <v>150</v>
      </c>
      <c r="J68" s="44"/>
      <c r="K68" s="500">
        <v>44718.8</v>
      </c>
      <c r="L68" s="1" t="s">
        <v>87</v>
      </c>
    </row>
    <row r="69" spans="1:12">
      <c r="A69" s="44"/>
      <c r="B69" s="497">
        <v>45988</v>
      </c>
      <c r="C69" s="44" t="s">
        <v>87</v>
      </c>
      <c r="D69" s="44" t="s">
        <v>151</v>
      </c>
      <c r="E69" s="44">
        <v>85415.7</v>
      </c>
      <c r="F69" s="44" t="s">
        <v>52</v>
      </c>
      <c r="G69" s="44" t="s">
        <v>63</v>
      </c>
      <c r="H69" s="44"/>
      <c r="I69" s="44" t="s">
        <v>152</v>
      </c>
      <c r="J69" s="44"/>
      <c r="K69" s="500">
        <v>83887.6</v>
      </c>
      <c r="L69" s="1" t="s">
        <v>87</v>
      </c>
    </row>
    <row r="70" spans="1:12">
      <c r="A70" s="44"/>
      <c r="B70" s="497">
        <v>45988</v>
      </c>
      <c r="C70" s="44" t="s">
        <v>87</v>
      </c>
      <c r="D70" s="44" t="s">
        <v>90</v>
      </c>
      <c r="E70" s="44">
        <v>150000</v>
      </c>
      <c r="F70" s="44" t="s">
        <v>52</v>
      </c>
      <c r="G70" s="44" t="s">
        <v>63</v>
      </c>
      <c r="H70" s="44"/>
      <c r="I70" s="44" t="s">
        <v>91</v>
      </c>
      <c r="J70" s="44"/>
      <c r="K70" s="500">
        <v>264108</v>
      </c>
      <c r="L70" s="1" t="s">
        <v>87</v>
      </c>
    </row>
    <row r="71" spans="1:12">
      <c r="A71" s="44"/>
      <c r="B71" s="497">
        <v>45989</v>
      </c>
      <c r="C71" s="44" t="s">
        <v>165</v>
      </c>
      <c r="D71" s="44" t="s">
        <v>166</v>
      </c>
      <c r="E71" s="44">
        <v>89000</v>
      </c>
      <c r="F71" s="44" t="s">
        <v>167</v>
      </c>
      <c r="G71" s="44" t="s">
        <v>63</v>
      </c>
      <c r="H71" s="44"/>
      <c r="I71" s="44" t="s">
        <v>168</v>
      </c>
      <c r="J71" s="44"/>
      <c r="K71" s="500">
        <v>0</v>
      </c>
      <c r="L71" s="1" t="s">
        <v>165</v>
      </c>
    </row>
    <row r="72" spans="1:12">
      <c r="A72" s="44"/>
      <c r="B72" s="497">
        <v>45960</v>
      </c>
      <c r="C72" s="44" t="s">
        <v>87</v>
      </c>
      <c r="D72" s="44" t="s">
        <v>144</v>
      </c>
      <c r="E72" s="44">
        <v>25.3</v>
      </c>
      <c r="F72" s="44" t="s">
        <v>52</v>
      </c>
      <c r="G72" s="44" t="s">
        <v>145</v>
      </c>
      <c r="H72" s="44"/>
      <c r="I72" s="44" t="s">
        <v>146</v>
      </c>
      <c r="J72" s="44"/>
      <c r="K72" s="500">
        <v>47900.4</v>
      </c>
      <c r="L72" s="1" t="s">
        <v>87</v>
      </c>
    </row>
    <row r="73" spans="1:12">
      <c r="A73" s="44"/>
      <c r="B73" s="497">
        <v>45960</v>
      </c>
      <c r="C73" s="44" t="s">
        <v>87</v>
      </c>
      <c r="D73" s="44" t="s">
        <v>147</v>
      </c>
      <c r="E73" s="44">
        <v>-27.3</v>
      </c>
      <c r="F73" s="44" t="s">
        <v>52</v>
      </c>
      <c r="G73" s="44" t="s">
        <v>145</v>
      </c>
      <c r="H73" s="44"/>
      <c r="I73" s="44" t="s">
        <v>148</v>
      </c>
      <c r="J73" s="44"/>
      <c r="K73" s="500">
        <v>37163.599999999999</v>
      </c>
      <c r="L73" s="1" t="s">
        <v>87</v>
      </c>
    </row>
    <row r="74" spans="1:12">
      <c r="A74" s="44"/>
      <c r="B74" s="497">
        <v>45960</v>
      </c>
      <c r="C74" s="44" t="s">
        <v>87</v>
      </c>
      <c r="D74" s="44" t="s">
        <v>149</v>
      </c>
      <c r="E74" s="44">
        <v>39.1</v>
      </c>
      <c r="F74" s="44" t="s">
        <v>52</v>
      </c>
      <c r="G74" s="44" t="s">
        <v>145</v>
      </c>
      <c r="H74" s="44"/>
      <c r="I74" s="44" t="s">
        <v>150</v>
      </c>
      <c r="J74" s="44"/>
      <c r="K74" s="500">
        <v>44718.8</v>
      </c>
      <c r="L74" s="1" t="s">
        <v>87</v>
      </c>
    </row>
    <row r="75" spans="1:12">
      <c r="A75" s="44"/>
      <c r="B75" s="497">
        <v>45960</v>
      </c>
      <c r="C75" s="44" t="s">
        <v>87</v>
      </c>
      <c r="D75" s="44" t="s">
        <v>151</v>
      </c>
      <c r="E75" s="44">
        <v>15.7</v>
      </c>
      <c r="F75" s="44" t="s">
        <v>52</v>
      </c>
      <c r="G75" s="44" t="s">
        <v>145</v>
      </c>
      <c r="H75" s="44"/>
      <c r="I75" s="44" t="s">
        <v>152</v>
      </c>
      <c r="J75" s="44"/>
      <c r="K75" s="500">
        <v>83887.6</v>
      </c>
      <c r="L75" s="1" t="s">
        <v>87</v>
      </c>
    </row>
    <row r="76" spans="1:12">
      <c r="A76" s="44"/>
      <c r="B76" s="497">
        <v>45988</v>
      </c>
      <c r="C76" s="44" t="s">
        <v>87</v>
      </c>
      <c r="D76" s="44" t="s">
        <v>90</v>
      </c>
      <c r="E76" s="44">
        <v>50000</v>
      </c>
      <c r="F76" s="44" t="s">
        <v>169</v>
      </c>
      <c r="G76" s="44"/>
      <c r="H76" s="44"/>
      <c r="I76" s="44" t="s">
        <v>91</v>
      </c>
      <c r="J76" s="44"/>
      <c r="K76" s="500">
        <v>264108</v>
      </c>
      <c r="L76" s="1" t="s">
        <v>87</v>
      </c>
    </row>
    <row r="77" spans="1:12">
      <c r="A77" s="44"/>
      <c r="B77" s="499">
        <v>45993</v>
      </c>
      <c r="C77" s="502" t="s">
        <v>87</v>
      </c>
      <c r="D77" s="44" t="s">
        <v>94</v>
      </c>
      <c r="E77" s="44">
        <v>20000</v>
      </c>
      <c r="F77" s="44" t="s">
        <v>170</v>
      </c>
      <c r="G77" s="44"/>
      <c r="H77" s="44"/>
      <c r="I77" s="44" t="s">
        <v>96</v>
      </c>
      <c r="J77" s="44"/>
      <c r="K77" s="500">
        <v>169356</v>
      </c>
      <c r="L77" s="1" t="s">
        <v>87</v>
      </c>
    </row>
    <row r="78" spans="1:12">
      <c r="A78" s="44"/>
      <c r="B78" s="497">
        <v>45995</v>
      </c>
      <c r="C78" s="44" t="s">
        <v>171</v>
      </c>
      <c r="D78" s="44" t="s">
        <v>172</v>
      </c>
      <c r="E78" s="44">
        <v>54000</v>
      </c>
      <c r="F78" s="44" t="s">
        <v>52</v>
      </c>
      <c r="G78" s="44"/>
      <c r="H78" s="44"/>
      <c r="I78" s="44" t="s">
        <v>173</v>
      </c>
      <c r="J78" s="44"/>
      <c r="K78" s="500">
        <v>6000</v>
      </c>
      <c r="L78" s="1" t="s">
        <v>174</v>
      </c>
    </row>
    <row r="79" spans="1:12">
      <c r="A79" s="44"/>
      <c r="B79" s="497">
        <v>45995</v>
      </c>
      <c r="C79" s="44" t="s">
        <v>171</v>
      </c>
      <c r="D79" s="44" t="s">
        <v>175</v>
      </c>
      <c r="E79" s="44">
        <v>54000</v>
      </c>
      <c r="F79" s="44" t="s">
        <v>52</v>
      </c>
      <c r="G79" s="44"/>
      <c r="H79" s="44"/>
      <c r="I79" s="44" t="s">
        <v>176</v>
      </c>
      <c r="J79" s="44"/>
      <c r="K79" s="500">
        <v>6000</v>
      </c>
      <c r="L79" s="1" t="s">
        <v>174</v>
      </c>
    </row>
    <row r="80" spans="1:12">
      <c r="A80" s="44"/>
      <c r="B80" s="497">
        <v>46009</v>
      </c>
      <c r="C80" s="44" t="s">
        <v>134</v>
      </c>
      <c r="D80" s="44" t="s">
        <v>135</v>
      </c>
      <c r="E80" s="44">
        <v>100000</v>
      </c>
      <c r="F80" s="44" t="s">
        <v>177</v>
      </c>
      <c r="G80" s="44"/>
      <c r="H80" s="44"/>
      <c r="I80" s="44" t="s">
        <v>137</v>
      </c>
      <c r="J80" s="44"/>
      <c r="K80" s="500">
        <v>-340000</v>
      </c>
      <c r="L80" s="1" t="s">
        <v>134</v>
      </c>
    </row>
    <row r="81" spans="1:12">
      <c r="A81" s="44"/>
      <c r="B81" s="497">
        <v>46013</v>
      </c>
      <c r="C81" s="44" t="s">
        <v>80</v>
      </c>
      <c r="D81" s="44" t="s">
        <v>178</v>
      </c>
      <c r="E81" s="44">
        <v>49740</v>
      </c>
      <c r="F81" s="502" t="s">
        <v>82</v>
      </c>
      <c r="G81" s="44"/>
      <c r="H81" s="44"/>
      <c r="I81" s="44" t="s">
        <v>179</v>
      </c>
      <c r="J81" s="44"/>
      <c r="K81" s="500">
        <v>33160</v>
      </c>
      <c r="L81" s="1" t="s">
        <v>80</v>
      </c>
    </row>
    <row r="82" spans="1:12">
      <c r="A82" s="44"/>
      <c r="B82" s="497">
        <v>46014</v>
      </c>
      <c r="C82" s="44" t="s">
        <v>128</v>
      </c>
      <c r="D82" s="44" t="s">
        <v>180</v>
      </c>
      <c r="E82" s="44">
        <v>300000</v>
      </c>
      <c r="F82" s="502" t="s">
        <v>60</v>
      </c>
      <c r="G82" s="44" t="s">
        <v>181</v>
      </c>
      <c r="H82" s="44"/>
      <c r="I82" s="44" t="s">
        <v>182</v>
      </c>
      <c r="J82" s="44"/>
      <c r="K82" s="500">
        <v>-300000</v>
      </c>
      <c r="L82" s="1" t="s">
        <v>128</v>
      </c>
    </row>
    <row r="83" spans="1:12">
      <c r="A83" s="44"/>
      <c r="B83" s="497">
        <v>46020</v>
      </c>
      <c r="C83" s="44" t="s">
        <v>183</v>
      </c>
      <c r="D83" s="44" t="s">
        <v>184</v>
      </c>
      <c r="E83" s="44">
        <v>100000</v>
      </c>
      <c r="F83" s="502" t="s">
        <v>60</v>
      </c>
      <c r="G83" s="44" t="s">
        <v>63</v>
      </c>
      <c r="H83" s="44"/>
      <c r="I83" s="44" t="s">
        <v>185</v>
      </c>
      <c r="J83" s="44"/>
      <c r="K83" s="500">
        <v>-100000</v>
      </c>
      <c r="L83" s="1" t="s">
        <v>183</v>
      </c>
    </row>
    <row r="84" spans="1:12">
      <c r="A84" s="44"/>
      <c r="B84" s="497">
        <v>46021</v>
      </c>
      <c r="C84" s="44" t="s">
        <v>87</v>
      </c>
      <c r="D84" s="44" t="s">
        <v>138</v>
      </c>
      <c r="E84" s="44">
        <v>90000</v>
      </c>
      <c r="F84" s="44" t="s">
        <v>186</v>
      </c>
      <c r="G84" s="44" t="s">
        <v>63</v>
      </c>
      <c r="H84" s="44"/>
      <c r="I84" s="44"/>
      <c r="J84" s="44"/>
      <c r="K84" s="500">
        <v>158481.1</v>
      </c>
      <c r="L84" s="1" t="s">
        <v>87</v>
      </c>
    </row>
    <row r="85" spans="1:12">
      <c r="A85" s="44"/>
      <c r="B85" s="497">
        <v>46021</v>
      </c>
      <c r="C85" s="44" t="s">
        <v>87</v>
      </c>
      <c r="D85" s="44" t="s">
        <v>138</v>
      </c>
      <c r="E85" s="44">
        <v>10000</v>
      </c>
      <c r="F85" s="44" t="s">
        <v>186</v>
      </c>
      <c r="G85" s="44" t="s">
        <v>63</v>
      </c>
      <c r="H85" s="44"/>
      <c r="I85" s="44"/>
      <c r="J85" s="44"/>
      <c r="K85" s="500">
        <v>158481.1</v>
      </c>
      <c r="L85" s="1" t="s">
        <v>87</v>
      </c>
    </row>
    <row r="86" spans="1:12">
      <c r="A86" s="44"/>
      <c r="B86" s="497">
        <v>46021</v>
      </c>
      <c r="C86" s="44" t="s">
        <v>87</v>
      </c>
      <c r="D86" s="44" t="s">
        <v>138</v>
      </c>
      <c r="E86" s="44">
        <v>91744</v>
      </c>
      <c r="F86" s="502" t="s">
        <v>139</v>
      </c>
      <c r="G86" s="44"/>
      <c r="H86" s="44"/>
      <c r="I86" s="44"/>
      <c r="J86" s="44"/>
      <c r="K86" s="500">
        <v>158481.1</v>
      </c>
      <c r="L86" s="1" t="s">
        <v>87</v>
      </c>
    </row>
    <row r="87" spans="1:12">
      <c r="A87" s="44"/>
      <c r="B87" s="497">
        <v>46021</v>
      </c>
      <c r="C87" s="44" t="s">
        <v>87</v>
      </c>
      <c r="D87" s="44" t="s">
        <v>90</v>
      </c>
      <c r="E87" s="44">
        <v>152900</v>
      </c>
      <c r="F87" s="44"/>
      <c r="G87" s="44"/>
      <c r="H87" s="44"/>
      <c r="I87" s="44" t="s">
        <v>91</v>
      </c>
      <c r="J87" s="44"/>
      <c r="K87" s="500">
        <v>264108</v>
      </c>
      <c r="L87" s="1" t="s">
        <v>87</v>
      </c>
    </row>
    <row r="88" spans="1:12">
      <c r="A88" s="44"/>
      <c r="B88" s="497">
        <v>46021</v>
      </c>
      <c r="C88" s="44" t="s">
        <v>87</v>
      </c>
      <c r="D88" s="44" t="s">
        <v>187</v>
      </c>
      <c r="E88" s="44">
        <v>110000</v>
      </c>
      <c r="F88" s="44"/>
      <c r="G88" s="44"/>
      <c r="H88" s="44"/>
      <c r="I88" s="44" t="s">
        <v>188</v>
      </c>
      <c r="J88" s="44"/>
      <c r="K88" s="500">
        <v>241823</v>
      </c>
      <c r="L88" s="1" t="s">
        <v>87</v>
      </c>
    </row>
    <row r="89" spans="1:12">
      <c r="A89" s="44"/>
      <c r="B89" s="497">
        <v>46021</v>
      </c>
      <c r="C89" s="44" t="s">
        <v>87</v>
      </c>
      <c r="D89" s="44" t="s">
        <v>151</v>
      </c>
      <c r="E89" s="44">
        <v>30000</v>
      </c>
      <c r="F89" s="44"/>
      <c r="G89" s="44"/>
      <c r="H89" s="44"/>
      <c r="I89" s="44" t="s">
        <v>152</v>
      </c>
      <c r="J89" s="44"/>
      <c r="K89" s="500">
        <v>83887.6</v>
      </c>
      <c r="L89" s="1" t="s">
        <v>87</v>
      </c>
    </row>
    <row r="90" spans="1:12">
      <c r="A90" s="44"/>
      <c r="B90" s="497">
        <v>46021</v>
      </c>
      <c r="C90" s="44" t="s">
        <v>87</v>
      </c>
      <c r="D90" s="44" t="s">
        <v>144</v>
      </c>
      <c r="E90" s="44">
        <v>20000</v>
      </c>
      <c r="F90" s="44"/>
      <c r="G90" s="44"/>
      <c r="H90" s="44"/>
      <c r="I90" s="44" t="s">
        <v>146</v>
      </c>
      <c r="J90" s="44"/>
      <c r="K90" s="500">
        <v>47900.4</v>
      </c>
      <c r="L90" s="1" t="s">
        <v>87</v>
      </c>
    </row>
    <row r="91" spans="1:12">
      <c r="A91" s="44"/>
      <c r="B91" s="497">
        <v>46021</v>
      </c>
      <c r="C91" s="44" t="s">
        <v>87</v>
      </c>
      <c r="D91" s="44" t="s">
        <v>149</v>
      </c>
      <c r="E91" s="44">
        <v>20000</v>
      </c>
      <c r="F91" s="44"/>
      <c r="G91" s="44"/>
      <c r="H91" s="44"/>
      <c r="I91" s="44" t="s">
        <v>150</v>
      </c>
      <c r="J91" s="44"/>
      <c r="K91" s="500">
        <v>44718.8</v>
      </c>
      <c r="L91" s="1" t="s">
        <v>87</v>
      </c>
    </row>
    <row r="92" spans="1:12">
      <c r="A92" s="44"/>
      <c r="B92" s="497">
        <v>46021</v>
      </c>
      <c r="C92" s="44" t="s">
        <v>87</v>
      </c>
      <c r="D92" s="44" t="s">
        <v>147</v>
      </c>
      <c r="E92" s="44">
        <v>20000</v>
      </c>
      <c r="F92" s="44"/>
      <c r="G92" s="44"/>
      <c r="H92" s="44"/>
      <c r="I92" s="44" t="s">
        <v>148</v>
      </c>
      <c r="J92" s="44"/>
      <c r="K92" s="500">
        <v>37163.599999999999</v>
      </c>
      <c r="L92" s="1" t="s">
        <v>87</v>
      </c>
    </row>
    <row r="93" spans="1:12">
      <c r="A93" s="44"/>
      <c r="B93" s="497">
        <v>46021</v>
      </c>
      <c r="C93" s="44" t="s">
        <v>87</v>
      </c>
      <c r="D93" s="44" t="s">
        <v>162</v>
      </c>
      <c r="E93" s="44">
        <v>12002.4</v>
      </c>
      <c r="F93" s="44"/>
      <c r="G93" s="44"/>
      <c r="H93" s="44"/>
      <c r="I93" s="44" t="s">
        <v>163</v>
      </c>
      <c r="J93" s="44"/>
      <c r="K93" s="500">
        <v>296410.2</v>
      </c>
      <c r="L93" s="1" t="s">
        <v>87</v>
      </c>
    </row>
    <row r="94" spans="1:12">
      <c r="A94" s="44"/>
      <c r="B94" s="497">
        <v>46021</v>
      </c>
      <c r="C94" s="44" t="s">
        <v>93</v>
      </c>
      <c r="D94" s="44" t="s">
        <v>94</v>
      </c>
      <c r="E94" s="44">
        <v>100000</v>
      </c>
      <c r="F94" s="44"/>
      <c r="G94" s="44"/>
      <c r="H94" s="44"/>
      <c r="I94" s="44" t="s">
        <v>96</v>
      </c>
      <c r="J94" s="44"/>
      <c r="K94" s="500">
        <v>169356</v>
      </c>
      <c r="L94" s="1" t="s">
        <v>87</v>
      </c>
    </row>
    <row r="95" spans="1:12">
      <c r="A95" s="44"/>
      <c r="B95" s="497">
        <v>46022</v>
      </c>
      <c r="C95" s="44" t="s">
        <v>189</v>
      </c>
      <c r="D95" s="44" t="s">
        <v>190</v>
      </c>
      <c r="E95" s="44">
        <v>325543.2</v>
      </c>
      <c r="F95" s="44"/>
      <c r="G95" s="44"/>
      <c r="H95" s="44"/>
      <c r="I95" s="44" t="s">
        <v>191</v>
      </c>
      <c r="J95" s="44"/>
      <c r="K95" s="500">
        <v>213253.8</v>
      </c>
      <c r="L95" s="1" t="s">
        <v>189</v>
      </c>
    </row>
    <row r="96" spans="1:12">
      <c r="B96" s="497">
        <v>46022</v>
      </c>
      <c r="C96" s="44" t="s">
        <v>93</v>
      </c>
      <c r="D96" s="506" t="s">
        <v>94</v>
      </c>
      <c r="E96" s="507">
        <v>30000</v>
      </c>
      <c r="F96" t="s">
        <v>192</v>
      </c>
      <c r="I96" s="44" t="s">
        <v>96</v>
      </c>
    </row>
  </sheetData>
  <autoFilter ref="A1:L96" xr:uid="{B10A0A13-71E7-8640-A889-DE401B73A34D}"/>
  <pageMargins left="0.75" right="0.75" top="1" bottom="1" header="0.5" footer="0.5"/>
  <pageSetup paperSize="9" orientation="portrait" horizontalDpi="0" verticalDpi="0"/>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93DE6-5828-7845-8BDA-0CFECC6713CD}">
  <dimension ref="A1:L492"/>
  <sheetViews>
    <sheetView topLeftCell="A156" zoomScaleSheetLayoutView="100" workbookViewId="0">
      <selection activeCell="E156" sqref="E1:E65536"/>
    </sheetView>
  </sheetViews>
  <sheetFormatPr baseColWidth="10" defaultColWidth="9" defaultRowHeight="15"/>
  <cols>
    <col min="2" max="7" width="19.1640625" customWidth="1"/>
  </cols>
  <sheetData>
    <row r="1" spans="1:12">
      <c r="A1" s="494" t="s">
        <v>39</v>
      </c>
      <c r="B1" s="494" t="s">
        <v>40</v>
      </c>
      <c r="C1" s="495" t="s">
        <v>41</v>
      </c>
      <c r="D1" s="495" t="s">
        <v>42</v>
      </c>
      <c r="E1" s="496" t="s">
        <v>43</v>
      </c>
      <c r="F1" s="496" t="s">
        <v>44</v>
      </c>
      <c r="G1" s="495" t="s">
        <v>45</v>
      </c>
      <c r="H1" s="495" t="s">
        <v>46</v>
      </c>
      <c r="I1" s="495" t="s">
        <v>2</v>
      </c>
      <c r="J1" s="495" t="s">
        <v>47</v>
      </c>
      <c r="K1" s="1" t="s">
        <v>48</v>
      </c>
      <c r="L1" s="1" t="s">
        <v>49</v>
      </c>
    </row>
    <row r="2" spans="1:12">
      <c r="A2" s="44">
        <v>1</v>
      </c>
      <c r="B2" s="497">
        <v>45659</v>
      </c>
      <c r="C2" s="44" t="s">
        <v>193</v>
      </c>
      <c r="D2" s="44" t="s">
        <v>194</v>
      </c>
      <c r="E2" s="44">
        <v>65793.600000000006</v>
      </c>
      <c r="F2" s="44" t="s">
        <v>52</v>
      </c>
      <c r="G2" s="44">
        <v>0</v>
      </c>
      <c r="H2" s="44" t="s">
        <v>72</v>
      </c>
      <c r="I2" s="44" t="e">
        <v>#N/A</v>
      </c>
      <c r="J2" s="44">
        <v>0</v>
      </c>
      <c r="K2" s="1">
        <v>7310.3999999999896</v>
      </c>
      <c r="L2" s="1" t="s">
        <v>195</v>
      </c>
    </row>
    <row r="3" spans="1:12">
      <c r="A3" s="44">
        <v>2</v>
      </c>
      <c r="B3" s="497">
        <v>45659</v>
      </c>
      <c r="C3" s="44" t="s">
        <v>196</v>
      </c>
      <c r="D3" s="44" t="s">
        <v>197</v>
      </c>
      <c r="E3" s="44">
        <v>38000</v>
      </c>
      <c r="F3" s="44" t="s">
        <v>52</v>
      </c>
      <c r="G3" s="44" t="s">
        <v>63</v>
      </c>
      <c r="H3" s="44" t="s">
        <v>126</v>
      </c>
      <c r="I3" s="44" t="s">
        <v>198</v>
      </c>
      <c r="J3" s="44">
        <v>0</v>
      </c>
      <c r="K3" s="1">
        <v>0</v>
      </c>
      <c r="L3" s="1" t="s">
        <v>196</v>
      </c>
    </row>
    <row r="4" spans="1:12">
      <c r="A4" s="44">
        <v>3</v>
      </c>
      <c r="B4" s="497">
        <v>45659</v>
      </c>
      <c r="C4" s="44" t="s">
        <v>196</v>
      </c>
      <c r="D4" s="44" t="s">
        <v>199</v>
      </c>
      <c r="E4" s="44">
        <v>19000</v>
      </c>
      <c r="F4" s="44" t="s">
        <v>52</v>
      </c>
      <c r="G4" s="44" t="s">
        <v>63</v>
      </c>
      <c r="H4" s="44" t="s">
        <v>126</v>
      </c>
      <c r="I4" s="44">
        <v>0</v>
      </c>
      <c r="J4" s="44">
        <v>0</v>
      </c>
      <c r="K4" s="1">
        <v>0</v>
      </c>
      <c r="L4" s="1" t="s">
        <v>196</v>
      </c>
    </row>
    <row r="5" spans="1:12">
      <c r="A5" s="44">
        <v>4</v>
      </c>
      <c r="B5" s="497">
        <v>45659</v>
      </c>
      <c r="C5" s="44" t="s">
        <v>200</v>
      </c>
      <c r="D5" s="44" t="s">
        <v>201</v>
      </c>
      <c r="E5" s="44">
        <v>7000</v>
      </c>
      <c r="F5" s="44" t="s">
        <v>202</v>
      </c>
      <c r="G5" s="44" t="s">
        <v>63</v>
      </c>
      <c r="H5" s="44" t="s">
        <v>203</v>
      </c>
      <c r="I5" s="44" t="s">
        <v>204</v>
      </c>
      <c r="J5" s="44">
        <v>0</v>
      </c>
      <c r="K5" s="1">
        <v>0</v>
      </c>
      <c r="L5" s="1" t="s">
        <v>205</v>
      </c>
    </row>
    <row r="6" spans="1:12">
      <c r="A6" s="44">
        <v>5</v>
      </c>
      <c r="B6" s="497">
        <v>45660</v>
      </c>
      <c r="C6" s="44" t="s">
        <v>206</v>
      </c>
      <c r="D6" s="44" t="s">
        <v>207</v>
      </c>
      <c r="E6" s="44">
        <v>97457</v>
      </c>
      <c r="F6" s="44" t="s">
        <v>52</v>
      </c>
      <c r="G6" s="44">
        <v>0</v>
      </c>
      <c r="H6" s="44" t="s">
        <v>72</v>
      </c>
      <c r="I6" s="44" t="s">
        <v>208</v>
      </c>
      <c r="J6" s="44">
        <v>0</v>
      </c>
      <c r="K6" s="1">
        <v>50000</v>
      </c>
      <c r="L6" s="1" t="s">
        <v>206</v>
      </c>
    </row>
    <row r="7" spans="1:12">
      <c r="A7" s="44">
        <v>6</v>
      </c>
      <c r="B7" s="497">
        <v>45661</v>
      </c>
      <c r="C7" s="44" t="s">
        <v>209</v>
      </c>
      <c r="D7" s="44" t="s">
        <v>210</v>
      </c>
      <c r="E7" s="44">
        <v>92</v>
      </c>
      <c r="F7" s="44" t="s">
        <v>211</v>
      </c>
      <c r="G7" s="44" t="s">
        <v>212</v>
      </c>
      <c r="H7" s="44" t="s">
        <v>203</v>
      </c>
      <c r="I7" s="44" t="s">
        <v>213</v>
      </c>
      <c r="J7" s="44">
        <v>0</v>
      </c>
      <c r="K7" s="1">
        <v>39264</v>
      </c>
      <c r="L7" s="1" t="s">
        <v>209</v>
      </c>
    </row>
    <row r="8" spans="1:12">
      <c r="A8" s="44">
        <v>7</v>
      </c>
      <c r="B8" s="497">
        <v>45665</v>
      </c>
      <c r="C8" s="44" t="s">
        <v>214</v>
      </c>
      <c r="D8" s="44" t="s">
        <v>215</v>
      </c>
      <c r="E8" s="44">
        <v>30000</v>
      </c>
      <c r="F8" s="44" t="s">
        <v>52</v>
      </c>
      <c r="G8" s="44" t="s">
        <v>63</v>
      </c>
      <c r="H8" s="44" t="s">
        <v>76</v>
      </c>
      <c r="I8" s="44" t="s">
        <v>216</v>
      </c>
      <c r="J8" s="44">
        <v>0</v>
      </c>
      <c r="K8" s="1">
        <v>0</v>
      </c>
      <c r="L8" s="1" t="s">
        <v>214</v>
      </c>
    </row>
    <row r="9" spans="1:12">
      <c r="A9" s="44">
        <v>8</v>
      </c>
      <c r="B9" s="497">
        <v>45670</v>
      </c>
      <c r="C9" s="44" t="s">
        <v>80</v>
      </c>
      <c r="D9" s="44" t="s">
        <v>217</v>
      </c>
      <c r="E9" s="44">
        <v>67405</v>
      </c>
      <c r="F9" s="44" t="s">
        <v>82</v>
      </c>
      <c r="G9" s="44">
        <v>0</v>
      </c>
      <c r="H9" s="44" t="s">
        <v>72</v>
      </c>
      <c r="I9" s="44" t="s">
        <v>218</v>
      </c>
      <c r="J9" s="44">
        <v>0</v>
      </c>
      <c r="K9" s="1">
        <v>11895</v>
      </c>
      <c r="L9" s="1" t="s">
        <v>80</v>
      </c>
    </row>
    <row r="10" spans="1:12">
      <c r="A10" s="44">
        <v>9</v>
      </c>
      <c r="B10" s="497">
        <v>45670</v>
      </c>
      <c r="C10" s="44" t="s">
        <v>134</v>
      </c>
      <c r="D10" s="44" t="s">
        <v>219</v>
      </c>
      <c r="E10" s="44">
        <v>320000</v>
      </c>
      <c r="F10" s="44" t="s">
        <v>220</v>
      </c>
      <c r="G10" s="44">
        <v>0</v>
      </c>
      <c r="H10" s="44" t="s">
        <v>76</v>
      </c>
      <c r="I10" s="44" t="e">
        <v>#N/A</v>
      </c>
      <c r="J10" s="44">
        <v>0</v>
      </c>
      <c r="K10" s="1">
        <v>0</v>
      </c>
      <c r="L10" s="1" t="s">
        <v>134</v>
      </c>
    </row>
    <row r="11" spans="1:12">
      <c r="A11" s="44">
        <v>10</v>
      </c>
      <c r="B11" s="497">
        <v>45670</v>
      </c>
      <c r="C11" s="44" t="s">
        <v>134</v>
      </c>
      <c r="D11" s="44" t="s">
        <v>221</v>
      </c>
      <c r="E11" s="44">
        <v>160000</v>
      </c>
      <c r="F11" s="44" t="s">
        <v>220</v>
      </c>
      <c r="G11" s="44">
        <v>0</v>
      </c>
      <c r="H11" s="44" t="s">
        <v>76</v>
      </c>
      <c r="I11" s="44" t="e">
        <v>#N/A</v>
      </c>
      <c r="J11" s="44">
        <v>0</v>
      </c>
      <c r="K11" s="1">
        <v>40096</v>
      </c>
      <c r="L11" s="1" t="s">
        <v>134</v>
      </c>
    </row>
    <row r="12" spans="1:12">
      <c r="A12" s="44">
        <v>11</v>
      </c>
      <c r="B12" s="497">
        <v>45670</v>
      </c>
      <c r="C12" s="44" t="s">
        <v>134</v>
      </c>
      <c r="D12" s="44" t="s">
        <v>222</v>
      </c>
      <c r="E12" s="44">
        <v>48000</v>
      </c>
      <c r="F12" s="44" t="s">
        <v>220</v>
      </c>
      <c r="G12" s="44">
        <v>0</v>
      </c>
      <c r="H12" s="44" t="s">
        <v>76</v>
      </c>
      <c r="I12" s="44" t="e">
        <v>#N/A</v>
      </c>
      <c r="J12" s="44">
        <v>0</v>
      </c>
      <c r="K12" s="1">
        <v>0</v>
      </c>
      <c r="L12" s="1" t="s">
        <v>134</v>
      </c>
    </row>
    <row r="13" spans="1:12">
      <c r="A13" s="44">
        <v>12</v>
      </c>
      <c r="B13" s="497">
        <v>45672</v>
      </c>
      <c r="C13" s="44" t="s">
        <v>61</v>
      </c>
      <c r="D13" s="44" t="s">
        <v>223</v>
      </c>
      <c r="E13" s="44">
        <v>5300</v>
      </c>
      <c r="F13" s="44" t="s">
        <v>52</v>
      </c>
      <c r="G13" s="44" t="s">
        <v>224</v>
      </c>
      <c r="H13" s="44" t="s">
        <v>225</v>
      </c>
      <c r="I13" s="44" t="s">
        <v>226</v>
      </c>
      <c r="J13" s="44">
        <v>0</v>
      </c>
      <c r="K13" s="1">
        <v>0</v>
      </c>
      <c r="L13" s="1" t="s">
        <v>61</v>
      </c>
    </row>
    <row r="14" spans="1:12">
      <c r="A14" s="44">
        <v>13</v>
      </c>
      <c r="B14" s="497">
        <v>45672</v>
      </c>
      <c r="C14" s="44" t="s">
        <v>227</v>
      </c>
      <c r="D14" s="44" t="s">
        <v>228</v>
      </c>
      <c r="E14" s="44">
        <v>78000</v>
      </c>
      <c r="F14" s="44" t="s">
        <v>60</v>
      </c>
      <c r="G14" s="44">
        <v>0</v>
      </c>
      <c r="H14" s="44" t="s">
        <v>229</v>
      </c>
      <c r="I14" s="44" t="e">
        <v>#N/A</v>
      </c>
      <c r="J14" s="44">
        <v>0</v>
      </c>
      <c r="K14" s="1">
        <v>0</v>
      </c>
      <c r="L14" s="1" t="s">
        <v>227</v>
      </c>
    </row>
    <row r="15" spans="1:12">
      <c r="A15" s="44">
        <v>14</v>
      </c>
      <c r="B15" s="497">
        <v>45673</v>
      </c>
      <c r="C15" s="44" t="s">
        <v>230</v>
      </c>
      <c r="D15" s="44" t="s">
        <v>231</v>
      </c>
      <c r="E15" s="44">
        <v>110000</v>
      </c>
      <c r="F15" s="44" t="s">
        <v>232</v>
      </c>
      <c r="G15" s="44">
        <v>0</v>
      </c>
      <c r="H15" s="44" t="s">
        <v>203</v>
      </c>
      <c r="I15" s="44">
        <v>0</v>
      </c>
      <c r="J15" s="44">
        <v>0</v>
      </c>
      <c r="K15" s="1">
        <v>0</v>
      </c>
      <c r="L15" s="1" t="s">
        <v>230</v>
      </c>
    </row>
    <row r="16" spans="1:12">
      <c r="A16" s="44">
        <v>15</v>
      </c>
      <c r="B16" s="497">
        <v>45673</v>
      </c>
      <c r="C16" s="44" t="s">
        <v>233</v>
      </c>
      <c r="D16" s="44" t="s">
        <v>234</v>
      </c>
      <c r="E16" s="44">
        <v>75479.100000000006</v>
      </c>
      <c r="F16" s="44" t="s">
        <v>232</v>
      </c>
      <c r="G16" s="44">
        <v>0</v>
      </c>
      <c r="H16" s="44" t="s">
        <v>203</v>
      </c>
      <c r="I16" s="44" t="e">
        <v>#N/A</v>
      </c>
      <c r="J16" s="44">
        <v>0</v>
      </c>
      <c r="K16" s="1"/>
      <c r="L16" s="1" t="e">
        <v>#N/A</v>
      </c>
    </row>
    <row r="17" spans="1:12">
      <c r="A17" s="44">
        <v>16</v>
      </c>
      <c r="B17" s="497">
        <v>45674</v>
      </c>
      <c r="C17" s="44" t="s">
        <v>235</v>
      </c>
      <c r="D17" s="44" t="s">
        <v>236</v>
      </c>
      <c r="E17" s="44">
        <v>20000</v>
      </c>
      <c r="F17" s="44" t="s">
        <v>60</v>
      </c>
      <c r="G17" s="44" t="s">
        <v>63</v>
      </c>
      <c r="H17" s="44" t="s">
        <v>126</v>
      </c>
      <c r="I17" s="44" t="e">
        <v>#N/A</v>
      </c>
      <c r="J17" s="44">
        <v>0</v>
      </c>
      <c r="K17" s="1">
        <v>9100</v>
      </c>
      <c r="L17" s="1" t="s">
        <v>235</v>
      </c>
    </row>
    <row r="18" spans="1:12">
      <c r="A18" s="44">
        <v>17</v>
      </c>
      <c r="B18" s="497">
        <v>45674</v>
      </c>
      <c r="C18" s="44" t="s">
        <v>237</v>
      </c>
      <c r="D18" s="44" t="s">
        <v>238</v>
      </c>
      <c r="E18" s="44">
        <v>10000</v>
      </c>
      <c r="F18" s="44" t="s">
        <v>239</v>
      </c>
      <c r="G18" s="44" t="s">
        <v>63</v>
      </c>
      <c r="H18" s="44" t="s">
        <v>72</v>
      </c>
      <c r="I18" s="44" t="s">
        <v>240</v>
      </c>
      <c r="J18" s="44">
        <v>0</v>
      </c>
      <c r="K18" s="1">
        <v>3.79999999131542E-3</v>
      </c>
      <c r="L18" s="1" t="s">
        <v>237</v>
      </c>
    </row>
    <row r="19" spans="1:12">
      <c r="A19" s="44">
        <v>18</v>
      </c>
      <c r="B19" s="497">
        <v>45678</v>
      </c>
      <c r="C19" s="44" t="s">
        <v>241</v>
      </c>
      <c r="D19" s="44" t="s">
        <v>242</v>
      </c>
      <c r="E19" s="44">
        <v>10000</v>
      </c>
      <c r="F19" s="44" t="s">
        <v>52</v>
      </c>
      <c r="G19" s="44">
        <v>0</v>
      </c>
      <c r="H19" s="44" t="s">
        <v>76</v>
      </c>
      <c r="I19" s="44" t="s">
        <v>243</v>
      </c>
      <c r="J19" s="44">
        <v>0</v>
      </c>
      <c r="K19" s="1">
        <v>0</v>
      </c>
      <c r="L19" s="1" t="s">
        <v>241</v>
      </c>
    </row>
    <row r="20" spans="1:12">
      <c r="A20" s="44">
        <v>19</v>
      </c>
      <c r="B20" s="497">
        <v>45678</v>
      </c>
      <c r="C20" s="44" t="s">
        <v>244</v>
      </c>
      <c r="D20" s="44" t="s">
        <v>245</v>
      </c>
      <c r="E20" s="44">
        <v>100000</v>
      </c>
      <c r="F20" s="44" t="s">
        <v>60</v>
      </c>
      <c r="G20" s="44">
        <v>0</v>
      </c>
      <c r="H20" s="44" t="s">
        <v>72</v>
      </c>
      <c r="I20" s="44" t="s">
        <v>246</v>
      </c>
      <c r="J20" s="44">
        <v>0</v>
      </c>
      <c r="K20" s="1">
        <v>0</v>
      </c>
      <c r="L20" s="1" t="s">
        <v>244</v>
      </c>
    </row>
    <row r="21" spans="1:12">
      <c r="A21" s="44">
        <v>20</v>
      </c>
      <c r="B21" s="497">
        <v>45678</v>
      </c>
      <c r="C21" s="44" t="s">
        <v>247</v>
      </c>
      <c r="D21" s="44" t="s">
        <v>248</v>
      </c>
      <c r="E21" s="44">
        <v>42436.68</v>
      </c>
      <c r="F21" s="44" t="s">
        <v>249</v>
      </c>
      <c r="G21" s="44" t="s">
        <v>250</v>
      </c>
      <c r="H21" s="44">
        <v>0</v>
      </c>
      <c r="I21" s="44" t="s">
        <v>251</v>
      </c>
      <c r="J21" s="44">
        <v>0</v>
      </c>
      <c r="K21" s="1">
        <v>0</v>
      </c>
      <c r="L21" s="1" t="s">
        <v>247</v>
      </c>
    </row>
    <row r="22" spans="1:12">
      <c r="A22" s="44">
        <v>21</v>
      </c>
      <c r="B22" s="497">
        <v>45678</v>
      </c>
      <c r="C22" s="44" t="s">
        <v>247</v>
      </c>
      <c r="D22" s="44" t="s">
        <v>248</v>
      </c>
      <c r="E22" s="44">
        <v>7999.88</v>
      </c>
      <c r="F22" s="44" t="s">
        <v>249</v>
      </c>
      <c r="G22" s="44" t="s">
        <v>250</v>
      </c>
      <c r="H22" s="44">
        <v>0</v>
      </c>
      <c r="I22" s="44" t="s">
        <v>251</v>
      </c>
      <c r="J22" s="44">
        <v>0</v>
      </c>
      <c r="K22" s="1">
        <v>0</v>
      </c>
      <c r="L22" s="1" t="s">
        <v>247</v>
      </c>
    </row>
    <row r="23" spans="1:12">
      <c r="A23" s="44">
        <v>22</v>
      </c>
      <c r="B23" s="497">
        <v>45678</v>
      </c>
      <c r="C23" s="44" t="s">
        <v>247</v>
      </c>
      <c r="D23" s="44" t="s">
        <v>252</v>
      </c>
      <c r="E23" s="44">
        <v>2730</v>
      </c>
      <c r="F23" s="44" t="s">
        <v>249</v>
      </c>
      <c r="G23" s="44" t="s">
        <v>250</v>
      </c>
      <c r="H23" s="44">
        <v>0</v>
      </c>
      <c r="I23" s="44" t="s">
        <v>251</v>
      </c>
      <c r="J23" s="44">
        <v>0</v>
      </c>
      <c r="K23" s="1">
        <v>0</v>
      </c>
      <c r="L23" s="1" t="s">
        <v>247</v>
      </c>
    </row>
    <row r="24" spans="1:12">
      <c r="A24" s="44">
        <v>23</v>
      </c>
      <c r="B24" s="497">
        <v>45679</v>
      </c>
      <c r="C24" s="44" t="s">
        <v>253</v>
      </c>
      <c r="D24" s="44" t="s">
        <v>254</v>
      </c>
      <c r="E24" s="44">
        <v>18242</v>
      </c>
      <c r="F24" s="44" t="s">
        <v>60</v>
      </c>
      <c r="G24" s="44">
        <v>0</v>
      </c>
      <c r="H24" s="44" t="s">
        <v>72</v>
      </c>
      <c r="I24" s="44" t="s">
        <v>255</v>
      </c>
      <c r="J24" s="44">
        <v>0</v>
      </c>
      <c r="K24" s="1">
        <v>0</v>
      </c>
      <c r="L24" s="1" t="s">
        <v>253</v>
      </c>
    </row>
    <row r="25" spans="1:12">
      <c r="A25" s="44">
        <v>24</v>
      </c>
      <c r="B25" s="497">
        <v>45679</v>
      </c>
      <c r="C25" s="44" t="s">
        <v>256</v>
      </c>
      <c r="D25" s="44" t="s">
        <v>257</v>
      </c>
      <c r="E25" s="44">
        <v>9920</v>
      </c>
      <c r="F25" s="44">
        <v>0</v>
      </c>
      <c r="G25" s="44">
        <v>0</v>
      </c>
      <c r="H25" s="44" t="s">
        <v>76</v>
      </c>
      <c r="I25" s="44">
        <v>0</v>
      </c>
      <c r="J25" s="44">
        <v>0</v>
      </c>
      <c r="K25" s="1">
        <v>0</v>
      </c>
      <c r="L25" s="1" t="s">
        <v>256</v>
      </c>
    </row>
    <row r="26" spans="1:12">
      <c r="A26" s="44">
        <v>25</v>
      </c>
      <c r="B26" s="497">
        <v>45679</v>
      </c>
      <c r="C26" s="44" t="s">
        <v>256</v>
      </c>
      <c r="D26" s="44" t="s">
        <v>258</v>
      </c>
      <c r="E26" s="44">
        <v>32</v>
      </c>
      <c r="F26" s="44" t="s">
        <v>60</v>
      </c>
      <c r="G26" s="44">
        <v>0</v>
      </c>
      <c r="H26" s="44" t="s">
        <v>76</v>
      </c>
      <c r="I26" s="44" t="s">
        <v>259</v>
      </c>
      <c r="J26" s="44">
        <v>0</v>
      </c>
      <c r="K26" s="1">
        <v>0</v>
      </c>
      <c r="L26" s="1" t="s">
        <v>256</v>
      </c>
    </row>
    <row r="27" spans="1:12">
      <c r="A27" s="44">
        <v>26</v>
      </c>
      <c r="B27" s="497">
        <v>45679</v>
      </c>
      <c r="C27" s="44" t="s">
        <v>253</v>
      </c>
      <c r="D27" s="44" t="s">
        <v>254</v>
      </c>
      <c r="E27" s="44">
        <v>170000</v>
      </c>
      <c r="F27" s="44" t="s">
        <v>60</v>
      </c>
      <c r="G27" s="44" t="s">
        <v>181</v>
      </c>
      <c r="H27" s="44" t="s">
        <v>72</v>
      </c>
      <c r="I27" s="44" t="s">
        <v>255</v>
      </c>
      <c r="J27" s="44">
        <v>0</v>
      </c>
      <c r="K27" s="1">
        <v>0</v>
      </c>
      <c r="L27" s="1" t="s">
        <v>253</v>
      </c>
    </row>
    <row r="28" spans="1:12">
      <c r="A28" s="44">
        <v>27</v>
      </c>
      <c r="B28" s="497">
        <v>45679</v>
      </c>
      <c r="C28" s="44" t="s">
        <v>100</v>
      </c>
      <c r="D28" s="44" t="s">
        <v>260</v>
      </c>
      <c r="E28" s="44">
        <v>6228.5</v>
      </c>
      <c r="F28" s="44" t="s">
        <v>60</v>
      </c>
      <c r="G28" s="44">
        <v>0</v>
      </c>
      <c r="H28" s="44" t="s">
        <v>126</v>
      </c>
      <c r="I28" s="44" t="s">
        <v>261</v>
      </c>
      <c r="J28" s="44">
        <v>0</v>
      </c>
      <c r="K28" s="1">
        <v>0</v>
      </c>
      <c r="L28" s="1" t="s">
        <v>100</v>
      </c>
    </row>
    <row r="29" spans="1:12">
      <c r="A29" s="44">
        <v>28</v>
      </c>
      <c r="B29" s="497">
        <v>45679</v>
      </c>
      <c r="C29" s="44" t="s">
        <v>100</v>
      </c>
      <c r="D29" s="44" t="s">
        <v>262</v>
      </c>
      <c r="E29" s="44">
        <v>30000</v>
      </c>
      <c r="F29" s="44" t="s">
        <v>60</v>
      </c>
      <c r="G29" s="44">
        <v>0</v>
      </c>
      <c r="H29" s="44" t="s">
        <v>126</v>
      </c>
      <c r="I29" s="44" t="s">
        <v>263</v>
      </c>
      <c r="J29" s="44">
        <v>0</v>
      </c>
      <c r="K29" s="1">
        <v>0</v>
      </c>
      <c r="L29" s="1" t="s">
        <v>100</v>
      </c>
    </row>
    <row r="30" spans="1:12">
      <c r="A30" s="44">
        <v>29</v>
      </c>
      <c r="B30" s="497">
        <v>45679</v>
      </c>
      <c r="C30" s="44" t="s">
        <v>100</v>
      </c>
      <c r="D30" s="44" t="s">
        <v>264</v>
      </c>
      <c r="E30" s="44">
        <v>13771.5</v>
      </c>
      <c r="F30" s="44" t="s">
        <v>60</v>
      </c>
      <c r="G30" s="44">
        <v>0</v>
      </c>
      <c r="H30" s="44" t="s">
        <v>126</v>
      </c>
      <c r="I30" s="44" t="s">
        <v>265</v>
      </c>
      <c r="J30" s="44">
        <v>0</v>
      </c>
      <c r="K30" s="1">
        <v>0</v>
      </c>
      <c r="L30" s="1" t="s">
        <v>100</v>
      </c>
    </row>
    <row r="31" spans="1:12">
      <c r="A31" s="44">
        <v>30</v>
      </c>
      <c r="B31" s="497">
        <v>45679</v>
      </c>
      <c r="C31" s="44" t="s">
        <v>266</v>
      </c>
      <c r="D31" s="44" t="s">
        <v>267</v>
      </c>
      <c r="E31" s="44">
        <v>2470</v>
      </c>
      <c r="F31" s="44" t="s">
        <v>60</v>
      </c>
      <c r="G31" s="44">
        <v>0</v>
      </c>
      <c r="H31" s="44" t="s">
        <v>72</v>
      </c>
      <c r="I31" s="44" t="s">
        <v>268</v>
      </c>
      <c r="J31" s="44">
        <v>0</v>
      </c>
      <c r="K31" s="1">
        <v>0</v>
      </c>
      <c r="L31" s="1" t="s">
        <v>266</v>
      </c>
    </row>
    <row r="32" spans="1:12">
      <c r="A32" s="44">
        <v>31</v>
      </c>
      <c r="B32" s="497">
        <v>45680</v>
      </c>
      <c r="C32" s="44" t="s">
        <v>269</v>
      </c>
      <c r="D32" s="44" t="s">
        <v>270</v>
      </c>
      <c r="E32" s="44">
        <v>200000</v>
      </c>
      <c r="F32" s="44" t="s">
        <v>52</v>
      </c>
      <c r="G32" s="44">
        <v>0</v>
      </c>
      <c r="H32" s="44" t="s">
        <v>126</v>
      </c>
      <c r="I32" s="44" t="e">
        <v>#N/A</v>
      </c>
      <c r="J32" s="44">
        <v>0</v>
      </c>
      <c r="K32" s="1">
        <v>0</v>
      </c>
      <c r="L32" s="1" t="s">
        <v>269</v>
      </c>
    </row>
    <row r="33" spans="1:12">
      <c r="A33" s="44">
        <v>32</v>
      </c>
      <c r="B33" s="497">
        <v>45681</v>
      </c>
      <c r="C33" s="44" t="s">
        <v>233</v>
      </c>
      <c r="D33" s="44" t="s">
        <v>271</v>
      </c>
      <c r="E33" s="44">
        <v>50715.69</v>
      </c>
      <c r="F33" s="44" t="s">
        <v>232</v>
      </c>
      <c r="G33" s="44">
        <v>0</v>
      </c>
      <c r="H33" s="44" t="s">
        <v>203</v>
      </c>
      <c r="I33" s="44" t="e">
        <v>#N/A</v>
      </c>
      <c r="J33" s="44">
        <v>0</v>
      </c>
      <c r="K33" s="1"/>
      <c r="L33" s="1" t="e">
        <v>#N/A</v>
      </c>
    </row>
    <row r="34" spans="1:12">
      <c r="A34" s="44">
        <v>33</v>
      </c>
      <c r="B34" s="497">
        <v>45682</v>
      </c>
      <c r="C34" s="44" t="s">
        <v>266</v>
      </c>
      <c r="D34" s="44" t="s">
        <v>267</v>
      </c>
      <c r="E34" s="44">
        <v>6030</v>
      </c>
      <c r="F34" s="44" t="s">
        <v>60</v>
      </c>
      <c r="G34" s="44">
        <v>0</v>
      </c>
      <c r="H34" s="44" t="s">
        <v>72</v>
      </c>
      <c r="I34" s="44" t="s">
        <v>268</v>
      </c>
      <c r="J34" s="44">
        <v>0</v>
      </c>
      <c r="K34" s="1">
        <v>0</v>
      </c>
      <c r="L34" s="1" t="s">
        <v>266</v>
      </c>
    </row>
    <row r="35" spans="1:12">
      <c r="A35" s="44">
        <v>34</v>
      </c>
      <c r="B35" s="497">
        <v>45682</v>
      </c>
      <c r="C35" s="44" t="s">
        <v>266</v>
      </c>
      <c r="D35" s="44" t="s">
        <v>272</v>
      </c>
      <c r="E35" s="44">
        <v>53970</v>
      </c>
      <c r="F35" s="44" t="s">
        <v>60</v>
      </c>
      <c r="G35" s="44" t="s">
        <v>63</v>
      </c>
      <c r="H35" s="44" t="s">
        <v>72</v>
      </c>
      <c r="I35" s="44" t="s">
        <v>273</v>
      </c>
      <c r="J35" s="44">
        <v>0</v>
      </c>
      <c r="K35" s="1">
        <v>0</v>
      </c>
      <c r="L35" s="1" t="s">
        <v>266</v>
      </c>
    </row>
    <row r="36" spans="1:12">
      <c r="A36" s="44">
        <v>35</v>
      </c>
      <c r="B36" s="497">
        <v>45682</v>
      </c>
      <c r="C36" s="44" t="s">
        <v>274</v>
      </c>
      <c r="D36" s="44" t="s">
        <v>275</v>
      </c>
      <c r="E36" s="44">
        <v>32473.41</v>
      </c>
      <c r="F36" s="44" t="s">
        <v>60</v>
      </c>
      <c r="G36" s="44" t="s">
        <v>157</v>
      </c>
      <c r="H36" s="44" t="s">
        <v>76</v>
      </c>
      <c r="I36" s="44" t="s">
        <v>276</v>
      </c>
      <c r="J36" s="44">
        <v>0</v>
      </c>
      <c r="K36" s="1">
        <v>0</v>
      </c>
      <c r="L36" s="1" t="s">
        <v>274</v>
      </c>
    </row>
    <row r="37" spans="1:12">
      <c r="A37" s="44">
        <v>36</v>
      </c>
      <c r="B37" s="497">
        <v>45682</v>
      </c>
      <c r="C37" s="44" t="s">
        <v>277</v>
      </c>
      <c r="D37" s="44" t="s">
        <v>278</v>
      </c>
      <c r="E37" s="44">
        <v>10000</v>
      </c>
      <c r="F37" s="44" t="s">
        <v>60</v>
      </c>
      <c r="G37" s="44" t="s">
        <v>63</v>
      </c>
      <c r="H37" s="44" t="s">
        <v>72</v>
      </c>
      <c r="I37" s="44" t="s">
        <v>279</v>
      </c>
      <c r="J37" s="44">
        <v>0</v>
      </c>
      <c r="K37" s="1">
        <v>71816</v>
      </c>
      <c r="L37" s="1" t="s">
        <v>277</v>
      </c>
    </row>
    <row r="38" spans="1:12">
      <c r="A38" s="44">
        <v>37</v>
      </c>
      <c r="B38" s="497">
        <v>45682</v>
      </c>
      <c r="C38" s="44" t="s">
        <v>280</v>
      </c>
      <c r="D38" s="44" t="s">
        <v>281</v>
      </c>
      <c r="E38" s="44">
        <v>98735.35</v>
      </c>
      <c r="F38" s="44" t="s">
        <v>60</v>
      </c>
      <c r="G38" s="44" t="s">
        <v>157</v>
      </c>
      <c r="H38" s="44" t="s">
        <v>229</v>
      </c>
      <c r="I38" s="44" t="s">
        <v>282</v>
      </c>
      <c r="J38" s="44">
        <v>0</v>
      </c>
      <c r="K38" s="1">
        <v>21264.65</v>
      </c>
      <c r="L38" s="1" t="s">
        <v>280</v>
      </c>
    </row>
    <row r="39" spans="1:12">
      <c r="A39" s="44">
        <v>38</v>
      </c>
      <c r="B39" s="497">
        <v>45682</v>
      </c>
      <c r="C39" s="44" t="s">
        <v>84</v>
      </c>
      <c r="D39" s="44" t="s">
        <v>283</v>
      </c>
      <c r="E39" s="44">
        <v>18797.400000000001</v>
      </c>
      <c r="F39" s="44" t="s">
        <v>52</v>
      </c>
      <c r="G39" s="44" t="s">
        <v>63</v>
      </c>
      <c r="H39" s="44" t="s">
        <v>229</v>
      </c>
      <c r="I39" s="44" t="e">
        <v>#N/A</v>
      </c>
      <c r="J39" s="44">
        <v>0</v>
      </c>
      <c r="K39" s="1">
        <v>0</v>
      </c>
      <c r="L39" s="1" t="s">
        <v>84</v>
      </c>
    </row>
    <row r="40" spans="1:12">
      <c r="A40" s="44">
        <v>39</v>
      </c>
      <c r="B40" s="497">
        <v>45682</v>
      </c>
      <c r="C40" s="44" t="s">
        <v>87</v>
      </c>
      <c r="D40" s="44" t="s">
        <v>284</v>
      </c>
      <c r="E40" s="44">
        <v>41368.5</v>
      </c>
      <c r="F40" s="44" t="s">
        <v>52</v>
      </c>
      <c r="G40" s="44" t="s">
        <v>285</v>
      </c>
      <c r="H40" s="44" t="s">
        <v>95</v>
      </c>
      <c r="I40" s="44" t="e">
        <v>#N/A</v>
      </c>
      <c r="J40" s="44">
        <v>0</v>
      </c>
      <c r="K40" s="1">
        <v>37</v>
      </c>
      <c r="L40" s="1" t="s">
        <v>87</v>
      </c>
    </row>
    <row r="41" spans="1:12">
      <c r="A41" s="44">
        <v>40</v>
      </c>
      <c r="B41" s="497">
        <v>45682</v>
      </c>
      <c r="C41" s="44" t="s">
        <v>87</v>
      </c>
      <c r="D41" s="44" t="s">
        <v>286</v>
      </c>
      <c r="E41" s="44">
        <v>500578.2</v>
      </c>
      <c r="F41" s="44" t="s">
        <v>52</v>
      </c>
      <c r="G41" s="44" t="s">
        <v>285</v>
      </c>
      <c r="H41" s="44" t="s">
        <v>95</v>
      </c>
      <c r="I41" s="44" t="s">
        <v>287</v>
      </c>
      <c r="J41" s="44">
        <v>0</v>
      </c>
      <c r="K41" s="1">
        <v>345934.6</v>
      </c>
      <c r="L41" s="1" t="s">
        <v>87</v>
      </c>
    </row>
    <row r="42" spans="1:12">
      <c r="A42" s="44">
        <v>41</v>
      </c>
      <c r="B42" s="497">
        <v>45682</v>
      </c>
      <c r="C42" s="44" t="s">
        <v>87</v>
      </c>
      <c r="D42" s="44" t="s">
        <v>288</v>
      </c>
      <c r="E42" s="44">
        <v>250000</v>
      </c>
      <c r="F42" s="44" t="s">
        <v>52</v>
      </c>
      <c r="G42" s="44" t="s">
        <v>285</v>
      </c>
      <c r="H42" s="44" t="s">
        <v>95</v>
      </c>
      <c r="I42" s="44" t="s">
        <v>289</v>
      </c>
      <c r="J42" s="44">
        <v>0</v>
      </c>
      <c r="K42" s="1">
        <v>181816</v>
      </c>
      <c r="L42" s="1" t="s">
        <v>87</v>
      </c>
    </row>
    <row r="43" spans="1:12">
      <c r="A43" s="44">
        <v>42</v>
      </c>
      <c r="B43" s="497">
        <v>45682</v>
      </c>
      <c r="C43" s="44" t="s">
        <v>87</v>
      </c>
      <c r="D43" s="44" t="s">
        <v>290</v>
      </c>
      <c r="E43" s="44">
        <v>95850</v>
      </c>
      <c r="F43" s="44" t="s">
        <v>52</v>
      </c>
      <c r="G43" s="44" t="s">
        <v>285</v>
      </c>
      <c r="H43" s="44" t="s">
        <v>95</v>
      </c>
      <c r="I43" s="44" t="s">
        <v>291</v>
      </c>
      <c r="J43" s="44">
        <v>0</v>
      </c>
      <c r="K43" s="1">
        <v>50</v>
      </c>
      <c r="L43" s="1" t="s">
        <v>87</v>
      </c>
    </row>
    <row r="44" spans="1:12">
      <c r="A44" s="44">
        <v>43</v>
      </c>
      <c r="B44" s="497">
        <v>45682</v>
      </c>
      <c r="C44" s="44" t="s">
        <v>87</v>
      </c>
      <c r="D44" s="44" t="s">
        <v>292</v>
      </c>
      <c r="E44" s="44">
        <v>1366531.74</v>
      </c>
      <c r="F44" s="44" t="s">
        <v>52</v>
      </c>
      <c r="G44" s="44" t="s">
        <v>285</v>
      </c>
      <c r="H44" s="44" t="s">
        <v>95</v>
      </c>
      <c r="I44" s="44" t="s">
        <v>293</v>
      </c>
      <c r="J44" s="44">
        <v>0</v>
      </c>
      <c r="K44" s="1">
        <v>43484.259999999798</v>
      </c>
      <c r="L44" s="1" t="s">
        <v>87</v>
      </c>
    </row>
    <row r="45" spans="1:12">
      <c r="A45" s="44">
        <v>44</v>
      </c>
      <c r="B45" s="497">
        <v>45682</v>
      </c>
      <c r="C45" s="44" t="s">
        <v>87</v>
      </c>
      <c r="D45" s="44" t="s">
        <v>294</v>
      </c>
      <c r="E45" s="44">
        <v>70000</v>
      </c>
      <c r="F45" s="44" t="s">
        <v>52</v>
      </c>
      <c r="G45" s="44" t="s">
        <v>285</v>
      </c>
      <c r="H45" s="44" t="s">
        <v>95</v>
      </c>
      <c r="I45" s="44" t="s">
        <v>295</v>
      </c>
      <c r="J45" s="44">
        <v>0</v>
      </c>
      <c r="K45" s="1">
        <v>141.80000000004699</v>
      </c>
      <c r="L45" s="1" t="s">
        <v>87</v>
      </c>
    </row>
    <row r="46" spans="1:12">
      <c r="A46" s="44">
        <v>45</v>
      </c>
      <c r="B46" s="497">
        <v>45682</v>
      </c>
      <c r="C46" s="44" t="s">
        <v>87</v>
      </c>
      <c r="D46" s="44" t="s">
        <v>296</v>
      </c>
      <c r="E46" s="44">
        <v>20000</v>
      </c>
      <c r="F46" s="44" t="s">
        <v>52</v>
      </c>
      <c r="G46" s="44" t="s">
        <v>285</v>
      </c>
      <c r="H46" s="44" t="s">
        <v>95</v>
      </c>
      <c r="I46" s="44" t="s">
        <v>297</v>
      </c>
      <c r="J46" s="44">
        <v>0</v>
      </c>
      <c r="K46" s="1">
        <v>0</v>
      </c>
      <c r="L46" s="1" t="s">
        <v>87</v>
      </c>
    </row>
    <row r="47" spans="1:12">
      <c r="A47" s="44">
        <v>46</v>
      </c>
      <c r="B47" s="497">
        <v>45682</v>
      </c>
      <c r="C47" s="44" t="s">
        <v>87</v>
      </c>
      <c r="D47" s="44" t="s">
        <v>298</v>
      </c>
      <c r="E47" s="44">
        <v>15000</v>
      </c>
      <c r="F47" s="44" t="s">
        <v>52</v>
      </c>
      <c r="G47" s="44" t="s">
        <v>285</v>
      </c>
      <c r="H47" s="44" t="s">
        <v>95</v>
      </c>
      <c r="I47" s="44" t="s">
        <v>299</v>
      </c>
      <c r="J47" s="44">
        <v>0</v>
      </c>
      <c r="K47" s="1">
        <v>0</v>
      </c>
      <c r="L47" s="1" t="s">
        <v>87</v>
      </c>
    </row>
    <row r="48" spans="1:12">
      <c r="A48" s="44">
        <v>47</v>
      </c>
      <c r="B48" s="497">
        <v>45682</v>
      </c>
      <c r="C48" s="44" t="s">
        <v>87</v>
      </c>
      <c r="D48" s="44" t="s">
        <v>300</v>
      </c>
      <c r="E48" s="44">
        <v>27000</v>
      </c>
      <c r="F48" s="44" t="s">
        <v>52</v>
      </c>
      <c r="G48" s="44" t="s">
        <v>285</v>
      </c>
      <c r="H48" s="44" t="s">
        <v>95</v>
      </c>
      <c r="I48" s="44" t="e">
        <v>#REF!</v>
      </c>
      <c r="J48" s="44">
        <v>0</v>
      </c>
      <c r="K48" s="1">
        <v>21822.400000000001</v>
      </c>
      <c r="L48" s="1" t="s">
        <v>87</v>
      </c>
    </row>
    <row r="49" spans="1:12">
      <c r="A49" s="44">
        <v>48</v>
      </c>
      <c r="B49" s="497">
        <v>45682</v>
      </c>
      <c r="C49" s="44" t="s">
        <v>87</v>
      </c>
      <c r="D49" s="44" t="s">
        <v>301</v>
      </c>
      <c r="E49" s="44">
        <v>27000</v>
      </c>
      <c r="F49" s="44" t="s">
        <v>52</v>
      </c>
      <c r="G49" s="44" t="s">
        <v>285</v>
      </c>
      <c r="H49" s="44" t="s">
        <v>95</v>
      </c>
      <c r="I49" s="44" t="s">
        <v>302</v>
      </c>
      <c r="J49" s="44">
        <v>0</v>
      </c>
      <c r="K49" s="1">
        <v>22593</v>
      </c>
      <c r="L49" s="1" t="s">
        <v>87</v>
      </c>
    </row>
    <row r="50" spans="1:12">
      <c r="A50" s="44">
        <v>49</v>
      </c>
      <c r="B50" s="497">
        <v>45682</v>
      </c>
      <c r="C50" s="44" t="s">
        <v>87</v>
      </c>
      <c r="D50" s="44" t="s">
        <v>303</v>
      </c>
      <c r="E50" s="44">
        <v>29020.400000000001</v>
      </c>
      <c r="F50" s="44" t="s">
        <v>52</v>
      </c>
      <c r="G50" s="44" t="s">
        <v>285</v>
      </c>
      <c r="H50" s="44" t="s">
        <v>95</v>
      </c>
      <c r="I50" s="44" t="s">
        <v>304</v>
      </c>
      <c r="J50" s="44">
        <v>0</v>
      </c>
      <c r="K50" s="1">
        <v>0</v>
      </c>
      <c r="L50" s="1" t="s">
        <v>87</v>
      </c>
    </row>
    <row r="51" spans="1:12">
      <c r="A51" s="44">
        <v>50</v>
      </c>
      <c r="B51" s="497">
        <v>45682</v>
      </c>
      <c r="C51" s="44" t="s">
        <v>87</v>
      </c>
      <c r="D51" s="44" t="s">
        <v>305</v>
      </c>
      <c r="E51" s="44">
        <v>27000</v>
      </c>
      <c r="F51" s="44" t="s">
        <v>52</v>
      </c>
      <c r="G51" s="44" t="s">
        <v>285</v>
      </c>
      <c r="H51" s="44" t="s">
        <v>95</v>
      </c>
      <c r="I51" s="44" t="s">
        <v>306</v>
      </c>
      <c r="J51" s="44">
        <v>0</v>
      </c>
      <c r="K51" s="1">
        <v>0</v>
      </c>
      <c r="L51" s="1" t="s">
        <v>87</v>
      </c>
    </row>
    <row r="52" spans="1:12">
      <c r="A52" s="44">
        <v>51</v>
      </c>
      <c r="B52" s="497">
        <v>45682</v>
      </c>
      <c r="C52" s="44" t="s">
        <v>87</v>
      </c>
      <c r="D52" s="44" t="s">
        <v>307</v>
      </c>
      <c r="E52" s="44">
        <v>42043.199999999997</v>
      </c>
      <c r="F52" s="44" t="s">
        <v>52</v>
      </c>
      <c r="G52" s="44" t="s">
        <v>285</v>
      </c>
      <c r="H52" s="44" t="s">
        <v>95</v>
      </c>
      <c r="I52" s="44" t="s">
        <v>308</v>
      </c>
      <c r="J52" s="44">
        <v>0</v>
      </c>
      <c r="K52" s="1">
        <v>0</v>
      </c>
      <c r="L52" s="1" t="s">
        <v>87</v>
      </c>
    </row>
    <row r="53" spans="1:12">
      <c r="A53" s="44">
        <v>52</v>
      </c>
      <c r="B53" s="497">
        <v>45682</v>
      </c>
      <c r="C53" s="44" t="s">
        <v>87</v>
      </c>
      <c r="D53" s="44" t="s">
        <v>309</v>
      </c>
      <c r="E53" s="44">
        <v>60000</v>
      </c>
      <c r="F53" s="44" t="s">
        <v>186</v>
      </c>
      <c r="G53" s="44" t="s">
        <v>63</v>
      </c>
      <c r="H53" s="44" t="s">
        <v>95</v>
      </c>
      <c r="I53" s="44" t="e">
        <v>#N/A</v>
      </c>
      <c r="J53" s="44">
        <v>0</v>
      </c>
      <c r="K53" s="1">
        <v>71838</v>
      </c>
      <c r="L53" s="1" t="s">
        <v>87</v>
      </c>
    </row>
    <row r="54" spans="1:12">
      <c r="A54" s="44">
        <v>53</v>
      </c>
      <c r="B54" s="497">
        <v>45683</v>
      </c>
      <c r="C54" s="44" t="s">
        <v>310</v>
      </c>
      <c r="D54" s="44" t="s">
        <v>311</v>
      </c>
      <c r="E54" s="44">
        <v>30000</v>
      </c>
      <c r="F54" s="44" t="s">
        <v>82</v>
      </c>
      <c r="G54" s="44">
        <v>0</v>
      </c>
      <c r="H54" s="44" t="s">
        <v>72</v>
      </c>
      <c r="I54" s="44" t="s">
        <v>312</v>
      </c>
      <c r="J54" s="44">
        <v>0</v>
      </c>
      <c r="K54" s="1">
        <v>0</v>
      </c>
      <c r="L54" s="1" t="s">
        <v>310</v>
      </c>
    </row>
    <row r="55" spans="1:12">
      <c r="A55" s="44">
        <v>54</v>
      </c>
      <c r="B55" s="497">
        <v>45683</v>
      </c>
      <c r="C55" s="44" t="s">
        <v>313</v>
      </c>
      <c r="D55" s="44" t="s">
        <v>314</v>
      </c>
      <c r="E55" s="44">
        <v>37448</v>
      </c>
      <c r="F55" s="44" t="s">
        <v>60</v>
      </c>
      <c r="G55" s="44" t="s">
        <v>315</v>
      </c>
      <c r="H55" s="44" t="s">
        <v>72</v>
      </c>
      <c r="I55" s="44" t="s">
        <v>316</v>
      </c>
      <c r="J55" s="44">
        <v>0</v>
      </c>
      <c r="K55" s="1">
        <v>21659.18</v>
      </c>
      <c r="L55" s="1" t="s">
        <v>317</v>
      </c>
    </row>
    <row r="56" spans="1:12">
      <c r="A56" s="44">
        <v>55</v>
      </c>
      <c r="B56" s="497">
        <v>45683</v>
      </c>
      <c r="C56" s="44" t="s">
        <v>318</v>
      </c>
      <c r="D56" s="44" t="s">
        <v>319</v>
      </c>
      <c r="E56" s="44">
        <v>45000</v>
      </c>
      <c r="F56" s="44" t="s">
        <v>60</v>
      </c>
      <c r="G56" s="44" t="s">
        <v>63</v>
      </c>
      <c r="H56" s="44" t="s">
        <v>72</v>
      </c>
      <c r="I56" s="44" t="s">
        <v>320</v>
      </c>
      <c r="J56" s="44">
        <v>0</v>
      </c>
      <c r="K56" s="1">
        <v>0</v>
      </c>
      <c r="L56" s="1" t="s">
        <v>321</v>
      </c>
    </row>
    <row r="57" spans="1:12">
      <c r="A57" s="44">
        <v>56</v>
      </c>
      <c r="B57" s="497">
        <v>45683</v>
      </c>
      <c r="C57" s="44" t="s">
        <v>318</v>
      </c>
      <c r="D57" s="44" t="s">
        <v>322</v>
      </c>
      <c r="E57" s="44">
        <v>32035.7</v>
      </c>
      <c r="F57" s="44" t="s">
        <v>60</v>
      </c>
      <c r="G57" s="44" t="s">
        <v>63</v>
      </c>
      <c r="H57" s="44" t="s">
        <v>72</v>
      </c>
      <c r="I57" s="44" t="s">
        <v>323</v>
      </c>
      <c r="J57" s="44">
        <v>0</v>
      </c>
      <c r="K57" s="1">
        <v>0</v>
      </c>
      <c r="L57" s="1" t="s">
        <v>321</v>
      </c>
    </row>
    <row r="58" spans="1:12">
      <c r="A58" s="44">
        <v>57</v>
      </c>
      <c r="B58" s="497">
        <v>45683</v>
      </c>
      <c r="C58" s="44" t="s">
        <v>274</v>
      </c>
      <c r="D58" s="44" t="s">
        <v>275</v>
      </c>
      <c r="E58" s="44">
        <v>126.59</v>
      </c>
      <c r="F58" s="44" t="s">
        <v>60</v>
      </c>
      <c r="G58" s="44">
        <v>0</v>
      </c>
      <c r="H58" s="44" t="s">
        <v>76</v>
      </c>
      <c r="I58" s="44" t="s">
        <v>276</v>
      </c>
      <c r="J58" s="44">
        <v>0</v>
      </c>
      <c r="K58" s="1">
        <v>0</v>
      </c>
      <c r="L58" s="1" t="s">
        <v>274</v>
      </c>
    </row>
    <row r="59" spans="1:12">
      <c r="A59" s="44">
        <v>58</v>
      </c>
      <c r="B59" s="497">
        <v>45684</v>
      </c>
      <c r="C59" s="44" t="s">
        <v>324</v>
      </c>
      <c r="D59" s="44" t="s">
        <v>325</v>
      </c>
      <c r="E59" s="44">
        <v>5519.4</v>
      </c>
      <c r="F59" s="44" t="s">
        <v>60</v>
      </c>
      <c r="G59" s="44">
        <v>0</v>
      </c>
      <c r="H59" s="44" t="s">
        <v>203</v>
      </c>
      <c r="I59" s="44" t="s">
        <v>326</v>
      </c>
      <c r="J59" s="44">
        <v>0</v>
      </c>
      <c r="K59" s="1">
        <v>0</v>
      </c>
      <c r="L59" s="1" t="s">
        <v>324</v>
      </c>
    </row>
    <row r="60" spans="1:12">
      <c r="A60" s="44">
        <v>59</v>
      </c>
      <c r="B60" s="497">
        <v>45684</v>
      </c>
      <c r="C60" s="44" t="s">
        <v>324</v>
      </c>
      <c r="D60" s="44" t="s">
        <v>327</v>
      </c>
      <c r="E60" s="44">
        <v>900</v>
      </c>
      <c r="F60" s="44" t="s">
        <v>60</v>
      </c>
      <c r="G60" s="44">
        <v>0</v>
      </c>
      <c r="H60" s="44" t="s">
        <v>203</v>
      </c>
      <c r="I60" s="44" t="s">
        <v>240</v>
      </c>
      <c r="J60" s="44">
        <v>0</v>
      </c>
      <c r="K60" s="1">
        <v>0</v>
      </c>
      <c r="L60" s="1" t="s">
        <v>324</v>
      </c>
    </row>
    <row r="61" spans="1:12">
      <c r="A61" s="44">
        <v>60</v>
      </c>
      <c r="B61" s="497">
        <v>45684</v>
      </c>
      <c r="C61" s="44" t="s">
        <v>324</v>
      </c>
      <c r="D61" s="44" t="s">
        <v>328</v>
      </c>
      <c r="E61" s="44">
        <v>6242.3</v>
      </c>
      <c r="F61" s="44" t="s">
        <v>60</v>
      </c>
      <c r="G61" s="44">
        <v>0</v>
      </c>
      <c r="H61" s="44" t="s">
        <v>203</v>
      </c>
      <c r="I61" s="44" t="s">
        <v>329</v>
      </c>
      <c r="J61" s="44">
        <v>0</v>
      </c>
      <c r="K61" s="1">
        <v>0</v>
      </c>
      <c r="L61" s="1" t="s">
        <v>324</v>
      </c>
    </row>
    <row r="62" spans="1:12">
      <c r="A62" s="44">
        <v>61</v>
      </c>
      <c r="B62" s="497">
        <v>45684</v>
      </c>
      <c r="C62" s="44" t="s">
        <v>324</v>
      </c>
      <c r="D62" s="44" t="s">
        <v>330</v>
      </c>
      <c r="E62" s="44">
        <v>45750</v>
      </c>
      <c r="F62" s="44" t="s">
        <v>60</v>
      </c>
      <c r="G62" s="44">
        <v>0</v>
      </c>
      <c r="H62" s="44" t="s">
        <v>203</v>
      </c>
      <c r="I62" s="44" t="s">
        <v>331</v>
      </c>
      <c r="J62" s="44">
        <v>0</v>
      </c>
      <c r="K62" s="1">
        <v>0</v>
      </c>
      <c r="L62" s="1" t="s">
        <v>324</v>
      </c>
    </row>
    <row r="63" spans="1:12">
      <c r="A63" s="44">
        <v>62</v>
      </c>
      <c r="B63" s="497">
        <v>45684</v>
      </c>
      <c r="C63" s="44" t="s">
        <v>332</v>
      </c>
      <c r="D63" s="44" t="s">
        <v>333</v>
      </c>
      <c r="E63" s="44">
        <v>1800</v>
      </c>
      <c r="F63" s="44" t="s">
        <v>60</v>
      </c>
      <c r="G63" s="44">
        <v>0</v>
      </c>
      <c r="H63" s="44" t="s">
        <v>76</v>
      </c>
      <c r="I63" s="44" t="s">
        <v>334</v>
      </c>
      <c r="J63" s="44">
        <v>0</v>
      </c>
      <c r="K63" s="1">
        <v>0</v>
      </c>
      <c r="L63" s="1" t="s">
        <v>332</v>
      </c>
    </row>
    <row r="64" spans="1:12">
      <c r="A64" s="44">
        <v>63</v>
      </c>
      <c r="B64" s="497">
        <v>45684</v>
      </c>
      <c r="C64" s="44" t="s">
        <v>332</v>
      </c>
      <c r="D64" s="44" t="s">
        <v>335</v>
      </c>
      <c r="E64" s="44">
        <v>28200</v>
      </c>
      <c r="F64" s="44" t="s">
        <v>60</v>
      </c>
      <c r="G64" s="44">
        <v>0</v>
      </c>
      <c r="H64" s="44" t="s">
        <v>76</v>
      </c>
      <c r="I64" s="44" t="s">
        <v>336</v>
      </c>
      <c r="J64" s="44">
        <v>0</v>
      </c>
      <c r="K64" s="1">
        <v>29800</v>
      </c>
      <c r="L64" s="1" t="s">
        <v>332</v>
      </c>
    </row>
    <row r="65" spans="1:12">
      <c r="A65" s="44">
        <v>64</v>
      </c>
      <c r="B65" s="497">
        <v>45684</v>
      </c>
      <c r="C65" s="44" t="s">
        <v>337</v>
      </c>
      <c r="D65" s="44" t="s">
        <v>338</v>
      </c>
      <c r="E65" s="44">
        <v>8110.86</v>
      </c>
      <c r="F65" s="44" t="s">
        <v>167</v>
      </c>
      <c r="G65" s="44">
        <v>0</v>
      </c>
      <c r="H65" s="44" t="s">
        <v>72</v>
      </c>
      <c r="I65" s="44" t="s">
        <v>339</v>
      </c>
      <c r="J65" s="44">
        <v>0</v>
      </c>
      <c r="K65" s="1">
        <v>0</v>
      </c>
      <c r="L65" s="1" t="s">
        <v>337</v>
      </c>
    </row>
    <row r="66" spans="1:12">
      <c r="A66" s="44">
        <v>65</v>
      </c>
      <c r="B66" s="497">
        <v>45684</v>
      </c>
      <c r="C66" s="44" t="s">
        <v>337</v>
      </c>
      <c r="D66" s="44" t="s">
        <v>340</v>
      </c>
      <c r="E66" s="44">
        <v>21889.14</v>
      </c>
      <c r="F66" s="44" t="s">
        <v>167</v>
      </c>
      <c r="G66" s="44">
        <v>0</v>
      </c>
      <c r="H66" s="44" t="s">
        <v>72</v>
      </c>
      <c r="I66" s="44" t="s">
        <v>341</v>
      </c>
      <c r="J66" s="44">
        <v>0</v>
      </c>
      <c r="K66" s="1">
        <v>0</v>
      </c>
      <c r="L66" s="1" t="s">
        <v>337</v>
      </c>
    </row>
    <row r="67" spans="1:12">
      <c r="A67" s="44">
        <v>1</v>
      </c>
      <c r="B67" s="497">
        <v>45693</v>
      </c>
      <c r="C67" s="44" t="s">
        <v>342</v>
      </c>
      <c r="D67" s="44" t="s">
        <v>343</v>
      </c>
      <c r="E67" s="44">
        <v>50000</v>
      </c>
      <c r="F67" s="44" t="s">
        <v>52</v>
      </c>
      <c r="G67" s="44" t="s">
        <v>63</v>
      </c>
      <c r="H67" s="44" t="s">
        <v>72</v>
      </c>
      <c r="I67" s="44" t="s">
        <v>344</v>
      </c>
      <c r="J67" s="44">
        <v>0</v>
      </c>
      <c r="K67" s="1">
        <v>0</v>
      </c>
      <c r="L67" s="1" t="s">
        <v>342</v>
      </c>
    </row>
    <row r="68" spans="1:12">
      <c r="A68" s="44">
        <v>2</v>
      </c>
      <c r="B68" s="497">
        <v>45693</v>
      </c>
      <c r="C68" s="44" t="s">
        <v>345</v>
      </c>
      <c r="D68" s="44" t="s">
        <v>346</v>
      </c>
      <c r="E68" s="44">
        <v>2400</v>
      </c>
      <c r="F68" s="44" t="s">
        <v>52</v>
      </c>
      <c r="G68" s="44" t="s">
        <v>347</v>
      </c>
      <c r="H68" s="44" t="s">
        <v>76</v>
      </c>
      <c r="I68" s="44">
        <v>0</v>
      </c>
      <c r="J68" s="44">
        <v>0</v>
      </c>
      <c r="K68" s="1">
        <v>0</v>
      </c>
      <c r="L68" s="1" t="s">
        <v>345</v>
      </c>
    </row>
    <row r="69" spans="1:12">
      <c r="A69" s="44">
        <v>3</v>
      </c>
      <c r="B69" s="497">
        <v>45693</v>
      </c>
      <c r="C69" s="44" t="s">
        <v>345</v>
      </c>
      <c r="D69" s="44" t="s">
        <v>348</v>
      </c>
      <c r="E69" s="44">
        <v>3250</v>
      </c>
      <c r="F69" s="44" t="s">
        <v>52</v>
      </c>
      <c r="G69" s="44" t="s">
        <v>347</v>
      </c>
      <c r="H69" s="44" t="s">
        <v>76</v>
      </c>
      <c r="I69" s="44">
        <v>0</v>
      </c>
      <c r="J69" s="44">
        <v>0</v>
      </c>
      <c r="K69" s="1">
        <v>0</v>
      </c>
      <c r="L69" s="1" t="s">
        <v>345</v>
      </c>
    </row>
    <row r="70" spans="1:12">
      <c r="A70" s="44">
        <v>4</v>
      </c>
      <c r="B70" s="497">
        <v>45693</v>
      </c>
      <c r="C70" s="44" t="s">
        <v>345</v>
      </c>
      <c r="D70" s="44" t="s">
        <v>349</v>
      </c>
      <c r="E70" s="44">
        <v>2800</v>
      </c>
      <c r="F70" s="44" t="s">
        <v>52</v>
      </c>
      <c r="G70" s="44" t="s">
        <v>347</v>
      </c>
      <c r="H70" s="44" t="s">
        <v>76</v>
      </c>
      <c r="I70" s="44">
        <v>0</v>
      </c>
      <c r="J70" s="44">
        <v>0</v>
      </c>
      <c r="K70" s="1">
        <v>0</v>
      </c>
      <c r="L70" s="1" t="s">
        <v>345</v>
      </c>
    </row>
    <row r="71" spans="1:12">
      <c r="A71" s="44">
        <v>5</v>
      </c>
      <c r="B71" s="497">
        <v>45693</v>
      </c>
      <c r="C71" s="44" t="s">
        <v>345</v>
      </c>
      <c r="D71" s="44" t="s">
        <v>350</v>
      </c>
      <c r="E71" s="44">
        <v>21350</v>
      </c>
      <c r="F71" s="44" t="s">
        <v>52</v>
      </c>
      <c r="G71" s="44" t="s">
        <v>347</v>
      </c>
      <c r="H71" s="44" t="s">
        <v>76</v>
      </c>
      <c r="I71" s="44" t="s">
        <v>351</v>
      </c>
      <c r="J71" s="44">
        <v>0</v>
      </c>
      <c r="K71" s="1">
        <v>0</v>
      </c>
      <c r="L71" s="1" t="s">
        <v>345</v>
      </c>
    </row>
    <row r="72" spans="1:12">
      <c r="A72" s="44">
        <v>6</v>
      </c>
      <c r="B72" s="497">
        <v>45693</v>
      </c>
      <c r="C72" s="44" t="s">
        <v>200</v>
      </c>
      <c r="D72" s="44" t="s">
        <v>201</v>
      </c>
      <c r="E72" s="44">
        <v>7000</v>
      </c>
      <c r="F72" s="44" t="s">
        <v>352</v>
      </c>
      <c r="G72" s="44" t="s">
        <v>63</v>
      </c>
      <c r="H72" s="44" t="s">
        <v>203</v>
      </c>
      <c r="I72" s="44" t="s">
        <v>204</v>
      </c>
      <c r="J72" s="44">
        <v>0</v>
      </c>
      <c r="K72" s="1">
        <v>0</v>
      </c>
      <c r="L72" s="1" t="s">
        <v>205</v>
      </c>
    </row>
    <row r="73" spans="1:12">
      <c r="A73" s="44">
        <v>7</v>
      </c>
      <c r="B73" s="497">
        <v>45701</v>
      </c>
      <c r="C73" s="44" t="s">
        <v>353</v>
      </c>
      <c r="D73" s="44" t="s">
        <v>354</v>
      </c>
      <c r="E73" s="44">
        <v>1900</v>
      </c>
      <c r="F73" s="44" t="s">
        <v>52</v>
      </c>
      <c r="G73" s="44">
        <v>0</v>
      </c>
      <c r="H73" s="44" t="s">
        <v>76</v>
      </c>
      <c r="I73" s="44" t="s">
        <v>355</v>
      </c>
      <c r="J73" s="44">
        <v>0</v>
      </c>
      <c r="K73" s="1">
        <v>0</v>
      </c>
      <c r="L73" s="1" t="s">
        <v>353</v>
      </c>
    </row>
    <row r="74" spans="1:12">
      <c r="A74" s="44">
        <v>8</v>
      </c>
      <c r="B74" s="497">
        <v>45701</v>
      </c>
      <c r="C74" s="44" t="s">
        <v>356</v>
      </c>
      <c r="D74" s="44" t="s">
        <v>357</v>
      </c>
      <c r="E74" s="44">
        <v>20000</v>
      </c>
      <c r="F74" s="44" t="s">
        <v>52</v>
      </c>
      <c r="G74" s="44" t="s">
        <v>63</v>
      </c>
      <c r="H74" s="44" t="s">
        <v>72</v>
      </c>
      <c r="I74" s="44" t="s">
        <v>358</v>
      </c>
      <c r="J74" s="44">
        <v>0</v>
      </c>
      <c r="K74" s="1">
        <v>43000</v>
      </c>
      <c r="L74" s="1" t="s">
        <v>356</v>
      </c>
    </row>
    <row r="75" spans="1:12">
      <c r="A75" s="44">
        <v>9</v>
      </c>
      <c r="B75" s="497">
        <v>45701</v>
      </c>
      <c r="C75" s="44" t="s">
        <v>359</v>
      </c>
      <c r="D75" s="44" t="s">
        <v>360</v>
      </c>
      <c r="E75" s="44">
        <v>23989.040000000001</v>
      </c>
      <c r="F75" s="44" t="s">
        <v>82</v>
      </c>
      <c r="G75" s="44">
        <v>0</v>
      </c>
      <c r="H75" s="44" t="s">
        <v>76</v>
      </c>
      <c r="I75" s="44" t="s">
        <v>361</v>
      </c>
      <c r="J75" s="44">
        <v>0</v>
      </c>
      <c r="K75" s="1">
        <v>0</v>
      </c>
      <c r="L75" s="1" t="s">
        <v>359</v>
      </c>
    </row>
    <row r="76" spans="1:12">
      <c r="A76" s="44">
        <v>10</v>
      </c>
      <c r="B76" s="497">
        <v>45701</v>
      </c>
      <c r="C76" s="44" t="s">
        <v>359</v>
      </c>
      <c r="D76" s="44" t="s">
        <v>362</v>
      </c>
      <c r="E76" s="44">
        <v>10378.19</v>
      </c>
      <c r="F76" s="44" t="s">
        <v>82</v>
      </c>
      <c r="G76" s="44">
        <v>0</v>
      </c>
      <c r="H76" s="44" t="s">
        <v>76</v>
      </c>
      <c r="I76" s="44" t="s">
        <v>363</v>
      </c>
      <c r="J76" s="44">
        <v>0</v>
      </c>
      <c r="K76" s="1">
        <v>0</v>
      </c>
      <c r="L76" s="1" t="s">
        <v>359</v>
      </c>
    </row>
    <row r="77" spans="1:12">
      <c r="A77" s="44">
        <v>11</v>
      </c>
      <c r="B77" s="497">
        <v>45702</v>
      </c>
      <c r="C77" s="44" t="s">
        <v>364</v>
      </c>
      <c r="D77" s="44" t="s">
        <v>365</v>
      </c>
      <c r="E77" s="44">
        <v>1250</v>
      </c>
      <c r="F77" s="44" t="s">
        <v>52</v>
      </c>
      <c r="G77" s="44">
        <v>0</v>
      </c>
      <c r="H77" s="44" t="s">
        <v>72</v>
      </c>
      <c r="I77" s="44" t="s">
        <v>366</v>
      </c>
      <c r="J77" s="44">
        <v>0</v>
      </c>
      <c r="K77" s="1">
        <v>0</v>
      </c>
      <c r="L77" s="1" t="s">
        <v>364</v>
      </c>
    </row>
    <row r="78" spans="1:12">
      <c r="A78" s="44">
        <v>12</v>
      </c>
      <c r="B78" s="497">
        <v>45702</v>
      </c>
      <c r="C78" s="44" t="s">
        <v>367</v>
      </c>
      <c r="D78" s="44" t="s">
        <v>368</v>
      </c>
      <c r="E78" s="44">
        <v>8789.59</v>
      </c>
      <c r="F78" s="44" t="s">
        <v>82</v>
      </c>
      <c r="G78" s="44">
        <v>0</v>
      </c>
      <c r="H78" s="44" t="s">
        <v>72</v>
      </c>
      <c r="I78" s="44" t="s">
        <v>369</v>
      </c>
      <c r="J78" s="44">
        <v>0</v>
      </c>
      <c r="K78" s="1">
        <v>17016.580000000002</v>
      </c>
      <c r="L78" s="1" t="s">
        <v>370</v>
      </c>
    </row>
    <row r="79" spans="1:12">
      <c r="A79" s="44">
        <v>13</v>
      </c>
      <c r="B79" s="497">
        <v>45706</v>
      </c>
      <c r="C79" s="44" t="s">
        <v>141</v>
      </c>
      <c r="D79" s="44" t="s">
        <v>371</v>
      </c>
      <c r="E79" s="44">
        <v>20000</v>
      </c>
      <c r="F79" s="44" t="s">
        <v>82</v>
      </c>
      <c r="G79" s="44">
        <v>0</v>
      </c>
      <c r="H79" s="44" t="s">
        <v>126</v>
      </c>
      <c r="I79" s="44" t="s">
        <v>372</v>
      </c>
      <c r="J79" s="44">
        <v>0</v>
      </c>
      <c r="K79" s="1">
        <v>0</v>
      </c>
      <c r="L79" s="1" t="s">
        <v>141</v>
      </c>
    </row>
    <row r="80" spans="1:12">
      <c r="A80" s="44">
        <v>14</v>
      </c>
      <c r="B80" s="497">
        <v>45712</v>
      </c>
      <c r="C80" s="44" t="s">
        <v>367</v>
      </c>
      <c r="D80" s="44" t="s">
        <v>368</v>
      </c>
      <c r="E80" s="44">
        <v>10000</v>
      </c>
      <c r="F80" s="44" t="s">
        <v>60</v>
      </c>
      <c r="G80" s="44" t="s">
        <v>373</v>
      </c>
      <c r="H80" s="44" t="s">
        <v>72</v>
      </c>
      <c r="I80" s="44" t="s">
        <v>369</v>
      </c>
      <c r="J80" s="44">
        <v>0</v>
      </c>
      <c r="K80" s="1">
        <v>17016.580000000002</v>
      </c>
      <c r="L80" s="1" t="s">
        <v>370</v>
      </c>
    </row>
    <row r="81" spans="1:12">
      <c r="A81" s="44">
        <v>15</v>
      </c>
      <c r="B81" s="497">
        <v>45712</v>
      </c>
      <c r="C81" s="44" t="s">
        <v>87</v>
      </c>
      <c r="D81" s="44" t="s">
        <v>288</v>
      </c>
      <c r="E81" s="44">
        <v>180000</v>
      </c>
      <c r="F81" s="44" t="s">
        <v>52</v>
      </c>
      <c r="G81" s="44" t="s">
        <v>374</v>
      </c>
      <c r="H81" s="44" t="s">
        <v>95</v>
      </c>
      <c r="I81" s="44" t="s">
        <v>289</v>
      </c>
      <c r="J81" s="44">
        <v>0</v>
      </c>
      <c r="K81" s="1">
        <v>181816</v>
      </c>
      <c r="L81" s="1" t="s">
        <v>87</v>
      </c>
    </row>
    <row r="82" spans="1:12">
      <c r="A82" s="44">
        <v>16</v>
      </c>
      <c r="B82" s="497">
        <v>45712</v>
      </c>
      <c r="C82" s="44" t="s">
        <v>87</v>
      </c>
      <c r="D82" s="44" t="s">
        <v>290</v>
      </c>
      <c r="E82" s="44">
        <v>40000</v>
      </c>
      <c r="F82" s="44" t="s">
        <v>52</v>
      </c>
      <c r="G82" s="44" t="s">
        <v>374</v>
      </c>
      <c r="H82" s="44" t="s">
        <v>95</v>
      </c>
      <c r="I82" s="44" t="s">
        <v>291</v>
      </c>
      <c r="J82" s="44">
        <v>0</v>
      </c>
      <c r="K82" s="1">
        <v>50</v>
      </c>
      <c r="L82" s="1" t="s">
        <v>87</v>
      </c>
    </row>
    <row r="83" spans="1:12">
      <c r="A83" s="44">
        <v>17</v>
      </c>
      <c r="B83" s="497">
        <v>45712</v>
      </c>
      <c r="C83" s="44" t="s">
        <v>87</v>
      </c>
      <c r="D83" s="44" t="s">
        <v>294</v>
      </c>
      <c r="E83" s="44">
        <v>103000</v>
      </c>
      <c r="F83" s="44" t="s">
        <v>52</v>
      </c>
      <c r="G83" s="44" t="s">
        <v>374</v>
      </c>
      <c r="H83" s="44" t="s">
        <v>95</v>
      </c>
      <c r="I83" s="44" t="s">
        <v>295</v>
      </c>
      <c r="J83" s="44">
        <v>0</v>
      </c>
      <c r="K83" s="1">
        <v>141.80000000004699</v>
      </c>
      <c r="L83" s="1" t="s">
        <v>87</v>
      </c>
    </row>
    <row r="84" spans="1:12">
      <c r="A84" s="44">
        <v>18</v>
      </c>
      <c r="B84" s="497">
        <v>45712</v>
      </c>
      <c r="C84" s="44" t="s">
        <v>87</v>
      </c>
      <c r="D84" s="44" t="s">
        <v>296</v>
      </c>
      <c r="E84" s="44">
        <v>12700</v>
      </c>
      <c r="F84" s="44" t="s">
        <v>52</v>
      </c>
      <c r="G84" s="44" t="s">
        <v>374</v>
      </c>
      <c r="H84" s="44" t="s">
        <v>95</v>
      </c>
      <c r="I84" s="44" t="s">
        <v>297</v>
      </c>
      <c r="J84" s="44">
        <v>0</v>
      </c>
      <c r="K84" s="1">
        <v>0</v>
      </c>
      <c r="L84" s="1" t="s">
        <v>87</v>
      </c>
    </row>
    <row r="85" spans="1:12">
      <c r="A85" s="44">
        <v>19</v>
      </c>
      <c r="B85" s="497">
        <v>45712</v>
      </c>
      <c r="C85" s="44" t="s">
        <v>87</v>
      </c>
      <c r="D85" s="44" t="s">
        <v>298</v>
      </c>
      <c r="E85" s="44">
        <v>6300</v>
      </c>
      <c r="F85" s="44" t="s">
        <v>52</v>
      </c>
      <c r="G85" s="44" t="s">
        <v>374</v>
      </c>
      <c r="H85" s="44" t="s">
        <v>95</v>
      </c>
      <c r="I85" s="44" t="s">
        <v>299</v>
      </c>
      <c r="J85" s="44">
        <v>0</v>
      </c>
      <c r="K85" s="1">
        <v>0</v>
      </c>
      <c r="L85" s="1" t="s">
        <v>87</v>
      </c>
    </row>
    <row r="86" spans="1:12">
      <c r="A86" s="44">
        <v>20</v>
      </c>
      <c r="B86" s="497">
        <v>45712</v>
      </c>
      <c r="C86" s="44" t="s">
        <v>87</v>
      </c>
      <c r="D86" s="44" t="s">
        <v>375</v>
      </c>
      <c r="E86" s="44">
        <v>24900</v>
      </c>
      <c r="F86" s="44" t="s">
        <v>52</v>
      </c>
      <c r="G86" s="44" t="s">
        <v>374</v>
      </c>
      <c r="H86" s="44" t="s">
        <v>95</v>
      </c>
      <c r="I86" s="44" t="s">
        <v>376</v>
      </c>
      <c r="J86" s="44">
        <v>0</v>
      </c>
      <c r="K86" s="1">
        <v>50851.5</v>
      </c>
      <c r="L86" s="1" t="s">
        <v>87</v>
      </c>
    </row>
    <row r="87" spans="1:12">
      <c r="A87" s="44">
        <v>21</v>
      </c>
      <c r="B87" s="497">
        <v>45712</v>
      </c>
      <c r="C87" s="44" t="s">
        <v>87</v>
      </c>
      <c r="D87" s="44" t="s">
        <v>301</v>
      </c>
      <c r="E87" s="44">
        <v>40300</v>
      </c>
      <c r="F87" s="44" t="s">
        <v>52</v>
      </c>
      <c r="G87" s="44" t="s">
        <v>374</v>
      </c>
      <c r="H87" s="44" t="s">
        <v>95</v>
      </c>
      <c r="I87" s="44" t="s">
        <v>302</v>
      </c>
      <c r="J87" s="44">
        <v>0</v>
      </c>
      <c r="K87" s="1">
        <v>22593</v>
      </c>
      <c r="L87" s="1" t="s">
        <v>87</v>
      </c>
    </row>
    <row r="88" spans="1:12">
      <c r="A88" s="44">
        <v>22</v>
      </c>
      <c r="B88" s="497">
        <v>45712</v>
      </c>
      <c r="C88" s="44" t="s">
        <v>87</v>
      </c>
      <c r="D88" s="44" t="s">
        <v>300</v>
      </c>
      <c r="E88" s="44">
        <v>42549.2</v>
      </c>
      <c r="F88" s="44" t="s">
        <v>52</v>
      </c>
      <c r="G88" s="44" t="s">
        <v>374</v>
      </c>
      <c r="H88" s="44" t="s">
        <v>95</v>
      </c>
      <c r="I88" s="44" t="s">
        <v>377</v>
      </c>
      <c r="J88" s="44">
        <v>0</v>
      </c>
      <c r="K88" s="1">
        <v>21822.400000000001</v>
      </c>
      <c r="L88" s="1" t="s">
        <v>87</v>
      </c>
    </row>
    <row r="89" spans="1:12">
      <c r="A89" s="44">
        <v>23</v>
      </c>
      <c r="B89" s="497">
        <v>45712</v>
      </c>
      <c r="C89" s="44" t="s">
        <v>87</v>
      </c>
      <c r="D89" s="44" t="s">
        <v>284</v>
      </c>
      <c r="E89" s="44">
        <v>41400</v>
      </c>
      <c r="F89" s="44" t="s">
        <v>52</v>
      </c>
      <c r="G89" s="44" t="s">
        <v>374</v>
      </c>
      <c r="H89" s="44" t="s">
        <v>95</v>
      </c>
      <c r="I89" s="44" t="s">
        <v>378</v>
      </c>
      <c r="J89" s="44">
        <v>0</v>
      </c>
      <c r="K89" s="1">
        <v>37</v>
      </c>
      <c r="L89" s="1" t="s">
        <v>87</v>
      </c>
    </row>
    <row r="90" spans="1:12">
      <c r="A90" s="44">
        <v>24</v>
      </c>
      <c r="B90" s="497">
        <v>45712</v>
      </c>
      <c r="C90" s="44" t="s">
        <v>87</v>
      </c>
      <c r="D90" s="44" t="s">
        <v>286</v>
      </c>
      <c r="E90" s="44">
        <v>119708.8</v>
      </c>
      <c r="F90" s="44" t="s">
        <v>52</v>
      </c>
      <c r="G90" s="44" t="s">
        <v>374</v>
      </c>
      <c r="H90" s="44" t="s">
        <v>95</v>
      </c>
      <c r="I90" s="44" t="s">
        <v>287</v>
      </c>
      <c r="J90" s="44">
        <v>0</v>
      </c>
      <c r="K90" s="1">
        <v>345934.6</v>
      </c>
      <c r="L90" s="1" t="s">
        <v>87</v>
      </c>
    </row>
    <row r="91" spans="1:12">
      <c r="A91" s="44">
        <v>25</v>
      </c>
      <c r="B91" s="497">
        <v>45712</v>
      </c>
      <c r="C91" s="44" t="s">
        <v>87</v>
      </c>
      <c r="D91" s="44" t="s">
        <v>286</v>
      </c>
      <c r="E91" s="44">
        <v>542</v>
      </c>
      <c r="F91" s="44" t="s">
        <v>52</v>
      </c>
      <c r="G91" s="44">
        <v>0</v>
      </c>
      <c r="H91" s="44" t="s">
        <v>95</v>
      </c>
      <c r="I91" s="44" t="s">
        <v>287</v>
      </c>
      <c r="J91" s="44">
        <v>0</v>
      </c>
      <c r="K91" s="1">
        <v>345934.6</v>
      </c>
      <c r="L91" s="1" t="s">
        <v>87</v>
      </c>
    </row>
    <row r="92" spans="1:12">
      <c r="A92" s="44">
        <v>26</v>
      </c>
      <c r="B92" s="497">
        <v>45713</v>
      </c>
      <c r="C92" s="44" t="s">
        <v>379</v>
      </c>
      <c r="D92" s="44" t="s">
        <v>380</v>
      </c>
      <c r="E92" s="44">
        <v>77000</v>
      </c>
      <c r="F92" s="44" t="s">
        <v>60</v>
      </c>
      <c r="G92" s="44">
        <v>0</v>
      </c>
      <c r="H92" s="44" t="s">
        <v>76</v>
      </c>
      <c r="I92" s="44" t="s">
        <v>381</v>
      </c>
      <c r="J92" s="44">
        <v>0</v>
      </c>
      <c r="K92" s="1">
        <v>34844</v>
      </c>
      <c r="L92" s="1" t="s">
        <v>379</v>
      </c>
    </row>
    <row r="93" spans="1:12">
      <c r="A93" s="44">
        <v>27</v>
      </c>
      <c r="B93" s="497">
        <v>45713</v>
      </c>
      <c r="C93" s="44" t="s">
        <v>87</v>
      </c>
      <c r="D93" s="44" t="s">
        <v>286</v>
      </c>
      <c r="E93" s="44">
        <v>591.63</v>
      </c>
      <c r="F93" s="44" t="s">
        <v>52</v>
      </c>
      <c r="G93" s="44">
        <v>0</v>
      </c>
      <c r="H93" s="44" t="s">
        <v>95</v>
      </c>
      <c r="I93" s="44" t="s">
        <v>287</v>
      </c>
      <c r="J93" s="44">
        <v>0</v>
      </c>
      <c r="K93" s="1">
        <v>345934.6</v>
      </c>
      <c r="L93" s="1" t="s">
        <v>87</v>
      </c>
    </row>
    <row r="94" spans="1:12">
      <c r="A94" s="44">
        <v>28</v>
      </c>
      <c r="B94" s="497">
        <v>45713</v>
      </c>
      <c r="C94" s="44" t="s">
        <v>87</v>
      </c>
      <c r="D94" s="44" t="s">
        <v>286</v>
      </c>
      <c r="E94" s="44">
        <v>229478.37</v>
      </c>
      <c r="F94" s="44" t="s">
        <v>52</v>
      </c>
      <c r="G94" s="44" t="s">
        <v>382</v>
      </c>
      <c r="H94" s="44" t="s">
        <v>95</v>
      </c>
      <c r="I94" s="44" t="s">
        <v>287</v>
      </c>
      <c r="J94" s="44">
        <v>0</v>
      </c>
      <c r="K94" s="1">
        <v>345934.6</v>
      </c>
      <c r="L94" s="1" t="s">
        <v>87</v>
      </c>
    </row>
    <row r="95" spans="1:12">
      <c r="A95" s="44">
        <v>29</v>
      </c>
      <c r="B95" s="497">
        <v>45714</v>
      </c>
      <c r="C95" s="44" t="s">
        <v>87</v>
      </c>
      <c r="D95" s="44" t="s">
        <v>309</v>
      </c>
      <c r="E95" s="44">
        <v>110000</v>
      </c>
      <c r="F95" s="44" t="s">
        <v>186</v>
      </c>
      <c r="G95" s="44" t="s">
        <v>382</v>
      </c>
      <c r="H95" s="44" t="s">
        <v>95</v>
      </c>
      <c r="I95" s="44" t="s">
        <v>383</v>
      </c>
      <c r="J95" s="44">
        <v>0</v>
      </c>
      <c r="K95" s="1">
        <v>71838</v>
      </c>
      <c r="L95" s="1" t="s">
        <v>87</v>
      </c>
    </row>
    <row r="96" spans="1:12">
      <c r="A96" s="44">
        <v>30</v>
      </c>
      <c r="B96" s="497">
        <v>45715</v>
      </c>
      <c r="C96" s="44" t="s">
        <v>134</v>
      </c>
      <c r="D96" s="44" t="s">
        <v>384</v>
      </c>
      <c r="E96" s="44">
        <v>38682</v>
      </c>
      <c r="F96" s="44" t="s">
        <v>220</v>
      </c>
      <c r="G96" s="44">
        <v>0</v>
      </c>
      <c r="H96" s="44" t="s">
        <v>76</v>
      </c>
      <c r="I96" s="44" t="s">
        <v>385</v>
      </c>
      <c r="J96" s="44">
        <v>0</v>
      </c>
      <c r="K96" s="1">
        <v>0</v>
      </c>
      <c r="L96" s="1" t="s">
        <v>134</v>
      </c>
    </row>
    <row r="97" spans="1:12">
      <c r="A97" s="44">
        <v>31</v>
      </c>
      <c r="B97" s="497">
        <v>45715</v>
      </c>
      <c r="C97" s="44" t="s">
        <v>134</v>
      </c>
      <c r="D97" s="44" t="s">
        <v>222</v>
      </c>
      <c r="E97" s="44">
        <v>50000</v>
      </c>
      <c r="F97" s="44" t="s">
        <v>220</v>
      </c>
      <c r="G97" s="44">
        <v>0</v>
      </c>
      <c r="H97" s="44" t="s">
        <v>76</v>
      </c>
      <c r="I97" s="44" t="s">
        <v>386</v>
      </c>
      <c r="J97" s="44">
        <v>0</v>
      </c>
      <c r="K97" s="1">
        <v>0</v>
      </c>
      <c r="L97" s="1" t="s">
        <v>134</v>
      </c>
    </row>
    <row r="98" spans="1:12">
      <c r="A98" s="44">
        <v>32</v>
      </c>
      <c r="B98" s="497">
        <v>45715</v>
      </c>
      <c r="C98" s="44" t="s">
        <v>134</v>
      </c>
      <c r="D98" s="44" t="s">
        <v>219</v>
      </c>
      <c r="E98" s="44">
        <v>300000</v>
      </c>
      <c r="F98" s="44" t="s">
        <v>220</v>
      </c>
      <c r="G98" s="44">
        <v>0</v>
      </c>
      <c r="H98" s="44" t="s">
        <v>76</v>
      </c>
      <c r="I98" s="44" t="s">
        <v>387</v>
      </c>
      <c r="J98" s="44">
        <v>0</v>
      </c>
      <c r="K98" s="1">
        <v>0</v>
      </c>
      <c r="L98" s="1" t="s">
        <v>134</v>
      </c>
    </row>
    <row r="99" spans="1:12">
      <c r="A99" s="44">
        <v>33</v>
      </c>
      <c r="B99" s="497">
        <v>45715</v>
      </c>
      <c r="C99" s="44" t="s">
        <v>134</v>
      </c>
      <c r="D99" s="44" t="s">
        <v>221</v>
      </c>
      <c r="E99" s="44">
        <v>200000</v>
      </c>
      <c r="F99" s="44" t="s">
        <v>220</v>
      </c>
      <c r="G99" s="44">
        <v>0</v>
      </c>
      <c r="H99" s="44" t="s">
        <v>76</v>
      </c>
      <c r="I99" s="44" t="s">
        <v>388</v>
      </c>
      <c r="J99" s="44">
        <v>0</v>
      </c>
      <c r="K99" s="1">
        <v>40096</v>
      </c>
      <c r="L99" s="1" t="s">
        <v>134</v>
      </c>
    </row>
    <row r="100" spans="1:12">
      <c r="A100" s="44">
        <v>34</v>
      </c>
      <c r="B100" s="497">
        <v>45715</v>
      </c>
      <c r="C100" s="44" t="s">
        <v>244</v>
      </c>
      <c r="D100" s="44" t="s">
        <v>245</v>
      </c>
      <c r="E100" s="44">
        <v>50000</v>
      </c>
      <c r="F100" s="44" t="s">
        <v>60</v>
      </c>
      <c r="G100" s="44">
        <v>0</v>
      </c>
      <c r="H100" s="44" t="s">
        <v>72</v>
      </c>
      <c r="I100" s="44" t="s">
        <v>246</v>
      </c>
      <c r="J100" s="44">
        <v>0</v>
      </c>
      <c r="K100" s="1">
        <v>0</v>
      </c>
      <c r="L100" s="1" t="s">
        <v>244</v>
      </c>
    </row>
    <row r="101" spans="1:12">
      <c r="A101" s="44">
        <v>35</v>
      </c>
      <c r="B101" s="497">
        <v>45715</v>
      </c>
      <c r="C101" s="44" t="s">
        <v>389</v>
      </c>
      <c r="D101" s="44" t="s">
        <v>390</v>
      </c>
      <c r="E101" s="44">
        <v>24764.400000000001</v>
      </c>
      <c r="F101" s="44" t="s">
        <v>60</v>
      </c>
      <c r="G101" s="44">
        <v>0</v>
      </c>
      <c r="H101" s="44" t="s">
        <v>391</v>
      </c>
      <c r="I101" s="44" t="s">
        <v>392</v>
      </c>
      <c r="J101" s="44" t="s">
        <v>393</v>
      </c>
      <c r="K101" s="1">
        <v>0</v>
      </c>
      <c r="L101" s="1" t="s">
        <v>389</v>
      </c>
    </row>
    <row r="102" spans="1:12">
      <c r="A102" s="44">
        <v>36</v>
      </c>
      <c r="B102" s="497">
        <v>45716</v>
      </c>
      <c r="C102" s="44" t="s">
        <v>394</v>
      </c>
      <c r="D102" s="44" t="s">
        <v>395</v>
      </c>
      <c r="E102" s="44">
        <v>86595.05</v>
      </c>
      <c r="F102" s="44" t="s">
        <v>52</v>
      </c>
      <c r="G102" s="44" t="s">
        <v>382</v>
      </c>
      <c r="H102" s="44" t="s">
        <v>76</v>
      </c>
      <c r="I102" s="44" t="s">
        <v>396</v>
      </c>
      <c r="J102" s="44" t="s">
        <v>397</v>
      </c>
      <c r="K102" s="1">
        <v>0</v>
      </c>
      <c r="L102" s="1" t="s">
        <v>394</v>
      </c>
    </row>
    <row r="103" spans="1:12">
      <c r="A103" s="44">
        <v>1</v>
      </c>
      <c r="B103" s="497">
        <v>45719</v>
      </c>
      <c r="C103" s="44" t="s">
        <v>200</v>
      </c>
      <c r="D103" s="44" t="s">
        <v>201</v>
      </c>
      <c r="E103" s="44">
        <v>7000</v>
      </c>
      <c r="F103" s="44" t="s">
        <v>398</v>
      </c>
      <c r="G103" s="44" t="s">
        <v>63</v>
      </c>
      <c r="H103" s="44" t="s">
        <v>203</v>
      </c>
      <c r="I103" s="44" t="s">
        <v>204</v>
      </c>
      <c r="J103" s="44">
        <v>0</v>
      </c>
      <c r="K103" s="1">
        <v>0</v>
      </c>
      <c r="L103" s="1" t="s">
        <v>205</v>
      </c>
    </row>
    <row r="104" spans="1:12">
      <c r="A104" s="44">
        <v>2</v>
      </c>
      <c r="B104" s="497">
        <v>45721</v>
      </c>
      <c r="C104" s="44" t="s">
        <v>399</v>
      </c>
      <c r="D104" s="44" t="s">
        <v>400</v>
      </c>
      <c r="E104" s="44">
        <v>6400</v>
      </c>
      <c r="F104" s="44" t="s">
        <v>52</v>
      </c>
      <c r="G104" s="44">
        <v>0</v>
      </c>
      <c r="H104" s="44" t="s">
        <v>229</v>
      </c>
      <c r="I104" s="44" t="s">
        <v>401</v>
      </c>
      <c r="J104" s="44" t="s">
        <v>402</v>
      </c>
      <c r="K104" s="1">
        <v>0</v>
      </c>
      <c r="L104" s="1" t="s">
        <v>399</v>
      </c>
    </row>
    <row r="105" spans="1:12">
      <c r="A105" s="44">
        <v>4</v>
      </c>
      <c r="B105" s="497">
        <v>45722</v>
      </c>
      <c r="C105" s="44" t="s">
        <v>403</v>
      </c>
      <c r="D105" s="44" t="s">
        <v>404</v>
      </c>
      <c r="E105" s="44">
        <v>9200</v>
      </c>
      <c r="F105" s="44" t="s">
        <v>82</v>
      </c>
      <c r="G105" s="44" t="s">
        <v>224</v>
      </c>
      <c r="H105" s="44" t="s">
        <v>72</v>
      </c>
      <c r="I105" s="44" t="s">
        <v>405</v>
      </c>
      <c r="J105" s="44">
        <v>0</v>
      </c>
      <c r="K105" s="1">
        <v>0</v>
      </c>
      <c r="L105" s="1" t="s">
        <v>403</v>
      </c>
    </row>
    <row r="106" spans="1:12">
      <c r="A106" s="44">
        <v>5</v>
      </c>
      <c r="B106" s="497">
        <v>45736</v>
      </c>
      <c r="C106" s="44" t="s">
        <v>406</v>
      </c>
      <c r="D106" s="44" t="s">
        <v>407</v>
      </c>
      <c r="E106" s="44">
        <v>113970.73</v>
      </c>
      <c r="F106" s="44" t="s">
        <v>232</v>
      </c>
      <c r="G106" s="44">
        <v>0</v>
      </c>
      <c r="H106" s="44" t="s">
        <v>72</v>
      </c>
      <c r="I106" s="44" t="s">
        <v>408</v>
      </c>
      <c r="J106" s="44" t="s">
        <v>409</v>
      </c>
      <c r="K106" s="1">
        <v>0</v>
      </c>
      <c r="L106" s="1" t="s">
        <v>406</v>
      </c>
    </row>
    <row r="107" spans="1:12">
      <c r="A107" s="44">
        <v>6</v>
      </c>
      <c r="B107" s="497">
        <v>45737</v>
      </c>
      <c r="C107" s="44" t="s">
        <v>410</v>
      </c>
      <c r="D107" s="44" t="s">
        <v>411</v>
      </c>
      <c r="E107" s="44">
        <v>1962</v>
      </c>
      <c r="F107" s="44" t="s">
        <v>52</v>
      </c>
      <c r="G107" s="44" t="s">
        <v>63</v>
      </c>
      <c r="H107" s="44" t="s">
        <v>53</v>
      </c>
      <c r="I107" s="44" t="s">
        <v>412</v>
      </c>
      <c r="J107" s="44" t="s">
        <v>402</v>
      </c>
      <c r="K107" s="1">
        <v>0</v>
      </c>
      <c r="L107" s="1" t="s">
        <v>410</v>
      </c>
    </row>
    <row r="108" spans="1:12">
      <c r="A108" s="44">
        <v>7</v>
      </c>
      <c r="B108" s="497">
        <v>45737</v>
      </c>
      <c r="C108" s="44" t="s">
        <v>410</v>
      </c>
      <c r="D108" s="44" t="s">
        <v>413</v>
      </c>
      <c r="E108" s="44">
        <v>10840</v>
      </c>
      <c r="F108" s="44" t="s">
        <v>52</v>
      </c>
      <c r="G108" s="44" t="s">
        <v>63</v>
      </c>
      <c r="H108" s="44" t="s">
        <v>53</v>
      </c>
      <c r="I108" s="44" t="s">
        <v>414</v>
      </c>
      <c r="J108" s="44" t="s">
        <v>402</v>
      </c>
      <c r="K108" s="1">
        <v>0</v>
      </c>
      <c r="L108" s="1" t="s">
        <v>410</v>
      </c>
    </row>
    <row r="109" spans="1:12">
      <c r="A109" s="44">
        <v>8</v>
      </c>
      <c r="B109" s="497">
        <v>45737</v>
      </c>
      <c r="C109" s="44" t="s">
        <v>415</v>
      </c>
      <c r="D109" s="44" t="s">
        <v>416</v>
      </c>
      <c r="E109" s="44">
        <v>63187.5</v>
      </c>
      <c r="F109" s="44" t="s">
        <v>52</v>
      </c>
      <c r="G109" s="44" t="s">
        <v>63</v>
      </c>
      <c r="H109" s="44" t="s">
        <v>76</v>
      </c>
      <c r="I109" s="44" t="s">
        <v>417</v>
      </c>
      <c r="J109" s="44">
        <v>0</v>
      </c>
      <c r="K109" s="1">
        <v>0</v>
      </c>
      <c r="L109" s="1" t="s">
        <v>415</v>
      </c>
    </row>
    <row r="110" spans="1:12">
      <c r="A110" s="44">
        <v>9</v>
      </c>
      <c r="B110" s="497">
        <v>45738</v>
      </c>
      <c r="C110" s="44" t="s">
        <v>418</v>
      </c>
      <c r="D110" s="44" t="s">
        <v>419</v>
      </c>
      <c r="E110" s="44">
        <v>202300</v>
      </c>
      <c r="F110" s="44" t="s">
        <v>167</v>
      </c>
      <c r="G110" s="44" t="s">
        <v>63</v>
      </c>
      <c r="H110" s="44" t="s">
        <v>76</v>
      </c>
      <c r="I110" s="44" t="s">
        <v>420</v>
      </c>
      <c r="J110" s="44">
        <v>0</v>
      </c>
      <c r="K110" s="1">
        <v>0</v>
      </c>
      <c r="L110" s="1" t="s">
        <v>418</v>
      </c>
    </row>
    <row r="111" spans="1:12">
      <c r="A111" s="44">
        <v>10</v>
      </c>
      <c r="B111" s="497">
        <v>45738</v>
      </c>
      <c r="C111" s="44" t="s">
        <v>87</v>
      </c>
      <c r="D111" s="44" t="s">
        <v>309</v>
      </c>
      <c r="E111" s="44">
        <v>95000</v>
      </c>
      <c r="F111" s="44" t="s">
        <v>186</v>
      </c>
      <c r="G111" s="44" t="s">
        <v>63</v>
      </c>
      <c r="H111" s="44" t="s">
        <v>95</v>
      </c>
      <c r="I111" s="44" t="s">
        <v>383</v>
      </c>
      <c r="J111" s="44">
        <v>0</v>
      </c>
      <c r="K111" s="1">
        <v>71838</v>
      </c>
      <c r="L111" s="1" t="s">
        <v>87</v>
      </c>
    </row>
    <row r="112" spans="1:12">
      <c r="A112" s="44">
        <v>11</v>
      </c>
      <c r="B112" s="497">
        <v>45740</v>
      </c>
      <c r="C112" s="44" t="s">
        <v>50</v>
      </c>
      <c r="D112" s="44" t="s">
        <v>421</v>
      </c>
      <c r="E112" s="44">
        <v>70000</v>
      </c>
      <c r="F112" s="44" t="s">
        <v>52</v>
      </c>
      <c r="G112" s="44">
        <v>0</v>
      </c>
      <c r="H112" s="44" t="s">
        <v>53</v>
      </c>
      <c r="I112" s="44" t="s">
        <v>422</v>
      </c>
      <c r="J112" s="44">
        <v>0</v>
      </c>
      <c r="K112" s="1">
        <v>0</v>
      </c>
      <c r="L112" s="1" t="s">
        <v>55</v>
      </c>
    </row>
    <row r="113" spans="1:12">
      <c r="A113" s="44">
        <v>13</v>
      </c>
      <c r="B113" s="497">
        <v>45741</v>
      </c>
      <c r="C113" s="44" t="s">
        <v>423</v>
      </c>
      <c r="D113" s="44" t="s">
        <v>424</v>
      </c>
      <c r="E113" s="44">
        <v>6657.29</v>
      </c>
      <c r="F113" s="44" t="s">
        <v>239</v>
      </c>
      <c r="G113" s="44" t="s">
        <v>63</v>
      </c>
      <c r="H113" s="44" t="s">
        <v>72</v>
      </c>
      <c r="I113" s="44" t="s">
        <v>425</v>
      </c>
      <c r="J113" s="44">
        <v>0</v>
      </c>
      <c r="K113" s="1">
        <v>4596.2700000000004</v>
      </c>
      <c r="L113" s="1" t="s">
        <v>426</v>
      </c>
    </row>
    <row r="114" spans="1:12">
      <c r="A114" s="44">
        <v>14</v>
      </c>
      <c r="B114" s="497">
        <v>45741</v>
      </c>
      <c r="C114" s="44" t="s">
        <v>427</v>
      </c>
      <c r="D114" s="44" t="s">
        <v>428</v>
      </c>
      <c r="E114" s="44">
        <v>10000</v>
      </c>
      <c r="F114" s="44" t="s">
        <v>60</v>
      </c>
      <c r="G114" s="44" t="s">
        <v>429</v>
      </c>
      <c r="H114" s="44" t="s">
        <v>72</v>
      </c>
      <c r="I114" s="44" t="s">
        <v>326</v>
      </c>
      <c r="J114" s="44">
        <v>0</v>
      </c>
      <c r="K114" s="1">
        <v>41621</v>
      </c>
      <c r="L114" s="1" t="s">
        <v>430</v>
      </c>
    </row>
    <row r="115" spans="1:12">
      <c r="A115" s="44">
        <v>15</v>
      </c>
      <c r="B115" s="497">
        <v>45741</v>
      </c>
      <c r="C115" s="44" t="s">
        <v>431</v>
      </c>
      <c r="D115" s="44" t="s">
        <v>432</v>
      </c>
      <c r="E115" s="44">
        <v>148000</v>
      </c>
      <c r="F115" s="44" t="s">
        <v>52</v>
      </c>
      <c r="G115" s="44">
        <v>0</v>
      </c>
      <c r="H115" s="44" t="s">
        <v>203</v>
      </c>
      <c r="I115" s="44" t="s">
        <v>433</v>
      </c>
      <c r="J115" s="44">
        <v>0</v>
      </c>
      <c r="K115" s="1">
        <v>72000</v>
      </c>
      <c r="L115" s="1" t="s">
        <v>434</v>
      </c>
    </row>
    <row r="116" spans="1:12">
      <c r="A116" s="44">
        <v>16</v>
      </c>
      <c r="B116" s="497">
        <v>45741</v>
      </c>
      <c r="C116" s="50" t="s">
        <v>87</v>
      </c>
      <c r="D116" s="44" t="s">
        <v>286</v>
      </c>
      <c r="E116" s="44">
        <v>22.39</v>
      </c>
      <c r="F116" s="44" t="s">
        <v>52</v>
      </c>
      <c r="G116" s="44">
        <v>0</v>
      </c>
      <c r="H116" s="44" t="s">
        <v>95</v>
      </c>
      <c r="I116" s="44" t="s">
        <v>435</v>
      </c>
      <c r="J116" s="44">
        <v>0</v>
      </c>
      <c r="K116" s="1">
        <v>345934.6</v>
      </c>
      <c r="L116" s="1" t="s">
        <v>87</v>
      </c>
    </row>
    <row r="117" spans="1:12">
      <c r="A117" s="44">
        <v>17</v>
      </c>
      <c r="B117" s="497">
        <v>45741</v>
      </c>
      <c r="C117" s="50" t="s">
        <v>87</v>
      </c>
      <c r="D117" s="44" t="s">
        <v>286</v>
      </c>
      <c r="E117" s="44">
        <v>127.5</v>
      </c>
      <c r="F117" s="44" t="s">
        <v>52</v>
      </c>
      <c r="G117" s="44" t="s">
        <v>224</v>
      </c>
      <c r="H117" s="44" t="s">
        <v>95</v>
      </c>
      <c r="I117" s="44" t="s">
        <v>435</v>
      </c>
      <c r="J117" s="44">
        <v>0</v>
      </c>
      <c r="K117" s="1">
        <v>345934.6</v>
      </c>
      <c r="L117" s="1" t="s">
        <v>87</v>
      </c>
    </row>
    <row r="118" spans="1:12">
      <c r="A118" s="44">
        <v>17</v>
      </c>
      <c r="B118" s="497">
        <v>45741</v>
      </c>
      <c r="C118" s="50" t="s">
        <v>87</v>
      </c>
      <c r="D118" s="44" t="s">
        <v>284</v>
      </c>
      <c r="E118" s="44">
        <v>41300</v>
      </c>
      <c r="F118" s="44" t="s">
        <v>52</v>
      </c>
      <c r="G118" s="44" t="s">
        <v>436</v>
      </c>
      <c r="H118" s="44" t="s">
        <v>95</v>
      </c>
      <c r="I118" s="44" t="s">
        <v>437</v>
      </c>
      <c r="J118" s="44">
        <v>0</v>
      </c>
      <c r="K118" s="1">
        <v>37</v>
      </c>
      <c r="L118" s="1" t="s">
        <v>87</v>
      </c>
    </row>
    <row r="119" spans="1:12">
      <c r="A119" s="44">
        <v>18</v>
      </c>
      <c r="B119" s="497">
        <v>45741</v>
      </c>
      <c r="C119" s="50" t="s">
        <v>87</v>
      </c>
      <c r="D119" s="44" t="s">
        <v>286</v>
      </c>
      <c r="E119" s="44">
        <v>250000</v>
      </c>
      <c r="F119" s="44" t="s">
        <v>52</v>
      </c>
      <c r="G119" s="44" t="s">
        <v>436</v>
      </c>
      <c r="H119" s="44" t="s">
        <v>95</v>
      </c>
      <c r="I119" s="44" t="s">
        <v>438</v>
      </c>
      <c r="J119" s="44">
        <v>0</v>
      </c>
      <c r="K119" s="1">
        <v>345934.6</v>
      </c>
      <c r="L119" s="1" t="s">
        <v>87</v>
      </c>
    </row>
    <row r="120" spans="1:12">
      <c r="A120" s="44">
        <v>19</v>
      </c>
      <c r="B120" s="497">
        <v>45741</v>
      </c>
      <c r="C120" s="50" t="s">
        <v>87</v>
      </c>
      <c r="D120" s="44" t="s">
        <v>288</v>
      </c>
      <c r="E120" s="44">
        <v>120000</v>
      </c>
      <c r="F120" s="44" t="s">
        <v>52</v>
      </c>
      <c r="G120" s="44" t="s">
        <v>436</v>
      </c>
      <c r="H120" s="44" t="s">
        <v>95</v>
      </c>
      <c r="I120" s="44" t="s">
        <v>289</v>
      </c>
      <c r="J120" s="44">
        <v>0</v>
      </c>
      <c r="K120" s="1">
        <v>181816</v>
      </c>
      <c r="L120" s="1" t="s">
        <v>87</v>
      </c>
    </row>
    <row r="121" spans="1:12">
      <c r="A121" s="44">
        <v>20</v>
      </c>
      <c r="B121" s="497">
        <v>45741</v>
      </c>
      <c r="C121" s="50" t="s">
        <v>87</v>
      </c>
      <c r="D121" s="44" t="s">
        <v>290</v>
      </c>
      <c r="E121" s="44">
        <v>55800</v>
      </c>
      <c r="F121" s="44" t="s">
        <v>52</v>
      </c>
      <c r="G121" s="44" t="s">
        <v>436</v>
      </c>
      <c r="H121" s="44" t="s">
        <v>95</v>
      </c>
      <c r="I121" s="44" t="s">
        <v>291</v>
      </c>
      <c r="J121" s="44">
        <v>0</v>
      </c>
      <c r="K121" s="1">
        <v>50</v>
      </c>
      <c r="L121" s="1" t="s">
        <v>87</v>
      </c>
    </row>
    <row r="122" spans="1:12">
      <c r="A122" s="44">
        <v>21</v>
      </c>
      <c r="B122" s="497">
        <v>45741</v>
      </c>
      <c r="C122" s="50" t="s">
        <v>87</v>
      </c>
      <c r="D122" s="44" t="s">
        <v>298</v>
      </c>
      <c r="E122" s="44">
        <v>26850.2</v>
      </c>
      <c r="F122" s="44" t="s">
        <v>52</v>
      </c>
      <c r="G122" s="44" t="s">
        <v>436</v>
      </c>
      <c r="H122" s="44" t="s">
        <v>95</v>
      </c>
      <c r="I122" s="44" t="s">
        <v>439</v>
      </c>
      <c r="J122" s="44">
        <v>0</v>
      </c>
      <c r="K122" s="1">
        <v>0</v>
      </c>
      <c r="L122" s="1" t="s">
        <v>87</v>
      </c>
    </row>
    <row r="123" spans="1:12">
      <c r="A123" s="44">
        <v>0</v>
      </c>
      <c r="B123" s="497">
        <v>45741</v>
      </c>
      <c r="C123" s="50" t="s">
        <v>87</v>
      </c>
      <c r="D123" s="44" t="s">
        <v>286</v>
      </c>
      <c r="E123" s="44">
        <v>1149.8</v>
      </c>
      <c r="F123" s="44" t="s">
        <v>52</v>
      </c>
      <c r="G123" s="44" t="s">
        <v>436</v>
      </c>
      <c r="H123" s="44" t="s">
        <v>95</v>
      </c>
      <c r="I123" s="44" t="s">
        <v>440</v>
      </c>
      <c r="J123" s="44">
        <v>0</v>
      </c>
      <c r="K123" s="1">
        <v>345934.6</v>
      </c>
      <c r="L123" s="1" t="s">
        <v>87</v>
      </c>
    </row>
    <row r="124" spans="1:12">
      <c r="A124" s="44">
        <v>22</v>
      </c>
      <c r="B124" s="497">
        <v>45741</v>
      </c>
      <c r="C124" s="50" t="s">
        <v>87</v>
      </c>
      <c r="D124" s="44" t="s">
        <v>286</v>
      </c>
      <c r="E124" s="44">
        <v>39983.11</v>
      </c>
      <c r="F124" s="44" t="s">
        <v>52</v>
      </c>
      <c r="G124" s="44" t="s">
        <v>436</v>
      </c>
      <c r="H124" s="44" t="s">
        <v>95</v>
      </c>
      <c r="I124" s="44" t="s">
        <v>435</v>
      </c>
      <c r="J124" s="44">
        <v>0</v>
      </c>
      <c r="K124" s="1">
        <v>345934.6</v>
      </c>
      <c r="L124" s="1" t="s">
        <v>87</v>
      </c>
    </row>
    <row r="125" spans="1:12">
      <c r="A125" s="44">
        <v>23</v>
      </c>
      <c r="B125" s="497">
        <v>45742</v>
      </c>
      <c r="C125" s="44" t="s">
        <v>441</v>
      </c>
      <c r="D125" s="44" t="s">
        <v>442</v>
      </c>
      <c r="E125" s="44">
        <v>78300</v>
      </c>
      <c r="F125" s="44" t="s">
        <v>60</v>
      </c>
      <c r="G125" s="44" t="s">
        <v>63</v>
      </c>
      <c r="H125" s="44" t="s">
        <v>72</v>
      </c>
      <c r="I125" s="44" t="s">
        <v>443</v>
      </c>
      <c r="J125" s="44">
        <v>0</v>
      </c>
      <c r="K125" s="1">
        <v>0</v>
      </c>
      <c r="L125" s="1" t="s">
        <v>441</v>
      </c>
    </row>
    <row r="126" spans="1:12">
      <c r="A126" s="44">
        <v>24</v>
      </c>
      <c r="B126" s="497">
        <v>45743</v>
      </c>
      <c r="C126" s="50" t="s">
        <v>444</v>
      </c>
      <c r="D126" s="44" t="s">
        <v>445</v>
      </c>
      <c r="E126" s="44">
        <v>64765.25</v>
      </c>
      <c r="F126" s="44" t="s">
        <v>249</v>
      </c>
      <c r="G126" s="44">
        <v>0</v>
      </c>
      <c r="H126" s="44" t="s">
        <v>72</v>
      </c>
      <c r="I126" s="44" t="s">
        <v>240</v>
      </c>
      <c r="J126" s="44">
        <v>0</v>
      </c>
      <c r="K126" s="1">
        <v>0</v>
      </c>
      <c r="L126" s="1" t="s">
        <v>444</v>
      </c>
    </row>
    <row r="127" spans="1:12">
      <c r="A127" s="44">
        <v>30</v>
      </c>
      <c r="B127" s="497">
        <v>45743</v>
      </c>
      <c r="C127" s="50" t="s">
        <v>446</v>
      </c>
      <c r="D127" s="44" t="s">
        <v>447</v>
      </c>
      <c r="E127" s="44">
        <v>108355.62</v>
      </c>
      <c r="F127" s="44" t="s">
        <v>448</v>
      </c>
      <c r="G127" s="44" t="s">
        <v>449</v>
      </c>
      <c r="H127" s="44" t="s">
        <v>203</v>
      </c>
      <c r="I127" s="44" t="s">
        <v>450</v>
      </c>
      <c r="J127" s="44">
        <v>0</v>
      </c>
      <c r="K127" s="1">
        <v>0</v>
      </c>
      <c r="L127" s="1" t="s">
        <v>451</v>
      </c>
    </row>
    <row r="128" spans="1:12">
      <c r="A128" s="44">
        <v>25</v>
      </c>
      <c r="B128" s="497">
        <v>45744</v>
      </c>
      <c r="C128" s="44" t="s">
        <v>452</v>
      </c>
      <c r="D128" s="44" t="s">
        <v>453</v>
      </c>
      <c r="E128" s="44">
        <v>50000</v>
      </c>
      <c r="F128" s="44" t="s">
        <v>52</v>
      </c>
      <c r="G128" s="44" t="s">
        <v>63</v>
      </c>
      <c r="H128" s="44" t="s">
        <v>72</v>
      </c>
      <c r="I128" s="44" t="s">
        <v>454</v>
      </c>
      <c r="J128" s="44">
        <v>0</v>
      </c>
      <c r="K128" s="1">
        <v>70790</v>
      </c>
      <c r="L128" s="1" t="s">
        <v>455</v>
      </c>
    </row>
    <row r="129" spans="1:12">
      <c r="A129" s="44">
        <v>26</v>
      </c>
      <c r="B129" s="497">
        <v>45744</v>
      </c>
      <c r="C129" s="50" t="s">
        <v>277</v>
      </c>
      <c r="D129" s="44" t="s">
        <v>278</v>
      </c>
      <c r="E129" s="44">
        <v>10000</v>
      </c>
      <c r="F129" s="44" t="s">
        <v>60</v>
      </c>
      <c r="G129" s="44" t="s">
        <v>63</v>
      </c>
      <c r="H129" s="44" t="s">
        <v>72</v>
      </c>
      <c r="I129" s="44" t="s">
        <v>279</v>
      </c>
      <c r="J129" s="44">
        <v>0</v>
      </c>
      <c r="K129" s="1">
        <v>71816</v>
      </c>
      <c r="L129" s="1" t="s">
        <v>277</v>
      </c>
    </row>
    <row r="130" spans="1:12">
      <c r="A130" s="44">
        <v>27</v>
      </c>
      <c r="B130" s="497">
        <v>45744</v>
      </c>
      <c r="C130" s="50" t="s">
        <v>253</v>
      </c>
      <c r="D130" s="44" t="s">
        <v>254</v>
      </c>
      <c r="E130" s="44">
        <v>127340.72</v>
      </c>
      <c r="F130" s="44" t="s">
        <v>60</v>
      </c>
      <c r="G130" s="44" t="s">
        <v>63</v>
      </c>
      <c r="H130" s="44" t="s">
        <v>72</v>
      </c>
      <c r="I130" s="44" t="s">
        <v>255</v>
      </c>
      <c r="J130" s="44">
        <v>0</v>
      </c>
      <c r="K130" s="1">
        <v>0</v>
      </c>
      <c r="L130" s="1" t="s">
        <v>253</v>
      </c>
    </row>
    <row r="131" spans="1:12">
      <c r="A131" s="44">
        <v>29</v>
      </c>
      <c r="B131" s="497">
        <v>45744</v>
      </c>
      <c r="C131" s="50" t="s">
        <v>444</v>
      </c>
      <c r="D131" s="44" t="s">
        <v>445</v>
      </c>
      <c r="E131" s="44">
        <v>60443.64</v>
      </c>
      <c r="F131" s="44" t="s">
        <v>249</v>
      </c>
      <c r="G131" s="44" t="s">
        <v>224</v>
      </c>
      <c r="H131" s="44" t="s">
        <v>72</v>
      </c>
      <c r="I131" s="44" t="s">
        <v>240</v>
      </c>
      <c r="J131" s="44">
        <v>0</v>
      </c>
      <c r="K131" s="1">
        <v>0</v>
      </c>
      <c r="L131" s="1" t="s">
        <v>444</v>
      </c>
    </row>
    <row r="132" spans="1:12">
      <c r="A132" s="44">
        <v>28</v>
      </c>
      <c r="B132" s="497">
        <v>45745</v>
      </c>
      <c r="C132" s="44" t="s">
        <v>456</v>
      </c>
      <c r="D132" s="44" t="s">
        <v>457</v>
      </c>
      <c r="E132" s="498">
        <v>401032.4</v>
      </c>
      <c r="F132" s="44" t="s">
        <v>52</v>
      </c>
      <c r="G132" s="44" t="s">
        <v>63</v>
      </c>
      <c r="H132" s="44" t="s">
        <v>126</v>
      </c>
      <c r="I132" s="44" t="s">
        <v>458</v>
      </c>
      <c r="J132" s="44">
        <v>0</v>
      </c>
      <c r="K132" s="1">
        <v>0</v>
      </c>
      <c r="L132" s="1" t="s">
        <v>456</v>
      </c>
    </row>
    <row r="133" spans="1:12">
      <c r="A133" s="44"/>
      <c r="B133" s="497">
        <v>45748</v>
      </c>
      <c r="C133" s="44" t="s">
        <v>342</v>
      </c>
      <c r="D133" s="44" t="s">
        <v>459</v>
      </c>
      <c r="E133" s="44">
        <v>100000</v>
      </c>
      <c r="F133" s="44" t="s">
        <v>52</v>
      </c>
      <c r="G133" s="44" t="s">
        <v>63</v>
      </c>
      <c r="H133" s="44" t="s">
        <v>72</v>
      </c>
      <c r="I133" s="44" t="s">
        <v>460</v>
      </c>
      <c r="J133" s="44"/>
      <c r="K133" s="1">
        <v>28000</v>
      </c>
      <c r="L133" s="1" t="s">
        <v>342</v>
      </c>
    </row>
    <row r="134" spans="1:12">
      <c r="A134" s="44"/>
      <c r="B134" s="497">
        <v>45749</v>
      </c>
      <c r="C134" s="44" t="s">
        <v>227</v>
      </c>
      <c r="D134" s="44" t="s">
        <v>461</v>
      </c>
      <c r="E134" s="50">
        <v>110986.4</v>
      </c>
      <c r="F134" s="44" t="s">
        <v>60</v>
      </c>
      <c r="G134" s="44"/>
      <c r="H134" s="44" t="s">
        <v>126</v>
      </c>
      <c r="I134" s="44" t="s">
        <v>462</v>
      </c>
      <c r="J134" s="44" t="s">
        <v>402</v>
      </c>
      <c r="K134" s="1">
        <v>151764.1</v>
      </c>
      <c r="L134" s="1" t="s">
        <v>227</v>
      </c>
    </row>
    <row r="135" spans="1:12">
      <c r="A135" s="44"/>
      <c r="B135" s="497">
        <v>45750</v>
      </c>
      <c r="C135" s="44" t="s">
        <v>463</v>
      </c>
      <c r="D135" s="44" t="s">
        <v>464</v>
      </c>
      <c r="E135" s="44">
        <v>6900</v>
      </c>
      <c r="F135" s="44" t="s">
        <v>60</v>
      </c>
      <c r="G135" s="44" t="s">
        <v>63</v>
      </c>
      <c r="H135" s="44" t="s">
        <v>72</v>
      </c>
      <c r="I135" s="44" t="s">
        <v>465</v>
      </c>
      <c r="J135" s="44" t="s">
        <v>466</v>
      </c>
      <c r="K135" s="1">
        <v>0</v>
      </c>
      <c r="L135" s="1" t="s">
        <v>463</v>
      </c>
    </row>
    <row r="136" spans="1:12">
      <c r="A136" s="44"/>
      <c r="B136" s="497">
        <v>45750</v>
      </c>
      <c r="C136" s="44" t="s">
        <v>463</v>
      </c>
      <c r="D136" s="44" t="s">
        <v>467</v>
      </c>
      <c r="E136" s="44">
        <v>8365</v>
      </c>
      <c r="F136" s="44" t="s">
        <v>60</v>
      </c>
      <c r="G136" s="44" t="s">
        <v>63</v>
      </c>
      <c r="H136" s="44" t="s">
        <v>72</v>
      </c>
      <c r="I136" s="44" t="s">
        <v>468</v>
      </c>
      <c r="J136" s="44"/>
      <c r="K136" s="1">
        <v>0</v>
      </c>
      <c r="L136" s="1" t="s">
        <v>463</v>
      </c>
    </row>
    <row r="137" spans="1:12">
      <c r="A137" s="44"/>
      <c r="B137" s="497">
        <v>45750</v>
      </c>
      <c r="C137" s="44" t="s">
        <v>463</v>
      </c>
      <c r="D137" s="44" t="s">
        <v>469</v>
      </c>
      <c r="E137" s="44">
        <v>2060.63</v>
      </c>
      <c r="F137" s="44" t="s">
        <v>60</v>
      </c>
      <c r="G137" s="44" t="s">
        <v>63</v>
      </c>
      <c r="H137" s="44" t="s">
        <v>72</v>
      </c>
      <c r="I137" s="44" t="s">
        <v>470</v>
      </c>
      <c r="J137" s="44"/>
      <c r="K137" s="1">
        <v>0</v>
      </c>
      <c r="L137" s="1" t="s">
        <v>463</v>
      </c>
    </row>
    <row r="138" spans="1:12">
      <c r="A138" s="44"/>
      <c r="B138" s="497">
        <v>45750</v>
      </c>
      <c r="C138" s="44" t="s">
        <v>463</v>
      </c>
      <c r="D138" s="44" t="s">
        <v>471</v>
      </c>
      <c r="E138" s="44">
        <v>5175</v>
      </c>
      <c r="F138" s="44" t="s">
        <v>60</v>
      </c>
      <c r="G138" s="44" t="s">
        <v>63</v>
      </c>
      <c r="H138" s="44" t="s">
        <v>72</v>
      </c>
      <c r="I138" s="44" t="s">
        <v>472</v>
      </c>
      <c r="J138" s="44"/>
      <c r="K138" s="1">
        <v>0</v>
      </c>
      <c r="L138" s="1" t="s">
        <v>463</v>
      </c>
    </row>
    <row r="139" spans="1:12">
      <c r="A139" s="44"/>
      <c r="B139" s="497">
        <v>45750</v>
      </c>
      <c r="C139" s="44" t="s">
        <v>463</v>
      </c>
      <c r="D139" s="44" t="s">
        <v>473</v>
      </c>
      <c r="E139" s="44">
        <v>5872.5</v>
      </c>
      <c r="F139" s="44" t="s">
        <v>60</v>
      </c>
      <c r="G139" s="44" t="s">
        <v>63</v>
      </c>
      <c r="H139" s="44" t="s">
        <v>72</v>
      </c>
      <c r="I139" s="44" t="s">
        <v>474</v>
      </c>
      <c r="J139" s="44"/>
      <c r="K139" s="1">
        <v>0</v>
      </c>
      <c r="L139" s="1" t="s">
        <v>463</v>
      </c>
    </row>
    <row r="140" spans="1:12">
      <c r="A140" s="44"/>
      <c r="B140" s="497">
        <v>45750</v>
      </c>
      <c r="C140" s="44" t="s">
        <v>463</v>
      </c>
      <c r="D140" s="44" t="s">
        <v>475</v>
      </c>
      <c r="E140" s="44">
        <v>6348.9</v>
      </c>
      <c r="F140" s="44" t="s">
        <v>60</v>
      </c>
      <c r="G140" s="44" t="s">
        <v>63</v>
      </c>
      <c r="H140" s="44" t="s">
        <v>72</v>
      </c>
      <c r="I140" s="44" t="s">
        <v>476</v>
      </c>
      <c r="J140" s="44"/>
      <c r="K140" s="1">
        <v>0</v>
      </c>
      <c r="L140" s="1" t="s">
        <v>463</v>
      </c>
    </row>
    <row r="141" spans="1:12">
      <c r="A141" s="44"/>
      <c r="B141" s="497">
        <v>45750</v>
      </c>
      <c r="C141" s="44" t="s">
        <v>463</v>
      </c>
      <c r="D141" s="44" t="s">
        <v>477</v>
      </c>
      <c r="E141" s="44">
        <v>1457</v>
      </c>
      <c r="F141" s="44" t="s">
        <v>60</v>
      </c>
      <c r="G141" s="44" t="s">
        <v>63</v>
      </c>
      <c r="H141" s="44" t="s">
        <v>72</v>
      </c>
      <c r="I141" s="44" t="s">
        <v>478</v>
      </c>
      <c r="J141" s="44"/>
      <c r="K141" s="1">
        <v>0</v>
      </c>
      <c r="L141" s="1" t="s">
        <v>463</v>
      </c>
    </row>
    <row r="142" spans="1:12">
      <c r="A142" s="44"/>
      <c r="B142" s="497">
        <v>45750</v>
      </c>
      <c r="C142" s="44" t="s">
        <v>463</v>
      </c>
      <c r="D142" s="44" t="s">
        <v>479</v>
      </c>
      <c r="E142" s="44">
        <v>2723</v>
      </c>
      <c r="F142" s="44" t="s">
        <v>60</v>
      </c>
      <c r="G142" s="44" t="s">
        <v>63</v>
      </c>
      <c r="H142" s="44" t="s">
        <v>72</v>
      </c>
      <c r="I142" s="44" t="s">
        <v>478</v>
      </c>
      <c r="J142" s="44"/>
      <c r="K142" s="1">
        <v>0</v>
      </c>
      <c r="L142" s="1" t="s">
        <v>463</v>
      </c>
    </row>
    <row r="143" spans="1:12">
      <c r="A143" s="44"/>
      <c r="B143" s="497">
        <v>45755</v>
      </c>
      <c r="C143" s="44" t="s">
        <v>480</v>
      </c>
      <c r="D143" s="44" t="s">
        <v>481</v>
      </c>
      <c r="E143" s="44">
        <v>93100</v>
      </c>
      <c r="F143" s="44" t="s">
        <v>60</v>
      </c>
      <c r="G143" s="44"/>
      <c r="H143" s="44" t="s">
        <v>64</v>
      </c>
      <c r="I143" s="44" t="s">
        <v>482</v>
      </c>
      <c r="J143" s="44"/>
      <c r="K143" s="1">
        <v>4900</v>
      </c>
      <c r="L143" s="1" t="s">
        <v>480</v>
      </c>
    </row>
    <row r="144" spans="1:12">
      <c r="A144" s="44"/>
      <c r="B144" s="497">
        <v>45758</v>
      </c>
      <c r="C144" s="44" t="s">
        <v>483</v>
      </c>
      <c r="D144" s="44" t="s">
        <v>484</v>
      </c>
      <c r="E144" s="44">
        <v>15000</v>
      </c>
      <c r="F144" s="44" t="s">
        <v>60</v>
      </c>
      <c r="G144" s="44" t="s">
        <v>63</v>
      </c>
      <c r="H144" s="44" t="s">
        <v>72</v>
      </c>
      <c r="I144" s="44" t="s">
        <v>485</v>
      </c>
      <c r="J144" s="44"/>
      <c r="K144" s="1">
        <v>0</v>
      </c>
      <c r="L144" s="1" t="s">
        <v>486</v>
      </c>
    </row>
    <row r="145" spans="1:12">
      <c r="A145" s="44"/>
      <c r="B145" s="497">
        <v>45762</v>
      </c>
      <c r="C145" s="44" t="s">
        <v>342</v>
      </c>
      <c r="D145" s="44" t="s">
        <v>487</v>
      </c>
      <c r="E145" s="44">
        <v>80000</v>
      </c>
      <c r="F145" s="44" t="s">
        <v>52</v>
      </c>
      <c r="G145" s="44" t="s">
        <v>63</v>
      </c>
      <c r="H145" s="44" t="s">
        <v>72</v>
      </c>
      <c r="I145" s="44" t="s">
        <v>488</v>
      </c>
      <c r="J145" s="44"/>
      <c r="K145" s="1">
        <v>28000</v>
      </c>
      <c r="L145" s="1" t="s">
        <v>342</v>
      </c>
    </row>
    <row r="146" spans="1:12">
      <c r="A146" s="44"/>
      <c r="B146" s="497">
        <v>45762</v>
      </c>
      <c r="C146" s="44" t="s">
        <v>480</v>
      </c>
      <c r="D146" s="44" t="s">
        <v>489</v>
      </c>
      <c r="E146" s="44">
        <v>32400</v>
      </c>
      <c r="F146" s="44" t="s">
        <v>60</v>
      </c>
      <c r="G146" s="44"/>
      <c r="H146" s="44"/>
      <c r="I146" s="44" t="s">
        <v>490</v>
      </c>
      <c r="J146" s="44"/>
      <c r="K146" s="1">
        <v>0</v>
      </c>
      <c r="L146" s="1" t="s">
        <v>480</v>
      </c>
    </row>
    <row r="147" spans="1:12">
      <c r="A147" s="44"/>
      <c r="B147" s="497">
        <v>45763</v>
      </c>
      <c r="C147" s="44" t="s">
        <v>128</v>
      </c>
      <c r="D147" s="44" t="s">
        <v>491</v>
      </c>
      <c r="E147" s="44">
        <v>765.5</v>
      </c>
      <c r="F147" s="44" t="s">
        <v>60</v>
      </c>
      <c r="G147" s="44"/>
      <c r="H147" s="44" t="s">
        <v>492</v>
      </c>
      <c r="I147" s="44" t="s">
        <v>493</v>
      </c>
      <c r="J147" s="44"/>
      <c r="K147" s="1">
        <v>0</v>
      </c>
      <c r="L147" s="1" t="s">
        <v>128</v>
      </c>
    </row>
    <row r="148" spans="1:12">
      <c r="A148" s="44"/>
      <c r="B148" s="497">
        <v>45763</v>
      </c>
      <c r="C148" s="44" t="s">
        <v>58</v>
      </c>
      <c r="D148" s="44" t="s">
        <v>494</v>
      </c>
      <c r="E148" s="44">
        <v>407930</v>
      </c>
      <c r="F148" s="44" t="s">
        <v>60</v>
      </c>
      <c r="G148" s="44"/>
      <c r="H148" s="44" t="s">
        <v>495</v>
      </c>
      <c r="I148" s="44" t="s">
        <v>496</v>
      </c>
      <c r="J148" s="44"/>
      <c r="K148" s="1">
        <v>21470</v>
      </c>
      <c r="L148" s="1" t="s">
        <v>58</v>
      </c>
    </row>
    <row r="149" spans="1:12">
      <c r="A149" s="44"/>
      <c r="B149" s="497">
        <v>45764</v>
      </c>
      <c r="C149" s="44" t="s">
        <v>128</v>
      </c>
      <c r="D149" s="44" t="s">
        <v>497</v>
      </c>
      <c r="E149" s="44">
        <v>27254.5</v>
      </c>
      <c r="F149" s="44" t="s">
        <v>60</v>
      </c>
      <c r="G149" s="44" t="s">
        <v>63</v>
      </c>
      <c r="H149" s="44" t="s">
        <v>492</v>
      </c>
      <c r="I149" s="44" t="s">
        <v>498</v>
      </c>
      <c r="J149" s="44"/>
      <c r="K149" s="1">
        <v>0</v>
      </c>
      <c r="L149" s="1" t="s">
        <v>128</v>
      </c>
    </row>
    <row r="150" spans="1:12">
      <c r="A150" s="44"/>
      <c r="B150" s="497">
        <v>45764</v>
      </c>
      <c r="C150" s="44" t="s">
        <v>499</v>
      </c>
      <c r="D150" s="44" t="s">
        <v>500</v>
      </c>
      <c r="E150" s="44">
        <v>21900</v>
      </c>
      <c r="F150" s="44" t="s">
        <v>52</v>
      </c>
      <c r="G150" s="44"/>
      <c r="H150" s="44" t="s">
        <v>72</v>
      </c>
      <c r="I150" s="44" t="s">
        <v>501</v>
      </c>
      <c r="J150" s="44"/>
      <c r="K150" s="1">
        <v>0</v>
      </c>
      <c r="L150" s="1" t="s">
        <v>499</v>
      </c>
    </row>
    <row r="151" spans="1:12">
      <c r="A151" s="44"/>
      <c r="B151" s="497">
        <v>45764</v>
      </c>
      <c r="C151" s="44" t="s">
        <v>499</v>
      </c>
      <c r="D151" s="44" t="s">
        <v>502</v>
      </c>
      <c r="E151" s="44">
        <v>2650</v>
      </c>
      <c r="F151" s="44" t="s">
        <v>52</v>
      </c>
      <c r="G151" s="44"/>
      <c r="H151" s="44" t="s">
        <v>72</v>
      </c>
      <c r="I151" s="44" t="s">
        <v>501</v>
      </c>
      <c r="J151" s="44"/>
      <c r="K151" s="1">
        <v>0</v>
      </c>
      <c r="L151" s="1" t="s">
        <v>499</v>
      </c>
    </row>
    <row r="152" spans="1:12">
      <c r="A152" s="44"/>
      <c r="B152" s="497">
        <v>45764</v>
      </c>
      <c r="C152" s="44" t="s">
        <v>503</v>
      </c>
      <c r="D152" s="44" t="s">
        <v>504</v>
      </c>
      <c r="E152" s="44">
        <v>100683</v>
      </c>
      <c r="F152" s="44" t="s">
        <v>249</v>
      </c>
      <c r="G152" s="44"/>
      <c r="H152" s="44" t="s">
        <v>72</v>
      </c>
      <c r="I152" s="44" t="s">
        <v>505</v>
      </c>
      <c r="J152" s="44"/>
      <c r="K152" s="1">
        <v>11187</v>
      </c>
      <c r="L152" s="1" t="s">
        <v>503</v>
      </c>
    </row>
    <row r="153" spans="1:12">
      <c r="A153" s="44"/>
      <c r="B153" s="497">
        <v>45764</v>
      </c>
      <c r="C153" s="44" t="s">
        <v>503</v>
      </c>
      <c r="D153" s="44" t="s">
        <v>506</v>
      </c>
      <c r="E153" s="44">
        <v>31396.400000000001</v>
      </c>
      <c r="F153" s="44" t="s">
        <v>249</v>
      </c>
      <c r="G153" s="44"/>
      <c r="H153" s="44" t="s">
        <v>72</v>
      </c>
      <c r="I153" s="44" t="s">
        <v>507</v>
      </c>
      <c r="J153" s="44"/>
      <c r="K153" s="1">
        <v>82399.600000000006</v>
      </c>
      <c r="L153" s="1" t="s">
        <v>503</v>
      </c>
    </row>
    <row r="154" spans="1:12">
      <c r="A154" s="44"/>
      <c r="B154" s="497">
        <v>45765</v>
      </c>
      <c r="C154" s="44" t="s">
        <v>87</v>
      </c>
      <c r="D154" s="44" t="s">
        <v>286</v>
      </c>
      <c r="E154" s="44">
        <v>200000</v>
      </c>
      <c r="F154" s="44" t="s">
        <v>52</v>
      </c>
      <c r="G154" s="44" t="s">
        <v>63</v>
      </c>
      <c r="H154" s="44" t="s">
        <v>76</v>
      </c>
      <c r="I154" s="44" t="s">
        <v>287</v>
      </c>
      <c r="J154" s="44"/>
      <c r="K154" s="1">
        <v>345934.6</v>
      </c>
      <c r="L154" s="1" t="s">
        <v>87</v>
      </c>
    </row>
    <row r="155" spans="1:12">
      <c r="A155" s="44"/>
      <c r="B155" s="497">
        <v>45765</v>
      </c>
      <c r="C155" s="44" t="s">
        <v>87</v>
      </c>
      <c r="D155" s="44" t="s">
        <v>288</v>
      </c>
      <c r="E155" s="44">
        <v>100000</v>
      </c>
      <c r="F155" s="44" t="s">
        <v>52</v>
      </c>
      <c r="G155" s="44" t="s">
        <v>63</v>
      </c>
      <c r="H155" s="44" t="s">
        <v>76</v>
      </c>
      <c r="I155" s="44" t="s">
        <v>289</v>
      </c>
      <c r="J155" s="44"/>
      <c r="K155" s="1">
        <v>181816</v>
      </c>
      <c r="L155" s="1" t="s">
        <v>87</v>
      </c>
    </row>
    <row r="156" spans="1:12">
      <c r="A156" s="44"/>
      <c r="B156" s="497">
        <v>45765</v>
      </c>
      <c r="C156" s="44" t="s">
        <v>87</v>
      </c>
      <c r="D156" s="44" t="s">
        <v>288</v>
      </c>
      <c r="E156" s="44">
        <v>17160</v>
      </c>
      <c r="F156" s="44" t="s">
        <v>52</v>
      </c>
      <c r="G156" s="44" t="s">
        <v>63</v>
      </c>
      <c r="H156" s="44" t="s">
        <v>76</v>
      </c>
      <c r="I156" s="44" t="s">
        <v>289</v>
      </c>
      <c r="J156" s="44"/>
      <c r="K156" s="1">
        <v>181816</v>
      </c>
      <c r="L156" s="1" t="s">
        <v>87</v>
      </c>
    </row>
    <row r="157" spans="1:12">
      <c r="A157" s="44"/>
      <c r="B157" s="497">
        <v>45765</v>
      </c>
      <c r="C157" s="44" t="s">
        <v>87</v>
      </c>
      <c r="D157" s="44" t="s">
        <v>288</v>
      </c>
      <c r="E157" s="44">
        <v>240</v>
      </c>
      <c r="F157" s="44" t="s">
        <v>52</v>
      </c>
      <c r="G157" s="44"/>
      <c r="H157" s="44" t="s">
        <v>76</v>
      </c>
      <c r="I157" s="44" t="s">
        <v>289</v>
      </c>
      <c r="J157" s="44"/>
      <c r="K157" s="1">
        <v>181816</v>
      </c>
      <c r="L157" s="1" t="s">
        <v>87</v>
      </c>
    </row>
    <row r="158" spans="1:12">
      <c r="A158" s="44"/>
      <c r="B158" s="497">
        <v>45765</v>
      </c>
      <c r="C158" s="44" t="s">
        <v>503</v>
      </c>
      <c r="D158" s="44" t="s">
        <v>506</v>
      </c>
      <c r="E158" s="44">
        <v>100000</v>
      </c>
      <c r="F158" s="44" t="s">
        <v>52</v>
      </c>
      <c r="G158" s="44" t="s">
        <v>63</v>
      </c>
      <c r="H158" s="44" t="s">
        <v>72</v>
      </c>
      <c r="I158" s="44" t="s">
        <v>507</v>
      </c>
      <c r="J158" s="44"/>
      <c r="K158" s="1">
        <v>82399.600000000006</v>
      </c>
      <c r="L158" s="1" t="s">
        <v>503</v>
      </c>
    </row>
    <row r="159" spans="1:12">
      <c r="A159" s="44"/>
      <c r="B159" s="497">
        <v>45765</v>
      </c>
      <c r="C159" s="44" t="s">
        <v>406</v>
      </c>
      <c r="D159" s="44" t="s">
        <v>508</v>
      </c>
      <c r="E159" s="44">
        <v>59574.57</v>
      </c>
      <c r="F159" s="44" t="s">
        <v>232</v>
      </c>
      <c r="G159" s="44"/>
      <c r="H159" s="44" t="s">
        <v>72</v>
      </c>
      <c r="I159" s="44" t="s">
        <v>509</v>
      </c>
      <c r="J159" s="44"/>
      <c r="K159" s="1">
        <v>-4.9999999973806596E-3</v>
      </c>
      <c r="L159" s="1" t="s">
        <v>406</v>
      </c>
    </row>
    <row r="160" spans="1:12">
      <c r="A160" s="44"/>
      <c r="B160" s="497">
        <v>45768</v>
      </c>
      <c r="C160" s="44" t="s">
        <v>87</v>
      </c>
      <c r="D160" s="44" t="s">
        <v>309</v>
      </c>
      <c r="E160" s="44">
        <v>136.4</v>
      </c>
      <c r="F160" s="44" t="s">
        <v>186</v>
      </c>
      <c r="G160" s="44"/>
      <c r="H160" s="44" t="s">
        <v>76</v>
      </c>
      <c r="I160" s="44" t="s">
        <v>383</v>
      </c>
      <c r="J160" s="44"/>
      <c r="K160" s="1">
        <v>71838</v>
      </c>
      <c r="L160" s="1" t="s">
        <v>87</v>
      </c>
    </row>
    <row r="161" spans="1:12">
      <c r="A161" s="44"/>
      <c r="B161" s="497">
        <v>45769</v>
      </c>
      <c r="C161" s="44" t="s">
        <v>87</v>
      </c>
      <c r="D161" s="44" t="s">
        <v>309</v>
      </c>
      <c r="E161" s="44">
        <v>42863.6</v>
      </c>
      <c r="F161" s="44" t="s">
        <v>186</v>
      </c>
      <c r="G161" s="44" t="s">
        <v>157</v>
      </c>
      <c r="H161" s="44" t="s">
        <v>76</v>
      </c>
      <c r="I161" s="44" t="s">
        <v>383</v>
      </c>
      <c r="J161" s="44"/>
      <c r="K161" s="1">
        <v>71838</v>
      </c>
      <c r="L161" s="1" t="s">
        <v>87</v>
      </c>
    </row>
    <row r="162" spans="1:12">
      <c r="A162" s="44"/>
      <c r="B162" s="497">
        <v>45769</v>
      </c>
      <c r="C162" s="44" t="s">
        <v>510</v>
      </c>
      <c r="D162" s="44" t="s">
        <v>511</v>
      </c>
      <c r="E162" s="44">
        <v>27000</v>
      </c>
      <c r="F162" s="44" t="s">
        <v>60</v>
      </c>
      <c r="G162" s="44"/>
      <c r="H162" s="44" t="s">
        <v>512</v>
      </c>
      <c r="I162" s="44" t="s">
        <v>513</v>
      </c>
      <c r="J162" s="44"/>
      <c r="K162" s="1">
        <v>0</v>
      </c>
      <c r="L162" s="1" t="s">
        <v>510</v>
      </c>
    </row>
    <row r="163" spans="1:12">
      <c r="A163" s="44"/>
      <c r="B163" s="497">
        <v>45769</v>
      </c>
      <c r="C163" s="44" t="s">
        <v>337</v>
      </c>
      <c r="D163" s="44" t="s">
        <v>340</v>
      </c>
      <c r="E163" s="44">
        <v>6110.86</v>
      </c>
      <c r="F163" s="44" t="s">
        <v>167</v>
      </c>
      <c r="G163" s="44" t="s">
        <v>514</v>
      </c>
      <c r="H163" s="44" t="s">
        <v>72</v>
      </c>
      <c r="I163" s="44" t="s">
        <v>341</v>
      </c>
      <c r="J163" s="44"/>
      <c r="K163" s="1">
        <v>0</v>
      </c>
      <c r="L163" s="1" t="s">
        <v>337</v>
      </c>
    </row>
    <row r="164" spans="1:12">
      <c r="A164" s="44"/>
      <c r="B164" s="497">
        <v>45769</v>
      </c>
      <c r="C164" s="44" t="s">
        <v>337</v>
      </c>
      <c r="D164" s="44" t="s">
        <v>515</v>
      </c>
      <c r="E164" s="44">
        <v>39000</v>
      </c>
      <c r="F164" s="44" t="s">
        <v>167</v>
      </c>
      <c r="G164" s="44" t="s">
        <v>514</v>
      </c>
      <c r="H164" s="44" t="s">
        <v>72</v>
      </c>
      <c r="I164" s="44" t="s">
        <v>516</v>
      </c>
      <c r="J164" s="44"/>
      <c r="K164" s="1">
        <v>0</v>
      </c>
      <c r="L164" s="1" t="s">
        <v>337</v>
      </c>
    </row>
    <row r="165" spans="1:12">
      <c r="A165" s="44"/>
      <c r="B165" s="497">
        <v>45770</v>
      </c>
      <c r="C165" s="44" t="s">
        <v>517</v>
      </c>
      <c r="D165" s="44" t="s">
        <v>518</v>
      </c>
      <c r="E165" s="44">
        <v>5000</v>
      </c>
      <c r="F165" s="44" t="s">
        <v>60</v>
      </c>
      <c r="G165" s="44"/>
      <c r="H165" s="44" t="s">
        <v>492</v>
      </c>
      <c r="I165" s="44" t="s">
        <v>519</v>
      </c>
      <c r="J165" s="44"/>
      <c r="K165" s="1">
        <v>0</v>
      </c>
      <c r="L165" s="1" t="s">
        <v>517</v>
      </c>
    </row>
    <row r="166" spans="1:12">
      <c r="A166" s="44"/>
      <c r="B166" s="497">
        <v>45770</v>
      </c>
      <c r="C166" s="44" t="s">
        <v>517</v>
      </c>
      <c r="D166" s="44" t="s">
        <v>520</v>
      </c>
      <c r="E166" s="44">
        <v>3000</v>
      </c>
      <c r="F166" s="44" t="s">
        <v>60</v>
      </c>
      <c r="G166" s="44"/>
      <c r="H166" s="44" t="s">
        <v>492</v>
      </c>
      <c r="I166" s="44" t="s">
        <v>521</v>
      </c>
      <c r="J166" s="44"/>
      <c r="K166" s="1">
        <v>0</v>
      </c>
      <c r="L166" s="1" t="s">
        <v>517</v>
      </c>
    </row>
    <row r="167" spans="1:12">
      <c r="A167" s="44"/>
      <c r="B167" s="497">
        <v>45771</v>
      </c>
      <c r="C167" s="44" t="s">
        <v>522</v>
      </c>
      <c r="D167" s="44" t="s">
        <v>523</v>
      </c>
      <c r="E167" s="44">
        <v>35820</v>
      </c>
      <c r="F167" s="44" t="s">
        <v>60</v>
      </c>
      <c r="G167" s="44"/>
      <c r="H167" s="44" t="s">
        <v>64</v>
      </c>
      <c r="I167" s="44" t="s">
        <v>524</v>
      </c>
      <c r="J167" s="44"/>
      <c r="K167" s="1">
        <v>0</v>
      </c>
      <c r="L167" s="1" t="s">
        <v>522</v>
      </c>
    </row>
    <row r="168" spans="1:12">
      <c r="A168" s="44"/>
      <c r="B168" s="497">
        <v>45771</v>
      </c>
      <c r="C168" s="44" t="s">
        <v>244</v>
      </c>
      <c r="D168" s="44" t="s">
        <v>245</v>
      </c>
      <c r="E168" s="44">
        <v>50000</v>
      </c>
      <c r="F168" s="44" t="s">
        <v>60</v>
      </c>
      <c r="G168" s="44"/>
      <c r="H168" s="44" t="s">
        <v>72</v>
      </c>
      <c r="I168" s="44" t="s">
        <v>246</v>
      </c>
      <c r="J168" s="44"/>
      <c r="K168" s="1">
        <v>0</v>
      </c>
      <c r="L168" s="1" t="s">
        <v>244</v>
      </c>
    </row>
    <row r="169" spans="1:12">
      <c r="A169" s="44"/>
      <c r="B169" s="497">
        <v>45771</v>
      </c>
      <c r="C169" s="44" t="s">
        <v>418</v>
      </c>
      <c r="D169" s="44" t="s">
        <v>525</v>
      </c>
      <c r="E169" s="44">
        <v>100000</v>
      </c>
      <c r="F169" s="44" t="s">
        <v>167</v>
      </c>
      <c r="G169" s="44" t="s">
        <v>63</v>
      </c>
      <c r="H169" s="44" t="s">
        <v>126</v>
      </c>
      <c r="I169" s="44" t="s">
        <v>526</v>
      </c>
      <c r="J169" s="44"/>
      <c r="K169" s="1">
        <v>24000</v>
      </c>
      <c r="L169" s="1" t="s">
        <v>418</v>
      </c>
    </row>
    <row r="170" spans="1:12">
      <c r="A170" s="44"/>
      <c r="B170" s="497">
        <v>45771</v>
      </c>
      <c r="C170" s="44" t="s">
        <v>134</v>
      </c>
      <c r="D170" s="44" t="s">
        <v>527</v>
      </c>
      <c r="E170" s="44">
        <v>289282.74</v>
      </c>
      <c r="F170" s="44" t="s">
        <v>220</v>
      </c>
      <c r="G170" s="44"/>
      <c r="H170" s="44" t="s">
        <v>528</v>
      </c>
      <c r="I170" s="44" t="s">
        <v>529</v>
      </c>
      <c r="J170" s="44"/>
      <c r="K170" s="1">
        <v>0</v>
      </c>
      <c r="L170" s="1" t="s">
        <v>134</v>
      </c>
    </row>
    <row r="171" spans="1:12">
      <c r="A171" s="44"/>
      <c r="B171" s="497">
        <v>45771</v>
      </c>
      <c r="C171" s="44" t="s">
        <v>379</v>
      </c>
      <c r="D171" s="44" t="s">
        <v>530</v>
      </c>
      <c r="E171" s="50">
        <v>3000</v>
      </c>
      <c r="F171" s="44" t="s">
        <v>60</v>
      </c>
      <c r="G171" s="44"/>
      <c r="H171" s="44" t="s">
        <v>126</v>
      </c>
      <c r="I171" s="44" t="s">
        <v>531</v>
      </c>
      <c r="J171" s="44"/>
      <c r="K171" s="1">
        <v>0</v>
      </c>
      <c r="L171" s="1" t="s">
        <v>379</v>
      </c>
    </row>
    <row r="172" spans="1:12">
      <c r="A172" s="44"/>
      <c r="B172" s="497">
        <v>45771</v>
      </c>
      <c r="C172" s="44" t="s">
        <v>379</v>
      </c>
      <c r="D172" s="44" t="s">
        <v>380</v>
      </c>
      <c r="E172" s="44">
        <v>8156</v>
      </c>
      <c r="F172" s="44" t="s">
        <v>60</v>
      </c>
      <c r="G172" s="44"/>
      <c r="H172" s="44" t="s">
        <v>126</v>
      </c>
      <c r="I172" s="44" t="s">
        <v>381</v>
      </c>
      <c r="J172" s="44"/>
      <c r="K172" s="1">
        <v>34844</v>
      </c>
      <c r="L172" s="1" t="s">
        <v>379</v>
      </c>
    </row>
    <row r="173" spans="1:12">
      <c r="A173" s="44"/>
      <c r="B173" s="497">
        <v>45771</v>
      </c>
      <c r="C173" s="44" t="s">
        <v>379</v>
      </c>
      <c r="D173" s="44" t="s">
        <v>532</v>
      </c>
      <c r="E173" s="44">
        <v>23644</v>
      </c>
      <c r="F173" s="44" t="s">
        <v>60</v>
      </c>
      <c r="G173" s="44"/>
      <c r="H173" s="44" t="s">
        <v>126</v>
      </c>
      <c r="I173" s="44" t="s">
        <v>533</v>
      </c>
      <c r="J173" s="44"/>
      <c r="K173" s="1">
        <v>0</v>
      </c>
      <c r="L173" s="1" t="s">
        <v>379</v>
      </c>
    </row>
    <row r="174" spans="1:12">
      <c r="A174" s="44"/>
      <c r="B174" s="497">
        <v>45772</v>
      </c>
      <c r="C174" s="44" t="s">
        <v>534</v>
      </c>
      <c r="D174" s="44" t="s">
        <v>535</v>
      </c>
      <c r="E174" s="44">
        <v>18400</v>
      </c>
      <c r="F174" s="44" t="s">
        <v>60</v>
      </c>
      <c r="G174" s="44"/>
      <c r="H174" s="44" t="s">
        <v>76</v>
      </c>
      <c r="I174" s="44" t="s">
        <v>536</v>
      </c>
      <c r="J174" s="44"/>
      <c r="K174" s="1">
        <v>0</v>
      </c>
      <c r="L174" s="1" t="s">
        <v>537</v>
      </c>
    </row>
    <row r="175" spans="1:12">
      <c r="A175" s="44"/>
      <c r="B175" s="497">
        <v>45774</v>
      </c>
      <c r="C175" s="44" t="s">
        <v>200</v>
      </c>
      <c r="D175" s="44" t="s">
        <v>201</v>
      </c>
      <c r="E175" s="44">
        <v>7317.95</v>
      </c>
      <c r="F175" s="44" t="s">
        <v>202</v>
      </c>
      <c r="G175" s="44" t="s">
        <v>63</v>
      </c>
      <c r="H175" s="44" t="s">
        <v>76</v>
      </c>
      <c r="I175" s="44" t="s">
        <v>204</v>
      </c>
      <c r="J175" s="44"/>
      <c r="K175" s="1">
        <v>0</v>
      </c>
      <c r="L175" s="1" t="s">
        <v>205</v>
      </c>
    </row>
    <row r="176" spans="1:12">
      <c r="A176" s="44"/>
      <c r="B176" s="497">
        <v>45775</v>
      </c>
      <c r="C176" s="44" t="s">
        <v>237</v>
      </c>
      <c r="D176" s="44" t="s">
        <v>238</v>
      </c>
      <c r="E176" s="44">
        <v>4601.59</v>
      </c>
      <c r="F176" s="44" t="s">
        <v>239</v>
      </c>
      <c r="G176" s="44" t="s">
        <v>63</v>
      </c>
      <c r="H176" s="44" t="s">
        <v>72</v>
      </c>
      <c r="I176" s="44" t="s">
        <v>240</v>
      </c>
      <c r="J176" s="44"/>
      <c r="K176" s="1">
        <v>3.79999999131542E-3</v>
      </c>
      <c r="L176" s="1" t="s">
        <v>237</v>
      </c>
    </row>
    <row r="177" spans="1:12">
      <c r="A177" s="44"/>
      <c r="B177" s="497">
        <v>45774</v>
      </c>
      <c r="C177" s="44" t="s">
        <v>538</v>
      </c>
      <c r="D177" s="44" t="s">
        <v>539</v>
      </c>
      <c r="E177" s="44">
        <v>5808.56</v>
      </c>
      <c r="F177" s="44" t="s">
        <v>232</v>
      </c>
      <c r="G177" s="44"/>
      <c r="H177" s="44"/>
      <c r="I177" s="44"/>
      <c r="J177" s="44"/>
      <c r="K177" s="1" t="e">
        <v>#N/A</v>
      </c>
      <c r="L177" s="1" t="e">
        <v>#N/A</v>
      </c>
    </row>
    <row r="178" spans="1:12">
      <c r="A178" s="44"/>
      <c r="B178" s="497">
        <v>45776</v>
      </c>
      <c r="C178" s="44" t="s">
        <v>540</v>
      </c>
      <c r="D178" s="44" t="s">
        <v>541</v>
      </c>
      <c r="E178" s="44">
        <v>19700</v>
      </c>
      <c r="F178" s="44" t="s">
        <v>249</v>
      </c>
      <c r="G178" s="44" t="s">
        <v>542</v>
      </c>
      <c r="H178" s="44"/>
      <c r="I178" s="44"/>
      <c r="J178" s="44"/>
      <c r="K178" s="1">
        <v>16000</v>
      </c>
      <c r="L178" s="1" t="s">
        <v>540</v>
      </c>
    </row>
    <row r="179" spans="1:12">
      <c r="A179" s="44"/>
      <c r="B179" s="497">
        <v>45777</v>
      </c>
      <c r="C179" s="44" t="s">
        <v>543</v>
      </c>
      <c r="D179" s="44" t="s">
        <v>544</v>
      </c>
      <c r="E179" s="44">
        <v>20000</v>
      </c>
      <c r="F179" s="44" t="s">
        <v>545</v>
      </c>
      <c r="G179" s="44" t="s">
        <v>546</v>
      </c>
      <c r="H179" s="44"/>
      <c r="I179" s="44" t="s">
        <v>547</v>
      </c>
      <c r="J179" s="44"/>
      <c r="K179" s="1">
        <v>60000</v>
      </c>
      <c r="L179" s="1" t="s">
        <v>548</v>
      </c>
    </row>
    <row r="180" spans="1:12">
      <c r="A180" s="44"/>
      <c r="B180" s="497">
        <v>45786</v>
      </c>
      <c r="C180" s="44" t="s">
        <v>549</v>
      </c>
      <c r="D180" s="44" t="s">
        <v>550</v>
      </c>
      <c r="E180" s="44">
        <v>50000</v>
      </c>
      <c r="F180" s="44" t="s">
        <v>232</v>
      </c>
      <c r="G180" s="44" t="s">
        <v>63</v>
      </c>
      <c r="H180" s="44" t="s">
        <v>72</v>
      </c>
      <c r="I180" s="44" t="s">
        <v>551</v>
      </c>
      <c r="J180" s="44"/>
      <c r="K180" s="1">
        <v>34800</v>
      </c>
      <c r="L180" s="1" t="s">
        <v>549</v>
      </c>
    </row>
    <row r="181" spans="1:12">
      <c r="A181" s="44"/>
      <c r="B181" s="497">
        <v>45789</v>
      </c>
      <c r="C181" s="44" t="s">
        <v>318</v>
      </c>
      <c r="D181" s="44" t="s">
        <v>552</v>
      </c>
      <c r="E181" s="44">
        <v>19800</v>
      </c>
      <c r="F181" s="44" t="s">
        <v>60</v>
      </c>
      <c r="G181" s="44" t="s">
        <v>553</v>
      </c>
      <c r="H181" s="44" t="s">
        <v>72</v>
      </c>
      <c r="I181" s="44" t="s">
        <v>554</v>
      </c>
      <c r="J181" s="44"/>
      <c r="K181" s="1">
        <v>0</v>
      </c>
      <c r="L181" s="1" t="s">
        <v>321</v>
      </c>
    </row>
    <row r="182" spans="1:12">
      <c r="A182" s="44"/>
      <c r="B182" s="497">
        <v>45789</v>
      </c>
      <c r="C182" s="44" t="s">
        <v>318</v>
      </c>
      <c r="D182" s="44" t="s">
        <v>322</v>
      </c>
      <c r="E182" s="44">
        <v>4000</v>
      </c>
      <c r="F182" s="44" t="s">
        <v>60</v>
      </c>
      <c r="G182" s="44" t="s">
        <v>553</v>
      </c>
      <c r="H182" s="44" t="s">
        <v>72</v>
      </c>
      <c r="I182" s="44" t="s">
        <v>323</v>
      </c>
      <c r="J182" s="44"/>
      <c r="K182" s="1">
        <v>0</v>
      </c>
      <c r="L182" s="1" t="s">
        <v>321</v>
      </c>
    </row>
    <row r="183" spans="1:12">
      <c r="A183" s="44"/>
      <c r="B183" s="497">
        <v>45789</v>
      </c>
      <c r="C183" s="44" t="s">
        <v>318</v>
      </c>
      <c r="D183" s="44" t="s">
        <v>555</v>
      </c>
      <c r="E183" s="44">
        <v>18500</v>
      </c>
      <c r="F183" s="44" t="s">
        <v>60</v>
      </c>
      <c r="G183" s="44" t="s">
        <v>553</v>
      </c>
      <c r="H183" s="44" t="s">
        <v>72</v>
      </c>
      <c r="I183" s="44" t="s">
        <v>556</v>
      </c>
      <c r="J183" s="44"/>
      <c r="K183" s="1">
        <v>1970.6799999999901</v>
      </c>
      <c r="L183" s="1" t="s">
        <v>321</v>
      </c>
    </row>
    <row r="184" spans="1:12">
      <c r="A184" s="44"/>
      <c r="B184" s="497">
        <v>45789</v>
      </c>
      <c r="C184" s="44" t="s">
        <v>318</v>
      </c>
      <c r="D184" s="44" t="s">
        <v>557</v>
      </c>
      <c r="E184" s="44">
        <v>6600</v>
      </c>
      <c r="F184" s="44" t="s">
        <v>60</v>
      </c>
      <c r="G184" s="44" t="s">
        <v>553</v>
      </c>
      <c r="H184" s="44" t="s">
        <v>72</v>
      </c>
      <c r="I184" s="44" t="s">
        <v>558</v>
      </c>
      <c r="J184" s="44"/>
      <c r="K184" s="1">
        <v>0</v>
      </c>
      <c r="L184" s="1" t="s">
        <v>321</v>
      </c>
    </row>
    <row r="185" spans="1:12">
      <c r="A185" s="44"/>
      <c r="B185" s="497">
        <v>45789</v>
      </c>
      <c r="C185" s="44" t="s">
        <v>318</v>
      </c>
      <c r="D185" s="44" t="s">
        <v>559</v>
      </c>
      <c r="E185" s="44">
        <v>161400</v>
      </c>
      <c r="F185" s="44" t="s">
        <v>60</v>
      </c>
      <c r="G185" s="44" t="s">
        <v>553</v>
      </c>
      <c r="H185" s="44" t="s">
        <v>72</v>
      </c>
      <c r="I185" s="44" t="s">
        <v>560</v>
      </c>
      <c r="J185" s="44"/>
      <c r="K185" s="1">
        <v>0</v>
      </c>
      <c r="L185" s="1" t="s">
        <v>561</v>
      </c>
    </row>
    <row r="186" spans="1:12">
      <c r="A186" s="44"/>
      <c r="B186" s="497">
        <v>45790</v>
      </c>
      <c r="C186" s="44" t="s">
        <v>310</v>
      </c>
      <c r="D186" s="44" t="s">
        <v>562</v>
      </c>
      <c r="E186" s="44">
        <v>24978.36</v>
      </c>
      <c r="F186" s="44" t="s">
        <v>52</v>
      </c>
      <c r="G186" s="44"/>
      <c r="H186" s="44" t="s">
        <v>72</v>
      </c>
      <c r="I186" s="44" t="s">
        <v>563</v>
      </c>
      <c r="J186" s="44"/>
      <c r="K186" s="1">
        <v>30843.200000000001</v>
      </c>
      <c r="L186" s="1" t="s">
        <v>564</v>
      </c>
    </row>
    <row r="187" spans="1:12">
      <c r="A187" s="44"/>
      <c r="B187" s="497">
        <v>45791</v>
      </c>
      <c r="C187" s="44" t="s">
        <v>565</v>
      </c>
      <c r="D187" s="44" t="s">
        <v>566</v>
      </c>
      <c r="E187" s="44">
        <v>38000</v>
      </c>
      <c r="F187" s="44" t="s">
        <v>52</v>
      </c>
      <c r="G187" s="44" t="s">
        <v>63</v>
      </c>
      <c r="H187" s="44" t="s">
        <v>72</v>
      </c>
      <c r="I187" s="44" t="s">
        <v>567</v>
      </c>
      <c r="J187" s="44"/>
      <c r="K187" s="1">
        <v>0</v>
      </c>
      <c r="L187" s="1" t="s">
        <v>565</v>
      </c>
    </row>
    <row r="188" spans="1:12">
      <c r="A188" s="44"/>
      <c r="B188" s="497">
        <v>45791</v>
      </c>
      <c r="C188" s="44" t="s">
        <v>565</v>
      </c>
      <c r="D188" s="44" t="s">
        <v>568</v>
      </c>
      <c r="E188" s="44">
        <v>62000</v>
      </c>
      <c r="F188" s="44" t="s">
        <v>52</v>
      </c>
      <c r="G188" s="44" t="s">
        <v>63</v>
      </c>
      <c r="H188" s="44" t="s">
        <v>72</v>
      </c>
      <c r="I188" s="44" t="s">
        <v>569</v>
      </c>
      <c r="J188" s="44"/>
      <c r="K188" s="1">
        <v>21600</v>
      </c>
      <c r="L188" s="1" t="s">
        <v>565</v>
      </c>
    </row>
    <row r="189" spans="1:12">
      <c r="A189" s="44"/>
      <c r="B189" s="497">
        <v>45793</v>
      </c>
      <c r="C189" s="44" t="s">
        <v>570</v>
      </c>
      <c r="D189" s="44" t="s">
        <v>571</v>
      </c>
      <c r="E189" s="44">
        <v>127264</v>
      </c>
      <c r="F189" s="44" t="s">
        <v>52</v>
      </c>
      <c r="G189" s="44"/>
      <c r="H189" s="44"/>
      <c r="I189" s="44"/>
      <c r="J189" s="44"/>
      <c r="K189" s="1">
        <v>21936</v>
      </c>
      <c r="L189" s="1" t="s">
        <v>570</v>
      </c>
    </row>
    <row r="190" spans="1:12">
      <c r="A190" s="44"/>
      <c r="B190" s="497">
        <v>45793</v>
      </c>
      <c r="C190" s="44" t="s">
        <v>572</v>
      </c>
      <c r="D190" s="44" t="s">
        <v>573</v>
      </c>
      <c r="E190" s="44">
        <v>10000</v>
      </c>
      <c r="F190" s="44" t="s">
        <v>82</v>
      </c>
      <c r="G190" s="44"/>
      <c r="H190" s="44" t="s">
        <v>72</v>
      </c>
      <c r="I190" s="44"/>
      <c r="J190" s="44"/>
      <c r="K190" s="1">
        <v>153000</v>
      </c>
      <c r="L190" s="1" t="s">
        <v>572</v>
      </c>
    </row>
    <row r="191" spans="1:12">
      <c r="A191" s="44"/>
      <c r="B191" s="497">
        <v>45797</v>
      </c>
      <c r="C191" s="44" t="s">
        <v>274</v>
      </c>
      <c r="D191" s="44" t="s">
        <v>275</v>
      </c>
      <c r="E191" s="44">
        <v>23826.44</v>
      </c>
      <c r="F191" s="44" t="s">
        <v>60</v>
      </c>
      <c r="G191" s="44" t="s">
        <v>63</v>
      </c>
      <c r="H191" s="44" t="s">
        <v>76</v>
      </c>
      <c r="I191" s="44" t="s">
        <v>574</v>
      </c>
      <c r="J191" s="44"/>
      <c r="K191" s="1">
        <v>0</v>
      </c>
      <c r="L191" s="1" t="s">
        <v>274</v>
      </c>
    </row>
    <row r="192" spans="1:12">
      <c r="A192" s="44"/>
      <c r="B192" s="497">
        <v>45797</v>
      </c>
      <c r="C192" s="44" t="s">
        <v>274</v>
      </c>
      <c r="D192" s="44" t="s">
        <v>275</v>
      </c>
      <c r="E192" s="44">
        <v>19665</v>
      </c>
      <c r="F192" s="44" t="s">
        <v>60</v>
      </c>
      <c r="G192" s="44" t="s">
        <v>63</v>
      </c>
      <c r="H192" s="44" t="s">
        <v>76</v>
      </c>
      <c r="I192" s="44" t="s">
        <v>574</v>
      </c>
      <c r="J192" s="44"/>
      <c r="K192" s="1">
        <v>0</v>
      </c>
      <c r="L192" s="1" t="s">
        <v>274</v>
      </c>
    </row>
    <row r="193" spans="1:12">
      <c r="A193" s="44"/>
      <c r="B193" s="497">
        <v>45797</v>
      </c>
      <c r="C193" s="44" t="s">
        <v>274</v>
      </c>
      <c r="D193" s="44" t="s">
        <v>275</v>
      </c>
      <c r="E193" s="44">
        <v>49.56</v>
      </c>
      <c r="F193" s="44" t="s">
        <v>60</v>
      </c>
      <c r="G193" s="44"/>
      <c r="H193" s="44" t="s">
        <v>76</v>
      </c>
      <c r="I193" s="44" t="s">
        <v>574</v>
      </c>
      <c r="J193" s="44"/>
      <c r="K193" s="1">
        <v>0</v>
      </c>
      <c r="L193" s="1" t="s">
        <v>274</v>
      </c>
    </row>
    <row r="194" spans="1:12">
      <c r="A194" s="44"/>
      <c r="B194" s="497">
        <v>45798</v>
      </c>
      <c r="C194" s="44" t="s">
        <v>483</v>
      </c>
      <c r="D194" s="44" t="s">
        <v>575</v>
      </c>
      <c r="E194" s="44">
        <v>5000</v>
      </c>
      <c r="F194" s="44" t="s">
        <v>60</v>
      </c>
      <c r="G194" s="44" t="s">
        <v>63</v>
      </c>
      <c r="H194" s="44" t="s">
        <v>72</v>
      </c>
      <c r="I194" s="44" t="s">
        <v>576</v>
      </c>
      <c r="J194" s="44"/>
      <c r="K194" s="1">
        <v>0</v>
      </c>
      <c r="L194" s="1" t="s">
        <v>486</v>
      </c>
    </row>
    <row r="195" spans="1:12">
      <c r="A195" s="44"/>
      <c r="B195" s="497">
        <v>45798</v>
      </c>
      <c r="C195" s="44" t="s">
        <v>483</v>
      </c>
      <c r="D195" s="44" t="s">
        <v>575</v>
      </c>
      <c r="E195" s="44">
        <v>10000</v>
      </c>
      <c r="F195" s="44" t="s">
        <v>60</v>
      </c>
      <c r="G195" s="44" t="s">
        <v>63</v>
      </c>
      <c r="H195" s="44" t="s">
        <v>72</v>
      </c>
      <c r="I195" s="44" t="s">
        <v>576</v>
      </c>
      <c r="J195" s="44"/>
      <c r="K195" s="1">
        <v>0</v>
      </c>
      <c r="L195" s="1" t="s">
        <v>486</v>
      </c>
    </row>
    <row r="196" spans="1:12">
      <c r="A196" s="44"/>
      <c r="B196" s="497">
        <v>45800</v>
      </c>
      <c r="C196" s="44" t="s">
        <v>577</v>
      </c>
      <c r="D196" s="44" t="s">
        <v>578</v>
      </c>
      <c r="E196" s="44">
        <v>3150</v>
      </c>
      <c r="F196" s="44" t="s">
        <v>52</v>
      </c>
      <c r="G196" s="44"/>
      <c r="H196" s="44" t="s">
        <v>64</v>
      </c>
      <c r="I196" s="44" t="s">
        <v>579</v>
      </c>
      <c r="J196" s="44"/>
      <c r="K196" s="1">
        <v>0</v>
      </c>
      <c r="L196" s="1" t="s">
        <v>577</v>
      </c>
    </row>
    <row r="197" spans="1:12">
      <c r="A197" s="44"/>
      <c r="B197" s="497">
        <v>45803</v>
      </c>
      <c r="C197" s="44" t="s">
        <v>580</v>
      </c>
      <c r="D197" s="44" t="s">
        <v>581</v>
      </c>
      <c r="E197" s="44">
        <v>1413000</v>
      </c>
      <c r="F197" s="44" t="s">
        <v>52</v>
      </c>
      <c r="G197" s="44"/>
      <c r="H197" s="44" t="s">
        <v>53</v>
      </c>
      <c r="I197" s="44" t="s">
        <v>582</v>
      </c>
      <c r="J197" s="44"/>
      <c r="K197" s="1">
        <v>0</v>
      </c>
      <c r="L197" s="1" t="s">
        <v>580</v>
      </c>
    </row>
    <row r="198" spans="1:12">
      <c r="A198" s="44"/>
      <c r="B198" s="497">
        <v>45803</v>
      </c>
      <c r="C198" s="44" t="s">
        <v>583</v>
      </c>
      <c r="D198" s="44" t="s">
        <v>584</v>
      </c>
      <c r="E198" s="44">
        <v>4800</v>
      </c>
      <c r="F198" s="44" t="s">
        <v>82</v>
      </c>
      <c r="G198" s="44" t="s">
        <v>224</v>
      </c>
      <c r="H198" s="44" t="s">
        <v>72</v>
      </c>
      <c r="I198" s="44" t="s">
        <v>585</v>
      </c>
      <c r="J198" s="44"/>
      <c r="K198" s="1">
        <v>0</v>
      </c>
      <c r="L198" s="1" t="s">
        <v>583</v>
      </c>
    </row>
    <row r="199" spans="1:12">
      <c r="A199" s="44"/>
      <c r="B199" s="497">
        <v>45803</v>
      </c>
      <c r="C199" s="44" t="s">
        <v>583</v>
      </c>
      <c r="D199" s="44" t="s">
        <v>586</v>
      </c>
      <c r="E199" s="44">
        <v>13320</v>
      </c>
      <c r="F199" s="44" t="s">
        <v>82</v>
      </c>
      <c r="G199" s="44" t="s">
        <v>224</v>
      </c>
      <c r="H199" s="44" t="s">
        <v>72</v>
      </c>
      <c r="I199" s="44" t="s">
        <v>587</v>
      </c>
      <c r="J199" s="44"/>
      <c r="K199" s="1">
        <v>0</v>
      </c>
      <c r="L199" s="1" t="s">
        <v>583</v>
      </c>
    </row>
    <row r="200" spans="1:12">
      <c r="A200" s="44"/>
      <c r="B200" s="497">
        <v>45804</v>
      </c>
      <c r="C200" s="44" t="s">
        <v>588</v>
      </c>
      <c r="D200" s="44" t="s">
        <v>589</v>
      </c>
      <c r="E200" s="44">
        <v>2650</v>
      </c>
      <c r="F200" s="44" t="s">
        <v>60</v>
      </c>
      <c r="G200" s="44"/>
      <c r="H200" s="44" t="s">
        <v>72</v>
      </c>
      <c r="I200" s="44" t="s">
        <v>590</v>
      </c>
      <c r="J200" s="44"/>
      <c r="K200" s="1">
        <v>0</v>
      </c>
      <c r="L200" s="1" t="s">
        <v>591</v>
      </c>
    </row>
    <row r="201" spans="1:12">
      <c r="A201" s="44"/>
      <c r="B201" s="497">
        <v>45804</v>
      </c>
      <c r="C201" s="44" t="s">
        <v>588</v>
      </c>
      <c r="D201" s="44" t="s">
        <v>592</v>
      </c>
      <c r="E201" s="44">
        <v>30000</v>
      </c>
      <c r="F201" s="44" t="s">
        <v>60</v>
      </c>
      <c r="G201" s="44"/>
      <c r="H201" s="44" t="s">
        <v>72</v>
      </c>
      <c r="I201" s="44" t="s">
        <v>593</v>
      </c>
      <c r="J201" s="44"/>
      <c r="K201" s="1">
        <v>0</v>
      </c>
      <c r="L201" s="1" t="s">
        <v>591</v>
      </c>
    </row>
    <row r="202" spans="1:12">
      <c r="A202" s="44"/>
      <c r="B202" s="497">
        <v>45804</v>
      </c>
      <c r="C202" s="44" t="s">
        <v>109</v>
      </c>
      <c r="D202" s="44" t="s">
        <v>594</v>
      </c>
      <c r="E202" s="44">
        <v>97200</v>
      </c>
      <c r="F202" s="44" t="s">
        <v>52</v>
      </c>
      <c r="G202" s="44"/>
      <c r="H202" s="44" t="s">
        <v>126</v>
      </c>
      <c r="I202" s="44" t="s">
        <v>595</v>
      </c>
      <c r="J202" s="44"/>
      <c r="K202" s="1">
        <v>10800</v>
      </c>
      <c r="L202" s="1" t="s">
        <v>109</v>
      </c>
    </row>
    <row r="203" spans="1:12">
      <c r="A203" s="44"/>
      <c r="B203" s="497">
        <v>45804</v>
      </c>
      <c r="C203" s="44" t="s">
        <v>237</v>
      </c>
      <c r="D203" s="44" t="s">
        <v>596</v>
      </c>
      <c r="E203" s="44">
        <v>1021.58</v>
      </c>
      <c r="F203" s="44" t="s">
        <v>239</v>
      </c>
      <c r="G203" s="44" t="s">
        <v>63</v>
      </c>
      <c r="H203" s="44" t="s">
        <v>72</v>
      </c>
      <c r="I203" s="44" t="s">
        <v>597</v>
      </c>
      <c r="J203" s="44"/>
      <c r="K203" s="1">
        <v>2565.2044999999998</v>
      </c>
      <c r="L203" s="1" t="s">
        <v>237</v>
      </c>
    </row>
    <row r="204" spans="1:12">
      <c r="A204" s="44"/>
      <c r="B204" s="497">
        <v>45805</v>
      </c>
      <c r="C204" s="44" t="s">
        <v>128</v>
      </c>
      <c r="D204" s="44" t="s">
        <v>598</v>
      </c>
      <c r="E204" s="44">
        <v>244</v>
      </c>
      <c r="F204" s="44" t="s">
        <v>60</v>
      </c>
      <c r="G204" s="44" t="s">
        <v>224</v>
      </c>
      <c r="H204" s="44" t="s">
        <v>492</v>
      </c>
      <c r="I204" s="44" t="s">
        <v>599</v>
      </c>
      <c r="J204" s="44"/>
      <c r="K204" s="1">
        <v>0</v>
      </c>
      <c r="L204" s="1" t="s">
        <v>128</v>
      </c>
    </row>
    <row r="205" spans="1:12">
      <c r="A205" s="44"/>
      <c r="B205" s="497">
        <v>45805</v>
      </c>
      <c r="C205" s="44" t="s">
        <v>128</v>
      </c>
      <c r="D205" s="44" t="s">
        <v>598</v>
      </c>
      <c r="E205" s="44">
        <v>4356</v>
      </c>
      <c r="F205" s="44" t="s">
        <v>60</v>
      </c>
      <c r="G205" s="44" t="s">
        <v>63</v>
      </c>
      <c r="H205" s="44" t="s">
        <v>492</v>
      </c>
      <c r="I205" s="44" t="s">
        <v>599</v>
      </c>
      <c r="J205" s="44"/>
      <c r="K205" s="1">
        <v>0</v>
      </c>
      <c r="L205" s="1" t="s">
        <v>128</v>
      </c>
    </row>
    <row r="206" spans="1:12">
      <c r="A206" s="44"/>
      <c r="B206" s="497">
        <v>45805</v>
      </c>
      <c r="C206" s="44" t="s">
        <v>128</v>
      </c>
      <c r="D206" s="44" t="s">
        <v>497</v>
      </c>
      <c r="E206" s="44">
        <v>10545.5</v>
      </c>
      <c r="F206" s="44" t="s">
        <v>60</v>
      </c>
      <c r="G206" s="44" t="s">
        <v>63</v>
      </c>
      <c r="H206" s="44" t="s">
        <v>492</v>
      </c>
      <c r="I206" s="44" t="s">
        <v>498</v>
      </c>
      <c r="J206" s="44"/>
      <c r="K206" s="1">
        <v>0</v>
      </c>
      <c r="L206" s="1" t="s">
        <v>128</v>
      </c>
    </row>
    <row r="207" spans="1:12">
      <c r="A207" s="44"/>
      <c r="B207" s="497">
        <v>45805</v>
      </c>
      <c r="C207" s="44" t="s">
        <v>128</v>
      </c>
      <c r="D207" s="44" t="s">
        <v>491</v>
      </c>
      <c r="E207" s="44">
        <v>1398.5</v>
      </c>
      <c r="F207" s="44" t="s">
        <v>60</v>
      </c>
      <c r="G207" s="44" t="s">
        <v>63</v>
      </c>
      <c r="H207" s="44" t="s">
        <v>492</v>
      </c>
      <c r="I207" s="44" t="s">
        <v>493</v>
      </c>
      <c r="J207" s="44"/>
      <c r="K207" s="1">
        <v>0</v>
      </c>
      <c r="L207" s="1" t="s">
        <v>128</v>
      </c>
    </row>
    <row r="208" spans="1:12">
      <c r="A208" s="44"/>
      <c r="B208" s="497">
        <v>45805</v>
      </c>
      <c r="C208" s="44" t="s">
        <v>600</v>
      </c>
      <c r="D208" s="44" t="s">
        <v>601</v>
      </c>
      <c r="E208" s="44">
        <v>17600</v>
      </c>
      <c r="F208" s="44" t="s">
        <v>52</v>
      </c>
      <c r="G208" s="44" t="s">
        <v>602</v>
      </c>
      <c r="H208" s="44" t="s">
        <v>72</v>
      </c>
      <c r="I208" s="44" t="s">
        <v>603</v>
      </c>
      <c r="J208" s="44"/>
      <c r="K208" s="1">
        <v>0</v>
      </c>
      <c r="L208" s="1" t="s">
        <v>600</v>
      </c>
    </row>
    <row r="209" spans="1:12">
      <c r="A209" s="44"/>
      <c r="B209" s="497">
        <v>45805</v>
      </c>
      <c r="C209" s="44" t="s">
        <v>600</v>
      </c>
      <c r="D209" s="44" t="s">
        <v>604</v>
      </c>
      <c r="E209" s="44">
        <v>23800</v>
      </c>
      <c r="F209" s="44" t="s">
        <v>52</v>
      </c>
      <c r="G209" s="44" t="s">
        <v>602</v>
      </c>
      <c r="H209" s="44" t="s">
        <v>72</v>
      </c>
      <c r="I209" s="44" t="s">
        <v>605</v>
      </c>
      <c r="J209" s="44"/>
      <c r="K209" s="1">
        <v>0</v>
      </c>
      <c r="L209" s="1" t="s">
        <v>600</v>
      </c>
    </row>
    <row r="210" spans="1:12">
      <c r="A210" s="44"/>
      <c r="B210" s="497">
        <v>45806</v>
      </c>
      <c r="C210" s="44" t="s">
        <v>253</v>
      </c>
      <c r="D210" s="44" t="s">
        <v>254</v>
      </c>
      <c r="E210" s="44">
        <v>120000</v>
      </c>
      <c r="F210" s="44" t="s">
        <v>60</v>
      </c>
      <c r="G210" s="44" t="s">
        <v>63</v>
      </c>
      <c r="H210" s="44" t="s">
        <v>72</v>
      </c>
      <c r="I210" s="44" t="s">
        <v>255</v>
      </c>
      <c r="J210" s="44"/>
      <c r="K210" s="1">
        <v>0</v>
      </c>
      <c r="L210" s="1" t="s">
        <v>253</v>
      </c>
    </row>
    <row r="211" spans="1:12">
      <c r="A211" s="44"/>
      <c r="B211" s="497">
        <v>45806</v>
      </c>
      <c r="C211" s="44" t="s">
        <v>342</v>
      </c>
      <c r="D211" s="44" t="s">
        <v>606</v>
      </c>
      <c r="E211" s="44">
        <v>10000</v>
      </c>
      <c r="F211" s="44" t="s">
        <v>52</v>
      </c>
      <c r="G211" s="44" t="s">
        <v>63</v>
      </c>
      <c r="H211" s="44" t="s">
        <v>72</v>
      </c>
      <c r="I211" s="44" t="s">
        <v>607</v>
      </c>
      <c r="J211" s="44"/>
      <c r="K211" s="1">
        <v>0</v>
      </c>
      <c r="L211" s="1" t="s">
        <v>342</v>
      </c>
    </row>
    <row r="212" spans="1:12">
      <c r="A212" s="44"/>
      <c r="B212" s="497">
        <v>45806</v>
      </c>
      <c r="C212" s="44" t="s">
        <v>342</v>
      </c>
      <c r="D212" s="44" t="s">
        <v>608</v>
      </c>
      <c r="E212" s="44">
        <v>10000</v>
      </c>
      <c r="F212" s="44" t="s">
        <v>52</v>
      </c>
      <c r="G212" s="44" t="s">
        <v>63</v>
      </c>
      <c r="H212" s="44" t="s">
        <v>72</v>
      </c>
      <c r="I212" s="44" t="s">
        <v>607</v>
      </c>
      <c r="J212" s="44"/>
      <c r="K212" s="1">
        <v>0</v>
      </c>
      <c r="L212" s="1" t="s">
        <v>342</v>
      </c>
    </row>
    <row r="213" spans="1:12">
      <c r="A213" s="44"/>
      <c r="B213" s="497">
        <v>45806</v>
      </c>
      <c r="C213" s="44" t="s">
        <v>342</v>
      </c>
      <c r="D213" s="44" t="s">
        <v>609</v>
      </c>
      <c r="E213" s="44">
        <v>10000</v>
      </c>
      <c r="F213" s="44" t="s">
        <v>52</v>
      </c>
      <c r="G213" s="44" t="s">
        <v>63</v>
      </c>
      <c r="H213" s="44" t="s">
        <v>72</v>
      </c>
      <c r="I213" s="44" t="s">
        <v>607</v>
      </c>
      <c r="J213" s="44"/>
      <c r="K213" s="1">
        <v>0</v>
      </c>
      <c r="L213" s="1" t="s">
        <v>342</v>
      </c>
    </row>
    <row r="214" spans="1:12">
      <c r="A214" s="44"/>
      <c r="B214" s="497">
        <v>45806</v>
      </c>
      <c r="C214" s="44" t="s">
        <v>342</v>
      </c>
      <c r="D214" s="44" t="s">
        <v>610</v>
      </c>
      <c r="E214" s="44">
        <v>207</v>
      </c>
      <c r="F214" s="44" t="s">
        <v>52</v>
      </c>
      <c r="G214" s="44" t="s">
        <v>63</v>
      </c>
      <c r="H214" s="44" t="s">
        <v>72</v>
      </c>
      <c r="I214" s="44" t="s">
        <v>607</v>
      </c>
      <c r="J214" s="44"/>
      <c r="K214" s="1">
        <v>0</v>
      </c>
      <c r="L214" s="1" t="s">
        <v>342</v>
      </c>
    </row>
    <row r="215" spans="1:12">
      <c r="A215" s="44"/>
      <c r="B215" s="497">
        <v>45806</v>
      </c>
      <c r="C215" s="44" t="s">
        <v>342</v>
      </c>
      <c r="D215" s="44" t="s">
        <v>611</v>
      </c>
      <c r="E215" s="44">
        <v>10000</v>
      </c>
      <c r="F215" s="44" t="s">
        <v>52</v>
      </c>
      <c r="G215" s="44" t="s">
        <v>63</v>
      </c>
      <c r="H215" s="44" t="s">
        <v>72</v>
      </c>
      <c r="I215" s="44" t="s">
        <v>607</v>
      </c>
      <c r="J215" s="44"/>
      <c r="K215" s="1">
        <v>0</v>
      </c>
      <c r="L215" s="1" t="s">
        <v>342</v>
      </c>
    </row>
    <row r="216" spans="1:12">
      <c r="A216" s="44"/>
      <c r="B216" s="497">
        <v>45806</v>
      </c>
      <c r="C216" s="44" t="s">
        <v>342</v>
      </c>
      <c r="D216" s="44" t="s">
        <v>612</v>
      </c>
      <c r="E216" s="44">
        <v>10000</v>
      </c>
      <c r="F216" s="44" t="s">
        <v>52</v>
      </c>
      <c r="G216" s="44" t="s">
        <v>63</v>
      </c>
      <c r="H216" s="44" t="s">
        <v>72</v>
      </c>
      <c r="I216" s="44" t="s">
        <v>488</v>
      </c>
      <c r="J216" s="44"/>
      <c r="K216" s="1">
        <v>0</v>
      </c>
      <c r="L216" s="1" t="s">
        <v>342</v>
      </c>
    </row>
    <row r="217" spans="1:12">
      <c r="A217" s="44"/>
      <c r="B217" s="497">
        <v>45806</v>
      </c>
      <c r="C217" s="44" t="s">
        <v>342</v>
      </c>
      <c r="D217" s="44" t="s">
        <v>343</v>
      </c>
      <c r="E217" s="44">
        <v>49793</v>
      </c>
      <c r="F217" s="44" t="s">
        <v>52</v>
      </c>
      <c r="G217" s="44" t="s">
        <v>63</v>
      </c>
      <c r="H217" s="44" t="s">
        <v>72</v>
      </c>
      <c r="I217" s="44" t="s">
        <v>344</v>
      </c>
      <c r="J217" s="44"/>
      <c r="K217" s="1">
        <v>0</v>
      </c>
      <c r="L217" s="1" t="s">
        <v>342</v>
      </c>
    </row>
    <row r="218" spans="1:12">
      <c r="A218" s="44"/>
      <c r="B218" s="497">
        <v>45806</v>
      </c>
      <c r="C218" s="44" t="s">
        <v>244</v>
      </c>
      <c r="D218" s="44" t="s">
        <v>245</v>
      </c>
      <c r="E218" s="44">
        <v>22478.75</v>
      </c>
      <c r="F218" s="44" t="s">
        <v>60</v>
      </c>
      <c r="G218" s="44"/>
      <c r="H218" s="44" t="s">
        <v>72</v>
      </c>
      <c r="I218" s="44" t="s">
        <v>246</v>
      </c>
      <c r="J218" s="44"/>
      <c r="K218" s="1">
        <v>0</v>
      </c>
      <c r="L218" s="1" t="s">
        <v>244</v>
      </c>
    </row>
    <row r="219" spans="1:12">
      <c r="A219" s="44"/>
      <c r="B219" s="497">
        <v>45811</v>
      </c>
      <c r="C219" s="44" t="s">
        <v>394</v>
      </c>
      <c r="D219" s="44" t="s">
        <v>395</v>
      </c>
      <c r="E219" s="44">
        <v>1263.46</v>
      </c>
      <c r="F219" s="44" t="s">
        <v>52</v>
      </c>
      <c r="G219" s="44"/>
      <c r="H219" s="44" t="s">
        <v>76</v>
      </c>
      <c r="I219" s="44" t="s">
        <v>396</v>
      </c>
      <c r="J219" s="44"/>
      <c r="K219" s="1">
        <v>0</v>
      </c>
      <c r="L219" s="1" t="s">
        <v>394</v>
      </c>
    </row>
    <row r="220" spans="1:12">
      <c r="A220" s="44"/>
      <c r="B220" s="497">
        <v>45817</v>
      </c>
      <c r="C220" s="44" t="s">
        <v>318</v>
      </c>
      <c r="D220" s="44" t="s">
        <v>613</v>
      </c>
      <c r="E220" s="44">
        <v>75900</v>
      </c>
      <c r="F220" s="44" t="s">
        <v>60</v>
      </c>
      <c r="G220" s="44" t="s">
        <v>63</v>
      </c>
      <c r="H220" s="44" t="s">
        <v>72</v>
      </c>
      <c r="I220" s="44" t="s">
        <v>614</v>
      </c>
      <c r="J220" s="44"/>
      <c r="K220" s="1">
        <v>15573.19</v>
      </c>
      <c r="L220" s="1" t="s">
        <v>561</v>
      </c>
    </row>
    <row r="221" spans="1:12">
      <c r="A221" s="44"/>
      <c r="B221" s="497">
        <v>45818</v>
      </c>
      <c r="C221" s="44" t="s">
        <v>615</v>
      </c>
      <c r="D221" s="44" t="s">
        <v>616</v>
      </c>
      <c r="E221" s="44">
        <v>15000</v>
      </c>
      <c r="F221" s="44" t="s">
        <v>52</v>
      </c>
      <c r="G221" s="44" t="s">
        <v>63</v>
      </c>
      <c r="H221" s="44" t="s">
        <v>72</v>
      </c>
      <c r="I221" s="44" t="s">
        <v>617</v>
      </c>
      <c r="J221" s="44"/>
      <c r="K221" s="1">
        <v>9200</v>
      </c>
      <c r="L221" s="1" t="s">
        <v>618</v>
      </c>
    </row>
    <row r="222" spans="1:12">
      <c r="A222" s="44"/>
      <c r="B222" s="497">
        <v>45818</v>
      </c>
      <c r="C222" s="44" t="s">
        <v>619</v>
      </c>
      <c r="D222" s="44" t="s">
        <v>620</v>
      </c>
      <c r="E222" s="44">
        <v>7000</v>
      </c>
      <c r="F222" s="44" t="s">
        <v>211</v>
      </c>
      <c r="G222" s="44" t="s">
        <v>621</v>
      </c>
      <c r="H222" s="44" t="s">
        <v>64</v>
      </c>
      <c r="I222" s="44" t="s">
        <v>622</v>
      </c>
      <c r="J222" s="44"/>
      <c r="K222" s="1">
        <v>0</v>
      </c>
      <c r="L222" s="1" t="s">
        <v>623</v>
      </c>
    </row>
    <row r="223" spans="1:12">
      <c r="A223" s="44"/>
      <c r="B223" s="497">
        <v>45824</v>
      </c>
      <c r="C223" s="44" t="s">
        <v>624</v>
      </c>
      <c r="D223" s="44" t="s">
        <v>625</v>
      </c>
      <c r="E223" s="44">
        <v>2300</v>
      </c>
      <c r="F223" s="44" t="s">
        <v>60</v>
      </c>
      <c r="G223" s="44" t="s">
        <v>63</v>
      </c>
      <c r="H223" s="44" t="s">
        <v>72</v>
      </c>
      <c r="I223" s="44" t="s">
        <v>626</v>
      </c>
      <c r="J223" s="44"/>
      <c r="K223" s="1">
        <v>0</v>
      </c>
      <c r="L223" s="1" t="s">
        <v>624</v>
      </c>
    </row>
    <row r="224" spans="1:12">
      <c r="A224" s="44"/>
      <c r="B224" s="497">
        <v>45826</v>
      </c>
      <c r="C224" s="44" t="s">
        <v>627</v>
      </c>
      <c r="D224" s="44" t="s">
        <v>628</v>
      </c>
      <c r="E224" s="44">
        <v>3000</v>
      </c>
      <c r="F224" s="44" t="s">
        <v>52</v>
      </c>
      <c r="G224" s="44" t="s">
        <v>629</v>
      </c>
      <c r="H224" s="44" t="s">
        <v>72</v>
      </c>
      <c r="I224" s="44" t="s">
        <v>630</v>
      </c>
      <c r="J224" s="44"/>
      <c r="K224" s="1">
        <v>0</v>
      </c>
      <c r="L224" s="1" t="s">
        <v>627</v>
      </c>
    </row>
    <row r="225" spans="1:12">
      <c r="A225" s="44"/>
      <c r="B225" s="497">
        <v>45826</v>
      </c>
      <c r="C225" s="44" t="s">
        <v>627</v>
      </c>
      <c r="D225" s="44" t="s">
        <v>631</v>
      </c>
      <c r="E225" s="44">
        <v>6500</v>
      </c>
      <c r="F225" s="44" t="s">
        <v>52</v>
      </c>
      <c r="G225" s="44" t="s">
        <v>629</v>
      </c>
      <c r="H225" s="44" t="s">
        <v>72</v>
      </c>
      <c r="I225" s="44" t="s">
        <v>326</v>
      </c>
      <c r="J225" s="44"/>
      <c r="K225" s="1">
        <v>3511.56</v>
      </c>
      <c r="L225" s="1" t="s">
        <v>627</v>
      </c>
    </row>
    <row r="226" spans="1:12">
      <c r="A226" s="44"/>
      <c r="B226" s="497">
        <v>45828</v>
      </c>
      <c r="C226" s="44" t="s">
        <v>632</v>
      </c>
      <c r="D226" s="44" t="s">
        <v>633</v>
      </c>
      <c r="E226" s="44">
        <v>45000</v>
      </c>
      <c r="F226" s="44" t="s">
        <v>52</v>
      </c>
      <c r="G226" s="44"/>
      <c r="H226" s="44" t="s">
        <v>72</v>
      </c>
      <c r="I226" s="44" t="s">
        <v>634</v>
      </c>
      <c r="J226" s="44"/>
      <c r="K226" s="1">
        <v>5000</v>
      </c>
      <c r="L226" s="1" t="s">
        <v>632</v>
      </c>
    </row>
    <row r="227" spans="1:12">
      <c r="A227" s="44"/>
      <c r="B227" s="497">
        <v>45832</v>
      </c>
      <c r="C227" s="44" t="s">
        <v>635</v>
      </c>
      <c r="D227" s="44" t="s">
        <v>636</v>
      </c>
      <c r="E227" s="44">
        <v>50000</v>
      </c>
      <c r="F227" s="44" t="s">
        <v>52</v>
      </c>
      <c r="G227" s="44"/>
      <c r="H227" s="44" t="s">
        <v>53</v>
      </c>
      <c r="I227" s="44" t="s">
        <v>637</v>
      </c>
      <c r="J227" s="44"/>
      <c r="K227" s="1">
        <v>18000</v>
      </c>
      <c r="L227" s="1" t="s">
        <v>635</v>
      </c>
    </row>
    <row r="228" spans="1:12">
      <c r="A228" s="44"/>
      <c r="B228" s="497">
        <v>45832</v>
      </c>
      <c r="C228" s="44" t="s">
        <v>638</v>
      </c>
      <c r="D228" s="44" t="s">
        <v>639</v>
      </c>
      <c r="E228" s="44">
        <v>5560</v>
      </c>
      <c r="F228" s="44" t="s">
        <v>52</v>
      </c>
      <c r="G228" s="44"/>
      <c r="H228" s="44" t="s">
        <v>72</v>
      </c>
      <c r="I228" s="44" t="s">
        <v>640</v>
      </c>
      <c r="J228" s="44"/>
      <c r="K228" s="1">
        <v>0</v>
      </c>
      <c r="L228" s="1" t="s">
        <v>638</v>
      </c>
    </row>
    <row r="229" spans="1:12">
      <c r="A229" s="44"/>
      <c r="B229" s="497">
        <v>45832</v>
      </c>
      <c r="C229" s="44" t="s">
        <v>87</v>
      </c>
      <c r="D229" s="44" t="s">
        <v>641</v>
      </c>
      <c r="E229" s="44">
        <v>109.45</v>
      </c>
      <c r="F229" s="44" t="s">
        <v>52</v>
      </c>
      <c r="G229" s="44" t="s">
        <v>621</v>
      </c>
      <c r="H229" s="44"/>
      <c r="I229" s="44" t="s">
        <v>642</v>
      </c>
      <c r="J229" s="44"/>
      <c r="K229" s="1">
        <v>1.89999999990687</v>
      </c>
      <c r="L229" s="1" t="s">
        <v>87</v>
      </c>
    </row>
    <row r="230" spans="1:12">
      <c r="A230" s="44"/>
      <c r="B230" s="497">
        <v>45833</v>
      </c>
      <c r="C230" s="44" t="s">
        <v>87</v>
      </c>
      <c r="D230" s="44" t="s">
        <v>641</v>
      </c>
      <c r="E230" s="44">
        <v>132000</v>
      </c>
      <c r="F230" s="44" t="s">
        <v>52</v>
      </c>
      <c r="G230" s="44" t="s">
        <v>63</v>
      </c>
      <c r="H230" s="44"/>
      <c r="I230" s="44" t="s">
        <v>642</v>
      </c>
      <c r="J230" s="44"/>
      <c r="K230" s="1">
        <v>1.89999999990687</v>
      </c>
      <c r="L230" s="1" t="s">
        <v>87</v>
      </c>
    </row>
    <row r="231" spans="1:12">
      <c r="A231" s="44"/>
      <c r="B231" s="497">
        <v>45833</v>
      </c>
      <c r="C231" s="44" t="s">
        <v>87</v>
      </c>
      <c r="D231" s="44" t="s">
        <v>641</v>
      </c>
      <c r="E231" s="44">
        <v>4090.55</v>
      </c>
      <c r="F231" s="44" t="s">
        <v>52</v>
      </c>
      <c r="G231" s="44" t="s">
        <v>63</v>
      </c>
      <c r="H231" s="44"/>
      <c r="I231" s="44" t="s">
        <v>642</v>
      </c>
      <c r="J231" s="44"/>
      <c r="K231" s="1">
        <v>1.89999999990687</v>
      </c>
      <c r="L231" s="1" t="s">
        <v>87</v>
      </c>
    </row>
    <row r="232" spans="1:12">
      <c r="A232" s="44"/>
      <c r="B232" s="497">
        <v>45833</v>
      </c>
      <c r="C232" s="44" t="s">
        <v>87</v>
      </c>
      <c r="D232" s="44" t="s">
        <v>643</v>
      </c>
      <c r="E232" s="44">
        <v>273.06</v>
      </c>
      <c r="F232" s="44" t="s">
        <v>52</v>
      </c>
      <c r="G232" s="44"/>
      <c r="H232" s="44"/>
      <c r="I232" s="44" t="s">
        <v>642</v>
      </c>
      <c r="J232" s="44"/>
      <c r="K232" s="1">
        <v>0</v>
      </c>
      <c r="L232" s="1" t="s">
        <v>87</v>
      </c>
    </row>
    <row r="233" spans="1:12">
      <c r="A233" s="44"/>
      <c r="B233" s="497">
        <v>45833</v>
      </c>
      <c r="C233" s="44" t="s">
        <v>644</v>
      </c>
      <c r="D233" s="44" t="s">
        <v>645</v>
      </c>
      <c r="E233" s="44">
        <v>17.38</v>
      </c>
      <c r="F233" s="44" t="s">
        <v>52</v>
      </c>
      <c r="G233" s="44"/>
      <c r="H233" s="44" t="s">
        <v>53</v>
      </c>
      <c r="I233" s="44" t="s">
        <v>646</v>
      </c>
      <c r="J233" s="44"/>
      <c r="K233" s="1">
        <v>28167</v>
      </c>
      <c r="L233" s="1" t="s">
        <v>644</v>
      </c>
    </row>
    <row r="234" spans="1:12">
      <c r="A234" s="44"/>
      <c r="B234" s="497">
        <v>45833</v>
      </c>
      <c r="C234" s="44" t="s">
        <v>87</v>
      </c>
      <c r="D234" s="44" t="s">
        <v>643</v>
      </c>
      <c r="E234" s="44">
        <v>62726.94</v>
      </c>
      <c r="F234" s="44" t="s">
        <v>52</v>
      </c>
      <c r="G234" s="44" t="s">
        <v>63</v>
      </c>
      <c r="H234" s="44"/>
      <c r="I234" s="44" t="s">
        <v>642</v>
      </c>
      <c r="J234" s="44"/>
      <c r="K234" s="1">
        <v>0</v>
      </c>
      <c r="L234" s="1" t="s">
        <v>87</v>
      </c>
    </row>
    <row r="235" spans="1:12">
      <c r="A235" s="44"/>
      <c r="B235" s="497">
        <v>45833</v>
      </c>
      <c r="C235" s="44" t="s">
        <v>644</v>
      </c>
      <c r="D235" s="44" t="s">
        <v>645</v>
      </c>
      <c r="E235" s="44">
        <v>53082.62</v>
      </c>
      <c r="F235" s="44" t="s">
        <v>52</v>
      </c>
      <c r="G235" s="44" t="s">
        <v>63</v>
      </c>
      <c r="H235" s="44" t="s">
        <v>53</v>
      </c>
      <c r="I235" s="44" t="s">
        <v>646</v>
      </c>
      <c r="J235" s="44"/>
      <c r="K235" s="1">
        <v>28167</v>
      </c>
      <c r="L235" s="1" t="s">
        <v>644</v>
      </c>
    </row>
    <row r="236" spans="1:12">
      <c r="A236" s="44"/>
      <c r="B236" s="497">
        <v>45833</v>
      </c>
      <c r="C236" s="44" t="s">
        <v>644</v>
      </c>
      <c r="D236" s="44" t="s">
        <v>645</v>
      </c>
      <c r="E236" s="44">
        <v>100000</v>
      </c>
      <c r="F236" s="44" t="s">
        <v>52</v>
      </c>
      <c r="G236" s="44" t="s">
        <v>63</v>
      </c>
      <c r="H236" s="44" t="s">
        <v>53</v>
      </c>
      <c r="I236" s="44" t="s">
        <v>646</v>
      </c>
      <c r="J236" s="44"/>
      <c r="K236" s="1">
        <v>28167</v>
      </c>
      <c r="L236" s="1" t="s">
        <v>644</v>
      </c>
    </row>
    <row r="237" spans="1:12">
      <c r="A237" s="44"/>
      <c r="B237" s="497">
        <v>45833</v>
      </c>
      <c r="C237" s="44" t="s">
        <v>406</v>
      </c>
      <c r="D237" s="44" t="s">
        <v>407</v>
      </c>
      <c r="E237" s="44">
        <v>19669.82</v>
      </c>
      <c r="F237" s="44" t="s">
        <v>647</v>
      </c>
      <c r="G237" s="44" t="s">
        <v>648</v>
      </c>
      <c r="H237" s="44" t="s">
        <v>72</v>
      </c>
      <c r="I237" s="44" t="s">
        <v>408</v>
      </c>
      <c r="J237" s="44"/>
      <c r="K237" s="1">
        <v>0</v>
      </c>
      <c r="L237" s="1" t="s">
        <v>406</v>
      </c>
    </row>
    <row r="238" spans="1:12">
      <c r="A238" s="44"/>
      <c r="B238" s="497">
        <v>45833</v>
      </c>
      <c r="C238" s="44" t="s">
        <v>406</v>
      </c>
      <c r="D238" s="44" t="s">
        <v>508</v>
      </c>
      <c r="E238" s="44">
        <v>3654.32</v>
      </c>
      <c r="F238" s="44" t="s">
        <v>647</v>
      </c>
      <c r="G238" s="44" t="s">
        <v>648</v>
      </c>
      <c r="H238" s="44" t="s">
        <v>72</v>
      </c>
      <c r="I238" s="44" t="s">
        <v>509</v>
      </c>
      <c r="J238" s="44"/>
      <c r="K238" s="1">
        <v>-4.9999999973806596E-3</v>
      </c>
      <c r="L238" s="1" t="s">
        <v>406</v>
      </c>
    </row>
    <row r="239" spans="1:12">
      <c r="A239" s="44"/>
      <c r="B239" s="497">
        <v>45833</v>
      </c>
      <c r="C239" s="44" t="s">
        <v>406</v>
      </c>
      <c r="D239" s="44"/>
      <c r="E239" s="44">
        <v>39675.86</v>
      </c>
      <c r="F239" s="44" t="s">
        <v>647</v>
      </c>
      <c r="G239" s="44" t="s">
        <v>648</v>
      </c>
      <c r="H239" s="44" t="s">
        <v>126</v>
      </c>
      <c r="I239" s="44"/>
      <c r="J239" s="44"/>
      <c r="K239" s="1">
        <v>0</v>
      </c>
      <c r="L239" s="1">
        <v>0</v>
      </c>
    </row>
    <row r="240" spans="1:12">
      <c r="A240" s="44"/>
      <c r="B240" s="497">
        <v>45835</v>
      </c>
      <c r="C240" s="44" t="s">
        <v>649</v>
      </c>
      <c r="D240" s="44" t="s">
        <v>650</v>
      </c>
      <c r="E240" s="44">
        <v>50800</v>
      </c>
      <c r="F240" s="44" t="s">
        <v>60</v>
      </c>
      <c r="G240" s="44" t="s">
        <v>63</v>
      </c>
      <c r="H240" s="44" t="s">
        <v>72</v>
      </c>
      <c r="I240" s="44" t="s">
        <v>651</v>
      </c>
      <c r="J240" s="44"/>
      <c r="K240" s="1">
        <v>1881</v>
      </c>
      <c r="L240" s="1" t="s">
        <v>652</v>
      </c>
    </row>
    <row r="241" spans="1:12">
      <c r="A241" s="44"/>
      <c r="B241" s="497">
        <v>45836</v>
      </c>
      <c r="C241" s="44" t="s">
        <v>653</v>
      </c>
      <c r="D241" s="44" t="s">
        <v>654</v>
      </c>
      <c r="E241" s="44">
        <v>2850</v>
      </c>
      <c r="F241" s="44" t="s">
        <v>52</v>
      </c>
      <c r="G241" s="44" t="s">
        <v>63</v>
      </c>
      <c r="H241" s="44" t="s">
        <v>655</v>
      </c>
      <c r="I241" s="44" t="s">
        <v>656</v>
      </c>
      <c r="J241" s="44"/>
      <c r="K241" s="1">
        <v>0</v>
      </c>
      <c r="L241" s="1" t="s">
        <v>653</v>
      </c>
    </row>
    <row r="242" spans="1:12">
      <c r="A242" s="44"/>
      <c r="B242" s="497">
        <v>45836</v>
      </c>
      <c r="C242" s="44" t="s">
        <v>653</v>
      </c>
      <c r="D242" s="44" t="s">
        <v>654</v>
      </c>
      <c r="E242" s="44">
        <v>120000</v>
      </c>
      <c r="F242" s="44" t="s">
        <v>52</v>
      </c>
      <c r="G242" s="44" t="s">
        <v>63</v>
      </c>
      <c r="H242" s="44" t="s">
        <v>655</v>
      </c>
      <c r="I242" s="44" t="s">
        <v>656</v>
      </c>
      <c r="J242" s="44"/>
      <c r="K242" s="1">
        <v>0</v>
      </c>
      <c r="L242" s="1" t="s">
        <v>653</v>
      </c>
    </row>
    <row r="243" spans="1:12">
      <c r="A243" s="44"/>
      <c r="B243" s="497">
        <v>45837</v>
      </c>
      <c r="C243" s="44" t="s">
        <v>206</v>
      </c>
      <c r="D243" s="44" t="s">
        <v>207</v>
      </c>
      <c r="E243" s="44">
        <v>50000</v>
      </c>
      <c r="F243" s="44" t="s">
        <v>52</v>
      </c>
      <c r="G243" s="44"/>
      <c r="H243" s="44" t="s">
        <v>72</v>
      </c>
      <c r="I243" s="44" t="s">
        <v>657</v>
      </c>
      <c r="J243" s="44"/>
      <c r="K243" s="1">
        <v>50000</v>
      </c>
      <c r="L243" s="1" t="s">
        <v>206</v>
      </c>
    </row>
    <row r="244" spans="1:12">
      <c r="A244" s="44"/>
      <c r="B244" s="497">
        <v>45842</v>
      </c>
      <c r="C244" s="44" t="s">
        <v>269</v>
      </c>
      <c r="D244" s="44" t="s">
        <v>270</v>
      </c>
      <c r="E244" s="44">
        <v>428200</v>
      </c>
      <c r="F244" s="44" t="s">
        <v>52</v>
      </c>
      <c r="G244" s="44"/>
      <c r="H244" s="44" t="s">
        <v>126</v>
      </c>
      <c r="I244" s="44" t="s">
        <v>658</v>
      </c>
      <c r="J244" s="44"/>
      <c r="K244" s="1">
        <v>0</v>
      </c>
      <c r="L244" s="1" t="s">
        <v>269</v>
      </c>
    </row>
    <row r="245" spans="1:12">
      <c r="A245" s="44"/>
      <c r="B245" s="497">
        <v>45846</v>
      </c>
      <c r="C245" s="44" t="s">
        <v>483</v>
      </c>
      <c r="D245" s="44" t="s">
        <v>575</v>
      </c>
      <c r="E245" s="44">
        <v>15000</v>
      </c>
      <c r="F245" s="44" t="s">
        <v>60</v>
      </c>
      <c r="G245" s="44" t="s">
        <v>63</v>
      </c>
      <c r="H245" s="44" t="s">
        <v>72</v>
      </c>
      <c r="I245" s="44" t="s">
        <v>576</v>
      </c>
      <c r="J245" s="44"/>
      <c r="K245" s="1">
        <v>0</v>
      </c>
      <c r="L245" s="1" t="s">
        <v>486</v>
      </c>
    </row>
    <row r="246" spans="1:12">
      <c r="A246" s="44"/>
      <c r="B246" s="497">
        <v>45846</v>
      </c>
      <c r="C246" s="44" t="s">
        <v>572</v>
      </c>
      <c r="D246" s="44" t="s">
        <v>573</v>
      </c>
      <c r="E246" s="44">
        <v>30000</v>
      </c>
      <c r="F246" s="44" t="s">
        <v>82</v>
      </c>
      <c r="G246" s="44"/>
      <c r="H246" s="44" t="s">
        <v>72</v>
      </c>
      <c r="I246" s="44" t="s">
        <v>659</v>
      </c>
      <c r="J246" s="44"/>
      <c r="K246" s="1">
        <v>153000</v>
      </c>
      <c r="L246" s="1" t="s">
        <v>572</v>
      </c>
    </row>
    <row r="247" spans="1:12">
      <c r="A247" s="44"/>
      <c r="B247" s="497">
        <v>45847</v>
      </c>
      <c r="C247" s="44" t="s">
        <v>227</v>
      </c>
      <c r="D247" s="44" t="s">
        <v>461</v>
      </c>
      <c r="E247" s="50">
        <v>17232.5</v>
      </c>
      <c r="F247" s="44" t="s">
        <v>60</v>
      </c>
      <c r="G247" s="44"/>
      <c r="H247" s="44" t="s">
        <v>126</v>
      </c>
      <c r="I247" s="44" t="s">
        <v>462</v>
      </c>
      <c r="J247" s="44"/>
      <c r="K247" s="1">
        <v>151764.1</v>
      </c>
      <c r="L247" s="1" t="s">
        <v>227</v>
      </c>
    </row>
    <row r="248" spans="1:12">
      <c r="A248" s="44"/>
      <c r="B248" s="497">
        <v>45852</v>
      </c>
      <c r="C248" s="44" t="s">
        <v>660</v>
      </c>
      <c r="D248" s="44" t="s">
        <v>661</v>
      </c>
      <c r="E248" s="44">
        <v>152000</v>
      </c>
      <c r="F248" s="44" t="s">
        <v>60</v>
      </c>
      <c r="G248" s="44" t="s">
        <v>63</v>
      </c>
      <c r="H248" s="44" t="s">
        <v>492</v>
      </c>
      <c r="I248" s="44" t="s">
        <v>662</v>
      </c>
      <c r="J248" s="44"/>
      <c r="K248" s="1">
        <v>8000</v>
      </c>
      <c r="L248" s="1" t="s">
        <v>660</v>
      </c>
    </row>
    <row r="249" spans="1:12">
      <c r="A249" s="44"/>
      <c r="B249" s="497">
        <v>45854</v>
      </c>
      <c r="C249" s="44" t="s">
        <v>663</v>
      </c>
      <c r="D249" s="44" t="s">
        <v>664</v>
      </c>
      <c r="E249" s="44">
        <v>3952</v>
      </c>
      <c r="F249" s="44" t="s">
        <v>82</v>
      </c>
      <c r="G249" s="44" t="s">
        <v>63</v>
      </c>
      <c r="H249" s="44" t="s">
        <v>76</v>
      </c>
      <c r="I249" s="44" t="s">
        <v>665</v>
      </c>
      <c r="J249" s="44"/>
      <c r="K249" s="1">
        <v>8280</v>
      </c>
      <c r="L249" s="1" t="s">
        <v>663</v>
      </c>
    </row>
    <row r="250" spans="1:12">
      <c r="A250" s="44"/>
      <c r="B250" s="497">
        <v>45854</v>
      </c>
      <c r="C250" s="44" t="s">
        <v>666</v>
      </c>
      <c r="D250" s="44" t="s">
        <v>667</v>
      </c>
      <c r="E250" s="44">
        <v>650</v>
      </c>
      <c r="F250" s="44" t="s">
        <v>52</v>
      </c>
      <c r="G250" s="44"/>
      <c r="H250" s="44" t="s">
        <v>76</v>
      </c>
      <c r="I250" s="44" t="s">
        <v>668</v>
      </c>
      <c r="J250" s="44"/>
      <c r="K250" s="1">
        <v>0</v>
      </c>
      <c r="L250" s="1" t="s">
        <v>666</v>
      </c>
    </row>
    <row r="251" spans="1:12">
      <c r="A251" s="44"/>
      <c r="B251" s="497">
        <v>45857</v>
      </c>
      <c r="C251" s="44" t="s">
        <v>624</v>
      </c>
      <c r="D251" s="44" t="s">
        <v>625</v>
      </c>
      <c r="E251" s="44">
        <v>10000</v>
      </c>
      <c r="F251" s="44" t="s">
        <v>60</v>
      </c>
      <c r="G251" s="44" t="s">
        <v>63</v>
      </c>
      <c r="H251" s="44" t="s">
        <v>669</v>
      </c>
      <c r="I251" s="44" t="s">
        <v>626</v>
      </c>
      <c r="J251" s="44"/>
      <c r="K251" s="1">
        <v>0</v>
      </c>
      <c r="L251" s="1" t="s">
        <v>624</v>
      </c>
    </row>
    <row r="252" spans="1:12">
      <c r="A252" s="44"/>
      <c r="B252" s="497">
        <v>45856</v>
      </c>
      <c r="C252" s="44" t="s">
        <v>670</v>
      </c>
      <c r="D252" s="44" t="s">
        <v>671</v>
      </c>
      <c r="E252" s="44">
        <v>2979.54</v>
      </c>
      <c r="F252" s="44" t="s">
        <v>52</v>
      </c>
      <c r="G252" s="44"/>
      <c r="H252" s="44" t="s">
        <v>76</v>
      </c>
      <c r="I252" s="44" t="s">
        <v>672</v>
      </c>
      <c r="J252" s="44"/>
      <c r="K252" s="1">
        <v>0</v>
      </c>
      <c r="L252" s="1" t="s">
        <v>670</v>
      </c>
    </row>
    <row r="253" spans="1:12">
      <c r="A253" s="44"/>
      <c r="B253" s="497">
        <v>45860</v>
      </c>
      <c r="C253" s="44" t="s">
        <v>673</v>
      </c>
      <c r="D253" s="44" t="s">
        <v>674</v>
      </c>
      <c r="E253" s="44">
        <v>3505</v>
      </c>
      <c r="F253" s="44" t="s">
        <v>239</v>
      </c>
      <c r="G253" s="44" t="s">
        <v>63</v>
      </c>
      <c r="H253" s="44" t="s">
        <v>76</v>
      </c>
      <c r="I253" s="44" t="s">
        <v>675</v>
      </c>
      <c r="J253" s="44"/>
      <c r="K253" s="1">
        <v>0</v>
      </c>
      <c r="L253" s="1" t="s">
        <v>673</v>
      </c>
    </row>
    <row r="254" spans="1:12">
      <c r="A254" s="44"/>
      <c r="B254" s="497">
        <v>45860</v>
      </c>
      <c r="C254" s="44" t="s">
        <v>321</v>
      </c>
      <c r="D254" s="44" t="s">
        <v>552</v>
      </c>
      <c r="E254" s="44">
        <v>2200</v>
      </c>
      <c r="F254" s="44" t="s">
        <v>60</v>
      </c>
      <c r="G254" s="44"/>
      <c r="H254" s="44" t="s">
        <v>76</v>
      </c>
      <c r="I254" s="44" t="s">
        <v>676</v>
      </c>
      <c r="J254" s="44"/>
      <c r="K254" s="1">
        <v>0</v>
      </c>
      <c r="L254" s="1" t="s">
        <v>321</v>
      </c>
    </row>
    <row r="255" spans="1:12">
      <c r="A255" s="44"/>
      <c r="B255" s="497">
        <v>45861</v>
      </c>
      <c r="C255" s="44" t="s">
        <v>635</v>
      </c>
      <c r="D255" s="44" t="s">
        <v>636</v>
      </c>
      <c r="E255" s="44">
        <v>100000</v>
      </c>
      <c r="F255" s="44" t="s">
        <v>52</v>
      </c>
      <c r="G255" s="44"/>
      <c r="H255" s="44" t="s">
        <v>76</v>
      </c>
      <c r="I255" s="44" t="s">
        <v>637</v>
      </c>
      <c r="J255" s="44"/>
      <c r="K255" s="1">
        <v>18000</v>
      </c>
      <c r="L255" s="1" t="s">
        <v>635</v>
      </c>
    </row>
    <row r="256" spans="1:12">
      <c r="A256" s="44"/>
      <c r="B256" s="497">
        <v>45863</v>
      </c>
      <c r="C256" s="44" t="s">
        <v>677</v>
      </c>
      <c r="D256" s="44" t="s">
        <v>678</v>
      </c>
      <c r="E256" s="44">
        <v>9000</v>
      </c>
      <c r="F256" s="44" t="s">
        <v>52</v>
      </c>
      <c r="G256" s="44" t="s">
        <v>63</v>
      </c>
      <c r="H256" s="44" t="s">
        <v>76</v>
      </c>
      <c r="I256" s="44" t="s">
        <v>679</v>
      </c>
      <c r="J256" s="44"/>
      <c r="K256" s="1">
        <v>0</v>
      </c>
      <c r="L256" s="1" t="s">
        <v>677</v>
      </c>
    </row>
    <row r="257" spans="1:12">
      <c r="A257" s="44"/>
      <c r="B257" s="497">
        <v>45863</v>
      </c>
      <c r="C257" s="44" t="s">
        <v>677</v>
      </c>
      <c r="D257" s="44" t="s">
        <v>680</v>
      </c>
      <c r="E257" s="44">
        <v>6000</v>
      </c>
      <c r="F257" s="44" t="s">
        <v>52</v>
      </c>
      <c r="G257" s="44" t="s">
        <v>63</v>
      </c>
      <c r="H257" s="44" t="s">
        <v>76</v>
      </c>
      <c r="I257" s="44" t="s">
        <v>681</v>
      </c>
      <c r="J257" s="44"/>
      <c r="K257" s="1">
        <v>0</v>
      </c>
      <c r="L257" s="1" t="s">
        <v>677</v>
      </c>
    </row>
    <row r="258" spans="1:12">
      <c r="A258" s="44"/>
      <c r="B258" s="497">
        <v>45863</v>
      </c>
      <c r="C258" s="44" t="s">
        <v>677</v>
      </c>
      <c r="D258" s="44" t="s">
        <v>682</v>
      </c>
      <c r="E258" s="44">
        <v>5081.7299999999996</v>
      </c>
      <c r="F258" s="44" t="s">
        <v>52</v>
      </c>
      <c r="G258" s="44" t="s">
        <v>63</v>
      </c>
      <c r="H258" s="44" t="s">
        <v>76</v>
      </c>
      <c r="I258" s="44" t="s">
        <v>683</v>
      </c>
      <c r="J258" s="44"/>
      <c r="K258" s="1">
        <v>6</v>
      </c>
      <c r="L258" s="1" t="s">
        <v>677</v>
      </c>
    </row>
    <row r="259" spans="1:12">
      <c r="A259" s="44"/>
      <c r="B259" s="497">
        <v>45863</v>
      </c>
      <c r="C259" s="44" t="s">
        <v>684</v>
      </c>
      <c r="D259" s="44" t="s">
        <v>685</v>
      </c>
      <c r="E259" s="44">
        <v>20000</v>
      </c>
      <c r="F259" s="44" t="s">
        <v>60</v>
      </c>
      <c r="G259" s="44"/>
      <c r="H259" s="44" t="s">
        <v>76</v>
      </c>
      <c r="I259" s="44" t="s">
        <v>686</v>
      </c>
      <c r="J259" s="44"/>
      <c r="K259" s="1">
        <v>0</v>
      </c>
      <c r="L259" s="1" t="s">
        <v>684</v>
      </c>
    </row>
    <row r="260" spans="1:12">
      <c r="A260" s="44"/>
      <c r="B260" s="497">
        <v>45866</v>
      </c>
      <c r="C260" s="44" t="s">
        <v>652</v>
      </c>
      <c r="D260" s="44" t="s">
        <v>650</v>
      </c>
      <c r="E260" s="44">
        <v>200000</v>
      </c>
      <c r="F260" s="44" t="s">
        <v>60</v>
      </c>
      <c r="G260" s="44" t="s">
        <v>63</v>
      </c>
      <c r="H260" s="44" t="s">
        <v>72</v>
      </c>
      <c r="I260" s="44" t="s">
        <v>687</v>
      </c>
      <c r="J260" s="44"/>
      <c r="K260" s="1">
        <v>1881</v>
      </c>
      <c r="L260" s="1" t="s">
        <v>652</v>
      </c>
    </row>
    <row r="261" spans="1:12">
      <c r="A261" s="44"/>
      <c r="B261" s="497">
        <v>45866</v>
      </c>
      <c r="C261" s="44" t="s">
        <v>84</v>
      </c>
      <c r="D261" s="44" t="s">
        <v>688</v>
      </c>
      <c r="E261" s="44">
        <v>2397.44</v>
      </c>
      <c r="F261" s="44" t="s">
        <v>52</v>
      </c>
      <c r="G261" s="44" t="s">
        <v>63</v>
      </c>
      <c r="H261" s="44" t="s">
        <v>72</v>
      </c>
      <c r="I261" s="44" t="s">
        <v>240</v>
      </c>
      <c r="J261" s="44"/>
      <c r="K261" s="1">
        <v>0</v>
      </c>
      <c r="L261" s="1" t="s">
        <v>84</v>
      </c>
    </row>
    <row r="262" spans="1:12">
      <c r="A262" s="44"/>
      <c r="B262" s="497">
        <v>45866</v>
      </c>
      <c r="C262" s="44" t="s">
        <v>84</v>
      </c>
      <c r="D262" s="44" t="s">
        <v>283</v>
      </c>
      <c r="E262" s="44">
        <v>2088.6</v>
      </c>
      <c r="F262" s="44" t="s">
        <v>52</v>
      </c>
      <c r="G262" s="44" t="s">
        <v>63</v>
      </c>
      <c r="H262" s="44" t="s">
        <v>72</v>
      </c>
      <c r="I262" s="44" t="s">
        <v>689</v>
      </c>
      <c r="J262" s="44"/>
      <c r="K262" s="1">
        <v>0</v>
      </c>
      <c r="L262" s="1" t="s">
        <v>84</v>
      </c>
    </row>
    <row r="263" spans="1:12">
      <c r="A263" s="44"/>
      <c r="B263" s="497">
        <v>45866</v>
      </c>
      <c r="C263" s="44" t="s">
        <v>84</v>
      </c>
      <c r="D263" s="44" t="s">
        <v>690</v>
      </c>
      <c r="E263" s="44">
        <v>11000</v>
      </c>
      <c r="F263" s="44" t="s">
        <v>52</v>
      </c>
      <c r="G263" s="44" t="s">
        <v>63</v>
      </c>
      <c r="H263" s="44" t="s">
        <v>72</v>
      </c>
      <c r="I263" s="44" t="s">
        <v>691</v>
      </c>
      <c r="J263" s="44"/>
      <c r="K263" s="1">
        <v>0</v>
      </c>
      <c r="L263" s="1" t="s">
        <v>84</v>
      </c>
    </row>
    <row r="264" spans="1:12">
      <c r="A264" s="44"/>
      <c r="B264" s="497">
        <v>45867</v>
      </c>
      <c r="C264" s="44" t="s">
        <v>644</v>
      </c>
      <c r="D264" s="44" t="s">
        <v>645</v>
      </c>
      <c r="E264" s="44">
        <v>100000</v>
      </c>
      <c r="F264" s="44" t="s">
        <v>52</v>
      </c>
      <c r="G264" s="44" t="s">
        <v>63</v>
      </c>
      <c r="H264" s="44" t="s">
        <v>53</v>
      </c>
      <c r="I264" s="44" t="s">
        <v>646</v>
      </c>
      <c r="J264" s="44"/>
      <c r="K264" s="1">
        <v>28167</v>
      </c>
      <c r="L264" s="1" t="s">
        <v>644</v>
      </c>
    </row>
    <row r="265" spans="1:12">
      <c r="A265" s="44"/>
      <c r="B265" s="497">
        <v>45866</v>
      </c>
      <c r="C265" s="44" t="s">
        <v>692</v>
      </c>
      <c r="D265" s="44" t="s">
        <v>693</v>
      </c>
      <c r="E265" s="44">
        <v>5096.6400000000003</v>
      </c>
      <c r="F265" s="44" t="s">
        <v>239</v>
      </c>
      <c r="G265" s="44" t="s">
        <v>224</v>
      </c>
      <c r="H265" s="44" t="s">
        <v>64</v>
      </c>
      <c r="I265" s="44" t="s">
        <v>694</v>
      </c>
      <c r="J265" s="44"/>
      <c r="K265" s="1">
        <v>-408</v>
      </c>
      <c r="L265" s="1" t="s">
        <v>692</v>
      </c>
    </row>
    <row r="266" spans="1:12">
      <c r="A266" s="44"/>
      <c r="B266" s="497">
        <v>45868</v>
      </c>
      <c r="C266" s="44" t="s">
        <v>695</v>
      </c>
      <c r="D266" s="44" t="s">
        <v>696</v>
      </c>
      <c r="E266" s="44">
        <v>22600</v>
      </c>
      <c r="F266" s="44" t="s">
        <v>60</v>
      </c>
      <c r="G266" s="44"/>
      <c r="H266" s="44" t="s">
        <v>126</v>
      </c>
      <c r="I266" s="44" t="s">
        <v>697</v>
      </c>
      <c r="J266" s="44"/>
      <c r="K266" s="1">
        <v>0</v>
      </c>
      <c r="L266" s="1" t="s">
        <v>695</v>
      </c>
    </row>
    <row r="267" spans="1:12">
      <c r="A267" s="44"/>
      <c r="B267" s="497">
        <v>45869</v>
      </c>
      <c r="C267" s="44" t="s">
        <v>698</v>
      </c>
      <c r="D267" s="44" t="s">
        <v>699</v>
      </c>
      <c r="E267" s="44">
        <v>36309.24</v>
      </c>
      <c r="F267" s="44" t="s">
        <v>177</v>
      </c>
      <c r="G267" s="44"/>
      <c r="H267" s="44" t="s">
        <v>700</v>
      </c>
      <c r="I267" s="44" t="s">
        <v>701</v>
      </c>
      <c r="J267" s="44"/>
      <c r="K267" s="1">
        <v>0</v>
      </c>
      <c r="L267" s="1" t="s">
        <v>698</v>
      </c>
    </row>
    <row r="268" spans="1:12">
      <c r="A268" s="44"/>
      <c r="B268" s="497">
        <v>45869</v>
      </c>
      <c r="C268" s="44" t="s">
        <v>702</v>
      </c>
      <c r="D268" s="44" t="s">
        <v>703</v>
      </c>
      <c r="E268" s="44">
        <v>200000</v>
      </c>
      <c r="F268" s="44" t="s">
        <v>60</v>
      </c>
      <c r="G268" s="44" t="s">
        <v>63</v>
      </c>
      <c r="H268" s="44" t="s">
        <v>704</v>
      </c>
      <c r="I268" s="44" t="s">
        <v>705</v>
      </c>
      <c r="J268" s="44"/>
      <c r="K268" s="1">
        <v>0</v>
      </c>
      <c r="L268" s="1" t="s">
        <v>706</v>
      </c>
    </row>
    <row r="269" spans="1:12">
      <c r="A269" s="44"/>
      <c r="B269" s="497">
        <v>45869</v>
      </c>
      <c r="C269" s="44" t="s">
        <v>702</v>
      </c>
      <c r="D269" s="44" t="s">
        <v>707</v>
      </c>
      <c r="E269" s="44">
        <v>63308.41</v>
      </c>
      <c r="F269" s="44" t="s">
        <v>60</v>
      </c>
      <c r="G269" s="44" t="s">
        <v>63</v>
      </c>
      <c r="H269" s="44" t="s">
        <v>704</v>
      </c>
      <c r="I269" s="44" t="s">
        <v>708</v>
      </c>
      <c r="J269" s="44"/>
      <c r="K269" s="1">
        <v>22330</v>
      </c>
      <c r="L269" s="1" t="s">
        <v>706</v>
      </c>
    </row>
    <row r="270" spans="1:12">
      <c r="A270" s="44"/>
      <c r="B270" s="497">
        <v>45869</v>
      </c>
      <c r="C270" s="44" t="s">
        <v>702</v>
      </c>
      <c r="D270" s="44" t="s">
        <v>707</v>
      </c>
      <c r="E270" s="44">
        <v>160961.59</v>
      </c>
      <c r="F270" s="44" t="s">
        <v>60</v>
      </c>
      <c r="G270" s="44" t="s">
        <v>63</v>
      </c>
      <c r="H270" s="44" t="s">
        <v>704</v>
      </c>
      <c r="I270" s="44" t="s">
        <v>708</v>
      </c>
      <c r="J270" s="44"/>
      <c r="K270" s="1">
        <v>22330</v>
      </c>
      <c r="L270" s="1" t="s">
        <v>706</v>
      </c>
    </row>
    <row r="271" spans="1:12">
      <c r="A271" s="44"/>
      <c r="B271" s="497">
        <v>45869</v>
      </c>
      <c r="C271" s="44" t="s">
        <v>277</v>
      </c>
      <c r="D271" s="44" t="s">
        <v>278</v>
      </c>
      <c r="E271" s="44">
        <v>10000</v>
      </c>
      <c r="F271" s="44" t="s">
        <v>52</v>
      </c>
      <c r="G271" s="44"/>
      <c r="H271" s="44" t="s">
        <v>72</v>
      </c>
      <c r="I271" s="44" t="s">
        <v>279</v>
      </c>
      <c r="J271" s="44"/>
      <c r="K271" s="1">
        <v>71816</v>
      </c>
      <c r="L271" s="1" t="s">
        <v>277</v>
      </c>
    </row>
    <row r="272" spans="1:12">
      <c r="A272" s="44"/>
      <c r="B272" s="497">
        <v>45868</v>
      </c>
      <c r="C272" s="44" t="s">
        <v>87</v>
      </c>
      <c r="D272" s="44" t="s">
        <v>709</v>
      </c>
      <c r="E272" s="44">
        <v>281.99</v>
      </c>
      <c r="F272" s="44" t="s">
        <v>52</v>
      </c>
      <c r="G272" s="44"/>
      <c r="H272" s="44"/>
      <c r="I272" s="44"/>
      <c r="J272" s="44"/>
      <c r="K272" s="1">
        <v>17994.400000000001</v>
      </c>
      <c r="L272" s="1" t="s">
        <v>87</v>
      </c>
    </row>
    <row r="273" spans="1:12">
      <c r="A273" s="44"/>
      <c r="B273" s="497">
        <v>45869</v>
      </c>
      <c r="C273" s="44" t="s">
        <v>87</v>
      </c>
      <c r="D273" s="44" t="s">
        <v>709</v>
      </c>
      <c r="E273" s="44">
        <v>3284.29</v>
      </c>
      <c r="F273" s="44" t="s">
        <v>52</v>
      </c>
      <c r="G273" s="44" t="s">
        <v>63</v>
      </c>
      <c r="H273" s="44"/>
      <c r="I273" s="44"/>
      <c r="J273" s="44"/>
      <c r="K273" s="1">
        <v>17994.400000000001</v>
      </c>
      <c r="L273" s="1" t="s">
        <v>87</v>
      </c>
    </row>
    <row r="274" spans="1:12">
      <c r="A274" s="44"/>
      <c r="B274" s="497">
        <v>45869</v>
      </c>
      <c r="C274" s="44" t="s">
        <v>87</v>
      </c>
      <c r="D274" s="44" t="s">
        <v>709</v>
      </c>
      <c r="E274" s="44">
        <v>47300</v>
      </c>
      <c r="F274" s="44" t="s">
        <v>52</v>
      </c>
      <c r="G274" s="44" t="s">
        <v>63</v>
      </c>
      <c r="H274" s="44"/>
      <c r="I274" s="44"/>
      <c r="J274" s="44"/>
      <c r="K274" s="1">
        <v>17994.400000000001</v>
      </c>
      <c r="L274" s="1" t="s">
        <v>87</v>
      </c>
    </row>
    <row r="275" spans="1:12">
      <c r="A275" s="44"/>
      <c r="B275" s="497">
        <v>45869</v>
      </c>
      <c r="C275" s="44" t="s">
        <v>87</v>
      </c>
      <c r="D275" s="44" t="s">
        <v>286</v>
      </c>
      <c r="E275" s="44">
        <v>52700</v>
      </c>
      <c r="F275" s="44" t="s">
        <v>52</v>
      </c>
      <c r="G275" s="44" t="s">
        <v>63</v>
      </c>
      <c r="H275" s="44"/>
      <c r="I275" s="44"/>
      <c r="J275" s="44"/>
      <c r="K275" s="1">
        <v>345934.6</v>
      </c>
      <c r="L275" s="1" t="s">
        <v>87</v>
      </c>
    </row>
    <row r="276" spans="1:12">
      <c r="A276" s="44"/>
      <c r="B276" s="497">
        <v>45869</v>
      </c>
      <c r="C276" s="44" t="s">
        <v>87</v>
      </c>
      <c r="D276" s="44" t="s">
        <v>709</v>
      </c>
      <c r="E276" s="44">
        <v>2979.52</v>
      </c>
      <c r="F276" s="44" t="s">
        <v>52</v>
      </c>
      <c r="G276" s="44" t="s">
        <v>63</v>
      </c>
      <c r="H276" s="44"/>
      <c r="I276" s="44"/>
      <c r="J276" s="44"/>
      <c r="K276" s="1">
        <v>17994.400000000001</v>
      </c>
      <c r="L276" s="1" t="s">
        <v>87</v>
      </c>
    </row>
    <row r="277" spans="1:12">
      <c r="A277" s="44"/>
      <c r="B277" s="497">
        <v>45868</v>
      </c>
      <c r="C277" s="44" t="s">
        <v>87</v>
      </c>
      <c r="D277" s="44" t="s">
        <v>710</v>
      </c>
      <c r="E277" s="44">
        <v>296.81</v>
      </c>
      <c r="F277" s="44" t="s">
        <v>186</v>
      </c>
      <c r="G277" s="44"/>
      <c r="H277" s="44"/>
      <c r="I277" s="44"/>
      <c r="J277" s="44"/>
      <c r="K277" s="1">
        <v>46000</v>
      </c>
      <c r="L277" s="1" t="s">
        <v>87</v>
      </c>
    </row>
    <row r="278" spans="1:12">
      <c r="A278" s="44"/>
      <c r="B278" s="497">
        <v>45869</v>
      </c>
      <c r="C278" s="44" t="s">
        <v>87</v>
      </c>
      <c r="D278" s="44" t="s">
        <v>710</v>
      </c>
      <c r="E278" s="44">
        <v>70940</v>
      </c>
      <c r="F278" s="44" t="s">
        <v>186</v>
      </c>
      <c r="G278" s="44" t="s">
        <v>63</v>
      </c>
      <c r="H278" s="44"/>
      <c r="I278" s="44"/>
      <c r="J278" s="44"/>
      <c r="K278" s="1">
        <v>46000</v>
      </c>
      <c r="L278" s="1" t="s">
        <v>87</v>
      </c>
    </row>
    <row r="279" spans="1:12">
      <c r="A279" s="44"/>
      <c r="B279" s="497">
        <v>45869</v>
      </c>
      <c r="C279" s="44" t="s">
        <v>87</v>
      </c>
      <c r="D279" s="44" t="s">
        <v>710</v>
      </c>
      <c r="E279" s="44">
        <v>12763.19</v>
      </c>
      <c r="F279" s="44" t="s">
        <v>186</v>
      </c>
      <c r="G279" s="44" t="s">
        <v>63</v>
      </c>
      <c r="H279" s="44"/>
      <c r="I279" s="44"/>
      <c r="J279" s="44"/>
      <c r="K279" s="1">
        <v>46000</v>
      </c>
      <c r="L279" s="1" t="s">
        <v>87</v>
      </c>
    </row>
    <row r="280" spans="1:12">
      <c r="A280" s="44"/>
      <c r="B280" s="497">
        <v>45870</v>
      </c>
      <c r="C280" s="44" t="s">
        <v>711</v>
      </c>
      <c r="D280" s="44" t="s">
        <v>712</v>
      </c>
      <c r="E280" s="44">
        <v>25000</v>
      </c>
      <c r="F280" s="44" t="s">
        <v>713</v>
      </c>
      <c r="G280" s="44"/>
      <c r="H280" s="44" t="s">
        <v>72</v>
      </c>
      <c r="I280" s="44" t="s">
        <v>714</v>
      </c>
      <c r="J280" s="44"/>
      <c r="K280" s="1">
        <v>0</v>
      </c>
      <c r="L280" s="1" t="s">
        <v>711</v>
      </c>
    </row>
    <row r="281" spans="1:12">
      <c r="A281" s="44"/>
      <c r="B281" s="497">
        <v>45870</v>
      </c>
      <c r="C281" s="44" t="s">
        <v>549</v>
      </c>
      <c r="D281" s="44" t="s">
        <v>715</v>
      </c>
      <c r="E281" s="44">
        <v>5100</v>
      </c>
      <c r="F281" s="44" t="s">
        <v>713</v>
      </c>
      <c r="G281" s="44"/>
      <c r="H281" s="44" t="s">
        <v>72</v>
      </c>
      <c r="I281" s="44" t="s">
        <v>716</v>
      </c>
      <c r="J281" s="44"/>
      <c r="K281" s="1">
        <v>3070</v>
      </c>
      <c r="L281" s="1" t="s">
        <v>549</v>
      </c>
    </row>
    <row r="282" spans="1:12">
      <c r="A282" s="44"/>
      <c r="B282" s="497">
        <v>45870</v>
      </c>
      <c r="C282" s="44" t="s">
        <v>549</v>
      </c>
      <c r="D282" s="44" t="s">
        <v>550</v>
      </c>
      <c r="E282" s="44">
        <v>5200</v>
      </c>
      <c r="F282" s="44" t="s">
        <v>713</v>
      </c>
      <c r="G282" s="44"/>
      <c r="H282" s="44" t="s">
        <v>72</v>
      </c>
      <c r="I282" s="44" t="s">
        <v>551</v>
      </c>
      <c r="J282" s="44"/>
      <c r="K282" s="1">
        <v>34800</v>
      </c>
      <c r="L282" s="1" t="s">
        <v>549</v>
      </c>
    </row>
    <row r="283" spans="1:12">
      <c r="A283" s="44"/>
      <c r="B283" s="497">
        <v>45870</v>
      </c>
      <c r="C283" s="44" t="s">
        <v>549</v>
      </c>
      <c r="D283" s="44" t="s">
        <v>715</v>
      </c>
      <c r="E283" s="44">
        <v>535</v>
      </c>
      <c r="F283" s="44" t="s">
        <v>713</v>
      </c>
      <c r="G283" s="44"/>
      <c r="H283" s="44" t="s">
        <v>72</v>
      </c>
      <c r="I283" s="44" t="s">
        <v>716</v>
      </c>
      <c r="J283" s="44"/>
      <c r="K283" s="1">
        <v>3070</v>
      </c>
      <c r="L283" s="1" t="s">
        <v>549</v>
      </c>
    </row>
    <row r="284" spans="1:12">
      <c r="A284" s="44"/>
      <c r="B284" s="497">
        <v>45873</v>
      </c>
      <c r="C284" s="44" t="s">
        <v>549</v>
      </c>
      <c r="D284" s="44" t="s">
        <v>550</v>
      </c>
      <c r="E284" s="44">
        <v>10000</v>
      </c>
      <c r="F284" s="44" t="s">
        <v>713</v>
      </c>
      <c r="G284" s="44" t="s">
        <v>63</v>
      </c>
      <c r="H284" s="44"/>
      <c r="I284" s="44"/>
      <c r="J284" s="44"/>
      <c r="K284" s="1">
        <v>34800</v>
      </c>
      <c r="L284" s="1" t="s">
        <v>549</v>
      </c>
    </row>
    <row r="285" spans="1:12">
      <c r="A285" s="44"/>
      <c r="B285" s="497">
        <v>45875</v>
      </c>
      <c r="C285" s="44" t="s">
        <v>717</v>
      </c>
      <c r="D285" s="44" t="s">
        <v>718</v>
      </c>
      <c r="E285" s="44">
        <v>3600</v>
      </c>
      <c r="F285" s="44" t="s">
        <v>52</v>
      </c>
      <c r="G285" s="44" t="s">
        <v>63</v>
      </c>
      <c r="H285" s="44" t="s">
        <v>72</v>
      </c>
      <c r="I285" s="44" t="s">
        <v>719</v>
      </c>
      <c r="J285" s="44"/>
      <c r="K285" s="1">
        <v>0</v>
      </c>
      <c r="L285" s="1" t="s">
        <v>720</v>
      </c>
    </row>
    <row r="286" spans="1:12">
      <c r="A286" s="44"/>
      <c r="B286" s="497">
        <v>45875</v>
      </c>
      <c r="C286" s="44" t="s">
        <v>717</v>
      </c>
      <c r="D286" s="44" t="s">
        <v>721</v>
      </c>
      <c r="E286" s="44">
        <v>4500</v>
      </c>
      <c r="F286" s="44" t="s">
        <v>52</v>
      </c>
      <c r="G286" s="44" t="s">
        <v>63</v>
      </c>
      <c r="H286" s="44" t="s">
        <v>72</v>
      </c>
      <c r="I286" s="44" t="s">
        <v>722</v>
      </c>
      <c r="J286" s="44"/>
      <c r="K286" s="1">
        <v>0</v>
      </c>
      <c r="L286" s="1" t="s">
        <v>720</v>
      </c>
    </row>
    <row r="287" spans="1:12">
      <c r="A287" s="44"/>
      <c r="B287" s="497">
        <v>45875</v>
      </c>
      <c r="C287" s="44" t="s">
        <v>717</v>
      </c>
      <c r="D287" s="44" t="s">
        <v>723</v>
      </c>
      <c r="E287" s="44">
        <v>2500</v>
      </c>
      <c r="F287" s="44" t="s">
        <v>52</v>
      </c>
      <c r="G287" s="44" t="s">
        <v>63</v>
      </c>
      <c r="H287" s="44" t="s">
        <v>72</v>
      </c>
      <c r="I287" s="44" t="s">
        <v>724</v>
      </c>
      <c r="J287" s="44"/>
      <c r="K287" s="1">
        <v>0</v>
      </c>
      <c r="L287" s="1" t="s">
        <v>720</v>
      </c>
    </row>
    <row r="288" spans="1:12">
      <c r="A288" s="44"/>
      <c r="B288" s="497">
        <v>45875</v>
      </c>
      <c r="C288" s="44" t="s">
        <v>717</v>
      </c>
      <c r="D288" s="44" t="s">
        <v>725</v>
      </c>
      <c r="E288" s="44">
        <v>4900</v>
      </c>
      <c r="F288" s="44" t="s">
        <v>52</v>
      </c>
      <c r="G288" s="44" t="s">
        <v>63</v>
      </c>
      <c r="H288" s="44" t="s">
        <v>72</v>
      </c>
      <c r="I288" s="44" t="s">
        <v>726</v>
      </c>
      <c r="J288" s="44"/>
      <c r="K288" s="1">
        <v>0</v>
      </c>
      <c r="L288" s="1" t="s">
        <v>720</v>
      </c>
    </row>
    <row r="289" spans="1:12">
      <c r="A289" s="44"/>
      <c r="B289" s="497">
        <v>45875</v>
      </c>
      <c r="C289" s="44" t="s">
        <v>717</v>
      </c>
      <c r="D289" s="44" t="s">
        <v>727</v>
      </c>
      <c r="E289" s="44">
        <v>5650</v>
      </c>
      <c r="F289" s="44" t="s">
        <v>52</v>
      </c>
      <c r="G289" s="44" t="s">
        <v>63</v>
      </c>
      <c r="H289" s="44" t="s">
        <v>72</v>
      </c>
      <c r="I289" s="44" t="s">
        <v>728</v>
      </c>
      <c r="J289" s="44"/>
      <c r="K289" s="1">
        <v>0</v>
      </c>
      <c r="L289" s="1" t="s">
        <v>720</v>
      </c>
    </row>
    <row r="290" spans="1:12">
      <c r="A290" s="44"/>
      <c r="B290" s="497">
        <v>45876</v>
      </c>
      <c r="C290" s="44" t="s">
        <v>729</v>
      </c>
      <c r="D290" s="44" t="s">
        <v>730</v>
      </c>
      <c r="E290" s="44">
        <v>10000</v>
      </c>
      <c r="F290" s="44" t="s">
        <v>52</v>
      </c>
      <c r="G290" s="44" t="s">
        <v>63</v>
      </c>
      <c r="H290" s="44" t="s">
        <v>72</v>
      </c>
      <c r="I290" s="44" t="s">
        <v>731</v>
      </c>
      <c r="J290" s="44"/>
      <c r="K290" s="1">
        <v>86540</v>
      </c>
      <c r="L290" s="1" t="s">
        <v>729</v>
      </c>
    </row>
    <row r="291" spans="1:12">
      <c r="A291" s="44"/>
      <c r="B291" s="497">
        <v>45877</v>
      </c>
      <c r="C291" s="44" t="s">
        <v>732</v>
      </c>
      <c r="D291" s="44" t="s">
        <v>733</v>
      </c>
      <c r="E291" s="44">
        <v>7000</v>
      </c>
      <c r="F291" s="44" t="s">
        <v>60</v>
      </c>
      <c r="G291" s="44"/>
      <c r="H291" s="44" t="s">
        <v>72</v>
      </c>
      <c r="I291" s="44" t="s">
        <v>734</v>
      </c>
      <c r="J291" s="44"/>
      <c r="K291" s="1">
        <v>0</v>
      </c>
      <c r="L291" s="1" t="s">
        <v>732</v>
      </c>
    </row>
    <row r="292" spans="1:12">
      <c r="A292" s="44"/>
      <c r="B292" s="497">
        <v>45877</v>
      </c>
      <c r="C292" s="44" t="s">
        <v>732</v>
      </c>
      <c r="D292" s="44" t="s">
        <v>735</v>
      </c>
      <c r="E292" s="44">
        <v>7000</v>
      </c>
      <c r="F292" s="44" t="s">
        <v>60</v>
      </c>
      <c r="G292" s="44"/>
      <c r="H292" s="44" t="s">
        <v>72</v>
      </c>
      <c r="I292" s="44" t="s">
        <v>734</v>
      </c>
      <c r="J292" s="44"/>
      <c r="K292" s="1">
        <v>0</v>
      </c>
      <c r="L292" s="1" t="s">
        <v>732</v>
      </c>
    </row>
    <row r="293" spans="1:12">
      <c r="A293" s="44"/>
      <c r="B293" s="497">
        <v>45881</v>
      </c>
      <c r="C293" s="44" t="s">
        <v>736</v>
      </c>
      <c r="D293" s="44" t="s">
        <v>737</v>
      </c>
      <c r="E293" s="44">
        <v>3434.18</v>
      </c>
      <c r="F293" s="44" t="s">
        <v>52</v>
      </c>
      <c r="G293" s="44"/>
      <c r="H293" s="44" t="s">
        <v>72</v>
      </c>
      <c r="I293" s="44" t="s">
        <v>738</v>
      </c>
      <c r="J293" s="44"/>
      <c r="K293" s="1">
        <v>0</v>
      </c>
      <c r="L293" s="1" t="s">
        <v>736</v>
      </c>
    </row>
    <row r="294" spans="1:12">
      <c r="A294" s="44"/>
      <c r="B294" s="497">
        <v>45881</v>
      </c>
      <c r="C294" s="44" t="s">
        <v>736</v>
      </c>
      <c r="D294" s="44" t="s">
        <v>739</v>
      </c>
      <c r="E294" s="44">
        <v>12480</v>
      </c>
      <c r="F294" s="44" t="s">
        <v>52</v>
      </c>
      <c r="G294" s="44"/>
      <c r="H294" s="44" t="s">
        <v>72</v>
      </c>
      <c r="I294" s="44" t="s">
        <v>740</v>
      </c>
      <c r="J294" s="44"/>
      <c r="K294" s="1">
        <v>0</v>
      </c>
      <c r="L294" s="1" t="s">
        <v>736</v>
      </c>
    </row>
    <row r="295" spans="1:12">
      <c r="A295" s="44"/>
      <c r="B295" s="497">
        <v>45881</v>
      </c>
      <c r="C295" s="44" t="s">
        <v>736</v>
      </c>
      <c r="D295" s="44" t="s">
        <v>741</v>
      </c>
      <c r="E295" s="44">
        <v>1500</v>
      </c>
      <c r="F295" s="44" t="s">
        <v>52</v>
      </c>
      <c r="G295" s="44"/>
      <c r="H295" s="44" t="s">
        <v>72</v>
      </c>
      <c r="I295" s="44" t="s">
        <v>742</v>
      </c>
      <c r="J295" s="44"/>
      <c r="K295" s="1">
        <v>0</v>
      </c>
      <c r="L295" s="1" t="s">
        <v>736</v>
      </c>
    </row>
    <row r="296" spans="1:12">
      <c r="A296" s="44"/>
      <c r="B296" s="497">
        <v>45880</v>
      </c>
      <c r="C296" s="44" t="s">
        <v>743</v>
      </c>
      <c r="D296" s="44" t="s">
        <v>744</v>
      </c>
      <c r="E296" s="44">
        <v>3500</v>
      </c>
      <c r="F296" s="44" t="s">
        <v>60</v>
      </c>
      <c r="G296" s="44" t="s">
        <v>224</v>
      </c>
      <c r="H296" s="44" t="s">
        <v>72</v>
      </c>
      <c r="I296" s="44" t="s">
        <v>745</v>
      </c>
      <c r="J296" s="44"/>
      <c r="K296" s="1">
        <v>0</v>
      </c>
      <c r="L296" s="1" t="s">
        <v>743</v>
      </c>
    </row>
    <row r="297" spans="1:12">
      <c r="A297" s="44"/>
      <c r="B297" s="497">
        <v>45877</v>
      </c>
      <c r="C297" s="44" t="s">
        <v>746</v>
      </c>
      <c r="D297" s="44" t="s">
        <v>747</v>
      </c>
      <c r="E297" s="44">
        <v>4250</v>
      </c>
      <c r="F297" s="44" t="s">
        <v>52</v>
      </c>
      <c r="G297" s="44" t="s">
        <v>224</v>
      </c>
      <c r="H297" s="44" t="s">
        <v>72</v>
      </c>
      <c r="I297" s="44" t="s">
        <v>748</v>
      </c>
      <c r="J297" s="44"/>
      <c r="K297" s="1">
        <v>0</v>
      </c>
      <c r="L297" s="1" t="s">
        <v>746</v>
      </c>
    </row>
    <row r="298" spans="1:12">
      <c r="A298" s="44"/>
      <c r="B298" s="499">
        <v>45882</v>
      </c>
      <c r="C298" s="44" t="s">
        <v>749</v>
      </c>
      <c r="D298" s="44" t="s">
        <v>750</v>
      </c>
      <c r="E298" s="44">
        <v>2900</v>
      </c>
      <c r="F298" s="44" t="s">
        <v>60</v>
      </c>
      <c r="G298" s="44" t="s">
        <v>224</v>
      </c>
      <c r="H298" s="44" t="s">
        <v>751</v>
      </c>
      <c r="I298" s="44" t="s">
        <v>752</v>
      </c>
      <c r="J298" s="44"/>
      <c r="K298" s="1">
        <v>0</v>
      </c>
      <c r="L298" s="1" t="s">
        <v>749</v>
      </c>
    </row>
    <row r="299" spans="1:12">
      <c r="A299" s="44"/>
      <c r="B299" s="499">
        <v>45882</v>
      </c>
      <c r="C299" s="44" t="s">
        <v>624</v>
      </c>
      <c r="D299" s="44" t="s">
        <v>625</v>
      </c>
      <c r="E299" s="44">
        <v>19400</v>
      </c>
      <c r="F299" s="44" t="s">
        <v>60</v>
      </c>
      <c r="G299" s="44" t="s">
        <v>63</v>
      </c>
      <c r="H299" s="44" t="s">
        <v>102</v>
      </c>
      <c r="I299" s="44" t="s">
        <v>626</v>
      </c>
      <c r="J299" s="44"/>
      <c r="K299" s="1">
        <v>0</v>
      </c>
      <c r="L299" s="1" t="s">
        <v>624</v>
      </c>
    </row>
    <row r="300" spans="1:12">
      <c r="A300" s="44"/>
      <c r="B300" s="499">
        <v>45884</v>
      </c>
      <c r="C300" s="44" t="s">
        <v>743</v>
      </c>
      <c r="D300" s="44" t="s">
        <v>753</v>
      </c>
      <c r="E300" s="44">
        <v>1130</v>
      </c>
      <c r="F300" s="44" t="s">
        <v>60</v>
      </c>
      <c r="G300" s="44" t="s">
        <v>224</v>
      </c>
      <c r="H300" s="44" t="s">
        <v>72</v>
      </c>
      <c r="I300" s="44" t="s">
        <v>754</v>
      </c>
      <c r="J300" s="44"/>
      <c r="K300" s="1">
        <v>0</v>
      </c>
      <c r="L300" s="1" t="s">
        <v>743</v>
      </c>
    </row>
    <row r="301" spans="1:12">
      <c r="A301" s="44"/>
      <c r="B301" s="499">
        <v>45884</v>
      </c>
      <c r="C301" s="44" t="s">
        <v>743</v>
      </c>
      <c r="D301" s="44" t="s">
        <v>755</v>
      </c>
      <c r="E301" s="44">
        <v>22200</v>
      </c>
      <c r="F301" s="44" t="s">
        <v>52</v>
      </c>
      <c r="G301" s="44" t="s">
        <v>224</v>
      </c>
      <c r="H301" s="44" t="s">
        <v>72</v>
      </c>
      <c r="I301" s="44" t="s">
        <v>756</v>
      </c>
      <c r="J301" s="44"/>
      <c r="K301" s="1">
        <v>0</v>
      </c>
      <c r="L301" s="1" t="s">
        <v>743</v>
      </c>
    </row>
    <row r="302" spans="1:12">
      <c r="A302" s="44"/>
      <c r="B302" s="497">
        <v>45891</v>
      </c>
      <c r="C302" s="44" t="s">
        <v>635</v>
      </c>
      <c r="D302" s="44" t="s">
        <v>636</v>
      </c>
      <c r="E302" s="44">
        <v>12000</v>
      </c>
      <c r="F302" s="44" t="s">
        <v>52</v>
      </c>
      <c r="G302" s="44"/>
      <c r="H302" s="44" t="s">
        <v>102</v>
      </c>
      <c r="I302" s="44" t="s">
        <v>757</v>
      </c>
      <c r="J302" s="44"/>
      <c r="K302" s="1">
        <v>18000</v>
      </c>
      <c r="L302" s="1" t="s">
        <v>635</v>
      </c>
    </row>
    <row r="303" spans="1:12">
      <c r="A303" s="44"/>
      <c r="B303" s="497">
        <v>45891</v>
      </c>
      <c r="C303" s="44" t="s">
        <v>241</v>
      </c>
      <c r="D303" s="44" t="s">
        <v>242</v>
      </c>
      <c r="E303" s="44">
        <v>20345.86</v>
      </c>
      <c r="F303" s="44" t="s">
        <v>52</v>
      </c>
      <c r="G303" s="44"/>
      <c r="H303" s="44" t="s">
        <v>102</v>
      </c>
      <c r="I303" s="44" t="s">
        <v>243</v>
      </c>
      <c r="J303" s="44"/>
      <c r="K303" s="1">
        <v>0</v>
      </c>
      <c r="L303" s="1" t="s">
        <v>241</v>
      </c>
    </row>
    <row r="304" spans="1:12">
      <c r="A304" s="44"/>
      <c r="B304" s="497">
        <v>45894</v>
      </c>
      <c r="C304" s="44" t="s">
        <v>441</v>
      </c>
      <c r="D304" s="44" t="s">
        <v>442</v>
      </c>
      <c r="E304" s="44">
        <v>8700</v>
      </c>
      <c r="F304" s="44" t="s">
        <v>60</v>
      </c>
      <c r="G304" s="44" t="s">
        <v>63</v>
      </c>
      <c r="H304" s="44" t="s">
        <v>751</v>
      </c>
      <c r="I304" s="44" t="s">
        <v>758</v>
      </c>
      <c r="J304" s="44"/>
      <c r="K304" s="1">
        <v>0</v>
      </c>
      <c r="L304" s="1" t="s">
        <v>441</v>
      </c>
    </row>
    <row r="305" spans="1:12">
      <c r="A305" s="44"/>
      <c r="B305" s="497">
        <v>45896</v>
      </c>
      <c r="C305" s="44" t="s">
        <v>274</v>
      </c>
      <c r="D305" s="44" t="s">
        <v>275</v>
      </c>
      <c r="E305" s="44">
        <v>18533.7</v>
      </c>
      <c r="F305" s="44" t="s">
        <v>60</v>
      </c>
      <c r="G305" s="44" t="s">
        <v>63</v>
      </c>
      <c r="H305" s="44" t="s">
        <v>72</v>
      </c>
      <c r="I305" s="44" t="s">
        <v>276</v>
      </c>
      <c r="J305" s="44"/>
      <c r="K305" s="1">
        <v>0</v>
      </c>
      <c r="L305" s="1" t="s">
        <v>274</v>
      </c>
    </row>
    <row r="306" spans="1:12">
      <c r="A306" s="44"/>
      <c r="B306" s="497">
        <v>45895</v>
      </c>
      <c r="C306" s="44" t="s">
        <v>759</v>
      </c>
      <c r="D306" s="44" t="s">
        <v>760</v>
      </c>
      <c r="E306" s="44">
        <v>4148.6400000000003</v>
      </c>
      <c r="F306" s="44" t="s">
        <v>52</v>
      </c>
      <c r="G306" s="44"/>
      <c r="H306" s="44"/>
      <c r="I306" s="44" t="s">
        <v>761</v>
      </c>
      <c r="J306" s="44"/>
      <c r="K306" s="1">
        <v>0</v>
      </c>
      <c r="L306" s="1" t="s">
        <v>759</v>
      </c>
    </row>
    <row r="307" spans="1:12">
      <c r="A307" s="44"/>
      <c r="B307" s="497">
        <v>45896</v>
      </c>
      <c r="C307" s="44" t="s">
        <v>762</v>
      </c>
      <c r="D307" s="44" t="s">
        <v>763</v>
      </c>
      <c r="E307" s="44">
        <v>50000</v>
      </c>
      <c r="F307" s="44" t="s">
        <v>167</v>
      </c>
      <c r="G307" s="44" t="s">
        <v>63</v>
      </c>
      <c r="H307" s="44" t="s">
        <v>102</v>
      </c>
      <c r="I307" s="44" t="s">
        <v>764</v>
      </c>
      <c r="J307" s="44"/>
      <c r="K307" s="1">
        <v>52601.77</v>
      </c>
      <c r="L307" s="1" t="s">
        <v>762</v>
      </c>
    </row>
    <row r="308" spans="1:12">
      <c r="A308" s="44"/>
      <c r="B308" s="497">
        <v>45896</v>
      </c>
      <c r="C308" s="44" t="s">
        <v>274</v>
      </c>
      <c r="D308" s="44" t="s">
        <v>275</v>
      </c>
      <c r="E308" s="44">
        <v>127.3</v>
      </c>
      <c r="F308" s="44" t="s">
        <v>60</v>
      </c>
      <c r="G308" s="44"/>
      <c r="H308" s="44" t="s">
        <v>72</v>
      </c>
      <c r="I308" s="44" t="s">
        <v>276</v>
      </c>
      <c r="J308" s="44"/>
      <c r="K308" s="1">
        <v>0</v>
      </c>
      <c r="L308" s="1" t="s">
        <v>274</v>
      </c>
    </row>
    <row r="309" spans="1:12">
      <c r="A309" s="44"/>
      <c r="B309" s="497">
        <v>45897</v>
      </c>
      <c r="C309" s="44" t="s">
        <v>318</v>
      </c>
      <c r="D309" s="44" t="s">
        <v>559</v>
      </c>
      <c r="E309" s="44">
        <v>15700</v>
      </c>
      <c r="F309" s="44" t="s">
        <v>60</v>
      </c>
      <c r="G309" s="44" t="s">
        <v>63</v>
      </c>
      <c r="H309" s="44"/>
      <c r="I309" s="44" t="s">
        <v>765</v>
      </c>
      <c r="J309" s="44"/>
      <c r="K309" s="1">
        <v>0</v>
      </c>
      <c r="L309" s="1" t="s">
        <v>561</v>
      </c>
    </row>
    <row r="310" spans="1:12">
      <c r="A310" s="44"/>
      <c r="B310" s="497">
        <v>45897</v>
      </c>
      <c r="C310" s="44" t="s">
        <v>318</v>
      </c>
      <c r="D310" s="44" t="s">
        <v>766</v>
      </c>
      <c r="E310" s="44">
        <v>9600</v>
      </c>
      <c r="F310" s="44" t="s">
        <v>60</v>
      </c>
      <c r="G310" s="44" t="s">
        <v>63</v>
      </c>
      <c r="H310" s="44"/>
      <c r="I310" s="44" t="s">
        <v>767</v>
      </c>
      <c r="J310" s="44"/>
      <c r="K310" s="1">
        <v>0</v>
      </c>
      <c r="L310" s="1" t="s">
        <v>561</v>
      </c>
    </row>
    <row r="311" spans="1:12">
      <c r="A311" s="44"/>
      <c r="B311" s="497">
        <v>45897</v>
      </c>
      <c r="C311" s="44" t="s">
        <v>237</v>
      </c>
      <c r="D311" s="44" t="s">
        <v>596</v>
      </c>
      <c r="E311" s="44">
        <v>7464.22</v>
      </c>
      <c r="F311" s="44" t="s">
        <v>239</v>
      </c>
      <c r="G311" s="44"/>
      <c r="H311" s="44" t="s">
        <v>72</v>
      </c>
      <c r="I311" s="44" t="s">
        <v>597</v>
      </c>
      <c r="J311" s="44"/>
      <c r="K311" s="1">
        <v>2565.2044999999998</v>
      </c>
      <c r="L311" s="1" t="s">
        <v>237</v>
      </c>
    </row>
    <row r="312" spans="1:12">
      <c r="A312" s="44"/>
      <c r="B312" s="497">
        <v>45897</v>
      </c>
      <c r="C312" s="44" t="s">
        <v>237</v>
      </c>
      <c r="D312" s="44" t="s">
        <v>238</v>
      </c>
      <c r="E312" s="44">
        <v>2535.7800000000002</v>
      </c>
      <c r="F312" s="44" t="s">
        <v>239</v>
      </c>
      <c r="G312" s="44"/>
      <c r="H312" s="44" t="s">
        <v>72</v>
      </c>
      <c r="I312" s="44" t="s">
        <v>240</v>
      </c>
      <c r="J312" s="44"/>
      <c r="K312" s="1">
        <v>3.79999999131542E-3</v>
      </c>
      <c r="L312" s="1" t="s">
        <v>237</v>
      </c>
    </row>
    <row r="313" spans="1:12">
      <c r="A313" s="44"/>
      <c r="B313" s="497">
        <v>45897</v>
      </c>
      <c r="C313" s="44" t="s">
        <v>768</v>
      </c>
      <c r="D313" s="44" t="s">
        <v>769</v>
      </c>
      <c r="E313" s="44">
        <v>3400</v>
      </c>
      <c r="F313" s="44" t="s">
        <v>60</v>
      </c>
      <c r="G313" s="44" t="s">
        <v>224</v>
      </c>
      <c r="H313" s="44"/>
      <c r="I313" s="44" t="s">
        <v>770</v>
      </c>
      <c r="J313" s="44"/>
      <c r="K313" s="1">
        <v>0</v>
      </c>
      <c r="L313" s="1" t="s">
        <v>768</v>
      </c>
    </row>
    <row r="314" spans="1:12">
      <c r="A314" s="44"/>
      <c r="B314" s="497">
        <v>45898</v>
      </c>
      <c r="C314" s="44" t="s">
        <v>653</v>
      </c>
      <c r="D314" s="44" t="s">
        <v>771</v>
      </c>
      <c r="E314" s="44">
        <v>47172.87</v>
      </c>
      <c r="F314" s="44" t="s">
        <v>52</v>
      </c>
      <c r="G314" s="44" t="s">
        <v>63</v>
      </c>
      <c r="H314" s="44" t="s">
        <v>655</v>
      </c>
      <c r="I314" s="44" t="s">
        <v>772</v>
      </c>
      <c r="J314" s="44"/>
      <c r="K314" s="1">
        <v>0</v>
      </c>
      <c r="L314" s="1" t="s">
        <v>653</v>
      </c>
    </row>
    <row r="315" spans="1:12">
      <c r="A315" s="44"/>
      <c r="B315" s="497">
        <v>45898</v>
      </c>
      <c r="C315" s="44" t="s">
        <v>410</v>
      </c>
      <c r="D315" s="44" t="s">
        <v>773</v>
      </c>
      <c r="E315" s="44">
        <v>7412</v>
      </c>
      <c r="F315" s="44" t="s">
        <v>52</v>
      </c>
      <c r="G315" s="44" t="s">
        <v>63</v>
      </c>
      <c r="H315" s="44" t="s">
        <v>102</v>
      </c>
      <c r="I315" s="44" t="s">
        <v>240</v>
      </c>
      <c r="J315" s="44"/>
      <c r="K315" s="1">
        <v>0</v>
      </c>
      <c r="L315" s="1" t="s">
        <v>410</v>
      </c>
    </row>
    <row r="316" spans="1:12">
      <c r="A316" s="44"/>
      <c r="B316" s="497">
        <v>45898</v>
      </c>
      <c r="C316" s="44" t="s">
        <v>410</v>
      </c>
      <c r="D316" s="44" t="s">
        <v>774</v>
      </c>
      <c r="E316" s="44">
        <v>4800</v>
      </c>
      <c r="F316" s="44" t="s">
        <v>167</v>
      </c>
      <c r="G316" s="44" t="s">
        <v>63</v>
      </c>
      <c r="H316" s="44" t="s">
        <v>102</v>
      </c>
      <c r="I316" s="44" t="s">
        <v>775</v>
      </c>
      <c r="J316" s="44"/>
      <c r="K316" s="1">
        <v>0</v>
      </c>
      <c r="L316" s="1" t="s">
        <v>410</v>
      </c>
    </row>
    <row r="317" spans="1:12">
      <c r="A317" s="44"/>
      <c r="B317" s="497">
        <v>45898</v>
      </c>
      <c r="C317" s="44" t="s">
        <v>410</v>
      </c>
      <c r="D317" s="44" t="s">
        <v>776</v>
      </c>
      <c r="E317" s="44">
        <v>3800</v>
      </c>
      <c r="F317" s="44" t="s">
        <v>167</v>
      </c>
      <c r="G317" s="44" t="s">
        <v>63</v>
      </c>
      <c r="H317" s="44" t="s">
        <v>102</v>
      </c>
      <c r="I317" s="44" t="s">
        <v>777</v>
      </c>
      <c r="J317" s="44"/>
      <c r="K317" s="1">
        <v>0</v>
      </c>
      <c r="L317" s="1" t="s">
        <v>410</v>
      </c>
    </row>
    <row r="318" spans="1:12">
      <c r="A318" s="44"/>
      <c r="B318" s="497">
        <v>45898</v>
      </c>
      <c r="C318" s="44" t="s">
        <v>410</v>
      </c>
      <c r="D318" s="44" t="s">
        <v>778</v>
      </c>
      <c r="E318" s="44">
        <v>468.95</v>
      </c>
      <c r="F318" s="44" t="s">
        <v>167</v>
      </c>
      <c r="G318" s="44" t="s">
        <v>63</v>
      </c>
      <c r="H318" s="44" t="s">
        <v>102</v>
      </c>
      <c r="I318" s="44" t="s">
        <v>779</v>
      </c>
      <c r="J318" s="44"/>
      <c r="K318" s="1">
        <v>0</v>
      </c>
      <c r="L318" s="1" t="s">
        <v>410</v>
      </c>
    </row>
    <row r="319" spans="1:12">
      <c r="A319" s="44"/>
      <c r="B319" s="497">
        <v>45898</v>
      </c>
      <c r="C319" s="44" t="s">
        <v>410</v>
      </c>
      <c r="D319" s="44" t="s">
        <v>778</v>
      </c>
      <c r="E319" s="44">
        <v>5831.05</v>
      </c>
      <c r="F319" s="44" t="s">
        <v>167</v>
      </c>
      <c r="G319" s="44" t="s">
        <v>63</v>
      </c>
      <c r="H319" s="44" t="s">
        <v>102</v>
      </c>
      <c r="I319" s="44" t="s">
        <v>779</v>
      </c>
      <c r="J319" s="44"/>
      <c r="K319" s="1">
        <v>0</v>
      </c>
      <c r="L319" s="1" t="s">
        <v>410</v>
      </c>
    </row>
    <row r="320" spans="1:12">
      <c r="A320" s="44"/>
      <c r="B320" s="497">
        <v>45898</v>
      </c>
      <c r="C320" s="44" t="s">
        <v>653</v>
      </c>
      <c r="D320" s="44" t="s">
        <v>771</v>
      </c>
      <c r="E320" s="44">
        <v>20216.939999999999</v>
      </c>
      <c r="F320" s="44" t="s">
        <v>52</v>
      </c>
      <c r="G320" s="44"/>
      <c r="H320" s="44" t="s">
        <v>655</v>
      </c>
      <c r="I320" s="44" t="s">
        <v>772</v>
      </c>
      <c r="J320" s="44"/>
      <c r="K320" s="1">
        <v>0</v>
      </c>
      <c r="L320" s="1" t="s">
        <v>653</v>
      </c>
    </row>
    <row r="321" spans="1:12">
      <c r="A321" s="44"/>
      <c r="B321" s="497">
        <v>45898</v>
      </c>
      <c r="C321" s="44" t="s">
        <v>780</v>
      </c>
      <c r="D321" s="44" t="s">
        <v>781</v>
      </c>
      <c r="E321" s="44">
        <v>6250</v>
      </c>
      <c r="F321" s="44" t="s">
        <v>52</v>
      </c>
      <c r="G321" s="44"/>
      <c r="H321" s="44"/>
      <c r="I321" s="44" t="s">
        <v>782</v>
      </c>
      <c r="J321" s="44"/>
      <c r="K321" s="1">
        <v>0</v>
      </c>
      <c r="L321" s="1" t="s">
        <v>780</v>
      </c>
    </row>
    <row r="322" spans="1:12">
      <c r="A322" s="44"/>
      <c r="B322" s="497">
        <v>45898</v>
      </c>
      <c r="C322" s="44" t="s">
        <v>783</v>
      </c>
      <c r="D322" s="44" t="s">
        <v>784</v>
      </c>
      <c r="E322" s="44">
        <v>195300</v>
      </c>
      <c r="F322" s="44" t="s">
        <v>52</v>
      </c>
      <c r="G322" s="44"/>
      <c r="H322" s="44" t="s">
        <v>655</v>
      </c>
      <c r="I322" s="44" t="s">
        <v>785</v>
      </c>
      <c r="J322" s="44"/>
      <c r="K322" s="1">
        <v>125550</v>
      </c>
      <c r="L322" s="1" t="s">
        <v>783</v>
      </c>
    </row>
    <row r="323" spans="1:12">
      <c r="A323" s="44"/>
      <c r="B323" s="497">
        <v>45898</v>
      </c>
      <c r="C323" s="44" t="s">
        <v>786</v>
      </c>
      <c r="D323" s="44" t="s">
        <v>787</v>
      </c>
      <c r="E323" s="44">
        <v>15200.84</v>
      </c>
      <c r="F323" s="44" t="s">
        <v>52</v>
      </c>
      <c r="G323" s="44"/>
      <c r="H323" s="44" t="s">
        <v>102</v>
      </c>
      <c r="I323" s="44" t="s">
        <v>788</v>
      </c>
      <c r="J323" s="44"/>
      <c r="K323" s="1">
        <v>0</v>
      </c>
      <c r="L323" s="1" t="s">
        <v>786</v>
      </c>
    </row>
    <row r="324" spans="1:12">
      <c r="A324" s="44"/>
      <c r="B324" s="497">
        <v>45898</v>
      </c>
      <c r="C324" s="44" t="s">
        <v>786</v>
      </c>
      <c r="D324" s="44" t="s">
        <v>789</v>
      </c>
      <c r="E324" s="44">
        <v>23009.16</v>
      </c>
      <c r="F324" s="44" t="s">
        <v>52</v>
      </c>
      <c r="G324" s="44"/>
      <c r="H324" s="44" t="s">
        <v>102</v>
      </c>
      <c r="I324" s="44" t="s">
        <v>790</v>
      </c>
      <c r="J324" s="44"/>
      <c r="K324" s="1">
        <v>0</v>
      </c>
      <c r="L324" s="1" t="s">
        <v>786</v>
      </c>
    </row>
    <row r="325" spans="1:12">
      <c r="A325" s="44"/>
      <c r="B325" s="497">
        <v>45901</v>
      </c>
      <c r="C325" s="44" t="s">
        <v>345</v>
      </c>
      <c r="D325" s="44" t="s">
        <v>350</v>
      </c>
      <c r="E325" s="44">
        <v>18400</v>
      </c>
      <c r="F325" s="44" t="s">
        <v>52</v>
      </c>
      <c r="G325" s="44" t="s">
        <v>791</v>
      </c>
      <c r="H325" s="44"/>
      <c r="I325" s="44" t="s">
        <v>351</v>
      </c>
      <c r="J325" s="44"/>
      <c r="K325" s="1">
        <v>0</v>
      </c>
      <c r="L325" s="1" t="s">
        <v>345</v>
      </c>
    </row>
    <row r="326" spans="1:12">
      <c r="A326" s="44"/>
      <c r="B326" s="497">
        <v>45898</v>
      </c>
      <c r="C326" s="44" t="s">
        <v>87</v>
      </c>
      <c r="D326" s="44" t="s">
        <v>792</v>
      </c>
      <c r="E326" s="44">
        <v>80000</v>
      </c>
      <c r="F326" s="44" t="s">
        <v>186</v>
      </c>
      <c r="G326" s="44" t="s">
        <v>63</v>
      </c>
      <c r="H326" s="44"/>
      <c r="I326" s="44" t="s">
        <v>793</v>
      </c>
      <c r="J326" s="44"/>
      <c r="K326" s="1">
        <v>383934.15</v>
      </c>
      <c r="L326" s="1" t="s">
        <v>87</v>
      </c>
    </row>
    <row r="327" spans="1:12">
      <c r="A327" s="44"/>
      <c r="B327" s="497">
        <v>45898</v>
      </c>
      <c r="C327" s="44" t="s">
        <v>87</v>
      </c>
      <c r="D327" s="44" t="s">
        <v>792</v>
      </c>
      <c r="E327" s="44">
        <v>30000</v>
      </c>
      <c r="F327" s="44" t="s">
        <v>186</v>
      </c>
      <c r="G327" s="44" t="s">
        <v>63</v>
      </c>
      <c r="H327" s="44"/>
      <c r="I327" s="44" t="s">
        <v>793</v>
      </c>
      <c r="J327" s="44"/>
      <c r="K327" s="1">
        <v>383934.15</v>
      </c>
      <c r="L327" s="1" t="s">
        <v>87</v>
      </c>
    </row>
    <row r="328" spans="1:12">
      <c r="A328" s="44"/>
      <c r="B328" s="497">
        <v>45900</v>
      </c>
      <c r="C328" s="44" t="s">
        <v>794</v>
      </c>
      <c r="D328" s="44" t="s">
        <v>795</v>
      </c>
      <c r="E328" s="44">
        <v>10000</v>
      </c>
      <c r="F328" s="44" t="s">
        <v>52</v>
      </c>
      <c r="G328" s="44"/>
      <c r="H328" s="44" t="s">
        <v>72</v>
      </c>
      <c r="I328" s="44" t="s">
        <v>796</v>
      </c>
      <c r="J328" s="44"/>
      <c r="K328" s="1">
        <v>58000</v>
      </c>
      <c r="L328" s="1" t="s">
        <v>797</v>
      </c>
    </row>
    <row r="329" spans="1:12">
      <c r="A329" s="44"/>
      <c r="B329" s="497">
        <v>45900</v>
      </c>
      <c r="C329" s="44" t="s">
        <v>342</v>
      </c>
      <c r="D329" s="44" t="s">
        <v>610</v>
      </c>
      <c r="E329" s="44">
        <v>0.45</v>
      </c>
      <c r="F329" s="44" t="s">
        <v>52</v>
      </c>
      <c r="G329" s="44" t="s">
        <v>63</v>
      </c>
      <c r="H329" s="44" t="s">
        <v>72</v>
      </c>
      <c r="I329" s="44" t="s">
        <v>607</v>
      </c>
      <c r="J329" s="44"/>
      <c r="K329" s="1">
        <v>0</v>
      </c>
      <c r="L329" s="1" t="s">
        <v>342</v>
      </c>
    </row>
    <row r="330" spans="1:12">
      <c r="A330" s="44"/>
      <c r="B330" s="497">
        <v>45900</v>
      </c>
      <c r="C330" s="44" t="s">
        <v>342</v>
      </c>
      <c r="D330" s="44" t="s">
        <v>798</v>
      </c>
      <c r="E330" s="44">
        <v>12000</v>
      </c>
      <c r="F330" s="44" t="s">
        <v>52</v>
      </c>
      <c r="G330" s="44" t="s">
        <v>63</v>
      </c>
      <c r="H330" s="44" t="s">
        <v>72</v>
      </c>
      <c r="I330" s="44" t="s">
        <v>488</v>
      </c>
      <c r="J330" s="44"/>
      <c r="K330" s="1">
        <v>0</v>
      </c>
      <c r="L330" s="1" t="s">
        <v>342</v>
      </c>
    </row>
    <row r="331" spans="1:12">
      <c r="A331" s="44"/>
      <c r="B331" s="497">
        <v>45900</v>
      </c>
      <c r="C331" s="44" t="s">
        <v>342</v>
      </c>
      <c r="D331" s="44" t="s">
        <v>799</v>
      </c>
      <c r="E331" s="44">
        <v>17999.55</v>
      </c>
      <c r="F331" s="44" t="s">
        <v>52</v>
      </c>
      <c r="G331" s="44" t="s">
        <v>63</v>
      </c>
      <c r="H331" s="44" t="s">
        <v>72</v>
      </c>
      <c r="I331" s="44" t="s">
        <v>488</v>
      </c>
      <c r="J331" s="44"/>
      <c r="K331" s="1">
        <v>92000.45</v>
      </c>
      <c r="L331" s="1" t="s">
        <v>342</v>
      </c>
    </row>
    <row r="332" spans="1:12">
      <c r="A332" s="44"/>
      <c r="B332" s="497">
        <v>45903</v>
      </c>
      <c r="C332" s="44" t="s">
        <v>717</v>
      </c>
      <c r="D332" s="44" t="s">
        <v>727</v>
      </c>
      <c r="E332" s="44">
        <v>1100</v>
      </c>
      <c r="F332" s="44" t="s">
        <v>52</v>
      </c>
      <c r="G332" s="44" t="s">
        <v>63</v>
      </c>
      <c r="H332" s="44"/>
      <c r="I332" s="44" t="s">
        <v>728</v>
      </c>
      <c r="J332" s="44"/>
      <c r="K332" s="1">
        <v>0</v>
      </c>
      <c r="L332" s="1" t="s">
        <v>720</v>
      </c>
    </row>
    <row r="333" spans="1:12">
      <c r="A333" s="44"/>
      <c r="B333" s="497">
        <v>45903</v>
      </c>
      <c r="C333" s="44" t="s">
        <v>717</v>
      </c>
      <c r="D333" s="44" t="s">
        <v>800</v>
      </c>
      <c r="E333" s="44">
        <v>3400</v>
      </c>
      <c r="F333" s="44" t="s">
        <v>52</v>
      </c>
      <c r="G333" s="44" t="s">
        <v>63</v>
      </c>
      <c r="H333" s="44"/>
      <c r="I333" s="44" t="s">
        <v>801</v>
      </c>
      <c r="J333" s="44"/>
      <c r="K333" s="1">
        <v>0</v>
      </c>
      <c r="L333" s="1" t="s">
        <v>802</v>
      </c>
    </row>
    <row r="334" spans="1:12">
      <c r="A334" s="44"/>
      <c r="B334" s="497">
        <v>45905</v>
      </c>
      <c r="C334" s="44" t="s">
        <v>483</v>
      </c>
      <c r="D334" s="44" t="s">
        <v>803</v>
      </c>
      <c r="E334" s="44">
        <v>7998</v>
      </c>
      <c r="F334" s="44" t="s">
        <v>114</v>
      </c>
      <c r="G334" s="44" t="s">
        <v>63</v>
      </c>
      <c r="H334" s="44"/>
      <c r="I334" s="44" t="s">
        <v>485</v>
      </c>
      <c r="J334" s="44"/>
      <c r="K334" s="1">
        <v>0</v>
      </c>
      <c r="L334" s="1" t="s">
        <v>486</v>
      </c>
    </row>
    <row r="335" spans="1:12">
      <c r="A335" s="44"/>
      <c r="B335" s="497">
        <v>45905</v>
      </c>
      <c r="C335" s="44" t="s">
        <v>483</v>
      </c>
      <c r="D335" s="44" t="s">
        <v>484</v>
      </c>
      <c r="E335" s="44">
        <v>4002</v>
      </c>
      <c r="F335" s="44" t="s">
        <v>114</v>
      </c>
      <c r="G335" s="44" t="s">
        <v>63</v>
      </c>
      <c r="H335" s="44"/>
      <c r="I335" s="44" t="s">
        <v>485</v>
      </c>
      <c r="J335" s="44"/>
      <c r="K335" s="1">
        <v>0</v>
      </c>
      <c r="L335" s="1" t="s">
        <v>486</v>
      </c>
    </row>
    <row r="336" spans="1:12">
      <c r="A336" s="44"/>
      <c r="B336" s="497">
        <v>45905</v>
      </c>
      <c r="C336" s="44" t="s">
        <v>483</v>
      </c>
      <c r="D336" s="44" t="s">
        <v>575</v>
      </c>
      <c r="E336" s="44">
        <v>5000</v>
      </c>
      <c r="F336" s="44" t="s">
        <v>114</v>
      </c>
      <c r="G336" s="44" t="s">
        <v>63</v>
      </c>
      <c r="H336" s="44"/>
      <c r="I336" s="44" t="s">
        <v>576</v>
      </c>
      <c r="J336" s="44"/>
      <c r="K336" s="1">
        <v>0</v>
      </c>
      <c r="L336" s="1" t="s">
        <v>486</v>
      </c>
    </row>
    <row r="337" spans="1:12">
      <c r="A337" s="44"/>
      <c r="B337" s="497">
        <v>45904</v>
      </c>
      <c r="C337" s="44" t="s">
        <v>522</v>
      </c>
      <c r="D337" s="44" t="s">
        <v>804</v>
      </c>
      <c r="E337" s="44">
        <v>20340</v>
      </c>
      <c r="F337" s="44" t="s">
        <v>82</v>
      </c>
      <c r="G337" s="44"/>
      <c r="H337" s="44"/>
      <c r="I337" s="44" t="s">
        <v>805</v>
      </c>
      <c r="J337" s="44"/>
      <c r="K337" s="1">
        <v>0</v>
      </c>
      <c r="L337" s="1" t="s">
        <v>522</v>
      </c>
    </row>
    <row r="338" spans="1:12">
      <c r="A338" s="44"/>
      <c r="B338" s="497">
        <v>45898</v>
      </c>
      <c r="C338" s="44" t="s">
        <v>87</v>
      </c>
      <c r="D338" s="44" t="s">
        <v>709</v>
      </c>
      <c r="E338" s="44">
        <v>50800</v>
      </c>
      <c r="F338" s="44" t="s">
        <v>52</v>
      </c>
      <c r="G338" s="44" t="s">
        <v>63</v>
      </c>
      <c r="H338" s="44"/>
      <c r="I338" s="44" t="s">
        <v>806</v>
      </c>
      <c r="J338" s="44"/>
      <c r="K338" s="1">
        <v>17994.400000000001</v>
      </c>
      <c r="L338" s="1" t="s">
        <v>87</v>
      </c>
    </row>
    <row r="339" spans="1:12">
      <c r="A339" s="44"/>
      <c r="B339" s="497">
        <v>45898</v>
      </c>
      <c r="C339" s="44" t="s">
        <v>87</v>
      </c>
      <c r="D339" s="44" t="s">
        <v>709</v>
      </c>
      <c r="E339" s="44">
        <v>3000</v>
      </c>
      <c r="F339" s="44" t="s">
        <v>52</v>
      </c>
      <c r="G339" s="44" t="s">
        <v>63</v>
      </c>
      <c r="H339" s="44"/>
      <c r="I339" s="44" t="s">
        <v>806</v>
      </c>
      <c r="J339" s="44"/>
      <c r="K339" s="1">
        <v>17994.400000000001</v>
      </c>
      <c r="L339" s="1" t="s">
        <v>87</v>
      </c>
    </row>
    <row r="340" spans="1:12">
      <c r="A340" s="44"/>
      <c r="B340" s="497">
        <v>45898</v>
      </c>
      <c r="C340" s="44" t="s">
        <v>87</v>
      </c>
      <c r="D340" s="44" t="s">
        <v>807</v>
      </c>
      <c r="E340" s="44">
        <v>18294.3</v>
      </c>
      <c r="F340" s="44" t="s">
        <v>52</v>
      </c>
      <c r="G340" s="44" t="s">
        <v>63</v>
      </c>
      <c r="H340" s="44"/>
      <c r="I340" s="44" t="s">
        <v>808</v>
      </c>
      <c r="J340" s="44"/>
      <c r="K340" s="1">
        <v>0</v>
      </c>
      <c r="L340" s="1" t="s">
        <v>87</v>
      </c>
    </row>
    <row r="341" spans="1:12">
      <c r="A341" s="44"/>
      <c r="B341" s="497">
        <v>45898</v>
      </c>
      <c r="C341" s="44" t="s">
        <v>87</v>
      </c>
      <c r="D341" s="44" t="s">
        <v>809</v>
      </c>
      <c r="E341" s="44">
        <v>8840.4</v>
      </c>
      <c r="F341" s="44" t="s">
        <v>52</v>
      </c>
      <c r="G341" s="44" t="s">
        <v>63</v>
      </c>
      <c r="H341" s="44"/>
      <c r="I341" s="44" t="s">
        <v>810</v>
      </c>
      <c r="J341" s="44"/>
      <c r="K341" s="1">
        <v>2393.8700000000099</v>
      </c>
      <c r="L341" s="1" t="s">
        <v>87</v>
      </c>
    </row>
    <row r="342" spans="1:12">
      <c r="A342" s="44"/>
      <c r="B342" s="497">
        <v>45898</v>
      </c>
      <c r="C342" s="44" t="s">
        <v>87</v>
      </c>
      <c r="D342" s="44" t="s">
        <v>811</v>
      </c>
      <c r="E342" s="44">
        <v>4532.8</v>
      </c>
      <c r="F342" s="44" t="s">
        <v>52</v>
      </c>
      <c r="G342" s="44" t="s">
        <v>63</v>
      </c>
      <c r="H342" s="44"/>
      <c r="I342" s="44" t="s">
        <v>812</v>
      </c>
      <c r="J342" s="44"/>
      <c r="K342" s="1">
        <v>0</v>
      </c>
      <c r="L342" s="1" t="s">
        <v>87</v>
      </c>
    </row>
    <row r="343" spans="1:12">
      <c r="A343" s="44"/>
      <c r="B343" s="497">
        <v>45898</v>
      </c>
      <c r="C343" s="44" t="s">
        <v>87</v>
      </c>
      <c r="D343" s="44" t="s">
        <v>811</v>
      </c>
      <c r="E343" s="44">
        <v>10905.5</v>
      </c>
      <c r="F343" s="44" t="s">
        <v>52</v>
      </c>
      <c r="G343" s="44" t="s">
        <v>63</v>
      </c>
      <c r="H343" s="44"/>
      <c r="I343" s="44" t="s">
        <v>812</v>
      </c>
      <c r="J343" s="44"/>
      <c r="K343" s="1">
        <v>0</v>
      </c>
      <c r="L343" s="1" t="s">
        <v>87</v>
      </c>
    </row>
    <row r="344" spans="1:12">
      <c r="A344" s="44"/>
      <c r="B344" s="497">
        <v>45898</v>
      </c>
      <c r="C344" s="44" t="s">
        <v>87</v>
      </c>
      <c r="D344" s="44" t="s">
        <v>813</v>
      </c>
      <c r="E344" s="44">
        <v>5040.8999999999996</v>
      </c>
      <c r="F344" s="44" t="s">
        <v>52</v>
      </c>
      <c r="G344" s="44" t="s">
        <v>63</v>
      </c>
      <c r="H344" s="44"/>
      <c r="I344" s="44" t="s">
        <v>814</v>
      </c>
      <c r="J344" s="44"/>
      <c r="K344" s="1">
        <v>0</v>
      </c>
      <c r="L344" s="1" t="s">
        <v>87</v>
      </c>
    </row>
    <row r="345" spans="1:12">
      <c r="A345" s="44"/>
      <c r="B345" s="497">
        <v>45898</v>
      </c>
      <c r="C345" s="44" t="s">
        <v>87</v>
      </c>
      <c r="D345" s="44" t="s">
        <v>296</v>
      </c>
      <c r="E345" s="44">
        <v>33887.4</v>
      </c>
      <c r="F345" s="44" t="s">
        <v>52</v>
      </c>
      <c r="G345" s="44" t="s">
        <v>63</v>
      </c>
      <c r="H345" s="44"/>
      <c r="I345" s="44" t="s">
        <v>297</v>
      </c>
      <c r="J345" s="44"/>
      <c r="K345" s="1">
        <v>0</v>
      </c>
      <c r="L345" s="1" t="s">
        <v>87</v>
      </c>
    </row>
    <row r="346" spans="1:12">
      <c r="A346" s="44"/>
      <c r="B346" s="497">
        <v>45898</v>
      </c>
      <c r="C346" s="44" t="s">
        <v>87</v>
      </c>
      <c r="D346" s="44" t="s">
        <v>815</v>
      </c>
      <c r="E346" s="44">
        <v>67297.81</v>
      </c>
      <c r="F346" s="44" t="s">
        <v>52</v>
      </c>
      <c r="G346" s="44" t="s">
        <v>63</v>
      </c>
      <c r="H346" s="44"/>
      <c r="I346" s="44" t="s">
        <v>816</v>
      </c>
      <c r="J346" s="44"/>
      <c r="K346" s="1">
        <v>38373.699999999997</v>
      </c>
      <c r="L346" s="1" t="s">
        <v>87</v>
      </c>
    </row>
    <row r="347" spans="1:12">
      <c r="A347" s="44"/>
      <c r="B347" s="497">
        <v>45898</v>
      </c>
      <c r="C347" s="44" t="s">
        <v>87</v>
      </c>
      <c r="D347" s="44" t="s">
        <v>815</v>
      </c>
      <c r="E347" s="44">
        <v>403.79</v>
      </c>
      <c r="F347" s="44" t="s">
        <v>52</v>
      </c>
      <c r="G347" s="44"/>
      <c r="H347" s="44"/>
      <c r="I347" s="44" t="s">
        <v>816</v>
      </c>
      <c r="J347" s="44"/>
      <c r="K347" s="1">
        <v>38373.699999999997</v>
      </c>
      <c r="L347" s="1" t="s">
        <v>87</v>
      </c>
    </row>
    <row r="348" spans="1:12">
      <c r="A348" s="44"/>
      <c r="B348" s="497">
        <v>45906</v>
      </c>
      <c r="C348" s="44" t="s">
        <v>817</v>
      </c>
      <c r="D348" s="44" t="s">
        <v>818</v>
      </c>
      <c r="E348" s="44">
        <v>11100</v>
      </c>
      <c r="F348" s="44" t="s">
        <v>239</v>
      </c>
      <c r="G348" s="44" t="s">
        <v>224</v>
      </c>
      <c r="H348" s="44"/>
      <c r="I348" s="44" t="s">
        <v>819</v>
      </c>
      <c r="J348" s="44"/>
      <c r="K348" s="1">
        <v>0</v>
      </c>
      <c r="L348" s="1" t="s">
        <v>817</v>
      </c>
    </row>
    <row r="349" spans="1:12">
      <c r="A349" s="44"/>
      <c r="B349" s="497">
        <v>45909</v>
      </c>
      <c r="C349" s="44" t="s">
        <v>820</v>
      </c>
      <c r="D349" s="44" t="s">
        <v>821</v>
      </c>
      <c r="E349" s="44">
        <v>25800</v>
      </c>
      <c r="F349" s="44" t="s">
        <v>167</v>
      </c>
      <c r="G349" s="44"/>
      <c r="H349" s="44" t="s">
        <v>102</v>
      </c>
      <c r="I349" s="44" t="s">
        <v>822</v>
      </c>
      <c r="J349" s="44"/>
      <c r="K349" s="1">
        <v>0</v>
      </c>
      <c r="L349" s="1" t="s">
        <v>820</v>
      </c>
    </row>
    <row r="350" spans="1:12">
      <c r="A350" s="44"/>
      <c r="B350" s="497">
        <v>45911</v>
      </c>
      <c r="C350" s="44" t="s">
        <v>823</v>
      </c>
      <c r="D350" s="44" t="s">
        <v>824</v>
      </c>
      <c r="E350" s="44">
        <v>2619.48</v>
      </c>
      <c r="F350" s="44" t="s">
        <v>52</v>
      </c>
      <c r="G350" s="44" t="s">
        <v>63</v>
      </c>
      <c r="H350" s="44"/>
      <c r="I350" s="44" t="s">
        <v>825</v>
      </c>
      <c r="J350" s="44"/>
      <c r="K350" s="1">
        <v>0</v>
      </c>
      <c r="L350" s="1" t="s">
        <v>823</v>
      </c>
    </row>
    <row r="351" spans="1:12">
      <c r="A351" s="44"/>
      <c r="B351" s="497">
        <v>45911</v>
      </c>
      <c r="C351" s="44" t="s">
        <v>823</v>
      </c>
      <c r="D351" s="44" t="s">
        <v>826</v>
      </c>
      <c r="E351" s="44">
        <v>7092.47</v>
      </c>
      <c r="F351" s="44" t="s">
        <v>52</v>
      </c>
      <c r="G351" s="44" t="s">
        <v>63</v>
      </c>
      <c r="H351" s="44"/>
      <c r="I351" s="44" t="s">
        <v>827</v>
      </c>
      <c r="J351" s="44"/>
      <c r="K351" s="1">
        <v>0</v>
      </c>
      <c r="L351" s="1" t="s">
        <v>823</v>
      </c>
    </row>
    <row r="352" spans="1:12">
      <c r="A352" s="44"/>
      <c r="B352" s="497">
        <v>45912</v>
      </c>
      <c r="C352" s="44" t="s">
        <v>828</v>
      </c>
      <c r="D352" s="44" t="s">
        <v>829</v>
      </c>
      <c r="E352" s="44">
        <v>9660.3700000000008</v>
      </c>
      <c r="F352" s="44" t="s">
        <v>52</v>
      </c>
      <c r="G352" s="44"/>
      <c r="H352" s="44" t="s">
        <v>72</v>
      </c>
      <c r="I352" s="44" t="s">
        <v>830</v>
      </c>
      <c r="J352" s="44"/>
      <c r="K352" s="1">
        <v>0</v>
      </c>
      <c r="L352" s="1" t="s">
        <v>831</v>
      </c>
    </row>
    <row r="353" spans="1:12">
      <c r="A353" s="44"/>
      <c r="B353" s="497">
        <v>45912</v>
      </c>
      <c r="C353" s="44" t="s">
        <v>828</v>
      </c>
      <c r="D353" s="44" t="s">
        <v>832</v>
      </c>
      <c r="E353" s="44">
        <v>6215</v>
      </c>
      <c r="F353" s="44" t="s">
        <v>52</v>
      </c>
      <c r="G353" s="44"/>
      <c r="H353" s="44" t="s">
        <v>72</v>
      </c>
      <c r="I353" s="44" t="s">
        <v>833</v>
      </c>
      <c r="J353" s="44"/>
      <c r="K353" s="1">
        <v>0</v>
      </c>
      <c r="L353" s="1" t="s">
        <v>831</v>
      </c>
    </row>
    <row r="354" spans="1:12">
      <c r="A354" s="44"/>
      <c r="B354" s="497">
        <v>45915</v>
      </c>
      <c r="C354" s="44" t="s">
        <v>624</v>
      </c>
      <c r="D354" s="44" t="s">
        <v>625</v>
      </c>
      <c r="E354" s="44">
        <v>17292</v>
      </c>
      <c r="F354" s="44" t="s">
        <v>114</v>
      </c>
      <c r="G354" s="44" t="s">
        <v>63</v>
      </c>
      <c r="H354" s="44" t="s">
        <v>102</v>
      </c>
      <c r="I354" s="44" t="s">
        <v>626</v>
      </c>
      <c r="J354" s="44"/>
      <c r="K354" s="1">
        <v>0</v>
      </c>
      <c r="L354" s="1" t="s">
        <v>624</v>
      </c>
    </row>
    <row r="355" spans="1:12">
      <c r="A355" s="44"/>
      <c r="B355" s="497">
        <v>45915</v>
      </c>
      <c r="C355" s="44" t="s">
        <v>834</v>
      </c>
      <c r="D355" s="44" t="s">
        <v>835</v>
      </c>
      <c r="E355" s="44">
        <v>30875.51</v>
      </c>
      <c r="F355" s="44" t="s">
        <v>52</v>
      </c>
      <c r="G355" s="44"/>
      <c r="H355" s="44" t="s">
        <v>655</v>
      </c>
      <c r="I355" s="44" t="s">
        <v>836</v>
      </c>
      <c r="J355" s="44"/>
      <c r="K355" s="1">
        <v>0</v>
      </c>
      <c r="L355" s="1" t="s">
        <v>837</v>
      </c>
    </row>
    <row r="356" spans="1:12">
      <c r="A356" s="44"/>
      <c r="B356" s="497">
        <v>45915</v>
      </c>
      <c r="C356" s="44" t="s">
        <v>838</v>
      </c>
      <c r="D356" s="44" t="s">
        <v>839</v>
      </c>
      <c r="E356" s="44">
        <v>19500</v>
      </c>
      <c r="F356" s="44" t="s">
        <v>202</v>
      </c>
      <c r="G356" s="44"/>
      <c r="H356" s="44"/>
      <c r="I356" s="44" t="s">
        <v>840</v>
      </c>
      <c r="J356" s="44"/>
      <c r="K356" s="1">
        <v>45500</v>
      </c>
      <c r="L356" s="1" t="s">
        <v>841</v>
      </c>
    </row>
    <row r="357" spans="1:12">
      <c r="A357" s="44"/>
      <c r="B357" s="497">
        <v>45916</v>
      </c>
      <c r="C357" s="44" t="s">
        <v>842</v>
      </c>
      <c r="D357" s="44" t="s">
        <v>843</v>
      </c>
      <c r="E357" s="44">
        <v>9500</v>
      </c>
      <c r="F357" s="44" t="s">
        <v>167</v>
      </c>
      <c r="G357" s="44" t="s">
        <v>63</v>
      </c>
      <c r="H357" s="44"/>
      <c r="I357" s="44" t="s">
        <v>844</v>
      </c>
      <c r="J357" s="44"/>
      <c r="K357" s="1">
        <v>0</v>
      </c>
      <c r="L357" s="1" t="s">
        <v>842</v>
      </c>
    </row>
    <row r="358" spans="1:12">
      <c r="A358" s="44"/>
      <c r="B358" s="497">
        <v>45917</v>
      </c>
      <c r="C358" s="44" t="s">
        <v>786</v>
      </c>
      <c r="D358" s="44" t="s">
        <v>789</v>
      </c>
      <c r="E358" s="44">
        <v>2105.2399999999998</v>
      </c>
      <c r="F358" s="44" t="s">
        <v>52</v>
      </c>
      <c r="G358" s="44"/>
      <c r="H358" s="44" t="s">
        <v>102</v>
      </c>
      <c r="I358" s="44" t="s">
        <v>790</v>
      </c>
      <c r="J358" s="44"/>
      <c r="K358" s="1">
        <v>0</v>
      </c>
      <c r="L358" s="1" t="s">
        <v>786</v>
      </c>
    </row>
    <row r="359" spans="1:12">
      <c r="A359" s="44"/>
      <c r="B359" s="497">
        <v>45917</v>
      </c>
      <c r="C359" s="44" t="s">
        <v>786</v>
      </c>
      <c r="D359" s="44" t="s">
        <v>845</v>
      </c>
      <c r="E359" s="44">
        <v>17440.060000000001</v>
      </c>
      <c r="F359" s="44" t="s">
        <v>52</v>
      </c>
      <c r="G359" s="44"/>
      <c r="H359" s="44" t="s">
        <v>102</v>
      </c>
      <c r="I359" s="44" t="s">
        <v>846</v>
      </c>
      <c r="J359" s="44"/>
      <c r="K359" s="1">
        <v>0</v>
      </c>
      <c r="L359" s="1" t="s">
        <v>786</v>
      </c>
    </row>
    <row r="360" spans="1:12">
      <c r="A360" s="44"/>
      <c r="B360" s="497">
        <v>45917</v>
      </c>
      <c r="C360" s="44" t="s">
        <v>786</v>
      </c>
      <c r="D360" s="44" t="s">
        <v>847</v>
      </c>
      <c r="E360" s="44">
        <v>4254.2</v>
      </c>
      <c r="F360" s="44" t="s">
        <v>52</v>
      </c>
      <c r="G360" s="44"/>
      <c r="H360" s="44" t="s">
        <v>102</v>
      </c>
      <c r="I360" s="44" t="s">
        <v>240</v>
      </c>
      <c r="J360" s="44"/>
      <c r="K360" s="1">
        <v>0</v>
      </c>
      <c r="L360" s="1" t="s">
        <v>786</v>
      </c>
    </row>
    <row r="361" spans="1:12">
      <c r="A361" s="44"/>
      <c r="B361" s="497">
        <v>45917</v>
      </c>
      <c r="C361" s="44" t="s">
        <v>786</v>
      </c>
      <c r="D361" s="44" t="s">
        <v>848</v>
      </c>
      <c r="E361" s="44">
        <v>4140</v>
      </c>
      <c r="F361" s="44" t="s">
        <v>52</v>
      </c>
      <c r="G361" s="44"/>
      <c r="H361" s="44" t="s">
        <v>102</v>
      </c>
      <c r="I361" s="44" t="s">
        <v>849</v>
      </c>
      <c r="J361" s="44"/>
      <c r="K361" s="1">
        <v>0</v>
      </c>
      <c r="L361" s="1" t="s">
        <v>786</v>
      </c>
    </row>
    <row r="362" spans="1:12">
      <c r="A362" s="44"/>
      <c r="B362" s="497">
        <v>45917</v>
      </c>
      <c r="C362" s="44" t="s">
        <v>100</v>
      </c>
      <c r="D362" s="44" t="s">
        <v>264</v>
      </c>
      <c r="E362" s="44">
        <v>40548.5</v>
      </c>
      <c r="F362" s="44" t="s">
        <v>52</v>
      </c>
      <c r="G362" s="44"/>
      <c r="H362" s="44" t="s">
        <v>102</v>
      </c>
      <c r="I362" s="44" t="s">
        <v>265</v>
      </c>
      <c r="J362" s="44"/>
      <c r="K362" s="1">
        <v>0</v>
      </c>
      <c r="L362" s="1" t="s">
        <v>100</v>
      </c>
    </row>
    <row r="363" spans="1:12">
      <c r="A363" s="44"/>
      <c r="B363" s="497">
        <v>45918</v>
      </c>
      <c r="C363" s="44" t="s">
        <v>850</v>
      </c>
      <c r="D363" s="44" t="s">
        <v>851</v>
      </c>
      <c r="E363" s="44">
        <v>2150</v>
      </c>
      <c r="F363" s="44" t="s">
        <v>167</v>
      </c>
      <c r="G363" s="44"/>
      <c r="H363" s="44" t="s">
        <v>126</v>
      </c>
      <c r="I363" s="44" t="s">
        <v>852</v>
      </c>
      <c r="J363" s="44"/>
      <c r="K363" s="1">
        <v>0</v>
      </c>
      <c r="L363" s="1" t="s">
        <v>850</v>
      </c>
    </row>
    <row r="364" spans="1:12">
      <c r="A364" s="44"/>
      <c r="B364" s="497">
        <v>45919</v>
      </c>
      <c r="C364" s="44" t="s">
        <v>853</v>
      </c>
      <c r="D364" s="44" t="s">
        <v>854</v>
      </c>
      <c r="E364" s="44">
        <v>1177.5</v>
      </c>
      <c r="F364" s="44" t="s">
        <v>52</v>
      </c>
      <c r="G364" s="44"/>
      <c r="H364" s="44" t="s">
        <v>102</v>
      </c>
      <c r="I364" s="44" t="s">
        <v>855</v>
      </c>
      <c r="J364" s="44"/>
      <c r="K364" s="1">
        <v>0</v>
      </c>
      <c r="L364" s="1" t="s">
        <v>853</v>
      </c>
    </row>
    <row r="365" spans="1:12">
      <c r="A365" s="44"/>
      <c r="B365" s="497">
        <v>45919</v>
      </c>
      <c r="C365" s="44" t="s">
        <v>853</v>
      </c>
      <c r="D365" s="44" t="s">
        <v>854</v>
      </c>
      <c r="E365" s="44">
        <v>17900</v>
      </c>
      <c r="F365" s="44" t="s">
        <v>52</v>
      </c>
      <c r="G365" s="44" t="s">
        <v>63</v>
      </c>
      <c r="H365" s="44" t="s">
        <v>102</v>
      </c>
      <c r="I365" s="44" t="s">
        <v>855</v>
      </c>
      <c r="J365" s="44"/>
      <c r="K365" s="1">
        <v>0</v>
      </c>
      <c r="L365" s="1" t="s">
        <v>853</v>
      </c>
    </row>
    <row r="366" spans="1:12">
      <c r="A366" s="44"/>
      <c r="B366" s="497">
        <v>45919</v>
      </c>
      <c r="C366" s="44" t="s">
        <v>853</v>
      </c>
      <c r="D366" s="44" t="s">
        <v>856</v>
      </c>
      <c r="E366" s="44">
        <v>2100</v>
      </c>
      <c r="F366" s="44" t="s">
        <v>52</v>
      </c>
      <c r="G366" s="44" t="s">
        <v>63</v>
      </c>
      <c r="H366" s="44" t="s">
        <v>102</v>
      </c>
      <c r="I366" s="44" t="s">
        <v>857</v>
      </c>
      <c r="J366" s="44"/>
      <c r="K366" s="1">
        <v>0</v>
      </c>
      <c r="L366" s="1" t="s">
        <v>853</v>
      </c>
    </row>
    <row r="367" spans="1:12">
      <c r="A367" s="44"/>
      <c r="B367" s="497">
        <v>45919</v>
      </c>
      <c r="C367" s="44" t="s">
        <v>853</v>
      </c>
      <c r="D367" s="44" t="s">
        <v>858</v>
      </c>
      <c r="E367" s="44">
        <v>30000</v>
      </c>
      <c r="F367" s="44" t="s">
        <v>52</v>
      </c>
      <c r="G367" s="44" t="s">
        <v>63</v>
      </c>
      <c r="H367" s="44" t="s">
        <v>102</v>
      </c>
      <c r="I367" s="44" t="s">
        <v>859</v>
      </c>
      <c r="J367" s="44"/>
      <c r="K367" s="1">
        <v>0</v>
      </c>
      <c r="L367" s="1" t="s">
        <v>853</v>
      </c>
    </row>
    <row r="368" spans="1:12">
      <c r="A368" s="44"/>
      <c r="B368" s="497">
        <v>45919</v>
      </c>
      <c r="C368" s="44" t="s">
        <v>860</v>
      </c>
      <c r="D368" s="44" t="s">
        <v>573</v>
      </c>
      <c r="E368" s="44">
        <v>10000</v>
      </c>
      <c r="F368" s="44" t="s">
        <v>52</v>
      </c>
      <c r="G368" s="44"/>
      <c r="H368" s="44" t="s">
        <v>72</v>
      </c>
      <c r="I368" s="44" t="s">
        <v>659</v>
      </c>
      <c r="J368" s="44"/>
      <c r="K368" s="1">
        <v>153000</v>
      </c>
      <c r="L368" s="1" t="s">
        <v>572</v>
      </c>
    </row>
    <row r="369" spans="1:12">
      <c r="A369" s="44"/>
      <c r="B369" s="497">
        <v>45922</v>
      </c>
      <c r="C369" s="44" t="s">
        <v>214</v>
      </c>
      <c r="D369" s="44" t="s">
        <v>215</v>
      </c>
      <c r="E369" s="44">
        <v>13073</v>
      </c>
      <c r="F369" s="44" t="s">
        <v>52</v>
      </c>
      <c r="G369" s="44" t="s">
        <v>63</v>
      </c>
      <c r="H369" s="44" t="s">
        <v>102</v>
      </c>
      <c r="I369" s="44" t="s">
        <v>216</v>
      </c>
      <c r="J369" s="44"/>
      <c r="K369" s="1">
        <v>0</v>
      </c>
      <c r="L369" s="1" t="s">
        <v>214</v>
      </c>
    </row>
    <row r="370" spans="1:12">
      <c r="A370" s="44"/>
      <c r="B370" s="497">
        <v>45922</v>
      </c>
      <c r="C370" s="44" t="s">
        <v>214</v>
      </c>
      <c r="D370" s="44" t="s">
        <v>861</v>
      </c>
      <c r="E370" s="44">
        <v>6927</v>
      </c>
      <c r="F370" s="44" t="s">
        <v>52</v>
      </c>
      <c r="G370" s="44" t="s">
        <v>63</v>
      </c>
      <c r="H370" s="44" t="s">
        <v>102</v>
      </c>
      <c r="I370" s="44" t="s">
        <v>862</v>
      </c>
      <c r="J370" s="44"/>
      <c r="K370" s="1">
        <v>15573</v>
      </c>
      <c r="L370" s="1" t="s">
        <v>214</v>
      </c>
    </row>
    <row r="371" spans="1:12">
      <c r="A371" s="44"/>
      <c r="B371" s="497">
        <v>45922</v>
      </c>
      <c r="C371" s="44" t="s">
        <v>863</v>
      </c>
      <c r="D371" s="44" t="s">
        <v>864</v>
      </c>
      <c r="E371" s="44">
        <v>7292.03</v>
      </c>
      <c r="F371" s="44" t="s">
        <v>202</v>
      </c>
      <c r="G371" s="44"/>
      <c r="H371" s="44"/>
      <c r="I371" s="44" t="s">
        <v>865</v>
      </c>
      <c r="J371" s="44"/>
      <c r="K371" s="500">
        <v>3.9823008992243602E-3</v>
      </c>
      <c r="L371" s="1" t="s">
        <v>866</v>
      </c>
    </row>
    <row r="372" spans="1:12">
      <c r="A372" s="44"/>
      <c r="B372" s="497">
        <v>45923</v>
      </c>
      <c r="C372" s="44" t="s">
        <v>318</v>
      </c>
      <c r="D372" s="44" t="s">
        <v>766</v>
      </c>
      <c r="E372" s="44">
        <v>5973.19</v>
      </c>
      <c r="F372" s="44" t="s">
        <v>114</v>
      </c>
      <c r="G372" s="44"/>
      <c r="H372" s="44"/>
      <c r="I372" s="44" t="s">
        <v>867</v>
      </c>
      <c r="J372" s="44"/>
      <c r="K372" s="500">
        <v>0</v>
      </c>
      <c r="L372" s="1" t="s">
        <v>561</v>
      </c>
    </row>
    <row r="373" spans="1:12">
      <c r="A373" s="44"/>
      <c r="B373" s="497">
        <v>45923</v>
      </c>
      <c r="C373" s="44" t="s">
        <v>318</v>
      </c>
      <c r="D373" s="44" t="s">
        <v>613</v>
      </c>
      <c r="E373" s="44">
        <v>3526.81</v>
      </c>
      <c r="F373" s="44" t="s">
        <v>114</v>
      </c>
      <c r="G373" s="44"/>
      <c r="H373" s="44"/>
      <c r="I373" s="44" t="s">
        <v>614</v>
      </c>
      <c r="J373" s="44"/>
      <c r="K373" s="500">
        <v>15573.19</v>
      </c>
      <c r="L373" s="1" t="s">
        <v>561</v>
      </c>
    </row>
    <row r="374" spans="1:12">
      <c r="A374" s="44"/>
      <c r="B374" s="497">
        <v>45721</v>
      </c>
      <c r="C374" s="44" t="s">
        <v>399</v>
      </c>
      <c r="D374" s="44" t="s">
        <v>400</v>
      </c>
      <c r="E374" s="44">
        <v>-6400</v>
      </c>
      <c r="F374" s="44" t="s">
        <v>52</v>
      </c>
      <c r="G374" s="44">
        <v>0</v>
      </c>
      <c r="H374" s="44" t="s">
        <v>229</v>
      </c>
      <c r="I374" s="44" t="s">
        <v>401</v>
      </c>
      <c r="J374" s="44" t="s">
        <v>402</v>
      </c>
      <c r="K374" s="500">
        <v>0</v>
      </c>
      <c r="L374" s="1" t="s">
        <v>399</v>
      </c>
    </row>
    <row r="375" spans="1:12">
      <c r="A375" s="44"/>
      <c r="B375" s="497">
        <v>45925</v>
      </c>
      <c r="C375" s="44" t="s">
        <v>868</v>
      </c>
      <c r="D375" s="44" t="s">
        <v>869</v>
      </c>
      <c r="E375" s="44">
        <v>54479.6</v>
      </c>
      <c r="F375" s="44" t="s">
        <v>167</v>
      </c>
      <c r="G375" s="44" t="s">
        <v>63</v>
      </c>
      <c r="H375" s="44"/>
      <c r="I375" s="44" t="s">
        <v>870</v>
      </c>
      <c r="J375" s="44"/>
      <c r="K375" s="500">
        <v>0</v>
      </c>
      <c r="L375" s="1" t="s">
        <v>868</v>
      </c>
    </row>
    <row r="376" spans="1:12">
      <c r="A376" s="44"/>
      <c r="B376" s="497">
        <v>45925</v>
      </c>
      <c r="C376" s="44" t="s">
        <v>768</v>
      </c>
      <c r="D376" s="44" t="s">
        <v>769</v>
      </c>
      <c r="E376" s="44">
        <v>82.6</v>
      </c>
      <c r="F376" s="44" t="s">
        <v>114</v>
      </c>
      <c r="G376" s="44"/>
      <c r="H376" s="44" t="s">
        <v>102</v>
      </c>
      <c r="I376" s="44" t="s">
        <v>770</v>
      </c>
      <c r="J376" s="44"/>
      <c r="K376" s="500">
        <v>0</v>
      </c>
      <c r="L376" s="1" t="s">
        <v>768</v>
      </c>
    </row>
    <row r="377" spans="1:12">
      <c r="A377" s="44"/>
      <c r="B377" s="497">
        <v>45926</v>
      </c>
      <c r="C377" s="44" t="s">
        <v>768</v>
      </c>
      <c r="D377" s="44" t="s">
        <v>769</v>
      </c>
      <c r="E377" s="44">
        <v>440</v>
      </c>
      <c r="F377" s="44" t="s">
        <v>114</v>
      </c>
      <c r="G377" s="44" t="s">
        <v>63</v>
      </c>
      <c r="H377" s="44" t="s">
        <v>102</v>
      </c>
      <c r="I377" s="44" t="s">
        <v>770</v>
      </c>
      <c r="J377" s="44"/>
      <c r="K377" s="500">
        <v>0</v>
      </c>
      <c r="L377" s="1" t="s">
        <v>768</v>
      </c>
    </row>
    <row r="378" spans="1:12">
      <c r="A378" s="44"/>
      <c r="B378" s="497">
        <v>45926</v>
      </c>
      <c r="C378" s="44" t="s">
        <v>768</v>
      </c>
      <c r="D378" s="44" t="s">
        <v>769</v>
      </c>
      <c r="E378" s="44">
        <v>67.400000000000006</v>
      </c>
      <c r="F378" s="44" t="s">
        <v>114</v>
      </c>
      <c r="G378" s="44" t="s">
        <v>63</v>
      </c>
      <c r="H378" s="44" t="s">
        <v>102</v>
      </c>
      <c r="I378" s="44" t="s">
        <v>770</v>
      </c>
      <c r="J378" s="44"/>
      <c r="K378" s="500">
        <v>0</v>
      </c>
      <c r="L378" s="1" t="s">
        <v>768</v>
      </c>
    </row>
    <row r="379" spans="1:12">
      <c r="A379" s="44"/>
      <c r="B379" s="497">
        <v>45926</v>
      </c>
      <c r="C379" s="44" t="s">
        <v>768</v>
      </c>
      <c r="D379" s="44" t="s">
        <v>769</v>
      </c>
      <c r="E379" s="44">
        <v>30000</v>
      </c>
      <c r="F379" s="44" t="s">
        <v>114</v>
      </c>
      <c r="G379" s="44" t="s">
        <v>63</v>
      </c>
      <c r="H379" s="44" t="s">
        <v>102</v>
      </c>
      <c r="I379" s="44" t="s">
        <v>770</v>
      </c>
      <c r="J379" s="44"/>
      <c r="K379" s="500">
        <v>0</v>
      </c>
      <c r="L379" s="1" t="s">
        <v>768</v>
      </c>
    </row>
    <row r="380" spans="1:12">
      <c r="A380" s="44"/>
      <c r="B380" s="497">
        <v>45926</v>
      </c>
      <c r="C380" s="44" t="s">
        <v>768</v>
      </c>
      <c r="D380" s="44" t="s">
        <v>769</v>
      </c>
      <c r="E380" s="44">
        <v>190</v>
      </c>
      <c r="F380" s="44" t="s">
        <v>114</v>
      </c>
      <c r="G380" s="44" t="s">
        <v>63</v>
      </c>
      <c r="H380" s="44" t="s">
        <v>102</v>
      </c>
      <c r="I380" s="44" t="s">
        <v>770</v>
      </c>
      <c r="J380" s="44"/>
      <c r="K380" s="500">
        <v>0</v>
      </c>
      <c r="L380" s="1" t="s">
        <v>768</v>
      </c>
    </row>
    <row r="381" spans="1:12">
      <c r="A381" s="44"/>
      <c r="B381" s="497">
        <v>45926</v>
      </c>
      <c r="C381" s="44" t="s">
        <v>871</v>
      </c>
      <c r="D381" s="44" t="s">
        <v>457</v>
      </c>
      <c r="E381" s="44">
        <v>11214.78</v>
      </c>
      <c r="F381" s="44" t="s">
        <v>52</v>
      </c>
      <c r="G381" s="44" t="s">
        <v>63</v>
      </c>
      <c r="H381" s="44" t="s">
        <v>102</v>
      </c>
      <c r="I381" s="44" t="s">
        <v>458</v>
      </c>
      <c r="J381" s="44"/>
      <c r="K381" s="500">
        <v>0</v>
      </c>
      <c r="L381" s="1" t="s">
        <v>456</v>
      </c>
    </row>
    <row r="382" spans="1:12">
      <c r="A382" s="44"/>
      <c r="B382" s="497">
        <v>45926</v>
      </c>
      <c r="C382" s="44" t="s">
        <v>872</v>
      </c>
      <c r="D382" s="44" t="s">
        <v>873</v>
      </c>
      <c r="E382" s="44">
        <v>3600</v>
      </c>
      <c r="F382" s="44" t="s">
        <v>167</v>
      </c>
      <c r="G382" s="44"/>
      <c r="H382" s="44" t="s">
        <v>102</v>
      </c>
      <c r="I382" s="44" t="s">
        <v>874</v>
      </c>
      <c r="J382" s="44"/>
      <c r="K382" s="500">
        <v>0</v>
      </c>
      <c r="L382" s="1" t="s">
        <v>875</v>
      </c>
    </row>
    <row r="383" spans="1:12">
      <c r="A383" s="44"/>
      <c r="B383" s="497">
        <v>45928</v>
      </c>
      <c r="C383" s="44" t="s">
        <v>876</v>
      </c>
      <c r="D383" s="44" t="s">
        <v>877</v>
      </c>
      <c r="E383" s="44">
        <v>13522.74</v>
      </c>
      <c r="F383" s="44" t="s">
        <v>114</v>
      </c>
      <c r="G383" s="44" t="s">
        <v>63</v>
      </c>
      <c r="H383" s="44"/>
      <c r="I383" s="44" t="s">
        <v>878</v>
      </c>
      <c r="J383" s="44"/>
      <c r="K383" s="500">
        <v>0</v>
      </c>
      <c r="L383" s="1" t="s">
        <v>876</v>
      </c>
    </row>
    <row r="384" spans="1:12">
      <c r="A384" s="44"/>
      <c r="B384" s="497">
        <v>45928</v>
      </c>
      <c r="C384" s="44" t="s">
        <v>876</v>
      </c>
      <c r="D384" s="44" t="s">
        <v>879</v>
      </c>
      <c r="E384" s="44">
        <v>8085</v>
      </c>
      <c r="F384" s="44" t="s">
        <v>114</v>
      </c>
      <c r="G384" s="44" t="s">
        <v>63</v>
      </c>
      <c r="H384" s="44"/>
      <c r="I384" s="44" t="s">
        <v>476</v>
      </c>
      <c r="J384" s="44"/>
      <c r="K384" s="500">
        <v>0</v>
      </c>
      <c r="L384" s="1" t="s">
        <v>876</v>
      </c>
    </row>
    <row r="385" spans="1:12">
      <c r="A385" s="44"/>
      <c r="B385" s="497">
        <v>45929</v>
      </c>
      <c r="C385" s="44" t="s">
        <v>880</v>
      </c>
      <c r="D385" s="44" t="s">
        <v>881</v>
      </c>
      <c r="E385" s="44">
        <v>540000</v>
      </c>
      <c r="F385" s="44" t="s">
        <v>52</v>
      </c>
      <c r="G385" s="44" t="s">
        <v>63</v>
      </c>
      <c r="H385" s="44" t="s">
        <v>655</v>
      </c>
      <c r="I385" s="44" t="s">
        <v>882</v>
      </c>
      <c r="J385" s="44"/>
      <c r="K385" s="500">
        <v>139510</v>
      </c>
      <c r="L385" s="1" t="s">
        <v>880</v>
      </c>
    </row>
    <row r="386" spans="1:12">
      <c r="A386" s="44"/>
      <c r="B386" s="497">
        <v>45928</v>
      </c>
      <c r="C386" s="44" t="s">
        <v>237</v>
      </c>
      <c r="D386" s="44" t="s">
        <v>238</v>
      </c>
      <c r="E386" s="44">
        <v>2224.62</v>
      </c>
      <c r="F386" s="44" t="s">
        <v>239</v>
      </c>
      <c r="G386" s="44" t="s">
        <v>224</v>
      </c>
      <c r="H386" s="44"/>
      <c r="I386" s="44" t="s">
        <v>240</v>
      </c>
      <c r="J386" s="44"/>
      <c r="K386" s="500">
        <v>3.79999999131542E-3</v>
      </c>
      <c r="L386" s="1" t="s">
        <v>237</v>
      </c>
    </row>
    <row r="387" spans="1:12">
      <c r="A387" s="44"/>
      <c r="B387" s="497">
        <v>45928</v>
      </c>
      <c r="C387" s="44" t="s">
        <v>237</v>
      </c>
      <c r="D387" s="44" t="s">
        <v>596</v>
      </c>
      <c r="E387" s="44">
        <v>300.73</v>
      </c>
      <c r="F387" s="44" t="s">
        <v>239</v>
      </c>
      <c r="G387" s="44" t="s">
        <v>224</v>
      </c>
      <c r="H387" s="44"/>
      <c r="I387" s="44" t="s">
        <v>597</v>
      </c>
      <c r="J387" s="44"/>
      <c r="K387" s="500">
        <v>2565.2044999999998</v>
      </c>
      <c r="L387" s="1" t="s">
        <v>237</v>
      </c>
    </row>
    <row r="388" spans="1:12">
      <c r="A388" s="44"/>
      <c r="B388" s="497">
        <v>45928</v>
      </c>
      <c r="C388" s="44" t="s">
        <v>237</v>
      </c>
      <c r="D388" s="44" t="s">
        <v>596</v>
      </c>
      <c r="E388" s="44">
        <v>426.96</v>
      </c>
      <c r="F388" s="44" t="s">
        <v>239</v>
      </c>
      <c r="G388" s="44"/>
      <c r="H388" s="44"/>
      <c r="I388" s="44" t="s">
        <v>597</v>
      </c>
      <c r="J388" s="44"/>
      <c r="K388" s="500">
        <v>2565.2044999999998</v>
      </c>
      <c r="L388" s="1" t="s">
        <v>237</v>
      </c>
    </row>
    <row r="389" spans="1:12">
      <c r="A389" s="44"/>
      <c r="B389" s="497">
        <v>45924</v>
      </c>
      <c r="C389" s="44" t="s">
        <v>406</v>
      </c>
      <c r="D389" s="44"/>
      <c r="E389" s="44">
        <v>56149.15</v>
      </c>
      <c r="F389" s="44" t="s">
        <v>232</v>
      </c>
      <c r="G389" s="44"/>
      <c r="H389" s="44"/>
      <c r="I389" s="44"/>
      <c r="J389" s="44" t="s">
        <v>883</v>
      </c>
      <c r="K389" s="500">
        <v>0</v>
      </c>
      <c r="L389" s="1">
        <v>0</v>
      </c>
    </row>
    <row r="390" spans="1:12">
      <c r="A390" s="44"/>
      <c r="B390" s="497">
        <v>45924</v>
      </c>
      <c r="C390" s="44" t="s">
        <v>406</v>
      </c>
      <c r="D390" s="44"/>
      <c r="E390" s="44">
        <v>32521.61</v>
      </c>
      <c r="F390" s="44" t="s">
        <v>232</v>
      </c>
      <c r="G390" s="44"/>
      <c r="H390" s="44"/>
      <c r="I390" s="44"/>
      <c r="J390" s="44" t="s">
        <v>883</v>
      </c>
      <c r="K390" s="500">
        <v>0</v>
      </c>
      <c r="L390" s="1">
        <v>0</v>
      </c>
    </row>
    <row r="391" spans="1:12">
      <c r="A391" s="44"/>
      <c r="B391" s="497">
        <v>45926</v>
      </c>
      <c r="C391" s="44" t="s">
        <v>884</v>
      </c>
      <c r="D391" s="44" t="s">
        <v>885</v>
      </c>
      <c r="E391" s="44">
        <v>1500</v>
      </c>
      <c r="F391" s="44" t="s">
        <v>232</v>
      </c>
      <c r="G391" s="44" t="s">
        <v>224</v>
      </c>
      <c r="H391" s="44"/>
      <c r="I391" s="44" t="s">
        <v>886</v>
      </c>
      <c r="J391" s="44"/>
      <c r="K391" s="500">
        <v>0</v>
      </c>
      <c r="L391" s="1" t="s">
        <v>884</v>
      </c>
    </row>
    <row r="392" spans="1:12">
      <c r="A392" s="44"/>
      <c r="B392" s="497">
        <v>45929</v>
      </c>
      <c r="C392" s="44" t="s">
        <v>887</v>
      </c>
      <c r="D392" s="44" t="s">
        <v>888</v>
      </c>
      <c r="E392" s="44">
        <v>5750</v>
      </c>
      <c r="F392" s="44" t="s">
        <v>249</v>
      </c>
      <c r="G392" s="44"/>
      <c r="H392" s="44"/>
      <c r="I392" s="44" t="s">
        <v>889</v>
      </c>
      <c r="J392" s="44"/>
      <c r="K392" s="500">
        <v>0</v>
      </c>
      <c r="L392" s="1" t="s">
        <v>887</v>
      </c>
    </row>
    <row r="393" spans="1:12">
      <c r="A393" s="44"/>
      <c r="B393" s="497">
        <v>45930</v>
      </c>
      <c r="C393" s="44" t="s">
        <v>890</v>
      </c>
      <c r="D393" s="44" t="s">
        <v>891</v>
      </c>
      <c r="E393" s="44">
        <v>15000</v>
      </c>
      <c r="F393" s="44" t="s">
        <v>167</v>
      </c>
      <c r="G393" s="44"/>
      <c r="H393" s="44"/>
      <c r="I393" s="44"/>
      <c r="J393" s="44"/>
      <c r="K393" s="500">
        <v>0</v>
      </c>
      <c r="L393" s="1" t="s">
        <v>892</v>
      </c>
    </row>
    <row r="394" spans="1:12">
      <c r="A394" s="44"/>
      <c r="B394" s="497">
        <v>45930</v>
      </c>
      <c r="C394" s="44" t="s">
        <v>893</v>
      </c>
      <c r="D394" s="44" t="s">
        <v>894</v>
      </c>
      <c r="E394" s="44">
        <v>2964</v>
      </c>
      <c r="F394" s="44" t="s">
        <v>52</v>
      </c>
      <c r="G394" s="44"/>
      <c r="H394" s="44"/>
      <c r="I394" s="44" t="s">
        <v>895</v>
      </c>
      <c r="J394" s="44"/>
      <c r="K394" s="500">
        <v>0</v>
      </c>
      <c r="L394" s="1" t="s">
        <v>893</v>
      </c>
    </row>
    <row r="395" spans="1:12">
      <c r="A395" s="44"/>
      <c r="B395" s="497">
        <v>45930</v>
      </c>
      <c r="C395" s="44" t="s">
        <v>893</v>
      </c>
      <c r="D395" s="44" t="s">
        <v>896</v>
      </c>
      <c r="E395" s="44">
        <v>7000</v>
      </c>
      <c r="F395" s="44" t="s">
        <v>52</v>
      </c>
      <c r="G395" s="44"/>
      <c r="H395" s="44"/>
      <c r="I395" s="44" t="s">
        <v>897</v>
      </c>
      <c r="J395" s="44"/>
      <c r="K395" s="500">
        <v>0</v>
      </c>
      <c r="L395" s="1" t="s">
        <v>893</v>
      </c>
    </row>
    <row r="396" spans="1:12">
      <c r="A396" s="44"/>
      <c r="B396" s="497">
        <v>45930</v>
      </c>
      <c r="C396" s="44" t="s">
        <v>797</v>
      </c>
      <c r="D396" s="44" t="s">
        <v>795</v>
      </c>
      <c r="E396" s="44">
        <v>10000</v>
      </c>
      <c r="F396" s="44" t="s">
        <v>52</v>
      </c>
      <c r="G396" s="44"/>
      <c r="H396" s="44"/>
      <c r="I396" s="44" t="s">
        <v>796</v>
      </c>
      <c r="J396" s="44"/>
      <c r="K396" s="500">
        <v>58000</v>
      </c>
      <c r="L396" s="1" t="s">
        <v>797</v>
      </c>
    </row>
    <row r="397" spans="1:12">
      <c r="A397" s="44"/>
      <c r="B397" s="497">
        <v>45930</v>
      </c>
      <c r="C397" s="44" t="s">
        <v>841</v>
      </c>
      <c r="D397" s="44" t="s">
        <v>898</v>
      </c>
      <c r="E397" s="44">
        <v>10000</v>
      </c>
      <c r="F397" s="44" t="s">
        <v>202</v>
      </c>
      <c r="G397" s="44"/>
      <c r="H397" s="44"/>
      <c r="I397" s="44" t="s">
        <v>840</v>
      </c>
      <c r="J397" s="44"/>
      <c r="K397" s="500">
        <v>0</v>
      </c>
      <c r="L397" s="1" t="s">
        <v>841</v>
      </c>
    </row>
    <row r="398" spans="1:12">
      <c r="A398" s="44"/>
      <c r="B398" s="497">
        <v>45930</v>
      </c>
      <c r="C398" s="44" t="s">
        <v>899</v>
      </c>
      <c r="D398" s="44" t="s">
        <v>544</v>
      </c>
      <c r="E398" s="44">
        <v>20000</v>
      </c>
      <c r="F398" s="44" t="s">
        <v>153</v>
      </c>
      <c r="G398" s="44" t="s">
        <v>546</v>
      </c>
      <c r="H398" s="44"/>
      <c r="I398" s="44" t="s">
        <v>900</v>
      </c>
      <c r="J398" s="44"/>
      <c r="K398" s="500">
        <v>60000</v>
      </c>
      <c r="L398" s="1" t="s">
        <v>548</v>
      </c>
    </row>
    <row r="399" spans="1:12">
      <c r="A399" s="44"/>
      <c r="B399" s="497">
        <v>45935</v>
      </c>
      <c r="C399" s="44" t="s">
        <v>901</v>
      </c>
      <c r="D399" s="44" t="s">
        <v>902</v>
      </c>
      <c r="E399" s="44">
        <v>10000</v>
      </c>
      <c r="F399" s="44" t="s">
        <v>60</v>
      </c>
      <c r="G399" s="44" t="s">
        <v>903</v>
      </c>
      <c r="H399" s="44" t="s">
        <v>72</v>
      </c>
      <c r="I399" s="44" t="s">
        <v>904</v>
      </c>
      <c r="J399" s="44"/>
      <c r="K399" s="500">
        <v>193280</v>
      </c>
      <c r="L399" s="1" t="s">
        <v>901</v>
      </c>
    </row>
    <row r="400" spans="1:12">
      <c r="A400" s="44"/>
      <c r="B400" s="497">
        <v>45925</v>
      </c>
      <c r="C400" s="44" t="s">
        <v>87</v>
      </c>
      <c r="D400" s="44" t="s">
        <v>709</v>
      </c>
      <c r="E400" s="44">
        <v>53845.8</v>
      </c>
      <c r="F400" s="44" t="s">
        <v>52</v>
      </c>
      <c r="G400" s="44" t="s">
        <v>63</v>
      </c>
      <c r="H400" s="44"/>
      <c r="I400" s="44" t="s">
        <v>806</v>
      </c>
      <c r="J400" s="44"/>
      <c r="K400" s="500">
        <v>17994.400000000001</v>
      </c>
      <c r="L400" s="1" t="s">
        <v>87</v>
      </c>
    </row>
    <row r="401" spans="1:12">
      <c r="A401" s="44"/>
      <c r="B401" s="497">
        <v>45926</v>
      </c>
      <c r="C401" s="44" t="s">
        <v>87</v>
      </c>
      <c r="D401" s="44" t="s">
        <v>792</v>
      </c>
      <c r="E401" s="44">
        <v>100000</v>
      </c>
      <c r="F401" s="44" t="s">
        <v>186</v>
      </c>
      <c r="G401" s="44" t="s">
        <v>63</v>
      </c>
      <c r="H401" s="44"/>
      <c r="I401" s="44" t="s">
        <v>793</v>
      </c>
      <c r="J401" s="44"/>
      <c r="K401" s="500">
        <v>383934.15</v>
      </c>
      <c r="L401" s="1" t="s">
        <v>87</v>
      </c>
    </row>
    <row r="402" spans="1:12">
      <c r="A402" s="44"/>
      <c r="B402" s="497">
        <v>45929</v>
      </c>
      <c r="C402" s="44" t="s">
        <v>87</v>
      </c>
      <c r="D402" s="44" t="s">
        <v>905</v>
      </c>
      <c r="E402" s="44">
        <v>6131.97</v>
      </c>
      <c r="F402" s="44" t="s">
        <v>52</v>
      </c>
      <c r="G402" s="44" t="s">
        <v>63</v>
      </c>
      <c r="H402" s="44"/>
      <c r="I402" s="44" t="s">
        <v>906</v>
      </c>
      <c r="J402" s="44"/>
      <c r="K402" s="500">
        <v>-0.79999999993015103</v>
      </c>
      <c r="L402" s="1" t="s">
        <v>87</v>
      </c>
    </row>
    <row r="403" spans="1:12">
      <c r="A403" s="44"/>
      <c r="B403" s="497">
        <v>45929</v>
      </c>
      <c r="C403" s="44" t="s">
        <v>87</v>
      </c>
      <c r="D403" s="44" t="s">
        <v>905</v>
      </c>
      <c r="E403" s="44">
        <v>49551.23</v>
      </c>
      <c r="F403" s="44" t="s">
        <v>52</v>
      </c>
      <c r="G403" s="44" t="s">
        <v>63</v>
      </c>
      <c r="H403" s="44"/>
      <c r="I403" s="44" t="s">
        <v>906</v>
      </c>
      <c r="J403" s="44"/>
      <c r="K403" s="500">
        <v>-0.79999999993015103</v>
      </c>
      <c r="L403" s="1" t="s">
        <v>87</v>
      </c>
    </row>
    <row r="404" spans="1:12">
      <c r="A404" s="44"/>
      <c r="B404" s="497">
        <v>45929</v>
      </c>
      <c r="C404" s="44" t="s">
        <v>87</v>
      </c>
      <c r="D404" s="44" t="s">
        <v>907</v>
      </c>
      <c r="E404" s="44">
        <v>448.77000000000402</v>
      </c>
      <c r="F404" s="44" t="s">
        <v>52</v>
      </c>
      <c r="G404" s="44" t="s">
        <v>63</v>
      </c>
      <c r="H404" s="44"/>
      <c r="I404" s="44"/>
      <c r="J404" s="44"/>
      <c r="K404" s="500" t="e">
        <v>#N/A</v>
      </c>
      <c r="L404" s="1" t="e">
        <v>#N/A</v>
      </c>
    </row>
    <row r="405" spans="1:12">
      <c r="A405" s="44"/>
      <c r="B405" s="497">
        <v>45930</v>
      </c>
      <c r="C405" s="44" t="s">
        <v>908</v>
      </c>
      <c r="D405" s="44" t="s">
        <v>909</v>
      </c>
      <c r="E405" s="44">
        <v>2711.71</v>
      </c>
      <c r="F405" s="44" t="s">
        <v>52</v>
      </c>
      <c r="G405" s="44"/>
      <c r="H405" s="44"/>
      <c r="I405" s="44" t="s">
        <v>910</v>
      </c>
      <c r="J405" s="44"/>
      <c r="K405" s="500">
        <v>0</v>
      </c>
      <c r="L405" s="1" t="s">
        <v>911</v>
      </c>
    </row>
    <row r="406" spans="1:12">
      <c r="A406" s="44"/>
      <c r="B406" s="497">
        <v>45941</v>
      </c>
      <c r="C406" s="44" t="s">
        <v>912</v>
      </c>
      <c r="D406" s="44" t="s">
        <v>913</v>
      </c>
      <c r="E406" s="44">
        <v>75000</v>
      </c>
      <c r="F406" s="44" t="s">
        <v>60</v>
      </c>
      <c r="G406" s="44"/>
      <c r="H406" s="44" t="s">
        <v>72</v>
      </c>
      <c r="I406" s="44" t="s">
        <v>914</v>
      </c>
      <c r="J406" s="44"/>
      <c r="K406" s="500">
        <v>0</v>
      </c>
      <c r="L406" s="1" t="s">
        <v>912</v>
      </c>
    </row>
    <row r="407" spans="1:12">
      <c r="A407" s="44"/>
      <c r="B407" s="497">
        <v>45941</v>
      </c>
      <c r="C407" s="44" t="s">
        <v>912</v>
      </c>
      <c r="D407" s="44" t="s">
        <v>915</v>
      </c>
      <c r="E407" s="44">
        <v>105000</v>
      </c>
      <c r="F407" s="44" t="s">
        <v>60</v>
      </c>
      <c r="G407" s="44"/>
      <c r="H407" s="44" t="s">
        <v>72</v>
      </c>
      <c r="I407" s="44" t="s">
        <v>240</v>
      </c>
      <c r="J407" s="44"/>
      <c r="K407" s="500">
        <v>0</v>
      </c>
      <c r="L407" s="1" t="s">
        <v>912</v>
      </c>
    </row>
    <row r="408" spans="1:12">
      <c r="A408" s="44"/>
      <c r="B408" s="497">
        <v>45943</v>
      </c>
      <c r="C408" s="44" t="s">
        <v>916</v>
      </c>
      <c r="D408" s="44" t="s">
        <v>917</v>
      </c>
      <c r="E408" s="44">
        <v>3400</v>
      </c>
      <c r="F408" s="44" t="s">
        <v>52</v>
      </c>
      <c r="G408" s="44"/>
      <c r="H408" s="44"/>
      <c r="I408" s="44" t="s">
        <v>918</v>
      </c>
      <c r="J408" s="44"/>
      <c r="K408" s="500">
        <v>0</v>
      </c>
      <c r="L408" s="1" t="s">
        <v>916</v>
      </c>
    </row>
    <row r="409" spans="1:12">
      <c r="A409" s="44"/>
      <c r="B409" s="497">
        <v>45943</v>
      </c>
      <c r="C409" s="44" t="s">
        <v>919</v>
      </c>
      <c r="D409" s="44" t="s">
        <v>920</v>
      </c>
      <c r="E409" s="44">
        <v>19800</v>
      </c>
      <c r="F409" s="44" t="s">
        <v>60</v>
      </c>
      <c r="G409" s="44" t="s">
        <v>224</v>
      </c>
      <c r="H409" s="44" t="s">
        <v>102</v>
      </c>
      <c r="I409" s="44" t="s">
        <v>921</v>
      </c>
      <c r="J409" s="44"/>
      <c r="K409" s="500">
        <v>0</v>
      </c>
      <c r="L409" s="1" t="s">
        <v>919</v>
      </c>
    </row>
    <row r="410" spans="1:12">
      <c r="A410" s="44"/>
      <c r="B410" s="497">
        <v>45945</v>
      </c>
      <c r="C410" s="44" t="s">
        <v>922</v>
      </c>
      <c r="D410" s="44" t="s">
        <v>923</v>
      </c>
      <c r="E410" s="44">
        <v>92000</v>
      </c>
      <c r="F410" s="44" t="s">
        <v>52</v>
      </c>
      <c r="G410" s="44" t="s">
        <v>63</v>
      </c>
      <c r="H410" s="44"/>
      <c r="I410" s="44" t="s">
        <v>924</v>
      </c>
      <c r="J410" s="44"/>
      <c r="K410" s="500">
        <v>0</v>
      </c>
      <c r="L410" s="1" t="s">
        <v>925</v>
      </c>
    </row>
    <row r="411" spans="1:12">
      <c r="A411" s="44"/>
      <c r="B411" s="497">
        <v>45946</v>
      </c>
      <c r="C411" s="44" t="s">
        <v>256</v>
      </c>
      <c r="D411" s="44" t="s">
        <v>258</v>
      </c>
      <c r="E411" s="44">
        <v>20000</v>
      </c>
      <c r="F411" s="44" t="s">
        <v>60</v>
      </c>
      <c r="G411" s="44" t="s">
        <v>63</v>
      </c>
      <c r="H411" s="44"/>
      <c r="I411" s="44" t="s">
        <v>259</v>
      </c>
      <c r="J411" s="44"/>
      <c r="K411" s="500">
        <v>0</v>
      </c>
      <c r="L411" s="1" t="s">
        <v>256</v>
      </c>
    </row>
    <row r="412" spans="1:12">
      <c r="A412" s="44"/>
      <c r="B412" s="497">
        <v>45946</v>
      </c>
      <c r="C412" s="44" t="s">
        <v>926</v>
      </c>
      <c r="D412" s="44" t="s">
        <v>927</v>
      </c>
      <c r="E412" s="44">
        <v>40500</v>
      </c>
      <c r="F412" s="44" t="s">
        <v>60</v>
      </c>
      <c r="G412" s="44"/>
      <c r="H412" s="44"/>
      <c r="I412" s="44" t="s">
        <v>928</v>
      </c>
      <c r="J412" s="44"/>
      <c r="K412" s="500">
        <v>4500</v>
      </c>
      <c r="L412" s="1" t="s">
        <v>926</v>
      </c>
    </row>
    <row r="413" spans="1:12">
      <c r="A413" s="44"/>
      <c r="B413" s="497">
        <v>45950</v>
      </c>
      <c r="C413" s="44" t="s">
        <v>624</v>
      </c>
      <c r="D413" s="44" t="s">
        <v>625</v>
      </c>
      <c r="E413" s="44">
        <v>20600</v>
      </c>
      <c r="F413" s="44" t="s">
        <v>60</v>
      </c>
      <c r="G413" s="44" t="s">
        <v>63</v>
      </c>
      <c r="H413" s="44" t="s">
        <v>102</v>
      </c>
      <c r="I413" s="44" t="s">
        <v>626</v>
      </c>
      <c r="J413" s="44"/>
      <c r="K413" s="500">
        <v>0</v>
      </c>
      <c r="L413" s="1" t="s">
        <v>624</v>
      </c>
    </row>
    <row r="414" spans="1:12">
      <c r="A414" s="44"/>
      <c r="B414" s="497">
        <v>45951</v>
      </c>
      <c r="C414" s="44" t="s">
        <v>929</v>
      </c>
      <c r="D414" s="44" t="s">
        <v>930</v>
      </c>
      <c r="E414" s="44">
        <v>20000</v>
      </c>
      <c r="F414" s="44" t="s">
        <v>52</v>
      </c>
      <c r="G414" s="44" t="s">
        <v>63</v>
      </c>
      <c r="H414" s="44" t="s">
        <v>102</v>
      </c>
      <c r="I414" s="44" t="s">
        <v>931</v>
      </c>
      <c r="J414" s="44"/>
      <c r="K414" s="500">
        <v>48000</v>
      </c>
      <c r="L414" s="1" t="s">
        <v>932</v>
      </c>
    </row>
    <row r="415" spans="1:12">
      <c r="A415" s="44"/>
      <c r="B415" s="497">
        <v>45951</v>
      </c>
      <c r="C415" s="44" t="s">
        <v>933</v>
      </c>
      <c r="D415" s="44" t="s">
        <v>934</v>
      </c>
      <c r="E415" s="44">
        <v>21850</v>
      </c>
      <c r="F415" s="44" t="s">
        <v>52</v>
      </c>
      <c r="G415" s="44" t="s">
        <v>224</v>
      </c>
      <c r="H415" s="44"/>
      <c r="I415" s="44" t="s">
        <v>935</v>
      </c>
      <c r="J415" s="44"/>
      <c r="K415" s="500">
        <v>0</v>
      </c>
      <c r="L415" s="1" t="s">
        <v>580</v>
      </c>
    </row>
    <row r="416" spans="1:12">
      <c r="A416" s="44"/>
      <c r="B416" s="497">
        <v>45952</v>
      </c>
      <c r="C416" s="44" t="s">
        <v>399</v>
      </c>
      <c r="D416" s="44" t="s">
        <v>400</v>
      </c>
      <c r="E416" s="44">
        <v>5832</v>
      </c>
      <c r="F416" s="44" t="s">
        <v>52</v>
      </c>
      <c r="G416" s="44"/>
      <c r="H416" s="44"/>
      <c r="I416" s="44" t="s">
        <v>401</v>
      </c>
      <c r="J416" s="44"/>
      <c r="K416" s="500">
        <v>0</v>
      </c>
      <c r="L416" s="1" t="s">
        <v>399</v>
      </c>
    </row>
    <row r="417" spans="1:12">
      <c r="A417" s="44"/>
      <c r="B417" s="497">
        <v>45953</v>
      </c>
      <c r="C417" s="44" t="s">
        <v>936</v>
      </c>
      <c r="D417" s="44" t="s">
        <v>937</v>
      </c>
      <c r="E417" s="44">
        <v>238000</v>
      </c>
      <c r="F417" s="44" t="s">
        <v>52</v>
      </c>
      <c r="G417" s="44" t="s">
        <v>63</v>
      </c>
      <c r="H417" s="44"/>
      <c r="I417" s="44" t="s">
        <v>938</v>
      </c>
      <c r="J417" s="44"/>
      <c r="K417" s="500">
        <v>130000</v>
      </c>
      <c r="L417" s="1" t="s">
        <v>939</v>
      </c>
    </row>
    <row r="418" spans="1:12">
      <c r="A418" s="44"/>
      <c r="B418" s="497">
        <v>45954</v>
      </c>
      <c r="C418" s="44" t="s">
        <v>318</v>
      </c>
      <c r="D418" s="44" t="s">
        <v>940</v>
      </c>
      <c r="E418" s="44">
        <v>329000</v>
      </c>
      <c r="F418" s="44" t="s">
        <v>60</v>
      </c>
      <c r="G418" s="44" t="s">
        <v>63</v>
      </c>
      <c r="H418" s="44" t="s">
        <v>102</v>
      </c>
      <c r="I418" s="44" t="s">
        <v>941</v>
      </c>
      <c r="J418" s="44"/>
      <c r="K418" s="500">
        <v>0</v>
      </c>
      <c r="L418" s="1" t="s">
        <v>321</v>
      </c>
    </row>
    <row r="419" spans="1:12">
      <c r="A419" s="44"/>
      <c r="B419" s="497">
        <v>45954</v>
      </c>
      <c r="C419" s="44" t="s">
        <v>318</v>
      </c>
      <c r="D419" s="44" t="s">
        <v>942</v>
      </c>
      <c r="E419" s="44">
        <v>4000</v>
      </c>
      <c r="F419" s="44" t="s">
        <v>60</v>
      </c>
      <c r="G419" s="44" t="s">
        <v>63</v>
      </c>
      <c r="H419" s="44" t="s">
        <v>102</v>
      </c>
      <c r="I419" s="44" t="s">
        <v>767</v>
      </c>
      <c r="J419" s="44"/>
      <c r="K419" s="500">
        <v>0</v>
      </c>
      <c r="L419" s="1" t="s">
        <v>321</v>
      </c>
    </row>
    <row r="420" spans="1:12">
      <c r="A420" s="44"/>
      <c r="B420" s="497">
        <v>45954</v>
      </c>
      <c r="C420" s="44" t="s">
        <v>318</v>
      </c>
      <c r="D420" s="44" t="s">
        <v>943</v>
      </c>
      <c r="E420" s="44">
        <v>11400</v>
      </c>
      <c r="F420" s="44" t="s">
        <v>60</v>
      </c>
      <c r="G420" s="44" t="s">
        <v>63</v>
      </c>
      <c r="H420" s="44" t="s">
        <v>102</v>
      </c>
      <c r="I420" s="44" t="s">
        <v>944</v>
      </c>
      <c r="J420" s="44"/>
      <c r="K420" s="500">
        <v>11744.44</v>
      </c>
      <c r="L420" s="1" t="s">
        <v>321</v>
      </c>
    </row>
    <row r="421" spans="1:12">
      <c r="A421" s="44"/>
      <c r="B421" s="497">
        <v>45954</v>
      </c>
      <c r="C421" s="44" t="s">
        <v>926</v>
      </c>
      <c r="D421" s="44" t="s">
        <v>945</v>
      </c>
      <c r="E421" s="44">
        <v>3130.2</v>
      </c>
      <c r="F421" s="44" t="s">
        <v>60</v>
      </c>
      <c r="G421" s="44"/>
      <c r="H421" s="44"/>
      <c r="I421" s="44" t="s">
        <v>946</v>
      </c>
      <c r="J421" s="44"/>
      <c r="K421" s="500">
        <v>0</v>
      </c>
      <c r="L421" s="1" t="s">
        <v>926</v>
      </c>
    </row>
    <row r="422" spans="1:12">
      <c r="A422" s="44"/>
      <c r="B422" s="497">
        <v>45954</v>
      </c>
      <c r="C422" s="44" t="s">
        <v>916</v>
      </c>
      <c r="D422" s="44" t="s">
        <v>947</v>
      </c>
      <c r="E422" s="44">
        <v>2400</v>
      </c>
      <c r="F422" s="44" t="s">
        <v>52</v>
      </c>
      <c r="G422" s="44"/>
      <c r="H422" s="44"/>
      <c r="I422" s="44" t="s">
        <v>948</v>
      </c>
      <c r="J422" s="44"/>
      <c r="K422" s="500">
        <v>0</v>
      </c>
      <c r="L422" s="1" t="s">
        <v>916</v>
      </c>
    </row>
    <row r="423" spans="1:12">
      <c r="A423" s="44"/>
      <c r="B423" s="497">
        <v>45954</v>
      </c>
      <c r="C423" s="44" t="s">
        <v>916</v>
      </c>
      <c r="D423" s="44" t="s">
        <v>947</v>
      </c>
      <c r="E423" s="44">
        <v>2650</v>
      </c>
      <c r="F423" s="44" t="s">
        <v>52</v>
      </c>
      <c r="G423" s="44"/>
      <c r="H423" s="44"/>
      <c r="I423" s="44" t="s">
        <v>948</v>
      </c>
      <c r="J423" s="44"/>
      <c r="K423" s="500">
        <v>0</v>
      </c>
      <c r="L423" s="1" t="s">
        <v>916</v>
      </c>
    </row>
    <row r="424" spans="1:12">
      <c r="A424" s="44"/>
      <c r="B424" s="497">
        <v>45957</v>
      </c>
      <c r="C424" s="44" t="s">
        <v>949</v>
      </c>
      <c r="D424" s="44" t="s">
        <v>950</v>
      </c>
      <c r="E424" s="44">
        <v>13663.66</v>
      </c>
      <c r="F424" s="44" t="s">
        <v>60</v>
      </c>
      <c r="G424" s="44"/>
      <c r="H424" s="44"/>
      <c r="I424" s="44" t="s">
        <v>951</v>
      </c>
      <c r="J424" s="44"/>
      <c r="K424" s="500">
        <v>0</v>
      </c>
      <c r="L424" s="1" t="s">
        <v>949</v>
      </c>
    </row>
    <row r="425" spans="1:12">
      <c r="A425" s="44"/>
      <c r="B425" s="497">
        <v>45957</v>
      </c>
      <c r="C425" s="44" t="s">
        <v>949</v>
      </c>
      <c r="D425" s="44" t="s">
        <v>952</v>
      </c>
      <c r="E425" s="44">
        <v>8450</v>
      </c>
      <c r="F425" s="44" t="s">
        <v>60</v>
      </c>
      <c r="G425" s="44"/>
      <c r="H425" s="44"/>
      <c r="I425" s="44" t="s">
        <v>953</v>
      </c>
      <c r="J425" s="44"/>
      <c r="K425" s="500">
        <v>0</v>
      </c>
      <c r="L425" s="1" t="s">
        <v>949</v>
      </c>
    </row>
    <row r="426" spans="1:12">
      <c r="A426" s="44"/>
      <c r="B426" s="497">
        <v>45957</v>
      </c>
      <c r="C426" s="44" t="s">
        <v>949</v>
      </c>
      <c r="D426" s="44" t="s">
        <v>954</v>
      </c>
      <c r="E426" s="44">
        <v>18876.34</v>
      </c>
      <c r="F426" s="44" t="s">
        <v>60</v>
      </c>
      <c r="G426" s="44"/>
      <c r="H426" s="44"/>
      <c r="I426" s="44" t="s">
        <v>955</v>
      </c>
      <c r="J426" s="44"/>
      <c r="K426" s="500">
        <v>0</v>
      </c>
      <c r="L426" s="1" t="s">
        <v>949</v>
      </c>
    </row>
    <row r="427" spans="1:12">
      <c r="A427" s="44"/>
      <c r="B427" s="497">
        <v>45957</v>
      </c>
      <c r="C427" s="44" t="s">
        <v>134</v>
      </c>
      <c r="D427" s="44" t="s">
        <v>221</v>
      </c>
      <c r="E427" s="44">
        <v>195000</v>
      </c>
      <c r="F427" s="44" t="s">
        <v>136</v>
      </c>
      <c r="G427" s="44"/>
      <c r="H427" s="44"/>
      <c r="I427" s="44" t="s">
        <v>388</v>
      </c>
      <c r="J427" s="44"/>
      <c r="K427" s="500">
        <v>40096</v>
      </c>
      <c r="L427" s="1" t="s">
        <v>134</v>
      </c>
    </row>
    <row r="428" spans="1:12">
      <c r="A428" s="44"/>
      <c r="B428" s="497">
        <v>45958</v>
      </c>
      <c r="C428" s="44" t="s">
        <v>134</v>
      </c>
      <c r="D428" s="44" t="s">
        <v>527</v>
      </c>
      <c r="E428" s="44">
        <v>29500</v>
      </c>
      <c r="F428" s="44" t="s">
        <v>136</v>
      </c>
      <c r="G428" s="44"/>
      <c r="H428" s="44"/>
      <c r="I428" s="44" t="s">
        <v>529</v>
      </c>
      <c r="J428" s="44"/>
      <c r="K428" s="500">
        <v>0</v>
      </c>
      <c r="L428" s="1" t="s">
        <v>134</v>
      </c>
    </row>
    <row r="429" spans="1:12">
      <c r="A429" s="44"/>
      <c r="B429" s="497">
        <v>45958</v>
      </c>
      <c r="C429" s="44" t="s">
        <v>134</v>
      </c>
      <c r="D429" s="44" t="s">
        <v>956</v>
      </c>
      <c r="E429" s="44">
        <v>16801</v>
      </c>
      <c r="F429" s="44" t="s">
        <v>136</v>
      </c>
      <c r="G429" s="44"/>
      <c r="H429" s="44"/>
      <c r="I429" s="44" t="s">
        <v>957</v>
      </c>
      <c r="J429" s="44"/>
      <c r="K429" s="500">
        <v>0</v>
      </c>
      <c r="L429" s="1" t="s">
        <v>134</v>
      </c>
    </row>
    <row r="430" spans="1:12">
      <c r="A430" s="44"/>
      <c r="B430" s="497">
        <v>45959</v>
      </c>
      <c r="C430" s="44" t="s">
        <v>235</v>
      </c>
      <c r="D430" s="44" t="s">
        <v>958</v>
      </c>
      <c r="E430" s="44">
        <v>50000</v>
      </c>
      <c r="F430" s="44" t="s">
        <v>60</v>
      </c>
      <c r="G430" s="44" t="s">
        <v>63</v>
      </c>
      <c r="H430" s="44"/>
      <c r="I430" s="44" t="s">
        <v>959</v>
      </c>
      <c r="J430" s="44"/>
      <c r="K430" s="500">
        <v>0</v>
      </c>
      <c r="L430" s="1" t="s">
        <v>235</v>
      </c>
    </row>
    <row r="431" spans="1:12">
      <c r="A431" s="44"/>
      <c r="B431" s="497">
        <v>45959</v>
      </c>
      <c r="C431" s="44" t="s">
        <v>87</v>
      </c>
      <c r="D431" s="44" t="s">
        <v>309</v>
      </c>
      <c r="E431" s="44">
        <v>100000</v>
      </c>
      <c r="F431" s="44" t="s">
        <v>186</v>
      </c>
      <c r="G431" s="44" t="s">
        <v>63</v>
      </c>
      <c r="H431" s="44"/>
      <c r="I431" s="44" t="s">
        <v>383</v>
      </c>
      <c r="J431" s="44"/>
      <c r="K431" s="500">
        <v>71838</v>
      </c>
      <c r="L431" s="1" t="s">
        <v>87</v>
      </c>
    </row>
    <row r="432" spans="1:12">
      <c r="A432" s="44"/>
      <c r="B432" s="497">
        <v>45959</v>
      </c>
      <c r="C432" s="44" t="s">
        <v>960</v>
      </c>
      <c r="D432" s="44" t="s">
        <v>961</v>
      </c>
      <c r="E432" s="44">
        <v>54000</v>
      </c>
      <c r="F432" s="44" t="s">
        <v>52</v>
      </c>
      <c r="G432" s="44"/>
      <c r="H432" s="44"/>
      <c r="I432" s="44" t="s">
        <v>962</v>
      </c>
      <c r="J432" s="44"/>
      <c r="K432" s="500">
        <v>0</v>
      </c>
      <c r="L432" s="1" t="s">
        <v>960</v>
      </c>
    </row>
    <row r="433" spans="1:12">
      <c r="A433" s="44"/>
      <c r="B433" s="497">
        <v>45959</v>
      </c>
      <c r="C433" s="44" t="s">
        <v>960</v>
      </c>
      <c r="D433" s="44" t="s">
        <v>963</v>
      </c>
      <c r="E433" s="44">
        <v>89550</v>
      </c>
      <c r="F433" s="44" t="s">
        <v>52</v>
      </c>
      <c r="G433" s="44" t="s">
        <v>63</v>
      </c>
      <c r="H433" s="44"/>
      <c r="I433" s="44" t="s">
        <v>964</v>
      </c>
      <c r="J433" s="44"/>
      <c r="K433" s="500">
        <v>0</v>
      </c>
      <c r="L433" s="1" t="s">
        <v>965</v>
      </c>
    </row>
    <row r="434" spans="1:12">
      <c r="A434" s="44"/>
      <c r="B434" s="497">
        <v>45959</v>
      </c>
      <c r="C434" s="44" t="s">
        <v>960</v>
      </c>
      <c r="D434" s="44" t="s">
        <v>966</v>
      </c>
      <c r="E434" s="44">
        <v>50745</v>
      </c>
      <c r="F434" s="44" t="s">
        <v>52</v>
      </c>
      <c r="G434" s="44" t="s">
        <v>63</v>
      </c>
      <c r="H434" s="44"/>
      <c r="I434" s="44" t="s">
        <v>967</v>
      </c>
      <c r="J434" s="44"/>
      <c r="K434" s="500">
        <v>0</v>
      </c>
      <c r="L434" s="1" t="s">
        <v>965</v>
      </c>
    </row>
    <row r="435" spans="1:12">
      <c r="A435" s="44"/>
      <c r="B435" s="497">
        <v>45959</v>
      </c>
      <c r="C435" s="44" t="s">
        <v>872</v>
      </c>
      <c r="D435" s="44" t="s">
        <v>968</v>
      </c>
      <c r="E435" s="44">
        <v>3200</v>
      </c>
      <c r="F435" s="44" t="s">
        <v>167</v>
      </c>
      <c r="G435" s="44"/>
      <c r="H435" s="44" t="s">
        <v>102</v>
      </c>
      <c r="I435" s="44" t="s">
        <v>969</v>
      </c>
      <c r="J435" s="44"/>
      <c r="K435" s="500">
        <v>0</v>
      </c>
      <c r="L435" s="1" t="s">
        <v>875</v>
      </c>
    </row>
    <row r="436" spans="1:12">
      <c r="A436" s="44"/>
      <c r="B436" s="497">
        <v>45959</v>
      </c>
      <c r="C436" s="44" t="s">
        <v>872</v>
      </c>
      <c r="D436" s="44" t="s">
        <v>970</v>
      </c>
      <c r="E436" s="44">
        <v>1800</v>
      </c>
      <c r="F436" s="44" t="s">
        <v>167</v>
      </c>
      <c r="G436" s="44"/>
      <c r="H436" s="44" t="s">
        <v>102</v>
      </c>
      <c r="I436" s="44" t="s">
        <v>971</v>
      </c>
      <c r="J436" s="44"/>
      <c r="K436" s="500">
        <v>0</v>
      </c>
      <c r="L436" s="1" t="s">
        <v>875</v>
      </c>
    </row>
    <row r="437" spans="1:12">
      <c r="A437" s="44"/>
      <c r="B437" s="497">
        <v>45959</v>
      </c>
      <c r="C437" s="44" t="s">
        <v>87</v>
      </c>
      <c r="D437" s="44" t="s">
        <v>294</v>
      </c>
      <c r="E437" s="44">
        <v>864.6</v>
      </c>
      <c r="F437" s="44" t="s">
        <v>52</v>
      </c>
      <c r="G437" s="44"/>
      <c r="H437" s="44"/>
      <c r="I437" s="44" t="s">
        <v>295</v>
      </c>
      <c r="J437" s="44"/>
      <c r="K437" s="500">
        <v>141.80000000004699</v>
      </c>
      <c r="L437" s="1" t="s">
        <v>87</v>
      </c>
    </row>
    <row r="438" spans="1:12">
      <c r="A438" s="44"/>
      <c r="B438" s="497">
        <v>45960</v>
      </c>
      <c r="C438" s="44" t="s">
        <v>87</v>
      </c>
      <c r="D438" s="44" t="s">
        <v>294</v>
      </c>
      <c r="E438" s="44">
        <v>56800</v>
      </c>
      <c r="F438" s="44" t="s">
        <v>52</v>
      </c>
      <c r="G438" s="44" t="s">
        <v>145</v>
      </c>
      <c r="H438" s="44"/>
      <c r="I438" s="44" t="s">
        <v>295</v>
      </c>
      <c r="J438" s="44"/>
      <c r="K438" s="500">
        <v>141.80000000004699</v>
      </c>
      <c r="L438" s="1" t="s">
        <v>87</v>
      </c>
    </row>
    <row r="439" spans="1:12">
      <c r="A439" s="44"/>
      <c r="B439" s="497">
        <v>45960</v>
      </c>
      <c r="C439" s="44" t="s">
        <v>87</v>
      </c>
      <c r="D439" s="44" t="s">
        <v>290</v>
      </c>
      <c r="E439" s="44">
        <v>32000</v>
      </c>
      <c r="F439" s="44" t="s">
        <v>52</v>
      </c>
      <c r="G439" s="44" t="s">
        <v>145</v>
      </c>
      <c r="H439" s="44"/>
      <c r="I439" s="44" t="s">
        <v>291</v>
      </c>
      <c r="J439" s="44"/>
      <c r="K439" s="500">
        <v>50</v>
      </c>
      <c r="L439" s="1" t="s">
        <v>87</v>
      </c>
    </row>
    <row r="440" spans="1:12">
      <c r="A440" s="44"/>
      <c r="B440" s="497">
        <v>45960</v>
      </c>
      <c r="C440" s="44" t="s">
        <v>87</v>
      </c>
      <c r="D440" s="44" t="s">
        <v>292</v>
      </c>
      <c r="E440" s="44">
        <v>240000</v>
      </c>
      <c r="F440" s="44" t="s">
        <v>52</v>
      </c>
      <c r="G440" s="44" t="s">
        <v>145</v>
      </c>
      <c r="H440" s="44"/>
      <c r="I440" s="44" t="s">
        <v>293</v>
      </c>
      <c r="J440" s="44"/>
      <c r="K440" s="500">
        <v>43484.259999999798</v>
      </c>
      <c r="L440" s="1" t="s">
        <v>87</v>
      </c>
    </row>
    <row r="441" spans="1:12">
      <c r="A441" s="44"/>
      <c r="B441" s="497">
        <v>45960</v>
      </c>
      <c r="C441" s="44" t="s">
        <v>87</v>
      </c>
      <c r="D441" s="44" t="s">
        <v>286</v>
      </c>
      <c r="E441" s="44">
        <v>58500</v>
      </c>
      <c r="F441" s="44" t="s">
        <v>52</v>
      </c>
      <c r="G441" s="44" t="s">
        <v>145</v>
      </c>
      <c r="H441" s="44"/>
      <c r="I441" s="44" t="s">
        <v>287</v>
      </c>
      <c r="J441" s="44"/>
      <c r="K441" s="500">
        <v>345934.6</v>
      </c>
      <c r="L441" s="1" t="s">
        <v>87</v>
      </c>
    </row>
    <row r="442" spans="1:12">
      <c r="A442" s="44"/>
      <c r="B442" s="497">
        <v>45961</v>
      </c>
      <c r="C442" s="44" t="s">
        <v>972</v>
      </c>
      <c r="D442" s="44" t="s">
        <v>973</v>
      </c>
      <c r="E442" s="44">
        <v>2500</v>
      </c>
      <c r="F442" s="44" t="s">
        <v>167</v>
      </c>
      <c r="G442" s="44" t="s">
        <v>63</v>
      </c>
      <c r="H442" s="44"/>
      <c r="I442" s="44" t="s">
        <v>726</v>
      </c>
      <c r="J442" s="44"/>
      <c r="K442" s="500">
        <v>0</v>
      </c>
      <c r="L442" s="1" t="s">
        <v>972</v>
      </c>
    </row>
    <row r="443" spans="1:12">
      <c r="A443" s="44"/>
      <c r="B443" s="497">
        <v>45961</v>
      </c>
      <c r="C443" s="44" t="s">
        <v>972</v>
      </c>
      <c r="D443" s="44" t="s">
        <v>974</v>
      </c>
      <c r="E443" s="44">
        <v>2580</v>
      </c>
      <c r="F443" s="44" t="s">
        <v>167</v>
      </c>
      <c r="G443" s="44" t="s">
        <v>63</v>
      </c>
      <c r="H443" s="44"/>
      <c r="I443" s="44" t="s">
        <v>975</v>
      </c>
      <c r="J443" s="44"/>
      <c r="K443" s="500">
        <v>0</v>
      </c>
      <c r="L443" s="1" t="s">
        <v>972</v>
      </c>
    </row>
    <row r="444" spans="1:12">
      <c r="A444" s="44"/>
      <c r="B444" s="497">
        <v>45966</v>
      </c>
      <c r="C444" s="44" t="s">
        <v>976</v>
      </c>
      <c r="D444" s="44" t="s">
        <v>977</v>
      </c>
      <c r="E444" s="44">
        <v>28234.98</v>
      </c>
      <c r="F444" s="44" t="s">
        <v>52</v>
      </c>
      <c r="G444" s="44" t="s">
        <v>157</v>
      </c>
      <c r="H444" s="44" t="s">
        <v>669</v>
      </c>
      <c r="I444" s="44" t="s">
        <v>978</v>
      </c>
      <c r="J444" s="44"/>
      <c r="K444" s="500">
        <v>0</v>
      </c>
      <c r="L444" s="1" t="s">
        <v>976</v>
      </c>
    </row>
    <row r="445" spans="1:12">
      <c r="A445" s="44"/>
      <c r="B445" s="497">
        <v>45973</v>
      </c>
      <c r="C445" s="44" t="s">
        <v>979</v>
      </c>
      <c r="D445" s="44" t="s">
        <v>980</v>
      </c>
      <c r="E445" s="44">
        <v>8361.25</v>
      </c>
      <c r="F445" s="44" t="s">
        <v>52</v>
      </c>
      <c r="G445" s="44" t="s">
        <v>224</v>
      </c>
      <c r="H445" s="44" t="s">
        <v>669</v>
      </c>
      <c r="I445" s="44" t="s">
        <v>326</v>
      </c>
      <c r="J445" s="44"/>
      <c r="K445" s="500">
        <v>0</v>
      </c>
      <c r="L445" s="1" t="s">
        <v>979</v>
      </c>
    </row>
    <row r="446" spans="1:12">
      <c r="A446" s="44"/>
      <c r="B446" s="497">
        <v>45973</v>
      </c>
      <c r="C446" s="44" t="s">
        <v>979</v>
      </c>
      <c r="D446" s="44" t="s">
        <v>981</v>
      </c>
      <c r="E446" s="44">
        <v>3494.06</v>
      </c>
      <c r="F446" s="44" t="s">
        <v>52</v>
      </c>
      <c r="G446" s="44" t="s">
        <v>224</v>
      </c>
      <c r="H446" s="44" t="s">
        <v>669</v>
      </c>
      <c r="I446" s="44" t="s">
        <v>369</v>
      </c>
      <c r="J446" s="44"/>
      <c r="K446" s="500">
        <v>0</v>
      </c>
      <c r="L446" s="1" t="s">
        <v>979</v>
      </c>
    </row>
    <row r="447" spans="1:12">
      <c r="A447" s="44"/>
      <c r="B447" s="497">
        <v>45975</v>
      </c>
      <c r="C447" s="44" t="s">
        <v>982</v>
      </c>
      <c r="D447" s="44" t="s">
        <v>983</v>
      </c>
      <c r="E447" s="44">
        <v>9000</v>
      </c>
      <c r="F447" s="44" t="s">
        <v>82</v>
      </c>
      <c r="G447" s="44" t="s">
        <v>984</v>
      </c>
      <c r="H447" s="44"/>
      <c r="I447" s="44" t="s">
        <v>240</v>
      </c>
      <c r="J447" s="44"/>
      <c r="K447" s="500">
        <v>0</v>
      </c>
      <c r="L447" s="1" t="s">
        <v>985</v>
      </c>
    </row>
    <row r="448" spans="1:12">
      <c r="A448" s="44"/>
      <c r="B448" s="497">
        <v>45790</v>
      </c>
      <c r="C448" s="44" t="s">
        <v>310</v>
      </c>
      <c r="D448" s="44" t="s">
        <v>562</v>
      </c>
      <c r="E448" s="44">
        <v>-24978.36</v>
      </c>
      <c r="F448" s="44" t="s">
        <v>52</v>
      </c>
      <c r="G448" s="44"/>
      <c r="H448" s="44" t="s">
        <v>72</v>
      </c>
      <c r="I448" s="44" t="s">
        <v>563</v>
      </c>
      <c r="J448" s="44"/>
      <c r="K448" s="500">
        <v>30843.200000000001</v>
      </c>
      <c r="L448" s="1" t="s">
        <v>564</v>
      </c>
    </row>
    <row r="449" spans="1:12">
      <c r="A449" s="44"/>
      <c r="B449" s="497">
        <v>45790</v>
      </c>
      <c r="C449" s="44" t="s">
        <v>310</v>
      </c>
      <c r="D449" s="44" t="s">
        <v>311</v>
      </c>
      <c r="E449" s="44">
        <v>24978.36</v>
      </c>
      <c r="F449" s="44" t="s">
        <v>52</v>
      </c>
      <c r="G449" s="44"/>
      <c r="H449" s="44" t="s">
        <v>72</v>
      </c>
      <c r="I449" s="44" t="s">
        <v>312</v>
      </c>
      <c r="J449" s="44"/>
      <c r="K449" s="500">
        <v>0</v>
      </c>
      <c r="L449" s="1" t="s">
        <v>310</v>
      </c>
    </row>
    <row r="450" spans="1:12">
      <c r="A450" s="44"/>
      <c r="B450" s="497">
        <v>45978</v>
      </c>
      <c r="C450" s="44" t="s">
        <v>684</v>
      </c>
      <c r="D450" s="44" t="s">
        <v>685</v>
      </c>
      <c r="E450" s="44">
        <v>20000</v>
      </c>
      <c r="F450" s="44" t="s">
        <v>60</v>
      </c>
      <c r="G450" s="44"/>
      <c r="H450" s="44" t="s">
        <v>669</v>
      </c>
      <c r="I450" s="44" t="s">
        <v>986</v>
      </c>
      <c r="J450" s="44"/>
      <c r="K450" s="500">
        <v>0</v>
      </c>
      <c r="L450" s="1" t="s">
        <v>684</v>
      </c>
    </row>
    <row r="451" spans="1:12">
      <c r="A451" s="44"/>
      <c r="B451" s="497">
        <v>45978</v>
      </c>
      <c r="C451" s="44" t="s">
        <v>987</v>
      </c>
      <c r="D451" s="44" t="s">
        <v>988</v>
      </c>
      <c r="E451" s="44">
        <v>20000</v>
      </c>
      <c r="F451" s="44" t="s">
        <v>52</v>
      </c>
      <c r="G451" s="44"/>
      <c r="H451" s="44"/>
      <c r="I451" s="44" t="s">
        <v>989</v>
      </c>
      <c r="J451" s="44"/>
      <c r="K451" s="500">
        <v>78343.78</v>
      </c>
      <c r="L451" s="1" t="s">
        <v>564</v>
      </c>
    </row>
    <row r="452" spans="1:12">
      <c r="A452" s="44"/>
      <c r="B452" s="497">
        <v>45985</v>
      </c>
      <c r="C452" s="44" t="s">
        <v>503</v>
      </c>
      <c r="D452" s="44" t="s">
        <v>990</v>
      </c>
      <c r="E452" s="44">
        <v>2802.4</v>
      </c>
      <c r="F452" s="44" t="s">
        <v>52</v>
      </c>
      <c r="G452" s="44" t="s">
        <v>224</v>
      </c>
      <c r="H452" s="44" t="s">
        <v>669</v>
      </c>
      <c r="I452" s="44" t="s">
        <v>991</v>
      </c>
      <c r="J452" s="44"/>
      <c r="K452" s="500">
        <v>0</v>
      </c>
      <c r="L452" s="1" t="s">
        <v>503</v>
      </c>
    </row>
    <row r="453" spans="1:12">
      <c r="A453" s="44"/>
      <c r="B453" s="497">
        <v>45985</v>
      </c>
      <c r="C453" s="44" t="s">
        <v>318</v>
      </c>
      <c r="D453" s="44"/>
      <c r="E453" s="44">
        <v>19000</v>
      </c>
      <c r="F453" s="44" t="s">
        <v>232</v>
      </c>
      <c r="G453" s="44"/>
      <c r="H453" s="44" t="s">
        <v>669</v>
      </c>
      <c r="I453" s="44" t="s">
        <v>883</v>
      </c>
      <c r="J453" s="44"/>
      <c r="K453" s="500">
        <v>0</v>
      </c>
      <c r="L453" s="1">
        <v>0</v>
      </c>
    </row>
    <row r="454" spans="1:12">
      <c r="A454" s="44"/>
      <c r="B454" s="497">
        <v>45985</v>
      </c>
      <c r="C454" s="44" t="s">
        <v>87</v>
      </c>
      <c r="D454" s="44" t="s">
        <v>792</v>
      </c>
      <c r="E454" s="44">
        <v>629.34</v>
      </c>
      <c r="F454" s="44" t="s">
        <v>161</v>
      </c>
      <c r="G454" s="44"/>
      <c r="H454" s="44"/>
      <c r="I454" s="44" t="s">
        <v>793</v>
      </c>
      <c r="J454" s="44"/>
      <c r="K454" s="500">
        <v>383934.15</v>
      </c>
      <c r="L454" s="1" t="s">
        <v>87</v>
      </c>
    </row>
    <row r="455" spans="1:12">
      <c r="A455" s="44"/>
      <c r="B455" s="497">
        <v>45986</v>
      </c>
      <c r="C455" s="44" t="s">
        <v>87</v>
      </c>
      <c r="D455" s="44" t="s">
        <v>792</v>
      </c>
      <c r="E455" s="44">
        <v>60033.760000000002</v>
      </c>
      <c r="F455" s="44" t="s">
        <v>161</v>
      </c>
      <c r="G455" s="44" t="s">
        <v>63</v>
      </c>
      <c r="H455" s="44"/>
      <c r="I455" s="44" t="s">
        <v>793</v>
      </c>
      <c r="J455" s="44"/>
      <c r="K455" s="500">
        <v>383934.15</v>
      </c>
      <c r="L455" s="1" t="s">
        <v>87</v>
      </c>
    </row>
    <row r="456" spans="1:12">
      <c r="A456" s="44"/>
      <c r="B456" s="497">
        <v>45986</v>
      </c>
      <c r="C456" s="44" t="s">
        <v>87</v>
      </c>
      <c r="D456" s="44" t="s">
        <v>309</v>
      </c>
      <c r="E456" s="44">
        <v>100000</v>
      </c>
      <c r="F456" s="44" t="s">
        <v>161</v>
      </c>
      <c r="G456" s="44" t="s">
        <v>63</v>
      </c>
      <c r="H456" s="44"/>
      <c r="I456" s="44" t="s">
        <v>383</v>
      </c>
      <c r="J456" s="44"/>
      <c r="K456" s="500">
        <v>71838</v>
      </c>
      <c r="L456" s="1" t="s">
        <v>87</v>
      </c>
    </row>
    <row r="457" spans="1:12">
      <c r="A457" s="44"/>
      <c r="B457" s="497">
        <v>45986</v>
      </c>
      <c r="C457" s="44" t="s">
        <v>992</v>
      </c>
      <c r="D457" s="44" t="s">
        <v>993</v>
      </c>
      <c r="E457" s="44">
        <v>900</v>
      </c>
      <c r="F457" s="44" t="s">
        <v>60</v>
      </c>
      <c r="G457" s="44"/>
      <c r="H457" s="44"/>
      <c r="I457" s="44" t="s">
        <v>994</v>
      </c>
      <c r="J457" s="44"/>
      <c r="K457" s="500" t="e">
        <v>#N/A</v>
      </c>
      <c r="L457" s="1" t="e">
        <v>#N/A</v>
      </c>
    </row>
    <row r="458" spans="1:12">
      <c r="A458" s="44"/>
      <c r="B458" s="497">
        <v>45986</v>
      </c>
      <c r="C458" s="44" t="s">
        <v>995</v>
      </c>
      <c r="D458" s="44" t="s">
        <v>996</v>
      </c>
      <c r="E458" s="44">
        <v>8646</v>
      </c>
      <c r="F458" s="44" t="s">
        <v>52</v>
      </c>
      <c r="G458" s="44" t="s">
        <v>224</v>
      </c>
      <c r="H458" s="44" t="s">
        <v>669</v>
      </c>
      <c r="I458" s="44" t="s">
        <v>997</v>
      </c>
      <c r="J458" s="44"/>
      <c r="K458" s="500">
        <v>0</v>
      </c>
      <c r="L458" s="1" t="s">
        <v>995</v>
      </c>
    </row>
    <row r="459" spans="1:12">
      <c r="A459" s="44"/>
      <c r="B459" s="497">
        <v>45988</v>
      </c>
      <c r="C459" s="44" t="s">
        <v>652</v>
      </c>
      <c r="D459" s="44" t="s">
        <v>650</v>
      </c>
      <c r="E459" s="44">
        <v>41800</v>
      </c>
      <c r="F459" s="44" t="s">
        <v>60</v>
      </c>
      <c r="G459" s="44" t="s">
        <v>63</v>
      </c>
      <c r="H459" s="44"/>
      <c r="I459" s="44" t="s">
        <v>687</v>
      </c>
      <c r="J459" s="44"/>
      <c r="K459" s="500">
        <v>1881</v>
      </c>
      <c r="L459" s="1" t="s">
        <v>652</v>
      </c>
    </row>
    <row r="460" spans="1:12">
      <c r="A460" s="44"/>
      <c r="B460" s="497">
        <v>45988</v>
      </c>
      <c r="C460" s="44" t="s">
        <v>87</v>
      </c>
      <c r="D460" s="44" t="s">
        <v>286</v>
      </c>
      <c r="E460" s="44">
        <v>8000</v>
      </c>
      <c r="F460" s="44" t="s">
        <v>52</v>
      </c>
      <c r="G460" s="44" t="s">
        <v>63</v>
      </c>
      <c r="H460" s="44"/>
      <c r="I460" s="44" t="s">
        <v>287</v>
      </c>
      <c r="J460" s="44"/>
      <c r="K460" s="500">
        <v>345934.6</v>
      </c>
      <c r="L460" s="1" t="s">
        <v>87</v>
      </c>
    </row>
    <row r="461" spans="1:12">
      <c r="A461" s="44"/>
      <c r="B461" s="497">
        <v>45988</v>
      </c>
      <c r="C461" s="44" t="s">
        <v>87</v>
      </c>
      <c r="D461" s="44" t="s">
        <v>286</v>
      </c>
      <c r="E461" s="44">
        <v>56516</v>
      </c>
      <c r="F461" s="44" t="s">
        <v>52</v>
      </c>
      <c r="G461" s="44" t="s">
        <v>63</v>
      </c>
      <c r="H461" s="44"/>
      <c r="I461" s="44" t="s">
        <v>287</v>
      </c>
      <c r="J461" s="44"/>
      <c r="K461" s="500">
        <v>345934.6</v>
      </c>
      <c r="L461" s="1" t="s">
        <v>87</v>
      </c>
    </row>
    <row r="462" spans="1:12">
      <c r="A462" s="44"/>
      <c r="B462" s="497">
        <v>45988</v>
      </c>
      <c r="C462" s="44" t="s">
        <v>998</v>
      </c>
      <c r="D462" s="44" t="s">
        <v>999</v>
      </c>
      <c r="E462" s="44">
        <v>5800</v>
      </c>
      <c r="F462" s="44" t="s">
        <v>52</v>
      </c>
      <c r="G462" s="44" t="s">
        <v>224</v>
      </c>
      <c r="H462" s="44"/>
      <c r="I462" s="44" t="s">
        <v>1000</v>
      </c>
      <c r="J462" s="44"/>
      <c r="K462" s="500">
        <v>0</v>
      </c>
      <c r="L462" s="1" t="s">
        <v>998</v>
      </c>
    </row>
    <row r="463" spans="1:12">
      <c r="A463" s="44"/>
      <c r="B463" s="497">
        <v>45989</v>
      </c>
      <c r="C463" s="44" t="s">
        <v>960</v>
      </c>
      <c r="D463" s="44" t="s">
        <v>1001</v>
      </c>
      <c r="E463" s="44">
        <v>85073</v>
      </c>
      <c r="F463" s="44" t="s">
        <v>52</v>
      </c>
      <c r="G463" s="44"/>
      <c r="H463" s="44"/>
      <c r="I463" s="44" t="s">
        <v>1002</v>
      </c>
      <c r="J463" s="44"/>
      <c r="K463" s="500">
        <v>0</v>
      </c>
      <c r="L463" s="1" t="s">
        <v>960</v>
      </c>
    </row>
    <row r="464" spans="1:12">
      <c r="A464" s="44"/>
      <c r="B464" s="497">
        <v>45989</v>
      </c>
      <c r="C464" s="44" t="s">
        <v>235</v>
      </c>
      <c r="D464" s="44" t="s">
        <v>1003</v>
      </c>
      <c r="E464" s="44">
        <v>11100</v>
      </c>
      <c r="F464" s="44" t="s">
        <v>60</v>
      </c>
      <c r="G464" s="44" t="s">
        <v>63</v>
      </c>
      <c r="H464" s="44"/>
      <c r="I464" s="44" t="s">
        <v>1004</v>
      </c>
      <c r="J464" s="44"/>
      <c r="K464" s="500">
        <v>0</v>
      </c>
      <c r="L464" s="1" t="s">
        <v>235</v>
      </c>
    </row>
    <row r="465" spans="1:12">
      <c r="A465" s="44"/>
      <c r="B465" s="497">
        <v>45989</v>
      </c>
      <c r="C465" s="44" t="s">
        <v>235</v>
      </c>
      <c r="D465" s="44" t="s">
        <v>236</v>
      </c>
      <c r="E465" s="44">
        <v>18900</v>
      </c>
      <c r="F465" s="44" t="s">
        <v>60</v>
      </c>
      <c r="G465" s="44" t="s">
        <v>63</v>
      </c>
      <c r="H465" s="44"/>
      <c r="I465" s="44" t="s">
        <v>1005</v>
      </c>
      <c r="J465" s="44"/>
      <c r="K465" s="500">
        <v>9100</v>
      </c>
      <c r="L465" s="1" t="s">
        <v>235</v>
      </c>
    </row>
    <row r="466" spans="1:12">
      <c r="A466" s="44"/>
      <c r="B466" s="497">
        <v>45989</v>
      </c>
      <c r="C466" s="44" t="s">
        <v>134</v>
      </c>
      <c r="D466" s="44" t="s">
        <v>1006</v>
      </c>
      <c r="E466" s="44">
        <v>12137</v>
      </c>
      <c r="F466" s="44" t="s">
        <v>177</v>
      </c>
      <c r="G466" s="44"/>
      <c r="H466" s="44"/>
      <c r="I466" s="44" t="s">
        <v>1007</v>
      </c>
      <c r="J466" s="44"/>
      <c r="K466" s="500">
        <v>0</v>
      </c>
      <c r="L466" s="1" t="s">
        <v>134</v>
      </c>
    </row>
    <row r="467" spans="1:12">
      <c r="A467" s="44"/>
      <c r="B467" s="497">
        <v>45986</v>
      </c>
      <c r="C467" s="44" t="s">
        <v>269</v>
      </c>
      <c r="D467" s="44" t="s">
        <v>1008</v>
      </c>
      <c r="E467" s="44">
        <v>8100</v>
      </c>
      <c r="F467" s="44" t="s">
        <v>52</v>
      </c>
      <c r="G467" s="44"/>
      <c r="H467" s="44"/>
      <c r="I467" s="44" t="s">
        <v>1009</v>
      </c>
      <c r="J467" s="44"/>
      <c r="K467" s="500">
        <v>0</v>
      </c>
      <c r="L467" s="1" t="s">
        <v>269</v>
      </c>
    </row>
    <row r="468" spans="1:12">
      <c r="A468" s="44"/>
      <c r="B468" s="497">
        <v>45986</v>
      </c>
      <c r="C468" s="44" t="s">
        <v>269</v>
      </c>
      <c r="D468" s="44" t="s">
        <v>1010</v>
      </c>
      <c r="E468" s="44">
        <v>32000</v>
      </c>
      <c r="F468" s="44" t="s">
        <v>52</v>
      </c>
      <c r="G468" s="44"/>
      <c r="H468" s="44"/>
      <c r="I468" s="44" t="s">
        <v>1011</v>
      </c>
      <c r="J468" s="44"/>
      <c r="K468" s="500">
        <v>0</v>
      </c>
      <c r="L468" s="1" t="s">
        <v>269</v>
      </c>
    </row>
    <row r="469" spans="1:12">
      <c r="A469" s="44"/>
      <c r="B469" s="497">
        <v>45986</v>
      </c>
      <c r="C469" s="44" t="s">
        <v>269</v>
      </c>
      <c r="D469" s="44" t="s">
        <v>1012</v>
      </c>
      <c r="E469" s="44">
        <v>9500</v>
      </c>
      <c r="F469" s="44" t="s">
        <v>52</v>
      </c>
      <c r="G469" s="44"/>
      <c r="H469" s="44"/>
      <c r="I469" s="44" t="s">
        <v>1013</v>
      </c>
      <c r="J469" s="44"/>
      <c r="K469" s="500">
        <v>0</v>
      </c>
      <c r="L469" s="1" t="s">
        <v>269</v>
      </c>
    </row>
    <row r="470" spans="1:12">
      <c r="A470" s="44"/>
      <c r="B470" s="497">
        <v>45992</v>
      </c>
      <c r="C470" s="44" t="s">
        <v>797</v>
      </c>
      <c r="D470" s="44" t="s">
        <v>795</v>
      </c>
      <c r="E470" s="44">
        <v>10000</v>
      </c>
      <c r="F470" s="44" t="s">
        <v>52</v>
      </c>
      <c r="G470" s="44"/>
      <c r="H470" s="44"/>
      <c r="I470" s="44" t="s">
        <v>796</v>
      </c>
      <c r="J470" s="44"/>
      <c r="K470" s="500">
        <v>58000</v>
      </c>
      <c r="L470" s="1" t="s">
        <v>797</v>
      </c>
    </row>
    <row r="471" spans="1:12">
      <c r="A471" s="44"/>
      <c r="B471" s="497">
        <v>45960</v>
      </c>
      <c r="C471" s="44" t="s">
        <v>87</v>
      </c>
      <c r="D471" s="44" t="s">
        <v>294</v>
      </c>
      <c r="E471" s="44">
        <v>-4.4000000000000004</v>
      </c>
      <c r="F471" s="44" t="s">
        <v>52</v>
      </c>
      <c r="G471" s="44" t="s">
        <v>145</v>
      </c>
      <c r="H471" s="44"/>
      <c r="I471" s="44" t="s">
        <v>295</v>
      </c>
      <c r="J471" s="44"/>
      <c r="K471" s="500">
        <v>141.80000000004699</v>
      </c>
      <c r="L471" s="1" t="s">
        <v>87</v>
      </c>
    </row>
    <row r="472" spans="1:12">
      <c r="A472" s="44"/>
      <c r="B472" s="497">
        <v>45960</v>
      </c>
      <c r="C472" s="44" t="s">
        <v>87</v>
      </c>
      <c r="D472" s="44" t="s">
        <v>290</v>
      </c>
      <c r="E472" s="44">
        <v>-50</v>
      </c>
      <c r="F472" s="44" t="s">
        <v>52</v>
      </c>
      <c r="G472" s="44" t="s">
        <v>145</v>
      </c>
      <c r="H472" s="44"/>
      <c r="I472" s="44" t="s">
        <v>291</v>
      </c>
      <c r="J472" s="44"/>
      <c r="K472" s="500">
        <v>50</v>
      </c>
      <c r="L472" s="1" t="s">
        <v>87</v>
      </c>
    </row>
    <row r="473" spans="1:12">
      <c r="A473" s="44"/>
      <c r="B473" s="497">
        <v>45960</v>
      </c>
      <c r="C473" s="44" t="s">
        <v>87</v>
      </c>
      <c r="D473" s="44" t="s">
        <v>286</v>
      </c>
      <c r="E473" s="44">
        <v>1.6</v>
      </c>
      <c r="F473" s="44" t="s">
        <v>52</v>
      </c>
      <c r="G473" s="44" t="s">
        <v>145</v>
      </c>
      <c r="H473" s="44"/>
      <c r="I473" s="44" t="s">
        <v>287</v>
      </c>
      <c r="J473" s="44"/>
      <c r="K473" s="500">
        <v>345934.6</v>
      </c>
      <c r="L473" s="1" t="s">
        <v>87</v>
      </c>
    </row>
    <row r="474" spans="1:12">
      <c r="A474" s="44"/>
      <c r="B474" s="497">
        <v>46001</v>
      </c>
      <c r="C474" s="44" t="s">
        <v>933</v>
      </c>
      <c r="D474" s="44" t="s">
        <v>1014</v>
      </c>
      <c r="E474" s="44">
        <v>94500</v>
      </c>
      <c r="F474" s="44" t="s">
        <v>52</v>
      </c>
      <c r="G474" s="44"/>
      <c r="H474" s="44"/>
      <c r="I474" s="501" t="s">
        <v>1015</v>
      </c>
      <c r="J474" s="44"/>
      <c r="K474" s="500">
        <v>10500</v>
      </c>
      <c r="L474" s="1" t="s">
        <v>580</v>
      </c>
    </row>
    <row r="475" spans="1:12">
      <c r="A475" s="44"/>
      <c r="B475" s="497">
        <v>46006</v>
      </c>
      <c r="C475" s="44" t="s">
        <v>1016</v>
      </c>
      <c r="D475" s="44" t="s">
        <v>1017</v>
      </c>
      <c r="E475" s="44">
        <v>99400</v>
      </c>
      <c r="F475" s="44" t="s">
        <v>52</v>
      </c>
      <c r="G475" s="44"/>
      <c r="H475" s="44"/>
      <c r="I475" s="44" t="s">
        <v>1018</v>
      </c>
      <c r="J475" s="44"/>
      <c r="K475" s="500">
        <v>-99400</v>
      </c>
      <c r="L475" s="1" t="s">
        <v>1016</v>
      </c>
    </row>
    <row r="476" spans="1:12">
      <c r="A476" s="44"/>
      <c r="B476" s="497">
        <v>46007</v>
      </c>
      <c r="C476" s="44" t="s">
        <v>580</v>
      </c>
      <c r="D476" s="44" t="s">
        <v>581</v>
      </c>
      <c r="E476" s="44">
        <v>157000</v>
      </c>
      <c r="F476" s="44" t="s">
        <v>52</v>
      </c>
      <c r="G476" s="44"/>
      <c r="H476" s="44"/>
      <c r="I476" s="44" t="s">
        <v>582</v>
      </c>
      <c r="J476" s="44"/>
      <c r="K476" s="500">
        <v>0</v>
      </c>
      <c r="L476" s="1" t="s">
        <v>580</v>
      </c>
    </row>
    <row r="477" spans="1:12">
      <c r="A477" s="44"/>
      <c r="B477" s="497">
        <v>46007</v>
      </c>
      <c r="C477" s="44" t="s">
        <v>269</v>
      </c>
      <c r="D477" s="44" t="s">
        <v>1019</v>
      </c>
      <c r="E477" s="44">
        <v>6000</v>
      </c>
      <c r="F477" s="44" t="s">
        <v>52</v>
      </c>
      <c r="G477" s="44"/>
      <c r="H477" s="44"/>
      <c r="I477" s="44" t="s">
        <v>1020</v>
      </c>
      <c r="J477" s="44"/>
      <c r="K477" s="500">
        <v>0</v>
      </c>
      <c r="L477" s="1" t="s">
        <v>269</v>
      </c>
    </row>
    <row r="478" spans="1:12">
      <c r="A478" s="44"/>
      <c r="B478" s="497">
        <v>46007</v>
      </c>
      <c r="C478" s="44" t="s">
        <v>269</v>
      </c>
      <c r="D478" s="44" t="s">
        <v>1021</v>
      </c>
      <c r="E478" s="44">
        <v>6800</v>
      </c>
      <c r="F478" s="44" t="s">
        <v>52</v>
      </c>
      <c r="G478" s="44"/>
      <c r="H478" s="44"/>
      <c r="I478" s="44" t="s">
        <v>1022</v>
      </c>
      <c r="J478" s="44"/>
      <c r="K478" s="500">
        <v>0</v>
      </c>
      <c r="L478" s="1" t="s">
        <v>269</v>
      </c>
    </row>
    <row r="479" spans="1:12">
      <c r="A479" s="44"/>
      <c r="B479" s="497">
        <v>46007</v>
      </c>
      <c r="C479" s="44" t="s">
        <v>269</v>
      </c>
      <c r="D479" s="44" t="s">
        <v>270</v>
      </c>
      <c r="E479" s="44">
        <v>69800</v>
      </c>
      <c r="F479" s="44" t="s">
        <v>52</v>
      </c>
      <c r="G479" s="44"/>
      <c r="H479" s="44"/>
      <c r="I479" s="44" t="s">
        <v>1023</v>
      </c>
      <c r="J479" s="44"/>
      <c r="K479" s="500">
        <v>0</v>
      </c>
      <c r="L479" s="1" t="s">
        <v>269</v>
      </c>
    </row>
    <row r="480" spans="1:12">
      <c r="A480" s="44"/>
      <c r="B480" s="497">
        <v>46007</v>
      </c>
      <c r="C480" s="44" t="s">
        <v>269</v>
      </c>
      <c r="D480" s="44" t="s">
        <v>1024</v>
      </c>
      <c r="E480" s="44">
        <v>170208</v>
      </c>
      <c r="F480" s="44" t="s">
        <v>52</v>
      </c>
      <c r="G480" s="44"/>
      <c r="H480" s="44"/>
      <c r="I480" s="44" t="s">
        <v>1025</v>
      </c>
      <c r="J480" s="44"/>
      <c r="K480" s="500">
        <v>-170208</v>
      </c>
      <c r="L480" s="1" t="s">
        <v>269</v>
      </c>
    </row>
    <row r="481" spans="1:12">
      <c r="A481" s="44"/>
      <c r="B481" s="497">
        <v>46009</v>
      </c>
      <c r="C481" s="44" t="s">
        <v>134</v>
      </c>
      <c r="D481" s="44" t="s">
        <v>1026</v>
      </c>
      <c r="E481" s="44">
        <v>270438.48</v>
      </c>
      <c r="F481" s="44" t="s">
        <v>177</v>
      </c>
      <c r="G481" s="44"/>
      <c r="H481" s="44"/>
      <c r="I481" s="44" t="s">
        <v>1027</v>
      </c>
      <c r="J481" s="44"/>
      <c r="K481" s="500">
        <v>22036</v>
      </c>
      <c r="L481" s="1" t="s">
        <v>134</v>
      </c>
    </row>
    <row r="482" spans="1:12">
      <c r="A482" s="44"/>
      <c r="B482" s="497">
        <v>46009</v>
      </c>
      <c r="C482" s="44" t="s">
        <v>174</v>
      </c>
      <c r="D482" s="44" t="s">
        <v>1028</v>
      </c>
      <c r="E482" s="44">
        <v>4450</v>
      </c>
      <c r="F482" s="44" t="s">
        <v>52</v>
      </c>
      <c r="G482" s="44"/>
      <c r="H482" s="44"/>
      <c r="I482" s="44" t="s">
        <v>1029</v>
      </c>
      <c r="J482" s="44"/>
      <c r="K482" s="500">
        <v>0</v>
      </c>
      <c r="L482" s="1" t="s">
        <v>174</v>
      </c>
    </row>
    <row r="483" spans="1:12">
      <c r="A483" s="44"/>
      <c r="B483" s="497">
        <v>46014</v>
      </c>
      <c r="C483" s="44" t="s">
        <v>762</v>
      </c>
      <c r="D483" s="44" t="s">
        <v>763</v>
      </c>
      <c r="E483" s="44">
        <v>50000</v>
      </c>
      <c r="F483" s="502" t="s">
        <v>167</v>
      </c>
      <c r="G483" s="44" t="s">
        <v>63</v>
      </c>
      <c r="H483" s="44" t="s">
        <v>669</v>
      </c>
      <c r="I483" s="44" t="s">
        <v>764</v>
      </c>
      <c r="J483" s="44"/>
      <c r="K483" s="500">
        <v>52601.77</v>
      </c>
      <c r="L483" s="1" t="s">
        <v>762</v>
      </c>
    </row>
    <row r="484" spans="1:12">
      <c r="A484" s="44"/>
      <c r="B484" s="497">
        <v>46017</v>
      </c>
      <c r="C484" s="44" t="s">
        <v>1030</v>
      </c>
      <c r="D484" s="44" t="s">
        <v>1031</v>
      </c>
      <c r="E484" s="44">
        <v>121610.08</v>
      </c>
      <c r="F484" s="502" t="s">
        <v>60</v>
      </c>
      <c r="G484" s="44" t="s">
        <v>63</v>
      </c>
      <c r="H484" s="44"/>
      <c r="I484" s="44" t="s">
        <v>1032</v>
      </c>
      <c r="J484" s="44"/>
      <c r="K484" s="500">
        <v>0</v>
      </c>
      <c r="L484" s="1" t="s">
        <v>1030</v>
      </c>
    </row>
    <row r="485" spans="1:12">
      <c r="A485" s="44"/>
      <c r="B485" s="497">
        <v>46020</v>
      </c>
      <c r="C485" s="44" t="s">
        <v>1033</v>
      </c>
      <c r="D485" s="44" t="s">
        <v>1034</v>
      </c>
      <c r="E485" s="44">
        <v>14696.31</v>
      </c>
      <c r="F485" s="502" t="s">
        <v>186</v>
      </c>
      <c r="G485" s="44" t="s">
        <v>52</v>
      </c>
      <c r="H485" s="44"/>
      <c r="I485" s="44" t="s">
        <v>1035</v>
      </c>
      <c r="J485" s="44"/>
      <c r="K485" s="500">
        <v>0</v>
      </c>
      <c r="L485" s="1" t="s">
        <v>1033</v>
      </c>
    </row>
    <row r="486" spans="1:12">
      <c r="A486" s="44"/>
      <c r="B486" s="497">
        <v>46020</v>
      </c>
      <c r="C486" s="44" t="s">
        <v>1033</v>
      </c>
      <c r="D486" s="44" t="s">
        <v>1034</v>
      </c>
      <c r="E486" s="44">
        <v>11303.69</v>
      </c>
      <c r="F486" s="502" t="s">
        <v>52</v>
      </c>
      <c r="G486" s="44" t="s">
        <v>63</v>
      </c>
      <c r="H486" s="44" t="s">
        <v>63</v>
      </c>
      <c r="I486" s="44" t="s">
        <v>1035</v>
      </c>
      <c r="J486" s="44"/>
      <c r="K486" s="500">
        <v>0</v>
      </c>
      <c r="L486" s="1" t="s">
        <v>1033</v>
      </c>
    </row>
    <row r="487" spans="1:12">
      <c r="A487" s="44"/>
      <c r="B487" s="497">
        <v>46020</v>
      </c>
      <c r="C487" s="44" t="s">
        <v>87</v>
      </c>
      <c r="D487" s="44" t="s">
        <v>309</v>
      </c>
      <c r="E487" s="44">
        <v>786.56</v>
      </c>
      <c r="F487" s="44" t="s">
        <v>186</v>
      </c>
      <c r="G487" s="44"/>
      <c r="H487" s="44"/>
      <c r="I487" s="44"/>
      <c r="J487" s="44"/>
      <c r="K487" s="500">
        <v>71838</v>
      </c>
      <c r="L487" s="1" t="s">
        <v>87</v>
      </c>
    </row>
    <row r="488" spans="1:12">
      <c r="A488" s="44"/>
      <c r="B488" s="497">
        <v>46021</v>
      </c>
      <c r="C488" s="44" t="s">
        <v>87</v>
      </c>
      <c r="D488" s="44" t="s">
        <v>309</v>
      </c>
      <c r="E488" s="44">
        <v>63475</v>
      </c>
      <c r="F488" s="44" t="s">
        <v>186</v>
      </c>
      <c r="G488" s="44" t="s">
        <v>63</v>
      </c>
      <c r="H488" s="44"/>
      <c r="I488" s="44"/>
      <c r="J488" s="44"/>
      <c r="K488" s="500">
        <v>71838</v>
      </c>
      <c r="L488" s="1" t="s">
        <v>87</v>
      </c>
    </row>
    <row r="489" spans="1:12">
      <c r="A489" s="44"/>
      <c r="B489" s="497">
        <v>46021</v>
      </c>
      <c r="C489" s="44" t="s">
        <v>87</v>
      </c>
      <c r="D489" s="44" t="s">
        <v>309</v>
      </c>
      <c r="E489" s="44">
        <v>4658.4399999999996</v>
      </c>
      <c r="F489" s="44" t="s">
        <v>186</v>
      </c>
      <c r="G489" s="44" t="s">
        <v>63</v>
      </c>
      <c r="H489" s="44"/>
      <c r="I489" s="44"/>
      <c r="J489" s="44"/>
      <c r="K489" s="500">
        <v>71838</v>
      </c>
      <c r="L489" s="1" t="s">
        <v>87</v>
      </c>
    </row>
    <row r="490" spans="1:12">
      <c r="A490" s="44"/>
      <c r="B490" s="497">
        <v>46021</v>
      </c>
      <c r="C490" s="44" t="s">
        <v>253</v>
      </c>
      <c r="D490" s="44" t="s">
        <v>254</v>
      </c>
      <c r="E490" s="44">
        <v>208092.74</v>
      </c>
      <c r="F490" s="502" t="s">
        <v>60</v>
      </c>
      <c r="G490" s="44" t="s">
        <v>63</v>
      </c>
      <c r="H490" s="44"/>
      <c r="I490" s="44"/>
      <c r="J490" s="44"/>
      <c r="K490" s="500">
        <v>0</v>
      </c>
      <c r="L490" s="1" t="s">
        <v>253</v>
      </c>
    </row>
    <row r="491" spans="1:12">
      <c r="A491" s="44"/>
      <c r="B491" s="497">
        <v>46021</v>
      </c>
      <c r="C491" s="44" t="s">
        <v>87</v>
      </c>
      <c r="D491" s="44" t="s">
        <v>284</v>
      </c>
      <c r="E491" s="44">
        <v>13789.5</v>
      </c>
      <c r="F491" s="44"/>
      <c r="G491" s="44"/>
      <c r="H491" s="44"/>
      <c r="I491" s="44" t="s">
        <v>378</v>
      </c>
      <c r="J491" s="44"/>
      <c r="K491" s="500">
        <v>37</v>
      </c>
      <c r="L491" s="1" t="s">
        <v>87</v>
      </c>
    </row>
    <row r="492" spans="1:12">
      <c r="A492" s="502"/>
      <c r="B492" s="503">
        <v>46021</v>
      </c>
      <c r="C492" s="502" t="s">
        <v>342</v>
      </c>
      <c r="D492" s="502" t="s">
        <v>1036</v>
      </c>
      <c r="E492" s="44">
        <v>100000</v>
      </c>
      <c r="F492" s="502" t="s">
        <v>52</v>
      </c>
      <c r="G492" s="502" t="s">
        <v>63</v>
      </c>
      <c r="H492" s="502"/>
      <c r="I492" s="502"/>
      <c r="J492" s="502"/>
      <c r="K492" s="504">
        <v>8000</v>
      </c>
      <c r="L492" s="505" t="s">
        <v>342</v>
      </c>
    </row>
  </sheetData>
  <autoFilter ref="A1:L492" xr:uid="{F27FB63B-063A-0C4D-913C-6970744EF31C}"/>
  <pageMargins left="0.75" right="0.75" top="1" bottom="1" header="0.5" footer="0.5"/>
  <pageSetup paperSize="9" orientation="portrait" horizontalDpi="0" verticalDpi="0"/>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52668-B998-FC48-AC9C-BB7E272D3EE9}">
  <dimension ref="A1:X3833"/>
  <sheetViews>
    <sheetView topLeftCell="A1776" zoomScaleSheetLayoutView="100" workbookViewId="0">
      <selection activeCell="F1" sqref="F1:F65536"/>
    </sheetView>
  </sheetViews>
  <sheetFormatPr baseColWidth="10" defaultColWidth="13.5" defaultRowHeight="16" customHeight="1"/>
  <cols>
    <col min="1" max="2" width="13.5" customWidth="1"/>
    <col min="3" max="3" width="79.1640625" customWidth="1"/>
    <col min="4" max="9" width="13.5" customWidth="1"/>
    <col min="10" max="10" width="17.1640625" bestFit="1" customWidth="1"/>
    <col min="11" max="11" width="13.6640625" bestFit="1" customWidth="1"/>
    <col min="12" max="12" width="12.6640625" bestFit="1" customWidth="1"/>
    <col min="13" max="14" width="12.83203125" bestFit="1" customWidth="1"/>
    <col min="15" max="18" width="13.6640625" bestFit="1" customWidth="1"/>
    <col min="19" max="22" width="12.83203125" bestFit="1" customWidth="1"/>
    <col min="23" max="23" width="14.83203125" bestFit="1" customWidth="1"/>
    <col min="24" max="24" width="12.6640625" bestFit="1" customWidth="1"/>
  </cols>
  <sheetData>
    <row r="1" spans="1:24" ht="16" customHeight="1">
      <c r="A1" s="185" t="s">
        <v>1037</v>
      </c>
      <c r="B1" s="187" t="s">
        <v>40</v>
      </c>
      <c r="C1" s="188" t="s">
        <v>1038</v>
      </c>
      <c r="D1" s="189" t="s">
        <v>1039</v>
      </c>
      <c r="E1" s="190" t="s">
        <v>1040</v>
      </c>
      <c r="F1" s="190" t="s">
        <v>1041</v>
      </c>
      <c r="G1" s="191" t="s">
        <v>1042</v>
      </c>
      <c r="H1" s="192" t="s">
        <v>1043</v>
      </c>
    </row>
    <row r="2" spans="1:24" ht="16" customHeight="1">
      <c r="A2" s="185">
        <v>1</v>
      </c>
      <c r="B2" s="193" t="s">
        <v>1044</v>
      </c>
      <c r="C2" s="198" t="s">
        <v>1045</v>
      </c>
      <c r="D2" s="195" t="s">
        <v>1046</v>
      </c>
      <c r="E2" s="196"/>
      <c r="F2" s="196">
        <v>2089.75</v>
      </c>
      <c r="G2" s="197">
        <v>982.84999999997694</v>
      </c>
      <c r="H2" s="192" t="s">
        <v>1047</v>
      </c>
    </row>
    <row r="3" spans="1:24" ht="16" customHeight="1">
      <c r="A3" s="185">
        <v>2</v>
      </c>
      <c r="B3" s="193" t="s">
        <v>1048</v>
      </c>
      <c r="C3" s="202" t="s">
        <v>1049</v>
      </c>
      <c r="D3" s="203" t="s">
        <v>1046</v>
      </c>
      <c r="E3" s="206"/>
      <c r="F3" s="204">
        <v>261</v>
      </c>
      <c r="G3" s="205">
        <v>21434.98</v>
      </c>
      <c r="H3" s="192" t="s">
        <v>1050</v>
      </c>
    </row>
    <row r="4" spans="1:24" ht="16" customHeight="1">
      <c r="A4" s="185">
        <v>2</v>
      </c>
      <c r="B4" s="193" t="s">
        <v>1048</v>
      </c>
      <c r="C4" s="207" t="s">
        <v>1051</v>
      </c>
      <c r="D4" s="203" t="s">
        <v>1046</v>
      </c>
      <c r="E4" s="204"/>
      <c r="F4" s="204">
        <v>300</v>
      </c>
      <c r="G4" s="205">
        <v>27037.98</v>
      </c>
      <c r="H4" s="192" t="s">
        <v>1047</v>
      </c>
    </row>
    <row r="5" spans="1:24" ht="16" customHeight="1">
      <c r="A5" s="185">
        <v>2</v>
      </c>
      <c r="B5" s="193" t="s">
        <v>1048</v>
      </c>
      <c r="C5" s="208" t="s">
        <v>1052</v>
      </c>
      <c r="D5" s="203" t="s">
        <v>1046</v>
      </c>
      <c r="E5" s="204"/>
      <c r="F5" s="204">
        <v>500</v>
      </c>
      <c r="G5" s="205">
        <v>26537.98</v>
      </c>
      <c r="H5" s="192" t="s">
        <v>1053</v>
      </c>
      <c r="J5" s="103"/>
      <c r="K5" s="103"/>
      <c r="L5" s="103"/>
      <c r="M5" s="104"/>
      <c r="N5" s="104"/>
      <c r="O5" s="104"/>
      <c r="P5" s="104"/>
      <c r="Q5" s="104"/>
      <c r="R5" s="104"/>
      <c r="S5" s="104"/>
      <c r="T5" s="104"/>
      <c r="U5" s="104"/>
      <c r="V5" s="104"/>
      <c r="W5" s="104"/>
      <c r="X5" s="105"/>
    </row>
    <row r="6" spans="1:24" ht="16" customHeight="1">
      <c r="A6" s="185">
        <v>2</v>
      </c>
      <c r="B6" s="193" t="s">
        <v>1048</v>
      </c>
      <c r="C6" s="202" t="s">
        <v>1054</v>
      </c>
      <c r="D6" s="203" t="s">
        <v>1046</v>
      </c>
      <c r="E6" s="204"/>
      <c r="F6" s="204">
        <v>500</v>
      </c>
      <c r="G6" s="205">
        <v>14831.64</v>
      </c>
      <c r="H6" s="192" t="s">
        <v>1053</v>
      </c>
      <c r="J6" s="103"/>
      <c r="K6" s="103"/>
      <c r="L6" s="172"/>
      <c r="M6" s="172"/>
      <c r="N6" s="172"/>
      <c r="O6" s="172"/>
      <c r="P6" s="172"/>
      <c r="Q6" s="172"/>
      <c r="R6" s="172"/>
      <c r="S6" s="172"/>
      <c r="T6" s="172"/>
      <c r="U6" s="172"/>
      <c r="V6" s="172"/>
      <c r="W6" s="172"/>
      <c r="X6" s="485"/>
    </row>
    <row r="7" spans="1:24" ht="16" customHeight="1">
      <c r="A7" s="185">
        <v>2</v>
      </c>
      <c r="B7" s="193" t="s">
        <v>1048</v>
      </c>
      <c r="C7" s="185" t="s">
        <v>1055</v>
      </c>
      <c r="D7" s="203" t="s">
        <v>1046</v>
      </c>
      <c r="E7" s="204"/>
      <c r="F7" s="204">
        <v>100</v>
      </c>
      <c r="G7" s="205">
        <v>14727.64</v>
      </c>
      <c r="H7" s="192" t="s">
        <v>1053</v>
      </c>
      <c r="J7" s="103"/>
      <c r="K7" s="103"/>
      <c r="L7" s="172"/>
      <c r="M7" s="172"/>
      <c r="N7" s="172"/>
      <c r="O7" s="172"/>
      <c r="P7" s="172"/>
      <c r="Q7" s="172"/>
      <c r="R7" s="172"/>
      <c r="S7" s="172"/>
      <c r="T7" s="172"/>
      <c r="U7" s="172"/>
      <c r="V7" s="172"/>
      <c r="W7" s="172"/>
      <c r="X7" s="485"/>
    </row>
    <row r="8" spans="1:24" ht="16" customHeight="1">
      <c r="A8" s="185">
        <v>2</v>
      </c>
      <c r="B8" s="193" t="s">
        <v>1048</v>
      </c>
      <c r="C8" s="210" t="s">
        <v>1056</v>
      </c>
      <c r="D8" s="203" t="s">
        <v>1046</v>
      </c>
      <c r="E8" s="204"/>
      <c r="F8" s="204">
        <v>471.96</v>
      </c>
      <c r="G8" s="205">
        <v>24247.68</v>
      </c>
      <c r="H8" s="192" t="s">
        <v>1050</v>
      </c>
      <c r="J8" s="171"/>
      <c r="K8" s="171"/>
      <c r="X8" s="484"/>
    </row>
    <row r="9" spans="1:24" ht="16" customHeight="1">
      <c r="A9" s="185">
        <v>2</v>
      </c>
      <c r="B9" s="193" t="s">
        <v>1057</v>
      </c>
      <c r="C9" s="210" t="s">
        <v>1058</v>
      </c>
      <c r="D9" s="203" t="s">
        <v>1046</v>
      </c>
      <c r="E9" s="204"/>
      <c r="F9" s="204">
        <v>3600</v>
      </c>
      <c r="G9" s="205">
        <v>23498.48</v>
      </c>
      <c r="H9" s="192" t="s">
        <v>1053</v>
      </c>
      <c r="J9" s="171"/>
      <c r="K9" s="171"/>
      <c r="X9" s="484"/>
    </row>
    <row r="10" spans="1:24" ht="16" customHeight="1">
      <c r="A10" s="185">
        <v>2</v>
      </c>
      <c r="B10" s="193" t="s">
        <v>1057</v>
      </c>
      <c r="C10" s="210" t="s">
        <v>1059</v>
      </c>
      <c r="D10" s="203" t="s">
        <v>1046</v>
      </c>
      <c r="E10" s="204"/>
      <c r="F10" s="204">
        <v>200</v>
      </c>
      <c r="G10" s="205">
        <v>97273.48</v>
      </c>
      <c r="H10" s="192" t="s">
        <v>1053</v>
      </c>
      <c r="J10" s="102"/>
      <c r="K10" s="103"/>
      <c r="L10" s="103"/>
      <c r="M10" s="104"/>
      <c r="N10" s="104"/>
      <c r="O10" s="104"/>
      <c r="P10" s="104"/>
      <c r="Q10" s="104"/>
      <c r="R10" s="104"/>
      <c r="S10" s="104"/>
      <c r="T10" s="104"/>
      <c r="U10" s="104"/>
      <c r="V10" s="104"/>
      <c r="W10" s="105"/>
    </row>
    <row r="11" spans="1:24" ht="16" customHeight="1">
      <c r="A11" s="185">
        <v>2</v>
      </c>
      <c r="B11" s="193" t="s">
        <v>1057</v>
      </c>
      <c r="C11" s="210" t="s">
        <v>1060</v>
      </c>
      <c r="D11" s="203" t="s">
        <v>1046</v>
      </c>
      <c r="E11" s="204"/>
      <c r="F11" s="204">
        <v>500</v>
      </c>
      <c r="G11" s="205">
        <v>73891.09</v>
      </c>
      <c r="H11" s="192" t="s">
        <v>1053</v>
      </c>
      <c r="J11" s="533" t="s">
        <v>1061</v>
      </c>
      <c r="K11" s="103" t="s">
        <v>40</v>
      </c>
      <c r="L11" s="103"/>
      <c r="M11" s="104"/>
      <c r="N11" s="104"/>
      <c r="O11" s="104"/>
      <c r="P11" s="104"/>
      <c r="Q11" s="104"/>
      <c r="R11" s="104"/>
      <c r="S11" s="104"/>
      <c r="T11" s="104"/>
      <c r="U11" s="104"/>
      <c r="V11" s="104"/>
      <c r="W11" s="105"/>
    </row>
    <row r="12" spans="1:24" ht="16" customHeight="1">
      <c r="A12" s="185">
        <v>2</v>
      </c>
      <c r="B12" s="193" t="s">
        <v>1057</v>
      </c>
      <c r="C12" s="210" t="s">
        <v>1062</v>
      </c>
      <c r="D12" s="203" t="s">
        <v>1046</v>
      </c>
      <c r="E12" s="204"/>
      <c r="F12" s="204">
        <v>500</v>
      </c>
      <c r="G12" s="205">
        <v>73391.09</v>
      </c>
      <c r="H12" s="192" t="s">
        <v>1053</v>
      </c>
      <c r="J12" s="472" t="s">
        <v>1043</v>
      </c>
      <c r="K12" s="473" t="s">
        <v>1048</v>
      </c>
      <c r="L12" s="473" t="s">
        <v>1057</v>
      </c>
      <c r="M12" s="473" t="s">
        <v>1063</v>
      </c>
      <c r="N12" s="473" t="s">
        <v>1064</v>
      </c>
      <c r="O12" s="473" t="s">
        <v>1044</v>
      </c>
      <c r="P12" s="473" t="s">
        <v>1065</v>
      </c>
      <c r="Q12" s="473" t="s">
        <v>1066</v>
      </c>
      <c r="R12" s="473" t="s">
        <v>1067</v>
      </c>
      <c r="S12" s="473" t="s">
        <v>1068</v>
      </c>
      <c r="T12" s="473" t="s">
        <v>12</v>
      </c>
      <c r="U12" s="473" t="s">
        <v>13</v>
      </c>
      <c r="V12" s="473" t="s">
        <v>14</v>
      </c>
      <c r="W12" s="474" t="s">
        <v>1069</v>
      </c>
      <c r="X12" s="471" t="s">
        <v>16</v>
      </c>
    </row>
    <row r="13" spans="1:24" ht="16" customHeight="1">
      <c r="A13" s="185">
        <v>2</v>
      </c>
      <c r="B13" s="193" t="s">
        <v>1057</v>
      </c>
      <c r="C13" s="211" t="s">
        <v>1070</v>
      </c>
      <c r="D13" s="203" t="s">
        <v>1046</v>
      </c>
      <c r="E13" s="204"/>
      <c r="F13" s="204">
        <v>500</v>
      </c>
      <c r="G13" s="205">
        <v>130864.29</v>
      </c>
      <c r="H13" s="192" t="s">
        <v>1053</v>
      </c>
      <c r="J13" s="486" t="s">
        <v>1071</v>
      </c>
      <c r="K13" s="419">
        <v>5762.8800000000101</v>
      </c>
      <c r="L13" s="419">
        <v>9231.8000000000102</v>
      </c>
      <c r="M13" s="419">
        <v>10265.700000000001</v>
      </c>
      <c r="N13" s="419">
        <v>8673.27</v>
      </c>
      <c r="O13" s="419">
        <v>5970.65</v>
      </c>
      <c r="P13" s="419">
        <v>5772.98</v>
      </c>
      <c r="Q13" s="419">
        <v>9868.7999999999993</v>
      </c>
      <c r="R13" s="419">
        <v>5073.33</v>
      </c>
      <c r="S13" s="419">
        <v>8755.0499999999993</v>
      </c>
      <c r="T13" s="419">
        <v>5878.22</v>
      </c>
      <c r="U13" s="419">
        <v>6805.09</v>
      </c>
      <c r="V13" s="419">
        <v>8744.7800000000007</v>
      </c>
      <c r="W13" s="487">
        <v>90802.55</v>
      </c>
      <c r="X13" s="488">
        <f>GETPIVOTDATA("付款金额",$J$11,"内容","ETC")/GETPIVOTDATA("付款金额",$J$11)</f>
        <v>3.5908997434354415E-3</v>
      </c>
    </row>
    <row r="14" spans="1:24" ht="16" customHeight="1">
      <c r="A14" s="185">
        <v>2</v>
      </c>
      <c r="B14" s="193" t="s">
        <v>1057</v>
      </c>
      <c r="C14" s="210" t="s">
        <v>1072</v>
      </c>
      <c r="D14" s="203" t="s">
        <v>1046</v>
      </c>
      <c r="E14" s="204"/>
      <c r="F14" s="204">
        <v>500</v>
      </c>
      <c r="G14" s="205">
        <v>110888.69</v>
      </c>
      <c r="H14" s="192" t="s">
        <v>1053</v>
      </c>
      <c r="J14" s="486" t="s">
        <v>1053</v>
      </c>
      <c r="K14" s="419">
        <v>7825.8</v>
      </c>
      <c r="L14" s="419">
        <v>7706</v>
      </c>
      <c r="M14" s="419">
        <v>11907.68</v>
      </c>
      <c r="N14" s="419">
        <v>12840.4</v>
      </c>
      <c r="O14" s="419">
        <v>31916.6</v>
      </c>
      <c r="P14" s="419">
        <v>5947.42</v>
      </c>
      <c r="Q14" s="419">
        <v>16244.19</v>
      </c>
      <c r="R14" s="419">
        <v>8329.7900000000009</v>
      </c>
      <c r="S14" s="419">
        <v>6805.6</v>
      </c>
      <c r="T14" s="419">
        <v>30078.07</v>
      </c>
      <c r="U14" s="419">
        <v>2099.6999999999998</v>
      </c>
      <c r="V14" s="419">
        <v>11740.49</v>
      </c>
      <c r="W14" s="487">
        <v>153441.74</v>
      </c>
      <c r="X14" s="488">
        <f>GETPIVOTDATA("付款金额",$J$11,"内容","办公费")/GETPIVOTDATA("付款金额",$J$11)</f>
        <v>6.068044397412712E-3</v>
      </c>
    </row>
    <row r="15" spans="1:24" ht="16" customHeight="1">
      <c r="A15" s="185">
        <v>2</v>
      </c>
      <c r="B15" s="193" t="s">
        <v>1057</v>
      </c>
      <c r="C15" s="210" t="s">
        <v>1073</v>
      </c>
      <c r="D15" s="203" t="s">
        <v>1046</v>
      </c>
      <c r="E15" s="204"/>
      <c r="F15" s="204">
        <v>500</v>
      </c>
      <c r="G15" s="205">
        <v>159517.38</v>
      </c>
      <c r="H15" s="192" t="s">
        <v>1053</v>
      </c>
      <c r="J15" s="486" t="s">
        <v>1047</v>
      </c>
      <c r="K15" s="419">
        <v>518975.64</v>
      </c>
      <c r="L15" s="419">
        <v>294681.5</v>
      </c>
      <c r="M15" s="419">
        <v>201966.57</v>
      </c>
      <c r="N15" s="419">
        <v>51089.8</v>
      </c>
      <c r="O15" s="419">
        <v>259176.72</v>
      </c>
      <c r="P15" s="419">
        <v>209986.33</v>
      </c>
      <c r="Q15" s="419">
        <v>515482.02</v>
      </c>
      <c r="R15" s="419">
        <v>203929.27</v>
      </c>
      <c r="S15" s="419">
        <v>132940.84</v>
      </c>
      <c r="T15" s="419">
        <v>202582.77</v>
      </c>
      <c r="U15" s="419">
        <v>122419.35</v>
      </c>
      <c r="V15" s="419">
        <v>187301.8</v>
      </c>
      <c r="W15" s="487">
        <v>2900532.61</v>
      </c>
      <c r="X15" s="488">
        <f>GETPIVOTDATA("付款金额",$J$11,"内容","采购费用")/GETPIVOTDATA("付款金额",$J$11)</f>
        <v>0.11470516857814159</v>
      </c>
    </row>
    <row r="16" spans="1:24" ht="16" customHeight="1">
      <c r="A16" s="185">
        <v>2</v>
      </c>
      <c r="B16" s="212" t="s">
        <v>1063</v>
      </c>
      <c r="C16" s="210" t="s">
        <v>1074</v>
      </c>
      <c r="D16" s="203" t="s">
        <v>1046</v>
      </c>
      <c r="E16" s="204"/>
      <c r="F16" s="204">
        <v>500</v>
      </c>
      <c r="G16" s="205">
        <v>282389.58</v>
      </c>
      <c r="H16" s="192" t="s">
        <v>1053</v>
      </c>
      <c r="J16" s="486" t="s">
        <v>1075</v>
      </c>
      <c r="K16" s="419">
        <v>62691.03</v>
      </c>
      <c r="L16" s="419">
        <v>80867.47</v>
      </c>
      <c r="M16" s="419">
        <v>52995.34</v>
      </c>
      <c r="N16" s="419">
        <v>69269.62</v>
      </c>
      <c r="O16" s="419">
        <v>57287.48</v>
      </c>
      <c r="P16" s="419">
        <v>67071.039999999994</v>
      </c>
      <c r="Q16" s="419">
        <v>124338.57</v>
      </c>
      <c r="R16" s="419">
        <v>106754.23</v>
      </c>
      <c r="S16" s="419">
        <v>16541.77</v>
      </c>
      <c r="T16" s="419">
        <v>79106.67</v>
      </c>
      <c r="U16" s="419">
        <v>11309.87</v>
      </c>
      <c r="V16" s="419">
        <v>78574.539999999994</v>
      </c>
      <c r="W16" s="487">
        <v>806807.63</v>
      </c>
      <c r="X16" s="488">
        <f>GETPIVOTDATA("付款金额",$J$11,"内容","差旅费")/GETPIVOTDATA("付款金额",$J$11)</f>
        <v>3.1906210911133624E-2</v>
      </c>
    </row>
    <row r="17" spans="1:24" ht="16" customHeight="1">
      <c r="A17" s="185">
        <v>2</v>
      </c>
      <c r="B17" s="193" t="s">
        <v>1064</v>
      </c>
      <c r="C17" s="215" t="s">
        <v>1076</v>
      </c>
      <c r="D17" s="203" t="s">
        <v>1046</v>
      </c>
      <c r="E17" s="204"/>
      <c r="F17" s="204">
        <v>500</v>
      </c>
      <c r="G17" s="205">
        <v>326873.84999999998</v>
      </c>
      <c r="H17" s="192" t="s">
        <v>1053</v>
      </c>
      <c r="J17" s="486" t="s">
        <v>1077</v>
      </c>
      <c r="K17" s="419"/>
      <c r="L17" s="419">
        <v>24034</v>
      </c>
      <c r="M17" s="419">
        <v>31343.73</v>
      </c>
      <c r="N17" s="419">
        <v>32756.47</v>
      </c>
      <c r="O17" s="419">
        <v>29000.95</v>
      </c>
      <c r="P17" s="419">
        <v>42111.46</v>
      </c>
      <c r="Q17" s="419">
        <v>31775.65</v>
      </c>
      <c r="R17" s="419">
        <v>41224.639999999999</v>
      </c>
      <c r="S17" s="419">
        <v>3617</v>
      </c>
      <c r="T17" s="419">
        <v>37988.410000000003</v>
      </c>
      <c r="U17" s="419">
        <v>22305.5</v>
      </c>
      <c r="V17" s="419">
        <v>49846.9</v>
      </c>
      <c r="W17" s="487">
        <v>346004.71</v>
      </c>
      <c r="X17" s="488">
        <f>GETPIVOTDATA("付款金额",$J$11,"内容","车辆费用")/GETPIVOTDATA("付款金额",$J$11)</f>
        <v>1.3683186478424389E-2</v>
      </c>
    </row>
    <row r="18" spans="1:24" ht="16" customHeight="1">
      <c r="A18" s="185">
        <v>2</v>
      </c>
      <c r="B18" s="193" t="s">
        <v>1064</v>
      </c>
      <c r="C18" s="210" t="s">
        <v>1078</v>
      </c>
      <c r="D18" s="203" t="s">
        <v>1046</v>
      </c>
      <c r="E18" s="204"/>
      <c r="F18" s="204">
        <v>500</v>
      </c>
      <c r="G18" s="205">
        <v>301369.34999999998</v>
      </c>
      <c r="H18" s="192" t="s">
        <v>1053</v>
      </c>
      <c r="J18" s="486" t="s">
        <v>1079</v>
      </c>
      <c r="K18" s="419">
        <v>15896.76</v>
      </c>
      <c r="L18" s="419"/>
      <c r="M18" s="419">
        <v>7390.24</v>
      </c>
      <c r="N18" s="419"/>
      <c r="O18" s="419"/>
      <c r="P18" s="419"/>
      <c r="Q18" s="419"/>
      <c r="R18" s="419">
        <v>9270.7800000000007</v>
      </c>
      <c r="S18" s="419"/>
      <c r="T18" s="419"/>
      <c r="U18" s="419"/>
      <c r="V18" s="419"/>
      <c r="W18" s="487">
        <v>32557.78</v>
      </c>
      <c r="X18" s="488">
        <f>GETPIVOTDATA("付款金额",$J$11,"内容","催收费用")/GETPIVOTDATA("付款金额",$J$11)</f>
        <v>1.2875378923700661E-3</v>
      </c>
    </row>
    <row r="19" spans="1:24" ht="16" customHeight="1">
      <c r="A19" s="185">
        <v>2</v>
      </c>
      <c r="B19" s="193" t="s">
        <v>1064</v>
      </c>
      <c r="C19" s="210" t="s">
        <v>1080</v>
      </c>
      <c r="D19" s="203" t="s">
        <v>1046</v>
      </c>
      <c r="E19" s="204"/>
      <c r="F19" s="204">
        <v>500</v>
      </c>
      <c r="G19" s="205">
        <v>98353.96</v>
      </c>
      <c r="H19" s="192" t="s">
        <v>1053</v>
      </c>
      <c r="J19" s="486" t="s">
        <v>1081</v>
      </c>
      <c r="K19" s="419">
        <v>500</v>
      </c>
      <c r="L19" s="419"/>
      <c r="M19" s="419">
        <v>6486</v>
      </c>
      <c r="N19" s="419"/>
      <c r="O19" s="419"/>
      <c r="P19" s="419">
        <v>6300</v>
      </c>
      <c r="Q19" s="419">
        <v>5338</v>
      </c>
      <c r="R19" s="419">
        <v>2200</v>
      </c>
      <c r="S19" s="419">
        <v>1000</v>
      </c>
      <c r="T19" s="419">
        <v>4400</v>
      </c>
      <c r="U19" s="419">
        <v>4600</v>
      </c>
      <c r="V19" s="419">
        <v>600</v>
      </c>
      <c r="W19" s="487">
        <v>31424</v>
      </c>
      <c r="X19" s="488">
        <f>GETPIVOTDATA("付款金额",$J$11,"内容","罚款")/GETPIVOTDATA("付款金额",$J$11)</f>
        <v>1.2427011525305766E-3</v>
      </c>
    </row>
    <row r="20" spans="1:24" ht="16" customHeight="1">
      <c r="A20" s="185">
        <v>2</v>
      </c>
      <c r="B20" s="193" t="s">
        <v>1064</v>
      </c>
      <c r="C20" s="210" t="s">
        <v>1082</v>
      </c>
      <c r="D20" s="203" t="s">
        <v>1046</v>
      </c>
      <c r="E20" s="204"/>
      <c r="F20" s="204">
        <v>200</v>
      </c>
      <c r="G20" s="205">
        <v>50611.71</v>
      </c>
      <c r="H20" s="192" t="s">
        <v>1077</v>
      </c>
      <c r="J20" s="486" t="s">
        <v>1083</v>
      </c>
      <c r="K20" s="419">
        <v>12857</v>
      </c>
      <c r="L20" s="419"/>
      <c r="M20" s="419">
        <v>209</v>
      </c>
      <c r="N20" s="419">
        <v>2071.8000000000002</v>
      </c>
      <c r="O20" s="419">
        <v>455</v>
      </c>
      <c r="P20" s="419">
        <v>712</v>
      </c>
      <c r="Q20" s="419">
        <v>725.7</v>
      </c>
      <c r="R20" s="419">
        <v>765.77</v>
      </c>
      <c r="S20" s="419"/>
      <c r="T20" s="419"/>
      <c r="U20" s="419"/>
      <c r="V20" s="419"/>
      <c r="W20" s="487">
        <v>17796.27</v>
      </c>
      <c r="X20" s="488">
        <f>GETPIVOTDATA("付款金额",$J$11,"内容","福利费")/GETPIVOTDATA("付款金额",$J$11)</f>
        <v>7.037756249918956E-4</v>
      </c>
    </row>
    <row r="21" spans="1:24" ht="16" customHeight="1">
      <c r="A21" s="185">
        <v>2</v>
      </c>
      <c r="B21" s="193" t="s">
        <v>1044</v>
      </c>
      <c r="C21" s="210" t="s">
        <v>1084</v>
      </c>
      <c r="D21" s="203" t="s">
        <v>1046</v>
      </c>
      <c r="E21" s="204"/>
      <c r="F21" s="204">
        <v>500</v>
      </c>
      <c r="G21" s="205">
        <v>36042.28</v>
      </c>
      <c r="H21" s="192" t="s">
        <v>1053</v>
      </c>
      <c r="J21" s="486" t="s">
        <v>1085</v>
      </c>
      <c r="K21" s="419">
        <v>200</v>
      </c>
      <c r="L21" s="419">
        <v>225</v>
      </c>
      <c r="M21" s="419">
        <v>10000</v>
      </c>
      <c r="N21" s="419">
        <v>54990.81</v>
      </c>
      <c r="O21" s="419">
        <v>200.89</v>
      </c>
      <c r="P21" s="419"/>
      <c r="Q21" s="419">
        <v>9294.7999999999993</v>
      </c>
      <c r="R21" s="419">
        <v>1355.21</v>
      </c>
      <c r="S21" s="419"/>
      <c r="T21" s="419"/>
      <c r="U21" s="419"/>
      <c r="V21" s="419">
        <v>15623.32</v>
      </c>
      <c r="W21" s="487">
        <v>91890.03</v>
      </c>
      <c r="X21" s="488">
        <f>GETPIVOTDATA("付款金额",$J$11,"内容","工伤支出")/GETPIVOTDATA("付款金额",$J$11)</f>
        <v>3.6339054922056154E-3</v>
      </c>
    </row>
    <row r="22" spans="1:24" ht="16" customHeight="1">
      <c r="A22" s="185">
        <v>2</v>
      </c>
      <c r="B22" s="193" t="s">
        <v>1044</v>
      </c>
      <c r="C22" s="210" t="s">
        <v>1086</v>
      </c>
      <c r="D22" s="203" t="s">
        <v>1046</v>
      </c>
      <c r="E22" s="204"/>
      <c r="F22" s="204">
        <v>500</v>
      </c>
      <c r="G22" s="205">
        <v>125492.78</v>
      </c>
      <c r="H22" s="192" t="s">
        <v>1053</v>
      </c>
      <c r="J22" s="486" t="s">
        <v>1087</v>
      </c>
      <c r="K22" s="419">
        <v>223503.62</v>
      </c>
      <c r="L22" s="419">
        <v>160297.96</v>
      </c>
      <c r="M22" s="419">
        <v>14268.91</v>
      </c>
      <c r="N22" s="419">
        <v>435479.58</v>
      </c>
      <c r="O22" s="419">
        <v>225226.29</v>
      </c>
      <c r="P22" s="419">
        <v>255533.06</v>
      </c>
      <c r="Q22" s="419"/>
      <c r="R22" s="419">
        <v>247701.27</v>
      </c>
      <c r="S22" s="419">
        <v>323623.55</v>
      </c>
      <c r="T22" s="419">
        <v>210035.57</v>
      </c>
      <c r="U22" s="419">
        <v>25827.93</v>
      </c>
      <c r="V22" s="419">
        <v>246200.57</v>
      </c>
      <c r="W22" s="487">
        <v>2367698.31</v>
      </c>
      <c r="X22" s="488">
        <f>GETPIVOTDATA("付款金额",$J$11,"内容","工资")/GETPIVOTDATA("付款金额",$J$11)</f>
        <v>9.3633573659677269E-2</v>
      </c>
    </row>
    <row r="23" spans="1:24" ht="16" customHeight="1">
      <c r="A23" s="185">
        <v>2</v>
      </c>
      <c r="B23" s="193" t="s">
        <v>1044</v>
      </c>
      <c r="C23" s="210" t="s">
        <v>1088</v>
      </c>
      <c r="D23" s="203" t="s">
        <v>1046</v>
      </c>
      <c r="E23" s="204"/>
      <c r="F23" s="204">
        <v>150</v>
      </c>
      <c r="G23" s="205">
        <v>25342.78</v>
      </c>
      <c r="H23" s="192" t="s">
        <v>1053</v>
      </c>
      <c r="J23" s="486" t="s">
        <v>1089</v>
      </c>
      <c r="K23" s="419"/>
      <c r="L23" s="419"/>
      <c r="M23" s="419"/>
      <c r="N23" s="419"/>
      <c r="O23" s="419"/>
      <c r="P23" s="419"/>
      <c r="Q23" s="419"/>
      <c r="R23" s="419"/>
      <c r="S23" s="419"/>
      <c r="T23" s="419"/>
      <c r="U23" s="419">
        <v>20465.12</v>
      </c>
      <c r="V23" s="419"/>
      <c r="W23" s="487">
        <v>20465.12</v>
      </c>
      <c r="X23" s="488">
        <f>GETPIVOTDATA("付款金额",$J$11,"内容","挂靠费")/GETPIVOTDATA("付款金额",$J$11)</f>
        <v>8.0931861668395342E-4</v>
      </c>
    </row>
    <row r="24" spans="1:24" ht="16" customHeight="1">
      <c r="A24" s="185">
        <v>2</v>
      </c>
      <c r="B24" s="193" t="s">
        <v>1044</v>
      </c>
      <c r="C24" s="210" t="s">
        <v>1090</v>
      </c>
      <c r="D24" s="203" t="s">
        <v>1046</v>
      </c>
      <c r="E24" s="204"/>
      <c r="F24" s="204">
        <v>100</v>
      </c>
      <c r="G24" s="205">
        <v>6342.7800000000298</v>
      </c>
      <c r="H24" s="192" t="s">
        <v>1053</v>
      </c>
      <c r="J24" s="486" t="s">
        <v>1091</v>
      </c>
      <c r="K24" s="419">
        <v>20000</v>
      </c>
      <c r="L24" s="419">
        <v>7000</v>
      </c>
      <c r="M24" s="419">
        <v>1000</v>
      </c>
      <c r="N24" s="419">
        <v>5000</v>
      </c>
      <c r="O24" s="419">
        <v>290200</v>
      </c>
      <c r="P24" s="419">
        <v>50000</v>
      </c>
      <c r="Q24" s="419">
        <v>53000</v>
      </c>
      <c r="R24" s="419">
        <v>32050</v>
      </c>
      <c r="S24" s="419">
        <v>20000</v>
      </c>
      <c r="T24" s="419">
        <v>26382</v>
      </c>
      <c r="U24" s="419">
        <v>2000</v>
      </c>
      <c r="V24" s="419"/>
      <c r="W24" s="487">
        <v>506632</v>
      </c>
      <c r="X24" s="488">
        <f>GETPIVOTDATA("付款金额",$J$11,"内容","借支")/GETPIVOTDATA("付款金额",$J$11)</f>
        <v>2.0035392385083728E-2</v>
      </c>
    </row>
    <row r="25" spans="1:24" ht="16" customHeight="1">
      <c r="A25" s="185">
        <v>2</v>
      </c>
      <c r="B25" s="193" t="s">
        <v>1044</v>
      </c>
      <c r="C25" s="210" t="s">
        <v>1092</v>
      </c>
      <c r="D25" s="203" t="s">
        <v>1046</v>
      </c>
      <c r="E25" s="204"/>
      <c r="F25" s="204">
        <v>150</v>
      </c>
      <c r="G25" s="205">
        <v>49114.64</v>
      </c>
      <c r="H25" s="192" t="s">
        <v>1053</v>
      </c>
      <c r="J25" s="486" t="s">
        <v>1093</v>
      </c>
      <c r="K25" s="419">
        <v>2445.4</v>
      </c>
      <c r="L25" s="419">
        <v>3366</v>
      </c>
      <c r="M25" s="419">
        <v>7068</v>
      </c>
      <c r="N25" s="419">
        <v>347</v>
      </c>
      <c r="O25" s="419">
        <v>3918</v>
      </c>
      <c r="P25" s="419">
        <v>5086.28</v>
      </c>
      <c r="Q25" s="419">
        <v>2034.75</v>
      </c>
      <c r="R25" s="419">
        <v>1741.2</v>
      </c>
      <c r="S25" s="419">
        <v>296</v>
      </c>
      <c r="T25" s="419">
        <v>1215</v>
      </c>
      <c r="U25" s="419">
        <v>272</v>
      </c>
      <c r="V25" s="419">
        <v>599</v>
      </c>
      <c r="W25" s="487">
        <v>28388.63</v>
      </c>
      <c r="X25" s="488">
        <f>GETPIVOTDATA("付款金额",$J$11,"内容","快递费")/GETPIVOTDATA("付款金额",$J$11)</f>
        <v>1.1226636717083791E-3</v>
      </c>
    </row>
    <row r="26" spans="1:24" ht="16" customHeight="1">
      <c r="A26" s="185">
        <v>2</v>
      </c>
      <c r="B26" s="193" t="s">
        <v>1044</v>
      </c>
      <c r="C26" s="210" t="s">
        <v>1094</v>
      </c>
      <c r="D26" s="203" t="s">
        <v>1046</v>
      </c>
      <c r="E26" s="204"/>
      <c r="F26" s="204">
        <v>220</v>
      </c>
      <c r="G26" s="205">
        <v>38894.639999999999</v>
      </c>
      <c r="H26" s="192" t="s">
        <v>1053</v>
      </c>
      <c r="J26" s="486" t="s">
        <v>1095</v>
      </c>
      <c r="K26" s="419"/>
      <c r="L26" s="419"/>
      <c r="M26" s="419">
        <v>55</v>
      </c>
      <c r="N26" s="419">
        <v>60.78</v>
      </c>
      <c r="O26" s="419"/>
      <c r="P26" s="419">
        <v>58</v>
      </c>
      <c r="Q26" s="419">
        <v>10376.85</v>
      </c>
      <c r="R26" s="419">
        <v>3959.5</v>
      </c>
      <c r="S26" s="419"/>
      <c r="T26" s="419"/>
      <c r="U26" s="419"/>
      <c r="V26" s="419">
        <v>220</v>
      </c>
      <c r="W26" s="487">
        <v>14730.13</v>
      </c>
      <c r="X26" s="488">
        <f>GETPIVOTDATA("付款金额",$J$11,"内容","劳保费")/GETPIVOTDATA("付款金额",$J$11)</f>
        <v>5.8252130626034945E-4</v>
      </c>
    </row>
    <row r="27" spans="1:24" ht="16" customHeight="1">
      <c r="A27" s="185">
        <v>2</v>
      </c>
      <c r="B27" s="212" t="s">
        <v>1063</v>
      </c>
      <c r="C27" s="210" t="s">
        <v>1096</v>
      </c>
      <c r="D27" s="203" t="s">
        <v>1046</v>
      </c>
      <c r="E27" s="204"/>
      <c r="F27" s="204">
        <v>19171.98</v>
      </c>
      <c r="G27" s="205"/>
      <c r="H27" s="192" t="s">
        <v>1097</v>
      </c>
      <c r="J27" s="486" t="s">
        <v>1098</v>
      </c>
      <c r="K27" s="419"/>
      <c r="L27" s="419"/>
      <c r="M27" s="419"/>
      <c r="N27" s="419"/>
      <c r="O27" s="419"/>
      <c r="P27" s="419"/>
      <c r="Q27" s="419"/>
      <c r="R27" s="419"/>
      <c r="S27" s="419"/>
      <c r="T27" s="419"/>
      <c r="U27" s="419">
        <v>14800</v>
      </c>
      <c r="V27" s="419"/>
      <c r="W27" s="487">
        <v>14800</v>
      </c>
      <c r="X27" s="488">
        <f>GETPIVOTDATA("付款金额",$J$11,"内容","律师费")/GETPIVOTDATA("付款金额",$J$11)</f>
        <v>5.852844022865496E-4</v>
      </c>
    </row>
    <row r="28" spans="1:24" ht="16" customHeight="1">
      <c r="A28" s="185">
        <v>2</v>
      </c>
      <c r="B28" s="193" t="s">
        <v>1044</v>
      </c>
      <c r="C28" s="210" t="s">
        <v>1099</v>
      </c>
      <c r="D28" s="203" t="s">
        <v>1046</v>
      </c>
      <c r="E28" s="204"/>
      <c r="F28" s="204">
        <v>500</v>
      </c>
      <c r="G28" s="205">
        <v>93530.110000000102</v>
      </c>
      <c r="H28" s="192" t="s">
        <v>1053</v>
      </c>
      <c r="J28" s="486" t="s">
        <v>1050</v>
      </c>
      <c r="K28" s="419">
        <v>264717.96000000002</v>
      </c>
      <c r="L28" s="419">
        <v>7700</v>
      </c>
      <c r="M28" s="419">
        <v>45361.4</v>
      </c>
      <c r="N28" s="419">
        <v>64132.76</v>
      </c>
      <c r="O28" s="419">
        <v>100000</v>
      </c>
      <c r="P28" s="419">
        <v>70993.460000000006</v>
      </c>
      <c r="Q28" s="419">
        <v>115308.53</v>
      </c>
      <c r="R28" s="419">
        <v>23800</v>
      </c>
      <c r="S28" s="419">
        <v>29488.34</v>
      </c>
      <c r="T28" s="419">
        <v>41221.599999999999</v>
      </c>
      <c r="U28" s="419">
        <v>24754.23</v>
      </c>
      <c r="V28" s="419">
        <v>69662.86</v>
      </c>
      <c r="W28" s="487">
        <v>857141.14</v>
      </c>
      <c r="X28" s="488">
        <f>GETPIVOTDATA("付款金额",$J$11,"内容","设备租赁费")/GETPIVOTDATA("付款金额",$J$11)</f>
        <v>3.3896712148656201E-2</v>
      </c>
    </row>
    <row r="29" spans="1:24" ht="16" customHeight="1">
      <c r="A29" s="185">
        <v>2</v>
      </c>
      <c r="B29" s="193" t="s">
        <v>1065</v>
      </c>
      <c r="C29" s="210" t="s">
        <v>1100</v>
      </c>
      <c r="D29" s="203" t="s">
        <v>1046</v>
      </c>
      <c r="E29" s="218"/>
      <c r="F29" s="218">
        <v>200</v>
      </c>
      <c r="G29" s="205">
        <v>13550.7700000001</v>
      </c>
      <c r="H29" s="192" t="s">
        <v>1053</v>
      </c>
      <c r="J29" s="486" t="s">
        <v>1097</v>
      </c>
      <c r="K29" s="419">
        <v>53817.22</v>
      </c>
      <c r="L29" s="419">
        <v>45918.33</v>
      </c>
      <c r="M29" s="419">
        <v>50465.24</v>
      </c>
      <c r="N29" s="419">
        <v>45467.65</v>
      </c>
      <c r="O29" s="419">
        <v>55333.85</v>
      </c>
      <c r="P29" s="419">
        <v>51575.93</v>
      </c>
      <c r="Q29" s="419">
        <v>49552.47</v>
      </c>
      <c r="R29" s="419">
        <v>63022.65</v>
      </c>
      <c r="S29" s="419">
        <v>46155.29</v>
      </c>
      <c r="T29" s="419">
        <v>97560.91</v>
      </c>
      <c r="U29" s="419">
        <v>158114.54</v>
      </c>
      <c r="V29" s="419">
        <v>43389.61</v>
      </c>
      <c r="W29" s="487">
        <v>760373.69</v>
      </c>
      <c r="X29" s="488">
        <f>GETPIVOTDATA("付款金额",$J$11,"内容","社保")/GETPIVOTDATA("付款金额",$J$11)</f>
        <v>3.0069923017977576E-2</v>
      </c>
    </row>
    <row r="30" spans="1:24" ht="16" customHeight="1">
      <c r="A30" s="185">
        <v>2</v>
      </c>
      <c r="B30" s="193" t="s">
        <v>1065</v>
      </c>
      <c r="C30" s="219" t="s">
        <v>1101</v>
      </c>
      <c r="D30" s="203" t="s">
        <v>1046</v>
      </c>
      <c r="E30" s="218"/>
      <c r="F30" s="218">
        <v>30</v>
      </c>
      <c r="G30" s="205">
        <v>13520.7700000001</v>
      </c>
      <c r="H30" s="192" t="s">
        <v>1053</v>
      </c>
      <c r="J30" s="486" t="s">
        <v>1102</v>
      </c>
      <c r="K30" s="419">
        <v>85184.45</v>
      </c>
      <c r="L30" s="419">
        <v>290</v>
      </c>
      <c r="M30" s="419">
        <v>58887.7</v>
      </c>
      <c r="N30" s="419">
        <v>44692.51</v>
      </c>
      <c r="O30" s="419">
        <v>32930.5</v>
      </c>
      <c r="P30" s="419">
        <v>9225</v>
      </c>
      <c r="Q30" s="419">
        <v>59071.1</v>
      </c>
      <c r="R30" s="419">
        <v>34889.599999999999</v>
      </c>
      <c r="S30" s="419">
        <v>40533</v>
      </c>
      <c r="T30" s="419">
        <v>35093.199999999997</v>
      </c>
      <c r="U30" s="419">
        <v>10294.6</v>
      </c>
      <c r="V30" s="419">
        <v>52218.5</v>
      </c>
      <c r="W30" s="487">
        <v>463310.16</v>
      </c>
      <c r="X30" s="488">
        <f>GETPIVOTDATA("付款金额",$J$11,"内容","生活费")/GETPIVOTDATA("付款金额",$J$11)</f>
        <v>1.8322176356005786E-2</v>
      </c>
    </row>
    <row r="31" spans="1:24" ht="16" customHeight="1">
      <c r="A31" s="185">
        <v>2</v>
      </c>
      <c r="B31" s="193" t="s">
        <v>1065</v>
      </c>
      <c r="C31" s="219" t="s">
        <v>1103</v>
      </c>
      <c r="D31" s="203" t="s">
        <v>1046</v>
      </c>
      <c r="E31" s="218"/>
      <c r="F31" s="218">
        <v>100</v>
      </c>
      <c r="G31" s="205">
        <v>12420.7700000001</v>
      </c>
      <c r="H31" s="192" t="s">
        <v>1053</v>
      </c>
      <c r="J31" s="486" t="s">
        <v>1104</v>
      </c>
      <c r="K31" s="419">
        <v>2384.16</v>
      </c>
      <c r="L31" s="419">
        <v>2197.84</v>
      </c>
      <c r="M31" s="419">
        <v>2367.7600000000002</v>
      </c>
      <c r="N31" s="419">
        <v>1000</v>
      </c>
      <c r="O31" s="419">
        <v>1691.5</v>
      </c>
      <c r="P31" s="419">
        <v>3897</v>
      </c>
      <c r="Q31" s="419">
        <v>8255</v>
      </c>
      <c r="R31" s="419">
        <v>3566.2</v>
      </c>
      <c r="S31" s="419">
        <v>302</v>
      </c>
      <c r="T31" s="419">
        <v>500</v>
      </c>
      <c r="U31" s="419">
        <v>3843.9</v>
      </c>
      <c r="V31" s="419">
        <v>902.8</v>
      </c>
      <c r="W31" s="487">
        <v>30908.16</v>
      </c>
      <c r="X31" s="488">
        <f>GETPIVOTDATA("付款金额",$J$11,"内容","水电费")/GETPIVOTDATA("付款金额",$J$11)</f>
        <v>1.2223016183362865E-3</v>
      </c>
    </row>
    <row r="32" spans="1:24" ht="16" customHeight="1">
      <c r="A32" s="185">
        <v>2</v>
      </c>
      <c r="B32" s="193" t="s">
        <v>1065</v>
      </c>
      <c r="C32" s="219" t="s">
        <v>1105</v>
      </c>
      <c r="D32" s="203" t="s">
        <v>1046</v>
      </c>
      <c r="E32" s="218"/>
      <c r="F32" s="218">
        <v>200</v>
      </c>
      <c r="G32" s="205">
        <v>37623.270000000099</v>
      </c>
      <c r="H32" s="192" t="s">
        <v>1053</v>
      </c>
      <c r="J32" s="486" t="s">
        <v>1106</v>
      </c>
      <c r="K32" s="419">
        <v>743476.24</v>
      </c>
      <c r="L32" s="419">
        <v>163629.1</v>
      </c>
      <c r="M32" s="419">
        <v>144711.28</v>
      </c>
      <c r="N32" s="419">
        <v>165511.38</v>
      </c>
      <c r="O32" s="419">
        <v>40534.93</v>
      </c>
      <c r="P32" s="419">
        <v>47819.02</v>
      </c>
      <c r="Q32" s="419">
        <v>349620.19</v>
      </c>
      <c r="R32" s="419">
        <v>95408.54</v>
      </c>
      <c r="S32" s="419">
        <v>73271.94</v>
      </c>
      <c r="T32" s="419">
        <v>93711.45</v>
      </c>
      <c r="U32" s="419">
        <v>127889.89</v>
      </c>
      <c r="V32" s="419">
        <v>345765.47</v>
      </c>
      <c r="W32" s="487">
        <v>2391349.4300000002</v>
      </c>
      <c r="X32" s="488">
        <f>GETPIVOTDATA("付款金额",$J$11,"内容","税费")/GETPIVOTDATA("付款金额",$J$11)</f>
        <v>9.4568886607826433E-2</v>
      </c>
    </row>
    <row r="33" spans="1:24" ht="16" customHeight="1">
      <c r="A33" s="185">
        <v>2</v>
      </c>
      <c r="B33" s="193" t="s">
        <v>1065</v>
      </c>
      <c r="C33" s="202" t="s">
        <v>1107</v>
      </c>
      <c r="D33" s="203" t="s">
        <v>1046</v>
      </c>
      <c r="E33" s="218"/>
      <c r="F33" s="218">
        <v>7296.19</v>
      </c>
      <c r="G33" s="205">
        <v>32327.0800000001</v>
      </c>
      <c r="H33" s="192" t="s">
        <v>1106</v>
      </c>
      <c r="J33" s="486" t="s">
        <v>1108</v>
      </c>
      <c r="K33" s="419">
        <v>354</v>
      </c>
      <c r="L33" s="419">
        <v>990</v>
      </c>
      <c r="M33" s="419">
        <v>781.95</v>
      </c>
      <c r="N33" s="419">
        <v>330</v>
      </c>
      <c r="O33" s="419">
        <v>4730</v>
      </c>
      <c r="P33" s="419">
        <v>380</v>
      </c>
      <c r="Q33" s="419">
        <v>299.55</v>
      </c>
      <c r="R33" s="419">
        <v>2040.75</v>
      </c>
      <c r="S33" s="419"/>
      <c r="T33" s="419">
        <v>700</v>
      </c>
      <c r="U33" s="419"/>
      <c r="V33" s="419">
        <v>110</v>
      </c>
      <c r="W33" s="487">
        <v>10716.25</v>
      </c>
      <c r="X33" s="488">
        <f>GETPIVOTDATA("付款金额",$J$11,"内容","体检费")/GETPIVOTDATA("付款金额",$J$11)</f>
        <v>4.2378743081102955E-4</v>
      </c>
    </row>
    <row r="34" spans="1:24" ht="16" customHeight="1">
      <c r="A34" s="185">
        <v>2</v>
      </c>
      <c r="B34" s="212" t="s">
        <v>1063</v>
      </c>
      <c r="C34" s="210" t="s">
        <v>1109</v>
      </c>
      <c r="D34" s="203" t="s">
        <v>1046</v>
      </c>
      <c r="E34" s="218"/>
      <c r="F34" s="218">
        <v>1207.1500000000001</v>
      </c>
      <c r="G34" s="205"/>
      <c r="H34" s="192" t="s">
        <v>1106</v>
      </c>
      <c r="J34" s="486" t="s">
        <v>1110</v>
      </c>
      <c r="K34" s="419">
        <v>1749866.45</v>
      </c>
      <c r="L34" s="419">
        <v>22520</v>
      </c>
      <c r="M34" s="419">
        <v>299014.46999999997</v>
      </c>
      <c r="N34" s="419">
        <v>471168.48</v>
      </c>
      <c r="O34" s="419">
        <v>1049942</v>
      </c>
      <c r="P34" s="419">
        <v>1137977.28</v>
      </c>
      <c r="Q34" s="419">
        <v>2661685.13</v>
      </c>
      <c r="R34" s="419">
        <v>1165572.6299999999</v>
      </c>
      <c r="S34" s="419">
        <v>777257.55</v>
      </c>
      <c r="T34" s="419">
        <v>325937.01</v>
      </c>
      <c r="U34" s="419">
        <v>593857.30000000005</v>
      </c>
      <c r="V34" s="419">
        <v>906743.01</v>
      </c>
      <c r="W34" s="487">
        <v>11161541.310000001</v>
      </c>
      <c r="X34" s="488">
        <f>GETPIVOTDATA("付款金额",$J$11,"内容","外协费用")/GETPIVOTDATA("付款金额",$J$11)</f>
        <v>0.44139702933918795</v>
      </c>
    </row>
    <row r="35" spans="1:24" ht="16" customHeight="1">
      <c r="A35" s="185">
        <v>2</v>
      </c>
      <c r="B35" s="193" t="s">
        <v>1065</v>
      </c>
      <c r="C35" s="219" t="s">
        <v>1111</v>
      </c>
      <c r="D35" s="203" t="s">
        <v>1046</v>
      </c>
      <c r="E35" s="218"/>
      <c r="F35" s="218">
        <v>19712</v>
      </c>
      <c r="G35" s="205">
        <v>21883.1500000001</v>
      </c>
      <c r="H35" s="192" t="s">
        <v>1050</v>
      </c>
      <c r="J35" s="486" t="s">
        <v>1112</v>
      </c>
      <c r="K35" s="419">
        <v>25880.2</v>
      </c>
      <c r="L35" s="419">
        <v>1087.71</v>
      </c>
      <c r="M35" s="419">
        <v>16199</v>
      </c>
      <c r="N35" s="419">
        <v>6966</v>
      </c>
      <c r="O35" s="419">
        <v>15534.6</v>
      </c>
      <c r="P35" s="419">
        <v>24100.7</v>
      </c>
      <c r="Q35" s="419">
        <v>45667.48</v>
      </c>
      <c r="R35" s="419">
        <v>57991.68</v>
      </c>
      <c r="S35" s="419">
        <v>40520.9</v>
      </c>
      <c r="T35" s="419">
        <v>40630</v>
      </c>
      <c r="U35" s="419">
        <v>16840</v>
      </c>
      <c r="V35" s="419">
        <v>15471.5</v>
      </c>
      <c r="W35" s="487">
        <v>306889.77</v>
      </c>
      <c r="X35" s="488">
        <f>GETPIVOTDATA("付款金额",$J$11,"内容","物流费")/GETPIVOTDATA("付款金额",$J$11)</f>
        <v>1.2136337540696398E-2</v>
      </c>
    </row>
    <row r="36" spans="1:24" ht="16" customHeight="1">
      <c r="A36" s="185">
        <v>2</v>
      </c>
      <c r="B36" s="193" t="s">
        <v>1044</v>
      </c>
      <c r="C36" s="210" t="s">
        <v>1113</v>
      </c>
      <c r="D36" s="203" t="s">
        <v>1046</v>
      </c>
      <c r="E36" s="218"/>
      <c r="F36" s="218">
        <v>32278.54</v>
      </c>
      <c r="G36" s="205"/>
      <c r="H36" s="192" t="s">
        <v>1097</v>
      </c>
      <c r="J36" s="486" t="s">
        <v>1114</v>
      </c>
      <c r="K36" s="419">
        <v>2827.2</v>
      </c>
      <c r="L36" s="419"/>
      <c r="M36" s="419"/>
      <c r="N36" s="419"/>
      <c r="O36" s="419"/>
      <c r="P36" s="419"/>
      <c r="Q36" s="419"/>
      <c r="R36" s="419"/>
      <c r="S36" s="419"/>
      <c r="T36" s="419"/>
      <c r="U36" s="419"/>
      <c r="V36" s="419"/>
      <c r="W36" s="487">
        <v>2827.2</v>
      </c>
      <c r="X36" s="488">
        <f>GETPIVOTDATA("付款金额",$J$11,"内容","物业费")/GETPIVOTDATA("付款金额",$J$11)</f>
        <v>1.1180513933409006E-4</v>
      </c>
    </row>
    <row r="37" spans="1:24" ht="16" customHeight="1">
      <c r="A37" s="185">
        <v>2</v>
      </c>
      <c r="B37" s="193" t="s">
        <v>1065</v>
      </c>
      <c r="C37" s="219" t="s">
        <v>1115</v>
      </c>
      <c r="D37" s="203" t="s">
        <v>1046</v>
      </c>
      <c r="E37" s="218"/>
      <c r="F37" s="218">
        <v>500</v>
      </c>
      <c r="G37" s="205">
        <v>315787.73</v>
      </c>
      <c r="H37" s="192" t="s">
        <v>1053</v>
      </c>
      <c r="J37" s="486" t="s">
        <v>1116</v>
      </c>
      <c r="K37" s="419"/>
      <c r="L37" s="419"/>
      <c r="M37" s="419"/>
      <c r="N37" s="419"/>
      <c r="O37" s="419"/>
      <c r="P37" s="419"/>
      <c r="Q37" s="419"/>
      <c r="R37" s="419">
        <v>1361.5</v>
      </c>
      <c r="S37" s="419"/>
      <c r="T37" s="419"/>
      <c r="U37" s="419"/>
      <c r="V37" s="419"/>
      <c r="W37" s="487">
        <v>1361.5</v>
      </c>
      <c r="X37" s="488">
        <f>GETPIVOTDATA("付款金额",$J$11,"内容","小林总报销")/GETPIVOTDATA("付款金额",$J$11)</f>
        <v>5.3842210386022789E-5</v>
      </c>
    </row>
    <row r="38" spans="1:24" ht="16" customHeight="1">
      <c r="A38" s="185">
        <v>2</v>
      </c>
      <c r="B38" s="193" t="s">
        <v>1066</v>
      </c>
      <c r="C38" s="219" t="s">
        <v>1117</v>
      </c>
      <c r="D38" s="203" t="s">
        <v>1046</v>
      </c>
      <c r="E38" s="218"/>
      <c r="F38" s="218">
        <v>47603.7</v>
      </c>
      <c r="G38" s="205">
        <v>17677.730000000101</v>
      </c>
      <c r="H38" s="192" t="s">
        <v>1110</v>
      </c>
      <c r="J38" s="486" t="s">
        <v>1118</v>
      </c>
      <c r="K38" s="419">
        <v>125000</v>
      </c>
      <c r="L38" s="419">
        <v>5000</v>
      </c>
      <c r="M38" s="419">
        <v>75000</v>
      </c>
      <c r="N38" s="419">
        <v>32000</v>
      </c>
      <c r="O38" s="419">
        <v>57000</v>
      </c>
      <c r="P38" s="419">
        <v>6000</v>
      </c>
      <c r="Q38" s="419">
        <v>15000</v>
      </c>
      <c r="R38" s="419">
        <v>26000</v>
      </c>
      <c r="S38" s="419">
        <v>54211.95</v>
      </c>
      <c r="T38" s="419">
        <v>33000</v>
      </c>
      <c r="U38" s="419">
        <v>15000</v>
      </c>
      <c r="V38" s="419">
        <v>23000</v>
      </c>
      <c r="W38" s="487">
        <v>466211.95</v>
      </c>
      <c r="X38" s="488">
        <f>GETPIVOTDATA("付款金额",$J$11,"内容","信息费")/GETPIVOTDATA("付款金额",$J$11)</f>
        <v>1.8436931249634917E-2</v>
      </c>
    </row>
    <row r="39" spans="1:24" ht="16" customHeight="1">
      <c r="A39" s="185">
        <v>2</v>
      </c>
      <c r="B39" s="193" t="s">
        <v>1066</v>
      </c>
      <c r="C39" s="219" t="s">
        <v>1119</v>
      </c>
      <c r="D39" s="203" t="s">
        <v>1046</v>
      </c>
      <c r="E39" s="218"/>
      <c r="F39" s="218">
        <v>15999.46</v>
      </c>
      <c r="G39" s="205">
        <v>66642.77</v>
      </c>
      <c r="H39" s="192" t="s">
        <v>1106</v>
      </c>
      <c r="J39" s="486" t="s">
        <v>1120</v>
      </c>
      <c r="K39" s="419"/>
      <c r="L39" s="419"/>
      <c r="M39" s="419"/>
      <c r="N39" s="419"/>
      <c r="O39" s="419"/>
      <c r="P39" s="419">
        <v>950</v>
      </c>
      <c r="Q39" s="419"/>
      <c r="R39" s="419"/>
      <c r="S39" s="419"/>
      <c r="T39" s="419"/>
      <c r="U39" s="419"/>
      <c r="V39" s="419"/>
      <c r="W39" s="487">
        <v>950</v>
      </c>
      <c r="X39" s="488">
        <f>GETPIVOTDATA("付款金额",$J$11,"内容","修理费")/GETPIVOTDATA("付款金额",$J$11)</f>
        <v>3.7568931227852842E-5</v>
      </c>
    </row>
    <row r="40" spans="1:24" ht="16" customHeight="1">
      <c r="A40" s="185">
        <v>2</v>
      </c>
      <c r="B40" s="193" t="s">
        <v>1065</v>
      </c>
      <c r="C40" s="202" t="s">
        <v>1121</v>
      </c>
      <c r="D40" s="203" t="s">
        <v>1046</v>
      </c>
      <c r="E40" s="218"/>
      <c r="F40" s="218">
        <v>3094.15</v>
      </c>
      <c r="G40" s="205"/>
      <c r="H40" s="192" t="s">
        <v>1106</v>
      </c>
      <c r="J40" s="486" t="s">
        <v>1122</v>
      </c>
      <c r="K40" s="419"/>
      <c r="L40" s="419"/>
      <c r="M40" s="419"/>
      <c r="N40" s="419"/>
      <c r="O40" s="419"/>
      <c r="P40" s="419"/>
      <c r="Q40" s="419"/>
      <c r="R40" s="419"/>
      <c r="S40" s="419"/>
      <c r="T40" s="419">
        <v>5598</v>
      </c>
      <c r="U40" s="419"/>
      <c r="V40" s="419">
        <v>1200</v>
      </c>
      <c r="W40" s="487">
        <v>6798</v>
      </c>
      <c r="X40" s="488">
        <f>GETPIVOTDATA("付款金额",$J$11,"内容","押金")/GETPIVOTDATA("付款金额",$J$11)</f>
        <v>2.6883536261783543E-4</v>
      </c>
    </row>
    <row r="41" spans="1:24" ht="16" customHeight="1">
      <c r="A41" s="185">
        <v>2</v>
      </c>
      <c r="B41" s="193" t="s">
        <v>1066</v>
      </c>
      <c r="C41" s="220" t="s">
        <v>1123</v>
      </c>
      <c r="D41" s="203" t="s">
        <v>1046</v>
      </c>
      <c r="E41" s="218"/>
      <c r="F41" s="218">
        <v>11216.86</v>
      </c>
      <c r="G41" s="205">
        <v>83530.58</v>
      </c>
      <c r="H41" s="192" t="s">
        <v>1050</v>
      </c>
      <c r="J41" s="486" t="s">
        <v>1124</v>
      </c>
      <c r="K41" s="419">
        <v>57620</v>
      </c>
      <c r="L41" s="419">
        <v>72214</v>
      </c>
      <c r="M41" s="419">
        <v>14735</v>
      </c>
      <c r="N41" s="419">
        <v>29837.5</v>
      </c>
      <c r="O41" s="419">
        <v>17623</v>
      </c>
      <c r="P41" s="419">
        <v>2473</v>
      </c>
      <c r="Q41" s="419">
        <v>3950</v>
      </c>
      <c r="R41" s="419">
        <v>10419</v>
      </c>
      <c r="S41" s="419">
        <v>2590.81</v>
      </c>
      <c r="T41" s="419">
        <v>7176.41</v>
      </c>
      <c r="U41" s="419">
        <v>9738</v>
      </c>
      <c r="V41" s="419">
        <v>12018</v>
      </c>
      <c r="W41" s="487">
        <v>240394.72</v>
      </c>
      <c r="X41" s="488">
        <f>GETPIVOTDATA("付款金额",$J$11,"内容","招待费")/GETPIVOTDATA("付款金额",$J$11)</f>
        <v>9.5067081086515175E-3</v>
      </c>
    </row>
    <row r="42" spans="1:24" ht="16" customHeight="1">
      <c r="A42" s="185">
        <v>2</v>
      </c>
      <c r="B42" s="193" t="s">
        <v>1066</v>
      </c>
      <c r="C42" s="219" t="s">
        <v>1125</v>
      </c>
      <c r="D42" s="203" t="s">
        <v>1046</v>
      </c>
      <c r="E42" s="218"/>
      <c r="F42" s="218">
        <v>1000</v>
      </c>
      <c r="G42" s="205">
        <v>62530.58</v>
      </c>
      <c r="H42" s="192" t="s">
        <v>1110</v>
      </c>
      <c r="J42" s="486" t="s">
        <v>1126</v>
      </c>
      <c r="K42" s="419"/>
      <c r="L42" s="419"/>
      <c r="M42" s="419"/>
      <c r="N42" s="419"/>
      <c r="O42" s="419"/>
      <c r="P42" s="419">
        <v>7935</v>
      </c>
      <c r="Q42" s="419"/>
      <c r="R42" s="419"/>
      <c r="S42" s="419"/>
      <c r="T42" s="419"/>
      <c r="U42" s="419"/>
      <c r="V42" s="419"/>
      <c r="W42" s="487">
        <v>7935</v>
      </c>
      <c r="X42" s="488">
        <f>GETPIVOTDATA("付款金额",$J$11,"内容","知识产权代理费")/GETPIVOTDATA("付款金额",$J$11)</f>
        <v>3.1379944136106561E-4</v>
      </c>
    </row>
    <row r="43" spans="1:24" ht="16" customHeight="1">
      <c r="A43" s="185">
        <v>2</v>
      </c>
      <c r="B43" s="193" t="s">
        <v>1066</v>
      </c>
      <c r="C43" s="219" t="s">
        <v>1127</v>
      </c>
      <c r="D43" s="203" t="s">
        <v>1046</v>
      </c>
      <c r="E43" s="218"/>
      <c r="F43" s="218">
        <v>5000</v>
      </c>
      <c r="G43" s="205">
        <v>57530.58</v>
      </c>
      <c r="H43" s="192" t="s">
        <v>1110</v>
      </c>
      <c r="J43" s="486" t="s">
        <v>1128</v>
      </c>
      <c r="K43" s="419">
        <v>50900</v>
      </c>
      <c r="L43" s="419">
        <v>20000</v>
      </c>
      <c r="M43" s="419">
        <v>53029</v>
      </c>
      <c r="N43" s="419">
        <v>134200</v>
      </c>
      <c r="O43" s="419">
        <v>50000</v>
      </c>
      <c r="P43" s="419">
        <v>66100</v>
      </c>
      <c r="Q43" s="419"/>
      <c r="R43" s="419">
        <v>800</v>
      </c>
      <c r="S43" s="419">
        <v>75000</v>
      </c>
      <c r="T43" s="419">
        <v>286000</v>
      </c>
      <c r="U43" s="419">
        <v>239219.55</v>
      </c>
      <c r="V43" s="419">
        <v>24366</v>
      </c>
      <c r="W43" s="487">
        <v>999614.55</v>
      </c>
      <c r="X43" s="488">
        <f>GETPIVOTDATA("付款金额",$J$11,"内容","资质证书费用")/GETPIVOTDATA("付款金额",$J$11)</f>
        <v>3.953100029822218E-2</v>
      </c>
    </row>
    <row r="44" spans="1:24" ht="16" customHeight="1">
      <c r="A44" s="185">
        <v>2</v>
      </c>
      <c r="B44" s="193" t="s">
        <v>1066</v>
      </c>
      <c r="C44" s="219" t="s">
        <v>1129</v>
      </c>
      <c r="D44" s="203" t="s">
        <v>1046</v>
      </c>
      <c r="E44" s="218"/>
      <c r="F44" s="218">
        <v>14197.4</v>
      </c>
      <c r="G44" s="205">
        <v>43333.18</v>
      </c>
      <c r="H44" s="192" t="s">
        <v>1110</v>
      </c>
      <c r="J44" s="486" t="s">
        <v>1130</v>
      </c>
      <c r="K44" s="419"/>
      <c r="L44" s="419"/>
      <c r="M44" s="419"/>
      <c r="N44" s="419">
        <v>50000</v>
      </c>
      <c r="O44" s="419"/>
      <c r="P44" s="419">
        <v>21225</v>
      </c>
      <c r="Q44" s="419">
        <v>40130</v>
      </c>
      <c r="R44" s="419">
        <v>24263.51</v>
      </c>
      <c r="S44" s="419"/>
      <c r="T44" s="419">
        <v>6400</v>
      </c>
      <c r="U44" s="419">
        <v>9419.0499999999993</v>
      </c>
      <c r="V44" s="419">
        <v>3120</v>
      </c>
      <c r="W44" s="487">
        <v>154557.56</v>
      </c>
      <c r="X44" s="488">
        <f>GETPIVOTDATA("付款金额",$J$11,"内容","人员保险费")/GETPIVOTDATA("付款金额",$J$11)</f>
        <v>6.1121708867207785E-3</v>
      </c>
    </row>
    <row r="45" spans="1:24" ht="16" customHeight="1">
      <c r="A45" s="185">
        <v>2</v>
      </c>
      <c r="B45" s="193" t="s">
        <v>1066</v>
      </c>
      <c r="C45" s="219" t="s">
        <v>1129</v>
      </c>
      <c r="D45" s="203" t="s">
        <v>1046</v>
      </c>
      <c r="E45" s="218"/>
      <c r="F45" s="218">
        <v>9940</v>
      </c>
      <c r="G45" s="205">
        <v>33393.18</v>
      </c>
      <c r="H45" s="192" t="s">
        <v>1110</v>
      </c>
      <c r="J45" s="489" t="s">
        <v>1069</v>
      </c>
      <c r="K45" s="490">
        <v>4032686.01</v>
      </c>
      <c r="L45" s="490">
        <v>928956.71</v>
      </c>
      <c r="M45" s="490">
        <v>1115508.97</v>
      </c>
      <c r="N45" s="490">
        <v>1717885.81</v>
      </c>
      <c r="O45" s="490">
        <v>2328672.96</v>
      </c>
      <c r="P45" s="490">
        <v>2099229.96</v>
      </c>
      <c r="Q45" s="490">
        <v>4127018.78</v>
      </c>
      <c r="R45" s="490">
        <v>2173491.0499999998</v>
      </c>
      <c r="S45" s="490">
        <v>1652911.59</v>
      </c>
      <c r="T45" s="490">
        <v>1571195.29</v>
      </c>
      <c r="U45" s="490">
        <v>1441875.62</v>
      </c>
      <c r="V45" s="490">
        <v>2097419.15</v>
      </c>
      <c r="W45" s="491">
        <v>25286851.899999999</v>
      </c>
      <c r="X45" s="492"/>
    </row>
    <row r="46" spans="1:24" ht="16" customHeight="1">
      <c r="A46" s="185">
        <v>2</v>
      </c>
      <c r="B46" s="193" t="s">
        <v>1066</v>
      </c>
      <c r="C46" s="220" t="s">
        <v>1131</v>
      </c>
      <c r="D46" s="203" t="s">
        <v>1046</v>
      </c>
      <c r="E46" s="218"/>
      <c r="F46" s="218">
        <v>10000</v>
      </c>
      <c r="G46" s="205">
        <v>23393.18</v>
      </c>
      <c r="H46" s="192" t="s">
        <v>1110</v>
      </c>
    </row>
    <row r="47" spans="1:24" ht="16" customHeight="1">
      <c r="A47" s="185">
        <v>2</v>
      </c>
      <c r="B47" s="193" t="s">
        <v>1066</v>
      </c>
      <c r="C47" s="219" t="s">
        <v>1132</v>
      </c>
      <c r="D47" s="203" t="s">
        <v>1046</v>
      </c>
      <c r="E47" s="218"/>
      <c r="F47" s="218">
        <v>500</v>
      </c>
      <c r="G47" s="205">
        <v>34793.18</v>
      </c>
      <c r="H47" s="192" t="s">
        <v>1053</v>
      </c>
      <c r="J47" s="482"/>
      <c r="K47" s="96"/>
      <c r="L47" s="96"/>
      <c r="M47" s="96"/>
      <c r="N47" s="96"/>
      <c r="O47" s="96"/>
      <c r="P47" s="96"/>
      <c r="Q47" s="96"/>
      <c r="R47" s="96"/>
      <c r="S47" s="96"/>
      <c r="T47" s="96"/>
      <c r="U47" s="96"/>
      <c r="V47" s="96"/>
      <c r="W47" s="96"/>
      <c r="X47" s="483"/>
    </row>
    <row r="48" spans="1:24" ht="16" customHeight="1">
      <c r="A48" s="185">
        <v>2</v>
      </c>
      <c r="B48" s="193" t="s">
        <v>1066</v>
      </c>
      <c r="C48" s="221" t="s">
        <v>1133</v>
      </c>
      <c r="D48" s="203" t="s">
        <v>1046</v>
      </c>
      <c r="E48" s="218"/>
      <c r="F48" s="218">
        <v>800</v>
      </c>
      <c r="G48" s="205">
        <v>69618.490000000005</v>
      </c>
      <c r="H48" s="192" t="s">
        <v>1053</v>
      </c>
      <c r="J48" s="482"/>
      <c r="K48" s="96"/>
      <c r="L48" s="96"/>
      <c r="M48" s="96"/>
      <c r="N48" s="96"/>
      <c r="O48" s="96"/>
      <c r="P48" s="96"/>
      <c r="Q48" s="96"/>
      <c r="R48" s="96"/>
      <c r="S48" s="96"/>
      <c r="T48" s="96"/>
      <c r="U48" s="96"/>
      <c r="V48" s="96"/>
      <c r="W48" s="96"/>
      <c r="X48" s="483"/>
    </row>
    <row r="49" spans="1:24" ht="16" customHeight="1">
      <c r="A49" s="185">
        <v>2</v>
      </c>
      <c r="B49" s="193" t="s">
        <v>1065</v>
      </c>
      <c r="C49" s="219" t="s">
        <v>1134</v>
      </c>
      <c r="D49" s="203" t="s">
        <v>1046</v>
      </c>
      <c r="E49" s="218"/>
      <c r="F49" s="218">
        <v>38343.96</v>
      </c>
      <c r="G49" s="205"/>
      <c r="H49" s="192" t="s">
        <v>1097</v>
      </c>
      <c r="J49" s="482"/>
      <c r="K49" s="96"/>
      <c r="L49" s="96"/>
      <c r="M49" s="96"/>
      <c r="N49" s="96"/>
      <c r="O49" s="96"/>
      <c r="P49" s="96"/>
      <c r="Q49" s="96"/>
      <c r="R49" s="96"/>
      <c r="S49" s="96"/>
      <c r="T49" s="96"/>
      <c r="U49" s="96"/>
      <c r="V49" s="96"/>
      <c r="W49" s="96"/>
      <c r="X49" s="483"/>
    </row>
    <row r="50" spans="1:24" ht="16" customHeight="1">
      <c r="A50" s="185">
        <v>2</v>
      </c>
      <c r="B50" s="193" t="s">
        <v>1067</v>
      </c>
      <c r="C50" s="222" t="s">
        <v>1135</v>
      </c>
      <c r="D50" s="203" t="s">
        <v>1046</v>
      </c>
      <c r="E50" s="218"/>
      <c r="F50" s="218">
        <v>3000</v>
      </c>
      <c r="G50" s="205">
        <v>46640.45</v>
      </c>
      <c r="H50" s="192" t="s">
        <v>1053</v>
      </c>
      <c r="J50" s="482"/>
      <c r="K50" s="96"/>
      <c r="L50" s="96"/>
      <c r="M50" s="96"/>
      <c r="N50" s="96"/>
      <c r="O50" s="96"/>
      <c r="P50" s="96"/>
      <c r="Q50" s="96"/>
      <c r="R50" s="96"/>
      <c r="S50" s="96"/>
      <c r="T50" s="96"/>
      <c r="U50" s="96"/>
      <c r="V50" s="96"/>
      <c r="W50" s="96"/>
      <c r="X50" s="483"/>
    </row>
    <row r="51" spans="1:24" ht="16" customHeight="1">
      <c r="A51" s="185">
        <v>2</v>
      </c>
      <c r="B51" s="193" t="s">
        <v>1067</v>
      </c>
      <c r="C51" s="219" t="s">
        <v>1136</v>
      </c>
      <c r="D51" s="203" t="s">
        <v>1046</v>
      </c>
      <c r="E51" s="218"/>
      <c r="F51" s="218">
        <v>11463.67</v>
      </c>
      <c r="G51" s="205">
        <v>35163.279999999999</v>
      </c>
      <c r="H51" s="192" t="s">
        <v>1106</v>
      </c>
      <c r="J51" s="482"/>
      <c r="K51" s="96"/>
      <c r="L51" s="96"/>
      <c r="M51" s="96"/>
      <c r="N51" s="96"/>
      <c r="O51" s="96"/>
      <c r="P51" s="96"/>
      <c r="Q51" s="96"/>
      <c r="R51" s="96"/>
      <c r="S51" s="96"/>
      <c r="T51" s="96"/>
      <c r="U51" s="96"/>
      <c r="V51" s="96"/>
      <c r="W51" s="96"/>
      <c r="X51" s="483"/>
    </row>
    <row r="52" spans="1:24" ht="16" customHeight="1">
      <c r="A52" s="185">
        <v>2</v>
      </c>
      <c r="B52" s="193" t="s">
        <v>1066</v>
      </c>
      <c r="C52" s="219" t="s">
        <v>1137</v>
      </c>
      <c r="D52" s="203" t="s">
        <v>1046</v>
      </c>
      <c r="E52" s="218"/>
      <c r="F52" s="218">
        <v>1843.8</v>
      </c>
      <c r="G52" s="205"/>
      <c r="H52" s="192" t="s">
        <v>1106</v>
      </c>
      <c r="J52" s="482"/>
      <c r="K52" s="96"/>
      <c r="L52" s="96"/>
      <c r="M52" s="96"/>
      <c r="N52" s="96"/>
      <c r="O52" s="96"/>
      <c r="P52" s="96"/>
      <c r="Q52" s="96"/>
      <c r="R52" s="96"/>
      <c r="S52" s="96"/>
      <c r="T52" s="96"/>
      <c r="U52" s="96"/>
      <c r="V52" s="96"/>
      <c r="W52" s="96"/>
      <c r="X52" s="483"/>
    </row>
    <row r="53" spans="1:24" ht="16" customHeight="1">
      <c r="A53" s="185">
        <v>2</v>
      </c>
      <c r="B53" s="193" t="s">
        <v>1066</v>
      </c>
      <c r="C53" s="219" t="s">
        <v>1138</v>
      </c>
      <c r="D53" s="203" t="s">
        <v>1046</v>
      </c>
      <c r="E53" s="218"/>
      <c r="F53" s="218">
        <v>36780.19</v>
      </c>
      <c r="G53" s="205"/>
      <c r="H53" s="192" t="s">
        <v>1097</v>
      </c>
      <c r="J53" s="482"/>
      <c r="K53" s="96"/>
      <c r="L53" s="96"/>
      <c r="M53" s="96"/>
      <c r="N53" s="96"/>
      <c r="O53" s="96"/>
      <c r="P53" s="96"/>
      <c r="Q53" s="96"/>
      <c r="R53" s="96"/>
      <c r="S53" s="96"/>
      <c r="T53" s="96"/>
      <c r="U53" s="96"/>
      <c r="V53" s="96"/>
      <c r="W53" s="96"/>
      <c r="X53" s="483"/>
    </row>
    <row r="54" spans="1:24" ht="16" customHeight="1">
      <c r="A54" s="185">
        <v>2</v>
      </c>
      <c r="B54" s="193" t="s">
        <v>1067</v>
      </c>
      <c r="C54" s="219" t="s">
        <v>1139</v>
      </c>
      <c r="D54" s="203" t="s">
        <v>1046</v>
      </c>
      <c r="E54" s="218"/>
      <c r="F54" s="218">
        <v>32407</v>
      </c>
      <c r="G54" s="205"/>
      <c r="H54" s="192" t="s">
        <v>1097</v>
      </c>
      <c r="J54" s="482"/>
      <c r="K54" s="96"/>
      <c r="L54" s="96"/>
      <c r="M54" s="96"/>
      <c r="N54" s="96"/>
      <c r="O54" s="96"/>
      <c r="P54" s="96"/>
      <c r="Q54" s="96"/>
      <c r="R54" s="96"/>
      <c r="S54" s="96"/>
      <c r="T54" s="96"/>
      <c r="U54" s="96"/>
      <c r="V54" s="96"/>
      <c r="W54" s="96"/>
      <c r="X54" s="483"/>
    </row>
    <row r="55" spans="1:24" ht="16" customHeight="1">
      <c r="A55" s="185">
        <v>2</v>
      </c>
      <c r="B55" s="193" t="s">
        <v>1067</v>
      </c>
      <c r="C55" s="219" t="s">
        <v>1140</v>
      </c>
      <c r="D55" s="203" t="s">
        <v>1046</v>
      </c>
      <c r="E55" s="218"/>
      <c r="F55" s="218">
        <v>17897.46</v>
      </c>
      <c r="G55" s="205">
        <v>45455.6</v>
      </c>
      <c r="H55" s="192" t="s">
        <v>1097</v>
      </c>
      <c r="J55" s="482"/>
      <c r="K55" s="493"/>
      <c r="L55" s="493"/>
      <c r="M55" s="493"/>
      <c r="N55" s="493"/>
      <c r="O55" s="493"/>
      <c r="P55" s="493"/>
      <c r="Q55" s="493"/>
      <c r="R55" s="493"/>
      <c r="S55" s="493"/>
      <c r="T55" s="493"/>
      <c r="U55" s="493"/>
      <c r="V55" s="493"/>
      <c r="W55" s="493"/>
      <c r="X55" s="95"/>
    </row>
    <row r="56" spans="1:24" ht="16" customHeight="1">
      <c r="A56" s="185">
        <v>2</v>
      </c>
      <c r="B56" s="193" t="s">
        <v>1067</v>
      </c>
      <c r="C56" s="219" t="s">
        <v>1141</v>
      </c>
      <c r="D56" s="203" t="s">
        <v>1046</v>
      </c>
      <c r="E56" s="218"/>
      <c r="F56" s="218">
        <v>22000</v>
      </c>
      <c r="G56" s="205">
        <v>26883.54</v>
      </c>
      <c r="H56" s="192" t="s">
        <v>1047</v>
      </c>
    </row>
    <row r="57" spans="1:24" ht="16" customHeight="1">
      <c r="A57" s="185">
        <v>2</v>
      </c>
      <c r="B57" s="193" t="s">
        <v>1068</v>
      </c>
      <c r="C57" s="215" t="s">
        <v>1142</v>
      </c>
      <c r="D57" s="203" t="s">
        <v>1046</v>
      </c>
      <c r="E57" s="218"/>
      <c r="F57" s="218">
        <v>5.86</v>
      </c>
      <c r="G57" s="205">
        <v>36459.7399999997</v>
      </c>
      <c r="H57" s="192" t="s">
        <v>1106</v>
      </c>
    </row>
    <row r="58" spans="1:24" ht="16" customHeight="1">
      <c r="A58" s="185">
        <v>2</v>
      </c>
      <c r="B58" s="193" t="s">
        <v>1067</v>
      </c>
      <c r="C58" s="219" t="s">
        <v>1143</v>
      </c>
      <c r="D58" s="203" t="s">
        <v>1046</v>
      </c>
      <c r="E58" s="218"/>
      <c r="F58" s="218">
        <v>3633.21</v>
      </c>
      <c r="G58" s="205"/>
      <c r="H58" s="192" t="s">
        <v>1106</v>
      </c>
    </row>
    <row r="59" spans="1:24" ht="16" customHeight="1">
      <c r="A59" s="185">
        <v>2</v>
      </c>
      <c r="B59" s="193" t="s">
        <v>1068</v>
      </c>
      <c r="C59" s="219" t="s">
        <v>1144</v>
      </c>
      <c r="D59" s="203" t="s">
        <v>1046</v>
      </c>
      <c r="E59" s="218"/>
      <c r="F59" s="218">
        <v>4817.54</v>
      </c>
      <c r="G59" s="205">
        <v>99393.329999999696</v>
      </c>
      <c r="H59" s="192" t="s">
        <v>1106</v>
      </c>
    </row>
    <row r="60" spans="1:24" ht="16" customHeight="1">
      <c r="A60" s="185">
        <v>2</v>
      </c>
      <c r="B60" s="193" t="s">
        <v>1068</v>
      </c>
      <c r="C60" s="219" t="s">
        <v>1145</v>
      </c>
      <c r="D60" s="203" t="s">
        <v>1046</v>
      </c>
      <c r="E60" s="218"/>
      <c r="F60" s="218">
        <v>10000</v>
      </c>
      <c r="G60" s="205">
        <v>33979.199999999699</v>
      </c>
      <c r="H60" s="192" t="s">
        <v>1047</v>
      </c>
    </row>
    <row r="61" spans="1:24" ht="16" customHeight="1">
      <c r="A61" s="185">
        <v>2</v>
      </c>
      <c r="B61" s="193" t="s">
        <v>1068</v>
      </c>
      <c r="C61" s="219" t="s">
        <v>1146</v>
      </c>
      <c r="D61" s="203" t="s">
        <v>1046</v>
      </c>
      <c r="E61" s="218"/>
      <c r="F61" s="218">
        <v>5000</v>
      </c>
      <c r="G61" s="205">
        <v>28979.199999999699</v>
      </c>
      <c r="H61" s="192" t="s">
        <v>1110</v>
      </c>
    </row>
    <row r="62" spans="1:24" ht="16" customHeight="1">
      <c r="A62" s="185">
        <v>2</v>
      </c>
      <c r="B62" s="193" t="s">
        <v>1068</v>
      </c>
      <c r="C62" s="219" t="s">
        <v>1147</v>
      </c>
      <c r="D62" s="203" t="s">
        <v>1046</v>
      </c>
      <c r="E62" s="218"/>
      <c r="F62" s="218">
        <v>174</v>
      </c>
      <c r="G62" s="205">
        <v>28805.199999999699</v>
      </c>
      <c r="H62" s="192" t="s">
        <v>1112</v>
      </c>
    </row>
    <row r="63" spans="1:24" ht="16" customHeight="1">
      <c r="A63" s="185">
        <v>2</v>
      </c>
      <c r="B63" s="193" t="s">
        <v>1068</v>
      </c>
      <c r="C63" s="219" t="s">
        <v>1148</v>
      </c>
      <c r="D63" s="203" t="s">
        <v>1046</v>
      </c>
      <c r="E63" s="218"/>
      <c r="F63" s="218">
        <v>8250</v>
      </c>
      <c r="G63" s="205">
        <v>20555.199999999699</v>
      </c>
      <c r="H63" s="192" t="s">
        <v>1110</v>
      </c>
    </row>
    <row r="64" spans="1:24" ht="16" customHeight="1">
      <c r="A64" s="185">
        <v>2</v>
      </c>
      <c r="B64" s="193" t="s">
        <v>1068</v>
      </c>
      <c r="C64" s="219" t="s">
        <v>1149</v>
      </c>
      <c r="D64" s="203" t="s">
        <v>1046</v>
      </c>
      <c r="E64" s="218"/>
      <c r="F64" s="218">
        <v>3150</v>
      </c>
      <c r="G64" s="205">
        <v>17405.199999999699</v>
      </c>
      <c r="H64" s="192" t="s">
        <v>1110</v>
      </c>
    </row>
    <row r="65" spans="1:8" ht="16" customHeight="1">
      <c r="A65" s="185">
        <v>2</v>
      </c>
      <c r="B65" s="193" t="s">
        <v>1068</v>
      </c>
      <c r="C65" s="219" t="s">
        <v>1150</v>
      </c>
      <c r="D65" s="203" t="s">
        <v>1046</v>
      </c>
      <c r="E65" s="218"/>
      <c r="F65" s="218">
        <v>500</v>
      </c>
      <c r="G65" s="205">
        <v>13552.6799999997</v>
      </c>
      <c r="H65" s="192" t="s">
        <v>1053</v>
      </c>
    </row>
    <row r="66" spans="1:8" ht="16" customHeight="1">
      <c r="A66" s="185">
        <v>2</v>
      </c>
      <c r="B66" s="193" t="s">
        <v>12</v>
      </c>
      <c r="C66" s="219" t="s">
        <v>1151</v>
      </c>
      <c r="D66" s="203" t="s">
        <v>1046</v>
      </c>
      <c r="E66" s="218"/>
      <c r="F66" s="218">
        <v>22624.74</v>
      </c>
      <c r="G66" s="205">
        <v>100474.97</v>
      </c>
      <c r="H66" s="192" t="s">
        <v>1106</v>
      </c>
    </row>
    <row r="67" spans="1:8" ht="16" customHeight="1">
      <c r="A67" s="185">
        <v>2</v>
      </c>
      <c r="B67" s="193" t="s">
        <v>1068</v>
      </c>
      <c r="C67" s="219" t="s">
        <v>1152</v>
      </c>
      <c r="D67" s="203" t="s">
        <v>1046</v>
      </c>
      <c r="E67" s="218"/>
      <c r="F67" s="218">
        <v>4148.16</v>
      </c>
      <c r="G67" s="205"/>
      <c r="H67" s="192" t="s">
        <v>1106</v>
      </c>
    </row>
    <row r="68" spans="1:8" ht="16" customHeight="1">
      <c r="A68" s="185">
        <v>2</v>
      </c>
      <c r="B68" s="193" t="s">
        <v>1068</v>
      </c>
      <c r="C68" s="219" t="s">
        <v>1153</v>
      </c>
      <c r="D68" s="203" t="s">
        <v>1046</v>
      </c>
      <c r="E68" s="218"/>
      <c r="F68" s="218">
        <v>30786.65</v>
      </c>
      <c r="G68" s="205"/>
      <c r="H68" s="192" t="s">
        <v>1097</v>
      </c>
    </row>
    <row r="69" spans="1:8" ht="16" customHeight="1">
      <c r="A69" s="185">
        <v>2</v>
      </c>
      <c r="B69" s="193" t="s">
        <v>12</v>
      </c>
      <c r="C69" s="219" t="s">
        <v>1154</v>
      </c>
      <c r="D69" s="203" t="s">
        <v>1046</v>
      </c>
      <c r="E69" s="218"/>
      <c r="F69" s="218">
        <v>84454.94</v>
      </c>
      <c r="G69" s="205"/>
      <c r="H69" s="192" t="s">
        <v>1097</v>
      </c>
    </row>
    <row r="70" spans="1:8" ht="16" customHeight="1">
      <c r="A70" s="185">
        <v>4</v>
      </c>
      <c r="B70" s="193" t="s">
        <v>1048</v>
      </c>
      <c r="C70" s="210" t="s">
        <v>1155</v>
      </c>
      <c r="D70" s="203" t="s">
        <v>1046</v>
      </c>
      <c r="E70" s="206"/>
      <c r="F70" s="204">
        <v>49735.8</v>
      </c>
      <c r="G70" s="205">
        <v>16661.759999999998</v>
      </c>
      <c r="H70" s="192" t="s">
        <v>1106</v>
      </c>
    </row>
    <row r="71" spans="1:8" ht="16" customHeight="1">
      <c r="A71" s="185">
        <v>2</v>
      </c>
      <c r="B71" s="193" t="s">
        <v>12</v>
      </c>
      <c r="C71" s="219" t="s">
        <v>1156</v>
      </c>
      <c r="D71" s="203" t="s">
        <v>1046</v>
      </c>
      <c r="E71" s="206"/>
      <c r="F71" s="204">
        <v>5818.33</v>
      </c>
      <c r="G71" s="205"/>
      <c r="H71" s="192" t="s">
        <v>1106</v>
      </c>
    </row>
    <row r="72" spans="1:8" ht="16" customHeight="1">
      <c r="A72" s="185">
        <v>4</v>
      </c>
      <c r="B72" s="193" t="s">
        <v>1057</v>
      </c>
      <c r="C72" s="210" t="s">
        <v>1157</v>
      </c>
      <c r="D72" s="203" t="s">
        <v>1046</v>
      </c>
      <c r="E72" s="206"/>
      <c r="F72" s="204">
        <v>152669.94</v>
      </c>
      <c r="G72" s="205">
        <v>22838.67</v>
      </c>
      <c r="H72" s="192" t="s">
        <v>1106</v>
      </c>
    </row>
    <row r="73" spans="1:8" ht="16" customHeight="1">
      <c r="A73" s="185">
        <v>4</v>
      </c>
      <c r="B73" s="193" t="s">
        <v>1048</v>
      </c>
      <c r="C73" s="210" t="s">
        <v>1158</v>
      </c>
      <c r="D73" s="203" t="s">
        <v>1046</v>
      </c>
      <c r="E73" s="206"/>
      <c r="F73" s="204">
        <v>1363.56</v>
      </c>
      <c r="G73" s="205"/>
      <c r="H73" s="192" t="s">
        <v>1106</v>
      </c>
    </row>
    <row r="74" spans="1:8" ht="16" customHeight="1">
      <c r="A74" s="185">
        <v>4</v>
      </c>
      <c r="B74" s="193" t="s">
        <v>1048</v>
      </c>
      <c r="C74" s="202" t="s">
        <v>1159</v>
      </c>
      <c r="D74" s="203" t="s">
        <v>1046</v>
      </c>
      <c r="E74" s="204"/>
      <c r="F74" s="204">
        <v>24086.94</v>
      </c>
      <c r="G74" s="205"/>
      <c r="H74" s="192" t="s">
        <v>1097</v>
      </c>
    </row>
    <row r="75" spans="1:8" ht="16" customHeight="1">
      <c r="A75" s="185">
        <v>4</v>
      </c>
      <c r="B75" s="212" t="s">
        <v>1063</v>
      </c>
      <c r="C75" s="202" t="s">
        <v>1160</v>
      </c>
      <c r="D75" s="203" t="s">
        <v>1046</v>
      </c>
      <c r="E75" s="206"/>
      <c r="F75" s="204">
        <v>317.76</v>
      </c>
      <c r="G75" s="205">
        <v>11008</v>
      </c>
      <c r="H75" s="192" t="s">
        <v>1106</v>
      </c>
    </row>
    <row r="76" spans="1:8" ht="16" customHeight="1">
      <c r="A76" s="185">
        <v>4</v>
      </c>
      <c r="B76" s="193" t="s">
        <v>1064</v>
      </c>
      <c r="C76" s="202" t="s">
        <v>1161</v>
      </c>
      <c r="D76" s="203" t="s">
        <v>1046</v>
      </c>
      <c r="E76" s="206"/>
      <c r="F76" s="204">
        <v>24680.9</v>
      </c>
      <c r="G76" s="205">
        <v>26329.57</v>
      </c>
      <c r="H76" s="192" t="s">
        <v>1106</v>
      </c>
    </row>
    <row r="77" spans="1:8" ht="16" customHeight="1">
      <c r="A77" s="185">
        <v>4</v>
      </c>
      <c r="B77" s="193" t="s">
        <v>1057</v>
      </c>
      <c r="C77" s="210" t="s">
        <v>1162</v>
      </c>
      <c r="D77" s="203" t="s">
        <v>1046</v>
      </c>
      <c r="E77" s="206"/>
      <c r="F77" s="204">
        <v>1735.11</v>
      </c>
      <c r="G77" s="205"/>
      <c r="H77" s="192" t="s">
        <v>1106</v>
      </c>
    </row>
    <row r="78" spans="1:8" ht="16" customHeight="1">
      <c r="A78" s="185">
        <v>4</v>
      </c>
      <c r="B78" s="193" t="s">
        <v>1057</v>
      </c>
      <c r="C78" s="202" t="s">
        <v>1163</v>
      </c>
      <c r="D78" s="203" t="s">
        <v>1046</v>
      </c>
      <c r="E78" s="204"/>
      <c r="F78" s="204">
        <v>20810.3</v>
      </c>
      <c r="G78" s="205"/>
      <c r="H78" s="192" t="s">
        <v>1097</v>
      </c>
    </row>
    <row r="79" spans="1:8" ht="16" customHeight="1">
      <c r="A79" s="185">
        <v>4</v>
      </c>
      <c r="B79" s="193" t="s">
        <v>1044</v>
      </c>
      <c r="C79" s="202" t="s">
        <v>1164</v>
      </c>
      <c r="D79" s="203" t="s">
        <v>1046</v>
      </c>
      <c r="E79" s="206"/>
      <c r="F79" s="204">
        <v>10088.719999999999</v>
      </c>
      <c r="G79" s="205">
        <v>5940.86</v>
      </c>
      <c r="H79" s="192" t="s">
        <v>1106</v>
      </c>
    </row>
    <row r="80" spans="1:8" ht="16" customHeight="1">
      <c r="A80" s="185">
        <v>5</v>
      </c>
      <c r="B80" s="193" t="s">
        <v>1048</v>
      </c>
      <c r="C80" s="202" t="s">
        <v>1165</v>
      </c>
      <c r="D80" s="203" t="s">
        <v>1046</v>
      </c>
      <c r="E80" s="206"/>
      <c r="F80" s="204">
        <v>10.1</v>
      </c>
      <c r="G80" s="205">
        <v>22430.9</v>
      </c>
      <c r="H80" s="192" t="s">
        <v>1071</v>
      </c>
    </row>
    <row r="81" spans="1:8" ht="16" customHeight="1">
      <c r="A81" s="185">
        <v>5</v>
      </c>
      <c r="B81" s="193" t="s">
        <v>1048</v>
      </c>
      <c r="C81" s="202" t="s">
        <v>1165</v>
      </c>
      <c r="D81" s="203" t="s">
        <v>1046</v>
      </c>
      <c r="E81" s="204"/>
      <c r="F81" s="204">
        <v>10.1</v>
      </c>
      <c r="G81" s="205">
        <v>22420.799999999999</v>
      </c>
      <c r="H81" s="192" t="s">
        <v>1071</v>
      </c>
    </row>
    <row r="82" spans="1:8" ht="16" customHeight="1">
      <c r="A82" s="185">
        <v>5</v>
      </c>
      <c r="B82" s="193" t="s">
        <v>1048</v>
      </c>
      <c r="C82" s="202" t="s">
        <v>1165</v>
      </c>
      <c r="D82" s="203" t="s">
        <v>1046</v>
      </c>
      <c r="E82" s="204"/>
      <c r="F82" s="204">
        <v>72.989999999999995</v>
      </c>
      <c r="G82" s="205">
        <v>22347.81</v>
      </c>
      <c r="H82" s="192" t="s">
        <v>1071</v>
      </c>
    </row>
    <row r="83" spans="1:8" ht="16" customHeight="1">
      <c r="A83" s="185">
        <v>5</v>
      </c>
      <c r="B83" s="193" t="s">
        <v>1048</v>
      </c>
      <c r="C83" s="202" t="s">
        <v>1165</v>
      </c>
      <c r="D83" s="203" t="s">
        <v>1046</v>
      </c>
      <c r="E83" s="204"/>
      <c r="F83" s="204">
        <v>72.989999999999995</v>
      </c>
      <c r="G83" s="205">
        <v>22274.82</v>
      </c>
      <c r="H83" s="192" t="s">
        <v>1071</v>
      </c>
    </row>
    <row r="84" spans="1:8" ht="16" customHeight="1">
      <c r="A84" s="185">
        <v>5</v>
      </c>
      <c r="B84" s="193" t="s">
        <v>1048</v>
      </c>
      <c r="C84" s="202" t="s">
        <v>1165</v>
      </c>
      <c r="D84" s="203" t="s">
        <v>1046</v>
      </c>
      <c r="E84" s="204"/>
      <c r="F84" s="204">
        <v>10.1</v>
      </c>
      <c r="G84" s="205">
        <v>22264.720000000001</v>
      </c>
      <c r="H84" s="192" t="s">
        <v>1071</v>
      </c>
    </row>
    <row r="85" spans="1:8" ht="16" customHeight="1">
      <c r="A85" s="185">
        <v>5</v>
      </c>
      <c r="B85" s="193" t="s">
        <v>1048</v>
      </c>
      <c r="C85" s="202" t="s">
        <v>1165</v>
      </c>
      <c r="D85" s="203" t="s">
        <v>1046</v>
      </c>
      <c r="E85" s="204"/>
      <c r="F85" s="204">
        <v>10.1</v>
      </c>
      <c r="G85" s="205">
        <v>22254.62</v>
      </c>
      <c r="H85" s="192" t="s">
        <v>1071</v>
      </c>
    </row>
    <row r="86" spans="1:8" ht="16" customHeight="1">
      <c r="A86" s="185">
        <v>5</v>
      </c>
      <c r="B86" s="193" t="s">
        <v>1048</v>
      </c>
      <c r="C86" s="202" t="s">
        <v>1165</v>
      </c>
      <c r="D86" s="203" t="s">
        <v>1046</v>
      </c>
      <c r="E86" s="204"/>
      <c r="F86" s="204">
        <v>10.1</v>
      </c>
      <c r="G86" s="205">
        <v>22244.52</v>
      </c>
      <c r="H86" s="192" t="s">
        <v>1071</v>
      </c>
    </row>
    <row r="87" spans="1:8" ht="16" customHeight="1">
      <c r="A87" s="185">
        <v>5</v>
      </c>
      <c r="B87" s="193" t="s">
        <v>1048</v>
      </c>
      <c r="C87" s="202" t="s">
        <v>1165</v>
      </c>
      <c r="D87" s="203" t="s">
        <v>1046</v>
      </c>
      <c r="E87" s="204"/>
      <c r="F87" s="204">
        <v>170</v>
      </c>
      <c r="G87" s="205">
        <v>22074.52</v>
      </c>
      <c r="H87" s="192" t="s">
        <v>1071</v>
      </c>
    </row>
    <row r="88" spans="1:8" ht="16" customHeight="1">
      <c r="A88" s="185">
        <v>5</v>
      </c>
      <c r="B88" s="193" t="s">
        <v>1048</v>
      </c>
      <c r="C88" s="202" t="s">
        <v>1165</v>
      </c>
      <c r="D88" s="203" t="s">
        <v>1046</v>
      </c>
      <c r="E88" s="204"/>
      <c r="F88" s="204">
        <v>11</v>
      </c>
      <c r="G88" s="205">
        <v>22063.52</v>
      </c>
      <c r="H88" s="192" t="s">
        <v>1071</v>
      </c>
    </row>
    <row r="89" spans="1:8" ht="16" customHeight="1">
      <c r="A89" s="185">
        <v>5</v>
      </c>
      <c r="B89" s="193" t="s">
        <v>1048</v>
      </c>
      <c r="C89" s="202" t="s">
        <v>1165</v>
      </c>
      <c r="D89" s="203" t="s">
        <v>1046</v>
      </c>
      <c r="E89" s="204"/>
      <c r="F89" s="204">
        <v>10.1</v>
      </c>
      <c r="G89" s="205">
        <v>22053.42</v>
      </c>
      <c r="H89" s="192" t="s">
        <v>1071</v>
      </c>
    </row>
    <row r="90" spans="1:8" ht="16" customHeight="1">
      <c r="A90" s="185">
        <v>5</v>
      </c>
      <c r="B90" s="193" t="s">
        <v>1048</v>
      </c>
      <c r="C90" s="202" t="s">
        <v>1165</v>
      </c>
      <c r="D90" s="203" t="s">
        <v>1046</v>
      </c>
      <c r="E90" s="204"/>
      <c r="F90" s="204">
        <v>279.79000000000002</v>
      </c>
      <c r="G90" s="205">
        <v>21773.63</v>
      </c>
      <c r="H90" s="192" t="s">
        <v>1071</v>
      </c>
    </row>
    <row r="91" spans="1:8" ht="16" customHeight="1">
      <c r="A91" s="185">
        <v>5</v>
      </c>
      <c r="B91" s="193" t="s">
        <v>1048</v>
      </c>
      <c r="C91" s="202" t="s">
        <v>1165</v>
      </c>
      <c r="D91" s="203" t="s">
        <v>1046</v>
      </c>
      <c r="E91" s="204"/>
      <c r="F91" s="204">
        <v>9.5</v>
      </c>
      <c r="G91" s="205">
        <v>21764.13</v>
      </c>
      <c r="H91" s="192" t="s">
        <v>1071</v>
      </c>
    </row>
    <row r="92" spans="1:8" ht="16" customHeight="1">
      <c r="A92" s="185">
        <v>5</v>
      </c>
      <c r="B92" s="193" t="s">
        <v>1048</v>
      </c>
      <c r="C92" s="202" t="s">
        <v>1165</v>
      </c>
      <c r="D92" s="203" t="s">
        <v>1046</v>
      </c>
      <c r="E92" s="204"/>
      <c r="F92" s="204">
        <v>10.1</v>
      </c>
      <c r="G92" s="205">
        <v>21754.03</v>
      </c>
      <c r="H92" s="192" t="s">
        <v>1071</v>
      </c>
    </row>
    <row r="93" spans="1:8" ht="16" customHeight="1">
      <c r="A93" s="185">
        <v>5</v>
      </c>
      <c r="B93" s="193" t="s">
        <v>1048</v>
      </c>
      <c r="C93" s="202" t="s">
        <v>1165</v>
      </c>
      <c r="D93" s="203" t="s">
        <v>1046</v>
      </c>
      <c r="E93" s="204"/>
      <c r="F93" s="204">
        <v>10.1</v>
      </c>
      <c r="G93" s="205">
        <v>21743.93</v>
      </c>
      <c r="H93" s="192" t="s">
        <v>1071</v>
      </c>
    </row>
    <row r="94" spans="1:8" ht="16" customHeight="1">
      <c r="A94" s="185">
        <v>5</v>
      </c>
      <c r="B94" s="193" t="s">
        <v>1048</v>
      </c>
      <c r="C94" s="202" t="s">
        <v>1165</v>
      </c>
      <c r="D94" s="203" t="s">
        <v>1046</v>
      </c>
      <c r="E94" s="204"/>
      <c r="F94" s="204">
        <v>10.1</v>
      </c>
      <c r="G94" s="205">
        <v>21733.83</v>
      </c>
      <c r="H94" s="192" t="s">
        <v>1071</v>
      </c>
    </row>
    <row r="95" spans="1:8" ht="16" customHeight="1">
      <c r="A95" s="185">
        <v>5</v>
      </c>
      <c r="B95" s="193" t="s">
        <v>1048</v>
      </c>
      <c r="C95" s="202" t="s">
        <v>1165</v>
      </c>
      <c r="D95" s="203" t="s">
        <v>1046</v>
      </c>
      <c r="E95" s="204"/>
      <c r="F95" s="204">
        <v>10.1</v>
      </c>
      <c r="G95" s="205">
        <v>21723.73</v>
      </c>
      <c r="H95" s="192" t="s">
        <v>1071</v>
      </c>
    </row>
    <row r="96" spans="1:8" ht="16" customHeight="1">
      <c r="A96" s="185">
        <v>5</v>
      </c>
      <c r="B96" s="193" t="s">
        <v>1048</v>
      </c>
      <c r="C96" s="202" t="s">
        <v>1165</v>
      </c>
      <c r="D96" s="203" t="s">
        <v>1046</v>
      </c>
      <c r="E96" s="204"/>
      <c r="F96" s="204">
        <v>468</v>
      </c>
      <c r="G96" s="205">
        <v>21255.73</v>
      </c>
      <c r="H96" s="192" t="s">
        <v>1071</v>
      </c>
    </row>
    <row r="97" spans="1:8" ht="16" customHeight="1">
      <c r="A97" s="185">
        <v>5</v>
      </c>
      <c r="B97" s="193" t="s">
        <v>1048</v>
      </c>
      <c r="C97" s="202" t="s">
        <v>1165</v>
      </c>
      <c r="D97" s="203" t="s">
        <v>1046</v>
      </c>
      <c r="E97" s="204"/>
      <c r="F97" s="204">
        <v>73.94</v>
      </c>
      <c r="G97" s="205">
        <v>21181.79</v>
      </c>
      <c r="H97" s="192" t="s">
        <v>1071</v>
      </c>
    </row>
    <row r="98" spans="1:8" ht="16" customHeight="1">
      <c r="A98" s="185">
        <v>5</v>
      </c>
      <c r="B98" s="193" t="s">
        <v>1048</v>
      </c>
      <c r="C98" s="202" t="s">
        <v>1165</v>
      </c>
      <c r="D98" s="203" t="s">
        <v>1046</v>
      </c>
      <c r="E98" s="204"/>
      <c r="F98" s="204">
        <v>10.1</v>
      </c>
      <c r="G98" s="205">
        <v>21171.69</v>
      </c>
      <c r="H98" s="192" t="s">
        <v>1071</v>
      </c>
    </row>
    <row r="99" spans="1:8" ht="16" customHeight="1">
      <c r="A99" s="185">
        <v>5</v>
      </c>
      <c r="B99" s="193" t="s">
        <v>1048</v>
      </c>
      <c r="C99" s="202" t="s">
        <v>1165</v>
      </c>
      <c r="D99" s="203" t="s">
        <v>1046</v>
      </c>
      <c r="E99" s="204"/>
      <c r="F99" s="204">
        <v>10.1</v>
      </c>
      <c r="G99" s="205">
        <v>21161.59</v>
      </c>
      <c r="H99" s="192" t="s">
        <v>1071</v>
      </c>
    </row>
    <row r="100" spans="1:8" ht="16" customHeight="1">
      <c r="A100" s="185">
        <v>5</v>
      </c>
      <c r="B100" s="193" t="s">
        <v>1048</v>
      </c>
      <c r="C100" s="202" t="s">
        <v>1165</v>
      </c>
      <c r="D100" s="203" t="s">
        <v>1046</v>
      </c>
      <c r="E100" s="204"/>
      <c r="F100" s="204">
        <v>10.1</v>
      </c>
      <c r="G100" s="205">
        <v>21151.49</v>
      </c>
      <c r="H100" s="192" t="s">
        <v>1071</v>
      </c>
    </row>
    <row r="101" spans="1:8" ht="16" customHeight="1">
      <c r="A101" s="185">
        <v>5</v>
      </c>
      <c r="B101" s="193" t="s">
        <v>1048</v>
      </c>
      <c r="C101" s="202" t="s">
        <v>1165</v>
      </c>
      <c r="D101" s="203" t="s">
        <v>1046</v>
      </c>
      <c r="E101" s="204"/>
      <c r="F101" s="204">
        <v>21.7</v>
      </c>
      <c r="G101" s="205">
        <v>21129.79</v>
      </c>
      <c r="H101" s="192" t="s">
        <v>1071</v>
      </c>
    </row>
    <row r="102" spans="1:8" ht="16" customHeight="1">
      <c r="A102" s="185">
        <v>5</v>
      </c>
      <c r="B102" s="193" t="s">
        <v>1048</v>
      </c>
      <c r="C102" s="202" t="s">
        <v>1165</v>
      </c>
      <c r="D102" s="203" t="s">
        <v>1046</v>
      </c>
      <c r="E102" s="204"/>
      <c r="F102" s="204">
        <v>10.1</v>
      </c>
      <c r="G102" s="205">
        <v>21119.69</v>
      </c>
      <c r="H102" s="192" t="s">
        <v>1071</v>
      </c>
    </row>
    <row r="103" spans="1:8" ht="16" customHeight="1">
      <c r="A103" s="185">
        <v>5</v>
      </c>
      <c r="B103" s="193" t="s">
        <v>1048</v>
      </c>
      <c r="C103" s="202" t="s">
        <v>1165</v>
      </c>
      <c r="D103" s="203" t="s">
        <v>1046</v>
      </c>
      <c r="E103" s="204"/>
      <c r="F103" s="204">
        <v>9.5</v>
      </c>
      <c r="G103" s="205">
        <v>21110.19</v>
      </c>
      <c r="H103" s="192" t="s">
        <v>1071</v>
      </c>
    </row>
    <row r="104" spans="1:8" ht="16" customHeight="1">
      <c r="A104" s="185">
        <v>5</v>
      </c>
      <c r="B104" s="193" t="s">
        <v>1048</v>
      </c>
      <c r="C104" s="202" t="s">
        <v>1165</v>
      </c>
      <c r="D104" s="203" t="s">
        <v>1046</v>
      </c>
      <c r="E104" s="204"/>
      <c r="F104" s="204">
        <v>82.65</v>
      </c>
      <c r="G104" s="205">
        <v>21027.54</v>
      </c>
      <c r="H104" s="192" t="s">
        <v>1071</v>
      </c>
    </row>
    <row r="105" spans="1:8" ht="16" customHeight="1">
      <c r="A105" s="185">
        <v>5</v>
      </c>
      <c r="B105" s="193" t="s">
        <v>1048</v>
      </c>
      <c r="C105" s="202" t="s">
        <v>1165</v>
      </c>
      <c r="D105" s="203" t="s">
        <v>1046</v>
      </c>
      <c r="E105" s="204"/>
      <c r="F105" s="204">
        <v>10.1</v>
      </c>
      <c r="G105" s="205">
        <v>21017.439999999999</v>
      </c>
      <c r="H105" s="192" t="s">
        <v>1071</v>
      </c>
    </row>
    <row r="106" spans="1:8" ht="16" customHeight="1">
      <c r="A106" s="185">
        <v>5</v>
      </c>
      <c r="B106" s="193" t="s">
        <v>1048</v>
      </c>
      <c r="C106" s="202" t="s">
        <v>1165</v>
      </c>
      <c r="D106" s="203" t="s">
        <v>1046</v>
      </c>
      <c r="E106" s="204"/>
      <c r="F106" s="204">
        <v>321.58</v>
      </c>
      <c r="G106" s="205">
        <v>20695.86</v>
      </c>
      <c r="H106" s="192" t="s">
        <v>1071</v>
      </c>
    </row>
    <row r="107" spans="1:8" ht="16" customHeight="1">
      <c r="A107" s="185">
        <v>5</v>
      </c>
      <c r="B107" s="193" t="s">
        <v>1048</v>
      </c>
      <c r="C107" s="202" t="s">
        <v>1165</v>
      </c>
      <c r="D107" s="203" t="s">
        <v>1046</v>
      </c>
      <c r="E107" s="204"/>
      <c r="F107" s="204">
        <v>10.1</v>
      </c>
      <c r="G107" s="205">
        <v>20685.759999999998</v>
      </c>
      <c r="H107" s="192" t="s">
        <v>1071</v>
      </c>
    </row>
    <row r="108" spans="1:8" ht="16" customHeight="1">
      <c r="A108" s="185">
        <v>5</v>
      </c>
      <c r="B108" s="193" t="s">
        <v>1048</v>
      </c>
      <c r="C108" s="202" t="s">
        <v>1165</v>
      </c>
      <c r="D108" s="203" t="s">
        <v>1046</v>
      </c>
      <c r="E108" s="204"/>
      <c r="F108" s="204">
        <v>10.1</v>
      </c>
      <c r="G108" s="205">
        <v>20675.66</v>
      </c>
      <c r="H108" s="192" t="s">
        <v>1071</v>
      </c>
    </row>
    <row r="109" spans="1:8" ht="16" customHeight="1">
      <c r="A109" s="185">
        <v>5</v>
      </c>
      <c r="B109" s="193" t="s">
        <v>1048</v>
      </c>
      <c r="C109" s="202" t="s">
        <v>1165</v>
      </c>
      <c r="D109" s="203" t="s">
        <v>1046</v>
      </c>
      <c r="E109" s="204"/>
      <c r="F109" s="204">
        <v>10.1</v>
      </c>
      <c r="G109" s="205">
        <v>20665.560000000001</v>
      </c>
      <c r="H109" s="192" t="s">
        <v>1071</v>
      </c>
    </row>
    <row r="110" spans="1:8" ht="16" customHeight="1">
      <c r="A110" s="185">
        <v>5</v>
      </c>
      <c r="B110" s="193" t="s">
        <v>1048</v>
      </c>
      <c r="C110" s="202" t="s">
        <v>1165</v>
      </c>
      <c r="D110" s="203" t="s">
        <v>1046</v>
      </c>
      <c r="E110" s="204"/>
      <c r="F110" s="204">
        <v>76.709999999999994</v>
      </c>
      <c r="G110" s="205">
        <v>20588.849999999999</v>
      </c>
      <c r="H110" s="192" t="s">
        <v>1071</v>
      </c>
    </row>
    <row r="111" spans="1:8" ht="16" customHeight="1">
      <c r="A111" s="185">
        <v>5</v>
      </c>
      <c r="B111" s="193" t="s">
        <v>1048</v>
      </c>
      <c r="C111" s="202" t="s">
        <v>1165</v>
      </c>
      <c r="D111" s="203" t="s">
        <v>1046</v>
      </c>
      <c r="E111" s="204"/>
      <c r="F111" s="204">
        <v>228.95</v>
      </c>
      <c r="G111" s="205">
        <v>20359.900000000001</v>
      </c>
      <c r="H111" s="192" t="s">
        <v>1071</v>
      </c>
    </row>
    <row r="112" spans="1:8" ht="16" customHeight="1">
      <c r="A112" s="185">
        <v>5</v>
      </c>
      <c r="B112" s="193" t="s">
        <v>1048</v>
      </c>
      <c r="C112" s="202" t="s">
        <v>1165</v>
      </c>
      <c r="D112" s="203" t="s">
        <v>1046</v>
      </c>
      <c r="E112" s="204"/>
      <c r="F112" s="204">
        <v>52</v>
      </c>
      <c r="G112" s="205">
        <v>20307.900000000001</v>
      </c>
      <c r="H112" s="192" t="s">
        <v>1071</v>
      </c>
    </row>
    <row r="113" spans="1:8" ht="16" customHeight="1">
      <c r="A113" s="185">
        <v>5</v>
      </c>
      <c r="B113" s="193" t="s">
        <v>1048</v>
      </c>
      <c r="C113" s="202" t="s">
        <v>1165</v>
      </c>
      <c r="D113" s="203" t="s">
        <v>1046</v>
      </c>
      <c r="E113" s="204"/>
      <c r="F113" s="204">
        <v>62.42</v>
      </c>
      <c r="G113" s="205">
        <v>20245.48</v>
      </c>
      <c r="H113" s="192" t="s">
        <v>1071</v>
      </c>
    </row>
    <row r="114" spans="1:8" ht="16" customHeight="1">
      <c r="A114" s="185">
        <v>5</v>
      </c>
      <c r="B114" s="193" t="s">
        <v>1048</v>
      </c>
      <c r="C114" s="202" t="s">
        <v>1165</v>
      </c>
      <c r="D114" s="203" t="s">
        <v>1046</v>
      </c>
      <c r="E114" s="204"/>
      <c r="F114" s="204">
        <v>363</v>
      </c>
      <c r="G114" s="205">
        <v>19882.48</v>
      </c>
      <c r="H114" s="192" t="s">
        <v>1071</v>
      </c>
    </row>
    <row r="115" spans="1:8" ht="16" customHeight="1">
      <c r="A115" s="185">
        <v>5</v>
      </c>
      <c r="B115" s="193" t="s">
        <v>1048</v>
      </c>
      <c r="C115" s="202" t="s">
        <v>1165</v>
      </c>
      <c r="D115" s="203" t="s">
        <v>1046</v>
      </c>
      <c r="E115" s="204"/>
      <c r="F115" s="204">
        <v>10.1</v>
      </c>
      <c r="G115" s="205">
        <v>19872.38</v>
      </c>
      <c r="H115" s="192" t="s">
        <v>1071</v>
      </c>
    </row>
    <row r="116" spans="1:8" ht="16" customHeight="1">
      <c r="A116" s="185">
        <v>5</v>
      </c>
      <c r="B116" s="193" t="s">
        <v>1048</v>
      </c>
      <c r="C116" s="202" t="s">
        <v>1165</v>
      </c>
      <c r="D116" s="203" t="s">
        <v>1046</v>
      </c>
      <c r="E116" s="204"/>
      <c r="F116" s="204">
        <v>44.07</v>
      </c>
      <c r="G116" s="205">
        <v>19828.310000000001</v>
      </c>
      <c r="H116" s="192" t="s">
        <v>1071</v>
      </c>
    </row>
    <row r="117" spans="1:8" ht="16" customHeight="1">
      <c r="A117" s="185">
        <v>5</v>
      </c>
      <c r="B117" s="193" t="s">
        <v>1048</v>
      </c>
      <c r="C117" s="202" t="s">
        <v>1165</v>
      </c>
      <c r="D117" s="203" t="s">
        <v>1046</v>
      </c>
      <c r="E117" s="204"/>
      <c r="F117" s="204">
        <v>10.1</v>
      </c>
      <c r="G117" s="205">
        <v>19818.21</v>
      </c>
      <c r="H117" s="192" t="s">
        <v>1071</v>
      </c>
    </row>
    <row r="118" spans="1:8" ht="16" customHeight="1">
      <c r="A118" s="185">
        <v>5</v>
      </c>
      <c r="B118" s="193" t="s">
        <v>1048</v>
      </c>
      <c r="C118" s="202" t="s">
        <v>1165</v>
      </c>
      <c r="D118" s="203" t="s">
        <v>1046</v>
      </c>
      <c r="E118" s="204"/>
      <c r="F118" s="204">
        <v>44.07</v>
      </c>
      <c r="G118" s="205">
        <v>19774.14</v>
      </c>
      <c r="H118" s="192" t="s">
        <v>1071</v>
      </c>
    </row>
    <row r="119" spans="1:8" ht="16" customHeight="1">
      <c r="A119" s="185">
        <v>5</v>
      </c>
      <c r="B119" s="193" t="s">
        <v>1048</v>
      </c>
      <c r="C119" s="202" t="s">
        <v>1165</v>
      </c>
      <c r="D119" s="203" t="s">
        <v>1046</v>
      </c>
      <c r="E119" s="204"/>
      <c r="F119" s="204">
        <v>21.7</v>
      </c>
      <c r="G119" s="205">
        <v>19752.439999999999</v>
      </c>
      <c r="H119" s="192" t="s">
        <v>1071</v>
      </c>
    </row>
    <row r="120" spans="1:8" ht="16" customHeight="1">
      <c r="A120" s="185">
        <v>5</v>
      </c>
      <c r="B120" s="193" t="s">
        <v>1048</v>
      </c>
      <c r="C120" s="202" t="s">
        <v>1165</v>
      </c>
      <c r="D120" s="203" t="s">
        <v>1046</v>
      </c>
      <c r="E120" s="204"/>
      <c r="F120" s="204">
        <v>10.1</v>
      </c>
      <c r="G120" s="205">
        <v>19742.34</v>
      </c>
      <c r="H120" s="192" t="s">
        <v>1071</v>
      </c>
    </row>
    <row r="121" spans="1:8" ht="16" customHeight="1">
      <c r="A121" s="185">
        <v>5</v>
      </c>
      <c r="B121" s="193" t="s">
        <v>1048</v>
      </c>
      <c r="C121" s="202" t="s">
        <v>1165</v>
      </c>
      <c r="D121" s="203" t="s">
        <v>1046</v>
      </c>
      <c r="E121" s="204"/>
      <c r="F121" s="204">
        <v>10.1</v>
      </c>
      <c r="G121" s="205">
        <v>19732.240000000002</v>
      </c>
      <c r="H121" s="192" t="s">
        <v>1071</v>
      </c>
    </row>
    <row r="122" spans="1:8" ht="16" customHeight="1">
      <c r="A122" s="185">
        <v>5</v>
      </c>
      <c r="B122" s="193" t="s">
        <v>1048</v>
      </c>
      <c r="C122" s="202" t="s">
        <v>1165</v>
      </c>
      <c r="D122" s="203" t="s">
        <v>1046</v>
      </c>
      <c r="E122" s="204"/>
      <c r="F122" s="204">
        <v>107.92</v>
      </c>
      <c r="G122" s="205">
        <v>19624.32</v>
      </c>
      <c r="H122" s="192" t="s">
        <v>1071</v>
      </c>
    </row>
    <row r="123" spans="1:8" ht="16" customHeight="1">
      <c r="A123" s="185">
        <v>5</v>
      </c>
      <c r="B123" s="193" t="s">
        <v>1048</v>
      </c>
      <c r="C123" s="202" t="s">
        <v>1165</v>
      </c>
      <c r="D123" s="203" t="s">
        <v>1046</v>
      </c>
      <c r="E123" s="204"/>
      <c r="F123" s="204">
        <v>20</v>
      </c>
      <c r="G123" s="205">
        <v>19604.32</v>
      </c>
      <c r="H123" s="192" t="s">
        <v>1071</v>
      </c>
    </row>
    <row r="124" spans="1:8" ht="16" customHeight="1">
      <c r="A124" s="185">
        <v>5</v>
      </c>
      <c r="B124" s="193" t="s">
        <v>1048</v>
      </c>
      <c r="C124" s="202" t="s">
        <v>1165</v>
      </c>
      <c r="D124" s="203" t="s">
        <v>1046</v>
      </c>
      <c r="E124" s="204"/>
      <c r="F124" s="204">
        <v>10.1</v>
      </c>
      <c r="G124" s="205">
        <v>19594.22</v>
      </c>
      <c r="H124" s="192" t="s">
        <v>1071</v>
      </c>
    </row>
    <row r="125" spans="1:8" ht="16" customHeight="1">
      <c r="A125" s="185">
        <v>5</v>
      </c>
      <c r="B125" s="193" t="s">
        <v>1048</v>
      </c>
      <c r="C125" s="202" t="s">
        <v>1165</v>
      </c>
      <c r="D125" s="203" t="s">
        <v>1046</v>
      </c>
      <c r="E125" s="204"/>
      <c r="F125" s="204">
        <v>128.25</v>
      </c>
      <c r="G125" s="205">
        <v>19465.97</v>
      </c>
      <c r="H125" s="192" t="s">
        <v>1071</v>
      </c>
    </row>
    <row r="126" spans="1:8" ht="16" customHeight="1">
      <c r="A126" s="185">
        <v>5</v>
      </c>
      <c r="B126" s="193" t="s">
        <v>1048</v>
      </c>
      <c r="C126" s="202" t="s">
        <v>1165</v>
      </c>
      <c r="D126" s="203" t="s">
        <v>1046</v>
      </c>
      <c r="E126" s="204"/>
      <c r="F126" s="204">
        <v>10.1</v>
      </c>
      <c r="G126" s="205">
        <v>19455.87</v>
      </c>
      <c r="H126" s="192" t="s">
        <v>1071</v>
      </c>
    </row>
    <row r="127" spans="1:8" ht="16" customHeight="1">
      <c r="A127" s="185">
        <v>5</v>
      </c>
      <c r="B127" s="193" t="s">
        <v>1048</v>
      </c>
      <c r="C127" s="202" t="s">
        <v>1165</v>
      </c>
      <c r="D127" s="203" t="s">
        <v>1046</v>
      </c>
      <c r="E127" s="204"/>
      <c r="F127" s="204">
        <v>10.1</v>
      </c>
      <c r="G127" s="205">
        <v>19445.77</v>
      </c>
      <c r="H127" s="192" t="s">
        <v>1071</v>
      </c>
    </row>
    <row r="128" spans="1:8" ht="16" customHeight="1">
      <c r="A128" s="185">
        <v>5</v>
      </c>
      <c r="B128" s="193" t="s">
        <v>1057</v>
      </c>
      <c r="C128" s="202" t="s">
        <v>1165</v>
      </c>
      <c r="D128" s="203" t="s">
        <v>1046</v>
      </c>
      <c r="E128" s="204"/>
      <c r="F128" s="204">
        <v>10.1</v>
      </c>
      <c r="G128" s="205">
        <v>19435.669999999998</v>
      </c>
      <c r="H128" s="192" t="s">
        <v>1071</v>
      </c>
    </row>
    <row r="129" spans="1:8" ht="16" customHeight="1">
      <c r="A129" s="185">
        <v>5</v>
      </c>
      <c r="B129" s="193" t="s">
        <v>1057</v>
      </c>
      <c r="C129" s="202" t="s">
        <v>1165</v>
      </c>
      <c r="D129" s="203" t="s">
        <v>1046</v>
      </c>
      <c r="E129" s="204"/>
      <c r="F129" s="204">
        <v>101</v>
      </c>
      <c r="G129" s="205">
        <v>19334.669999999998</v>
      </c>
      <c r="H129" s="192" t="s">
        <v>1071</v>
      </c>
    </row>
    <row r="130" spans="1:8" ht="16" customHeight="1">
      <c r="A130" s="185">
        <v>5</v>
      </c>
      <c r="B130" s="193" t="s">
        <v>1057</v>
      </c>
      <c r="C130" s="202" t="s">
        <v>1165</v>
      </c>
      <c r="D130" s="203" t="s">
        <v>1046</v>
      </c>
      <c r="E130" s="204"/>
      <c r="F130" s="204">
        <v>10.1</v>
      </c>
      <c r="G130" s="205">
        <v>19324.57</v>
      </c>
      <c r="H130" s="192" t="s">
        <v>1071</v>
      </c>
    </row>
    <row r="131" spans="1:8" ht="16" customHeight="1">
      <c r="A131" s="185">
        <v>5</v>
      </c>
      <c r="B131" s="193" t="s">
        <v>1057</v>
      </c>
      <c r="C131" s="202" t="s">
        <v>1165</v>
      </c>
      <c r="D131" s="203" t="s">
        <v>1046</v>
      </c>
      <c r="E131" s="204"/>
      <c r="F131" s="204">
        <v>548.15</v>
      </c>
      <c r="G131" s="205">
        <v>18776.419999999998</v>
      </c>
      <c r="H131" s="192" t="s">
        <v>1071</v>
      </c>
    </row>
    <row r="132" spans="1:8" ht="16" customHeight="1">
      <c r="A132" s="185">
        <v>5</v>
      </c>
      <c r="B132" s="193" t="s">
        <v>1057</v>
      </c>
      <c r="C132" s="202" t="s">
        <v>1165</v>
      </c>
      <c r="D132" s="203" t="s">
        <v>1046</v>
      </c>
      <c r="E132" s="204"/>
      <c r="F132" s="204">
        <v>134</v>
      </c>
      <c r="G132" s="205">
        <v>18642.419999999998</v>
      </c>
      <c r="H132" s="192" t="s">
        <v>1071</v>
      </c>
    </row>
    <row r="133" spans="1:8" ht="16" customHeight="1">
      <c r="A133" s="185">
        <v>5</v>
      </c>
      <c r="B133" s="193" t="s">
        <v>1057</v>
      </c>
      <c r="C133" s="202" t="s">
        <v>1165</v>
      </c>
      <c r="D133" s="203" t="s">
        <v>1046</v>
      </c>
      <c r="E133" s="204"/>
      <c r="F133" s="204">
        <v>10.1</v>
      </c>
      <c r="G133" s="205">
        <v>18632.32</v>
      </c>
      <c r="H133" s="192" t="s">
        <v>1071</v>
      </c>
    </row>
    <row r="134" spans="1:8" ht="16" customHeight="1">
      <c r="A134" s="185">
        <v>5</v>
      </c>
      <c r="B134" s="193" t="s">
        <v>1057</v>
      </c>
      <c r="C134" s="202" t="s">
        <v>1165</v>
      </c>
      <c r="D134" s="203" t="s">
        <v>1046</v>
      </c>
      <c r="E134" s="204"/>
      <c r="F134" s="204">
        <v>179</v>
      </c>
      <c r="G134" s="205">
        <v>18453.32</v>
      </c>
      <c r="H134" s="192" t="s">
        <v>1071</v>
      </c>
    </row>
    <row r="135" spans="1:8" ht="16" customHeight="1">
      <c r="A135" s="185">
        <v>5</v>
      </c>
      <c r="B135" s="193" t="s">
        <v>1057</v>
      </c>
      <c r="C135" s="202" t="s">
        <v>1165</v>
      </c>
      <c r="D135" s="203" t="s">
        <v>1046</v>
      </c>
      <c r="E135" s="204"/>
      <c r="F135" s="204">
        <v>8.5500000000000007</v>
      </c>
      <c r="G135" s="205">
        <v>18444.77</v>
      </c>
      <c r="H135" s="192" t="s">
        <v>1071</v>
      </c>
    </row>
    <row r="136" spans="1:8" ht="16" customHeight="1">
      <c r="A136" s="185">
        <v>5</v>
      </c>
      <c r="B136" s="193" t="s">
        <v>1057</v>
      </c>
      <c r="C136" s="202" t="s">
        <v>1165</v>
      </c>
      <c r="D136" s="203" t="s">
        <v>1046</v>
      </c>
      <c r="E136" s="204"/>
      <c r="F136" s="204">
        <v>167</v>
      </c>
      <c r="G136" s="205">
        <v>18277.77</v>
      </c>
      <c r="H136" s="192" t="s">
        <v>1071</v>
      </c>
    </row>
    <row r="137" spans="1:8" ht="16" customHeight="1">
      <c r="A137" s="185">
        <v>5</v>
      </c>
      <c r="B137" s="193" t="s">
        <v>1057</v>
      </c>
      <c r="C137" s="202" t="s">
        <v>1165</v>
      </c>
      <c r="D137" s="203" t="s">
        <v>1046</v>
      </c>
      <c r="E137" s="204"/>
      <c r="F137" s="204">
        <v>76.95</v>
      </c>
      <c r="G137" s="205">
        <v>18200.82</v>
      </c>
      <c r="H137" s="192" t="s">
        <v>1071</v>
      </c>
    </row>
    <row r="138" spans="1:8" ht="16" customHeight="1">
      <c r="A138" s="185">
        <v>5</v>
      </c>
      <c r="B138" s="193" t="s">
        <v>1057</v>
      </c>
      <c r="C138" s="202" t="s">
        <v>1165</v>
      </c>
      <c r="D138" s="203" t="s">
        <v>1046</v>
      </c>
      <c r="E138" s="204"/>
      <c r="F138" s="204">
        <v>10.1</v>
      </c>
      <c r="G138" s="205">
        <v>18190.72</v>
      </c>
      <c r="H138" s="192" t="s">
        <v>1071</v>
      </c>
    </row>
    <row r="139" spans="1:8" ht="16" customHeight="1">
      <c r="A139" s="185">
        <v>5</v>
      </c>
      <c r="B139" s="193" t="s">
        <v>1057</v>
      </c>
      <c r="C139" s="202" t="s">
        <v>1165</v>
      </c>
      <c r="D139" s="203" t="s">
        <v>1046</v>
      </c>
      <c r="E139" s="204"/>
      <c r="F139" s="204">
        <v>86.45</v>
      </c>
      <c r="G139" s="205">
        <v>18104.27</v>
      </c>
      <c r="H139" s="192" t="s">
        <v>1071</v>
      </c>
    </row>
    <row r="140" spans="1:8" ht="16" customHeight="1">
      <c r="A140" s="185">
        <v>5</v>
      </c>
      <c r="B140" s="193" t="s">
        <v>1057</v>
      </c>
      <c r="C140" s="202" t="s">
        <v>1165</v>
      </c>
      <c r="D140" s="203" t="s">
        <v>1046</v>
      </c>
      <c r="E140" s="204"/>
      <c r="F140" s="204">
        <v>21.85</v>
      </c>
      <c r="G140" s="205">
        <v>18082.419999999998</v>
      </c>
      <c r="H140" s="192" t="s">
        <v>1071</v>
      </c>
    </row>
    <row r="141" spans="1:8" ht="16" customHeight="1">
      <c r="A141" s="185">
        <v>5</v>
      </c>
      <c r="B141" s="193" t="s">
        <v>1057</v>
      </c>
      <c r="C141" s="202" t="s">
        <v>1165</v>
      </c>
      <c r="D141" s="203" t="s">
        <v>1046</v>
      </c>
      <c r="E141" s="204"/>
      <c r="F141" s="204">
        <v>21.85</v>
      </c>
      <c r="G141" s="205">
        <v>18060.57</v>
      </c>
      <c r="H141" s="192" t="s">
        <v>1071</v>
      </c>
    </row>
    <row r="142" spans="1:8" ht="16" customHeight="1">
      <c r="A142" s="185">
        <v>5</v>
      </c>
      <c r="B142" s="193" t="s">
        <v>1057</v>
      </c>
      <c r="C142" s="202" t="s">
        <v>1165</v>
      </c>
      <c r="D142" s="203" t="s">
        <v>1046</v>
      </c>
      <c r="E142" s="204"/>
      <c r="F142" s="204">
        <v>316.2</v>
      </c>
      <c r="G142" s="205">
        <v>17744.37</v>
      </c>
      <c r="H142" s="192" t="s">
        <v>1071</v>
      </c>
    </row>
    <row r="143" spans="1:8" ht="16" customHeight="1">
      <c r="A143" s="185">
        <v>5</v>
      </c>
      <c r="B143" s="193" t="s">
        <v>1057</v>
      </c>
      <c r="C143" s="202" t="s">
        <v>1165</v>
      </c>
      <c r="D143" s="203" t="s">
        <v>1046</v>
      </c>
      <c r="E143" s="204"/>
      <c r="F143" s="204">
        <v>9.5</v>
      </c>
      <c r="G143" s="205">
        <v>17734.87</v>
      </c>
      <c r="H143" s="192" t="s">
        <v>1071</v>
      </c>
    </row>
    <row r="144" spans="1:8" ht="16" customHeight="1">
      <c r="A144" s="185">
        <v>5</v>
      </c>
      <c r="B144" s="193" t="s">
        <v>1057</v>
      </c>
      <c r="C144" s="202" t="s">
        <v>1165</v>
      </c>
      <c r="D144" s="203" t="s">
        <v>1046</v>
      </c>
      <c r="E144" s="204"/>
      <c r="F144" s="204">
        <v>10.1</v>
      </c>
      <c r="G144" s="205">
        <v>17724.77</v>
      </c>
      <c r="H144" s="192" t="s">
        <v>1071</v>
      </c>
    </row>
    <row r="145" spans="1:8" ht="16" customHeight="1">
      <c r="A145" s="185">
        <v>5</v>
      </c>
      <c r="B145" s="193" t="s">
        <v>1057</v>
      </c>
      <c r="C145" s="202" t="s">
        <v>1165</v>
      </c>
      <c r="D145" s="203" t="s">
        <v>1046</v>
      </c>
      <c r="E145" s="204"/>
      <c r="F145" s="204">
        <v>76.95</v>
      </c>
      <c r="G145" s="205">
        <v>17647.82</v>
      </c>
      <c r="H145" s="192" t="s">
        <v>1071</v>
      </c>
    </row>
    <row r="146" spans="1:8" ht="16" customHeight="1">
      <c r="A146" s="185">
        <v>5</v>
      </c>
      <c r="B146" s="193" t="s">
        <v>1057</v>
      </c>
      <c r="C146" s="202" t="s">
        <v>1165</v>
      </c>
      <c r="D146" s="203" t="s">
        <v>1046</v>
      </c>
      <c r="E146" s="204"/>
      <c r="F146" s="204">
        <v>10.1</v>
      </c>
      <c r="G146" s="205">
        <v>17637.72</v>
      </c>
      <c r="H146" s="192" t="s">
        <v>1071</v>
      </c>
    </row>
    <row r="147" spans="1:8" ht="16" customHeight="1">
      <c r="A147" s="185">
        <v>5</v>
      </c>
      <c r="B147" s="193" t="s">
        <v>1057</v>
      </c>
      <c r="C147" s="202" t="s">
        <v>1165</v>
      </c>
      <c r="D147" s="203" t="s">
        <v>1046</v>
      </c>
      <c r="E147" s="204"/>
      <c r="F147" s="204">
        <v>10.1</v>
      </c>
      <c r="G147" s="205">
        <v>17627.62</v>
      </c>
      <c r="H147" s="192" t="s">
        <v>1071</v>
      </c>
    </row>
    <row r="148" spans="1:8" ht="16" customHeight="1">
      <c r="A148" s="185">
        <v>5</v>
      </c>
      <c r="B148" s="193" t="s">
        <v>1057</v>
      </c>
      <c r="C148" s="202" t="s">
        <v>1165</v>
      </c>
      <c r="D148" s="203" t="s">
        <v>1046</v>
      </c>
      <c r="E148" s="204"/>
      <c r="F148" s="204">
        <v>10.1</v>
      </c>
      <c r="G148" s="205">
        <v>17617.52</v>
      </c>
      <c r="H148" s="192" t="s">
        <v>1071</v>
      </c>
    </row>
    <row r="149" spans="1:8" ht="16" customHeight="1">
      <c r="A149" s="185">
        <v>5</v>
      </c>
      <c r="B149" s="193" t="s">
        <v>1057</v>
      </c>
      <c r="C149" s="202" t="s">
        <v>1165</v>
      </c>
      <c r="D149" s="203" t="s">
        <v>1046</v>
      </c>
      <c r="E149" s="204"/>
      <c r="F149" s="204">
        <v>101</v>
      </c>
      <c r="G149" s="205">
        <v>17516.52</v>
      </c>
      <c r="H149" s="192" t="s">
        <v>1071</v>
      </c>
    </row>
    <row r="150" spans="1:8" ht="16" customHeight="1">
      <c r="A150" s="185">
        <v>5</v>
      </c>
      <c r="B150" s="193" t="s">
        <v>1057</v>
      </c>
      <c r="C150" s="202" t="s">
        <v>1165</v>
      </c>
      <c r="D150" s="203" t="s">
        <v>1046</v>
      </c>
      <c r="E150" s="204"/>
      <c r="F150" s="204">
        <v>42</v>
      </c>
      <c r="G150" s="205">
        <v>17474.52</v>
      </c>
      <c r="H150" s="192" t="s">
        <v>1071</v>
      </c>
    </row>
    <row r="151" spans="1:8" ht="16" customHeight="1">
      <c r="A151" s="185">
        <v>5</v>
      </c>
      <c r="B151" s="193" t="s">
        <v>1057</v>
      </c>
      <c r="C151" s="202" t="s">
        <v>1165</v>
      </c>
      <c r="D151" s="203" t="s">
        <v>1046</v>
      </c>
      <c r="E151" s="204"/>
      <c r="F151" s="204">
        <v>83</v>
      </c>
      <c r="G151" s="205">
        <v>17391.52</v>
      </c>
      <c r="H151" s="192" t="s">
        <v>1071</v>
      </c>
    </row>
    <row r="152" spans="1:8" ht="16" customHeight="1">
      <c r="A152" s="185">
        <v>5</v>
      </c>
      <c r="B152" s="193" t="s">
        <v>1057</v>
      </c>
      <c r="C152" s="202" t="s">
        <v>1165</v>
      </c>
      <c r="D152" s="203" t="s">
        <v>1046</v>
      </c>
      <c r="E152" s="204"/>
      <c r="F152" s="204">
        <v>8.5500000000000007</v>
      </c>
      <c r="G152" s="205">
        <v>17382.97</v>
      </c>
      <c r="H152" s="192" t="s">
        <v>1071</v>
      </c>
    </row>
    <row r="153" spans="1:8" ht="16" customHeight="1">
      <c r="A153" s="185">
        <v>5</v>
      </c>
      <c r="B153" s="193" t="s">
        <v>1057</v>
      </c>
      <c r="C153" s="202" t="s">
        <v>1165</v>
      </c>
      <c r="D153" s="203" t="s">
        <v>1046</v>
      </c>
      <c r="E153" s="204"/>
      <c r="F153" s="204">
        <v>8.5500000000000007</v>
      </c>
      <c r="G153" s="205">
        <v>17374.419999999998</v>
      </c>
      <c r="H153" s="192" t="s">
        <v>1071</v>
      </c>
    </row>
    <row r="154" spans="1:8" ht="16" customHeight="1">
      <c r="A154" s="185">
        <v>5</v>
      </c>
      <c r="B154" s="193" t="s">
        <v>1057</v>
      </c>
      <c r="C154" s="202" t="s">
        <v>1165</v>
      </c>
      <c r="D154" s="203" t="s">
        <v>1046</v>
      </c>
      <c r="E154" s="204"/>
      <c r="F154" s="204">
        <v>412.43</v>
      </c>
      <c r="G154" s="205">
        <v>16961.990000000002</v>
      </c>
      <c r="H154" s="192" t="s">
        <v>1071</v>
      </c>
    </row>
    <row r="155" spans="1:8" ht="16" customHeight="1">
      <c r="A155" s="185">
        <v>5</v>
      </c>
      <c r="B155" s="193" t="s">
        <v>1057</v>
      </c>
      <c r="C155" s="202" t="s">
        <v>1165</v>
      </c>
      <c r="D155" s="203" t="s">
        <v>1046</v>
      </c>
      <c r="E155" s="204"/>
      <c r="F155" s="204">
        <v>10.1</v>
      </c>
      <c r="G155" s="205">
        <v>16951.89</v>
      </c>
      <c r="H155" s="192" t="s">
        <v>1071</v>
      </c>
    </row>
    <row r="156" spans="1:8" ht="16" customHeight="1">
      <c r="A156" s="185">
        <v>5</v>
      </c>
      <c r="B156" s="193" t="s">
        <v>1057</v>
      </c>
      <c r="C156" s="202" t="s">
        <v>1165</v>
      </c>
      <c r="D156" s="203" t="s">
        <v>1046</v>
      </c>
      <c r="E156" s="204"/>
      <c r="F156" s="204">
        <v>10.1</v>
      </c>
      <c r="G156" s="205">
        <v>16941.79</v>
      </c>
      <c r="H156" s="192" t="s">
        <v>1071</v>
      </c>
    </row>
    <row r="157" spans="1:8" ht="16" customHeight="1">
      <c r="A157" s="185">
        <v>5</v>
      </c>
      <c r="B157" s="193" t="s">
        <v>1057</v>
      </c>
      <c r="C157" s="202" t="s">
        <v>1165</v>
      </c>
      <c r="D157" s="203" t="s">
        <v>1046</v>
      </c>
      <c r="E157" s="204"/>
      <c r="F157" s="204">
        <v>23.75</v>
      </c>
      <c r="G157" s="205">
        <v>16918.04</v>
      </c>
      <c r="H157" s="192" t="s">
        <v>1071</v>
      </c>
    </row>
    <row r="158" spans="1:8" ht="16" customHeight="1">
      <c r="A158" s="185">
        <v>5</v>
      </c>
      <c r="B158" s="193" t="s">
        <v>1057</v>
      </c>
      <c r="C158" s="202" t="s">
        <v>1165</v>
      </c>
      <c r="D158" s="203" t="s">
        <v>1046</v>
      </c>
      <c r="E158" s="204"/>
      <c r="F158" s="204">
        <v>28.5</v>
      </c>
      <c r="G158" s="205">
        <v>16889.54</v>
      </c>
      <c r="H158" s="192" t="s">
        <v>1071</v>
      </c>
    </row>
    <row r="159" spans="1:8" ht="16" customHeight="1">
      <c r="A159" s="185">
        <v>5</v>
      </c>
      <c r="B159" s="193" t="s">
        <v>1057</v>
      </c>
      <c r="C159" s="202" t="s">
        <v>1165</v>
      </c>
      <c r="D159" s="203" t="s">
        <v>1046</v>
      </c>
      <c r="E159" s="204"/>
      <c r="F159" s="204">
        <v>39.9</v>
      </c>
      <c r="G159" s="205">
        <v>16849.64</v>
      </c>
      <c r="H159" s="192" t="s">
        <v>1071</v>
      </c>
    </row>
    <row r="160" spans="1:8" ht="16" customHeight="1">
      <c r="A160" s="185">
        <v>5</v>
      </c>
      <c r="B160" s="193" t="s">
        <v>1057</v>
      </c>
      <c r="C160" s="202" t="s">
        <v>1165</v>
      </c>
      <c r="D160" s="203" t="s">
        <v>1046</v>
      </c>
      <c r="E160" s="204"/>
      <c r="F160" s="204">
        <v>882.19</v>
      </c>
      <c r="G160" s="205">
        <v>15967.45</v>
      </c>
      <c r="H160" s="192" t="s">
        <v>1071</v>
      </c>
    </row>
    <row r="161" spans="1:8" ht="16" customHeight="1">
      <c r="A161" s="185">
        <v>5</v>
      </c>
      <c r="B161" s="193" t="s">
        <v>1057</v>
      </c>
      <c r="C161" s="202" t="s">
        <v>1165</v>
      </c>
      <c r="D161" s="203" t="s">
        <v>1046</v>
      </c>
      <c r="E161" s="204"/>
      <c r="F161" s="204">
        <v>349.91</v>
      </c>
      <c r="G161" s="205">
        <v>15617.54</v>
      </c>
      <c r="H161" s="192" t="s">
        <v>1071</v>
      </c>
    </row>
    <row r="162" spans="1:8" ht="16" customHeight="1">
      <c r="A162" s="185">
        <v>5</v>
      </c>
      <c r="B162" s="193" t="s">
        <v>1057</v>
      </c>
      <c r="C162" s="202" t="s">
        <v>1165</v>
      </c>
      <c r="D162" s="203" t="s">
        <v>1046</v>
      </c>
      <c r="E162" s="204"/>
      <c r="F162" s="204">
        <v>44.07</v>
      </c>
      <c r="G162" s="205">
        <v>15573.47</v>
      </c>
      <c r="H162" s="192" t="s">
        <v>1071</v>
      </c>
    </row>
    <row r="163" spans="1:8" ht="16" customHeight="1">
      <c r="A163" s="185">
        <v>5</v>
      </c>
      <c r="B163" s="193" t="s">
        <v>1057</v>
      </c>
      <c r="C163" s="202" t="s">
        <v>1165</v>
      </c>
      <c r="D163" s="203" t="s">
        <v>1046</v>
      </c>
      <c r="E163" s="204"/>
      <c r="F163" s="204">
        <v>44.07</v>
      </c>
      <c r="G163" s="205">
        <v>15529.4</v>
      </c>
      <c r="H163" s="192" t="s">
        <v>1071</v>
      </c>
    </row>
    <row r="164" spans="1:8" ht="16" customHeight="1">
      <c r="A164" s="185">
        <v>5</v>
      </c>
      <c r="B164" s="193" t="s">
        <v>1057</v>
      </c>
      <c r="C164" s="202" t="s">
        <v>1165</v>
      </c>
      <c r="D164" s="203" t="s">
        <v>1046</v>
      </c>
      <c r="E164" s="204"/>
      <c r="F164" s="204">
        <v>44.07</v>
      </c>
      <c r="G164" s="205">
        <v>15485.33</v>
      </c>
      <c r="H164" s="192" t="s">
        <v>1071</v>
      </c>
    </row>
    <row r="165" spans="1:8" ht="16" customHeight="1">
      <c r="A165" s="185">
        <v>5</v>
      </c>
      <c r="B165" s="193" t="s">
        <v>1057</v>
      </c>
      <c r="C165" s="202" t="s">
        <v>1165</v>
      </c>
      <c r="D165" s="203" t="s">
        <v>1046</v>
      </c>
      <c r="E165" s="204"/>
      <c r="F165" s="204">
        <v>10.1</v>
      </c>
      <c r="G165" s="205">
        <v>15475.23</v>
      </c>
      <c r="H165" s="192" t="s">
        <v>1071</v>
      </c>
    </row>
    <row r="166" spans="1:8" ht="16" customHeight="1">
      <c r="A166" s="185">
        <v>5</v>
      </c>
      <c r="B166" s="193" t="s">
        <v>1057</v>
      </c>
      <c r="C166" s="202" t="s">
        <v>1165</v>
      </c>
      <c r="D166" s="203" t="s">
        <v>1046</v>
      </c>
      <c r="E166" s="204"/>
      <c r="F166" s="204">
        <v>44.07</v>
      </c>
      <c r="G166" s="205">
        <v>15431.16</v>
      </c>
      <c r="H166" s="192" t="s">
        <v>1071</v>
      </c>
    </row>
    <row r="167" spans="1:8" ht="16" customHeight="1">
      <c r="A167" s="185">
        <v>5</v>
      </c>
      <c r="B167" s="193" t="s">
        <v>1057</v>
      </c>
      <c r="C167" s="202" t="s">
        <v>1165</v>
      </c>
      <c r="D167" s="203" t="s">
        <v>1046</v>
      </c>
      <c r="E167" s="204"/>
      <c r="F167" s="204">
        <v>10.1</v>
      </c>
      <c r="G167" s="205">
        <v>15421.06</v>
      </c>
      <c r="H167" s="192" t="s">
        <v>1071</v>
      </c>
    </row>
    <row r="168" spans="1:8" ht="16" customHeight="1">
      <c r="A168" s="185">
        <v>5</v>
      </c>
      <c r="B168" s="193" t="s">
        <v>1057</v>
      </c>
      <c r="C168" s="202" t="s">
        <v>1165</v>
      </c>
      <c r="D168" s="203" t="s">
        <v>1046</v>
      </c>
      <c r="E168" s="204"/>
      <c r="F168" s="204">
        <v>10.1</v>
      </c>
      <c r="G168" s="205">
        <v>15410.96</v>
      </c>
      <c r="H168" s="192" t="s">
        <v>1071</v>
      </c>
    </row>
    <row r="169" spans="1:8" ht="16" customHeight="1">
      <c r="A169" s="185">
        <v>5</v>
      </c>
      <c r="B169" s="193" t="s">
        <v>1057</v>
      </c>
      <c r="C169" s="202" t="s">
        <v>1165</v>
      </c>
      <c r="D169" s="203" t="s">
        <v>1046</v>
      </c>
      <c r="E169" s="204"/>
      <c r="F169" s="204">
        <v>10.1</v>
      </c>
      <c r="G169" s="205">
        <v>15400.86</v>
      </c>
      <c r="H169" s="192" t="s">
        <v>1071</v>
      </c>
    </row>
    <row r="170" spans="1:8" ht="16" customHeight="1">
      <c r="A170" s="185">
        <v>5</v>
      </c>
      <c r="B170" s="193" t="s">
        <v>1057</v>
      </c>
      <c r="C170" s="202" t="s">
        <v>1165</v>
      </c>
      <c r="D170" s="203" t="s">
        <v>1046</v>
      </c>
      <c r="E170" s="204"/>
      <c r="F170" s="204">
        <v>42</v>
      </c>
      <c r="G170" s="205">
        <v>15358.86</v>
      </c>
      <c r="H170" s="192" t="s">
        <v>1071</v>
      </c>
    </row>
    <row r="171" spans="1:8" ht="16" customHeight="1">
      <c r="A171" s="185">
        <v>5</v>
      </c>
      <c r="B171" s="193" t="s">
        <v>1057</v>
      </c>
      <c r="C171" s="202" t="s">
        <v>1165</v>
      </c>
      <c r="D171" s="203" t="s">
        <v>1046</v>
      </c>
      <c r="E171" s="204"/>
      <c r="F171" s="204">
        <v>42</v>
      </c>
      <c r="G171" s="205">
        <v>15316.86</v>
      </c>
      <c r="H171" s="192" t="s">
        <v>1071</v>
      </c>
    </row>
    <row r="172" spans="1:8" ht="16" customHeight="1">
      <c r="A172" s="185">
        <v>5</v>
      </c>
      <c r="B172" s="193" t="s">
        <v>1057</v>
      </c>
      <c r="C172" s="202" t="s">
        <v>1165</v>
      </c>
      <c r="D172" s="203" t="s">
        <v>1046</v>
      </c>
      <c r="E172" s="204"/>
      <c r="F172" s="204">
        <v>515.36</v>
      </c>
      <c r="G172" s="205">
        <v>14801.5</v>
      </c>
      <c r="H172" s="192" t="s">
        <v>1071</v>
      </c>
    </row>
    <row r="173" spans="1:8" ht="16" customHeight="1">
      <c r="A173" s="185">
        <v>5</v>
      </c>
      <c r="B173" s="212" t="s">
        <v>1063</v>
      </c>
      <c r="C173" s="202" t="s">
        <v>1165</v>
      </c>
      <c r="D173" s="203" t="s">
        <v>1046</v>
      </c>
      <c r="E173" s="204"/>
      <c r="F173" s="204">
        <v>405.19</v>
      </c>
      <c r="G173" s="205">
        <v>14396.31</v>
      </c>
      <c r="H173" s="192" t="s">
        <v>1071</v>
      </c>
    </row>
    <row r="174" spans="1:8" ht="16" customHeight="1">
      <c r="A174" s="185">
        <v>5</v>
      </c>
      <c r="B174" s="212" t="s">
        <v>1063</v>
      </c>
      <c r="C174" s="202" t="s">
        <v>1165</v>
      </c>
      <c r="D174" s="203" t="s">
        <v>1046</v>
      </c>
      <c r="E174" s="204"/>
      <c r="F174" s="204">
        <v>329.19</v>
      </c>
      <c r="G174" s="205">
        <v>14067.12</v>
      </c>
      <c r="H174" s="192" t="s">
        <v>1071</v>
      </c>
    </row>
    <row r="175" spans="1:8" ht="16" customHeight="1">
      <c r="A175" s="185">
        <v>5</v>
      </c>
      <c r="B175" s="212" t="s">
        <v>1063</v>
      </c>
      <c r="C175" s="202" t="s">
        <v>1165</v>
      </c>
      <c r="D175" s="203" t="s">
        <v>1046</v>
      </c>
      <c r="E175" s="204"/>
      <c r="F175" s="204">
        <v>94</v>
      </c>
      <c r="G175" s="205">
        <v>13973.12</v>
      </c>
      <c r="H175" s="192" t="s">
        <v>1071</v>
      </c>
    </row>
    <row r="176" spans="1:8" ht="16" customHeight="1">
      <c r="A176" s="185">
        <v>5</v>
      </c>
      <c r="B176" s="212" t="s">
        <v>1063</v>
      </c>
      <c r="C176" s="202" t="s">
        <v>1165</v>
      </c>
      <c r="D176" s="203" t="s">
        <v>1046</v>
      </c>
      <c r="E176" s="204"/>
      <c r="F176" s="204">
        <v>10.1</v>
      </c>
      <c r="G176" s="205">
        <v>13963.02</v>
      </c>
      <c r="H176" s="192" t="s">
        <v>1071</v>
      </c>
    </row>
    <row r="177" spans="1:8" ht="16" customHeight="1">
      <c r="A177" s="185">
        <v>5</v>
      </c>
      <c r="B177" s="212" t="s">
        <v>1063</v>
      </c>
      <c r="C177" s="202" t="s">
        <v>1165</v>
      </c>
      <c r="D177" s="203" t="s">
        <v>1046</v>
      </c>
      <c r="E177" s="204"/>
      <c r="F177" s="204">
        <v>10.1</v>
      </c>
      <c r="G177" s="205">
        <v>13952.92</v>
      </c>
      <c r="H177" s="192" t="s">
        <v>1071</v>
      </c>
    </row>
    <row r="178" spans="1:8" ht="16" customHeight="1">
      <c r="A178" s="185">
        <v>5</v>
      </c>
      <c r="B178" s="212" t="s">
        <v>1063</v>
      </c>
      <c r="C178" s="202" t="s">
        <v>1165</v>
      </c>
      <c r="D178" s="203" t="s">
        <v>1046</v>
      </c>
      <c r="E178" s="204"/>
      <c r="F178" s="204">
        <v>10.1</v>
      </c>
      <c r="G178" s="205">
        <v>13942.82</v>
      </c>
      <c r="H178" s="192" t="s">
        <v>1071</v>
      </c>
    </row>
    <row r="179" spans="1:8" ht="16" customHeight="1">
      <c r="A179" s="185">
        <v>5</v>
      </c>
      <c r="B179" s="212" t="s">
        <v>1063</v>
      </c>
      <c r="C179" s="202" t="s">
        <v>1165</v>
      </c>
      <c r="D179" s="203" t="s">
        <v>1046</v>
      </c>
      <c r="E179" s="204"/>
      <c r="F179" s="204">
        <v>10.1</v>
      </c>
      <c r="G179" s="205">
        <v>13932.72</v>
      </c>
      <c r="H179" s="192" t="s">
        <v>1071</v>
      </c>
    </row>
    <row r="180" spans="1:8" ht="16" customHeight="1">
      <c r="A180" s="185">
        <v>5</v>
      </c>
      <c r="B180" s="212" t="s">
        <v>1063</v>
      </c>
      <c r="C180" s="202" t="s">
        <v>1165</v>
      </c>
      <c r="D180" s="203" t="s">
        <v>1046</v>
      </c>
      <c r="E180" s="204"/>
      <c r="F180" s="204">
        <v>18.78</v>
      </c>
      <c r="G180" s="205">
        <v>13913.94</v>
      </c>
      <c r="H180" s="192" t="s">
        <v>1071</v>
      </c>
    </row>
    <row r="181" spans="1:8" ht="16" customHeight="1">
      <c r="A181" s="185">
        <v>5</v>
      </c>
      <c r="B181" s="212" t="s">
        <v>1063</v>
      </c>
      <c r="C181" s="202" t="s">
        <v>1165</v>
      </c>
      <c r="D181" s="203" t="s">
        <v>1046</v>
      </c>
      <c r="E181" s="204"/>
      <c r="F181" s="204">
        <v>77</v>
      </c>
      <c r="G181" s="205">
        <v>13836.94</v>
      </c>
      <c r="H181" s="192" t="s">
        <v>1071</v>
      </c>
    </row>
    <row r="182" spans="1:8" ht="16" customHeight="1">
      <c r="A182" s="185">
        <v>5</v>
      </c>
      <c r="B182" s="212" t="s">
        <v>1063</v>
      </c>
      <c r="C182" s="202" t="s">
        <v>1165</v>
      </c>
      <c r="D182" s="203" t="s">
        <v>1046</v>
      </c>
      <c r="E182" s="204"/>
      <c r="F182" s="204">
        <v>77</v>
      </c>
      <c r="G182" s="205">
        <v>13759.94</v>
      </c>
      <c r="H182" s="192" t="s">
        <v>1071</v>
      </c>
    </row>
    <row r="183" spans="1:8" ht="16" customHeight="1">
      <c r="A183" s="185">
        <v>5</v>
      </c>
      <c r="B183" s="212" t="s">
        <v>1063</v>
      </c>
      <c r="C183" s="202" t="s">
        <v>1165</v>
      </c>
      <c r="D183" s="203" t="s">
        <v>1046</v>
      </c>
      <c r="E183" s="204"/>
      <c r="F183" s="204">
        <v>18.64</v>
      </c>
      <c r="G183" s="205">
        <v>13741.3</v>
      </c>
      <c r="H183" s="192" t="s">
        <v>1071</v>
      </c>
    </row>
    <row r="184" spans="1:8" ht="16" customHeight="1">
      <c r="A184" s="185">
        <v>5</v>
      </c>
      <c r="B184" s="212" t="s">
        <v>1063</v>
      </c>
      <c r="C184" s="202" t="s">
        <v>1165</v>
      </c>
      <c r="D184" s="203" t="s">
        <v>1046</v>
      </c>
      <c r="E184" s="204"/>
      <c r="F184" s="204">
        <v>10.1</v>
      </c>
      <c r="G184" s="205">
        <v>13731.2</v>
      </c>
      <c r="H184" s="192" t="s">
        <v>1071</v>
      </c>
    </row>
    <row r="185" spans="1:8" ht="16" customHeight="1">
      <c r="A185" s="185">
        <v>5</v>
      </c>
      <c r="B185" s="212" t="s">
        <v>1063</v>
      </c>
      <c r="C185" s="202" t="s">
        <v>1165</v>
      </c>
      <c r="D185" s="203" t="s">
        <v>1046</v>
      </c>
      <c r="E185" s="204"/>
      <c r="F185" s="204">
        <v>132.49</v>
      </c>
      <c r="G185" s="205">
        <v>13598.71</v>
      </c>
      <c r="H185" s="192" t="s">
        <v>1071</v>
      </c>
    </row>
    <row r="186" spans="1:8" ht="16" customHeight="1">
      <c r="A186" s="185">
        <v>5</v>
      </c>
      <c r="B186" s="212" t="s">
        <v>1063</v>
      </c>
      <c r="C186" s="202" t="s">
        <v>1165</v>
      </c>
      <c r="D186" s="203" t="s">
        <v>1046</v>
      </c>
      <c r="E186" s="204"/>
      <c r="F186" s="204">
        <v>217.42</v>
      </c>
      <c r="G186" s="205">
        <v>13381.29</v>
      </c>
      <c r="H186" s="192" t="s">
        <v>1071</v>
      </c>
    </row>
    <row r="187" spans="1:8" ht="16" customHeight="1">
      <c r="A187" s="185">
        <v>5</v>
      </c>
      <c r="B187" s="212" t="s">
        <v>1063</v>
      </c>
      <c r="C187" s="202" t="s">
        <v>1165</v>
      </c>
      <c r="D187" s="203" t="s">
        <v>1046</v>
      </c>
      <c r="E187" s="204"/>
      <c r="F187" s="204">
        <v>85.82</v>
      </c>
      <c r="G187" s="205">
        <v>13295.47</v>
      </c>
      <c r="H187" s="192" t="s">
        <v>1071</v>
      </c>
    </row>
    <row r="188" spans="1:8" ht="16" customHeight="1">
      <c r="A188" s="185">
        <v>5</v>
      </c>
      <c r="B188" s="212" t="s">
        <v>1063</v>
      </c>
      <c r="C188" s="202" t="s">
        <v>1165</v>
      </c>
      <c r="D188" s="203" t="s">
        <v>1046</v>
      </c>
      <c r="E188" s="204"/>
      <c r="F188" s="204">
        <v>418.49</v>
      </c>
      <c r="G188" s="205">
        <v>12876.98</v>
      </c>
      <c r="H188" s="192" t="s">
        <v>1071</v>
      </c>
    </row>
    <row r="189" spans="1:8" ht="16" customHeight="1">
      <c r="A189" s="185">
        <v>5</v>
      </c>
      <c r="B189" s="212" t="s">
        <v>1063</v>
      </c>
      <c r="C189" s="202" t="s">
        <v>1165</v>
      </c>
      <c r="D189" s="203" t="s">
        <v>1046</v>
      </c>
      <c r="E189" s="204"/>
      <c r="F189" s="204">
        <v>8.91</v>
      </c>
      <c r="G189" s="205">
        <v>12868.07</v>
      </c>
      <c r="H189" s="192" t="s">
        <v>1071</v>
      </c>
    </row>
    <row r="190" spans="1:8" ht="16" customHeight="1">
      <c r="A190" s="185">
        <v>5</v>
      </c>
      <c r="B190" s="212" t="s">
        <v>1063</v>
      </c>
      <c r="C190" s="202" t="s">
        <v>1165</v>
      </c>
      <c r="D190" s="203" t="s">
        <v>1046</v>
      </c>
      <c r="E190" s="204"/>
      <c r="F190" s="204">
        <v>427.99</v>
      </c>
      <c r="G190" s="205">
        <v>12440.08</v>
      </c>
      <c r="H190" s="192" t="s">
        <v>1071</v>
      </c>
    </row>
    <row r="191" spans="1:8" ht="16" customHeight="1">
      <c r="A191" s="185">
        <v>5</v>
      </c>
      <c r="B191" s="212" t="s">
        <v>1063</v>
      </c>
      <c r="C191" s="202" t="s">
        <v>1165</v>
      </c>
      <c r="D191" s="203" t="s">
        <v>1046</v>
      </c>
      <c r="E191" s="204"/>
      <c r="F191" s="204">
        <v>348.13</v>
      </c>
      <c r="G191" s="205">
        <v>12091.95</v>
      </c>
      <c r="H191" s="192" t="s">
        <v>1071</v>
      </c>
    </row>
    <row r="192" spans="1:8" ht="16" customHeight="1">
      <c r="A192" s="185">
        <v>5</v>
      </c>
      <c r="B192" s="212" t="s">
        <v>1063</v>
      </c>
      <c r="C192" s="202" t="s">
        <v>1165</v>
      </c>
      <c r="D192" s="203" t="s">
        <v>1046</v>
      </c>
      <c r="E192" s="204"/>
      <c r="F192" s="204">
        <v>29.45</v>
      </c>
      <c r="G192" s="205">
        <v>12062.5</v>
      </c>
      <c r="H192" s="192" t="s">
        <v>1071</v>
      </c>
    </row>
    <row r="193" spans="1:8" ht="16" customHeight="1">
      <c r="A193" s="185">
        <v>5</v>
      </c>
      <c r="B193" s="212" t="s">
        <v>1063</v>
      </c>
      <c r="C193" s="202" t="s">
        <v>1165</v>
      </c>
      <c r="D193" s="203" t="s">
        <v>1046</v>
      </c>
      <c r="E193" s="204"/>
      <c r="F193" s="204">
        <v>21.7</v>
      </c>
      <c r="G193" s="205">
        <v>12040.8</v>
      </c>
      <c r="H193" s="192" t="s">
        <v>1071</v>
      </c>
    </row>
    <row r="194" spans="1:8" ht="16" customHeight="1">
      <c r="A194" s="185">
        <v>5</v>
      </c>
      <c r="B194" s="212" t="s">
        <v>1063</v>
      </c>
      <c r="C194" s="202" t="s">
        <v>1165</v>
      </c>
      <c r="D194" s="203" t="s">
        <v>1046</v>
      </c>
      <c r="E194" s="204"/>
      <c r="F194" s="204">
        <v>87.31</v>
      </c>
      <c r="G194" s="205">
        <v>11953.49</v>
      </c>
      <c r="H194" s="192" t="s">
        <v>1071</v>
      </c>
    </row>
    <row r="195" spans="1:8" ht="16" customHeight="1">
      <c r="A195" s="185">
        <v>5</v>
      </c>
      <c r="B195" s="212" t="s">
        <v>1063</v>
      </c>
      <c r="C195" s="202" t="s">
        <v>1165</v>
      </c>
      <c r="D195" s="203" t="s">
        <v>1046</v>
      </c>
      <c r="E195" s="204"/>
      <c r="F195" s="204">
        <v>86.42</v>
      </c>
      <c r="G195" s="205">
        <v>11867.07</v>
      </c>
      <c r="H195" s="192" t="s">
        <v>1071</v>
      </c>
    </row>
    <row r="196" spans="1:8" ht="16" customHeight="1">
      <c r="A196" s="185">
        <v>5</v>
      </c>
      <c r="B196" s="212" t="s">
        <v>1063</v>
      </c>
      <c r="C196" s="202" t="s">
        <v>1165</v>
      </c>
      <c r="D196" s="203" t="s">
        <v>1046</v>
      </c>
      <c r="E196" s="204"/>
      <c r="F196" s="204">
        <v>27</v>
      </c>
      <c r="G196" s="205">
        <v>11840.07</v>
      </c>
      <c r="H196" s="192" t="s">
        <v>1071</v>
      </c>
    </row>
    <row r="197" spans="1:8" ht="16" customHeight="1">
      <c r="A197" s="185">
        <v>5</v>
      </c>
      <c r="B197" s="212" t="s">
        <v>1063</v>
      </c>
      <c r="C197" s="202" t="s">
        <v>1165</v>
      </c>
      <c r="D197" s="203" t="s">
        <v>1046</v>
      </c>
      <c r="E197" s="204"/>
      <c r="F197" s="204">
        <v>29.45</v>
      </c>
      <c r="G197" s="205">
        <v>11810.62</v>
      </c>
      <c r="H197" s="192" t="s">
        <v>1071</v>
      </c>
    </row>
    <row r="198" spans="1:8" ht="16" customHeight="1">
      <c r="A198" s="185">
        <v>5</v>
      </c>
      <c r="B198" s="212" t="s">
        <v>1063</v>
      </c>
      <c r="C198" s="202" t="s">
        <v>1165</v>
      </c>
      <c r="D198" s="203" t="s">
        <v>1046</v>
      </c>
      <c r="E198" s="204"/>
      <c r="F198" s="204">
        <v>22</v>
      </c>
      <c r="G198" s="205">
        <v>11788.62</v>
      </c>
      <c r="H198" s="192" t="s">
        <v>1071</v>
      </c>
    </row>
    <row r="199" spans="1:8" ht="16" customHeight="1">
      <c r="A199" s="185">
        <v>5</v>
      </c>
      <c r="B199" s="212" t="s">
        <v>1063</v>
      </c>
      <c r="C199" s="202" t="s">
        <v>1165</v>
      </c>
      <c r="D199" s="203" t="s">
        <v>1046</v>
      </c>
      <c r="E199" s="204"/>
      <c r="F199" s="204">
        <v>65.55</v>
      </c>
      <c r="G199" s="205">
        <v>11723.07</v>
      </c>
      <c r="H199" s="192" t="s">
        <v>1071</v>
      </c>
    </row>
    <row r="200" spans="1:8" ht="16" customHeight="1">
      <c r="A200" s="185">
        <v>5</v>
      </c>
      <c r="B200" s="212" t="s">
        <v>1063</v>
      </c>
      <c r="C200" s="202" t="s">
        <v>1165</v>
      </c>
      <c r="D200" s="203" t="s">
        <v>1046</v>
      </c>
      <c r="E200" s="204"/>
      <c r="F200" s="204">
        <v>21.7</v>
      </c>
      <c r="G200" s="205">
        <v>11701.37</v>
      </c>
      <c r="H200" s="192" t="s">
        <v>1071</v>
      </c>
    </row>
    <row r="201" spans="1:8" ht="16" customHeight="1">
      <c r="A201" s="185">
        <v>5</v>
      </c>
      <c r="B201" s="212" t="s">
        <v>1063</v>
      </c>
      <c r="C201" s="202" t="s">
        <v>1165</v>
      </c>
      <c r="D201" s="203" t="s">
        <v>1046</v>
      </c>
      <c r="E201" s="204"/>
      <c r="F201" s="204">
        <v>23</v>
      </c>
      <c r="G201" s="205">
        <v>11678.37</v>
      </c>
      <c r="H201" s="192" t="s">
        <v>1071</v>
      </c>
    </row>
    <row r="202" spans="1:8" ht="16" customHeight="1">
      <c r="A202" s="185">
        <v>5</v>
      </c>
      <c r="B202" s="212" t="s">
        <v>1063</v>
      </c>
      <c r="C202" s="202" t="s">
        <v>1165</v>
      </c>
      <c r="D202" s="203" t="s">
        <v>1046</v>
      </c>
      <c r="E202" s="204"/>
      <c r="F202" s="204">
        <v>223.25</v>
      </c>
      <c r="G202" s="205">
        <v>11455.12</v>
      </c>
      <c r="H202" s="192" t="s">
        <v>1071</v>
      </c>
    </row>
    <row r="203" spans="1:8" ht="16" customHeight="1">
      <c r="A203" s="185">
        <v>5</v>
      </c>
      <c r="B203" s="212" t="s">
        <v>1063</v>
      </c>
      <c r="C203" s="202" t="s">
        <v>1165</v>
      </c>
      <c r="D203" s="203" t="s">
        <v>1046</v>
      </c>
      <c r="E203" s="204"/>
      <c r="F203" s="204">
        <v>108</v>
      </c>
      <c r="G203" s="205">
        <v>11347.12</v>
      </c>
      <c r="H203" s="192" t="s">
        <v>1071</v>
      </c>
    </row>
    <row r="204" spans="1:8" ht="16" customHeight="1">
      <c r="A204" s="185">
        <v>5</v>
      </c>
      <c r="B204" s="212" t="s">
        <v>1063</v>
      </c>
      <c r="C204" s="202" t="s">
        <v>1165</v>
      </c>
      <c r="D204" s="203" t="s">
        <v>1046</v>
      </c>
      <c r="E204" s="204"/>
      <c r="F204" s="204">
        <v>144</v>
      </c>
      <c r="G204" s="205">
        <v>11203.12</v>
      </c>
      <c r="H204" s="192" t="s">
        <v>1071</v>
      </c>
    </row>
    <row r="205" spans="1:8" ht="16" customHeight="1">
      <c r="A205" s="185">
        <v>5</v>
      </c>
      <c r="B205" s="212" t="s">
        <v>1063</v>
      </c>
      <c r="C205" s="202" t="s">
        <v>1165</v>
      </c>
      <c r="D205" s="203" t="s">
        <v>1046</v>
      </c>
      <c r="E205" s="204"/>
      <c r="F205" s="204">
        <v>167.12</v>
      </c>
      <c r="G205" s="205">
        <v>11036</v>
      </c>
      <c r="H205" s="192" t="s">
        <v>1071</v>
      </c>
    </row>
    <row r="206" spans="1:8" ht="16" customHeight="1">
      <c r="A206" s="185">
        <v>5</v>
      </c>
      <c r="B206" s="212" t="s">
        <v>1063</v>
      </c>
      <c r="C206" s="202" t="s">
        <v>1165</v>
      </c>
      <c r="D206" s="203" t="s">
        <v>1046</v>
      </c>
      <c r="E206" s="204"/>
      <c r="F206" s="204">
        <v>237.5</v>
      </c>
      <c r="G206" s="205">
        <v>10798.5</v>
      </c>
      <c r="H206" s="192" t="s">
        <v>1071</v>
      </c>
    </row>
    <row r="207" spans="1:8" ht="16" customHeight="1">
      <c r="A207" s="185">
        <v>5</v>
      </c>
      <c r="B207" s="212" t="s">
        <v>1063</v>
      </c>
      <c r="C207" s="202" t="s">
        <v>1165</v>
      </c>
      <c r="D207" s="203" t="s">
        <v>1046</v>
      </c>
      <c r="E207" s="204"/>
      <c r="F207" s="204">
        <v>94.69</v>
      </c>
      <c r="G207" s="205">
        <v>10703.81</v>
      </c>
      <c r="H207" s="192" t="s">
        <v>1071</v>
      </c>
    </row>
    <row r="208" spans="1:8" ht="16" customHeight="1">
      <c r="A208" s="185">
        <v>5</v>
      </c>
      <c r="B208" s="212" t="s">
        <v>1063</v>
      </c>
      <c r="C208" s="202" t="s">
        <v>1165</v>
      </c>
      <c r="D208" s="203" t="s">
        <v>1046</v>
      </c>
      <c r="E208" s="204"/>
      <c r="F208" s="204">
        <v>10.1</v>
      </c>
      <c r="G208" s="205">
        <v>10693.71</v>
      </c>
      <c r="H208" s="192" t="s">
        <v>1071</v>
      </c>
    </row>
    <row r="209" spans="1:8" ht="16" customHeight="1">
      <c r="A209" s="185">
        <v>5</v>
      </c>
      <c r="B209" s="212" t="s">
        <v>1063</v>
      </c>
      <c r="C209" s="202" t="s">
        <v>1165</v>
      </c>
      <c r="D209" s="203" t="s">
        <v>1046</v>
      </c>
      <c r="E209" s="204"/>
      <c r="F209" s="204">
        <v>163.33000000000001</v>
      </c>
      <c r="G209" s="205">
        <v>10530.38</v>
      </c>
      <c r="H209" s="192" t="s">
        <v>1071</v>
      </c>
    </row>
    <row r="210" spans="1:8" ht="16" customHeight="1">
      <c r="A210" s="185">
        <v>5</v>
      </c>
      <c r="B210" s="212" t="s">
        <v>1063</v>
      </c>
      <c r="C210" s="202" t="s">
        <v>1165</v>
      </c>
      <c r="D210" s="203" t="s">
        <v>1046</v>
      </c>
      <c r="E210" s="204"/>
      <c r="F210" s="204">
        <v>10.1</v>
      </c>
      <c r="G210" s="205">
        <v>10520.28</v>
      </c>
      <c r="H210" s="192" t="s">
        <v>1071</v>
      </c>
    </row>
    <row r="211" spans="1:8" ht="16" customHeight="1">
      <c r="A211" s="185">
        <v>5</v>
      </c>
      <c r="B211" s="212" t="s">
        <v>1063</v>
      </c>
      <c r="C211" s="202" t="s">
        <v>1165</v>
      </c>
      <c r="D211" s="203" t="s">
        <v>1046</v>
      </c>
      <c r="E211" s="204"/>
      <c r="F211" s="204">
        <v>10.1</v>
      </c>
      <c r="G211" s="205">
        <v>10514.78</v>
      </c>
      <c r="H211" s="192" t="s">
        <v>1071</v>
      </c>
    </row>
    <row r="212" spans="1:8" ht="16" customHeight="1">
      <c r="A212" s="185">
        <v>5</v>
      </c>
      <c r="B212" s="212" t="s">
        <v>1063</v>
      </c>
      <c r="C212" s="202" t="s">
        <v>1165</v>
      </c>
      <c r="D212" s="203" t="s">
        <v>1046</v>
      </c>
      <c r="E212" s="204"/>
      <c r="F212" s="204">
        <v>10.1</v>
      </c>
      <c r="G212" s="205">
        <v>10504.68</v>
      </c>
      <c r="H212" s="192" t="s">
        <v>1071</v>
      </c>
    </row>
    <row r="213" spans="1:8" ht="16" customHeight="1">
      <c r="A213" s="185">
        <v>5</v>
      </c>
      <c r="B213" s="212" t="s">
        <v>1063</v>
      </c>
      <c r="C213" s="202" t="s">
        <v>1165</v>
      </c>
      <c r="D213" s="203" t="s">
        <v>1046</v>
      </c>
      <c r="E213" s="204"/>
      <c r="F213" s="204">
        <v>261.89</v>
      </c>
      <c r="G213" s="205">
        <v>10242.790000000001</v>
      </c>
      <c r="H213" s="192" t="s">
        <v>1071</v>
      </c>
    </row>
    <row r="214" spans="1:8" ht="16" customHeight="1">
      <c r="A214" s="185">
        <v>5</v>
      </c>
      <c r="B214" s="212" t="s">
        <v>1063</v>
      </c>
      <c r="C214" s="202" t="s">
        <v>1165</v>
      </c>
      <c r="D214" s="203" t="s">
        <v>1046</v>
      </c>
      <c r="E214" s="204"/>
      <c r="F214" s="204">
        <v>53.07</v>
      </c>
      <c r="G214" s="205">
        <v>10189.719999999999</v>
      </c>
      <c r="H214" s="192" t="s">
        <v>1071</v>
      </c>
    </row>
    <row r="215" spans="1:8" ht="16" customHeight="1">
      <c r="A215" s="185">
        <v>5</v>
      </c>
      <c r="B215" s="212" t="s">
        <v>1063</v>
      </c>
      <c r="C215" s="202" t="s">
        <v>1165</v>
      </c>
      <c r="D215" s="203" t="s">
        <v>1046</v>
      </c>
      <c r="E215" s="204"/>
      <c r="F215" s="204">
        <v>10.1</v>
      </c>
      <c r="G215" s="205">
        <v>10179.620000000001</v>
      </c>
      <c r="H215" s="192" t="s">
        <v>1071</v>
      </c>
    </row>
    <row r="216" spans="1:8" ht="16" customHeight="1">
      <c r="A216" s="185">
        <v>5</v>
      </c>
      <c r="B216" s="212" t="s">
        <v>1063</v>
      </c>
      <c r="C216" s="202" t="s">
        <v>1165</v>
      </c>
      <c r="D216" s="203" t="s">
        <v>1046</v>
      </c>
      <c r="E216" s="204"/>
      <c r="F216" s="204">
        <v>10.1</v>
      </c>
      <c r="G216" s="205">
        <v>10169.52</v>
      </c>
      <c r="H216" s="192" t="s">
        <v>1071</v>
      </c>
    </row>
    <row r="217" spans="1:8" ht="16" customHeight="1">
      <c r="A217" s="185">
        <v>5</v>
      </c>
      <c r="B217" s="212" t="s">
        <v>1063</v>
      </c>
      <c r="C217" s="202" t="s">
        <v>1165</v>
      </c>
      <c r="D217" s="203" t="s">
        <v>1046</v>
      </c>
      <c r="E217" s="204"/>
      <c r="F217" s="204">
        <v>10.1</v>
      </c>
      <c r="G217" s="205">
        <v>10159.42</v>
      </c>
      <c r="H217" s="192" t="s">
        <v>1071</v>
      </c>
    </row>
    <row r="218" spans="1:8" ht="16" customHeight="1">
      <c r="A218" s="185">
        <v>5</v>
      </c>
      <c r="B218" s="212" t="s">
        <v>1063</v>
      </c>
      <c r="C218" s="202" t="s">
        <v>1165</v>
      </c>
      <c r="D218" s="203" t="s">
        <v>1046</v>
      </c>
      <c r="E218" s="204"/>
      <c r="F218" s="204">
        <v>10.1</v>
      </c>
      <c r="G218" s="205">
        <v>10149.32</v>
      </c>
      <c r="H218" s="192" t="s">
        <v>1071</v>
      </c>
    </row>
    <row r="219" spans="1:8" ht="16" customHeight="1">
      <c r="A219" s="185">
        <v>5</v>
      </c>
      <c r="B219" s="212" t="s">
        <v>1063</v>
      </c>
      <c r="C219" s="202" t="s">
        <v>1165</v>
      </c>
      <c r="D219" s="203" t="s">
        <v>1046</v>
      </c>
      <c r="E219" s="204"/>
      <c r="F219" s="204">
        <v>10.1</v>
      </c>
      <c r="G219" s="205">
        <v>10139.219999999999</v>
      </c>
      <c r="H219" s="192" t="s">
        <v>1071</v>
      </c>
    </row>
    <row r="220" spans="1:8" ht="16" customHeight="1">
      <c r="A220" s="185">
        <v>5</v>
      </c>
      <c r="B220" s="212" t="s">
        <v>1063</v>
      </c>
      <c r="C220" s="202" t="s">
        <v>1165</v>
      </c>
      <c r="D220" s="203" t="s">
        <v>1046</v>
      </c>
      <c r="E220" s="204"/>
      <c r="F220" s="204">
        <v>10.1</v>
      </c>
      <c r="G220" s="205">
        <v>10129.120000000001</v>
      </c>
      <c r="H220" s="192" t="s">
        <v>1071</v>
      </c>
    </row>
    <row r="221" spans="1:8" ht="16" customHeight="1">
      <c r="A221" s="185">
        <v>5</v>
      </c>
      <c r="B221" s="212" t="s">
        <v>1063</v>
      </c>
      <c r="C221" s="202" t="s">
        <v>1165</v>
      </c>
      <c r="D221" s="203" t="s">
        <v>1046</v>
      </c>
      <c r="E221" s="204"/>
      <c r="F221" s="204">
        <v>10.1</v>
      </c>
      <c r="G221" s="205">
        <v>10119.02</v>
      </c>
      <c r="H221" s="192" t="s">
        <v>1071</v>
      </c>
    </row>
    <row r="222" spans="1:8" ht="16" customHeight="1">
      <c r="A222" s="185">
        <v>5</v>
      </c>
      <c r="B222" s="212" t="s">
        <v>1063</v>
      </c>
      <c r="C222" s="202" t="s">
        <v>1165</v>
      </c>
      <c r="D222" s="203" t="s">
        <v>1046</v>
      </c>
      <c r="E222" s="204"/>
      <c r="F222" s="204">
        <v>310.02</v>
      </c>
      <c r="G222" s="205">
        <v>9809.00000000004</v>
      </c>
      <c r="H222" s="192" t="s">
        <v>1071</v>
      </c>
    </row>
    <row r="223" spans="1:8" ht="16" customHeight="1">
      <c r="A223" s="185">
        <v>5</v>
      </c>
      <c r="B223" s="212" t="s">
        <v>1063</v>
      </c>
      <c r="C223" s="202" t="s">
        <v>1165</v>
      </c>
      <c r="D223" s="203" t="s">
        <v>1046</v>
      </c>
      <c r="E223" s="204"/>
      <c r="F223" s="204">
        <v>7.6</v>
      </c>
      <c r="G223" s="205">
        <v>9801.4000000000397</v>
      </c>
      <c r="H223" s="192" t="s">
        <v>1071</v>
      </c>
    </row>
    <row r="224" spans="1:8" ht="16" customHeight="1">
      <c r="A224" s="185">
        <v>5</v>
      </c>
      <c r="B224" s="193" t="s">
        <v>1064</v>
      </c>
      <c r="C224" s="202" t="s">
        <v>1165</v>
      </c>
      <c r="D224" s="203" t="s">
        <v>1046</v>
      </c>
      <c r="E224" s="204"/>
      <c r="F224" s="204">
        <v>180.79</v>
      </c>
      <c r="G224" s="205">
        <v>9620.6100000000406</v>
      </c>
      <c r="H224" s="192" t="s">
        <v>1071</v>
      </c>
    </row>
    <row r="225" spans="1:8" ht="16" customHeight="1">
      <c r="A225" s="185">
        <v>5</v>
      </c>
      <c r="B225" s="193" t="s">
        <v>1064</v>
      </c>
      <c r="C225" s="202" t="s">
        <v>1165</v>
      </c>
      <c r="D225" s="203" t="s">
        <v>1046</v>
      </c>
      <c r="E225" s="204"/>
      <c r="F225" s="204">
        <v>538.65</v>
      </c>
      <c r="G225" s="205">
        <v>9081.9600000000391</v>
      </c>
      <c r="H225" s="192" t="s">
        <v>1071</v>
      </c>
    </row>
    <row r="226" spans="1:8" ht="16" customHeight="1">
      <c r="A226" s="185">
        <v>5</v>
      </c>
      <c r="B226" s="193" t="s">
        <v>1064</v>
      </c>
      <c r="C226" s="202" t="s">
        <v>1165</v>
      </c>
      <c r="D226" s="203" t="s">
        <v>1046</v>
      </c>
      <c r="E226" s="204"/>
      <c r="F226" s="204">
        <v>11.2</v>
      </c>
      <c r="G226" s="205">
        <v>9070.7600000000402</v>
      </c>
      <c r="H226" s="192" t="s">
        <v>1071</v>
      </c>
    </row>
    <row r="227" spans="1:8" ht="16" customHeight="1">
      <c r="A227" s="185">
        <v>5</v>
      </c>
      <c r="B227" s="193" t="s">
        <v>1064</v>
      </c>
      <c r="C227" s="202" t="s">
        <v>1165</v>
      </c>
      <c r="D227" s="203" t="s">
        <v>1046</v>
      </c>
      <c r="E227" s="204"/>
      <c r="F227" s="204">
        <v>21.7</v>
      </c>
      <c r="G227" s="205">
        <v>9049.0600000000395</v>
      </c>
      <c r="H227" s="192" t="s">
        <v>1071</v>
      </c>
    </row>
    <row r="228" spans="1:8" ht="16" customHeight="1">
      <c r="A228" s="185">
        <v>5</v>
      </c>
      <c r="B228" s="193" t="s">
        <v>1064</v>
      </c>
      <c r="C228" s="202" t="s">
        <v>1165</v>
      </c>
      <c r="D228" s="203" t="s">
        <v>1046</v>
      </c>
      <c r="E228" s="204"/>
      <c r="F228" s="204">
        <v>162.37</v>
      </c>
      <c r="G228" s="205">
        <v>8886.6900000000405</v>
      </c>
      <c r="H228" s="192" t="s">
        <v>1071</v>
      </c>
    </row>
    <row r="229" spans="1:8" ht="16" customHeight="1">
      <c r="A229" s="185">
        <v>5</v>
      </c>
      <c r="B229" s="193" t="s">
        <v>1064</v>
      </c>
      <c r="C229" s="202" t="s">
        <v>1165</v>
      </c>
      <c r="D229" s="203" t="s">
        <v>1046</v>
      </c>
      <c r="E229" s="204"/>
      <c r="F229" s="204">
        <v>10.1</v>
      </c>
      <c r="G229" s="205">
        <v>8876.5900000000292</v>
      </c>
      <c r="H229" s="192" t="s">
        <v>1071</v>
      </c>
    </row>
    <row r="230" spans="1:8" ht="16" customHeight="1">
      <c r="A230" s="185">
        <v>5</v>
      </c>
      <c r="B230" s="193" t="s">
        <v>1064</v>
      </c>
      <c r="C230" s="202" t="s">
        <v>1165</v>
      </c>
      <c r="D230" s="203" t="s">
        <v>1046</v>
      </c>
      <c r="E230" s="204"/>
      <c r="F230" s="204">
        <v>162.37</v>
      </c>
      <c r="G230" s="205">
        <v>8714.2200000000303</v>
      </c>
      <c r="H230" s="192" t="s">
        <v>1071</v>
      </c>
    </row>
    <row r="231" spans="1:8" ht="16" customHeight="1">
      <c r="A231" s="185">
        <v>5</v>
      </c>
      <c r="B231" s="193" t="s">
        <v>1064</v>
      </c>
      <c r="C231" s="202" t="s">
        <v>1165</v>
      </c>
      <c r="D231" s="203" t="s">
        <v>1046</v>
      </c>
      <c r="E231" s="204"/>
      <c r="F231" s="204">
        <v>10.1</v>
      </c>
      <c r="G231" s="205">
        <v>8704.1200000000299</v>
      </c>
      <c r="H231" s="192" t="s">
        <v>1071</v>
      </c>
    </row>
    <row r="232" spans="1:8" ht="16" customHeight="1">
      <c r="A232" s="185">
        <v>5</v>
      </c>
      <c r="B232" s="193" t="s">
        <v>1064</v>
      </c>
      <c r="C232" s="202" t="s">
        <v>1165</v>
      </c>
      <c r="D232" s="203" t="s">
        <v>1046</v>
      </c>
      <c r="E232" s="204"/>
      <c r="F232" s="204">
        <v>8.5500000000000007</v>
      </c>
      <c r="G232" s="205">
        <v>8695.5700000000306</v>
      </c>
      <c r="H232" s="192" t="s">
        <v>1071</v>
      </c>
    </row>
    <row r="233" spans="1:8" ht="16" customHeight="1">
      <c r="A233" s="185">
        <v>5</v>
      </c>
      <c r="B233" s="193" t="s">
        <v>1064</v>
      </c>
      <c r="C233" s="202" t="s">
        <v>1165</v>
      </c>
      <c r="D233" s="203" t="s">
        <v>1046</v>
      </c>
      <c r="E233" s="204"/>
      <c r="F233" s="204">
        <v>8.5500000000000007</v>
      </c>
      <c r="G233" s="205">
        <v>8687.0200000000295</v>
      </c>
      <c r="H233" s="192" t="s">
        <v>1071</v>
      </c>
    </row>
    <row r="234" spans="1:8" ht="16" customHeight="1">
      <c r="A234" s="185">
        <v>5</v>
      </c>
      <c r="B234" s="193" t="s">
        <v>1064</v>
      </c>
      <c r="C234" s="202" t="s">
        <v>1165</v>
      </c>
      <c r="D234" s="203" t="s">
        <v>1046</v>
      </c>
      <c r="E234" s="204"/>
      <c r="F234" s="204">
        <v>77</v>
      </c>
      <c r="G234" s="205">
        <v>8610.0200000000295</v>
      </c>
      <c r="H234" s="192" t="s">
        <v>1071</v>
      </c>
    </row>
    <row r="235" spans="1:8" ht="16" customHeight="1">
      <c r="A235" s="185">
        <v>5</v>
      </c>
      <c r="B235" s="193" t="s">
        <v>1064</v>
      </c>
      <c r="C235" s="202" t="s">
        <v>1165</v>
      </c>
      <c r="D235" s="203" t="s">
        <v>1046</v>
      </c>
      <c r="E235" s="204"/>
      <c r="F235" s="204">
        <v>8.91</v>
      </c>
      <c r="G235" s="205">
        <v>8601.1100000000406</v>
      </c>
      <c r="H235" s="192" t="s">
        <v>1071</v>
      </c>
    </row>
    <row r="236" spans="1:8" ht="16" customHeight="1">
      <c r="A236" s="185">
        <v>5</v>
      </c>
      <c r="B236" s="193" t="s">
        <v>1064</v>
      </c>
      <c r="C236" s="202" t="s">
        <v>1165</v>
      </c>
      <c r="D236" s="203" t="s">
        <v>1046</v>
      </c>
      <c r="E236" s="204"/>
      <c r="F236" s="204">
        <v>23.75</v>
      </c>
      <c r="G236" s="205">
        <v>8577.3600000000406</v>
      </c>
      <c r="H236" s="192" t="s">
        <v>1071</v>
      </c>
    </row>
    <row r="237" spans="1:8" ht="16" customHeight="1">
      <c r="A237" s="185">
        <v>5</v>
      </c>
      <c r="B237" s="193" t="s">
        <v>1064</v>
      </c>
      <c r="C237" s="202" t="s">
        <v>1165</v>
      </c>
      <c r="D237" s="203" t="s">
        <v>1046</v>
      </c>
      <c r="E237" s="204"/>
      <c r="F237" s="204">
        <v>10.1</v>
      </c>
      <c r="G237" s="205">
        <v>8567.2600000000293</v>
      </c>
      <c r="H237" s="192" t="s">
        <v>1071</v>
      </c>
    </row>
    <row r="238" spans="1:8" ht="16" customHeight="1">
      <c r="A238" s="185">
        <v>5</v>
      </c>
      <c r="B238" s="193" t="s">
        <v>1064</v>
      </c>
      <c r="C238" s="202" t="s">
        <v>1165</v>
      </c>
      <c r="D238" s="203" t="s">
        <v>1046</v>
      </c>
      <c r="E238" s="204"/>
      <c r="F238" s="204">
        <v>10.1</v>
      </c>
      <c r="G238" s="205">
        <v>8557.1600000000308</v>
      </c>
      <c r="H238" s="192" t="s">
        <v>1071</v>
      </c>
    </row>
    <row r="239" spans="1:8" ht="16" customHeight="1">
      <c r="A239" s="185">
        <v>5</v>
      </c>
      <c r="B239" s="193" t="s">
        <v>1064</v>
      </c>
      <c r="C239" s="202" t="s">
        <v>1165</v>
      </c>
      <c r="D239" s="203" t="s">
        <v>1046</v>
      </c>
      <c r="E239" s="204"/>
      <c r="F239" s="204">
        <v>10.1</v>
      </c>
      <c r="G239" s="205">
        <v>8547.0600000000304</v>
      </c>
      <c r="H239" s="192" t="s">
        <v>1071</v>
      </c>
    </row>
    <row r="240" spans="1:8" ht="16" customHeight="1">
      <c r="A240" s="185">
        <v>5</v>
      </c>
      <c r="B240" s="193" t="s">
        <v>1064</v>
      </c>
      <c r="C240" s="202" t="s">
        <v>1165</v>
      </c>
      <c r="D240" s="203" t="s">
        <v>1046</v>
      </c>
      <c r="E240" s="204"/>
      <c r="F240" s="204">
        <v>10.1</v>
      </c>
      <c r="G240" s="205">
        <v>8536.96000000003</v>
      </c>
      <c r="H240" s="192" t="s">
        <v>1071</v>
      </c>
    </row>
    <row r="241" spans="1:8" ht="16" customHeight="1">
      <c r="A241" s="185">
        <v>5</v>
      </c>
      <c r="B241" s="193" t="s">
        <v>1064</v>
      </c>
      <c r="C241" s="202" t="s">
        <v>1165</v>
      </c>
      <c r="D241" s="203" t="s">
        <v>1046</v>
      </c>
      <c r="E241" s="204"/>
      <c r="F241" s="204">
        <v>10.1</v>
      </c>
      <c r="G241" s="205">
        <v>8526.8600000000297</v>
      </c>
      <c r="H241" s="192" t="s">
        <v>1071</v>
      </c>
    </row>
    <row r="242" spans="1:8" ht="16" customHeight="1">
      <c r="A242" s="185">
        <v>5</v>
      </c>
      <c r="B242" s="193" t="s">
        <v>1064</v>
      </c>
      <c r="C242" s="202" t="s">
        <v>1165</v>
      </c>
      <c r="D242" s="203" t="s">
        <v>1046</v>
      </c>
      <c r="E242" s="204"/>
      <c r="F242" s="204">
        <v>10.1</v>
      </c>
      <c r="G242" s="205">
        <v>8516.7600000000293</v>
      </c>
      <c r="H242" s="192" t="s">
        <v>1071</v>
      </c>
    </row>
    <row r="243" spans="1:8" ht="16" customHeight="1">
      <c r="A243" s="185">
        <v>5</v>
      </c>
      <c r="B243" s="193" t="s">
        <v>1064</v>
      </c>
      <c r="C243" s="202" t="s">
        <v>1165</v>
      </c>
      <c r="D243" s="203" t="s">
        <v>1046</v>
      </c>
      <c r="E243" s="204"/>
      <c r="F243" s="204">
        <v>598.6</v>
      </c>
      <c r="G243" s="205">
        <v>7918.1600000000299</v>
      </c>
      <c r="H243" s="192" t="s">
        <v>1071</v>
      </c>
    </row>
    <row r="244" spans="1:8" ht="16" customHeight="1">
      <c r="A244" s="185">
        <v>5</v>
      </c>
      <c r="B244" s="193" t="s">
        <v>1064</v>
      </c>
      <c r="C244" s="202" t="s">
        <v>1165</v>
      </c>
      <c r="D244" s="203" t="s">
        <v>1046</v>
      </c>
      <c r="E244" s="204"/>
      <c r="F244" s="204">
        <v>8.91</v>
      </c>
      <c r="G244" s="205">
        <v>7909.25000000003</v>
      </c>
      <c r="H244" s="192" t="s">
        <v>1071</v>
      </c>
    </row>
    <row r="245" spans="1:8" ht="16" customHeight="1">
      <c r="A245" s="185">
        <v>5</v>
      </c>
      <c r="B245" s="193" t="s">
        <v>1064</v>
      </c>
      <c r="C245" s="202" t="s">
        <v>1165</v>
      </c>
      <c r="D245" s="203" t="s">
        <v>1046</v>
      </c>
      <c r="E245" s="204"/>
      <c r="F245" s="204">
        <v>140.6</v>
      </c>
      <c r="G245" s="205">
        <v>7768.6500000000296</v>
      </c>
      <c r="H245" s="192" t="s">
        <v>1071</v>
      </c>
    </row>
    <row r="246" spans="1:8" ht="16" customHeight="1">
      <c r="A246" s="185">
        <v>5</v>
      </c>
      <c r="B246" s="193" t="s">
        <v>1064</v>
      </c>
      <c r="C246" s="202" t="s">
        <v>1165</v>
      </c>
      <c r="D246" s="203" t="s">
        <v>1046</v>
      </c>
      <c r="E246" s="204"/>
      <c r="F246" s="204">
        <v>10.1</v>
      </c>
      <c r="G246" s="205">
        <v>7758.5500000000302</v>
      </c>
      <c r="H246" s="192" t="s">
        <v>1071</v>
      </c>
    </row>
    <row r="247" spans="1:8" ht="16" customHeight="1">
      <c r="A247" s="185">
        <v>5</v>
      </c>
      <c r="B247" s="193" t="s">
        <v>1064</v>
      </c>
      <c r="C247" s="202" t="s">
        <v>1165</v>
      </c>
      <c r="D247" s="203" t="s">
        <v>1046</v>
      </c>
      <c r="E247" s="204"/>
      <c r="F247" s="204">
        <v>10.1</v>
      </c>
      <c r="G247" s="205">
        <v>7748.4500000000298</v>
      </c>
      <c r="H247" s="192" t="s">
        <v>1071</v>
      </c>
    </row>
    <row r="248" spans="1:8" ht="16" customHeight="1">
      <c r="A248" s="185">
        <v>5</v>
      </c>
      <c r="B248" s="193" t="s">
        <v>1064</v>
      </c>
      <c r="C248" s="202" t="s">
        <v>1165</v>
      </c>
      <c r="D248" s="203" t="s">
        <v>1046</v>
      </c>
      <c r="E248" s="204"/>
      <c r="F248" s="204">
        <v>8.91</v>
      </c>
      <c r="G248" s="205">
        <v>7739.54000000003</v>
      </c>
      <c r="H248" s="192" t="s">
        <v>1071</v>
      </c>
    </row>
    <row r="249" spans="1:8" ht="16" customHeight="1">
      <c r="A249" s="185">
        <v>5</v>
      </c>
      <c r="B249" s="193" t="s">
        <v>1064</v>
      </c>
      <c r="C249" s="202" t="s">
        <v>1165</v>
      </c>
      <c r="D249" s="203" t="s">
        <v>1046</v>
      </c>
      <c r="E249" s="204"/>
      <c r="F249" s="204">
        <v>10.1</v>
      </c>
      <c r="G249" s="205">
        <v>7729.4400000000296</v>
      </c>
      <c r="H249" s="192" t="s">
        <v>1071</v>
      </c>
    </row>
    <row r="250" spans="1:8" ht="16" customHeight="1">
      <c r="A250" s="185">
        <v>5</v>
      </c>
      <c r="B250" s="193" t="s">
        <v>1064</v>
      </c>
      <c r="C250" s="210" t="s">
        <v>1165</v>
      </c>
      <c r="D250" s="203" t="s">
        <v>1046</v>
      </c>
      <c r="E250" s="204"/>
      <c r="F250" s="204">
        <v>10.1</v>
      </c>
      <c r="G250" s="205">
        <v>26719.34</v>
      </c>
      <c r="H250" s="192" t="s">
        <v>1071</v>
      </c>
    </row>
    <row r="251" spans="1:8" ht="16" customHeight="1">
      <c r="A251" s="185">
        <v>5</v>
      </c>
      <c r="B251" s="193" t="s">
        <v>1064</v>
      </c>
      <c r="C251" s="210" t="s">
        <v>1165</v>
      </c>
      <c r="D251" s="203" t="s">
        <v>1046</v>
      </c>
      <c r="E251" s="204"/>
      <c r="F251" s="204">
        <v>10.1</v>
      </c>
      <c r="G251" s="205">
        <v>26709.24</v>
      </c>
      <c r="H251" s="192" t="s">
        <v>1071</v>
      </c>
    </row>
    <row r="252" spans="1:8" ht="16" customHeight="1">
      <c r="A252" s="185">
        <v>5</v>
      </c>
      <c r="B252" s="193" t="s">
        <v>1064</v>
      </c>
      <c r="C252" s="210" t="s">
        <v>1165</v>
      </c>
      <c r="D252" s="203" t="s">
        <v>1046</v>
      </c>
      <c r="E252" s="204"/>
      <c r="F252" s="204">
        <v>20</v>
      </c>
      <c r="G252" s="205">
        <v>26689.24</v>
      </c>
      <c r="H252" s="192" t="s">
        <v>1071</v>
      </c>
    </row>
    <row r="253" spans="1:8" ht="16" customHeight="1">
      <c r="A253" s="185">
        <v>5</v>
      </c>
      <c r="B253" s="193" t="s">
        <v>1064</v>
      </c>
      <c r="C253" s="210" t="s">
        <v>1165</v>
      </c>
      <c r="D253" s="203" t="s">
        <v>1046</v>
      </c>
      <c r="E253" s="204"/>
      <c r="F253" s="204">
        <v>336.83</v>
      </c>
      <c r="G253" s="205">
        <v>26352.41</v>
      </c>
      <c r="H253" s="192" t="s">
        <v>1071</v>
      </c>
    </row>
    <row r="254" spans="1:8" ht="16" customHeight="1">
      <c r="A254" s="185">
        <v>5</v>
      </c>
      <c r="B254" s="193" t="s">
        <v>1064</v>
      </c>
      <c r="C254" s="210" t="s">
        <v>1165</v>
      </c>
      <c r="D254" s="203" t="s">
        <v>1046</v>
      </c>
      <c r="E254" s="204"/>
      <c r="F254" s="204">
        <v>363.82</v>
      </c>
      <c r="G254" s="205">
        <v>25988.59</v>
      </c>
      <c r="H254" s="192" t="s">
        <v>1071</v>
      </c>
    </row>
    <row r="255" spans="1:8" ht="16" customHeight="1">
      <c r="A255" s="185">
        <v>5</v>
      </c>
      <c r="B255" s="193" t="s">
        <v>1064</v>
      </c>
      <c r="C255" s="210" t="s">
        <v>1165</v>
      </c>
      <c r="D255" s="203" t="s">
        <v>1046</v>
      </c>
      <c r="E255" s="204"/>
      <c r="F255" s="204">
        <v>49.27</v>
      </c>
      <c r="G255" s="205">
        <v>25939.32</v>
      </c>
      <c r="H255" s="192" t="s">
        <v>1071</v>
      </c>
    </row>
    <row r="256" spans="1:8" ht="16" customHeight="1">
      <c r="A256" s="185">
        <v>5</v>
      </c>
      <c r="B256" s="193" t="s">
        <v>1064</v>
      </c>
      <c r="C256" s="210" t="s">
        <v>1165</v>
      </c>
      <c r="D256" s="203" t="s">
        <v>1046</v>
      </c>
      <c r="E256" s="204"/>
      <c r="F256" s="204">
        <v>10.1</v>
      </c>
      <c r="G256" s="205">
        <v>25929.22</v>
      </c>
      <c r="H256" s="192" t="s">
        <v>1071</v>
      </c>
    </row>
    <row r="257" spans="1:8" ht="16" customHeight="1">
      <c r="A257" s="185">
        <v>5</v>
      </c>
      <c r="B257" s="193" t="s">
        <v>1064</v>
      </c>
      <c r="C257" s="210" t="s">
        <v>1165</v>
      </c>
      <c r="D257" s="203" t="s">
        <v>1046</v>
      </c>
      <c r="E257" s="204"/>
      <c r="F257" s="204">
        <v>15</v>
      </c>
      <c r="G257" s="205">
        <v>25914.22</v>
      </c>
      <c r="H257" s="192" t="s">
        <v>1071</v>
      </c>
    </row>
    <row r="258" spans="1:8" ht="16" customHeight="1">
      <c r="A258" s="185">
        <v>5</v>
      </c>
      <c r="B258" s="193" t="s">
        <v>1064</v>
      </c>
      <c r="C258" s="210" t="s">
        <v>1165</v>
      </c>
      <c r="D258" s="203" t="s">
        <v>1046</v>
      </c>
      <c r="E258" s="204"/>
      <c r="F258" s="204">
        <v>152.76</v>
      </c>
      <c r="G258" s="205">
        <v>25761.46</v>
      </c>
      <c r="H258" s="192" t="s">
        <v>1071</v>
      </c>
    </row>
    <row r="259" spans="1:8" ht="16" customHeight="1">
      <c r="A259" s="185">
        <v>5</v>
      </c>
      <c r="B259" s="193" t="s">
        <v>1064</v>
      </c>
      <c r="C259" s="210" t="s">
        <v>1165</v>
      </c>
      <c r="D259" s="203" t="s">
        <v>1046</v>
      </c>
      <c r="E259" s="204"/>
      <c r="F259" s="204">
        <v>10.1</v>
      </c>
      <c r="G259" s="205">
        <v>25751.360000000001</v>
      </c>
      <c r="H259" s="192" t="s">
        <v>1071</v>
      </c>
    </row>
    <row r="260" spans="1:8" ht="16" customHeight="1">
      <c r="A260" s="185">
        <v>5</v>
      </c>
      <c r="B260" s="193" t="s">
        <v>1064</v>
      </c>
      <c r="C260" s="210" t="s">
        <v>1165</v>
      </c>
      <c r="D260" s="203" t="s">
        <v>1046</v>
      </c>
      <c r="E260" s="204"/>
      <c r="F260" s="204">
        <v>10.1</v>
      </c>
      <c r="G260" s="205">
        <v>25741.26</v>
      </c>
      <c r="H260" s="192" t="s">
        <v>1071</v>
      </c>
    </row>
    <row r="261" spans="1:8" ht="16" customHeight="1">
      <c r="A261" s="185">
        <v>5</v>
      </c>
      <c r="B261" s="193" t="s">
        <v>1064</v>
      </c>
      <c r="C261" s="210" t="s">
        <v>1165</v>
      </c>
      <c r="D261" s="203" t="s">
        <v>1046</v>
      </c>
      <c r="E261" s="204"/>
      <c r="F261" s="204">
        <v>162.38</v>
      </c>
      <c r="G261" s="205">
        <v>25578.880000000001</v>
      </c>
      <c r="H261" s="192" t="s">
        <v>1071</v>
      </c>
    </row>
    <row r="262" spans="1:8" ht="16" customHeight="1">
      <c r="A262" s="185">
        <v>5</v>
      </c>
      <c r="B262" s="193" t="s">
        <v>1064</v>
      </c>
      <c r="C262" s="210" t="s">
        <v>1165</v>
      </c>
      <c r="D262" s="203" t="s">
        <v>1046</v>
      </c>
      <c r="E262" s="204"/>
      <c r="F262" s="204">
        <v>38.520000000000003</v>
      </c>
      <c r="G262" s="205">
        <v>25540.36</v>
      </c>
      <c r="H262" s="192" t="s">
        <v>1071</v>
      </c>
    </row>
    <row r="263" spans="1:8" ht="16" customHeight="1">
      <c r="A263" s="185">
        <v>5</v>
      </c>
      <c r="B263" s="193" t="s">
        <v>1064</v>
      </c>
      <c r="C263" s="210" t="s">
        <v>1165</v>
      </c>
      <c r="D263" s="203" t="s">
        <v>1046</v>
      </c>
      <c r="E263" s="204"/>
      <c r="F263" s="204">
        <v>332.56</v>
      </c>
      <c r="G263" s="205">
        <v>25207.8</v>
      </c>
      <c r="H263" s="192" t="s">
        <v>1071</v>
      </c>
    </row>
    <row r="264" spans="1:8" ht="16" customHeight="1">
      <c r="A264" s="185">
        <v>5</v>
      </c>
      <c r="B264" s="193" t="s">
        <v>1064</v>
      </c>
      <c r="C264" s="210" t="s">
        <v>1165</v>
      </c>
      <c r="D264" s="203" t="s">
        <v>1046</v>
      </c>
      <c r="E264" s="204"/>
      <c r="F264" s="204">
        <v>18.78</v>
      </c>
      <c r="G264" s="205">
        <v>25189.02</v>
      </c>
      <c r="H264" s="192" t="s">
        <v>1071</v>
      </c>
    </row>
    <row r="265" spans="1:8" ht="16" customHeight="1">
      <c r="A265" s="185">
        <v>5</v>
      </c>
      <c r="B265" s="193" t="s">
        <v>1064</v>
      </c>
      <c r="C265" s="210" t="s">
        <v>1165</v>
      </c>
      <c r="D265" s="203" t="s">
        <v>1046</v>
      </c>
      <c r="E265" s="204"/>
      <c r="F265" s="204">
        <v>378.38</v>
      </c>
      <c r="G265" s="205">
        <v>24810.639999999999</v>
      </c>
      <c r="H265" s="192" t="s">
        <v>1071</v>
      </c>
    </row>
    <row r="266" spans="1:8" ht="16" customHeight="1">
      <c r="A266" s="185">
        <v>5</v>
      </c>
      <c r="B266" s="193" t="s">
        <v>1064</v>
      </c>
      <c r="C266" s="210" t="s">
        <v>1165</v>
      </c>
      <c r="D266" s="203" t="s">
        <v>1046</v>
      </c>
      <c r="E266" s="204"/>
      <c r="F266" s="204">
        <v>344.13</v>
      </c>
      <c r="G266" s="205">
        <v>24466.51</v>
      </c>
      <c r="H266" s="192" t="s">
        <v>1071</v>
      </c>
    </row>
    <row r="267" spans="1:8" ht="16" customHeight="1">
      <c r="A267" s="185">
        <v>5</v>
      </c>
      <c r="B267" s="193" t="s">
        <v>1064</v>
      </c>
      <c r="C267" s="210" t="s">
        <v>1165</v>
      </c>
      <c r="D267" s="203" t="s">
        <v>1046</v>
      </c>
      <c r="E267" s="204"/>
      <c r="F267" s="204">
        <v>227.38</v>
      </c>
      <c r="G267" s="205">
        <v>24239.13</v>
      </c>
      <c r="H267" s="192" t="s">
        <v>1071</v>
      </c>
    </row>
    <row r="268" spans="1:8" ht="16" customHeight="1">
      <c r="A268" s="185">
        <v>5</v>
      </c>
      <c r="B268" s="193" t="s">
        <v>1064</v>
      </c>
      <c r="C268" s="210" t="s">
        <v>1165</v>
      </c>
      <c r="D268" s="203" t="s">
        <v>1046</v>
      </c>
      <c r="E268" s="204"/>
      <c r="F268" s="204">
        <v>11.4</v>
      </c>
      <c r="G268" s="205">
        <v>24227.73</v>
      </c>
      <c r="H268" s="192" t="s">
        <v>1071</v>
      </c>
    </row>
    <row r="269" spans="1:8" ht="16" customHeight="1">
      <c r="A269" s="185">
        <v>5</v>
      </c>
      <c r="B269" s="193" t="s">
        <v>1064</v>
      </c>
      <c r="C269" s="210" t="s">
        <v>1165</v>
      </c>
      <c r="D269" s="203" t="s">
        <v>1046</v>
      </c>
      <c r="E269" s="204"/>
      <c r="F269" s="204">
        <v>77.680000000000007</v>
      </c>
      <c r="G269" s="205">
        <v>24150.05</v>
      </c>
      <c r="H269" s="192" t="s">
        <v>1071</v>
      </c>
    </row>
    <row r="270" spans="1:8" ht="16" customHeight="1">
      <c r="A270" s="185">
        <v>5</v>
      </c>
      <c r="B270" s="193" t="s">
        <v>1044</v>
      </c>
      <c r="C270" s="210" t="s">
        <v>1165</v>
      </c>
      <c r="D270" s="203" t="s">
        <v>1046</v>
      </c>
      <c r="E270" s="204"/>
      <c r="F270" s="204">
        <v>401.83</v>
      </c>
      <c r="G270" s="205">
        <v>23748.22</v>
      </c>
      <c r="H270" s="192" t="s">
        <v>1071</v>
      </c>
    </row>
    <row r="271" spans="1:8" ht="16" customHeight="1">
      <c r="A271" s="185">
        <v>5</v>
      </c>
      <c r="B271" s="193" t="s">
        <v>1044</v>
      </c>
      <c r="C271" s="210" t="s">
        <v>1165</v>
      </c>
      <c r="D271" s="203" t="s">
        <v>1046</v>
      </c>
      <c r="E271" s="204"/>
      <c r="F271" s="204">
        <v>9.5</v>
      </c>
      <c r="G271" s="205">
        <v>23738.720000000001</v>
      </c>
      <c r="H271" s="192" t="s">
        <v>1071</v>
      </c>
    </row>
    <row r="272" spans="1:8" ht="16" customHeight="1">
      <c r="A272" s="185">
        <v>5</v>
      </c>
      <c r="B272" s="193" t="s">
        <v>1044</v>
      </c>
      <c r="C272" s="210" t="s">
        <v>1165</v>
      </c>
      <c r="D272" s="203" t="s">
        <v>1046</v>
      </c>
      <c r="E272" s="204"/>
      <c r="F272" s="204">
        <v>19.86</v>
      </c>
      <c r="G272" s="205">
        <v>23718.86</v>
      </c>
      <c r="H272" s="192" t="s">
        <v>1071</v>
      </c>
    </row>
    <row r="273" spans="1:8" ht="16" customHeight="1">
      <c r="A273" s="185">
        <v>5</v>
      </c>
      <c r="B273" s="193" t="s">
        <v>1044</v>
      </c>
      <c r="C273" s="210" t="s">
        <v>1165</v>
      </c>
      <c r="D273" s="203" t="s">
        <v>1046</v>
      </c>
      <c r="E273" s="204"/>
      <c r="F273" s="204">
        <v>6.59</v>
      </c>
      <c r="G273" s="205">
        <v>23712.27</v>
      </c>
      <c r="H273" s="192" t="s">
        <v>1071</v>
      </c>
    </row>
    <row r="274" spans="1:8" ht="16" customHeight="1">
      <c r="A274" s="185">
        <v>5</v>
      </c>
      <c r="B274" s="193" t="s">
        <v>1044</v>
      </c>
      <c r="C274" s="210" t="s">
        <v>1165</v>
      </c>
      <c r="D274" s="203" t="s">
        <v>1046</v>
      </c>
      <c r="E274" s="204"/>
      <c r="F274" s="204">
        <v>114.81</v>
      </c>
      <c r="G274" s="205">
        <v>23597.46</v>
      </c>
      <c r="H274" s="192" t="s">
        <v>1071</v>
      </c>
    </row>
    <row r="275" spans="1:8" ht="16" customHeight="1">
      <c r="A275" s="185">
        <v>5</v>
      </c>
      <c r="B275" s="193" t="s">
        <v>1044</v>
      </c>
      <c r="C275" s="210" t="s">
        <v>1165</v>
      </c>
      <c r="D275" s="203" t="s">
        <v>1046</v>
      </c>
      <c r="E275" s="204"/>
      <c r="F275" s="204">
        <v>110.2</v>
      </c>
      <c r="G275" s="205">
        <v>23487.26</v>
      </c>
      <c r="H275" s="192" t="s">
        <v>1071</v>
      </c>
    </row>
    <row r="276" spans="1:8" ht="16" customHeight="1">
      <c r="A276" s="185">
        <v>5</v>
      </c>
      <c r="B276" s="193" t="s">
        <v>1044</v>
      </c>
      <c r="C276" s="210" t="s">
        <v>1165</v>
      </c>
      <c r="D276" s="203" t="s">
        <v>1046</v>
      </c>
      <c r="E276" s="204"/>
      <c r="F276" s="204">
        <v>9.5</v>
      </c>
      <c r="G276" s="205">
        <v>23477.759999999998</v>
      </c>
      <c r="H276" s="192" t="s">
        <v>1071</v>
      </c>
    </row>
    <row r="277" spans="1:8" ht="16" customHeight="1">
      <c r="A277" s="185">
        <v>5</v>
      </c>
      <c r="B277" s="193" t="s">
        <v>1044</v>
      </c>
      <c r="C277" s="210" t="s">
        <v>1165</v>
      </c>
      <c r="D277" s="203" t="s">
        <v>1046</v>
      </c>
      <c r="E277" s="204"/>
      <c r="F277" s="204">
        <v>412.28</v>
      </c>
      <c r="G277" s="205">
        <v>23065.48</v>
      </c>
      <c r="H277" s="192" t="s">
        <v>1071</v>
      </c>
    </row>
    <row r="278" spans="1:8" ht="16" customHeight="1">
      <c r="A278" s="185">
        <v>5</v>
      </c>
      <c r="B278" s="193" t="s">
        <v>1044</v>
      </c>
      <c r="C278" s="210" t="s">
        <v>1165</v>
      </c>
      <c r="D278" s="203" t="s">
        <v>1046</v>
      </c>
      <c r="E278" s="204"/>
      <c r="F278" s="204">
        <v>10.1</v>
      </c>
      <c r="G278" s="205">
        <v>23055.38</v>
      </c>
      <c r="H278" s="192" t="s">
        <v>1071</v>
      </c>
    </row>
    <row r="279" spans="1:8" ht="16" customHeight="1">
      <c r="A279" s="185">
        <v>5</v>
      </c>
      <c r="B279" s="193" t="s">
        <v>1044</v>
      </c>
      <c r="C279" s="210" t="s">
        <v>1165</v>
      </c>
      <c r="D279" s="203" t="s">
        <v>1046</v>
      </c>
      <c r="E279" s="204"/>
      <c r="F279" s="204">
        <v>9.5</v>
      </c>
      <c r="G279" s="205">
        <v>23045.88</v>
      </c>
      <c r="H279" s="192" t="s">
        <v>1071</v>
      </c>
    </row>
    <row r="280" spans="1:8" ht="16" customHeight="1">
      <c r="A280" s="185">
        <v>5</v>
      </c>
      <c r="B280" s="193" t="s">
        <v>1044</v>
      </c>
      <c r="C280" s="210" t="s">
        <v>1165</v>
      </c>
      <c r="D280" s="203" t="s">
        <v>1046</v>
      </c>
      <c r="E280" s="204"/>
      <c r="F280" s="204">
        <v>494.22</v>
      </c>
      <c r="G280" s="205">
        <v>22551.66</v>
      </c>
      <c r="H280" s="192" t="s">
        <v>1071</v>
      </c>
    </row>
    <row r="281" spans="1:8" ht="16" customHeight="1">
      <c r="A281" s="185">
        <v>5</v>
      </c>
      <c r="B281" s="193" t="s">
        <v>1044</v>
      </c>
      <c r="C281" s="210" t="s">
        <v>1165</v>
      </c>
      <c r="D281" s="203" t="s">
        <v>1046</v>
      </c>
      <c r="E281" s="204"/>
      <c r="F281" s="204">
        <v>830.3</v>
      </c>
      <c r="G281" s="205">
        <v>21721.360000000001</v>
      </c>
      <c r="H281" s="192" t="s">
        <v>1071</v>
      </c>
    </row>
    <row r="282" spans="1:8" ht="16" customHeight="1">
      <c r="A282" s="185">
        <v>5</v>
      </c>
      <c r="B282" s="193" t="s">
        <v>1044</v>
      </c>
      <c r="C282" s="210" t="s">
        <v>1165</v>
      </c>
      <c r="D282" s="203" t="s">
        <v>1046</v>
      </c>
      <c r="E282" s="204"/>
      <c r="F282" s="204">
        <v>401.83</v>
      </c>
      <c r="G282" s="205">
        <v>21319.53</v>
      </c>
      <c r="H282" s="192" t="s">
        <v>1071</v>
      </c>
    </row>
    <row r="283" spans="1:8" ht="16" customHeight="1">
      <c r="A283" s="185">
        <v>5</v>
      </c>
      <c r="B283" s="193" t="s">
        <v>1044</v>
      </c>
      <c r="C283" s="210" t="s">
        <v>1165</v>
      </c>
      <c r="D283" s="203" t="s">
        <v>1046</v>
      </c>
      <c r="E283" s="204"/>
      <c r="F283" s="204">
        <v>482.5</v>
      </c>
      <c r="G283" s="205">
        <v>20837.03</v>
      </c>
      <c r="H283" s="192" t="s">
        <v>1071</v>
      </c>
    </row>
    <row r="284" spans="1:8" ht="16" customHeight="1">
      <c r="A284" s="185">
        <v>5</v>
      </c>
      <c r="B284" s="193" t="s">
        <v>1044</v>
      </c>
      <c r="C284" s="210" t="s">
        <v>1165</v>
      </c>
      <c r="D284" s="203" t="s">
        <v>1046</v>
      </c>
      <c r="E284" s="204"/>
      <c r="F284" s="204">
        <v>12.1</v>
      </c>
      <c r="G284" s="205">
        <v>20824.93</v>
      </c>
      <c r="H284" s="192" t="s">
        <v>1071</v>
      </c>
    </row>
    <row r="285" spans="1:8" ht="16" customHeight="1">
      <c r="A285" s="185">
        <v>5</v>
      </c>
      <c r="B285" s="193" t="s">
        <v>1044</v>
      </c>
      <c r="C285" s="210" t="s">
        <v>1165</v>
      </c>
      <c r="D285" s="203" t="s">
        <v>1046</v>
      </c>
      <c r="E285" s="204"/>
      <c r="F285" s="204">
        <v>17.89</v>
      </c>
      <c r="G285" s="205">
        <v>20807.04</v>
      </c>
      <c r="H285" s="192" t="s">
        <v>1071</v>
      </c>
    </row>
    <row r="286" spans="1:8" ht="16" customHeight="1">
      <c r="A286" s="185">
        <v>5</v>
      </c>
      <c r="B286" s="193" t="s">
        <v>1044</v>
      </c>
      <c r="C286" s="210" t="s">
        <v>1165</v>
      </c>
      <c r="D286" s="203" t="s">
        <v>1046</v>
      </c>
      <c r="E286" s="204"/>
      <c r="F286" s="204">
        <v>23.75</v>
      </c>
      <c r="G286" s="205">
        <v>20783.29</v>
      </c>
      <c r="H286" s="192" t="s">
        <v>1071</v>
      </c>
    </row>
    <row r="287" spans="1:8" ht="16" customHeight="1">
      <c r="A287" s="185">
        <v>5</v>
      </c>
      <c r="B287" s="193" t="s">
        <v>1065</v>
      </c>
      <c r="C287" s="210" t="s">
        <v>1165</v>
      </c>
      <c r="D287" s="203" t="s">
        <v>1046</v>
      </c>
      <c r="E287" s="204"/>
      <c r="F287" s="204">
        <v>397.23</v>
      </c>
      <c r="G287" s="205">
        <v>20386.060000000001</v>
      </c>
      <c r="H287" s="192" t="s">
        <v>1071</v>
      </c>
    </row>
    <row r="288" spans="1:8" ht="16" customHeight="1">
      <c r="A288" s="185">
        <v>5</v>
      </c>
      <c r="B288" s="193" t="s">
        <v>1065</v>
      </c>
      <c r="C288" s="210" t="s">
        <v>1165</v>
      </c>
      <c r="D288" s="203" t="s">
        <v>1046</v>
      </c>
      <c r="E288" s="204"/>
      <c r="F288" s="204">
        <v>558.41999999999996</v>
      </c>
      <c r="G288" s="205">
        <v>19827.64</v>
      </c>
      <c r="H288" s="192" t="s">
        <v>1071</v>
      </c>
    </row>
    <row r="289" spans="1:8" ht="16" customHeight="1">
      <c r="A289" s="185">
        <v>5</v>
      </c>
      <c r="B289" s="193" t="s">
        <v>1065</v>
      </c>
      <c r="C289" s="210" t="s">
        <v>1165</v>
      </c>
      <c r="D289" s="203" t="s">
        <v>1046</v>
      </c>
      <c r="E289" s="204"/>
      <c r="F289" s="204">
        <v>9.5</v>
      </c>
      <c r="G289" s="205">
        <v>19818.14</v>
      </c>
      <c r="H289" s="192" t="s">
        <v>1071</v>
      </c>
    </row>
    <row r="290" spans="1:8" ht="16" customHeight="1">
      <c r="A290" s="185">
        <v>5</v>
      </c>
      <c r="B290" s="193" t="s">
        <v>1065</v>
      </c>
      <c r="C290" s="210" t="s">
        <v>1165</v>
      </c>
      <c r="D290" s="203" t="s">
        <v>1046</v>
      </c>
      <c r="E290" s="204"/>
      <c r="F290" s="204">
        <v>412.68</v>
      </c>
      <c r="G290" s="205">
        <v>19405.46</v>
      </c>
      <c r="H290" s="192" t="s">
        <v>1071</v>
      </c>
    </row>
    <row r="291" spans="1:8" ht="16" customHeight="1">
      <c r="A291" s="185">
        <v>5</v>
      </c>
      <c r="B291" s="193" t="s">
        <v>1065</v>
      </c>
      <c r="C291" s="210" t="s">
        <v>1165</v>
      </c>
      <c r="D291" s="203" t="s">
        <v>1046</v>
      </c>
      <c r="E291" s="204"/>
      <c r="F291" s="204">
        <v>10.1</v>
      </c>
      <c r="G291" s="205">
        <v>19395.36</v>
      </c>
      <c r="H291" s="192" t="s">
        <v>1071</v>
      </c>
    </row>
    <row r="292" spans="1:8" ht="16" customHeight="1">
      <c r="A292" s="185">
        <v>5</v>
      </c>
      <c r="B292" s="193" t="s">
        <v>1065</v>
      </c>
      <c r="C292" s="210" t="s">
        <v>1165</v>
      </c>
      <c r="D292" s="203" t="s">
        <v>1046</v>
      </c>
      <c r="E292" s="204"/>
      <c r="F292" s="204">
        <v>10.1</v>
      </c>
      <c r="G292" s="205">
        <v>19385.259999999998</v>
      </c>
      <c r="H292" s="192" t="s">
        <v>1071</v>
      </c>
    </row>
    <row r="293" spans="1:8" ht="16" customHeight="1">
      <c r="A293" s="185">
        <v>5</v>
      </c>
      <c r="B293" s="193" t="s">
        <v>1065</v>
      </c>
      <c r="C293" s="210" t="s">
        <v>1165</v>
      </c>
      <c r="D293" s="203" t="s">
        <v>1046</v>
      </c>
      <c r="E293" s="204"/>
      <c r="F293" s="204">
        <v>8.91</v>
      </c>
      <c r="G293" s="205">
        <v>19376.349999999999</v>
      </c>
      <c r="H293" s="192" t="s">
        <v>1071</v>
      </c>
    </row>
    <row r="294" spans="1:8" ht="16" customHeight="1">
      <c r="A294" s="185">
        <v>5</v>
      </c>
      <c r="B294" s="193" t="s">
        <v>1065</v>
      </c>
      <c r="C294" s="210" t="s">
        <v>1165</v>
      </c>
      <c r="D294" s="203" t="s">
        <v>1046</v>
      </c>
      <c r="E294" s="204"/>
      <c r="F294" s="204">
        <v>425.34</v>
      </c>
      <c r="G294" s="205">
        <v>18951.009999999998</v>
      </c>
      <c r="H294" s="192" t="s">
        <v>1071</v>
      </c>
    </row>
    <row r="295" spans="1:8" ht="16" customHeight="1">
      <c r="A295" s="185">
        <v>5</v>
      </c>
      <c r="B295" s="193" t="s">
        <v>1065</v>
      </c>
      <c r="C295" s="210" t="s">
        <v>1165</v>
      </c>
      <c r="D295" s="203" t="s">
        <v>1046</v>
      </c>
      <c r="E295" s="204"/>
      <c r="F295" s="204">
        <v>148.11000000000001</v>
      </c>
      <c r="G295" s="205">
        <v>18802.900000000001</v>
      </c>
      <c r="H295" s="192" t="s">
        <v>1071</v>
      </c>
    </row>
    <row r="296" spans="1:8" ht="16" customHeight="1">
      <c r="A296" s="185">
        <v>5</v>
      </c>
      <c r="B296" s="193" t="s">
        <v>1065</v>
      </c>
      <c r="C296" s="210" t="s">
        <v>1165</v>
      </c>
      <c r="D296" s="203" t="s">
        <v>1046</v>
      </c>
      <c r="E296" s="204"/>
      <c r="F296" s="204">
        <v>112.87</v>
      </c>
      <c r="G296" s="205">
        <v>18690.03</v>
      </c>
      <c r="H296" s="192" t="s">
        <v>1071</v>
      </c>
    </row>
    <row r="297" spans="1:8" ht="16" customHeight="1">
      <c r="A297" s="185">
        <v>5</v>
      </c>
      <c r="B297" s="193" t="s">
        <v>1065</v>
      </c>
      <c r="C297" s="210" t="s">
        <v>1165</v>
      </c>
      <c r="D297" s="203" t="s">
        <v>1046</v>
      </c>
      <c r="E297" s="204"/>
      <c r="F297" s="204">
        <v>247.3</v>
      </c>
      <c r="G297" s="205">
        <v>18442.73</v>
      </c>
      <c r="H297" s="192" t="s">
        <v>1071</v>
      </c>
    </row>
    <row r="298" spans="1:8" ht="16" customHeight="1">
      <c r="A298" s="185">
        <v>5</v>
      </c>
      <c r="B298" s="193" t="s">
        <v>1065</v>
      </c>
      <c r="C298" s="210" t="s">
        <v>1165</v>
      </c>
      <c r="D298" s="203" t="s">
        <v>1046</v>
      </c>
      <c r="E298" s="204"/>
      <c r="F298" s="204">
        <v>112.1</v>
      </c>
      <c r="G298" s="205">
        <v>18330.63</v>
      </c>
      <c r="H298" s="192" t="s">
        <v>1071</v>
      </c>
    </row>
    <row r="299" spans="1:8" ht="16" customHeight="1">
      <c r="A299" s="185">
        <v>5</v>
      </c>
      <c r="B299" s="193" t="s">
        <v>1065</v>
      </c>
      <c r="C299" s="210" t="s">
        <v>1165</v>
      </c>
      <c r="D299" s="203" t="s">
        <v>1046</v>
      </c>
      <c r="E299" s="204"/>
      <c r="F299" s="204">
        <v>70.22</v>
      </c>
      <c r="G299" s="205">
        <v>18260.41</v>
      </c>
      <c r="H299" s="192" t="s">
        <v>1071</v>
      </c>
    </row>
    <row r="300" spans="1:8" ht="16" customHeight="1">
      <c r="A300" s="185">
        <v>5</v>
      </c>
      <c r="B300" s="193" t="s">
        <v>1065</v>
      </c>
      <c r="C300" s="210" t="s">
        <v>1165</v>
      </c>
      <c r="D300" s="203" t="s">
        <v>1046</v>
      </c>
      <c r="E300" s="204"/>
      <c r="F300" s="204">
        <v>9.5</v>
      </c>
      <c r="G300" s="205">
        <v>18250.91</v>
      </c>
      <c r="H300" s="192" t="s">
        <v>1071</v>
      </c>
    </row>
    <row r="301" spans="1:8" ht="16" customHeight="1">
      <c r="A301" s="185">
        <v>5</v>
      </c>
      <c r="B301" s="193" t="s">
        <v>1065</v>
      </c>
      <c r="C301" s="210" t="s">
        <v>1165</v>
      </c>
      <c r="D301" s="203" t="s">
        <v>1046</v>
      </c>
      <c r="E301" s="204"/>
      <c r="F301" s="204">
        <v>145.35</v>
      </c>
      <c r="G301" s="205">
        <v>18109.39</v>
      </c>
      <c r="H301" s="192" t="s">
        <v>1071</v>
      </c>
    </row>
    <row r="302" spans="1:8" ht="16" customHeight="1">
      <c r="A302" s="185">
        <v>5</v>
      </c>
      <c r="B302" s="193" t="s">
        <v>1065</v>
      </c>
      <c r="C302" s="210" t="s">
        <v>1165</v>
      </c>
      <c r="D302" s="203" t="s">
        <v>1046</v>
      </c>
      <c r="E302" s="204"/>
      <c r="F302" s="204">
        <v>9.5</v>
      </c>
      <c r="G302" s="205">
        <v>18099.89</v>
      </c>
      <c r="H302" s="192" t="s">
        <v>1071</v>
      </c>
    </row>
    <row r="303" spans="1:8" ht="16" customHeight="1">
      <c r="A303" s="185">
        <v>5</v>
      </c>
      <c r="B303" s="193" t="s">
        <v>1065</v>
      </c>
      <c r="C303" s="210" t="s">
        <v>1165</v>
      </c>
      <c r="D303" s="203" t="s">
        <v>1046</v>
      </c>
      <c r="E303" s="204"/>
      <c r="F303" s="204">
        <v>74.099999999999994</v>
      </c>
      <c r="G303" s="205">
        <v>18025.79</v>
      </c>
      <c r="H303" s="192" t="s">
        <v>1071</v>
      </c>
    </row>
    <row r="304" spans="1:8" ht="16" customHeight="1">
      <c r="A304" s="185">
        <v>5</v>
      </c>
      <c r="B304" s="193" t="s">
        <v>1066</v>
      </c>
      <c r="C304" s="210" t="s">
        <v>1165</v>
      </c>
      <c r="D304" s="203" t="s">
        <v>1046</v>
      </c>
      <c r="E304" s="204"/>
      <c r="F304" s="204">
        <v>457.9</v>
      </c>
      <c r="G304" s="205">
        <v>17567.89</v>
      </c>
      <c r="H304" s="192" t="s">
        <v>1071</v>
      </c>
    </row>
    <row r="305" spans="1:8" ht="16" customHeight="1">
      <c r="A305" s="185">
        <v>5</v>
      </c>
      <c r="B305" s="193" t="s">
        <v>1066</v>
      </c>
      <c r="C305" s="210" t="s">
        <v>1165</v>
      </c>
      <c r="D305" s="203" t="s">
        <v>1046</v>
      </c>
      <c r="E305" s="204"/>
      <c r="F305" s="204">
        <v>49.95</v>
      </c>
      <c r="G305" s="205">
        <v>17517.939999999999</v>
      </c>
      <c r="H305" s="192" t="s">
        <v>1071</v>
      </c>
    </row>
    <row r="306" spans="1:8" ht="16" customHeight="1">
      <c r="A306" s="185">
        <v>5</v>
      </c>
      <c r="B306" s="193" t="s">
        <v>1066</v>
      </c>
      <c r="C306" s="210" t="s">
        <v>1165</v>
      </c>
      <c r="D306" s="203" t="s">
        <v>1046</v>
      </c>
      <c r="E306" s="204"/>
      <c r="F306" s="204">
        <v>109.25</v>
      </c>
      <c r="G306" s="205">
        <v>17408.689999999999</v>
      </c>
      <c r="H306" s="192" t="s">
        <v>1071</v>
      </c>
    </row>
    <row r="307" spans="1:8" ht="16" customHeight="1">
      <c r="A307" s="185">
        <v>5</v>
      </c>
      <c r="B307" s="193" t="s">
        <v>1066</v>
      </c>
      <c r="C307" s="210" t="s">
        <v>1165</v>
      </c>
      <c r="D307" s="203" t="s">
        <v>1046</v>
      </c>
      <c r="E307" s="204"/>
      <c r="F307" s="204">
        <v>44.65</v>
      </c>
      <c r="G307" s="205">
        <v>17364.04</v>
      </c>
      <c r="H307" s="192" t="s">
        <v>1071</v>
      </c>
    </row>
    <row r="308" spans="1:8" ht="16" customHeight="1">
      <c r="A308" s="185">
        <v>5</v>
      </c>
      <c r="B308" s="193" t="s">
        <v>1066</v>
      </c>
      <c r="C308" s="210" t="s">
        <v>1165</v>
      </c>
      <c r="D308" s="203" t="s">
        <v>1046</v>
      </c>
      <c r="E308" s="204"/>
      <c r="F308" s="204">
        <v>374.15</v>
      </c>
      <c r="G308" s="205">
        <v>16989.89</v>
      </c>
      <c r="H308" s="192" t="s">
        <v>1071</v>
      </c>
    </row>
    <row r="309" spans="1:8" ht="16" customHeight="1">
      <c r="A309" s="185">
        <v>5</v>
      </c>
      <c r="B309" s="193" t="s">
        <v>1066</v>
      </c>
      <c r="C309" s="210" t="s">
        <v>1165</v>
      </c>
      <c r="D309" s="203" t="s">
        <v>1046</v>
      </c>
      <c r="E309" s="204"/>
      <c r="F309" s="204">
        <v>488.83</v>
      </c>
      <c r="G309" s="205">
        <v>16501.060000000001</v>
      </c>
      <c r="H309" s="192" t="s">
        <v>1071</v>
      </c>
    </row>
    <row r="310" spans="1:8" ht="16" customHeight="1">
      <c r="A310" s="185">
        <v>5</v>
      </c>
      <c r="B310" s="193" t="s">
        <v>1066</v>
      </c>
      <c r="C310" s="210" t="s">
        <v>1165</v>
      </c>
      <c r="D310" s="203" t="s">
        <v>1046</v>
      </c>
      <c r="E310" s="204"/>
      <c r="F310" s="204">
        <v>8.91</v>
      </c>
      <c r="G310" s="205">
        <v>16492.150000000001</v>
      </c>
      <c r="H310" s="192" t="s">
        <v>1071</v>
      </c>
    </row>
    <row r="311" spans="1:8" ht="16" customHeight="1">
      <c r="A311" s="185">
        <v>5</v>
      </c>
      <c r="B311" s="193" t="s">
        <v>1066</v>
      </c>
      <c r="C311" s="210" t="s">
        <v>1165</v>
      </c>
      <c r="D311" s="203" t="s">
        <v>1046</v>
      </c>
      <c r="E311" s="204"/>
      <c r="F311" s="204">
        <v>21.7</v>
      </c>
      <c r="G311" s="205">
        <v>16470.45</v>
      </c>
      <c r="H311" s="192" t="s">
        <v>1071</v>
      </c>
    </row>
    <row r="312" spans="1:8" ht="16" customHeight="1">
      <c r="A312" s="185">
        <v>5</v>
      </c>
      <c r="B312" s="193" t="s">
        <v>1066</v>
      </c>
      <c r="C312" s="210" t="s">
        <v>1165</v>
      </c>
      <c r="D312" s="203" t="s">
        <v>1046</v>
      </c>
      <c r="E312" s="204"/>
      <c r="F312" s="204">
        <v>429.4</v>
      </c>
      <c r="G312" s="205">
        <v>16041.05</v>
      </c>
      <c r="H312" s="192" t="s">
        <v>1071</v>
      </c>
    </row>
    <row r="313" spans="1:8" ht="16" customHeight="1">
      <c r="A313" s="185">
        <v>5</v>
      </c>
      <c r="B313" s="193" t="s">
        <v>1066</v>
      </c>
      <c r="C313" s="210" t="s">
        <v>1165</v>
      </c>
      <c r="D313" s="203" t="s">
        <v>1046</v>
      </c>
      <c r="E313" s="204"/>
      <c r="F313" s="204">
        <v>378.63</v>
      </c>
      <c r="G313" s="205">
        <v>15662.42</v>
      </c>
      <c r="H313" s="192" t="s">
        <v>1071</v>
      </c>
    </row>
    <row r="314" spans="1:8" ht="16" customHeight="1">
      <c r="A314" s="185">
        <v>5</v>
      </c>
      <c r="B314" s="193" t="s">
        <v>1066</v>
      </c>
      <c r="C314" s="210" t="s">
        <v>1165</v>
      </c>
      <c r="D314" s="203" t="s">
        <v>1046</v>
      </c>
      <c r="E314" s="204"/>
      <c r="F314" s="204">
        <v>18.940000000000001</v>
      </c>
      <c r="G314" s="205">
        <v>15643.48</v>
      </c>
      <c r="H314" s="192" t="s">
        <v>1071</v>
      </c>
    </row>
    <row r="315" spans="1:8" ht="16" customHeight="1">
      <c r="A315" s="185">
        <v>5</v>
      </c>
      <c r="B315" s="193" t="s">
        <v>1066</v>
      </c>
      <c r="C315" s="210" t="s">
        <v>1165</v>
      </c>
      <c r="D315" s="203" t="s">
        <v>1046</v>
      </c>
      <c r="E315" s="204"/>
      <c r="F315" s="204">
        <v>361.18</v>
      </c>
      <c r="G315" s="205">
        <v>15282.3</v>
      </c>
      <c r="H315" s="192" t="s">
        <v>1071</v>
      </c>
    </row>
    <row r="316" spans="1:8" ht="16" customHeight="1">
      <c r="A316" s="185">
        <v>5</v>
      </c>
      <c r="B316" s="193" t="s">
        <v>1066</v>
      </c>
      <c r="C316" s="210" t="s">
        <v>1165</v>
      </c>
      <c r="D316" s="203" t="s">
        <v>1046</v>
      </c>
      <c r="E316" s="204"/>
      <c r="F316" s="204">
        <v>15</v>
      </c>
      <c r="G316" s="205">
        <v>15267.3</v>
      </c>
      <c r="H316" s="192" t="s">
        <v>1071</v>
      </c>
    </row>
    <row r="317" spans="1:8" ht="16" customHeight="1">
      <c r="A317" s="185">
        <v>5</v>
      </c>
      <c r="B317" s="193" t="s">
        <v>1066</v>
      </c>
      <c r="C317" s="210" t="s">
        <v>1165</v>
      </c>
      <c r="D317" s="203" t="s">
        <v>1046</v>
      </c>
      <c r="E317" s="204"/>
      <c r="F317" s="204">
        <v>55.48</v>
      </c>
      <c r="G317" s="205">
        <v>15211.82</v>
      </c>
      <c r="H317" s="192" t="s">
        <v>1071</v>
      </c>
    </row>
    <row r="318" spans="1:8" ht="16" customHeight="1">
      <c r="A318" s="185">
        <v>5</v>
      </c>
      <c r="B318" s="193" t="s">
        <v>1066</v>
      </c>
      <c r="C318" s="210" t="s">
        <v>1165</v>
      </c>
      <c r="D318" s="203" t="s">
        <v>1046</v>
      </c>
      <c r="E318" s="204"/>
      <c r="F318" s="204">
        <v>658.76</v>
      </c>
      <c r="G318" s="205">
        <v>14553.06</v>
      </c>
      <c r="H318" s="192" t="s">
        <v>1071</v>
      </c>
    </row>
    <row r="319" spans="1:8" ht="16" customHeight="1">
      <c r="A319" s="185">
        <v>5</v>
      </c>
      <c r="B319" s="193" t="s">
        <v>1066</v>
      </c>
      <c r="C319" s="210" t="s">
        <v>1165</v>
      </c>
      <c r="D319" s="203" t="s">
        <v>1046</v>
      </c>
      <c r="E319" s="204"/>
      <c r="F319" s="204">
        <v>10.1</v>
      </c>
      <c r="G319" s="205">
        <v>14542.96</v>
      </c>
      <c r="H319" s="192" t="s">
        <v>1071</v>
      </c>
    </row>
    <row r="320" spans="1:8" ht="16" customHeight="1">
      <c r="A320" s="185">
        <v>5</v>
      </c>
      <c r="B320" s="193" t="s">
        <v>1066</v>
      </c>
      <c r="C320" s="210" t="s">
        <v>1165</v>
      </c>
      <c r="D320" s="203" t="s">
        <v>1046</v>
      </c>
      <c r="E320" s="204"/>
      <c r="F320" s="204">
        <v>715.53</v>
      </c>
      <c r="G320" s="205">
        <v>13827.43</v>
      </c>
      <c r="H320" s="192" t="s">
        <v>1071</v>
      </c>
    </row>
    <row r="321" spans="1:8" ht="16" customHeight="1">
      <c r="A321" s="185">
        <v>5</v>
      </c>
      <c r="B321" s="193" t="s">
        <v>1066</v>
      </c>
      <c r="C321" s="210" t="s">
        <v>1165</v>
      </c>
      <c r="D321" s="203" t="s">
        <v>1046</v>
      </c>
      <c r="E321" s="204"/>
      <c r="F321" s="204">
        <v>168.1</v>
      </c>
      <c r="G321" s="205">
        <v>13644.83</v>
      </c>
      <c r="H321" s="192" t="s">
        <v>1071</v>
      </c>
    </row>
    <row r="322" spans="1:8" ht="16" customHeight="1">
      <c r="A322" s="185">
        <v>5</v>
      </c>
      <c r="B322" s="193" t="s">
        <v>1066</v>
      </c>
      <c r="C322" s="210" t="s">
        <v>1165</v>
      </c>
      <c r="D322" s="203" t="s">
        <v>1046</v>
      </c>
      <c r="E322" s="204"/>
      <c r="F322" s="204">
        <v>149.15</v>
      </c>
      <c r="G322" s="205">
        <v>13495.68</v>
      </c>
      <c r="H322" s="192" t="s">
        <v>1071</v>
      </c>
    </row>
    <row r="323" spans="1:8" ht="16" customHeight="1">
      <c r="A323" s="185">
        <v>5</v>
      </c>
      <c r="B323" s="193" t="s">
        <v>1066</v>
      </c>
      <c r="C323" s="210" t="s">
        <v>1165</v>
      </c>
      <c r="D323" s="203" t="s">
        <v>1046</v>
      </c>
      <c r="E323" s="204"/>
      <c r="F323" s="204">
        <v>73.42</v>
      </c>
      <c r="G323" s="205">
        <v>13422.26</v>
      </c>
      <c r="H323" s="192" t="s">
        <v>1071</v>
      </c>
    </row>
    <row r="324" spans="1:8" ht="16" customHeight="1">
      <c r="A324" s="185">
        <v>5</v>
      </c>
      <c r="B324" s="193" t="s">
        <v>1066</v>
      </c>
      <c r="C324" s="210" t="s">
        <v>1165</v>
      </c>
      <c r="D324" s="203" t="s">
        <v>1046</v>
      </c>
      <c r="E324" s="204"/>
      <c r="F324" s="204">
        <v>145.35</v>
      </c>
      <c r="G324" s="205">
        <v>13276.91</v>
      </c>
      <c r="H324" s="192" t="s">
        <v>1071</v>
      </c>
    </row>
    <row r="325" spans="1:8" ht="16" customHeight="1">
      <c r="A325" s="185">
        <v>5</v>
      </c>
      <c r="B325" s="193" t="s">
        <v>1066</v>
      </c>
      <c r="C325" s="210" t="s">
        <v>1165</v>
      </c>
      <c r="D325" s="203" t="s">
        <v>1046</v>
      </c>
      <c r="E325" s="204"/>
      <c r="F325" s="204">
        <v>11.4</v>
      </c>
      <c r="G325" s="205">
        <v>13265.51</v>
      </c>
      <c r="H325" s="192" t="s">
        <v>1071</v>
      </c>
    </row>
    <row r="326" spans="1:8" ht="16" customHeight="1">
      <c r="A326" s="185">
        <v>5</v>
      </c>
      <c r="B326" s="193" t="s">
        <v>1067</v>
      </c>
      <c r="C326" s="210" t="s">
        <v>1165</v>
      </c>
      <c r="D326" s="203" t="s">
        <v>1046</v>
      </c>
      <c r="E326" s="204"/>
      <c r="F326" s="204">
        <v>240</v>
      </c>
      <c r="G326" s="205">
        <v>13025.51</v>
      </c>
      <c r="H326" s="192" t="s">
        <v>1071</v>
      </c>
    </row>
    <row r="327" spans="1:8" ht="16" customHeight="1">
      <c r="A327" s="185">
        <v>5</v>
      </c>
      <c r="B327" s="193" t="s">
        <v>1067</v>
      </c>
      <c r="C327" s="210" t="s">
        <v>1165</v>
      </c>
      <c r="D327" s="203" t="s">
        <v>1046</v>
      </c>
      <c r="E327" s="204"/>
      <c r="F327" s="204">
        <v>114.81</v>
      </c>
      <c r="G327" s="205">
        <v>12910.7</v>
      </c>
      <c r="H327" s="192" t="s">
        <v>1071</v>
      </c>
    </row>
    <row r="328" spans="1:8" ht="16" customHeight="1">
      <c r="A328" s="185">
        <v>5</v>
      </c>
      <c r="B328" s="193" t="s">
        <v>1067</v>
      </c>
      <c r="C328" s="210" t="s">
        <v>1165</v>
      </c>
      <c r="D328" s="203" t="s">
        <v>1046</v>
      </c>
      <c r="E328" s="204"/>
      <c r="F328" s="204">
        <v>130.15</v>
      </c>
      <c r="G328" s="205">
        <v>12780.55</v>
      </c>
      <c r="H328" s="192" t="s">
        <v>1071</v>
      </c>
    </row>
    <row r="329" spans="1:8" ht="16" customHeight="1">
      <c r="A329" s="185">
        <v>5</v>
      </c>
      <c r="B329" s="193" t="s">
        <v>1067</v>
      </c>
      <c r="C329" s="210" t="s">
        <v>1165</v>
      </c>
      <c r="D329" s="203" t="s">
        <v>1046</v>
      </c>
      <c r="E329" s="204"/>
      <c r="F329" s="204">
        <v>6.59</v>
      </c>
      <c r="G329" s="205">
        <v>12773.96</v>
      </c>
      <c r="H329" s="192" t="s">
        <v>1071</v>
      </c>
    </row>
    <row r="330" spans="1:8" ht="16" customHeight="1">
      <c r="A330" s="185">
        <v>5</v>
      </c>
      <c r="B330" s="193" t="s">
        <v>1067</v>
      </c>
      <c r="C330" s="210" t="s">
        <v>1165</v>
      </c>
      <c r="D330" s="203" t="s">
        <v>1046</v>
      </c>
      <c r="E330" s="204"/>
      <c r="F330" s="204">
        <v>767.58</v>
      </c>
      <c r="G330" s="205">
        <v>12006.38</v>
      </c>
      <c r="H330" s="192" t="s">
        <v>1071</v>
      </c>
    </row>
    <row r="331" spans="1:8" ht="16" customHeight="1">
      <c r="A331" s="185">
        <v>5</v>
      </c>
      <c r="B331" s="193" t="s">
        <v>1067</v>
      </c>
      <c r="C331" s="210" t="s">
        <v>1165</v>
      </c>
      <c r="D331" s="203" t="s">
        <v>1046</v>
      </c>
      <c r="E331" s="204"/>
      <c r="F331" s="204">
        <v>155.36000000000001</v>
      </c>
      <c r="G331" s="205">
        <v>11851.02</v>
      </c>
      <c r="H331" s="192" t="s">
        <v>1071</v>
      </c>
    </row>
    <row r="332" spans="1:8" ht="16" customHeight="1">
      <c r="A332" s="185">
        <v>5</v>
      </c>
      <c r="B332" s="193" t="s">
        <v>1067</v>
      </c>
      <c r="C332" s="210" t="s">
        <v>1165</v>
      </c>
      <c r="D332" s="203" t="s">
        <v>1046</v>
      </c>
      <c r="E332" s="204"/>
      <c r="F332" s="204">
        <v>657.6</v>
      </c>
      <c r="G332" s="205">
        <v>11193.42</v>
      </c>
      <c r="H332" s="192" t="s">
        <v>1071</v>
      </c>
    </row>
    <row r="333" spans="1:8" ht="16" customHeight="1">
      <c r="A333" s="185">
        <v>5</v>
      </c>
      <c r="B333" s="193" t="s">
        <v>1068</v>
      </c>
      <c r="C333" s="210" t="s">
        <v>1165</v>
      </c>
      <c r="D333" s="203" t="s">
        <v>1046</v>
      </c>
      <c r="E333" s="204"/>
      <c r="F333" s="204">
        <v>77</v>
      </c>
      <c r="G333" s="205">
        <v>11116.42</v>
      </c>
      <c r="H333" s="192" t="s">
        <v>1071</v>
      </c>
    </row>
    <row r="334" spans="1:8" ht="16" customHeight="1">
      <c r="A334" s="185">
        <v>5</v>
      </c>
      <c r="B334" s="193" t="s">
        <v>1068</v>
      </c>
      <c r="C334" s="210" t="s">
        <v>1165</v>
      </c>
      <c r="D334" s="203" t="s">
        <v>1046</v>
      </c>
      <c r="E334" s="204"/>
      <c r="F334" s="204">
        <v>77</v>
      </c>
      <c r="G334" s="205">
        <v>11039.42</v>
      </c>
      <c r="H334" s="192" t="s">
        <v>1071</v>
      </c>
    </row>
    <row r="335" spans="1:8" ht="16" customHeight="1">
      <c r="A335" s="185">
        <v>5</v>
      </c>
      <c r="B335" s="193" t="s">
        <v>1068</v>
      </c>
      <c r="C335" s="210" t="s">
        <v>1165</v>
      </c>
      <c r="D335" s="203" t="s">
        <v>1046</v>
      </c>
      <c r="E335" s="204"/>
      <c r="F335" s="204">
        <v>550.41</v>
      </c>
      <c r="G335" s="205">
        <v>10489.01</v>
      </c>
      <c r="H335" s="192" t="s">
        <v>1071</v>
      </c>
    </row>
    <row r="336" spans="1:8" ht="16" customHeight="1">
      <c r="A336" s="185">
        <v>5</v>
      </c>
      <c r="B336" s="193" t="s">
        <v>1068</v>
      </c>
      <c r="C336" s="210" t="s">
        <v>1165</v>
      </c>
      <c r="D336" s="203" t="s">
        <v>1046</v>
      </c>
      <c r="E336" s="204"/>
      <c r="F336" s="204">
        <v>550.82000000000005</v>
      </c>
      <c r="G336" s="205">
        <v>9938.19</v>
      </c>
      <c r="H336" s="192" t="s">
        <v>1071</v>
      </c>
    </row>
    <row r="337" spans="1:8" ht="16" customHeight="1">
      <c r="A337" s="185">
        <v>5</v>
      </c>
      <c r="B337" s="193" t="s">
        <v>1068</v>
      </c>
      <c r="C337" s="210" t="s">
        <v>1165</v>
      </c>
      <c r="D337" s="203" t="s">
        <v>1046</v>
      </c>
      <c r="E337" s="204"/>
      <c r="F337" s="204">
        <v>697.5</v>
      </c>
      <c r="G337" s="205">
        <v>9240.69</v>
      </c>
      <c r="H337" s="192" t="s">
        <v>1071</v>
      </c>
    </row>
    <row r="338" spans="1:8" ht="16" customHeight="1">
      <c r="A338" s="185">
        <v>5</v>
      </c>
      <c r="B338" s="193" t="s">
        <v>1068</v>
      </c>
      <c r="C338" s="210" t="s">
        <v>1165</v>
      </c>
      <c r="D338" s="203" t="s">
        <v>1046</v>
      </c>
      <c r="E338" s="204"/>
      <c r="F338" s="204">
        <v>62.45</v>
      </c>
      <c r="G338" s="205">
        <v>9179.98</v>
      </c>
      <c r="H338" s="192" t="s">
        <v>1071</v>
      </c>
    </row>
    <row r="339" spans="1:8" ht="16" customHeight="1">
      <c r="A339" s="185">
        <v>5</v>
      </c>
      <c r="B339" s="193" t="s">
        <v>1068</v>
      </c>
      <c r="C339" s="210" t="s">
        <v>1165</v>
      </c>
      <c r="D339" s="203" t="s">
        <v>1046</v>
      </c>
      <c r="E339" s="204"/>
      <c r="F339" s="204">
        <v>409.71</v>
      </c>
      <c r="G339" s="205">
        <v>8770.27</v>
      </c>
      <c r="H339" s="192" t="s">
        <v>1071</v>
      </c>
    </row>
    <row r="340" spans="1:8" ht="16" customHeight="1">
      <c r="A340" s="185">
        <v>5</v>
      </c>
      <c r="B340" s="193" t="s">
        <v>1068</v>
      </c>
      <c r="C340" s="210" t="s">
        <v>1165</v>
      </c>
      <c r="D340" s="203" t="s">
        <v>1046</v>
      </c>
      <c r="E340" s="204"/>
      <c r="F340" s="204">
        <v>251.75</v>
      </c>
      <c r="G340" s="205">
        <v>8518.52</v>
      </c>
      <c r="H340" s="192" t="s">
        <v>1071</v>
      </c>
    </row>
    <row r="341" spans="1:8" ht="16" customHeight="1">
      <c r="A341" s="185">
        <v>5</v>
      </c>
      <c r="B341" s="193" t="s">
        <v>1068</v>
      </c>
      <c r="C341" s="210" t="s">
        <v>1165</v>
      </c>
      <c r="D341" s="203" t="s">
        <v>1046</v>
      </c>
      <c r="E341" s="204"/>
      <c r="F341" s="204">
        <v>64.150000000000006</v>
      </c>
      <c r="G341" s="205">
        <v>8454.3700000000008</v>
      </c>
      <c r="H341" s="192" t="s">
        <v>1071</v>
      </c>
    </row>
    <row r="342" spans="1:8" ht="16" customHeight="1">
      <c r="A342" s="185">
        <v>5</v>
      </c>
      <c r="B342" s="193" t="s">
        <v>1068</v>
      </c>
      <c r="C342" s="210" t="s">
        <v>1165</v>
      </c>
      <c r="D342" s="203" t="s">
        <v>1046</v>
      </c>
      <c r="E342" s="204"/>
      <c r="F342" s="204">
        <v>160.55000000000001</v>
      </c>
      <c r="G342" s="205">
        <v>8293.82</v>
      </c>
      <c r="H342" s="192" t="s">
        <v>1071</v>
      </c>
    </row>
    <row r="343" spans="1:8" ht="16" customHeight="1">
      <c r="A343" s="185">
        <v>5</v>
      </c>
      <c r="B343" s="193" t="s">
        <v>1068</v>
      </c>
      <c r="C343" s="210" t="s">
        <v>1165</v>
      </c>
      <c r="D343" s="203" t="s">
        <v>1046</v>
      </c>
      <c r="E343" s="204"/>
      <c r="F343" s="204">
        <v>41.72</v>
      </c>
      <c r="G343" s="205">
        <v>8252.1</v>
      </c>
      <c r="H343" s="192" t="s">
        <v>1071</v>
      </c>
    </row>
    <row r="344" spans="1:8" ht="16" customHeight="1">
      <c r="A344" s="185">
        <v>5</v>
      </c>
      <c r="B344" s="193" t="s">
        <v>1068</v>
      </c>
      <c r="C344" s="210" t="s">
        <v>1165</v>
      </c>
      <c r="D344" s="203" t="s">
        <v>1046</v>
      </c>
      <c r="E344" s="204"/>
      <c r="F344" s="204">
        <v>19.95</v>
      </c>
      <c r="G344" s="205">
        <v>8232.15</v>
      </c>
      <c r="H344" s="192" t="s">
        <v>1071</v>
      </c>
    </row>
    <row r="345" spans="1:8" ht="16" customHeight="1">
      <c r="A345" s="185">
        <v>5</v>
      </c>
      <c r="B345" s="193" t="s">
        <v>1068</v>
      </c>
      <c r="C345" s="210" t="s">
        <v>1165</v>
      </c>
      <c r="D345" s="203" t="s">
        <v>1046</v>
      </c>
      <c r="E345" s="204"/>
      <c r="F345" s="204">
        <v>38.950000000000003</v>
      </c>
      <c r="G345" s="205">
        <v>8193.2000000000007</v>
      </c>
      <c r="H345" s="192" t="s">
        <v>1071</v>
      </c>
    </row>
    <row r="346" spans="1:8" ht="16" customHeight="1">
      <c r="A346" s="185">
        <v>5</v>
      </c>
      <c r="B346" s="193" t="s">
        <v>1068</v>
      </c>
      <c r="C346" s="210" t="s">
        <v>1165</v>
      </c>
      <c r="D346" s="203" t="s">
        <v>1046</v>
      </c>
      <c r="E346" s="204"/>
      <c r="F346" s="204">
        <v>38.950000000000003</v>
      </c>
      <c r="G346" s="205">
        <v>8154.25</v>
      </c>
      <c r="H346" s="192" t="s">
        <v>1071</v>
      </c>
    </row>
    <row r="347" spans="1:8" ht="16" customHeight="1">
      <c r="A347" s="185">
        <v>5</v>
      </c>
      <c r="B347" s="193" t="s">
        <v>1068</v>
      </c>
      <c r="C347" s="210" t="s">
        <v>1165</v>
      </c>
      <c r="D347" s="203" t="s">
        <v>1046</v>
      </c>
      <c r="E347" s="204"/>
      <c r="F347" s="204">
        <v>81.7</v>
      </c>
      <c r="G347" s="205">
        <v>8072.55</v>
      </c>
      <c r="H347" s="192" t="s">
        <v>1071</v>
      </c>
    </row>
    <row r="348" spans="1:8" ht="16" customHeight="1">
      <c r="A348" s="185">
        <v>5</v>
      </c>
      <c r="B348" s="193" t="s">
        <v>1068</v>
      </c>
      <c r="C348" s="210" t="s">
        <v>1165</v>
      </c>
      <c r="D348" s="203" t="s">
        <v>1046</v>
      </c>
      <c r="E348" s="204"/>
      <c r="F348" s="204">
        <v>64.39</v>
      </c>
      <c r="G348" s="205">
        <v>8008.16</v>
      </c>
      <c r="H348" s="192" t="s">
        <v>1071</v>
      </c>
    </row>
    <row r="349" spans="1:8" ht="16" customHeight="1">
      <c r="A349" s="185">
        <v>5</v>
      </c>
      <c r="B349" s="193" t="s">
        <v>1068</v>
      </c>
      <c r="C349" s="210" t="s">
        <v>1165</v>
      </c>
      <c r="D349" s="203" t="s">
        <v>1046</v>
      </c>
      <c r="E349" s="204"/>
      <c r="F349" s="204">
        <v>23.75</v>
      </c>
      <c r="G349" s="205">
        <v>7984.41</v>
      </c>
      <c r="H349" s="192" t="s">
        <v>1071</v>
      </c>
    </row>
    <row r="350" spans="1:8" ht="16" customHeight="1">
      <c r="A350" s="185">
        <v>5</v>
      </c>
      <c r="B350" s="193" t="s">
        <v>1068</v>
      </c>
      <c r="C350" s="210" t="s">
        <v>1165</v>
      </c>
      <c r="D350" s="203" t="s">
        <v>1046</v>
      </c>
      <c r="E350" s="204"/>
      <c r="F350" s="204">
        <v>109.25</v>
      </c>
      <c r="G350" s="205">
        <v>7875.16</v>
      </c>
      <c r="H350" s="192" t="s">
        <v>1071</v>
      </c>
    </row>
    <row r="351" spans="1:8" ht="16" customHeight="1">
      <c r="A351" s="185">
        <v>5</v>
      </c>
      <c r="B351" s="193" t="s">
        <v>1068</v>
      </c>
      <c r="C351" s="210" t="s">
        <v>1165</v>
      </c>
      <c r="D351" s="203" t="s">
        <v>1046</v>
      </c>
      <c r="E351" s="204"/>
      <c r="F351" s="204">
        <v>49.95</v>
      </c>
      <c r="G351" s="205">
        <v>7825.21</v>
      </c>
      <c r="H351" s="192" t="s">
        <v>1071</v>
      </c>
    </row>
    <row r="352" spans="1:8" ht="16" customHeight="1">
      <c r="A352" s="185">
        <v>5</v>
      </c>
      <c r="B352" s="193" t="s">
        <v>1068</v>
      </c>
      <c r="C352" s="210" t="s">
        <v>1165</v>
      </c>
      <c r="D352" s="203" t="s">
        <v>1046</v>
      </c>
      <c r="E352" s="204"/>
      <c r="F352" s="204">
        <v>44.65</v>
      </c>
      <c r="G352" s="205">
        <v>7780.56</v>
      </c>
      <c r="H352" s="192" t="s">
        <v>1071</v>
      </c>
    </row>
    <row r="353" spans="1:8" ht="16" customHeight="1">
      <c r="A353" s="185">
        <v>5</v>
      </c>
      <c r="B353" s="193" t="s">
        <v>1068</v>
      </c>
      <c r="C353" s="210" t="s">
        <v>1165</v>
      </c>
      <c r="D353" s="203" t="s">
        <v>1046</v>
      </c>
      <c r="E353" s="204"/>
      <c r="F353" s="204">
        <v>831.77</v>
      </c>
      <c r="G353" s="205">
        <v>6948.79</v>
      </c>
      <c r="H353" s="192" t="s">
        <v>1071</v>
      </c>
    </row>
    <row r="354" spans="1:8" ht="16" customHeight="1">
      <c r="A354" s="185">
        <v>5</v>
      </c>
      <c r="B354" s="193" t="s">
        <v>1068</v>
      </c>
      <c r="C354" s="210" t="s">
        <v>1165</v>
      </c>
      <c r="D354" s="203" t="s">
        <v>1046</v>
      </c>
      <c r="E354" s="204"/>
      <c r="F354" s="204">
        <v>314.91000000000003</v>
      </c>
      <c r="G354" s="205">
        <v>6633.88</v>
      </c>
      <c r="H354" s="192" t="s">
        <v>1071</v>
      </c>
    </row>
    <row r="355" spans="1:8" ht="16" customHeight="1">
      <c r="A355" s="185">
        <v>5</v>
      </c>
      <c r="B355" s="193" t="s">
        <v>12</v>
      </c>
      <c r="C355" s="210" t="s">
        <v>1165</v>
      </c>
      <c r="D355" s="203" t="s">
        <v>1046</v>
      </c>
      <c r="E355" s="204"/>
      <c r="F355" s="204">
        <v>443.53</v>
      </c>
      <c r="G355" s="205">
        <v>16190.35</v>
      </c>
      <c r="H355" s="192" t="s">
        <v>1071</v>
      </c>
    </row>
    <row r="356" spans="1:8" ht="16" customHeight="1">
      <c r="A356" s="185">
        <v>5</v>
      </c>
      <c r="B356" s="193" t="s">
        <v>12</v>
      </c>
      <c r="C356" s="210" t="s">
        <v>1165</v>
      </c>
      <c r="D356" s="203" t="s">
        <v>1046</v>
      </c>
      <c r="E356" s="204"/>
      <c r="F356" s="204">
        <v>124.56</v>
      </c>
      <c r="G356" s="205">
        <v>16065.79</v>
      </c>
      <c r="H356" s="192" t="s">
        <v>1071</v>
      </c>
    </row>
    <row r="357" spans="1:8" ht="16" customHeight="1">
      <c r="A357" s="185">
        <v>5</v>
      </c>
      <c r="B357" s="193" t="s">
        <v>12</v>
      </c>
      <c r="C357" s="210" t="s">
        <v>1165</v>
      </c>
      <c r="D357" s="203" t="s">
        <v>1046</v>
      </c>
      <c r="E357" s="204"/>
      <c r="F357" s="204">
        <v>124.56</v>
      </c>
      <c r="G357" s="205">
        <v>15941.23</v>
      </c>
      <c r="H357" s="192" t="s">
        <v>1071</v>
      </c>
    </row>
    <row r="358" spans="1:8" ht="16" customHeight="1">
      <c r="A358" s="185">
        <v>5</v>
      </c>
      <c r="B358" s="193" t="s">
        <v>12</v>
      </c>
      <c r="C358" s="210" t="s">
        <v>1165</v>
      </c>
      <c r="D358" s="203" t="s">
        <v>1046</v>
      </c>
      <c r="E358" s="204"/>
      <c r="F358" s="204">
        <v>124.56</v>
      </c>
      <c r="G358" s="205">
        <v>15816.67</v>
      </c>
      <c r="H358" s="192" t="s">
        <v>1071</v>
      </c>
    </row>
    <row r="359" spans="1:8" ht="16" customHeight="1">
      <c r="A359" s="185">
        <v>5</v>
      </c>
      <c r="B359" s="193" t="s">
        <v>12</v>
      </c>
      <c r="C359" s="210" t="s">
        <v>1165</v>
      </c>
      <c r="D359" s="203" t="s">
        <v>1046</v>
      </c>
      <c r="E359" s="204"/>
      <c r="F359" s="204">
        <v>42.75</v>
      </c>
      <c r="G359" s="205">
        <v>15773.92</v>
      </c>
      <c r="H359" s="192" t="s">
        <v>1071</v>
      </c>
    </row>
    <row r="360" spans="1:8" ht="16" customHeight="1">
      <c r="A360" s="185">
        <v>5</v>
      </c>
      <c r="B360" s="193" t="s">
        <v>12</v>
      </c>
      <c r="C360" s="210" t="s">
        <v>1165</v>
      </c>
      <c r="D360" s="203" t="s">
        <v>1046</v>
      </c>
      <c r="E360" s="204"/>
      <c r="F360" s="204">
        <v>77</v>
      </c>
      <c r="G360" s="205">
        <v>15696.92</v>
      </c>
      <c r="H360" s="192" t="s">
        <v>1071</v>
      </c>
    </row>
    <row r="361" spans="1:8" ht="16" customHeight="1">
      <c r="A361" s="185">
        <v>5</v>
      </c>
      <c r="B361" s="193" t="s">
        <v>12</v>
      </c>
      <c r="C361" s="210" t="s">
        <v>1165</v>
      </c>
      <c r="D361" s="203" t="s">
        <v>1046</v>
      </c>
      <c r="E361" s="204"/>
      <c r="F361" s="204">
        <v>40.85</v>
      </c>
      <c r="G361" s="205">
        <v>15656.07</v>
      </c>
      <c r="H361" s="192" t="s">
        <v>1071</v>
      </c>
    </row>
    <row r="362" spans="1:8" ht="16" customHeight="1">
      <c r="A362" s="185">
        <v>5</v>
      </c>
      <c r="B362" s="193" t="s">
        <v>12</v>
      </c>
      <c r="C362" s="210" t="s">
        <v>1165</v>
      </c>
      <c r="D362" s="203" t="s">
        <v>1046</v>
      </c>
      <c r="E362" s="204"/>
      <c r="F362" s="204">
        <v>40.85</v>
      </c>
      <c r="G362" s="205">
        <v>15615.22</v>
      </c>
      <c r="H362" s="192" t="s">
        <v>1071</v>
      </c>
    </row>
    <row r="363" spans="1:8" ht="16" customHeight="1">
      <c r="A363" s="185">
        <v>5</v>
      </c>
      <c r="B363" s="193" t="s">
        <v>12</v>
      </c>
      <c r="C363" s="210" t="s">
        <v>1165</v>
      </c>
      <c r="D363" s="203" t="s">
        <v>1046</v>
      </c>
      <c r="E363" s="204"/>
      <c r="F363" s="204">
        <v>13.3</v>
      </c>
      <c r="G363" s="205">
        <v>15601.92</v>
      </c>
      <c r="H363" s="192" t="s">
        <v>1071</v>
      </c>
    </row>
    <row r="364" spans="1:8" ht="16" customHeight="1">
      <c r="A364" s="185">
        <v>5</v>
      </c>
      <c r="B364" s="193" t="s">
        <v>12</v>
      </c>
      <c r="C364" s="210" t="s">
        <v>1165</v>
      </c>
      <c r="D364" s="203" t="s">
        <v>1046</v>
      </c>
      <c r="E364" s="204"/>
      <c r="F364" s="204">
        <v>743.45</v>
      </c>
      <c r="G364" s="205">
        <v>14858.47</v>
      </c>
      <c r="H364" s="192" t="s">
        <v>1071</v>
      </c>
    </row>
    <row r="365" spans="1:8" ht="16" customHeight="1">
      <c r="A365" s="185">
        <v>5</v>
      </c>
      <c r="B365" s="193" t="s">
        <v>12</v>
      </c>
      <c r="C365" s="210" t="s">
        <v>1165</v>
      </c>
      <c r="D365" s="203" t="s">
        <v>1046</v>
      </c>
      <c r="E365" s="204"/>
      <c r="F365" s="204">
        <v>354.9</v>
      </c>
      <c r="G365" s="205">
        <v>14503.57</v>
      </c>
      <c r="H365" s="192" t="s">
        <v>1071</v>
      </c>
    </row>
    <row r="366" spans="1:8" ht="16" customHeight="1">
      <c r="A366" s="185">
        <v>5</v>
      </c>
      <c r="B366" s="193" t="s">
        <v>12</v>
      </c>
      <c r="C366" s="210" t="s">
        <v>1165</v>
      </c>
      <c r="D366" s="203" t="s">
        <v>1046</v>
      </c>
      <c r="E366" s="204"/>
      <c r="F366" s="204">
        <v>81</v>
      </c>
      <c r="G366" s="205">
        <v>14422.57</v>
      </c>
      <c r="H366" s="192" t="s">
        <v>1071</v>
      </c>
    </row>
    <row r="367" spans="1:8" ht="16" customHeight="1">
      <c r="A367" s="185">
        <v>5</v>
      </c>
      <c r="B367" s="193" t="s">
        <v>12</v>
      </c>
      <c r="C367" s="210" t="s">
        <v>1165</v>
      </c>
      <c r="D367" s="203" t="s">
        <v>1046</v>
      </c>
      <c r="E367" s="204"/>
      <c r="F367" s="204">
        <v>112</v>
      </c>
      <c r="G367" s="205">
        <v>14310.57</v>
      </c>
      <c r="H367" s="192" t="s">
        <v>1071</v>
      </c>
    </row>
    <row r="368" spans="1:8" ht="16" customHeight="1">
      <c r="A368" s="185">
        <v>5</v>
      </c>
      <c r="B368" s="193" t="s">
        <v>12</v>
      </c>
      <c r="C368" s="210" t="s">
        <v>1165</v>
      </c>
      <c r="D368" s="203" t="s">
        <v>1046</v>
      </c>
      <c r="E368" s="204"/>
      <c r="F368" s="204">
        <v>19</v>
      </c>
      <c r="G368" s="205">
        <v>14291.57</v>
      </c>
      <c r="H368" s="192" t="s">
        <v>1071</v>
      </c>
    </row>
    <row r="369" spans="1:8" ht="16" customHeight="1">
      <c r="A369" s="185">
        <v>5</v>
      </c>
      <c r="B369" s="193" t="s">
        <v>12</v>
      </c>
      <c r="C369" s="210" t="s">
        <v>1165</v>
      </c>
      <c r="D369" s="203" t="s">
        <v>1046</v>
      </c>
      <c r="E369" s="204"/>
      <c r="F369" s="204">
        <v>208</v>
      </c>
      <c r="G369" s="205">
        <v>14083.57</v>
      </c>
      <c r="H369" s="192" t="s">
        <v>1071</v>
      </c>
    </row>
    <row r="370" spans="1:8" ht="16" customHeight="1">
      <c r="A370" s="185">
        <v>5</v>
      </c>
      <c r="B370" s="193" t="s">
        <v>12</v>
      </c>
      <c r="C370" s="210" t="s">
        <v>1165</v>
      </c>
      <c r="D370" s="203" t="s">
        <v>1046</v>
      </c>
      <c r="E370" s="204"/>
      <c r="F370" s="204">
        <v>45.2</v>
      </c>
      <c r="G370" s="205">
        <v>14038.37</v>
      </c>
      <c r="H370" s="192" t="s">
        <v>1071</v>
      </c>
    </row>
    <row r="371" spans="1:8" ht="16" customHeight="1">
      <c r="A371" s="185">
        <v>5</v>
      </c>
      <c r="B371" s="193" t="s">
        <v>12</v>
      </c>
      <c r="C371" s="210" t="s">
        <v>1165</v>
      </c>
      <c r="D371" s="203" t="s">
        <v>1046</v>
      </c>
      <c r="E371" s="204"/>
      <c r="F371" s="204">
        <v>19</v>
      </c>
      <c r="G371" s="205">
        <v>14019.37</v>
      </c>
      <c r="H371" s="192" t="s">
        <v>1071</v>
      </c>
    </row>
    <row r="372" spans="1:8" ht="16" customHeight="1">
      <c r="A372" s="185">
        <v>5</v>
      </c>
      <c r="B372" s="193" t="s">
        <v>12</v>
      </c>
      <c r="C372" s="210" t="s">
        <v>1165</v>
      </c>
      <c r="D372" s="203" t="s">
        <v>1046</v>
      </c>
      <c r="E372" s="204"/>
      <c r="F372" s="204">
        <v>45.2</v>
      </c>
      <c r="G372" s="205">
        <v>13974.17</v>
      </c>
      <c r="H372" s="192" t="s">
        <v>1071</v>
      </c>
    </row>
    <row r="373" spans="1:8" ht="16" customHeight="1">
      <c r="A373" s="185">
        <v>5</v>
      </c>
      <c r="B373" s="193" t="s">
        <v>12</v>
      </c>
      <c r="C373" s="210" t="s">
        <v>1165</v>
      </c>
      <c r="D373" s="203" t="s">
        <v>1046</v>
      </c>
      <c r="E373" s="204"/>
      <c r="F373" s="204">
        <v>166.44</v>
      </c>
      <c r="G373" s="205">
        <v>13807.73</v>
      </c>
      <c r="H373" s="192" t="s">
        <v>1071</v>
      </c>
    </row>
    <row r="374" spans="1:8" ht="16" customHeight="1">
      <c r="A374" s="185">
        <v>5</v>
      </c>
      <c r="B374" s="193" t="s">
        <v>12</v>
      </c>
      <c r="C374" s="210" t="s">
        <v>1165</v>
      </c>
      <c r="D374" s="203" t="s">
        <v>1046</v>
      </c>
      <c r="E374" s="204"/>
      <c r="F374" s="204">
        <v>35.15</v>
      </c>
      <c r="G374" s="205">
        <v>13772.58</v>
      </c>
      <c r="H374" s="192" t="s">
        <v>1071</v>
      </c>
    </row>
    <row r="375" spans="1:8" ht="16" customHeight="1">
      <c r="A375" s="185">
        <v>5</v>
      </c>
      <c r="B375" s="193" t="s">
        <v>12</v>
      </c>
      <c r="C375" s="210" t="s">
        <v>1165</v>
      </c>
      <c r="D375" s="203" t="s">
        <v>1046</v>
      </c>
      <c r="E375" s="204"/>
      <c r="F375" s="204">
        <v>10.1</v>
      </c>
      <c r="G375" s="205">
        <v>13762.48</v>
      </c>
      <c r="H375" s="192" t="s">
        <v>1071</v>
      </c>
    </row>
    <row r="376" spans="1:8" ht="16" customHeight="1">
      <c r="A376" s="185">
        <v>5</v>
      </c>
      <c r="B376" s="193" t="s">
        <v>12</v>
      </c>
      <c r="C376" s="210" t="s">
        <v>1165</v>
      </c>
      <c r="D376" s="203" t="s">
        <v>1046</v>
      </c>
      <c r="E376" s="204"/>
      <c r="F376" s="204">
        <v>677.26</v>
      </c>
      <c r="G376" s="205">
        <v>13085.22</v>
      </c>
      <c r="H376" s="192" t="s">
        <v>1071</v>
      </c>
    </row>
    <row r="377" spans="1:8" ht="16" customHeight="1">
      <c r="A377" s="185">
        <v>9</v>
      </c>
      <c r="B377" s="193" t="s">
        <v>1048</v>
      </c>
      <c r="C377" s="202" t="s">
        <v>1166</v>
      </c>
      <c r="D377" s="224" t="s">
        <v>1046</v>
      </c>
      <c r="E377" s="226"/>
      <c r="F377" s="226">
        <v>483</v>
      </c>
      <c r="G377" s="227">
        <v>750195.99</v>
      </c>
      <c r="H377" s="192" t="s">
        <v>1124</v>
      </c>
    </row>
    <row r="378" spans="1:8" ht="16" customHeight="1">
      <c r="A378" s="185">
        <v>9</v>
      </c>
      <c r="B378" s="193" t="s">
        <v>1048</v>
      </c>
      <c r="C378" s="202" t="s">
        <v>1167</v>
      </c>
      <c r="D378" s="224" t="s">
        <v>1046</v>
      </c>
      <c r="E378" s="226"/>
      <c r="F378" s="226">
        <v>2340.4</v>
      </c>
      <c r="G378" s="227">
        <v>747855.59</v>
      </c>
      <c r="H378" s="192" t="s">
        <v>1093</v>
      </c>
    </row>
    <row r="379" spans="1:8" ht="16" customHeight="1">
      <c r="A379" s="185">
        <v>9</v>
      </c>
      <c r="B379" s="193" t="s">
        <v>1048</v>
      </c>
      <c r="C379" s="202" t="s">
        <v>1168</v>
      </c>
      <c r="D379" s="224" t="s">
        <v>1046</v>
      </c>
      <c r="E379" s="206"/>
      <c r="F379" s="226">
        <v>700</v>
      </c>
      <c r="G379" s="227">
        <v>746953.99</v>
      </c>
      <c r="H379" s="192" t="s">
        <v>1047</v>
      </c>
    </row>
    <row r="380" spans="1:8" ht="16" customHeight="1">
      <c r="A380" s="185">
        <v>9</v>
      </c>
      <c r="B380" s="193" t="s">
        <v>1048</v>
      </c>
      <c r="C380" s="202" t="s">
        <v>1169</v>
      </c>
      <c r="D380" s="224" t="s">
        <v>1046</v>
      </c>
      <c r="E380" s="206"/>
      <c r="F380" s="226">
        <v>850</v>
      </c>
      <c r="G380" s="227">
        <v>746103.99</v>
      </c>
      <c r="H380" s="192" t="s">
        <v>1053</v>
      </c>
    </row>
    <row r="381" spans="1:8" ht="16" customHeight="1">
      <c r="A381" s="185">
        <v>9</v>
      </c>
      <c r="B381" s="193" t="s">
        <v>1048</v>
      </c>
      <c r="C381" s="202" t="s">
        <v>1170</v>
      </c>
      <c r="D381" s="224" t="s">
        <v>1046</v>
      </c>
      <c r="E381" s="226"/>
      <c r="F381" s="226">
        <v>1540</v>
      </c>
      <c r="G381" s="227">
        <v>744563.99</v>
      </c>
      <c r="H381" s="192" t="s">
        <v>1124</v>
      </c>
    </row>
    <row r="382" spans="1:8" ht="16" customHeight="1">
      <c r="A382" s="185">
        <v>9</v>
      </c>
      <c r="B382" s="193" t="s">
        <v>1048</v>
      </c>
      <c r="C382" s="202" t="s">
        <v>1171</v>
      </c>
      <c r="D382" s="224" t="s">
        <v>1046</v>
      </c>
      <c r="E382" s="226"/>
      <c r="F382" s="226">
        <v>1390</v>
      </c>
      <c r="G382" s="227">
        <v>743173.99</v>
      </c>
      <c r="H382" s="192" t="s">
        <v>1124</v>
      </c>
    </row>
    <row r="383" spans="1:8" ht="16" customHeight="1">
      <c r="A383" s="185">
        <v>9</v>
      </c>
      <c r="B383" s="193" t="s">
        <v>1048</v>
      </c>
      <c r="C383" s="202" t="s">
        <v>1172</v>
      </c>
      <c r="D383" s="224" t="s">
        <v>1046</v>
      </c>
      <c r="E383" s="226"/>
      <c r="F383" s="226">
        <v>633</v>
      </c>
      <c r="G383" s="227">
        <v>742540.99</v>
      </c>
      <c r="H383" s="192" t="s">
        <v>1053</v>
      </c>
    </row>
    <row r="384" spans="1:8" ht="16" customHeight="1">
      <c r="A384" s="185">
        <v>9</v>
      </c>
      <c r="B384" s="193" t="s">
        <v>1048</v>
      </c>
      <c r="C384" s="202" t="s">
        <v>1173</v>
      </c>
      <c r="D384" s="224" t="s">
        <v>1046</v>
      </c>
      <c r="E384" s="226"/>
      <c r="F384" s="226">
        <v>2083.8200000000002</v>
      </c>
      <c r="G384" s="227">
        <v>740457.17</v>
      </c>
      <c r="H384" s="192" t="s">
        <v>1075</v>
      </c>
    </row>
    <row r="385" spans="1:8" ht="16" customHeight="1">
      <c r="A385" s="185">
        <v>9</v>
      </c>
      <c r="B385" s="193" t="s">
        <v>1048</v>
      </c>
      <c r="C385" s="202" t="s">
        <v>1174</v>
      </c>
      <c r="D385" s="224" t="s">
        <v>1046</v>
      </c>
      <c r="E385" s="226"/>
      <c r="F385" s="226">
        <v>1701.99</v>
      </c>
      <c r="G385" s="227">
        <v>738755.18</v>
      </c>
      <c r="H385" s="192" t="s">
        <v>1075</v>
      </c>
    </row>
    <row r="386" spans="1:8" ht="16" customHeight="1">
      <c r="A386" s="185">
        <v>9</v>
      </c>
      <c r="B386" s="193" t="s">
        <v>1048</v>
      </c>
      <c r="C386" s="202" t="s">
        <v>1175</v>
      </c>
      <c r="D386" s="224" t="s">
        <v>1046</v>
      </c>
      <c r="E386" s="226"/>
      <c r="F386" s="226">
        <v>311.5</v>
      </c>
      <c r="G386" s="227">
        <v>738443.68</v>
      </c>
      <c r="H386" s="192" t="s">
        <v>1075</v>
      </c>
    </row>
    <row r="387" spans="1:8" ht="16" customHeight="1">
      <c r="A387" s="185">
        <v>9</v>
      </c>
      <c r="B387" s="193" t="s">
        <v>1048</v>
      </c>
      <c r="C387" s="202" t="s">
        <v>1176</v>
      </c>
      <c r="D387" s="224" t="s">
        <v>1046</v>
      </c>
      <c r="E387" s="226"/>
      <c r="F387" s="226">
        <v>1048</v>
      </c>
      <c r="G387" s="227">
        <v>737395.68</v>
      </c>
      <c r="H387" s="192" t="s">
        <v>1124</v>
      </c>
    </row>
    <row r="388" spans="1:8" ht="16" customHeight="1">
      <c r="A388" s="185">
        <v>9</v>
      </c>
      <c r="B388" s="193" t="s">
        <v>1048</v>
      </c>
      <c r="C388" s="202" t="s">
        <v>1177</v>
      </c>
      <c r="D388" s="224" t="s">
        <v>1046</v>
      </c>
      <c r="E388" s="226"/>
      <c r="F388" s="226">
        <v>198.39</v>
      </c>
      <c r="G388" s="227">
        <v>737197.29</v>
      </c>
      <c r="H388" s="192" t="s">
        <v>1075</v>
      </c>
    </row>
    <row r="389" spans="1:8" ht="16" customHeight="1">
      <c r="A389" s="185">
        <v>9</v>
      </c>
      <c r="B389" s="193" t="s">
        <v>1048</v>
      </c>
      <c r="C389" s="202" t="s">
        <v>1178</v>
      </c>
      <c r="D389" s="224" t="s">
        <v>1046</v>
      </c>
      <c r="E389" s="226"/>
      <c r="F389" s="226">
        <v>1600</v>
      </c>
      <c r="G389" s="227">
        <v>735597.29</v>
      </c>
      <c r="H389" s="192" t="s">
        <v>1047</v>
      </c>
    </row>
    <row r="390" spans="1:8" ht="16" customHeight="1">
      <c r="A390" s="185">
        <v>9</v>
      </c>
      <c r="B390" s="193" t="s">
        <v>1048</v>
      </c>
      <c r="C390" s="202" t="s">
        <v>1179</v>
      </c>
      <c r="D390" s="224" t="s">
        <v>1046</v>
      </c>
      <c r="E390" s="226"/>
      <c r="F390" s="226">
        <v>20400</v>
      </c>
      <c r="G390" s="227">
        <v>715197.29</v>
      </c>
      <c r="H390" s="192" t="s">
        <v>1050</v>
      </c>
    </row>
    <row r="391" spans="1:8" ht="16" customHeight="1">
      <c r="A391" s="185">
        <v>9</v>
      </c>
      <c r="B391" s="193" t="s">
        <v>1048</v>
      </c>
      <c r="C391" s="202" t="s">
        <v>1180</v>
      </c>
      <c r="D391" s="224" t="s">
        <v>1046</v>
      </c>
      <c r="E391" s="226"/>
      <c r="F391" s="226">
        <v>210</v>
      </c>
      <c r="G391" s="227">
        <v>714987.29</v>
      </c>
      <c r="H391" s="192" t="s">
        <v>1124</v>
      </c>
    </row>
    <row r="392" spans="1:8" ht="16" customHeight="1">
      <c r="A392" s="185">
        <v>9</v>
      </c>
      <c r="B392" s="193" t="s">
        <v>1048</v>
      </c>
      <c r="C392" s="202" t="s">
        <v>1181</v>
      </c>
      <c r="D392" s="224" t="s">
        <v>1046</v>
      </c>
      <c r="E392" s="226"/>
      <c r="F392" s="226">
        <v>643.6</v>
      </c>
      <c r="G392" s="227">
        <v>714343.69</v>
      </c>
      <c r="H392" s="192" t="s">
        <v>1110</v>
      </c>
    </row>
    <row r="393" spans="1:8" ht="16" customHeight="1">
      <c r="A393" s="185">
        <v>9</v>
      </c>
      <c r="B393" s="193" t="s">
        <v>1048</v>
      </c>
      <c r="C393" s="202" t="s">
        <v>1182</v>
      </c>
      <c r="D393" s="224" t="s">
        <v>1046</v>
      </c>
      <c r="E393" s="226"/>
      <c r="F393" s="226">
        <v>289</v>
      </c>
      <c r="G393" s="227">
        <v>714054.69</v>
      </c>
      <c r="H393" s="192" t="s">
        <v>1075</v>
      </c>
    </row>
    <row r="394" spans="1:8" ht="16" customHeight="1">
      <c r="A394" s="185">
        <v>9</v>
      </c>
      <c r="B394" s="193" t="s">
        <v>1048</v>
      </c>
      <c r="C394" s="202" t="s">
        <v>1183</v>
      </c>
      <c r="D394" s="224" t="s">
        <v>1046</v>
      </c>
      <c r="E394" s="226"/>
      <c r="F394" s="226">
        <v>35000</v>
      </c>
      <c r="G394" s="227">
        <v>679054.69</v>
      </c>
      <c r="H394" s="192" t="s">
        <v>1047</v>
      </c>
    </row>
    <row r="395" spans="1:8" ht="16" customHeight="1">
      <c r="A395" s="185">
        <v>9</v>
      </c>
      <c r="B395" s="193" t="s">
        <v>1048</v>
      </c>
      <c r="C395" s="202" t="s">
        <v>1184</v>
      </c>
      <c r="D395" s="224" t="s">
        <v>1046</v>
      </c>
      <c r="E395" s="226"/>
      <c r="F395" s="226">
        <v>14088</v>
      </c>
      <c r="G395" s="227">
        <v>664066.68999999994</v>
      </c>
      <c r="H395" s="192" t="s">
        <v>1110</v>
      </c>
    </row>
    <row r="396" spans="1:8" ht="16" customHeight="1">
      <c r="A396" s="185">
        <v>9</v>
      </c>
      <c r="B396" s="193" t="s">
        <v>1048</v>
      </c>
      <c r="C396" s="202" t="s">
        <v>1185</v>
      </c>
      <c r="D396" s="224" t="s">
        <v>1046</v>
      </c>
      <c r="E396" s="226"/>
      <c r="F396" s="226">
        <v>20000</v>
      </c>
      <c r="G396" s="227">
        <v>644066.68999999994</v>
      </c>
      <c r="H396" s="192" t="s">
        <v>1110</v>
      </c>
    </row>
    <row r="397" spans="1:8" ht="16" customHeight="1">
      <c r="A397" s="185">
        <v>9</v>
      </c>
      <c r="B397" s="193" t="s">
        <v>1048</v>
      </c>
      <c r="C397" s="202" t="s">
        <v>1186</v>
      </c>
      <c r="D397" s="224" t="s">
        <v>1046</v>
      </c>
      <c r="E397" s="226"/>
      <c r="F397" s="226">
        <v>9100</v>
      </c>
      <c r="G397" s="227">
        <v>634966.68999999994</v>
      </c>
      <c r="H397" s="192" t="s">
        <v>1110</v>
      </c>
    </row>
    <row r="398" spans="1:8" ht="16" customHeight="1">
      <c r="A398" s="185">
        <v>9</v>
      </c>
      <c r="B398" s="193" t="s">
        <v>1048</v>
      </c>
      <c r="C398" s="202" t="s">
        <v>1187</v>
      </c>
      <c r="D398" s="224" t="s">
        <v>1046</v>
      </c>
      <c r="E398" s="226"/>
      <c r="F398" s="226">
        <v>55475</v>
      </c>
      <c r="G398" s="227">
        <v>579491.68999999994</v>
      </c>
      <c r="H398" s="192" t="s">
        <v>1110</v>
      </c>
    </row>
    <row r="399" spans="1:8" ht="16" customHeight="1">
      <c r="A399" s="185">
        <v>9</v>
      </c>
      <c r="B399" s="193" t="s">
        <v>1048</v>
      </c>
      <c r="C399" s="202" t="s">
        <v>1188</v>
      </c>
      <c r="D399" s="224" t="s">
        <v>1046</v>
      </c>
      <c r="E399" s="226"/>
      <c r="F399" s="226">
        <v>56760</v>
      </c>
      <c r="G399" s="227">
        <v>522731.69</v>
      </c>
      <c r="H399" s="192" t="s">
        <v>1110</v>
      </c>
    </row>
    <row r="400" spans="1:8" ht="16" customHeight="1">
      <c r="A400" s="185">
        <v>9</v>
      </c>
      <c r="B400" s="193" t="s">
        <v>1048</v>
      </c>
      <c r="C400" s="202" t="s">
        <v>1189</v>
      </c>
      <c r="D400" s="224" t="s">
        <v>1046</v>
      </c>
      <c r="E400" s="226"/>
      <c r="F400" s="226">
        <v>320.14999999999998</v>
      </c>
      <c r="G400" s="227">
        <v>522411.54</v>
      </c>
      <c r="H400" s="192" t="s">
        <v>1071</v>
      </c>
    </row>
    <row r="401" spans="1:8" ht="16" customHeight="1">
      <c r="A401" s="185">
        <v>9</v>
      </c>
      <c r="B401" s="193" t="s">
        <v>1048</v>
      </c>
      <c r="C401" s="202" t="s">
        <v>1165</v>
      </c>
      <c r="D401" s="224" t="s">
        <v>1046</v>
      </c>
      <c r="E401" s="226"/>
      <c r="F401" s="226">
        <v>50.14</v>
      </c>
      <c r="G401" s="227">
        <v>503867.07</v>
      </c>
      <c r="H401" s="192" t="s">
        <v>1071</v>
      </c>
    </row>
    <row r="402" spans="1:8" ht="16" customHeight="1">
      <c r="A402" s="185">
        <v>9</v>
      </c>
      <c r="B402" s="193" t="s">
        <v>1048</v>
      </c>
      <c r="C402" s="202" t="s">
        <v>1190</v>
      </c>
      <c r="D402" s="224" t="s">
        <v>1046</v>
      </c>
      <c r="E402" s="226"/>
      <c r="F402" s="226">
        <v>74000</v>
      </c>
      <c r="G402" s="227">
        <v>379867.07</v>
      </c>
      <c r="H402" s="192" t="s">
        <v>1110</v>
      </c>
    </row>
    <row r="403" spans="1:8" ht="16" customHeight="1">
      <c r="A403" s="185">
        <v>9</v>
      </c>
      <c r="B403" s="193" t="s">
        <v>1048</v>
      </c>
      <c r="C403" s="202" t="s">
        <v>1191</v>
      </c>
      <c r="D403" s="224" t="s">
        <v>1046</v>
      </c>
      <c r="E403" s="226"/>
      <c r="F403" s="226">
        <v>20000</v>
      </c>
      <c r="G403" s="227">
        <v>359867.07</v>
      </c>
      <c r="H403" s="192" t="s">
        <v>1110</v>
      </c>
    </row>
    <row r="404" spans="1:8" ht="16" customHeight="1">
      <c r="A404" s="185">
        <v>9</v>
      </c>
      <c r="B404" s="193" t="s">
        <v>1048</v>
      </c>
      <c r="C404" s="202" t="s">
        <v>1192</v>
      </c>
      <c r="D404" s="224" t="s">
        <v>1046</v>
      </c>
      <c r="E404" s="226"/>
      <c r="F404" s="226">
        <v>26000</v>
      </c>
      <c r="G404" s="227">
        <v>333867.07</v>
      </c>
      <c r="H404" s="192" t="s">
        <v>1110</v>
      </c>
    </row>
    <row r="405" spans="1:8" ht="16" customHeight="1">
      <c r="A405" s="185">
        <v>9</v>
      </c>
      <c r="B405" s="193" t="s">
        <v>1048</v>
      </c>
      <c r="C405" s="228" t="s">
        <v>1193</v>
      </c>
      <c r="D405" s="224" t="s">
        <v>1046</v>
      </c>
      <c r="E405" s="226"/>
      <c r="F405" s="226">
        <v>46655</v>
      </c>
      <c r="G405" s="227">
        <v>232812.87</v>
      </c>
      <c r="H405" s="192" t="s">
        <v>1110</v>
      </c>
    </row>
    <row r="406" spans="1:8" ht="16" customHeight="1">
      <c r="A406" s="185">
        <v>9</v>
      </c>
      <c r="B406" s="193" t="s">
        <v>1048</v>
      </c>
      <c r="C406" s="202" t="s">
        <v>1194</v>
      </c>
      <c r="D406" s="224" t="s">
        <v>1046</v>
      </c>
      <c r="E406" s="226"/>
      <c r="F406" s="226">
        <v>31.11</v>
      </c>
      <c r="G406" s="227">
        <v>232781.76</v>
      </c>
      <c r="H406" s="192" t="s">
        <v>1071</v>
      </c>
    </row>
    <row r="407" spans="1:8" ht="16" customHeight="1">
      <c r="A407" s="185">
        <v>9</v>
      </c>
      <c r="B407" s="193" t="s">
        <v>1048</v>
      </c>
      <c r="C407" s="202" t="s">
        <v>1165</v>
      </c>
      <c r="D407" s="224" t="s">
        <v>1046</v>
      </c>
      <c r="E407" s="226"/>
      <c r="F407" s="226">
        <v>72.989999999999995</v>
      </c>
      <c r="G407" s="227">
        <v>232708.77</v>
      </c>
      <c r="H407" s="192" t="s">
        <v>1071</v>
      </c>
    </row>
    <row r="408" spans="1:8" ht="16" customHeight="1">
      <c r="A408" s="185">
        <v>9</v>
      </c>
      <c r="B408" s="193" t="s">
        <v>1048</v>
      </c>
      <c r="C408" s="202" t="s">
        <v>1165</v>
      </c>
      <c r="D408" s="224" t="s">
        <v>1046</v>
      </c>
      <c r="E408" s="226"/>
      <c r="F408" s="226">
        <v>46.2</v>
      </c>
      <c r="G408" s="227">
        <v>232662.57</v>
      </c>
      <c r="H408" s="192" t="s">
        <v>1071</v>
      </c>
    </row>
    <row r="409" spans="1:8" ht="16" customHeight="1">
      <c r="A409" s="185">
        <v>9</v>
      </c>
      <c r="B409" s="193" t="s">
        <v>1048</v>
      </c>
      <c r="C409" s="202" t="s">
        <v>1165</v>
      </c>
      <c r="D409" s="224" t="s">
        <v>1046</v>
      </c>
      <c r="E409" s="226"/>
      <c r="F409" s="226">
        <v>39.83</v>
      </c>
      <c r="G409" s="227">
        <v>232622.74</v>
      </c>
      <c r="H409" s="192" t="s">
        <v>1071</v>
      </c>
    </row>
    <row r="410" spans="1:8" ht="16" customHeight="1">
      <c r="A410" s="185">
        <v>9</v>
      </c>
      <c r="B410" s="193" t="s">
        <v>1048</v>
      </c>
      <c r="C410" s="202" t="s">
        <v>1165</v>
      </c>
      <c r="D410" s="224" t="s">
        <v>1046</v>
      </c>
      <c r="E410" s="226"/>
      <c r="F410" s="226">
        <v>20.67</v>
      </c>
      <c r="G410" s="227">
        <v>232602.07</v>
      </c>
      <c r="H410" s="192" t="s">
        <v>1071</v>
      </c>
    </row>
    <row r="411" spans="1:8" ht="16" customHeight="1">
      <c r="A411" s="185">
        <v>9</v>
      </c>
      <c r="B411" s="193" t="s">
        <v>1048</v>
      </c>
      <c r="C411" s="202" t="s">
        <v>1165</v>
      </c>
      <c r="D411" s="224" t="s">
        <v>1046</v>
      </c>
      <c r="E411" s="226"/>
      <c r="F411" s="226">
        <v>14.25</v>
      </c>
      <c r="G411" s="227">
        <v>232587.82</v>
      </c>
      <c r="H411" s="192" t="s">
        <v>1071</v>
      </c>
    </row>
    <row r="412" spans="1:8" ht="16" customHeight="1">
      <c r="A412" s="185">
        <v>9</v>
      </c>
      <c r="B412" s="193" t="s">
        <v>1048</v>
      </c>
      <c r="C412" s="202" t="s">
        <v>1165</v>
      </c>
      <c r="D412" s="224" t="s">
        <v>1046</v>
      </c>
      <c r="E412" s="226"/>
      <c r="F412" s="226">
        <v>218.47</v>
      </c>
      <c r="G412" s="227">
        <v>232369.35</v>
      </c>
      <c r="H412" s="192" t="s">
        <v>1071</v>
      </c>
    </row>
    <row r="413" spans="1:8" ht="16" customHeight="1">
      <c r="A413" s="185">
        <v>9</v>
      </c>
      <c r="B413" s="193" t="s">
        <v>1048</v>
      </c>
      <c r="C413" s="229" t="s">
        <v>1195</v>
      </c>
      <c r="D413" s="224" t="s">
        <v>1046</v>
      </c>
      <c r="E413" s="226"/>
      <c r="F413" s="226">
        <v>1141</v>
      </c>
      <c r="G413" s="227">
        <v>530240.17000000004</v>
      </c>
      <c r="H413" s="192" t="s">
        <v>1075</v>
      </c>
    </row>
    <row r="414" spans="1:8" ht="16" customHeight="1">
      <c r="A414" s="185">
        <v>9</v>
      </c>
      <c r="B414" s="193" t="s">
        <v>1048</v>
      </c>
      <c r="C414" s="229" t="s">
        <v>1196</v>
      </c>
      <c r="D414" s="224" t="s">
        <v>1046</v>
      </c>
      <c r="E414" s="226"/>
      <c r="F414" s="226">
        <v>256</v>
      </c>
      <c r="G414" s="227">
        <v>529984.17000000004</v>
      </c>
      <c r="H414" s="192" t="s">
        <v>1124</v>
      </c>
    </row>
    <row r="415" spans="1:8" ht="16" customHeight="1">
      <c r="A415" s="185">
        <v>9</v>
      </c>
      <c r="B415" s="193" t="s">
        <v>1048</v>
      </c>
      <c r="C415" s="229" t="s">
        <v>1197</v>
      </c>
      <c r="D415" s="224" t="s">
        <v>1046</v>
      </c>
      <c r="E415" s="226"/>
      <c r="F415" s="226">
        <v>300</v>
      </c>
      <c r="G415" s="227">
        <v>529684.17000000004</v>
      </c>
      <c r="H415" s="192" t="s">
        <v>1124</v>
      </c>
    </row>
    <row r="416" spans="1:8" ht="16" customHeight="1">
      <c r="A416" s="185">
        <v>9</v>
      </c>
      <c r="B416" s="193" t="s">
        <v>1048</v>
      </c>
      <c r="C416" s="229" t="s">
        <v>1198</v>
      </c>
      <c r="D416" s="224" t="s">
        <v>1046</v>
      </c>
      <c r="E416" s="226"/>
      <c r="F416" s="226">
        <v>1500</v>
      </c>
      <c r="G416" s="227">
        <v>528184.17000000004</v>
      </c>
      <c r="H416" s="192" t="s">
        <v>1124</v>
      </c>
    </row>
    <row r="417" spans="1:8" ht="16" customHeight="1">
      <c r="A417" s="185">
        <v>9</v>
      </c>
      <c r="B417" s="193" t="s">
        <v>1048</v>
      </c>
      <c r="C417" s="229" t="s">
        <v>1199</v>
      </c>
      <c r="D417" s="224" t="s">
        <v>1046</v>
      </c>
      <c r="E417" s="226"/>
      <c r="F417" s="226">
        <v>694</v>
      </c>
      <c r="G417" s="227">
        <v>527490.17000000004</v>
      </c>
      <c r="H417" s="192" t="s">
        <v>1075</v>
      </c>
    </row>
    <row r="418" spans="1:8" ht="16" customHeight="1">
      <c r="A418" s="185">
        <v>9</v>
      </c>
      <c r="B418" s="193" t="s">
        <v>1048</v>
      </c>
      <c r="C418" s="229" t="s">
        <v>1200</v>
      </c>
      <c r="D418" s="224" t="s">
        <v>1046</v>
      </c>
      <c r="E418" s="226"/>
      <c r="F418" s="226">
        <v>441.5</v>
      </c>
      <c r="G418" s="227">
        <v>527048.67000000004</v>
      </c>
      <c r="H418" s="192" t="s">
        <v>1075</v>
      </c>
    </row>
    <row r="419" spans="1:8" ht="16" customHeight="1">
      <c r="A419" s="185">
        <v>9</v>
      </c>
      <c r="B419" s="193" t="s">
        <v>1048</v>
      </c>
      <c r="C419" s="229" t="s">
        <v>1201</v>
      </c>
      <c r="D419" s="224" t="s">
        <v>1046</v>
      </c>
      <c r="E419" s="226"/>
      <c r="F419" s="226">
        <v>103.1</v>
      </c>
      <c r="G419" s="227">
        <v>526945.56999999995</v>
      </c>
      <c r="H419" s="192" t="s">
        <v>1075</v>
      </c>
    </row>
    <row r="420" spans="1:8" ht="16" customHeight="1">
      <c r="A420" s="185">
        <v>9</v>
      </c>
      <c r="B420" s="193" t="s">
        <v>1048</v>
      </c>
      <c r="C420" s="229" t="s">
        <v>1202</v>
      </c>
      <c r="D420" s="224" t="s">
        <v>1046</v>
      </c>
      <c r="E420" s="226"/>
      <c r="F420" s="226">
        <v>627.79999999999995</v>
      </c>
      <c r="G420" s="227">
        <v>526317.77</v>
      </c>
      <c r="H420" s="192" t="s">
        <v>1053</v>
      </c>
    </row>
    <row r="421" spans="1:8" ht="16" customHeight="1">
      <c r="A421" s="185">
        <v>9</v>
      </c>
      <c r="B421" s="193" t="s">
        <v>1048</v>
      </c>
      <c r="C421" s="229" t="s">
        <v>1203</v>
      </c>
      <c r="D421" s="224" t="s">
        <v>1046</v>
      </c>
      <c r="E421" s="226"/>
      <c r="F421" s="226">
        <v>7425</v>
      </c>
      <c r="G421" s="227">
        <v>518892.77</v>
      </c>
      <c r="H421" s="192" t="s">
        <v>1110</v>
      </c>
    </row>
    <row r="422" spans="1:8" ht="16" customHeight="1">
      <c r="A422" s="185">
        <v>9</v>
      </c>
      <c r="B422" s="193" t="s">
        <v>1048</v>
      </c>
      <c r="C422" s="229" t="s">
        <v>1204</v>
      </c>
      <c r="D422" s="224" t="s">
        <v>1046</v>
      </c>
      <c r="E422" s="226"/>
      <c r="F422" s="226">
        <v>6235</v>
      </c>
      <c r="G422" s="227">
        <v>512657.77</v>
      </c>
      <c r="H422" s="192" t="s">
        <v>1110</v>
      </c>
    </row>
    <row r="423" spans="1:8" ht="16" customHeight="1">
      <c r="A423" s="185">
        <v>9</v>
      </c>
      <c r="B423" s="193" t="s">
        <v>1048</v>
      </c>
      <c r="C423" s="229" t="s">
        <v>1205</v>
      </c>
      <c r="D423" s="224" t="s">
        <v>1046</v>
      </c>
      <c r="E423" s="226"/>
      <c r="F423" s="226">
        <v>200</v>
      </c>
      <c r="G423" s="227">
        <v>512457.77</v>
      </c>
      <c r="H423" s="192" t="s">
        <v>1085</v>
      </c>
    </row>
    <row r="424" spans="1:8" ht="16" customHeight="1">
      <c r="A424" s="185">
        <v>9</v>
      </c>
      <c r="B424" s="193" t="s">
        <v>1048</v>
      </c>
      <c r="C424" s="229" t="s">
        <v>1206</v>
      </c>
      <c r="D424" s="224" t="s">
        <v>1046</v>
      </c>
      <c r="E424" s="226"/>
      <c r="F424" s="226">
        <v>1829.6</v>
      </c>
      <c r="G424" s="227">
        <v>510628.17</v>
      </c>
      <c r="H424" s="192" t="s">
        <v>1053</v>
      </c>
    </row>
    <row r="425" spans="1:8" ht="16" customHeight="1">
      <c r="A425" s="185">
        <v>9</v>
      </c>
      <c r="B425" s="193" t="s">
        <v>1048</v>
      </c>
      <c r="C425" s="229" t="s">
        <v>1207</v>
      </c>
      <c r="D425" s="224" t="s">
        <v>1046</v>
      </c>
      <c r="E425" s="226"/>
      <c r="F425" s="226">
        <v>3354.1</v>
      </c>
      <c r="G425" s="227">
        <v>507274.07</v>
      </c>
      <c r="H425" s="192" t="s">
        <v>1110</v>
      </c>
    </row>
    <row r="426" spans="1:8" ht="16" customHeight="1">
      <c r="A426" s="185">
        <v>9</v>
      </c>
      <c r="B426" s="193" t="s">
        <v>1048</v>
      </c>
      <c r="C426" s="229" t="s">
        <v>1208</v>
      </c>
      <c r="D426" s="224" t="s">
        <v>1046</v>
      </c>
      <c r="E426" s="226"/>
      <c r="F426" s="226">
        <v>360</v>
      </c>
      <c r="G426" s="227">
        <v>506914.07</v>
      </c>
      <c r="H426" s="192" t="s">
        <v>1053</v>
      </c>
    </row>
    <row r="427" spans="1:8" ht="16" customHeight="1">
      <c r="A427" s="185">
        <v>9</v>
      </c>
      <c r="B427" s="193" t="s">
        <v>1048</v>
      </c>
      <c r="C427" s="229" t="s">
        <v>1209</v>
      </c>
      <c r="D427" s="224" t="s">
        <v>1046</v>
      </c>
      <c r="E427" s="226"/>
      <c r="F427" s="226">
        <v>1843.96</v>
      </c>
      <c r="G427" s="227">
        <v>505070.11</v>
      </c>
      <c r="H427" s="192" t="s">
        <v>1104</v>
      </c>
    </row>
    <row r="428" spans="1:8" ht="16" customHeight="1">
      <c r="A428" s="185">
        <v>9</v>
      </c>
      <c r="B428" s="193" t="s">
        <v>1048</v>
      </c>
      <c r="C428" s="229" t="s">
        <v>1210</v>
      </c>
      <c r="D428" s="224" t="s">
        <v>1046</v>
      </c>
      <c r="E428" s="226"/>
      <c r="F428" s="226">
        <v>447</v>
      </c>
      <c r="G428" s="227">
        <v>504623.11</v>
      </c>
      <c r="H428" s="192" t="s">
        <v>1075</v>
      </c>
    </row>
    <row r="429" spans="1:8" ht="16" customHeight="1">
      <c r="A429" s="185">
        <v>9</v>
      </c>
      <c r="B429" s="193" t="s">
        <v>1048</v>
      </c>
      <c r="C429" s="229" t="s">
        <v>1211</v>
      </c>
      <c r="D429" s="224" t="s">
        <v>1046</v>
      </c>
      <c r="E429" s="226"/>
      <c r="F429" s="226">
        <v>257</v>
      </c>
      <c r="G429" s="227">
        <v>504366.11</v>
      </c>
      <c r="H429" s="192" t="s">
        <v>1075</v>
      </c>
    </row>
    <row r="430" spans="1:8" ht="16" customHeight="1">
      <c r="A430" s="185">
        <v>9</v>
      </c>
      <c r="B430" s="193" t="s">
        <v>1048</v>
      </c>
      <c r="C430" s="229" t="s">
        <v>1212</v>
      </c>
      <c r="D430" s="224" t="s">
        <v>1046</v>
      </c>
      <c r="E430" s="226"/>
      <c r="F430" s="226">
        <v>97457.5</v>
      </c>
      <c r="G430" s="227">
        <v>406908.61</v>
      </c>
      <c r="H430" s="192" t="s">
        <v>1110</v>
      </c>
    </row>
    <row r="431" spans="1:8" ht="16" customHeight="1">
      <c r="A431" s="185">
        <v>9</v>
      </c>
      <c r="B431" s="193" t="s">
        <v>1048</v>
      </c>
      <c r="C431" s="229" t="s">
        <v>1213</v>
      </c>
      <c r="D431" s="224" t="s">
        <v>1046</v>
      </c>
      <c r="E431" s="226"/>
      <c r="F431" s="226">
        <v>139471.60999999999</v>
      </c>
      <c r="G431" s="227">
        <v>267437</v>
      </c>
      <c r="H431" s="192" t="s">
        <v>1106</v>
      </c>
    </row>
    <row r="432" spans="1:8" ht="16" customHeight="1">
      <c r="A432" s="185">
        <v>9</v>
      </c>
      <c r="B432" s="193" t="s">
        <v>1048</v>
      </c>
      <c r="C432" s="202" t="s">
        <v>1165</v>
      </c>
      <c r="D432" s="224" t="s">
        <v>1046</v>
      </c>
      <c r="E432" s="226"/>
      <c r="F432" s="226">
        <v>65.55</v>
      </c>
      <c r="G432" s="227">
        <v>267371.45</v>
      </c>
      <c r="H432" s="192" t="s">
        <v>1071</v>
      </c>
    </row>
    <row r="433" spans="1:8" ht="16" customHeight="1">
      <c r="A433" s="185">
        <v>9</v>
      </c>
      <c r="B433" s="193" t="s">
        <v>1048</v>
      </c>
      <c r="C433" s="202" t="s">
        <v>1165</v>
      </c>
      <c r="D433" s="224" t="s">
        <v>1046</v>
      </c>
      <c r="E433" s="226"/>
      <c r="F433" s="226">
        <v>99.66</v>
      </c>
      <c r="G433" s="227">
        <v>267271.78999999998</v>
      </c>
      <c r="H433" s="192" t="s">
        <v>1071</v>
      </c>
    </row>
    <row r="434" spans="1:8" ht="16" customHeight="1">
      <c r="A434" s="185">
        <v>9</v>
      </c>
      <c r="B434" s="193" t="s">
        <v>1048</v>
      </c>
      <c r="C434" s="202" t="s">
        <v>1214</v>
      </c>
      <c r="D434" s="224" t="s">
        <v>1046</v>
      </c>
      <c r="E434" s="226"/>
      <c r="F434" s="226">
        <v>2510</v>
      </c>
      <c r="G434" s="227">
        <v>164761.79</v>
      </c>
      <c r="H434" s="192" t="s">
        <v>1110</v>
      </c>
    </row>
    <row r="435" spans="1:8" ht="16" customHeight="1">
      <c r="A435" s="185">
        <v>9</v>
      </c>
      <c r="B435" s="193" t="s">
        <v>1048</v>
      </c>
      <c r="C435" s="202" t="s">
        <v>1165</v>
      </c>
      <c r="D435" s="224" t="s">
        <v>1046</v>
      </c>
      <c r="E435" s="226"/>
      <c r="F435" s="226">
        <v>15.2</v>
      </c>
      <c r="G435" s="227">
        <v>164746.59</v>
      </c>
      <c r="H435" s="192" t="s">
        <v>1071</v>
      </c>
    </row>
    <row r="436" spans="1:8" ht="16" customHeight="1">
      <c r="A436" s="185">
        <v>9</v>
      </c>
      <c r="B436" s="193" t="s">
        <v>1048</v>
      </c>
      <c r="C436" s="202" t="s">
        <v>1165</v>
      </c>
      <c r="D436" s="224" t="s">
        <v>1046</v>
      </c>
      <c r="E436" s="226"/>
      <c r="F436" s="226">
        <v>94.05</v>
      </c>
      <c r="G436" s="227">
        <v>164652.54</v>
      </c>
      <c r="H436" s="192" t="s">
        <v>1071</v>
      </c>
    </row>
    <row r="437" spans="1:8" ht="16" customHeight="1">
      <c r="A437" s="185">
        <v>9</v>
      </c>
      <c r="B437" s="193" t="s">
        <v>1048</v>
      </c>
      <c r="C437" s="202" t="s">
        <v>1165</v>
      </c>
      <c r="D437" s="224" t="s">
        <v>1046</v>
      </c>
      <c r="E437" s="226"/>
      <c r="F437" s="226">
        <v>35.15</v>
      </c>
      <c r="G437" s="227">
        <v>164617.39000000001</v>
      </c>
      <c r="H437" s="192" t="s">
        <v>1071</v>
      </c>
    </row>
    <row r="438" spans="1:8" ht="16" customHeight="1">
      <c r="A438" s="185">
        <v>9</v>
      </c>
      <c r="B438" s="193" t="s">
        <v>1048</v>
      </c>
      <c r="C438" s="202" t="s">
        <v>1165</v>
      </c>
      <c r="D438" s="224" t="s">
        <v>1046</v>
      </c>
      <c r="E438" s="226"/>
      <c r="F438" s="226">
        <v>128.25</v>
      </c>
      <c r="G438" s="227">
        <v>165569.14000000001</v>
      </c>
      <c r="H438" s="192" t="s">
        <v>1071</v>
      </c>
    </row>
    <row r="439" spans="1:8" ht="16" customHeight="1">
      <c r="A439" s="185">
        <v>9</v>
      </c>
      <c r="B439" s="193" t="s">
        <v>1048</v>
      </c>
      <c r="C439" s="229" t="s">
        <v>1215</v>
      </c>
      <c r="D439" s="224" t="s">
        <v>1046</v>
      </c>
      <c r="E439" s="226"/>
      <c r="F439" s="226">
        <v>3776.5</v>
      </c>
      <c r="G439" s="227">
        <v>618292.64</v>
      </c>
      <c r="H439" s="192" t="s">
        <v>1075</v>
      </c>
    </row>
    <row r="440" spans="1:8" ht="16" customHeight="1">
      <c r="A440" s="185">
        <v>9</v>
      </c>
      <c r="B440" s="193" t="s">
        <v>1048</v>
      </c>
      <c r="C440" s="229" t="s">
        <v>1216</v>
      </c>
      <c r="D440" s="224" t="s">
        <v>1046</v>
      </c>
      <c r="E440" s="226"/>
      <c r="F440" s="226">
        <v>4401</v>
      </c>
      <c r="G440" s="227">
        <v>613891.64</v>
      </c>
      <c r="H440" s="192" t="s">
        <v>1075</v>
      </c>
    </row>
    <row r="441" spans="1:8" ht="16" customHeight="1">
      <c r="A441" s="185">
        <v>9</v>
      </c>
      <c r="B441" s="193" t="s">
        <v>1048</v>
      </c>
      <c r="C441" s="229" t="s">
        <v>1217</v>
      </c>
      <c r="D441" s="224" t="s">
        <v>1046</v>
      </c>
      <c r="E441" s="226"/>
      <c r="F441" s="226">
        <v>1091.5</v>
      </c>
      <c r="G441" s="227">
        <v>612800.14</v>
      </c>
      <c r="H441" s="192" t="s">
        <v>1075</v>
      </c>
    </row>
    <row r="442" spans="1:8" ht="16" customHeight="1">
      <c r="A442" s="185">
        <v>9</v>
      </c>
      <c r="B442" s="193" t="s">
        <v>1048</v>
      </c>
      <c r="C442" s="229" t="s">
        <v>1218</v>
      </c>
      <c r="D442" s="224" t="s">
        <v>1046</v>
      </c>
      <c r="E442" s="226"/>
      <c r="F442" s="226">
        <v>1250</v>
      </c>
      <c r="G442" s="227">
        <v>611550.14</v>
      </c>
      <c r="H442" s="192" t="s">
        <v>1075</v>
      </c>
    </row>
    <row r="443" spans="1:8" ht="16" customHeight="1">
      <c r="A443" s="185">
        <v>9</v>
      </c>
      <c r="B443" s="193" t="s">
        <v>1048</v>
      </c>
      <c r="C443" s="229" t="s">
        <v>1219</v>
      </c>
      <c r="D443" s="224" t="s">
        <v>1046</v>
      </c>
      <c r="E443" s="226"/>
      <c r="F443" s="226">
        <v>430</v>
      </c>
      <c r="G443" s="227">
        <v>611120.14</v>
      </c>
      <c r="H443" s="192" t="s">
        <v>1075</v>
      </c>
    </row>
    <row r="444" spans="1:8" ht="16" customHeight="1">
      <c r="A444" s="185">
        <v>9</v>
      </c>
      <c r="B444" s="193" t="s">
        <v>1048</v>
      </c>
      <c r="C444" s="229" t="s">
        <v>1220</v>
      </c>
      <c r="D444" s="224" t="s">
        <v>1046</v>
      </c>
      <c r="E444" s="226"/>
      <c r="F444" s="226">
        <v>5586.88</v>
      </c>
      <c r="G444" s="227">
        <v>605533.26</v>
      </c>
      <c r="H444" s="192" t="s">
        <v>1075</v>
      </c>
    </row>
    <row r="445" spans="1:8" ht="16" customHeight="1">
      <c r="A445" s="185">
        <v>9</v>
      </c>
      <c r="B445" s="193" t="s">
        <v>1048</v>
      </c>
      <c r="C445" s="229" t="s">
        <v>1221</v>
      </c>
      <c r="D445" s="224" t="s">
        <v>1046</v>
      </c>
      <c r="E445" s="226"/>
      <c r="F445" s="226">
        <v>110</v>
      </c>
      <c r="G445" s="227">
        <v>605423.26</v>
      </c>
      <c r="H445" s="192" t="s">
        <v>1108</v>
      </c>
    </row>
    <row r="446" spans="1:8" ht="16" customHeight="1">
      <c r="A446" s="185">
        <v>9</v>
      </c>
      <c r="B446" s="193" t="s">
        <v>1048</v>
      </c>
      <c r="C446" s="229" t="s">
        <v>1222</v>
      </c>
      <c r="D446" s="203" t="s">
        <v>1046</v>
      </c>
      <c r="E446" s="226"/>
      <c r="F446" s="226">
        <v>11621</v>
      </c>
      <c r="G446" s="227">
        <v>593802.26</v>
      </c>
      <c r="H446" s="192" t="s">
        <v>1102</v>
      </c>
    </row>
    <row r="447" spans="1:8" ht="16" customHeight="1">
      <c r="A447" s="185">
        <v>9</v>
      </c>
      <c r="B447" s="193" t="s">
        <v>1048</v>
      </c>
      <c r="C447" s="202" t="s">
        <v>1165</v>
      </c>
      <c r="D447" s="224" t="s">
        <v>1046</v>
      </c>
      <c r="E447" s="226"/>
      <c r="F447" s="226">
        <v>42.75</v>
      </c>
      <c r="G447" s="227">
        <v>233759.51</v>
      </c>
      <c r="H447" s="192" t="s">
        <v>1071</v>
      </c>
    </row>
    <row r="448" spans="1:8" ht="16" customHeight="1">
      <c r="A448" s="185">
        <v>9</v>
      </c>
      <c r="B448" s="193" t="s">
        <v>1048</v>
      </c>
      <c r="C448" s="202" t="s">
        <v>1165</v>
      </c>
      <c r="D448" s="224" t="s">
        <v>1046</v>
      </c>
      <c r="E448" s="226"/>
      <c r="F448" s="226">
        <v>34.200000000000003</v>
      </c>
      <c r="G448" s="227">
        <v>233725.31</v>
      </c>
      <c r="H448" s="192" t="s">
        <v>1071</v>
      </c>
    </row>
    <row r="449" spans="1:8" ht="16" customHeight="1">
      <c r="A449" s="185">
        <v>9</v>
      </c>
      <c r="B449" s="193" t="s">
        <v>1048</v>
      </c>
      <c r="C449" s="229" t="s">
        <v>1223</v>
      </c>
      <c r="D449" s="224" t="s">
        <v>1046</v>
      </c>
      <c r="E449" s="226"/>
      <c r="F449" s="226">
        <v>2500</v>
      </c>
      <c r="G449" s="227">
        <v>215825.31</v>
      </c>
      <c r="H449" s="192" t="s">
        <v>1112</v>
      </c>
    </row>
    <row r="450" spans="1:8" ht="16" customHeight="1">
      <c r="A450" s="185">
        <v>9</v>
      </c>
      <c r="B450" s="193" t="s">
        <v>1048</v>
      </c>
      <c r="C450" s="229" t="s">
        <v>1224</v>
      </c>
      <c r="D450" s="224" t="s">
        <v>1046</v>
      </c>
      <c r="E450" s="226"/>
      <c r="F450" s="226">
        <v>1000</v>
      </c>
      <c r="G450" s="227">
        <v>214825.31</v>
      </c>
      <c r="H450" s="192" t="s">
        <v>1075</v>
      </c>
    </row>
    <row r="451" spans="1:8" ht="16" customHeight="1">
      <c r="A451" s="185">
        <v>9</v>
      </c>
      <c r="B451" s="193" t="s">
        <v>1048</v>
      </c>
      <c r="C451" s="229" t="s">
        <v>1225</v>
      </c>
      <c r="D451" s="224" t="s">
        <v>1046</v>
      </c>
      <c r="E451" s="226"/>
      <c r="F451" s="226">
        <v>5896.76</v>
      </c>
      <c r="G451" s="227">
        <v>208928.55</v>
      </c>
      <c r="H451" s="192" t="s">
        <v>1079</v>
      </c>
    </row>
    <row r="452" spans="1:8" ht="16" customHeight="1">
      <c r="A452" s="185">
        <v>9</v>
      </c>
      <c r="B452" s="193" t="s">
        <v>1048</v>
      </c>
      <c r="C452" s="229" t="s">
        <v>1226</v>
      </c>
      <c r="D452" s="224" t="s">
        <v>1046</v>
      </c>
      <c r="E452" s="226"/>
      <c r="F452" s="226">
        <v>10000</v>
      </c>
      <c r="G452" s="227">
        <v>198928.55</v>
      </c>
      <c r="H452" s="192" t="s">
        <v>1079</v>
      </c>
    </row>
    <row r="453" spans="1:8" ht="16" customHeight="1">
      <c r="A453" s="185">
        <v>9</v>
      </c>
      <c r="B453" s="193" t="s">
        <v>1048</v>
      </c>
      <c r="C453" s="229" t="s">
        <v>1227</v>
      </c>
      <c r="D453" s="224" t="s">
        <v>1046</v>
      </c>
      <c r="E453" s="226"/>
      <c r="F453" s="226">
        <v>13210</v>
      </c>
      <c r="G453" s="227">
        <v>185718.55</v>
      </c>
      <c r="H453" s="192" t="s">
        <v>1112</v>
      </c>
    </row>
    <row r="454" spans="1:8" ht="16" customHeight="1">
      <c r="A454" s="185">
        <v>9</v>
      </c>
      <c r="B454" s="193" t="s">
        <v>1048</v>
      </c>
      <c r="C454" s="202" t="s">
        <v>1165</v>
      </c>
      <c r="D454" s="224" t="s">
        <v>1046</v>
      </c>
      <c r="E454" s="226"/>
      <c r="F454" s="226">
        <v>24.57</v>
      </c>
      <c r="G454" s="227">
        <v>185693.98</v>
      </c>
      <c r="H454" s="192" t="s">
        <v>1071</v>
      </c>
    </row>
    <row r="455" spans="1:8" ht="16" customHeight="1">
      <c r="A455" s="185">
        <v>9</v>
      </c>
      <c r="B455" s="193" t="s">
        <v>1048</v>
      </c>
      <c r="C455" s="202" t="s">
        <v>1165</v>
      </c>
      <c r="D455" s="224" t="s">
        <v>1046</v>
      </c>
      <c r="E455" s="226"/>
      <c r="F455" s="226">
        <v>72.989999999999995</v>
      </c>
      <c r="G455" s="227">
        <v>185620.99</v>
      </c>
      <c r="H455" s="192" t="s">
        <v>1071</v>
      </c>
    </row>
    <row r="456" spans="1:8" ht="16" customHeight="1">
      <c r="A456" s="185">
        <v>9</v>
      </c>
      <c r="B456" s="193" t="s">
        <v>1048</v>
      </c>
      <c r="C456" s="202" t="s">
        <v>1165</v>
      </c>
      <c r="D456" s="224" t="s">
        <v>1046</v>
      </c>
      <c r="E456" s="226"/>
      <c r="F456" s="226">
        <v>37.049999999999997</v>
      </c>
      <c r="G456" s="227">
        <v>185583.94</v>
      </c>
      <c r="H456" s="192" t="s">
        <v>1071</v>
      </c>
    </row>
    <row r="457" spans="1:8" ht="16" customHeight="1">
      <c r="A457" s="185">
        <v>9</v>
      </c>
      <c r="B457" s="193" t="s">
        <v>1048</v>
      </c>
      <c r="C457" s="202" t="s">
        <v>1165</v>
      </c>
      <c r="D457" s="224" t="s">
        <v>1046</v>
      </c>
      <c r="E457" s="226"/>
      <c r="F457" s="226">
        <v>72.989999999999995</v>
      </c>
      <c r="G457" s="227">
        <v>185510.95</v>
      </c>
      <c r="H457" s="192" t="s">
        <v>1071</v>
      </c>
    </row>
    <row r="458" spans="1:8" ht="16" customHeight="1">
      <c r="A458" s="185">
        <v>9</v>
      </c>
      <c r="B458" s="193" t="s">
        <v>1048</v>
      </c>
      <c r="C458" s="229" t="s">
        <v>1228</v>
      </c>
      <c r="D458" s="224" t="s">
        <v>1046</v>
      </c>
      <c r="E458" s="226"/>
      <c r="F458" s="226">
        <v>15000</v>
      </c>
      <c r="G458" s="227">
        <v>170510.95</v>
      </c>
      <c r="H458" s="192" t="s">
        <v>1047</v>
      </c>
    </row>
    <row r="459" spans="1:8" ht="16" customHeight="1">
      <c r="A459" s="185">
        <v>9</v>
      </c>
      <c r="B459" s="193" t="s">
        <v>1048</v>
      </c>
      <c r="C459" s="229" t="s">
        <v>1229</v>
      </c>
      <c r="D459" s="224" t="s">
        <v>1046</v>
      </c>
      <c r="E459" s="226"/>
      <c r="F459" s="226">
        <v>248</v>
      </c>
      <c r="G459" s="227">
        <v>177022.95</v>
      </c>
      <c r="H459" s="192" t="s">
        <v>1124</v>
      </c>
    </row>
    <row r="460" spans="1:8" ht="16" customHeight="1">
      <c r="A460" s="185">
        <v>9</v>
      </c>
      <c r="B460" s="193" t="s">
        <v>1048</v>
      </c>
      <c r="C460" s="229" t="s">
        <v>1230</v>
      </c>
      <c r="D460" s="224" t="s">
        <v>1046</v>
      </c>
      <c r="E460" s="226"/>
      <c r="F460" s="226">
        <v>332.44</v>
      </c>
      <c r="G460" s="227">
        <v>176690.51</v>
      </c>
      <c r="H460" s="192" t="s">
        <v>1075</v>
      </c>
    </row>
    <row r="461" spans="1:8" ht="16" customHeight="1">
      <c r="A461" s="185">
        <v>9</v>
      </c>
      <c r="B461" s="193" t="s">
        <v>1048</v>
      </c>
      <c r="C461" s="229" t="s">
        <v>1231</v>
      </c>
      <c r="D461" s="224" t="s">
        <v>1046</v>
      </c>
      <c r="E461" s="226"/>
      <c r="F461" s="226">
        <v>800</v>
      </c>
      <c r="G461" s="227">
        <v>175890.51</v>
      </c>
      <c r="H461" s="192" t="s">
        <v>1128</v>
      </c>
    </row>
    <row r="462" spans="1:8" ht="16" customHeight="1">
      <c r="A462" s="185">
        <v>9</v>
      </c>
      <c r="B462" s="193" t="s">
        <v>1048</v>
      </c>
      <c r="C462" s="229" t="s">
        <v>1232</v>
      </c>
      <c r="D462" s="224" t="s">
        <v>1046</v>
      </c>
      <c r="E462" s="226"/>
      <c r="F462" s="226">
        <v>42000</v>
      </c>
      <c r="G462" s="227">
        <v>133890.51</v>
      </c>
      <c r="H462" s="192" t="s">
        <v>1128</v>
      </c>
    </row>
    <row r="463" spans="1:8" ht="16" customHeight="1">
      <c r="A463" s="185">
        <v>9</v>
      </c>
      <c r="B463" s="193" t="s">
        <v>1048</v>
      </c>
      <c r="C463" s="229" t="s">
        <v>1233</v>
      </c>
      <c r="D463" s="224" t="s">
        <v>1046</v>
      </c>
      <c r="E463" s="226"/>
      <c r="F463" s="226">
        <v>6000</v>
      </c>
      <c r="G463" s="227">
        <v>127890.51</v>
      </c>
      <c r="H463" s="192" t="s">
        <v>1124</v>
      </c>
    </row>
    <row r="464" spans="1:8" ht="16" customHeight="1">
      <c r="A464" s="185">
        <v>9</v>
      </c>
      <c r="B464" s="193" t="s">
        <v>1048</v>
      </c>
      <c r="C464" s="229" t="s">
        <v>1234</v>
      </c>
      <c r="D464" s="224" t="s">
        <v>1046</v>
      </c>
      <c r="E464" s="226"/>
      <c r="F464" s="226">
        <v>89656</v>
      </c>
      <c r="G464" s="227">
        <v>38234.51</v>
      </c>
      <c r="H464" s="192" t="s">
        <v>1110</v>
      </c>
    </row>
    <row r="465" spans="1:8" ht="16" customHeight="1">
      <c r="A465" s="185">
        <v>9</v>
      </c>
      <c r="B465" s="193" t="s">
        <v>1048</v>
      </c>
      <c r="C465" s="229" t="s">
        <v>1235</v>
      </c>
      <c r="D465" s="224" t="s">
        <v>1046</v>
      </c>
      <c r="E465" s="226"/>
      <c r="F465" s="226">
        <v>7000</v>
      </c>
      <c r="G465" s="227">
        <v>31234.51</v>
      </c>
      <c r="H465" s="192" t="s">
        <v>1112</v>
      </c>
    </row>
    <row r="466" spans="1:8" ht="16" customHeight="1">
      <c r="A466" s="185">
        <v>9</v>
      </c>
      <c r="B466" s="193" t="s">
        <v>1048</v>
      </c>
      <c r="C466" s="229" t="s">
        <v>1223</v>
      </c>
      <c r="D466" s="224" t="s">
        <v>1046</v>
      </c>
      <c r="E466" s="226"/>
      <c r="F466" s="226">
        <v>2600</v>
      </c>
      <c r="G466" s="227">
        <v>28634.51</v>
      </c>
      <c r="H466" s="192" t="s">
        <v>1112</v>
      </c>
    </row>
    <row r="467" spans="1:8" ht="16" customHeight="1">
      <c r="A467" s="185">
        <v>9</v>
      </c>
      <c r="B467" s="193" t="s">
        <v>1048</v>
      </c>
      <c r="C467" s="229" t="s">
        <v>1165</v>
      </c>
      <c r="D467" s="224" t="s">
        <v>1046</v>
      </c>
      <c r="E467" s="226"/>
      <c r="F467" s="226">
        <v>35.880000000000003</v>
      </c>
      <c r="G467" s="227">
        <v>208598.63</v>
      </c>
      <c r="H467" s="192" t="s">
        <v>1071</v>
      </c>
    </row>
    <row r="468" spans="1:8" ht="16" customHeight="1">
      <c r="A468" s="185">
        <v>9</v>
      </c>
      <c r="B468" s="193" t="s">
        <v>1048</v>
      </c>
      <c r="C468" s="229" t="s">
        <v>1165</v>
      </c>
      <c r="D468" s="224" t="s">
        <v>1046</v>
      </c>
      <c r="E468" s="226"/>
      <c r="F468" s="226">
        <v>172.49</v>
      </c>
      <c r="G468" s="227">
        <v>208426.14</v>
      </c>
      <c r="H468" s="192" t="s">
        <v>1071</v>
      </c>
    </row>
    <row r="469" spans="1:8" ht="16" customHeight="1">
      <c r="A469" s="185">
        <v>9</v>
      </c>
      <c r="B469" s="193" t="s">
        <v>1048</v>
      </c>
      <c r="C469" s="229" t="s">
        <v>1236</v>
      </c>
      <c r="D469" s="224" t="s">
        <v>1046</v>
      </c>
      <c r="E469" s="226"/>
      <c r="F469" s="226">
        <v>1380</v>
      </c>
      <c r="G469" s="227">
        <v>701525.68</v>
      </c>
      <c r="H469" s="192" t="s">
        <v>1075</v>
      </c>
    </row>
    <row r="470" spans="1:8" ht="16" customHeight="1">
      <c r="A470" s="185">
        <v>9</v>
      </c>
      <c r="B470" s="193" t="s">
        <v>1048</v>
      </c>
      <c r="C470" s="229" t="s">
        <v>1237</v>
      </c>
      <c r="D470" s="224" t="s">
        <v>1046</v>
      </c>
      <c r="E470" s="226"/>
      <c r="F470" s="226">
        <v>2000</v>
      </c>
      <c r="G470" s="227">
        <v>699525.68</v>
      </c>
      <c r="H470" s="192" t="s">
        <v>1124</v>
      </c>
    </row>
    <row r="471" spans="1:8" ht="16" customHeight="1">
      <c r="A471" s="185">
        <v>9</v>
      </c>
      <c r="B471" s="193" t="s">
        <v>1048</v>
      </c>
      <c r="C471" s="229" t="s">
        <v>1238</v>
      </c>
      <c r="D471" s="224" t="s">
        <v>1046</v>
      </c>
      <c r="E471" s="226"/>
      <c r="F471" s="226">
        <v>29611</v>
      </c>
      <c r="G471" s="227">
        <v>669914.68000000005</v>
      </c>
      <c r="H471" s="192" t="s">
        <v>1110</v>
      </c>
    </row>
    <row r="472" spans="1:8" ht="16" customHeight="1">
      <c r="A472" s="185">
        <v>9</v>
      </c>
      <c r="B472" s="193" t="s">
        <v>1048</v>
      </c>
      <c r="C472" s="229" t="s">
        <v>1239</v>
      </c>
      <c r="D472" s="224" t="s">
        <v>1046</v>
      </c>
      <c r="E472" s="226"/>
      <c r="F472" s="226">
        <v>5180</v>
      </c>
      <c r="G472" s="227">
        <v>664734.68000000005</v>
      </c>
      <c r="H472" s="192" t="s">
        <v>1110</v>
      </c>
    </row>
    <row r="473" spans="1:8" ht="16" customHeight="1">
      <c r="A473" s="185">
        <v>9</v>
      </c>
      <c r="B473" s="193" t="s">
        <v>1048</v>
      </c>
      <c r="C473" s="229" t="s">
        <v>1240</v>
      </c>
      <c r="D473" s="224" t="s">
        <v>1046</v>
      </c>
      <c r="E473" s="226"/>
      <c r="F473" s="226">
        <v>676.5</v>
      </c>
      <c r="G473" s="227">
        <v>664058.18000000005</v>
      </c>
      <c r="H473" s="192" t="s">
        <v>1075</v>
      </c>
    </row>
    <row r="474" spans="1:8" ht="16" customHeight="1">
      <c r="A474" s="185">
        <v>9</v>
      </c>
      <c r="B474" s="193" t="s">
        <v>1048</v>
      </c>
      <c r="C474" s="229" t="s">
        <v>1241</v>
      </c>
      <c r="D474" s="224" t="s">
        <v>1046</v>
      </c>
      <c r="E474" s="226"/>
      <c r="F474" s="226">
        <v>33000</v>
      </c>
      <c r="G474" s="227">
        <v>631058.18000000005</v>
      </c>
      <c r="H474" s="192" t="s">
        <v>1110</v>
      </c>
    </row>
    <row r="475" spans="1:8" ht="16" customHeight="1">
      <c r="A475" s="185">
        <v>9</v>
      </c>
      <c r="B475" s="193" t="s">
        <v>1048</v>
      </c>
      <c r="C475" s="229" t="s">
        <v>1242</v>
      </c>
      <c r="D475" s="224" t="s">
        <v>1046</v>
      </c>
      <c r="E475" s="226"/>
      <c r="F475" s="226">
        <v>214</v>
      </c>
      <c r="G475" s="227">
        <v>630844.18000000005</v>
      </c>
      <c r="H475" s="192" t="s">
        <v>1075</v>
      </c>
    </row>
    <row r="476" spans="1:8" ht="16" customHeight="1">
      <c r="A476" s="185">
        <v>9</v>
      </c>
      <c r="B476" s="193" t="s">
        <v>1048</v>
      </c>
      <c r="C476" s="229" t="s">
        <v>1243</v>
      </c>
      <c r="D476" s="224" t="s">
        <v>1046</v>
      </c>
      <c r="E476" s="226"/>
      <c r="F476" s="226">
        <v>13314</v>
      </c>
      <c r="G476" s="227">
        <v>617530.18000000005</v>
      </c>
      <c r="H476" s="192" t="s">
        <v>1110</v>
      </c>
    </row>
    <row r="477" spans="1:8" ht="16" customHeight="1">
      <c r="A477" s="185">
        <v>9</v>
      </c>
      <c r="B477" s="193" t="s">
        <v>1048</v>
      </c>
      <c r="C477" s="229" t="s">
        <v>1244</v>
      </c>
      <c r="D477" s="224" t="s">
        <v>1046</v>
      </c>
      <c r="E477" s="226"/>
      <c r="F477" s="226">
        <v>299.5</v>
      </c>
      <c r="G477" s="227">
        <v>617230.68000000005</v>
      </c>
      <c r="H477" s="192" t="s">
        <v>1075</v>
      </c>
    </row>
    <row r="478" spans="1:8" ht="16" customHeight="1">
      <c r="A478" s="185">
        <v>9</v>
      </c>
      <c r="B478" s="193" t="s">
        <v>1048</v>
      </c>
      <c r="C478" s="229" t="s">
        <v>1245</v>
      </c>
      <c r="D478" s="224" t="s">
        <v>1046</v>
      </c>
      <c r="E478" s="226"/>
      <c r="F478" s="226">
        <v>239</v>
      </c>
      <c r="G478" s="227">
        <v>616991.68000000005</v>
      </c>
      <c r="H478" s="192" t="s">
        <v>1075</v>
      </c>
    </row>
    <row r="479" spans="1:8" ht="16" customHeight="1">
      <c r="A479" s="185">
        <v>9</v>
      </c>
      <c r="B479" s="193" t="s">
        <v>1048</v>
      </c>
      <c r="C479" s="229" t="s">
        <v>1246</v>
      </c>
      <c r="D479" s="224" t="s">
        <v>1046</v>
      </c>
      <c r="E479" s="226"/>
      <c r="F479" s="226">
        <v>2650</v>
      </c>
      <c r="G479" s="227">
        <v>614341.68000000005</v>
      </c>
      <c r="H479" s="192" t="s">
        <v>1047</v>
      </c>
    </row>
    <row r="480" spans="1:8" ht="16" customHeight="1">
      <c r="A480" s="185">
        <v>9</v>
      </c>
      <c r="B480" s="193" t="s">
        <v>1048</v>
      </c>
      <c r="C480" s="229" t="s">
        <v>1247</v>
      </c>
      <c r="D480" s="224" t="s">
        <v>1046</v>
      </c>
      <c r="E480" s="226"/>
      <c r="F480" s="226">
        <v>1760</v>
      </c>
      <c r="G480" s="227">
        <v>612581.68000000005</v>
      </c>
      <c r="H480" s="192" t="s">
        <v>1047</v>
      </c>
    </row>
    <row r="481" spans="1:8" ht="16" customHeight="1">
      <c r="A481" s="185">
        <v>9</v>
      </c>
      <c r="B481" s="193" t="s">
        <v>1048</v>
      </c>
      <c r="C481" s="229" t="s">
        <v>1248</v>
      </c>
      <c r="D481" s="224" t="s">
        <v>1046</v>
      </c>
      <c r="E481" s="226"/>
      <c r="F481" s="226">
        <v>150000</v>
      </c>
      <c r="G481" s="227">
        <v>462581.68</v>
      </c>
      <c r="H481" s="192" t="s">
        <v>1110</v>
      </c>
    </row>
    <row r="482" spans="1:8" ht="16" customHeight="1">
      <c r="A482" s="185">
        <v>9</v>
      </c>
      <c r="B482" s="193" t="s">
        <v>1048</v>
      </c>
      <c r="C482" s="229" t="s">
        <v>1249</v>
      </c>
      <c r="D482" s="224" t="s">
        <v>1046</v>
      </c>
      <c r="E482" s="226"/>
      <c r="F482" s="226">
        <v>78000</v>
      </c>
      <c r="G482" s="227">
        <v>384581.68</v>
      </c>
      <c r="H482" s="192" t="s">
        <v>1110</v>
      </c>
    </row>
    <row r="483" spans="1:8" ht="16" customHeight="1">
      <c r="A483" s="185">
        <v>9</v>
      </c>
      <c r="B483" s="193" t="s">
        <v>1048</v>
      </c>
      <c r="C483" s="229" t="s">
        <v>1165</v>
      </c>
      <c r="D483" s="224" t="s">
        <v>1046</v>
      </c>
      <c r="E483" s="226"/>
      <c r="F483" s="226">
        <v>199.5</v>
      </c>
      <c r="G483" s="227">
        <v>384382.18</v>
      </c>
      <c r="H483" s="192" t="s">
        <v>1071</v>
      </c>
    </row>
    <row r="484" spans="1:8" ht="16" customHeight="1">
      <c r="A484" s="185">
        <v>9</v>
      </c>
      <c r="B484" s="193" t="s">
        <v>1048</v>
      </c>
      <c r="C484" s="229" t="s">
        <v>1165</v>
      </c>
      <c r="D484" s="224" t="s">
        <v>1046</v>
      </c>
      <c r="E484" s="226"/>
      <c r="F484" s="226">
        <v>60.42</v>
      </c>
      <c r="G484" s="227">
        <v>353321.76</v>
      </c>
      <c r="H484" s="192" t="s">
        <v>1071</v>
      </c>
    </row>
    <row r="485" spans="1:8" ht="16" customHeight="1">
      <c r="A485" s="185">
        <v>9</v>
      </c>
      <c r="B485" s="193" t="s">
        <v>1048</v>
      </c>
      <c r="C485" s="229" t="s">
        <v>1250</v>
      </c>
      <c r="D485" s="224" t="s">
        <v>1046</v>
      </c>
      <c r="E485" s="226"/>
      <c r="F485" s="226">
        <v>20000</v>
      </c>
      <c r="G485" s="227">
        <v>366488.32000000001</v>
      </c>
      <c r="H485" s="192" t="s">
        <v>1091</v>
      </c>
    </row>
    <row r="486" spans="1:8" ht="16" customHeight="1">
      <c r="A486" s="185">
        <v>9</v>
      </c>
      <c r="B486" s="193" t="s">
        <v>1048</v>
      </c>
      <c r="C486" s="229" t="s">
        <v>1165</v>
      </c>
      <c r="D486" s="224" t="s">
        <v>1046</v>
      </c>
      <c r="E486" s="226"/>
      <c r="F486" s="226">
        <v>21.7</v>
      </c>
      <c r="G486" s="227">
        <v>366466.62</v>
      </c>
      <c r="H486" s="192" t="s">
        <v>1071</v>
      </c>
    </row>
    <row r="487" spans="1:8" ht="16" customHeight="1">
      <c r="A487" s="185">
        <v>9</v>
      </c>
      <c r="B487" s="193" t="s">
        <v>1048</v>
      </c>
      <c r="C487" s="229" t="s">
        <v>1165</v>
      </c>
      <c r="D487" s="224" t="s">
        <v>1046</v>
      </c>
      <c r="E487" s="226"/>
      <c r="F487" s="226">
        <v>14.25</v>
      </c>
      <c r="G487" s="227">
        <v>366452.37</v>
      </c>
      <c r="H487" s="192" t="s">
        <v>1071</v>
      </c>
    </row>
    <row r="488" spans="1:8" ht="16" customHeight="1">
      <c r="A488" s="185">
        <v>9</v>
      </c>
      <c r="B488" s="193" t="s">
        <v>1048</v>
      </c>
      <c r="C488" s="229" t="s">
        <v>1165</v>
      </c>
      <c r="D488" s="224" t="s">
        <v>1046</v>
      </c>
      <c r="E488" s="226"/>
      <c r="F488" s="226">
        <v>14.25</v>
      </c>
      <c r="G488" s="227">
        <v>366438.12</v>
      </c>
      <c r="H488" s="192" t="s">
        <v>1071</v>
      </c>
    </row>
    <row r="489" spans="1:8" ht="16" customHeight="1">
      <c r="A489" s="185">
        <v>9</v>
      </c>
      <c r="B489" s="193" t="s">
        <v>1048</v>
      </c>
      <c r="C489" s="229" t="s">
        <v>1251</v>
      </c>
      <c r="D489" s="224" t="s">
        <v>1046</v>
      </c>
      <c r="E489" s="226"/>
      <c r="F489" s="226">
        <v>5352</v>
      </c>
      <c r="G489" s="227">
        <v>361086.12</v>
      </c>
      <c r="H489" s="192" t="s">
        <v>1110</v>
      </c>
    </row>
    <row r="490" spans="1:8" ht="16" customHeight="1">
      <c r="A490" s="185">
        <v>9</v>
      </c>
      <c r="B490" s="193" t="s">
        <v>1048</v>
      </c>
      <c r="C490" s="230" t="s">
        <v>1252</v>
      </c>
      <c r="D490" s="203" t="s">
        <v>1046</v>
      </c>
      <c r="E490" s="226"/>
      <c r="F490" s="226">
        <v>400</v>
      </c>
      <c r="G490" s="227">
        <v>360686.12</v>
      </c>
      <c r="H490" s="192" t="s">
        <v>1053</v>
      </c>
    </row>
    <row r="491" spans="1:8" ht="16" customHeight="1">
      <c r="A491" s="185">
        <v>9</v>
      </c>
      <c r="B491" s="193" t="s">
        <v>1048</v>
      </c>
      <c r="C491" s="229" t="s">
        <v>1253</v>
      </c>
      <c r="D491" s="224" t="s">
        <v>1046</v>
      </c>
      <c r="E491" s="226"/>
      <c r="F491" s="226">
        <v>40000</v>
      </c>
      <c r="G491" s="227">
        <v>460686.12</v>
      </c>
      <c r="H491" s="192" t="s">
        <v>1124</v>
      </c>
    </row>
    <row r="492" spans="1:8" ht="16" customHeight="1">
      <c r="A492" s="185">
        <v>9</v>
      </c>
      <c r="B492" s="193" t="s">
        <v>1048</v>
      </c>
      <c r="C492" s="229" t="s">
        <v>1254</v>
      </c>
      <c r="D492" s="224" t="s">
        <v>1046</v>
      </c>
      <c r="E492" s="226"/>
      <c r="F492" s="226">
        <v>134</v>
      </c>
      <c r="G492" s="227">
        <v>412168.43</v>
      </c>
      <c r="H492" s="192" t="s">
        <v>1108</v>
      </c>
    </row>
    <row r="493" spans="1:8" ht="16" customHeight="1">
      <c r="A493" s="185">
        <v>9</v>
      </c>
      <c r="B493" s="193" t="s">
        <v>1048</v>
      </c>
      <c r="C493" s="229" t="s">
        <v>1255</v>
      </c>
      <c r="D493" s="224" t="s">
        <v>1046</v>
      </c>
      <c r="E493" s="226"/>
      <c r="F493" s="226">
        <v>1810</v>
      </c>
      <c r="G493" s="227">
        <v>410358.43</v>
      </c>
      <c r="H493" s="192" t="s">
        <v>1075</v>
      </c>
    </row>
    <row r="494" spans="1:8" ht="16" customHeight="1">
      <c r="A494" s="185">
        <v>9</v>
      </c>
      <c r="B494" s="193" t="s">
        <v>1048</v>
      </c>
      <c r="C494" s="229" t="s">
        <v>1256</v>
      </c>
      <c r="D494" s="224" t="s">
        <v>1046</v>
      </c>
      <c r="E494" s="226"/>
      <c r="F494" s="226">
        <v>5096.54</v>
      </c>
      <c r="G494" s="227">
        <v>405261.89</v>
      </c>
      <c r="H494" s="192" t="s">
        <v>1075</v>
      </c>
    </row>
    <row r="495" spans="1:8" ht="16" customHeight="1">
      <c r="A495" s="185">
        <v>9</v>
      </c>
      <c r="B495" s="193" t="s">
        <v>1048</v>
      </c>
      <c r="C495" s="229" t="s">
        <v>1257</v>
      </c>
      <c r="D495" s="224" t="s">
        <v>1046</v>
      </c>
      <c r="E495" s="226"/>
      <c r="F495" s="226">
        <v>1796.57</v>
      </c>
      <c r="G495" s="227">
        <v>403465.32</v>
      </c>
      <c r="H495" s="192" t="s">
        <v>1075</v>
      </c>
    </row>
    <row r="496" spans="1:8" ht="16" customHeight="1">
      <c r="A496" s="185">
        <v>9</v>
      </c>
      <c r="B496" s="193" t="s">
        <v>1048</v>
      </c>
      <c r="C496" s="229" t="s">
        <v>1258</v>
      </c>
      <c r="D496" s="224" t="s">
        <v>1046</v>
      </c>
      <c r="E496" s="226"/>
      <c r="F496" s="226">
        <v>1101</v>
      </c>
      <c r="G496" s="227">
        <v>402364.32</v>
      </c>
      <c r="H496" s="192" t="s">
        <v>1075</v>
      </c>
    </row>
    <row r="497" spans="1:8" ht="16" customHeight="1">
      <c r="A497" s="185">
        <v>9</v>
      </c>
      <c r="B497" s="193" t="s">
        <v>1048</v>
      </c>
      <c r="C497" s="229" t="s">
        <v>1259</v>
      </c>
      <c r="D497" s="224" t="s">
        <v>1046</v>
      </c>
      <c r="E497" s="226"/>
      <c r="F497" s="226">
        <v>420.26</v>
      </c>
      <c r="G497" s="227">
        <v>401944.06</v>
      </c>
      <c r="H497" s="192" t="s">
        <v>1075</v>
      </c>
    </row>
    <row r="498" spans="1:8" ht="16" customHeight="1">
      <c r="A498" s="185">
        <v>9</v>
      </c>
      <c r="B498" s="193" t="s">
        <v>1048</v>
      </c>
      <c r="C498" s="229" t="s">
        <v>1260</v>
      </c>
      <c r="D498" s="224" t="s">
        <v>1046</v>
      </c>
      <c r="E498" s="226"/>
      <c r="F498" s="226">
        <v>4017.9</v>
      </c>
      <c r="G498" s="227">
        <v>397926.16</v>
      </c>
      <c r="H498" s="192" t="s">
        <v>1075</v>
      </c>
    </row>
    <row r="499" spans="1:8" ht="16" customHeight="1">
      <c r="A499" s="185">
        <v>9</v>
      </c>
      <c r="B499" s="193" t="s">
        <v>1048</v>
      </c>
      <c r="C499" s="229" t="s">
        <v>1260</v>
      </c>
      <c r="D499" s="224" t="s">
        <v>1046</v>
      </c>
      <c r="E499" s="226"/>
      <c r="F499" s="226">
        <v>1405</v>
      </c>
      <c r="G499" s="227">
        <v>396521.16</v>
      </c>
      <c r="H499" s="192" t="s">
        <v>1075</v>
      </c>
    </row>
    <row r="500" spans="1:8" ht="16" customHeight="1">
      <c r="A500" s="185">
        <v>9</v>
      </c>
      <c r="B500" s="193" t="s">
        <v>1048</v>
      </c>
      <c r="C500" s="229" t="s">
        <v>1261</v>
      </c>
      <c r="D500" s="224" t="s">
        <v>1046</v>
      </c>
      <c r="E500" s="226"/>
      <c r="F500" s="226">
        <v>2827.2</v>
      </c>
      <c r="G500" s="227">
        <v>393693.96</v>
      </c>
      <c r="H500" s="192" t="s">
        <v>1114</v>
      </c>
    </row>
    <row r="501" spans="1:8" ht="16" customHeight="1">
      <c r="A501" s="185">
        <v>9</v>
      </c>
      <c r="B501" s="193" t="s">
        <v>1048</v>
      </c>
      <c r="C501" s="229" t="s">
        <v>1262</v>
      </c>
      <c r="D501" s="224" t="s">
        <v>1046</v>
      </c>
      <c r="E501" s="226"/>
      <c r="F501" s="226">
        <v>1050</v>
      </c>
      <c r="G501" s="227">
        <v>392643.96</v>
      </c>
      <c r="H501" s="192" t="s">
        <v>1124</v>
      </c>
    </row>
    <row r="502" spans="1:8" ht="16" customHeight="1">
      <c r="A502" s="185">
        <v>9</v>
      </c>
      <c r="B502" s="193" t="s">
        <v>1048</v>
      </c>
      <c r="C502" s="229" t="s">
        <v>1263</v>
      </c>
      <c r="D502" s="224" t="s">
        <v>1046</v>
      </c>
      <c r="E502" s="226"/>
      <c r="F502" s="226">
        <v>15533</v>
      </c>
      <c r="G502" s="227">
        <v>577110.96</v>
      </c>
      <c r="H502" s="192" t="s">
        <v>1110</v>
      </c>
    </row>
    <row r="503" spans="1:8" ht="16" customHeight="1">
      <c r="A503" s="185">
        <v>9</v>
      </c>
      <c r="B503" s="193" t="s">
        <v>1048</v>
      </c>
      <c r="C503" s="229" t="s">
        <v>1264</v>
      </c>
      <c r="D503" s="224" t="s">
        <v>1046</v>
      </c>
      <c r="E503" s="226"/>
      <c r="F503" s="226">
        <v>5570</v>
      </c>
      <c r="G503" s="227">
        <v>571540.96</v>
      </c>
      <c r="H503" s="192" t="s">
        <v>1050</v>
      </c>
    </row>
    <row r="504" spans="1:8" ht="16" customHeight="1">
      <c r="A504" s="185">
        <v>9</v>
      </c>
      <c r="B504" s="193" t="s">
        <v>1048</v>
      </c>
      <c r="C504" s="229" t="s">
        <v>1265</v>
      </c>
      <c r="D504" s="224" t="s">
        <v>1046</v>
      </c>
      <c r="E504" s="226"/>
      <c r="F504" s="226">
        <v>30000</v>
      </c>
      <c r="G504" s="227">
        <v>541540.96</v>
      </c>
      <c r="H504" s="192" t="s">
        <v>1050</v>
      </c>
    </row>
    <row r="505" spans="1:8" ht="16" customHeight="1">
      <c r="A505" s="185">
        <v>9</v>
      </c>
      <c r="B505" s="193" t="s">
        <v>1048</v>
      </c>
      <c r="C505" s="229" t="s">
        <v>1266</v>
      </c>
      <c r="D505" s="224" t="s">
        <v>1046</v>
      </c>
      <c r="E505" s="226"/>
      <c r="F505" s="226">
        <v>13000</v>
      </c>
      <c r="G505" s="227">
        <v>528540.96</v>
      </c>
      <c r="H505" s="192" t="s">
        <v>1110</v>
      </c>
    </row>
    <row r="506" spans="1:8" ht="16" customHeight="1">
      <c r="A506" s="185">
        <v>9</v>
      </c>
      <c r="B506" s="193" t="s">
        <v>1048</v>
      </c>
      <c r="C506" s="229" t="s">
        <v>1267</v>
      </c>
      <c r="D506" s="224" t="s">
        <v>1046</v>
      </c>
      <c r="E506" s="226"/>
      <c r="F506" s="226">
        <v>10551</v>
      </c>
      <c r="G506" s="227">
        <v>517989.96</v>
      </c>
      <c r="H506" s="192" t="s">
        <v>1110</v>
      </c>
    </row>
    <row r="507" spans="1:8" ht="16" customHeight="1">
      <c r="A507" s="185">
        <v>9</v>
      </c>
      <c r="B507" s="193" t="s">
        <v>1048</v>
      </c>
      <c r="C507" s="229" t="s">
        <v>1268</v>
      </c>
      <c r="D507" s="224" t="s">
        <v>1046</v>
      </c>
      <c r="E507" s="226"/>
      <c r="F507" s="226">
        <v>29200</v>
      </c>
      <c r="G507" s="227">
        <v>488789.96</v>
      </c>
      <c r="H507" s="192" t="s">
        <v>1110</v>
      </c>
    </row>
    <row r="508" spans="1:8" ht="16" customHeight="1">
      <c r="A508" s="185">
        <v>9</v>
      </c>
      <c r="B508" s="193" t="s">
        <v>1048</v>
      </c>
      <c r="C508" s="229" t="s">
        <v>1269</v>
      </c>
      <c r="D508" s="224" t="s">
        <v>1046</v>
      </c>
      <c r="E508" s="226"/>
      <c r="F508" s="226">
        <v>25000</v>
      </c>
      <c r="G508" s="227">
        <v>463789.96</v>
      </c>
      <c r="H508" s="192" t="s">
        <v>1110</v>
      </c>
    </row>
    <row r="509" spans="1:8" ht="16" customHeight="1">
      <c r="A509" s="185">
        <v>9</v>
      </c>
      <c r="B509" s="193" t="s">
        <v>1048</v>
      </c>
      <c r="C509" s="229" t="s">
        <v>1270</v>
      </c>
      <c r="D509" s="224" t="s">
        <v>1046</v>
      </c>
      <c r="E509" s="226"/>
      <c r="F509" s="226">
        <v>531.6</v>
      </c>
      <c r="G509" s="227">
        <v>463258.36</v>
      </c>
      <c r="H509" s="192" t="s">
        <v>1053</v>
      </c>
    </row>
    <row r="510" spans="1:8" ht="16" customHeight="1">
      <c r="A510" s="185">
        <v>9</v>
      </c>
      <c r="B510" s="193" t="s">
        <v>1048</v>
      </c>
      <c r="C510" s="229" t="s">
        <v>1271</v>
      </c>
      <c r="D510" s="224" t="s">
        <v>1046</v>
      </c>
      <c r="E510" s="226"/>
      <c r="F510" s="226">
        <v>10000</v>
      </c>
      <c r="G510" s="227">
        <v>453258.36</v>
      </c>
      <c r="H510" s="192" t="s">
        <v>1047</v>
      </c>
    </row>
    <row r="511" spans="1:8" ht="16" customHeight="1">
      <c r="A511" s="185">
        <v>9</v>
      </c>
      <c r="B511" s="193" t="s">
        <v>1048</v>
      </c>
      <c r="C511" s="229" t="s">
        <v>1272</v>
      </c>
      <c r="D511" s="224" t="s">
        <v>1046</v>
      </c>
      <c r="E511" s="226"/>
      <c r="F511" s="226">
        <v>11000</v>
      </c>
      <c r="G511" s="227">
        <v>442258.36</v>
      </c>
      <c r="H511" s="192" t="s">
        <v>1110</v>
      </c>
    </row>
    <row r="512" spans="1:8" ht="16" customHeight="1">
      <c r="A512" s="185">
        <v>9</v>
      </c>
      <c r="B512" s="193" t="s">
        <v>1048</v>
      </c>
      <c r="C512" s="229" t="s">
        <v>1273</v>
      </c>
      <c r="D512" s="224" t="s">
        <v>1046</v>
      </c>
      <c r="E512" s="226"/>
      <c r="F512" s="226">
        <v>905</v>
      </c>
      <c r="G512" s="227">
        <v>441353.36</v>
      </c>
      <c r="H512" s="192" t="s">
        <v>1124</v>
      </c>
    </row>
    <row r="513" spans="1:8" ht="16" customHeight="1">
      <c r="A513" s="185">
        <v>9</v>
      </c>
      <c r="B513" s="193" t="s">
        <v>1048</v>
      </c>
      <c r="C513" s="229" t="s">
        <v>1274</v>
      </c>
      <c r="D513" s="224" t="s">
        <v>1046</v>
      </c>
      <c r="E513" s="226"/>
      <c r="F513" s="226">
        <v>10000</v>
      </c>
      <c r="G513" s="227">
        <v>428353.36</v>
      </c>
      <c r="H513" s="192" t="s">
        <v>1047</v>
      </c>
    </row>
    <row r="514" spans="1:8" ht="16" customHeight="1">
      <c r="A514" s="185">
        <v>9</v>
      </c>
      <c r="B514" s="193" t="s">
        <v>1048</v>
      </c>
      <c r="C514" s="229" t="s">
        <v>1275</v>
      </c>
      <c r="D514" s="224" t="s">
        <v>1046</v>
      </c>
      <c r="E514" s="226"/>
      <c r="F514" s="226">
        <v>3750</v>
      </c>
      <c r="G514" s="227">
        <v>424603.36</v>
      </c>
      <c r="H514" s="192" t="s">
        <v>1050</v>
      </c>
    </row>
    <row r="515" spans="1:8" ht="16" customHeight="1">
      <c r="A515" s="185">
        <v>9</v>
      </c>
      <c r="B515" s="193" t="s">
        <v>1048</v>
      </c>
      <c r="C515" s="229" t="s">
        <v>1276</v>
      </c>
      <c r="D515" s="224" t="s">
        <v>1046</v>
      </c>
      <c r="E515" s="226"/>
      <c r="F515" s="226">
        <v>81883.75</v>
      </c>
      <c r="G515" s="227">
        <v>342719.61</v>
      </c>
      <c r="H515" s="192" t="s">
        <v>1110</v>
      </c>
    </row>
    <row r="516" spans="1:8" ht="16" customHeight="1">
      <c r="A516" s="185">
        <v>9</v>
      </c>
      <c r="B516" s="193" t="s">
        <v>1048</v>
      </c>
      <c r="C516" s="229" t="s">
        <v>1277</v>
      </c>
      <c r="D516" s="224" t="s">
        <v>1046</v>
      </c>
      <c r="E516" s="226"/>
      <c r="F516" s="226">
        <v>8100</v>
      </c>
      <c r="G516" s="227">
        <v>334619.61</v>
      </c>
      <c r="H516" s="192" t="s">
        <v>1110</v>
      </c>
    </row>
    <row r="517" spans="1:8" ht="16" customHeight="1">
      <c r="A517" s="185">
        <v>9</v>
      </c>
      <c r="B517" s="193" t="s">
        <v>1048</v>
      </c>
      <c r="C517" s="229" t="s">
        <v>1278</v>
      </c>
      <c r="D517" s="224" t="s">
        <v>1046</v>
      </c>
      <c r="E517" s="226"/>
      <c r="F517" s="226">
        <v>352</v>
      </c>
      <c r="G517" s="227">
        <v>334267.61</v>
      </c>
      <c r="H517" s="192" t="s">
        <v>1047</v>
      </c>
    </row>
    <row r="518" spans="1:8" ht="16" customHeight="1">
      <c r="A518" s="185">
        <v>9</v>
      </c>
      <c r="B518" s="193" t="s">
        <v>1048</v>
      </c>
      <c r="C518" s="229" t="s">
        <v>1279</v>
      </c>
      <c r="D518" s="224" t="s">
        <v>1046</v>
      </c>
      <c r="E518" s="226"/>
      <c r="F518" s="226">
        <v>4480</v>
      </c>
      <c r="G518" s="227">
        <v>1741797.61</v>
      </c>
      <c r="H518" s="192" t="s">
        <v>1110</v>
      </c>
    </row>
    <row r="519" spans="1:8" ht="16" customHeight="1">
      <c r="A519" s="185">
        <v>9</v>
      </c>
      <c r="B519" s="193" t="s">
        <v>1048</v>
      </c>
      <c r="C519" s="229" t="s">
        <v>1280</v>
      </c>
      <c r="D519" s="224" t="s">
        <v>1046</v>
      </c>
      <c r="E519" s="226"/>
      <c r="F519" s="226">
        <v>2388</v>
      </c>
      <c r="G519" s="227">
        <v>1739409.61</v>
      </c>
      <c r="H519" s="192" t="s">
        <v>1110</v>
      </c>
    </row>
    <row r="520" spans="1:8" ht="16" customHeight="1">
      <c r="A520" s="185">
        <v>9</v>
      </c>
      <c r="B520" s="193" t="s">
        <v>1048</v>
      </c>
      <c r="C520" s="229" t="s">
        <v>1281</v>
      </c>
      <c r="D520" s="224" t="s">
        <v>1046</v>
      </c>
      <c r="E520" s="226"/>
      <c r="F520" s="226">
        <v>18000</v>
      </c>
      <c r="G520" s="227">
        <v>1721409.61</v>
      </c>
      <c r="H520" s="192" t="s">
        <v>1110</v>
      </c>
    </row>
    <row r="521" spans="1:8" ht="16" customHeight="1">
      <c r="A521" s="185">
        <v>9</v>
      </c>
      <c r="B521" s="193" t="s">
        <v>1048</v>
      </c>
      <c r="C521" s="229" t="s">
        <v>1282</v>
      </c>
      <c r="D521" s="224" t="s">
        <v>1046</v>
      </c>
      <c r="E521" s="226"/>
      <c r="F521" s="226">
        <v>9482</v>
      </c>
      <c r="G521" s="227">
        <v>1711927.61</v>
      </c>
      <c r="H521" s="192" t="s">
        <v>1110</v>
      </c>
    </row>
    <row r="522" spans="1:8" ht="16" customHeight="1">
      <c r="A522" s="185">
        <v>9</v>
      </c>
      <c r="B522" s="193" t="s">
        <v>1048</v>
      </c>
      <c r="C522" s="229" t="s">
        <v>1283</v>
      </c>
      <c r="D522" s="224" t="s">
        <v>1046</v>
      </c>
      <c r="E522" s="226"/>
      <c r="F522" s="226">
        <v>2400</v>
      </c>
      <c r="G522" s="227">
        <v>1709527.61</v>
      </c>
      <c r="H522" s="192" t="s">
        <v>1110</v>
      </c>
    </row>
    <row r="523" spans="1:8" ht="16" customHeight="1">
      <c r="A523" s="185">
        <v>9</v>
      </c>
      <c r="B523" s="193" t="s">
        <v>1048</v>
      </c>
      <c r="C523" s="229" t="s">
        <v>1284</v>
      </c>
      <c r="D523" s="224" t="s">
        <v>1046</v>
      </c>
      <c r="E523" s="226"/>
      <c r="F523" s="226">
        <v>2935.5</v>
      </c>
      <c r="G523" s="227">
        <v>1706592.11</v>
      </c>
      <c r="H523" s="192" t="s">
        <v>1110</v>
      </c>
    </row>
    <row r="524" spans="1:8" ht="16" customHeight="1">
      <c r="A524" s="185">
        <v>9</v>
      </c>
      <c r="B524" s="193" t="s">
        <v>1048</v>
      </c>
      <c r="C524" s="229" t="s">
        <v>1285</v>
      </c>
      <c r="D524" s="224" t="s">
        <v>1046</v>
      </c>
      <c r="E524" s="226"/>
      <c r="F524" s="226">
        <v>78853</v>
      </c>
      <c r="G524" s="227">
        <v>1627739.11</v>
      </c>
      <c r="H524" s="192" t="s">
        <v>1110</v>
      </c>
    </row>
    <row r="525" spans="1:8" ht="16" customHeight="1">
      <c r="A525" s="185">
        <v>9</v>
      </c>
      <c r="B525" s="193" t="s">
        <v>1048</v>
      </c>
      <c r="C525" s="229" t="s">
        <v>1286</v>
      </c>
      <c r="D525" s="224" t="s">
        <v>1046</v>
      </c>
      <c r="E525" s="226"/>
      <c r="F525" s="226">
        <v>20176</v>
      </c>
      <c r="G525" s="227">
        <v>1607563.11</v>
      </c>
      <c r="H525" s="192" t="s">
        <v>1050</v>
      </c>
    </row>
    <row r="526" spans="1:8" ht="16" customHeight="1">
      <c r="A526" s="185">
        <v>9</v>
      </c>
      <c r="B526" s="193" t="s">
        <v>1048</v>
      </c>
      <c r="C526" s="229" t="s">
        <v>1287</v>
      </c>
      <c r="D526" s="224" t="s">
        <v>1046</v>
      </c>
      <c r="E526" s="226"/>
      <c r="F526" s="226">
        <v>12857</v>
      </c>
      <c r="G526" s="227">
        <v>1594706.11</v>
      </c>
      <c r="H526" s="192" t="s">
        <v>1083</v>
      </c>
    </row>
    <row r="527" spans="1:8" ht="16" customHeight="1">
      <c r="A527" s="185">
        <v>9</v>
      </c>
      <c r="B527" s="193" t="s">
        <v>1048</v>
      </c>
      <c r="C527" s="229" t="s">
        <v>1288</v>
      </c>
      <c r="D527" s="224" t="s">
        <v>1046</v>
      </c>
      <c r="E527" s="226"/>
      <c r="F527" s="226">
        <v>25000</v>
      </c>
      <c r="G527" s="227">
        <v>1569706.11</v>
      </c>
      <c r="H527" s="192" t="s">
        <v>1110</v>
      </c>
    </row>
    <row r="528" spans="1:8" ht="16" customHeight="1">
      <c r="A528" s="185">
        <v>9</v>
      </c>
      <c r="B528" s="193" t="s">
        <v>1048</v>
      </c>
      <c r="C528" s="229" t="s">
        <v>1289</v>
      </c>
      <c r="D528" s="224" t="s">
        <v>1046</v>
      </c>
      <c r="E528" s="226"/>
      <c r="F528" s="226">
        <v>130660</v>
      </c>
      <c r="G528" s="227">
        <v>1439046.11</v>
      </c>
      <c r="H528" s="192" t="s">
        <v>1110</v>
      </c>
    </row>
    <row r="529" spans="1:8" ht="16" customHeight="1">
      <c r="A529" s="185">
        <v>9</v>
      </c>
      <c r="B529" s="193" t="s">
        <v>1048</v>
      </c>
      <c r="C529" s="229" t="s">
        <v>1290</v>
      </c>
      <c r="D529" s="224" t="s">
        <v>1046</v>
      </c>
      <c r="E529" s="226"/>
      <c r="F529" s="226">
        <v>345000</v>
      </c>
      <c r="G529" s="227">
        <v>1094046.1100000001</v>
      </c>
      <c r="H529" s="192" t="s">
        <v>1110</v>
      </c>
    </row>
    <row r="530" spans="1:8" ht="16" customHeight="1">
      <c r="A530" s="185">
        <v>9</v>
      </c>
      <c r="B530" s="193" t="s">
        <v>1048</v>
      </c>
      <c r="C530" s="229" t="s">
        <v>1165</v>
      </c>
      <c r="D530" s="224" t="s">
        <v>1046</v>
      </c>
      <c r="E530" s="226"/>
      <c r="F530" s="226">
        <v>14.25</v>
      </c>
      <c r="G530" s="227">
        <v>834775.55</v>
      </c>
      <c r="H530" s="192" t="s">
        <v>1071</v>
      </c>
    </row>
    <row r="531" spans="1:8" ht="16" customHeight="1">
      <c r="A531" s="185">
        <v>9</v>
      </c>
      <c r="B531" s="193" t="s">
        <v>1048</v>
      </c>
      <c r="C531" s="229" t="s">
        <v>1291</v>
      </c>
      <c r="D531" s="203" t="s">
        <v>1046</v>
      </c>
      <c r="E531" s="226"/>
      <c r="F531" s="226">
        <v>48</v>
      </c>
      <c r="G531" s="227">
        <v>649727.55000000005</v>
      </c>
      <c r="H531" s="192" t="s">
        <v>1053</v>
      </c>
    </row>
    <row r="532" spans="1:8" ht="16" customHeight="1">
      <c r="A532" s="185">
        <v>9</v>
      </c>
      <c r="B532" s="193" t="s">
        <v>1048</v>
      </c>
      <c r="C532" s="229" t="s">
        <v>1292</v>
      </c>
      <c r="D532" s="224" t="s">
        <v>1046</v>
      </c>
      <c r="E532" s="226"/>
      <c r="F532" s="226">
        <v>535</v>
      </c>
      <c r="G532" s="227">
        <v>644312.55000000005</v>
      </c>
      <c r="H532" s="192" t="s">
        <v>1075</v>
      </c>
    </row>
    <row r="533" spans="1:8" ht="16" customHeight="1">
      <c r="A533" s="185">
        <v>9</v>
      </c>
      <c r="B533" s="193" t="s">
        <v>1048</v>
      </c>
      <c r="C533" s="229" t="s">
        <v>1293</v>
      </c>
      <c r="D533" s="224" t="s">
        <v>1046</v>
      </c>
      <c r="E533" s="226"/>
      <c r="F533" s="226">
        <v>262</v>
      </c>
      <c r="G533" s="227">
        <v>644050.55000000005</v>
      </c>
      <c r="H533" s="192" t="s">
        <v>1075</v>
      </c>
    </row>
    <row r="534" spans="1:8" ht="16" customHeight="1">
      <c r="A534" s="185">
        <v>9</v>
      </c>
      <c r="B534" s="193" t="s">
        <v>1048</v>
      </c>
      <c r="C534" s="229" t="s">
        <v>1294</v>
      </c>
      <c r="D534" s="224" t="s">
        <v>1046</v>
      </c>
      <c r="E534" s="226"/>
      <c r="F534" s="226">
        <v>705</v>
      </c>
      <c r="G534" s="227">
        <v>643345.55000000005</v>
      </c>
      <c r="H534" s="192" t="s">
        <v>1075</v>
      </c>
    </row>
    <row r="535" spans="1:8" ht="16" customHeight="1">
      <c r="A535" s="185">
        <v>9</v>
      </c>
      <c r="B535" s="193" t="s">
        <v>1048</v>
      </c>
      <c r="C535" s="229" t="s">
        <v>1295</v>
      </c>
      <c r="D535" s="224" t="s">
        <v>1046</v>
      </c>
      <c r="E535" s="226"/>
      <c r="F535" s="226">
        <v>50</v>
      </c>
      <c r="G535" s="227">
        <v>643295.55000000005</v>
      </c>
      <c r="H535" s="192" t="s">
        <v>1075</v>
      </c>
    </row>
    <row r="536" spans="1:8" ht="16" customHeight="1">
      <c r="A536" s="185">
        <v>9</v>
      </c>
      <c r="B536" s="193" t="s">
        <v>1048</v>
      </c>
      <c r="C536" s="229" t="s">
        <v>1296</v>
      </c>
      <c r="D536" s="224" t="s">
        <v>1046</v>
      </c>
      <c r="E536" s="226"/>
      <c r="F536" s="226">
        <v>500</v>
      </c>
      <c r="G536" s="227">
        <v>642795.55000000005</v>
      </c>
      <c r="H536" s="192" t="s">
        <v>1081</v>
      </c>
    </row>
    <row r="537" spans="1:8" ht="16" customHeight="1">
      <c r="A537" s="185">
        <v>9</v>
      </c>
      <c r="B537" s="193" t="s">
        <v>1048</v>
      </c>
      <c r="C537" s="229" t="s">
        <v>1297</v>
      </c>
      <c r="D537" s="224" t="s">
        <v>1046</v>
      </c>
      <c r="E537" s="226"/>
      <c r="F537" s="226">
        <v>362.5</v>
      </c>
      <c r="G537" s="227">
        <v>642433.05000000005</v>
      </c>
      <c r="H537" s="192" t="s">
        <v>1075</v>
      </c>
    </row>
    <row r="538" spans="1:8" ht="16" customHeight="1">
      <c r="A538" s="185">
        <v>9</v>
      </c>
      <c r="B538" s="193" t="s">
        <v>1048</v>
      </c>
      <c r="C538" s="229" t="s">
        <v>1298</v>
      </c>
      <c r="D538" s="224" t="s">
        <v>1046</v>
      </c>
      <c r="E538" s="226"/>
      <c r="F538" s="226">
        <v>1239</v>
      </c>
      <c r="G538" s="227">
        <v>641194.05000000005</v>
      </c>
      <c r="H538" s="192" t="s">
        <v>1075</v>
      </c>
    </row>
    <row r="539" spans="1:8" ht="16" customHeight="1">
      <c r="A539" s="185">
        <v>9</v>
      </c>
      <c r="B539" s="193" t="s">
        <v>1048</v>
      </c>
      <c r="C539" s="229" t="s">
        <v>1299</v>
      </c>
      <c r="D539" s="224" t="s">
        <v>1046</v>
      </c>
      <c r="E539" s="226"/>
      <c r="F539" s="226">
        <v>600</v>
      </c>
      <c r="G539" s="227">
        <v>640594.05000000005</v>
      </c>
      <c r="H539" s="192" t="s">
        <v>1110</v>
      </c>
    </row>
    <row r="540" spans="1:8" ht="16" customHeight="1">
      <c r="A540" s="185">
        <v>9</v>
      </c>
      <c r="B540" s="193" t="s">
        <v>1048</v>
      </c>
      <c r="C540" s="229" t="s">
        <v>1300</v>
      </c>
      <c r="D540" s="224" t="s">
        <v>1046</v>
      </c>
      <c r="E540" s="226"/>
      <c r="F540" s="226">
        <v>170</v>
      </c>
      <c r="G540" s="227">
        <v>640424.05000000005</v>
      </c>
      <c r="H540" s="192" t="s">
        <v>1124</v>
      </c>
    </row>
    <row r="541" spans="1:8" ht="16" customHeight="1">
      <c r="A541" s="185">
        <v>9</v>
      </c>
      <c r="B541" s="193" t="s">
        <v>1048</v>
      </c>
      <c r="C541" s="229" t="s">
        <v>1301</v>
      </c>
      <c r="D541" s="224" t="s">
        <v>1046</v>
      </c>
      <c r="E541" s="226"/>
      <c r="F541" s="226">
        <v>110</v>
      </c>
      <c r="G541" s="227">
        <v>640314.05000000005</v>
      </c>
      <c r="H541" s="192" t="s">
        <v>1108</v>
      </c>
    </row>
    <row r="542" spans="1:8" ht="16" customHeight="1">
      <c r="A542" s="185">
        <v>9</v>
      </c>
      <c r="B542" s="193" t="s">
        <v>1048</v>
      </c>
      <c r="C542" s="229" t="s">
        <v>1302</v>
      </c>
      <c r="D542" s="224" t="s">
        <v>1046</v>
      </c>
      <c r="E542" s="226"/>
      <c r="F542" s="226">
        <v>2071.8000000000002</v>
      </c>
      <c r="G542" s="227">
        <v>638242.25</v>
      </c>
      <c r="H542" s="192" t="s">
        <v>1097</v>
      </c>
    </row>
    <row r="543" spans="1:8" ht="16" customHeight="1">
      <c r="A543" s="185">
        <v>9</v>
      </c>
      <c r="B543" s="193" t="s">
        <v>1048</v>
      </c>
      <c r="C543" s="229" t="s">
        <v>1303</v>
      </c>
      <c r="D543" s="224" t="s">
        <v>1046</v>
      </c>
      <c r="E543" s="226"/>
      <c r="F543" s="226">
        <v>519</v>
      </c>
      <c r="G543" s="227">
        <v>637723.25</v>
      </c>
      <c r="H543" s="192" t="s">
        <v>1075</v>
      </c>
    </row>
    <row r="544" spans="1:8" ht="16" customHeight="1">
      <c r="A544" s="185">
        <v>9</v>
      </c>
      <c r="B544" s="193" t="s">
        <v>1048</v>
      </c>
      <c r="C544" s="229" t="s">
        <v>1304</v>
      </c>
      <c r="D544" s="224" t="s">
        <v>1046</v>
      </c>
      <c r="E544" s="226"/>
      <c r="F544" s="226">
        <v>362.5</v>
      </c>
      <c r="G544" s="227">
        <v>637360.75</v>
      </c>
      <c r="H544" s="192" t="s">
        <v>1075</v>
      </c>
    </row>
    <row r="545" spans="1:8" ht="16" customHeight="1">
      <c r="A545" s="185">
        <v>9</v>
      </c>
      <c r="B545" s="193" t="s">
        <v>1048</v>
      </c>
      <c r="C545" s="229" t="s">
        <v>1305</v>
      </c>
      <c r="D545" s="224" t="s">
        <v>1046</v>
      </c>
      <c r="E545" s="226"/>
      <c r="F545">
        <v>102762.20000000001</v>
      </c>
      <c r="G545" s="227"/>
      <c r="H545" s="192" t="s">
        <v>1087</v>
      </c>
    </row>
    <row r="546" spans="1:8" ht="16" customHeight="1">
      <c r="A546" s="185">
        <v>9</v>
      </c>
      <c r="B546" s="193" t="s">
        <v>1048</v>
      </c>
      <c r="C546" s="229" t="s">
        <v>1306</v>
      </c>
      <c r="D546" s="224" t="s">
        <v>1046</v>
      </c>
      <c r="E546" s="226"/>
      <c r="F546" s="226">
        <v>20000</v>
      </c>
      <c r="G546" s="227">
        <v>593572.53</v>
      </c>
      <c r="H546" s="192" t="s">
        <v>1087</v>
      </c>
    </row>
    <row r="547" spans="1:8" ht="16" customHeight="1">
      <c r="A547" s="185">
        <v>9</v>
      </c>
      <c r="B547" s="193" t="s">
        <v>1048</v>
      </c>
      <c r="C547" s="229" t="s">
        <v>1307</v>
      </c>
      <c r="D547" s="224" t="s">
        <v>1046</v>
      </c>
      <c r="E547" s="226"/>
      <c r="F547" s="226">
        <v>20000</v>
      </c>
      <c r="G547" s="227">
        <v>273572.53000000003</v>
      </c>
      <c r="H547" s="192" t="s">
        <v>1110</v>
      </c>
    </row>
    <row r="548" spans="1:8" ht="16" customHeight="1">
      <c r="A548" s="185">
        <v>9</v>
      </c>
      <c r="B548" s="193" t="s">
        <v>1048</v>
      </c>
      <c r="C548" s="229" t="s">
        <v>1308</v>
      </c>
      <c r="D548" s="203" t="s">
        <v>1046</v>
      </c>
      <c r="E548" s="226"/>
      <c r="F548" s="226">
        <v>13539</v>
      </c>
      <c r="G548" s="227">
        <v>260033.53</v>
      </c>
      <c r="H548" s="192" t="s">
        <v>1102</v>
      </c>
    </row>
    <row r="549" spans="1:8" ht="16" customHeight="1">
      <c r="A549" s="185">
        <v>9</v>
      </c>
      <c r="B549" s="193" t="s">
        <v>1048</v>
      </c>
      <c r="C549" s="229" t="s">
        <v>1309</v>
      </c>
      <c r="D549" s="224" t="s">
        <v>1046</v>
      </c>
      <c r="E549" s="226"/>
      <c r="F549" s="226">
        <v>11640</v>
      </c>
      <c r="G549" s="227">
        <v>192393.53</v>
      </c>
      <c r="H549" s="192" t="s">
        <v>1110</v>
      </c>
    </row>
    <row r="550" spans="1:8" ht="16" customHeight="1">
      <c r="A550" s="185">
        <v>9</v>
      </c>
      <c r="B550" s="193" t="s">
        <v>1057</v>
      </c>
      <c r="C550" s="229" t="s">
        <v>1165</v>
      </c>
      <c r="D550" s="224" t="s">
        <v>1046</v>
      </c>
      <c r="E550" s="226"/>
      <c r="F550" s="226">
        <v>10.1</v>
      </c>
      <c r="G550" s="227">
        <v>192383.43</v>
      </c>
      <c r="H550" s="192" t="s">
        <v>1071</v>
      </c>
    </row>
    <row r="551" spans="1:8" ht="16" customHeight="1">
      <c r="A551" s="185">
        <v>9</v>
      </c>
      <c r="B551" s="193" t="s">
        <v>1057</v>
      </c>
      <c r="C551" s="229" t="s">
        <v>1165</v>
      </c>
      <c r="D551" s="224" t="s">
        <v>1046</v>
      </c>
      <c r="E551" s="226"/>
      <c r="F551" s="226">
        <v>10.1</v>
      </c>
      <c r="G551" s="227">
        <v>180518.1</v>
      </c>
      <c r="H551" s="192" t="s">
        <v>1071</v>
      </c>
    </row>
    <row r="552" spans="1:8" ht="16" customHeight="1">
      <c r="A552" s="185">
        <v>9</v>
      </c>
      <c r="B552" s="193" t="s">
        <v>1057</v>
      </c>
      <c r="C552" s="229" t="s">
        <v>1165</v>
      </c>
      <c r="D552" s="224" t="s">
        <v>1046</v>
      </c>
      <c r="E552" s="226"/>
      <c r="F552" s="226">
        <v>10.1</v>
      </c>
      <c r="G552" s="227">
        <v>180508</v>
      </c>
      <c r="H552" s="192" t="s">
        <v>1071</v>
      </c>
    </row>
    <row r="553" spans="1:8" ht="16" customHeight="1">
      <c r="A553" s="185">
        <v>9</v>
      </c>
      <c r="B553" s="193" t="s">
        <v>1057</v>
      </c>
      <c r="C553" s="229" t="s">
        <v>1165</v>
      </c>
      <c r="D553" s="224" t="s">
        <v>1046</v>
      </c>
      <c r="E553" s="226"/>
      <c r="F553" s="226">
        <v>21.7</v>
      </c>
      <c r="G553" s="227">
        <v>180486.3</v>
      </c>
      <c r="H553" s="192" t="s">
        <v>1071</v>
      </c>
    </row>
    <row r="554" spans="1:8" ht="16" customHeight="1">
      <c r="A554" s="185">
        <v>9</v>
      </c>
      <c r="B554" s="193" t="s">
        <v>1057</v>
      </c>
      <c r="C554" s="229" t="s">
        <v>1165</v>
      </c>
      <c r="D554" s="224" t="s">
        <v>1046</v>
      </c>
      <c r="E554" s="226"/>
      <c r="F554" s="226">
        <v>14.25</v>
      </c>
      <c r="G554" s="227">
        <v>180472.05</v>
      </c>
      <c r="H554" s="192" t="s">
        <v>1071</v>
      </c>
    </row>
    <row r="555" spans="1:8" ht="16" customHeight="1">
      <c r="A555" s="185">
        <v>9</v>
      </c>
      <c r="B555" s="193" t="s">
        <v>1057</v>
      </c>
      <c r="C555" s="229" t="s">
        <v>1165</v>
      </c>
      <c r="D555" s="224" t="s">
        <v>1046</v>
      </c>
      <c r="E555" s="226"/>
      <c r="F555" s="226">
        <v>8.5500000000000007</v>
      </c>
      <c r="G555" s="227">
        <v>180463.5</v>
      </c>
      <c r="H555" s="192" t="s">
        <v>1071</v>
      </c>
    </row>
    <row r="556" spans="1:8" ht="16" customHeight="1">
      <c r="A556" s="185">
        <v>9</v>
      </c>
      <c r="B556" s="193" t="s">
        <v>1057</v>
      </c>
      <c r="C556" s="229" t="s">
        <v>1165</v>
      </c>
      <c r="D556" s="224" t="s">
        <v>1046</v>
      </c>
      <c r="E556" s="226"/>
      <c r="F556" s="226">
        <v>21.7</v>
      </c>
      <c r="G556" s="227">
        <v>177251.81</v>
      </c>
      <c r="H556" s="192" t="s">
        <v>1071</v>
      </c>
    </row>
    <row r="557" spans="1:8" ht="16" customHeight="1">
      <c r="A557" s="185">
        <v>9</v>
      </c>
      <c r="B557" s="193" t="s">
        <v>1057</v>
      </c>
      <c r="C557" s="229" t="s">
        <v>1165</v>
      </c>
      <c r="D557" s="224" t="s">
        <v>1046</v>
      </c>
      <c r="E557" s="226"/>
      <c r="F557" s="226">
        <v>121.17</v>
      </c>
      <c r="G557" s="227">
        <v>177130.64</v>
      </c>
      <c r="H557" s="192" t="s">
        <v>1071</v>
      </c>
    </row>
    <row r="558" spans="1:8" ht="16" customHeight="1">
      <c r="A558" s="185">
        <v>9</v>
      </c>
      <c r="B558" s="193" t="s">
        <v>1057</v>
      </c>
      <c r="C558" s="229" t="s">
        <v>1310</v>
      </c>
      <c r="D558" s="224" t="s">
        <v>1046</v>
      </c>
      <c r="E558" s="226"/>
      <c r="F558" s="226">
        <v>1360</v>
      </c>
      <c r="G558" s="227">
        <v>175770.64</v>
      </c>
      <c r="H558" s="192" t="s">
        <v>1077</v>
      </c>
    </row>
    <row r="559" spans="1:8" ht="16" customHeight="1">
      <c r="A559" s="185">
        <v>9</v>
      </c>
      <c r="B559" s="193" t="s">
        <v>1057</v>
      </c>
      <c r="C559" s="229" t="s">
        <v>1311</v>
      </c>
      <c r="D559" s="224" t="s">
        <v>1046</v>
      </c>
      <c r="E559" s="226"/>
      <c r="F559" s="226">
        <v>1509</v>
      </c>
      <c r="G559" s="227">
        <v>174261.64</v>
      </c>
      <c r="H559" s="192" t="s">
        <v>1124</v>
      </c>
    </row>
    <row r="560" spans="1:8" ht="16" customHeight="1">
      <c r="A560" s="185">
        <v>9</v>
      </c>
      <c r="B560" s="193" t="s">
        <v>1057</v>
      </c>
      <c r="C560" s="229" t="s">
        <v>1312</v>
      </c>
      <c r="D560" s="224" t="s">
        <v>1046</v>
      </c>
      <c r="E560" s="226"/>
      <c r="F560" s="226">
        <v>220</v>
      </c>
      <c r="G560" s="227">
        <v>174041.64</v>
      </c>
      <c r="H560" s="192" t="s">
        <v>1108</v>
      </c>
    </row>
    <row r="561" spans="1:8" ht="16" customHeight="1">
      <c r="A561" s="185">
        <v>9</v>
      </c>
      <c r="B561" s="193" t="s">
        <v>1057</v>
      </c>
      <c r="C561" s="229" t="s">
        <v>1313</v>
      </c>
      <c r="D561" s="224" t="s">
        <v>1046</v>
      </c>
      <c r="E561" s="226"/>
      <c r="F561" s="226">
        <v>220</v>
      </c>
      <c r="G561" s="227">
        <v>173821.64</v>
      </c>
      <c r="H561" s="192" t="s">
        <v>1108</v>
      </c>
    </row>
    <row r="562" spans="1:8" ht="16" customHeight="1">
      <c r="A562" s="185">
        <v>9</v>
      </c>
      <c r="B562" s="193" t="s">
        <v>1057</v>
      </c>
      <c r="C562" s="229" t="s">
        <v>1314</v>
      </c>
      <c r="D562" s="224" t="s">
        <v>1046</v>
      </c>
      <c r="E562" s="226"/>
      <c r="F562" s="226">
        <v>903.75</v>
      </c>
      <c r="G562" s="227">
        <v>172917.89</v>
      </c>
      <c r="H562" s="192" t="s">
        <v>1075</v>
      </c>
    </row>
    <row r="563" spans="1:8" ht="16" customHeight="1">
      <c r="A563" s="185">
        <v>9</v>
      </c>
      <c r="B563" s="193" t="s">
        <v>1057</v>
      </c>
      <c r="C563" s="229" t="s">
        <v>1315</v>
      </c>
      <c r="D563" s="224" t="s">
        <v>1046</v>
      </c>
      <c r="E563" s="226"/>
      <c r="F563" s="226">
        <v>220</v>
      </c>
      <c r="G563" s="227">
        <v>172697.89</v>
      </c>
      <c r="H563" s="192" t="s">
        <v>1108</v>
      </c>
    </row>
    <row r="564" spans="1:8" ht="16" customHeight="1">
      <c r="A564" s="185">
        <v>9</v>
      </c>
      <c r="B564" s="193" t="s">
        <v>1057</v>
      </c>
      <c r="C564" s="229" t="s">
        <v>1316</v>
      </c>
      <c r="D564" s="224" t="s">
        <v>1046</v>
      </c>
      <c r="E564" s="226"/>
      <c r="F564" s="226">
        <v>110</v>
      </c>
      <c r="G564" s="227">
        <v>172587.89</v>
      </c>
      <c r="H564" s="192" t="s">
        <v>1108</v>
      </c>
    </row>
    <row r="565" spans="1:8" ht="16" customHeight="1">
      <c r="A565" s="185">
        <v>9</v>
      </c>
      <c r="B565" s="193" t="s">
        <v>1057</v>
      </c>
      <c r="C565" s="229" t="s">
        <v>1317</v>
      </c>
      <c r="D565" s="224" t="s">
        <v>1046</v>
      </c>
      <c r="E565" s="226"/>
      <c r="F565" s="226">
        <v>2648.61</v>
      </c>
      <c r="G565" s="227">
        <v>169939.28</v>
      </c>
      <c r="H565" s="192" t="s">
        <v>1075</v>
      </c>
    </row>
    <row r="566" spans="1:8" ht="16" customHeight="1">
      <c r="A566" s="185">
        <v>9</v>
      </c>
      <c r="B566" s="193" t="s">
        <v>1057</v>
      </c>
      <c r="C566" s="229" t="s">
        <v>1318</v>
      </c>
      <c r="D566" s="224" t="s">
        <v>1046</v>
      </c>
      <c r="E566" s="226"/>
      <c r="F566" s="226">
        <v>630</v>
      </c>
      <c r="G566" s="227">
        <v>169309.28</v>
      </c>
      <c r="H566" s="192" t="s">
        <v>1077</v>
      </c>
    </row>
    <row r="567" spans="1:8" ht="16" customHeight="1">
      <c r="A567" s="185">
        <v>9</v>
      </c>
      <c r="B567" s="193" t="s">
        <v>1057</v>
      </c>
      <c r="C567" s="229" t="s">
        <v>1319</v>
      </c>
      <c r="D567" s="224" t="s">
        <v>1046</v>
      </c>
      <c r="E567" s="226"/>
      <c r="F567" s="226">
        <v>2293</v>
      </c>
      <c r="G567" s="227">
        <v>167016.28</v>
      </c>
      <c r="H567" s="192" t="s">
        <v>1075</v>
      </c>
    </row>
    <row r="568" spans="1:8" ht="16" customHeight="1">
      <c r="A568" s="185">
        <v>9</v>
      </c>
      <c r="B568" s="193" t="s">
        <v>1057</v>
      </c>
      <c r="C568" s="229" t="s">
        <v>1320</v>
      </c>
      <c r="D568" s="224" t="s">
        <v>1046</v>
      </c>
      <c r="E568" s="226"/>
      <c r="F568" s="226">
        <v>700</v>
      </c>
      <c r="G568" s="227">
        <v>166316.28</v>
      </c>
      <c r="H568" s="192" t="s">
        <v>1077</v>
      </c>
    </row>
    <row r="569" spans="1:8" ht="16" customHeight="1">
      <c r="A569" s="185">
        <v>9</v>
      </c>
      <c r="B569" s="193" t="s">
        <v>1057</v>
      </c>
      <c r="C569" s="229" t="s">
        <v>1321</v>
      </c>
      <c r="D569" s="224" t="s">
        <v>1046</v>
      </c>
      <c r="E569" s="226"/>
      <c r="F569" s="226">
        <v>306</v>
      </c>
      <c r="G569" s="227">
        <v>166010.28</v>
      </c>
      <c r="H569" s="192" t="s">
        <v>1104</v>
      </c>
    </row>
    <row r="570" spans="1:8" ht="16" customHeight="1">
      <c r="A570" s="185">
        <v>9</v>
      </c>
      <c r="B570" s="193" t="s">
        <v>1057</v>
      </c>
      <c r="C570" s="229" t="s">
        <v>1322</v>
      </c>
      <c r="D570" s="224" t="s">
        <v>1046</v>
      </c>
      <c r="E570" s="226"/>
      <c r="F570" s="226">
        <v>300</v>
      </c>
      <c r="G570" s="227">
        <v>165710.28</v>
      </c>
      <c r="H570" s="192" t="s">
        <v>1050</v>
      </c>
    </row>
    <row r="571" spans="1:8" ht="16" customHeight="1">
      <c r="A571" s="185">
        <v>9</v>
      </c>
      <c r="B571" s="193" t="s">
        <v>1057</v>
      </c>
      <c r="C571" s="229" t="s">
        <v>1323</v>
      </c>
      <c r="D571" s="224" t="s">
        <v>1046</v>
      </c>
      <c r="E571" s="226"/>
      <c r="F571" s="226">
        <v>600</v>
      </c>
      <c r="G571" s="227">
        <v>165110.28</v>
      </c>
      <c r="H571" s="192" t="s">
        <v>1110</v>
      </c>
    </row>
    <row r="572" spans="1:8" ht="16" customHeight="1">
      <c r="A572" s="185">
        <v>9</v>
      </c>
      <c r="B572" s="193" t="s">
        <v>1057</v>
      </c>
      <c r="C572" s="229" t="s">
        <v>1324</v>
      </c>
      <c r="D572" s="224" t="s">
        <v>1046</v>
      </c>
      <c r="E572" s="226"/>
      <c r="F572" s="226">
        <v>1052.28</v>
      </c>
      <c r="G572" s="227">
        <v>164058</v>
      </c>
      <c r="H572" s="192" t="s">
        <v>1075</v>
      </c>
    </row>
    <row r="573" spans="1:8" ht="16" customHeight="1">
      <c r="A573" s="185">
        <v>9</v>
      </c>
      <c r="B573" s="193" t="s">
        <v>1057</v>
      </c>
      <c r="C573" s="229" t="s">
        <v>1165</v>
      </c>
      <c r="D573" s="224" t="s">
        <v>1046</v>
      </c>
      <c r="E573" s="226"/>
      <c r="F573" s="226">
        <v>17.100000000000001</v>
      </c>
      <c r="G573" s="227">
        <v>1346264.63</v>
      </c>
      <c r="H573" s="192" t="s">
        <v>1071</v>
      </c>
    </row>
    <row r="574" spans="1:8" ht="16" customHeight="1">
      <c r="A574" s="185">
        <v>9</v>
      </c>
      <c r="B574" s="193" t="s">
        <v>1057</v>
      </c>
      <c r="C574" s="229" t="s">
        <v>1165</v>
      </c>
      <c r="D574" s="224" t="s">
        <v>1046</v>
      </c>
      <c r="E574" s="226"/>
      <c r="F574" s="226">
        <v>88.99</v>
      </c>
      <c r="G574" s="227">
        <v>1346175.64</v>
      </c>
      <c r="H574" s="192" t="s">
        <v>1071</v>
      </c>
    </row>
    <row r="575" spans="1:8" ht="16" customHeight="1">
      <c r="A575" s="185">
        <v>9</v>
      </c>
      <c r="B575" s="193" t="s">
        <v>1057</v>
      </c>
      <c r="C575" s="229" t="s">
        <v>1165</v>
      </c>
      <c r="D575" s="224" t="s">
        <v>1046</v>
      </c>
      <c r="E575" s="226"/>
      <c r="F575" s="226">
        <v>116.85</v>
      </c>
      <c r="G575" s="227">
        <v>1346058.79</v>
      </c>
      <c r="H575" s="192" t="s">
        <v>1071</v>
      </c>
    </row>
    <row r="576" spans="1:8" ht="16" customHeight="1">
      <c r="A576" s="185">
        <v>9</v>
      </c>
      <c r="B576" s="193" t="s">
        <v>1057</v>
      </c>
      <c r="C576" s="229" t="s">
        <v>1165</v>
      </c>
      <c r="D576" s="224" t="s">
        <v>1046</v>
      </c>
      <c r="E576" s="226"/>
      <c r="F576" s="226">
        <v>241.02</v>
      </c>
      <c r="G576" s="227">
        <v>45817.77</v>
      </c>
      <c r="H576" s="192" t="s">
        <v>1071</v>
      </c>
    </row>
    <row r="577" spans="1:8" ht="16" customHeight="1">
      <c r="A577" s="185">
        <v>9</v>
      </c>
      <c r="B577" s="193" t="s">
        <v>1057</v>
      </c>
      <c r="C577" s="229" t="s">
        <v>1165</v>
      </c>
      <c r="D577" s="224" t="s">
        <v>1046</v>
      </c>
      <c r="E577" s="226"/>
      <c r="F577" s="226">
        <v>14.25</v>
      </c>
      <c r="G577" s="227">
        <v>45803.519999999997</v>
      </c>
      <c r="H577" s="192" t="s">
        <v>1071</v>
      </c>
    </row>
    <row r="578" spans="1:8" ht="16" customHeight="1">
      <c r="A578" s="185">
        <v>9</v>
      </c>
      <c r="B578" s="193" t="s">
        <v>1057</v>
      </c>
      <c r="C578" s="229" t="s">
        <v>1165</v>
      </c>
      <c r="D578" s="224" t="s">
        <v>1046</v>
      </c>
      <c r="E578" s="226"/>
      <c r="F578" s="226">
        <v>25.65</v>
      </c>
      <c r="G578" s="227">
        <v>45777.87</v>
      </c>
      <c r="H578" s="192" t="s">
        <v>1071</v>
      </c>
    </row>
    <row r="579" spans="1:8" ht="16" customHeight="1">
      <c r="A579" s="185">
        <v>9</v>
      </c>
      <c r="B579" s="193" t="s">
        <v>1057</v>
      </c>
      <c r="C579" s="229" t="s">
        <v>1165</v>
      </c>
      <c r="D579" s="224" t="s">
        <v>1046</v>
      </c>
      <c r="E579" s="226"/>
      <c r="F579" s="226">
        <v>12.35</v>
      </c>
      <c r="G579" s="227">
        <v>45765.52</v>
      </c>
      <c r="H579" s="192" t="s">
        <v>1071</v>
      </c>
    </row>
    <row r="580" spans="1:8" ht="16" customHeight="1">
      <c r="A580" s="185">
        <v>9</v>
      </c>
      <c r="B580" s="193" t="s">
        <v>1057</v>
      </c>
      <c r="C580" s="229" t="s">
        <v>1165</v>
      </c>
      <c r="D580" s="224" t="s">
        <v>1046</v>
      </c>
      <c r="E580" s="226"/>
      <c r="F580" s="226">
        <v>60.42</v>
      </c>
      <c r="G580" s="227">
        <v>45705.1</v>
      </c>
      <c r="H580" s="192" t="s">
        <v>1071</v>
      </c>
    </row>
    <row r="581" spans="1:8" ht="16" customHeight="1">
      <c r="A581" s="185">
        <v>9</v>
      </c>
      <c r="B581" s="193" t="s">
        <v>1057</v>
      </c>
      <c r="C581" s="229" t="s">
        <v>1165</v>
      </c>
      <c r="D581" s="224" t="s">
        <v>1046</v>
      </c>
      <c r="E581" s="226"/>
      <c r="F581" s="226">
        <v>39.83</v>
      </c>
      <c r="G581" s="227">
        <v>45665.27</v>
      </c>
      <c r="H581" s="192" t="s">
        <v>1071</v>
      </c>
    </row>
    <row r="582" spans="1:8" ht="16" customHeight="1">
      <c r="A582" s="185">
        <v>9</v>
      </c>
      <c r="B582" s="193" t="s">
        <v>1057</v>
      </c>
      <c r="C582" s="229" t="s">
        <v>1165</v>
      </c>
      <c r="D582" s="224" t="s">
        <v>1046</v>
      </c>
      <c r="E582" s="226"/>
      <c r="F582" s="226">
        <v>10.45</v>
      </c>
      <c r="G582" s="227">
        <v>45654.82</v>
      </c>
      <c r="H582" s="192" t="s">
        <v>1071</v>
      </c>
    </row>
    <row r="583" spans="1:8" ht="16" customHeight="1">
      <c r="A583" s="185">
        <v>9</v>
      </c>
      <c r="B583" s="193" t="s">
        <v>1057</v>
      </c>
      <c r="C583" s="229" t="s">
        <v>1165</v>
      </c>
      <c r="D583" s="224" t="s">
        <v>1046</v>
      </c>
      <c r="E583" s="226"/>
      <c r="F583" s="226">
        <v>220.4</v>
      </c>
      <c r="G583" s="227">
        <v>45434.42</v>
      </c>
      <c r="H583" s="192" t="s">
        <v>1071</v>
      </c>
    </row>
    <row r="584" spans="1:8" ht="16" customHeight="1">
      <c r="A584" s="185">
        <v>9</v>
      </c>
      <c r="B584" s="193" t="s">
        <v>1057</v>
      </c>
      <c r="C584" s="229" t="s">
        <v>1165</v>
      </c>
      <c r="D584" s="224" t="s">
        <v>1046</v>
      </c>
      <c r="E584" s="226"/>
      <c r="F584" s="226">
        <v>18.86</v>
      </c>
      <c r="G584" s="227">
        <v>45415.56</v>
      </c>
      <c r="H584" s="192" t="s">
        <v>1071</v>
      </c>
    </row>
    <row r="585" spans="1:8" ht="16" customHeight="1">
      <c r="A585" s="185">
        <v>9</v>
      </c>
      <c r="B585" s="193" t="s">
        <v>1057</v>
      </c>
      <c r="C585" s="229" t="s">
        <v>1165</v>
      </c>
      <c r="D585" s="224" t="s">
        <v>1046</v>
      </c>
      <c r="E585" s="226"/>
      <c r="F585" s="226">
        <v>98.8</v>
      </c>
      <c r="G585" s="227">
        <v>45316.76</v>
      </c>
      <c r="H585" s="192" t="s">
        <v>1071</v>
      </c>
    </row>
    <row r="586" spans="1:8" ht="16" customHeight="1">
      <c r="A586" s="185">
        <v>9</v>
      </c>
      <c r="B586" s="193" t="s">
        <v>1057</v>
      </c>
      <c r="C586" s="229" t="s">
        <v>1165</v>
      </c>
      <c r="D586" s="224" t="s">
        <v>1046</v>
      </c>
      <c r="E586" s="226"/>
      <c r="F586" s="226">
        <v>10.1</v>
      </c>
      <c r="G586" s="227">
        <v>45306.66</v>
      </c>
      <c r="H586" s="192" t="s">
        <v>1071</v>
      </c>
    </row>
    <row r="587" spans="1:8" ht="16" customHeight="1">
      <c r="A587" s="185">
        <v>9</v>
      </c>
      <c r="B587" s="193" t="s">
        <v>1057</v>
      </c>
      <c r="C587" s="229" t="s">
        <v>1165</v>
      </c>
      <c r="D587" s="224" t="s">
        <v>1046</v>
      </c>
      <c r="E587" s="226"/>
      <c r="F587" s="226">
        <v>12.1</v>
      </c>
      <c r="G587" s="227">
        <v>45294.559999999998</v>
      </c>
      <c r="H587" s="192" t="s">
        <v>1071</v>
      </c>
    </row>
    <row r="588" spans="1:8" ht="16" customHeight="1">
      <c r="A588" s="185">
        <v>9</v>
      </c>
      <c r="B588" s="193" t="s">
        <v>1057</v>
      </c>
      <c r="C588" s="229" t="s">
        <v>1165</v>
      </c>
      <c r="D588" s="224" t="s">
        <v>1046</v>
      </c>
      <c r="E588" s="226"/>
      <c r="F588" s="226">
        <v>18.86</v>
      </c>
      <c r="G588" s="227">
        <v>45275.7</v>
      </c>
      <c r="H588" s="192" t="s">
        <v>1071</v>
      </c>
    </row>
    <row r="589" spans="1:8" ht="16" customHeight="1">
      <c r="A589" s="185">
        <v>9</v>
      </c>
      <c r="B589" s="193" t="s">
        <v>1057</v>
      </c>
      <c r="C589" s="229" t="s">
        <v>1165</v>
      </c>
      <c r="D589" s="224" t="s">
        <v>1046</v>
      </c>
      <c r="E589" s="226"/>
      <c r="F589" s="226">
        <v>157.69999999999999</v>
      </c>
      <c r="G589" s="227">
        <v>45118</v>
      </c>
      <c r="H589" s="192" t="s">
        <v>1071</v>
      </c>
    </row>
    <row r="590" spans="1:8" ht="16" customHeight="1">
      <c r="A590" s="185">
        <v>9</v>
      </c>
      <c r="B590" s="193" t="s">
        <v>1057</v>
      </c>
      <c r="C590" s="229" t="s">
        <v>1325</v>
      </c>
      <c r="D590" s="224" t="s">
        <v>1046</v>
      </c>
      <c r="E590" s="226"/>
      <c r="F590" s="231">
        <v>1000</v>
      </c>
      <c r="G590" s="227">
        <v>44118</v>
      </c>
      <c r="H590" s="192" t="s">
        <v>1091</v>
      </c>
    </row>
    <row r="591" spans="1:8" ht="16" customHeight="1">
      <c r="A591" s="185">
        <v>9</v>
      </c>
      <c r="B591" s="193" t="s">
        <v>1057</v>
      </c>
      <c r="C591" s="229" t="s">
        <v>1326</v>
      </c>
      <c r="D591" s="224" t="s">
        <v>1046</v>
      </c>
      <c r="E591" s="226"/>
      <c r="F591" s="231">
        <v>322.72000000000003</v>
      </c>
      <c r="G591" s="227">
        <v>43795.28</v>
      </c>
      <c r="H591" s="192" t="s">
        <v>1075</v>
      </c>
    </row>
    <row r="592" spans="1:8" ht="16" customHeight="1">
      <c r="A592" s="185">
        <v>9</v>
      </c>
      <c r="B592" s="193" t="s">
        <v>1057</v>
      </c>
      <c r="C592" s="229" t="s">
        <v>1327</v>
      </c>
      <c r="D592" s="224" t="s">
        <v>1046</v>
      </c>
      <c r="E592" s="226"/>
      <c r="F592" s="231">
        <v>4577.5</v>
      </c>
      <c r="G592" s="227">
        <v>39217.78</v>
      </c>
      <c r="H592" s="192" t="s">
        <v>1075</v>
      </c>
    </row>
    <row r="593" spans="1:8" ht="16" customHeight="1">
      <c r="A593" s="185">
        <v>9</v>
      </c>
      <c r="B593" s="193" t="s">
        <v>1057</v>
      </c>
      <c r="C593" s="229" t="s">
        <v>1328</v>
      </c>
      <c r="D593" s="224" t="s">
        <v>1046</v>
      </c>
      <c r="E593" s="226"/>
      <c r="F593" s="231">
        <v>110</v>
      </c>
      <c r="G593" s="227">
        <v>39107.78</v>
      </c>
      <c r="H593" s="192" t="s">
        <v>1108</v>
      </c>
    </row>
    <row r="594" spans="1:8" ht="16" customHeight="1">
      <c r="A594" s="185">
        <v>9</v>
      </c>
      <c r="B594" s="193" t="s">
        <v>1057</v>
      </c>
      <c r="C594" s="229" t="s">
        <v>1329</v>
      </c>
      <c r="D594" s="224" t="s">
        <v>1046</v>
      </c>
      <c r="E594" s="226"/>
      <c r="F594" s="231">
        <v>110</v>
      </c>
      <c r="G594" s="227">
        <v>38997.78</v>
      </c>
      <c r="H594" s="192" t="s">
        <v>1108</v>
      </c>
    </row>
    <row r="595" spans="1:8" ht="16" customHeight="1">
      <c r="A595" s="185">
        <v>9</v>
      </c>
      <c r="B595" s="193" t="s">
        <v>1057</v>
      </c>
      <c r="C595" s="229" t="s">
        <v>1330</v>
      </c>
      <c r="D595" s="224" t="s">
        <v>1046</v>
      </c>
      <c r="E595" s="226"/>
      <c r="F595" s="231">
        <v>1958.24</v>
      </c>
      <c r="G595" s="227">
        <v>37039.54</v>
      </c>
      <c r="H595" s="192" t="s">
        <v>1075</v>
      </c>
    </row>
    <row r="596" spans="1:8" ht="16" customHeight="1">
      <c r="A596" s="185">
        <v>9</v>
      </c>
      <c r="B596" s="193" t="s">
        <v>1057</v>
      </c>
      <c r="C596" s="229" t="s">
        <v>1331</v>
      </c>
      <c r="D596" s="224" t="s">
        <v>1046</v>
      </c>
      <c r="E596" s="226"/>
      <c r="F596" s="231">
        <v>422.02</v>
      </c>
      <c r="G596" s="227">
        <v>36617.519999999997</v>
      </c>
      <c r="H596" s="192" t="s">
        <v>1106</v>
      </c>
    </row>
    <row r="597" spans="1:8" ht="16" customHeight="1">
      <c r="A597" s="185">
        <v>9</v>
      </c>
      <c r="B597" s="193" t="s">
        <v>1057</v>
      </c>
      <c r="C597" s="229" t="s">
        <v>1165</v>
      </c>
      <c r="D597" s="224" t="s">
        <v>1046</v>
      </c>
      <c r="E597" s="226"/>
      <c r="F597" s="226">
        <v>10.1</v>
      </c>
      <c r="G597" s="227">
        <v>36607.42</v>
      </c>
      <c r="H597" s="192" t="s">
        <v>1071</v>
      </c>
    </row>
    <row r="598" spans="1:8" ht="16" customHeight="1">
      <c r="A598" s="185">
        <v>9</v>
      </c>
      <c r="B598" s="193" t="s">
        <v>1057</v>
      </c>
      <c r="C598" s="229" t="s">
        <v>1165</v>
      </c>
      <c r="D598" s="224" t="s">
        <v>1046</v>
      </c>
      <c r="E598" s="226"/>
      <c r="F598" s="226">
        <v>118.47</v>
      </c>
      <c r="G598" s="227">
        <v>36488.949999999997</v>
      </c>
      <c r="H598" s="192" t="s">
        <v>1071</v>
      </c>
    </row>
    <row r="599" spans="1:8" ht="16" customHeight="1">
      <c r="A599" s="185">
        <v>9</v>
      </c>
      <c r="B599" s="193" t="s">
        <v>1057</v>
      </c>
      <c r="C599" s="229" t="s">
        <v>1165</v>
      </c>
      <c r="D599" s="224" t="s">
        <v>1046</v>
      </c>
      <c r="E599" s="226"/>
      <c r="F599" s="226">
        <v>10.1</v>
      </c>
      <c r="G599" s="227">
        <v>36478.85</v>
      </c>
      <c r="H599" s="192" t="s">
        <v>1071</v>
      </c>
    </row>
    <row r="600" spans="1:8" ht="16" customHeight="1">
      <c r="A600" s="185">
        <v>9</v>
      </c>
      <c r="B600" s="193" t="s">
        <v>1057</v>
      </c>
      <c r="C600" s="229" t="s">
        <v>1165</v>
      </c>
      <c r="D600" s="224" t="s">
        <v>1046</v>
      </c>
      <c r="E600" s="226"/>
      <c r="F600" s="226">
        <v>168.79</v>
      </c>
      <c r="G600" s="227">
        <v>36310.06</v>
      </c>
      <c r="H600" s="192" t="s">
        <v>1071</v>
      </c>
    </row>
    <row r="601" spans="1:8" ht="16" customHeight="1">
      <c r="A601" s="185">
        <v>9</v>
      </c>
      <c r="B601" s="193" t="s">
        <v>1057</v>
      </c>
      <c r="C601" s="229" t="s">
        <v>1165</v>
      </c>
      <c r="D601" s="224" t="s">
        <v>1046</v>
      </c>
      <c r="E601" s="226"/>
      <c r="F601" s="226">
        <v>19</v>
      </c>
      <c r="G601" s="227">
        <v>36291.06</v>
      </c>
      <c r="H601" s="192" t="s">
        <v>1071</v>
      </c>
    </row>
    <row r="602" spans="1:8" ht="16" customHeight="1">
      <c r="A602" s="185">
        <v>9</v>
      </c>
      <c r="B602" s="193" t="s">
        <v>1057</v>
      </c>
      <c r="C602" s="229" t="s">
        <v>1332</v>
      </c>
      <c r="D602" s="203" t="s">
        <v>1046</v>
      </c>
      <c r="E602" s="226"/>
      <c r="F602" s="226">
        <v>300</v>
      </c>
      <c r="G602" s="227">
        <v>32991.06</v>
      </c>
      <c r="H602" s="192" t="s">
        <v>1053</v>
      </c>
    </row>
    <row r="603" spans="1:8" ht="16" customHeight="1">
      <c r="A603" s="185">
        <v>9</v>
      </c>
      <c r="B603" s="193" t="s">
        <v>1057</v>
      </c>
      <c r="C603" s="229" t="s">
        <v>1165</v>
      </c>
      <c r="D603" s="224" t="s">
        <v>1046</v>
      </c>
      <c r="E603" s="226"/>
      <c r="F603" s="226">
        <v>203.87</v>
      </c>
      <c r="G603" s="227">
        <v>532787.18999999994</v>
      </c>
      <c r="H603" s="192" t="s">
        <v>1071</v>
      </c>
    </row>
    <row r="604" spans="1:8" ht="16" customHeight="1">
      <c r="A604" s="185">
        <v>9</v>
      </c>
      <c r="B604" s="193" t="s">
        <v>1057</v>
      </c>
      <c r="C604" s="229" t="s">
        <v>1165</v>
      </c>
      <c r="D604" s="224" t="s">
        <v>1046</v>
      </c>
      <c r="E604" s="226"/>
      <c r="F604" s="226">
        <v>37.86</v>
      </c>
      <c r="G604" s="227">
        <v>532749.32999999996</v>
      </c>
      <c r="H604" s="192" t="s">
        <v>1071</v>
      </c>
    </row>
    <row r="605" spans="1:8" ht="16" customHeight="1">
      <c r="A605" s="185">
        <v>9</v>
      </c>
      <c r="B605" s="193" t="s">
        <v>1057</v>
      </c>
      <c r="C605" s="229" t="s">
        <v>1165</v>
      </c>
      <c r="D605" s="224" t="s">
        <v>1046</v>
      </c>
      <c r="E605" s="226"/>
      <c r="F605" s="226">
        <v>68.180000000000007</v>
      </c>
      <c r="G605" s="227">
        <v>532681.15</v>
      </c>
      <c r="H605" s="192" t="s">
        <v>1071</v>
      </c>
    </row>
    <row r="606" spans="1:8" ht="16" customHeight="1">
      <c r="A606" s="185">
        <v>9</v>
      </c>
      <c r="B606" s="193" t="s">
        <v>1057</v>
      </c>
      <c r="C606" s="229" t="s">
        <v>1165</v>
      </c>
      <c r="D606" s="224" t="s">
        <v>1046</v>
      </c>
      <c r="E606" s="226"/>
      <c r="F606" s="226">
        <v>14.25</v>
      </c>
      <c r="G606" s="227">
        <v>532666.9</v>
      </c>
      <c r="H606" s="192" t="s">
        <v>1071</v>
      </c>
    </row>
    <row r="607" spans="1:8" ht="16" customHeight="1">
      <c r="A607" s="185">
        <v>9</v>
      </c>
      <c r="B607" s="193" t="s">
        <v>1057</v>
      </c>
      <c r="C607" s="229" t="s">
        <v>1165</v>
      </c>
      <c r="D607" s="224" t="s">
        <v>1046</v>
      </c>
      <c r="E607" s="226"/>
      <c r="F607" s="226">
        <v>90.23</v>
      </c>
      <c r="G607" s="227">
        <v>532576.67000000004</v>
      </c>
      <c r="H607" s="192" t="s">
        <v>1071</v>
      </c>
    </row>
    <row r="608" spans="1:8" ht="16" customHeight="1">
      <c r="A608" s="185">
        <v>9</v>
      </c>
      <c r="B608" s="193" t="s">
        <v>1057</v>
      </c>
      <c r="C608" s="229" t="s">
        <v>1165</v>
      </c>
      <c r="D608" s="224" t="s">
        <v>1046</v>
      </c>
      <c r="E608" s="226"/>
      <c r="F608" s="226">
        <v>163</v>
      </c>
      <c r="G608" s="227">
        <v>532413.67000000004</v>
      </c>
      <c r="H608" s="192" t="s">
        <v>1071</v>
      </c>
    </row>
    <row r="609" spans="1:8" ht="16" customHeight="1">
      <c r="A609" s="185">
        <v>9</v>
      </c>
      <c r="B609" s="193" t="s">
        <v>1057</v>
      </c>
      <c r="C609" s="229" t="s">
        <v>1333</v>
      </c>
      <c r="D609" s="224" t="s">
        <v>1046</v>
      </c>
      <c r="E609" s="226"/>
      <c r="F609" s="226">
        <v>1107</v>
      </c>
      <c r="G609" s="227">
        <v>531306.67000000004</v>
      </c>
      <c r="H609" s="192" t="s">
        <v>1124</v>
      </c>
    </row>
    <row r="610" spans="1:8" ht="16" customHeight="1">
      <c r="A610" s="185">
        <v>9</v>
      </c>
      <c r="B610" s="193" t="s">
        <v>1057</v>
      </c>
      <c r="C610" s="229" t="s">
        <v>1334</v>
      </c>
      <c r="D610" s="224" t="s">
        <v>1046</v>
      </c>
      <c r="E610" s="226"/>
      <c r="F610" s="226">
        <v>2000</v>
      </c>
      <c r="G610" s="227">
        <v>529306.67000000004</v>
      </c>
      <c r="H610" s="192" t="s">
        <v>1124</v>
      </c>
    </row>
    <row r="611" spans="1:8" ht="16" customHeight="1">
      <c r="A611" s="185">
        <v>9</v>
      </c>
      <c r="B611" s="193" t="s">
        <v>1057</v>
      </c>
      <c r="C611" s="229" t="s">
        <v>1165</v>
      </c>
      <c r="D611" s="224" t="s">
        <v>1046</v>
      </c>
      <c r="E611" s="226"/>
      <c r="F611" s="226">
        <v>37.880000000000003</v>
      </c>
      <c r="G611" s="227">
        <v>179268.79</v>
      </c>
      <c r="H611" s="192" t="s">
        <v>1071</v>
      </c>
    </row>
    <row r="612" spans="1:8" ht="16" customHeight="1">
      <c r="A612" s="185">
        <v>9</v>
      </c>
      <c r="B612" s="193" t="s">
        <v>1057</v>
      </c>
      <c r="C612" s="229" t="s">
        <v>1335</v>
      </c>
      <c r="D612" s="224" t="s">
        <v>1046</v>
      </c>
      <c r="E612" s="226"/>
      <c r="F612" s="226">
        <v>3000</v>
      </c>
      <c r="G612" s="227">
        <v>176268.79</v>
      </c>
      <c r="H612" s="192" t="s">
        <v>1091</v>
      </c>
    </row>
    <row r="613" spans="1:8" ht="16" customHeight="1">
      <c r="A613" s="185">
        <v>9</v>
      </c>
      <c r="B613" s="193" t="s">
        <v>1057</v>
      </c>
      <c r="C613" s="229" t="s">
        <v>1165</v>
      </c>
      <c r="D613" s="224" t="s">
        <v>1046</v>
      </c>
      <c r="E613" s="226"/>
      <c r="F613" s="226">
        <v>43.22</v>
      </c>
      <c r="G613" s="227">
        <v>145225.57</v>
      </c>
      <c r="H613" s="192" t="s">
        <v>1071</v>
      </c>
    </row>
    <row r="614" spans="1:8" ht="16" customHeight="1">
      <c r="A614" s="185">
        <v>9</v>
      </c>
      <c r="B614" s="193" t="s">
        <v>1057</v>
      </c>
      <c r="C614" s="229" t="s">
        <v>1336</v>
      </c>
      <c r="D614" s="224" t="s">
        <v>1046</v>
      </c>
      <c r="E614" s="226"/>
      <c r="F614" s="226">
        <v>3000</v>
      </c>
      <c r="G614" s="227">
        <v>142225.57</v>
      </c>
      <c r="H614" s="192" t="s">
        <v>1091</v>
      </c>
    </row>
    <row r="615" spans="1:8" ht="16" customHeight="1">
      <c r="A615" s="185">
        <v>9</v>
      </c>
      <c r="B615" s="193" t="s">
        <v>1057</v>
      </c>
      <c r="C615" s="229" t="s">
        <v>1337</v>
      </c>
      <c r="D615" s="224" t="s">
        <v>1046</v>
      </c>
      <c r="E615" s="226"/>
      <c r="F615" s="226">
        <v>3032</v>
      </c>
      <c r="G615" s="227">
        <v>138873.76</v>
      </c>
      <c r="H615" s="192" t="s">
        <v>1124</v>
      </c>
    </row>
    <row r="616" spans="1:8" ht="16" customHeight="1">
      <c r="A616" s="185">
        <v>9</v>
      </c>
      <c r="B616" s="193" t="s">
        <v>1057</v>
      </c>
      <c r="C616" s="229" t="s">
        <v>1338</v>
      </c>
      <c r="D616" s="224" t="s">
        <v>1046</v>
      </c>
      <c r="E616" s="226"/>
      <c r="F616" s="226">
        <v>928.52</v>
      </c>
      <c r="G616" s="227">
        <v>137945.24</v>
      </c>
      <c r="H616" s="192" t="s">
        <v>1075</v>
      </c>
    </row>
    <row r="617" spans="1:8" ht="16" customHeight="1">
      <c r="A617" s="185">
        <v>9</v>
      </c>
      <c r="B617" s="193" t="s">
        <v>1057</v>
      </c>
      <c r="C617" s="229" t="s">
        <v>1339</v>
      </c>
      <c r="D617" s="224" t="s">
        <v>1046</v>
      </c>
      <c r="E617" s="226"/>
      <c r="F617" s="226">
        <v>438</v>
      </c>
      <c r="G617" s="227">
        <v>137507.24</v>
      </c>
      <c r="H617" s="192" t="s">
        <v>1075</v>
      </c>
    </row>
    <row r="618" spans="1:8" ht="16" customHeight="1">
      <c r="A618" s="185">
        <v>9</v>
      </c>
      <c r="B618" s="193" t="s">
        <v>1057</v>
      </c>
      <c r="C618" s="229" t="s">
        <v>1340</v>
      </c>
      <c r="D618" s="224" t="s">
        <v>1046</v>
      </c>
      <c r="E618" s="226"/>
      <c r="F618" s="226">
        <v>640.20000000000005</v>
      </c>
      <c r="G618" s="227">
        <v>136867.04</v>
      </c>
      <c r="H618" s="192" t="s">
        <v>1075</v>
      </c>
    </row>
    <row r="619" spans="1:8" ht="16" customHeight="1">
      <c r="A619" s="185">
        <v>9</v>
      </c>
      <c r="B619" s="193" t="s">
        <v>1057</v>
      </c>
      <c r="C619" s="229" t="s">
        <v>1341</v>
      </c>
      <c r="D619" s="224" t="s">
        <v>1046</v>
      </c>
      <c r="E619" s="226"/>
      <c r="F619" s="226">
        <v>262.5</v>
      </c>
      <c r="G619" s="227">
        <v>136604.54</v>
      </c>
      <c r="H619" s="192" t="s">
        <v>1075</v>
      </c>
    </row>
    <row r="620" spans="1:8" ht="16" customHeight="1">
      <c r="A620" s="185">
        <v>9</v>
      </c>
      <c r="B620" s="193" t="s">
        <v>1057</v>
      </c>
      <c r="C620" s="229" t="s">
        <v>1342</v>
      </c>
      <c r="D620" s="224" t="s">
        <v>1046</v>
      </c>
      <c r="E620" s="226"/>
      <c r="F620" s="226">
        <v>425.5</v>
      </c>
      <c r="G620" s="227">
        <v>136179.04</v>
      </c>
      <c r="H620" s="192" t="s">
        <v>1075</v>
      </c>
    </row>
    <row r="621" spans="1:8" ht="16" customHeight="1">
      <c r="A621" s="185">
        <v>9</v>
      </c>
      <c r="B621" s="193" t="s">
        <v>1057</v>
      </c>
      <c r="C621" s="229" t="s">
        <v>1343</v>
      </c>
      <c r="D621" s="224" t="s">
        <v>1046</v>
      </c>
      <c r="E621" s="226"/>
      <c r="F621" s="226">
        <v>342.4</v>
      </c>
      <c r="G621" s="227">
        <v>135836.64000000001</v>
      </c>
      <c r="H621" s="192" t="s">
        <v>1075</v>
      </c>
    </row>
    <row r="622" spans="1:8" ht="16" customHeight="1">
      <c r="A622" s="185">
        <v>9</v>
      </c>
      <c r="B622" s="193" t="s">
        <v>1057</v>
      </c>
      <c r="C622" s="229" t="s">
        <v>1344</v>
      </c>
      <c r="D622" s="224" t="s">
        <v>1046</v>
      </c>
      <c r="E622" s="226"/>
      <c r="F622" s="226">
        <v>709.5</v>
      </c>
      <c r="G622" s="227">
        <v>135127.14000000001</v>
      </c>
      <c r="H622" s="192" t="s">
        <v>1075</v>
      </c>
    </row>
    <row r="623" spans="1:8" ht="16" customHeight="1">
      <c r="A623" s="185">
        <v>9</v>
      </c>
      <c r="B623" s="193" t="s">
        <v>1057</v>
      </c>
      <c r="C623" s="229" t="s">
        <v>1345</v>
      </c>
      <c r="D623" s="224" t="s">
        <v>1046</v>
      </c>
      <c r="E623" s="226"/>
      <c r="F623" s="226">
        <v>420.84</v>
      </c>
      <c r="G623" s="227">
        <v>134706.29999999999</v>
      </c>
      <c r="H623" s="192" t="s">
        <v>1075</v>
      </c>
    </row>
    <row r="624" spans="1:8" ht="16" customHeight="1">
      <c r="A624" s="185">
        <v>9</v>
      </c>
      <c r="B624" s="193" t="s">
        <v>1057</v>
      </c>
      <c r="C624" s="229" t="s">
        <v>1346</v>
      </c>
      <c r="D624" s="224" t="s">
        <v>1046</v>
      </c>
      <c r="E624" s="226"/>
      <c r="F624" s="226">
        <v>399.56</v>
      </c>
      <c r="G624" s="227">
        <v>134306.74</v>
      </c>
      <c r="H624" s="192" t="s">
        <v>1075</v>
      </c>
    </row>
    <row r="625" spans="1:8" ht="16" customHeight="1">
      <c r="A625" s="185">
        <v>9</v>
      </c>
      <c r="B625" s="193" t="s">
        <v>1057</v>
      </c>
      <c r="C625" s="229" t="s">
        <v>1347</v>
      </c>
      <c r="D625" s="224" t="s">
        <v>1046</v>
      </c>
      <c r="E625" s="226"/>
      <c r="F625" s="226">
        <v>2328</v>
      </c>
      <c r="G625" s="227">
        <v>131978.74</v>
      </c>
      <c r="H625" s="192" t="s">
        <v>1075</v>
      </c>
    </row>
    <row r="626" spans="1:8" ht="16" customHeight="1">
      <c r="A626" s="185">
        <v>9</v>
      </c>
      <c r="B626" s="193" t="s">
        <v>1057</v>
      </c>
      <c r="C626" s="229" t="s">
        <v>1348</v>
      </c>
      <c r="D626" s="224" t="s">
        <v>1046</v>
      </c>
      <c r="E626" s="226"/>
      <c r="F626" s="226">
        <v>1320</v>
      </c>
      <c r="G626" s="227">
        <v>130658.74</v>
      </c>
      <c r="H626" s="192" t="s">
        <v>1110</v>
      </c>
    </row>
    <row r="627" spans="1:8" ht="16" customHeight="1">
      <c r="A627" s="185">
        <v>9</v>
      </c>
      <c r="B627" s="193" t="s">
        <v>1057</v>
      </c>
      <c r="C627" s="229" t="s">
        <v>1349</v>
      </c>
      <c r="D627" s="224" t="s">
        <v>1046</v>
      </c>
      <c r="E627" s="226"/>
      <c r="F627" s="226">
        <v>290</v>
      </c>
      <c r="G627" s="227">
        <v>130368.74</v>
      </c>
      <c r="H627" s="192" t="s">
        <v>1047</v>
      </c>
    </row>
    <row r="628" spans="1:8" ht="16" customHeight="1">
      <c r="A628" s="185">
        <v>9</v>
      </c>
      <c r="B628" s="193" t="s">
        <v>1057</v>
      </c>
      <c r="C628" s="229" t="s">
        <v>1350</v>
      </c>
      <c r="D628" s="224" t="s">
        <v>1046</v>
      </c>
      <c r="E628" s="226"/>
      <c r="F628" s="226">
        <v>522.5</v>
      </c>
      <c r="G628" s="227">
        <v>129846.24</v>
      </c>
      <c r="H628" s="192" t="s">
        <v>1075</v>
      </c>
    </row>
    <row r="629" spans="1:8" ht="16" customHeight="1">
      <c r="A629" s="185">
        <v>9</v>
      </c>
      <c r="B629" s="193" t="s">
        <v>1057</v>
      </c>
      <c r="C629" s="229" t="s">
        <v>1351</v>
      </c>
      <c r="D629" s="224" t="s">
        <v>1046</v>
      </c>
      <c r="E629" s="226"/>
      <c r="F629" s="226">
        <v>3203</v>
      </c>
      <c r="G629" s="227">
        <v>126643.24</v>
      </c>
      <c r="H629" s="192" t="s">
        <v>1093</v>
      </c>
    </row>
    <row r="630" spans="1:8" ht="16" customHeight="1">
      <c r="A630" s="185">
        <v>9</v>
      </c>
      <c r="B630" s="193" t="s">
        <v>1057</v>
      </c>
      <c r="C630" s="229" t="s">
        <v>1352</v>
      </c>
      <c r="D630" s="224" t="s">
        <v>1046</v>
      </c>
      <c r="E630" s="226"/>
      <c r="F630" s="226">
        <v>206.5</v>
      </c>
      <c r="G630" s="227">
        <v>126436.74</v>
      </c>
      <c r="H630" s="192" t="s">
        <v>1075</v>
      </c>
    </row>
    <row r="631" spans="1:8" ht="16" customHeight="1">
      <c r="A631" s="185">
        <v>9</v>
      </c>
      <c r="B631" s="193" t="s">
        <v>1057</v>
      </c>
      <c r="C631" s="229" t="s">
        <v>1353</v>
      </c>
      <c r="D631" s="224" t="s">
        <v>1046</v>
      </c>
      <c r="E631" s="226"/>
      <c r="F631" s="226">
        <v>248</v>
      </c>
      <c r="G631" s="227">
        <v>126188.74</v>
      </c>
      <c r="H631" s="192" t="s">
        <v>1075</v>
      </c>
    </row>
    <row r="632" spans="1:8" ht="16" customHeight="1">
      <c r="A632" s="185">
        <v>9</v>
      </c>
      <c r="B632" s="193" t="s">
        <v>1057</v>
      </c>
      <c r="C632" s="229" t="s">
        <v>1354</v>
      </c>
      <c r="D632" s="224" t="s">
        <v>1046</v>
      </c>
      <c r="E632" s="226"/>
      <c r="F632" s="226">
        <v>55</v>
      </c>
      <c r="G632" s="227">
        <v>126133.74</v>
      </c>
      <c r="H632" s="192" t="s">
        <v>1093</v>
      </c>
    </row>
    <row r="633" spans="1:8" ht="16" customHeight="1">
      <c r="A633" s="185">
        <v>9</v>
      </c>
      <c r="B633" s="193" t="s">
        <v>1057</v>
      </c>
      <c r="C633" s="229" t="s">
        <v>1355</v>
      </c>
      <c r="D633" s="224" t="s">
        <v>1046</v>
      </c>
      <c r="E633" s="226"/>
      <c r="F633" s="226">
        <v>1862</v>
      </c>
      <c r="G633" s="227">
        <v>124271.74</v>
      </c>
      <c r="H633" s="192" t="s">
        <v>1075</v>
      </c>
    </row>
    <row r="634" spans="1:8" ht="16" customHeight="1">
      <c r="A634" s="185">
        <v>9</v>
      </c>
      <c r="B634" s="193" t="s">
        <v>1057</v>
      </c>
      <c r="C634" s="229" t="s">
        <v>1356</v>
      </c>
      <c r="D634" s="224" t="s">
        <v>1046</v>
      </c>
      <c r="E634" s="226"/>
      <c r="F634" s="226">
        <v>125</v>
      </c>
      <c r="G634" s="227">
        <v>124146.74</v>
      </c>
      <c r="H634" s="192" t="s">
        <v>1075</v>
      </c>
    </row>
    <row r="635" spans="1:8" ht="16" customHeight="1">
      <c r="A635" s="185">
        <v>9</v>
      </c>
      <c r="B635" s="193" t="s">
        <v>1057</v>
      </c>
      <c r="C635" s="229" t="s">
        <v>1357</v>
      </c>
      <c r="D635" s="224" t="s">
        <v>1046</v>
      </c>
      <c r="E635" s="226"/>
      <c r="F635" s="226">
        <v>496</v>
      </c>
      <c r="G635" s="227">
        <v>123650.74</v>
      </c>
      <c r="H635" s="192" t="s">
        <v>1075</v>
      </c>
    </row>
    <row r="636" spans="1:8" ht="16" customHeight="1">
      <c r="A636" s="185">
        <v>9</v>
      </c>
      <c r="B636" s="193" t="s">
        <v>1057</v>
      </c>
      <c r="C636" s="229" t="s">
        <v>1358</v>
      </c>
      <c r="D636" s="224" t="s">
        <v>1046</v>
      </c>
      <c r="E636" s="226"/>
      <c r="F636" s="226">
        <v>401</v>
      </c>
      <c r="G636" s="227">
        <v>123249.74</v>
      </c>
      <c r="H636" s="192" t="s">
        <v>1075</v>
      </c>
    </row>
    <row r="637" spans="1:8" ht="16" customHeight="1">
      <c r="A637" s="185">
        <v>9</v>
      </c>
      <c r="B637" s="193" t="s">
        <v>1057</v>
      </c>
      <c r="C637" s="229" t="s">
        <v>1359</v>
      </c>
      <c r="D637" s="224" t="s">
        <v>1046</v>
      </c>
      <c r="E637" s="226"/>
      <c r="F637" s="226">
        <v>2177.65</v>
      </c>
      <c r="G637" s="227">
        <v>121072.09</v>
      </c>
      <c r="H637" s="192" t="s">
        <v>1075</v>
      </c>
    </row>
    <row r="638" spans="1:8" ht="16" customHeight="1">
      <c r="A638" s="185">
        <v>9</v>
      </c>
      <c r="B638" s="193" t="s">
        <v>1057</v>
      </c>
      <c r="C638" s="229" t="s">
        <v>1360</v>
      </c>
      <c r="D638" s="224" t="s">
        <v>1046</v>
      </c>
      <c r="E638" s="226"/>
      <c r="F638" s="226">
        <v>108</v>
      </c>
      <c r="G638" s="227">
        <v>120964.09</v>
      </c>
      <c r="H638" s="192" t="s">
        <v>1093</v>
      </c>
    </row>
    <row r="639" spans="1:8" ht="16" customHeight="1">
      <c r="A639" s="185">
        <v>9</v>
      </c>
      <c r="B639" s="193" t="s">
        <v>1057</v>
      </c>
      <c r="C639" s="229" t="s">
        <v>1361</v>
      </c>
      <c r="D639" s="224" t="s">
        <v>1046</v>
      </c>
      <c r="E639" s="226"/>
      <c r="F639" s="226">
        <v>225</v>
      </c>
      <c r="G639" s="227">
        <v>120739.09</v>
      </c>
      <c r="H639" s="192" t="s">
        <v>1085</v>
      </c>
    </row>
    <row r="640" spans="1:8" ht="16" customHeight="1">
      <c r="A640" s="185">
        <v>9</v>
      </c>
      <c r="B640" s="193" t="s">
        <v>1057</v>
      </c>
      <c r="C640" s="229" t="s">
        <v>1362</v>
      </c>
      <c r="D640" s="224" t="s">
        <v>1046</v>
      </c>
      <c r="E640" s="226"/>
      <c r="F640" s="226">
        <v>600</v>
      </c>
      <c r="G640" s="227">
        <v>120139.09</v>
      </c>
      <c r="H640" s="192" t="s">
        <v>1110</v>
      </c>
    </row>
    <row r="641" spans="1:8" ht="16" customHeight="1">
      <c r="A641" s="185">
        <v>9</v>
      </c>
      <c r="B641" s="193" t="s">
        <v>1057</v>
      </c>
      <c r="C641" s="229" t="s">
        <v>1363</v>
      </c>
      <c r="D641" s="224" t="s">
        <v>1046</v>
      </c>
      <c r="E641" s="226"/>
      <c r="F641" s="226">
        <v>181</v>
      </c>
      <c r="G641" s="227">
        <v>119958.09</v>
      </c>
      <c r="H641" s="192" t="s">
        <v>1075</v>
      </c>
    </row>
    <row r="642" spans="1:8" ht="16" customHeight="1">
      <c r="A642" s="185">
        <v>9</v>
      </c>
      <c r="B642" s="193" t="s">
        <v>1057</v>
      </c>
      <c r="C642" s="229" t="s">
        <v>1364</v>
      </c>
      <c r="D642" s="224" t="s">
        <v>1046</v>
      </c>
      <c r="E642" s="226"/>
      <c r="F642" s="226">
        <v>20000</v>
      </c>
      <c r="G642" s="227">
        <v>99958.090000000098</v>
      </c>
      <c r="H642" s="192" t="s">
        <v>1110</v>
      </c>
    </row>
    <row r="643" spans="1:8" ht="16" customHeight="1">
      <c r="A643" s="185">
        <v>9</v>
      </c>
      <c r="B643" s="193" t="s">
        <v>1057</v>
      </c>
      <c r="C643" s="229" t="s">
        <v>1165</v>
      </c>
      <c r="D643" s="224" t="s">
        <v>1046</v>
      </c>
      <c r="E643" s="226"/>
      <c r="F643" s="226">
        <v>37.72</v>
      </c>
      <c r="G643" s="227">
        <v>96920.370000000097</v>
      </c>
      <c r="H643" s="192" t="s">
        <v>1071</v>
      </c>
    </row>
    <row r="644" spans="1:8" ht="16" customHeight="1">
      <c r="A644" s="185">
        <v>9</v>
      </c>
      <c r="B644" s="193" t="s">
        <v>1057</v>
      </c>
      <c r="C644" s="229" t="s">
        <v>1165</v>
      </c>
      <c r="D644" s="224" t="s">
        <v>1046</v>
      </c>
      <c r="E644" s="226"/>
      <c r="F644" s="226">
        <v>90.25</v>
      </c>
      <c r="G644" s="227">
        <v>96830.120000000097</v>
      </c>
      <c r="H644" s="192" t="s">
        <v>1071</v>
      </c>
    </row>
    <row r="645" spans="1:8" ht="16" customHeight="1">
      <c r="A645" s="185">
        <v>9</v>
      </c>
      <c r="B645" s="193" t="s">
        <v>1057</v>
      </c>
      <c r="C645" s="229" t="s">
        <v>1165</v>
      </c>
      <c r="D645" s="224" t="s">
        <v>1046</v>
      </c>
      <c r="E645" s="226"/>
      <c r="F645" s="226">
        <v>238.18</v>
      </c>
      <c r="G645" s="227">
        <v>96591.940000000104</v>
      </c>
      <c r="H645" s="192" t="s">
        <v>1071</v>
      </c>
    </row>
    <row r="646" spans="1:8" ht="16" customHeight="1">
      <c r="A646" s="185">
        <v>9</v>
      </c>
      <c r="B646" s="193" t="s">
        <v>1057</v>
      </c>
      <c r="C646" s="229" t="s">
        <v>1165</v>
      </c>
      <c r="D646" s="224" t="s">
        <v>1046</v>
      </c>
      <c r="E646" s="226"/>
      <c r="F646" s="226">
        <v>128.02000000000001</v>
      </c>
      <c r="G646" s="227">
        <v>96463.9200000001</v>
      </c>
      <c r="H646" s="192" t="s">
        <v>1071</v>
      </c>
    </row>
    <row r="647" spans="1:8" ht="16" customHeight="1">
      <c r="A647" s="185">
        <v>9</v>
      </c>
      <c r="B647" s="193" t="s">
        <v>1057</v>
      </c>
      <c r="C647" s="229" t="s">
        <v>1165</v>
      </c>
      <c r="D647" s="224" t="s">
        <v>1046</v>
      </c>
      <c r="E647" s="226"/>
      <c r="F647" s="226">
        <v>39.83</v>
      </c>
      <c r="G647" s="227">
        <v>96424.090000000098</v>
      </c>
      <c r="H647" s="192" t="s">
        <v>1071</v>
      </c>
    </row>
    <row r="648" spans="1:8" ht="16" customHeight="1">
      <c r="A648" s="185">
        <v>9</v>
      </c>
      <c r="B648" s="193" t="s">
        <v>1057</v>
      </c>
      <c r="C648" s="229" t="s">
        <v>1165</v>
      </c>
      <c r="D648" s="224" t="s">
        <v>1046</v>
      </c>
      <c r="E648" s="226"/>
      <c r="F648" s="226">
        <v>58.47</v>
      </c>
      <c r="G648" s="227">
        <v>96365.620000000097</v>
      </c>
      <c r="H648" s="192" t="s">
        <v>1071</v>
      </c>
    </row>
    <row r="649" spans="1:8" ht="16" customHeight="1">
      <c r="A649" s="185">
        <v>9</v>
      </c>
      <c r="B649" s="193" t="s">
        <v>1057</v>
      </c>
      <c r="C649" s="229" t="s">
        <v>1165</v>
      </c>
      <c r="D649" s="224" t="s">
        <v>1046</v>
      </c>
      <c r="E649" s="226"/>
      <c r="F649" s="226">
        <v>97.83</v>
      </c>
      <c r="G649" s="227">
        <v>96267.790000000095</v>
      </c>
      <c r="H649" s="192" t="s">
        <v>1071</v>
      </c>
    </row>
    <row r="650" spans="1:8" ht="16" customHeight="1">
      <c r="A650" s="185">
        <v>9</v>
      </c>
      <c r="B650" s="193" t="s">
        <v>1057</v>
      </c>
      <c r="C650" s="229" t="s">
        <v>1165</v>
      </c>
      <c r="D650" s="224" t="s">
        <v>1046</v>
      </c>
      <c r="E650" s="226"/>
      <c r="F650" s="226">
        <v>57.53</v>
      </c>
      <c r="G650" s="227">
        <v>96210.260000000097</v>
      </c>
      <c r="H650" s="192" t="s">
        <v>1071</v>
      </c>
    </row>
    <row r="651" spans="1:8" ht="16" customHeight="1">
      <c r="A651" s="185">
        <v>9</v>
      </c>
      <c r="B651" s="193" t="s">
        <v>1057</v>
      </c>
      <c r="C651" s="229" t="s">
        <v>1165</v>
      </c>
      <c r="D651" s="224" t="s">
        <v>1046</v>
      </c>
      <c r="E651" s="226"/>
      <c r="F651" s="226">
        <v>10.1</v>
      </c>
      <c r="G651" s="227">
        <v>96200.16</v>
      </c>
      <c r="H651" s="192" t="s">
        <v>1071</v>
      </c>
    </row>
    <row r="652" spans="1:8" ht="16" customHeight="1">
      <c r="A652" s="185">
        <v>9</v>
      </c>
      <c r="B652" s="193" t="s">
        <v>1057</v>
      </c>
      <c r="C652" s="229" t="s">
        <v>1165</v>
      </c>
      <c r="D652" s="224" t="s">
        <v>1046</v>
      </c>
      <c r="E652" s="226"/>
      <c r="F652" s="226">
        <v>37.049999999999997</v>
      </c>
      <c r="G652" s="227">
        <v>92597.42</v>
      </c>
      <c r="H652" s="192" t="s">
        <v>1071</v>
      </c>
    </row>
    <row r="653" spans="1:8" ht="16" customHeight="1">
      <c r="A653" s="185">
        <v>9</v>
      </c>
      <c r="B653" s="193" t="s">
        <v>1057</v>
      </c>
      <c r="C653" s="229" t="s">
        <v>1165</v>
      </c>
      <c r="D653" s="224" t="s">
        <v>1046</v>
      </c>
      <c r="E653" s="226"/>
      <c r="F653" s="226">
        <v>180.41</v>
      </c>
      <c r="G653" s="227">
        <v>92417.01</v>
      </c>
      <c r="H653" s="192" t="s">
        <v>1071</v>
      </c>
    </row>
    <row r="654" spans="1:8" ht="16" customHeight="1">
      <c r="A654" s="185">
        <v>9</v>
      </c>
      <c r="B654" s="193" t="s">
        <v>1057</v>
      </c>
      <c r="C654" s="229" t="s">
        <v>1165</v>
      </c>
      <c r="D654" s="224" t="s">
        <v>1046</v>
      </c>
      <c r="E654" s="226"/>
      <c r="F654" s="226">
        <v>150.79</v>
      </c>
      <c r="G654" s="227">
        <v>256266.22</v>
      </c>
      <c r="H654" s="192" t="s">
        <v>1071</v>
      </c>
    </row>
    <row r="655" spans="1:8" ht="16" customHeight="1">
      <c r="A655" s="185">
        <v>9</v>
      </c>
      <c r="B655" s="193" t="s">
        <v>1057</v>
      </c>
      <c r="C655" s="229" t="s">
        <v>1165</v>
      </c>
      <c r="D655" s="224" t="s">
        <v>1046</v>
      </c>
      <c r="E655" s="226"/>
      <c r="F655" s="226">
        <v>86.43</v>
      </c>
      <c r="G655" s="227">
        <v>256179.79</v>
      </c>
      <c r="H655" s="192" t="s">
        <v>1071</v>
      </c>
    </row>
    <row r="656" spans="1:8" ht="16" customHeight="1">
      <c r="A656" s="185">
        <v>9</v>
      </c>
      <c r="B656" s="193" t="s">
        <v>1057</v>
      </c>
      <c r="C656" s="229" t="s">
        <v>1165</v>
      </c>
      <c r="D656" s="224" t="s">
        <v>1046</v>
      </c>
      <c r="E656" s="226"/>
      <c r="F656" s="226">
        <v>98.79</v>
      </c>
      <c r="G656" s="227">
        <v>256081</v>
      </c>
      <c r="H656" s="192" t="s">
        <v>1071</v>
      </c>
    </row>
    <row r="657" spans="1:8" ht="16" customHeight="1">
      <c r="A657" s="185">
        <v>9</v>
      </c>
      <c r="B657" s="193" t="s">
        <v>1057</v>
      </c>
      <c r="C657" s="229" t="s">
        <v>1165</v>
      </c>
      <c r="D657" s="224" t="s">
        <v>1046</v>
      </c>
      <c r="E657" s="226"/>
      <c r="F657" s="226">
        <v>55.75</v>
      </c>
      <c r="G657" s="227">
        <v>256025.25</v>
      </c>
      <c r="H657" s="192" t="s">
        <v>1071</v>
      </c>
    </row>
    <row r="658" spans="1:8" ht="16" customHeight="1">
      <c r="A658" s="185">
        <v>9</v>
      </c>
      <c r="B658" s="193" t="s">
        <v>1057</v>
      </c>
      <c r="C658" s="229" t="s">
        <v>1165</v>
      </c>
      <c r="D658" s="224" t="s">
        <v>1046</v>
      </c>
      <c r="E658" s="226"/>
      <c r="F658" s="226">
        <v>26.6</v>
      </c>
      <c r="G658" s="227">
        <v>255998.65</v>
      </c>
      <c r="H658" s="192" t="s">
        <v>1071</v>
      </c>
    </row>
    <row r="659" spans="1:8" ht="16" customHeight="1">
      <c r="A659" s="185">
        <v>9</v>
      </c>
      <c r="B659" s="193" t="s">
        <v>1057</v>
      </c>
      <c r="C659" s="229" t="s">
        <v>1165</v>
      </c>
      <c r="D659" s="224" t="s">
        <v>1046</v>
      </c>
      <c r="E659" s="226"/>
      <c r="F659" s="226">
        <v>63.65</v>
      </c>
      <c r="G659" s="227">
        <v>255935</v>
      </c>
      <c r="H659" s="192" t="s">
        <v>1071</v>
      </c>
    </row>
    <row r="660" spans="1:8" ht="16" customHeight="1">
      <c r="A660" s="185">
        <v>9</v>
      </c>
      <c r="B660" s="193" t="s">
        <v>1057</v>
      </c>
      <c r="C660" s="229" t="s">
        <v>1165</v>
      </c>
      <c r="D660" s="224" t="s">
        <v>1046</v>
      </c>
      <c r="E660" s="226"/>
      <c r="F660" s="226">
        <v>57.53</v>
      </c>
      <c r="G660" s="227">
        <v>255877.47</v>
      </c>
      <c r="H660" s="192" t="s">
        <v>1071</v>
      </c>
    </row>
    <row r="661" spans="1:8" ht="16" customHeight="1">
      <c r="A661" s="185">
        <v>9</v>
      </c>
      <c r="B661" s="193" t="s">
        <v>1057</v>
      </c>
      <c r="C661" s="229" t="s">
        <v>1365</v>
      </c>
      <c r="D661" s="224" t="s">
        <v>1046</v>
      </c>
      <c r="E661" s="226"/>
      <c r="F661" s="226">
        <v>11372.98</v>
      </c>
      <c r="G661" s="227">
        <v>141504.49</v>
      </c>
      <c r="H661" s="192" t="s">
        <v>1075</v>
      </c>
    </row>
    <row r="662" spans="1:8" ht="16" customHeight="1">
      <c r="A662" s="185">
        <v>9</v>
      </c>
      <c r="B662" s="193" t="s">
        <v>1057</v>
      </c>
      <c r="C662" s="229" t="s">
        <v>1366</v>
      </c>
      <c r="D662" s="224" t="s">
        <v>1046</v>
      </c>
      <c r="E662" s="226"/>
      <c r="F662" s="226">
        <v>16825</v>
      </c>
      <c r="G662" s="227">
        <v>124679.49</v>
      </c>
      <c r="H662" s="192" t="s">
        <v>1124</v>
      </c>
    </row>
    <row r="663" spans="1:8" ht="16" customHeight="1">
      <c r="A663" s="185">
        <v>9</v>
      </c>
      <c r="B663" s="193" t="s">
        <v>1057</v>
      </c>
      <c r="C663" s="229" t="s">
        <v>1367</v>
      </c>
      <c r="D663" s="224" t="s">
        <v>1046</v>
      </c>
      <c r="E663" s="226"/>
      <c r="F663" s="226">
        <v>8605</v>
      </c>
      <c r="G663" s="227">
        <v>116074.49</v>
      </c>
      <c r="H663" s="192" t="s">
        <v>1075</v>
      </c>
    </row>
    <row r="664" spans="1:8" ht="16" customHeight="1">
      <c r="A664" s="185">
        <v>9</v>
      </c>
      <c r="B664" s="193" t="s">
        <v>1057</v>
      </c>
      <c r="C664" s="229" t="s">
        <v>1368</v>
      </c>
      <c r="D664" s="224" t="s">
        <v>1046</v>
      </c>
      <c r="E664" s="226"/>
      <c r="F664" s="226">
        <v>10128.5</v>
      </c>
      <c r="G664" s="227">
        <v>105945.99</v>
      </c>
      <c r="H664" s="192" t="s">
        <v>1075</v>
      </c>
    </row>
    <row r="665" spans="1:8" ht="16" customHeight="1">
      <c r="A665" s="185">
        <v>9</v>
      </c>
      <c r="B665" s="193" t="s">
        <v>1057</v>
      </c>
      <c r="C665" s="229" t="s">
        <v>1369</v>
      </c>
      <c r="D665" s="224" t="s">
        <v>1046</v>
      </c>
      <c r="E665" s="226"/>
      <c r="F665" s="226">
        <v>21845</v>
      </c>
      <c r="G665" s="227">
        <v>84100.99</v>
      </c>
      <c r="H665" s="192" t="s">
        <v>1124</v>
      </c>
    </row>
    <row r="666" spans="1:8" ht="16" customHeight="1">
      <c r="A666" s="185">
        <v>9</v>
      </c>
      <c r="B666" s="193" t="s">
        <v>1057</v>
      </c>
      <c r="C666" s="229" t="s">
        <v>1370</v>
      </c>
      <c r="D666" s="224" t="s">
        <v>1046</v>
      </c>
      <c r="E666" s="226"/>
      <c r="F666" s="226">
        <v>7408.6</v>
      </c>
      <c r="G666" s="227">
        <v>76692.39</v>
      </c>
      <c r="H666" s="192" t="s">
        <v>1075</v>
      </c>
    </row>
    <row r="667" spans="1:8" ht="16" customHeight="1">
      <c r="A667" s="185">
        <v>9</v>
      </c>
      <c r="B667" s="193" t="s">
        <v>1057</v>
      </c>
      <c r="C667" s="229" t="s">
        <v>1371</v>
      </c>
      <c r="D667" s="224" t="s">
        <v>1046</v>
      </c>
      <c r="E667" s="226"/>
      <c r="F667" s="226">
        <v>24896</v>
      </c>
      <c r="G667" s="227">
        <v>51796.39</v>
      </c>
      <c r="H667" s="192" t="s">
        <v>1124</v>
      </c>
    </row>
    <row r="668" spans="1:8" ht="16" customHeight="1">
      <c r="A668" s="185">
        <v>9</v>
      </c>
      <c r="B668" s="193" t="s">
        <v>1057</v>
      </c>
      <c r="C668" s="229" t="s">
        <v>1372</v>
      </c>
      <c r="D668" s="224" t="s">
        <v>1046</v>
      </c>
      <c r="E668" s="226"/>
      <c r="F668" s="226">
        <v>6184</v>
      </c>
      <c r="G668" s="227">
        <v>45612.39</v>
      </c>
      <c r="H668" s="192" t="s">
        <v>1075</v>
      </c>
    </row>
    <row r="669" spans="1:8" ht="16" customHeight="1">
      <c r="A669" s="185">
        <v>9</v>
      </c>
      <c r="B669" s="193" t="s">
        <v>1057</v>
      </c>
      <c r="C669" s="229" t="s">
        <v>1373</v>
      </c>
      <c r="D669" s="224" t="s">
        <v>1046</v>
      </c>
      <c r="E669" s="226"/>
      <c r="F669" s="226">
        <v>1000</v>
      </c>
      <c r="G669" s="227">
        <v>44612.39</v>
      </c>
      <c r="H669" s="192" t="s">
        <v>1124</v>
      </c>
    </row>
    <row r="670" spans="1:8" ht="16" customHeight="1">
      <c r="A670" s="185">
        <v>9</v>
      </c>
      <c r="B670" s="193" t="s">
        <v>1057</v>
      </c>
      <c r="C670" s="229" t="s">
        <v>1165</v>
      </c>
      <c r="D670" s="224" t="s">
        <v>1046</v>
      </c>
      <c r="E670" s="226"/>
      <c r="F670" s="226">
        <v>213.44</v>
      </c>
      <c r="G670" s="227">
        <v>617237.26</v>
      </c>
      <c r="H670" s="192" t="s">
        <v>1071</v>
      </c>
    </row>
    <row r="671" spans="1:8" ht="16" customHeight="1">
      <c r="A671" s="185">
        <v>9</v>
      </c>
      <c r="B671" s="193" t="s">
        <v>1057</v>
      </c>
      <c r="C671" s="229" t="s">
        <v>1165</v>
      </c>
      <c r="D671" s="224" t="s">
        <v>1046</v>
      </c>
      <c r="E671" s="226"/>
      <c r="F671" s="226">
        <v>36.1</v>
      </c>
      <c r="G671" s="227">
        <v>617201.16</v>
      </c>
      <c r="H671" s="192" t="s">
        <v>1071</v>
      </c>
    </row>
    <row r="672" spans="1:8" ht="16" customHeight="1">
      <c r="A672" s="185">
        <v>9</v>
      </c>
      <c r="B672" s="193" t="s">
        <v>1057</v>
      </c>
      <c r="C672" s="229" t="s">
        <v>1165</v>
      </c>
      <c r="D672" s="224" t="s">
        <v>1046</v>
      </c>
      <c r="E672" s="226"/>
      <c r="F672" s="226">
        <v>44.26</v>
      </c>
      <c r="G672" s="227">
        <v>617156.9</v>
      </c>
      <c r="H672" s="192" t="s">
        <v>1071</v>
      </c>
    </row>
    <row r="673" spans="1:8" ht="16" customHeight="1">
      <c r="A673" s="185">
        <v>9</v>
      </c>
      <c r="B673" s="193" t="s">
        <v>1057</v>
      </c>
      <c r="C673" s="229" t="s">
        <v>1165</v>
      </c>
      <c r="D673" s="224" t="s">
        <v>1046</v>
      </c>
      <c r="E673" s="226"/>
      <c r="F673" s="226">
        <v>262.51</v>
      </c>
      <c r="G673" s="227">
        <v>616894.39</v>
      </c>
      <c r="H673" s="192" t="s">
        <v>1071</v>
      </c>
    </row>
    <row r="674" spans="1:8" ht="16" customHeight="1">
      <c r="A674" s="185">
        <v>9</v>
      </c>
      <c r="B674" s="212" t="s">
        <v>1063</v>
      </c>
      <c r="C674" s="229" t="s">
        <v>1165</v>
      </c>
      <c r="D674" s="224" t="s">
        <v>1046</v>
      </c>
      <c r="E674" s="226"/>
      <c r="F674" s="226">
        <v>39.69</v>
      </c>
      <c r="G674" s="227">
        <v>616854.69999999995</v>
      </c>
      <c r="H674" s="192" t="s">
        <v>1071</v>
      </c>
    </row>
    <row r="675" spans="1:8" ht="16" customHeight="1">
      <c r="A675" s="185">
        <v>9</v>
      </c>
      <c r="B675" s="212" t="s">
        <v>1063</v>
      </c>
      <c r="C675" s="229" t="s">
        <v>1165</v>
      </c>
      <c r="D675" s="224" t="s">
        <v>1046</v>
      </c>
      <c r="E675" s="226"/>
      <c r="F675" s="226">
        <v>169.93</v>
      </c>
      <c r="G675" s="227">
        <v>616684.77</v>
      </c>
      <c r="H675" s="192" t="s">
        <v>1071</v>
      </c>
    </row>
    <row r="676" spans="1:8" ht="16" customHeight="1">
      <c r="A676" s="185">
        <v>9</v>
      </c>
      <c r="B676" s="212" t="s">
        <v>1063</v>
      </c>
      <c r="C676" s="229" t="s">
        <v>1165</v>
      </c>
      <c r="D676" s="224" t="s">
        <v>1046</v>
      </c>
      <c r="E676" s="226"/>
      <c r="F676" s="226">
        <v>86.45</v>
      </c>
      <c r="G676" s="227">
        <v>616598.31999999995</v>
      </c>
      <c r="H676" s="192" t="s">
        <v>1071</v>
      </c>
    </row>
    <row r="677" spans="1:8" ht="16" customHeight="1">
      <c r="A677" s="185">
        <v>9</v>
      </c>
      <c r="B677" s="212" t="s">
        <v>1063</v>
      </c>
      <c r="C677" s="229" t="s">
        <v>1165</v>
      </c>
      <c r="D677" s="224" t="s">
        <v>1046</v>
      </c>
      <c r="E677" s="226"/>
      <c r="F677" s="226">
        <v>17.899999999999999</v>
      </c>
      <c r="G677" s="227">
        <v>616580.42000000004</v>
      </c>
      <c r="H677" s="192" t="s">
        <v>1071</v>
      </c>
    </row>
    <row r="678" spans="1:8" ht="16" customHeight="1">
      <c r="A678" s="185">
        <v>9</v>
      </c>
      <c r="B678" s="212" t="s">
        <v>1063</v>
      </c>
      <c r="C678" s="229" t="s">
        <v>1165</v>
      </c>
      <c r="D678" s="224" t="s">
        <v>1046</v>
      </c>
      <c r="E678" s="226"/>
      <c r="F678" s="226">
        <v>185.87</v>
      </c>
      <c r="G678" s="227">
        <v>616394.55000000005</v>
      </c>
      <c r="H678" s="192" t="s">
        <v>1071</v>
      </c>
    </row>
    <row r="679" spans="1:8" ht="16" customHeight="1">
      <c r="A679" s="185">
        <v>9</v>
      </c>
      <c r="B679" s="212" t="s">
        <v>1063</v>
      </c>
      <c r="C679" s="229" t="s">
        <v>1165</v>
      </c>
      <c r="D679" s="224" t="s">
        <v>1046</v>
      </c>
      <c r="E679" s="226"/>
      <c r="F679" s="226">
        <v>33.18</v>
      </c>
      <c r="G679" s="227">
        <v>616361.37</v>
      </c>
      <c r="H679" s="192" t="s">
        <v>1071</v>
      </c>
    </row>
    <row r="680" spans="1:8" ht="16" customHeight="1">
      <c r="A680" s="185">
        <v>9</v>
      </c>
      <c r="B680" s="212" t="s">
        <v>1063</v>
      </c>
      <c r="C680" s="229" t="s">
        <v>1165</v>
      </c>
      <c r="D680" s="224" t="s">
        <v>1046</v>
      </c>
      <c r="E680" s="226"/>
      <c r="F680" s="226">
        <v>10.1</v>
      </c>
      <c r="G680" s="227">
        <v>616351.27</v>
      </c>
      <c r="H680" s="192" t="s">
        <v>1071</v>
      </c>
    </row>
    <row r="681" spans="1:8" ht="16" customHeight="1">
      <c r="A681" s="185">
        <v>9</v>
      </c>
      <c r="B681" s="212" t="s">
        <v>1063</v>
      </c>
      <c r="C681" s="229" t="s">
        <v>1374</v>
      </c>
      <c r="D681" s="224" t="s">
        <v>1046</v>
      </c>
      <c r="E681" s="226"/>
      <c r="F681" s="226">
        <v>900</v>
      </c>
      <c r="G681" s="227">
        <v>611851.27</v>
      </c>
      <c r="H681" s="192" t="s">
        <v>1102</v>
      </c>
    </row>
    <row r="682" spans="1:8" ht="16" customHeight="1">
      <c r="A682" s="185">
        <v>9</v>
      </c>
      <c r="B682" s="212" t="s">
        <v>1063</v>
      </c>
      <c r="C682" s="229" t="s">
        <v>1375</v>
      </c>
      <c r="D682" s="224" t="s">
        <v>1046</v>
      </c>
      <c r="E682" s="226"/>
      <c r="F682" s="226">
        <v>1100</v>
      </c>
      <c r="G682" s="227">
        <v>610751.27</v>
      </c>
      <c r="H682" s="192" t="s">
        <v>1102</v>
      </c>
    </row>
    <row r="683" spans="1:8" ht="16" customHeight="1">
      <c r="A683" s="185">
        <v>9</v>
      </c>
      <c r="B683" s="212" t="s">
        <v>1063</v>
      </c>
      <c r="C683" s="229" t="s">
        <v>1376</v>
      </c>
      <c r="D683" s="224" t="s">
        <v>1046</v>
      </c>
      <c r="E683" s="226"/>
      <c r="F683" s="226">
        <v>189</v>
      </c>
      <c r="G683" s="227">
        <v>610562.27</v>
      </c>
      <c r="H683" s="192" t="s">
        <v>1075</v>
      </c>
    </row>
    <row r="684" spans="1:8" ht="16" customHeight="1">
      <c r="A684" s="185">
        <v>9</v>
      </c>
      <c r="B684" s="212" t="s">
        <v>1063</v>
      </c>
      <c r="C684" s="229" t="s">
        <v>1377</v>
      </c>
      <c r="D684" s="224" t="s">
        <v>1046</v>
      </c>
      <c r="E684" s="226"/>
      <c r="F684" s="226">
        <v>275.43</v>
      </c>
      <c r="G684" s="227">
        <v>610286.84</v>
      </c>
      <c r="H684" s="192" t="s">
        <v>1075</v>
      </c>
    </row>
    <row r="685" spans="1:8" ht="16" customHeight="1">
      <c r="A685" s="185">
        <v>9</v>
      </c>
      <c r="B685" s="212" t="s">
        <v>1063</v>
      </c>
      <c r="C685" s="229" t="s">
        <v>1378</v>
      </c>
      <c r="D685" s="224" t="s">
        <v>1046</v>
      </c>
      <c r="E685" s="226"/>
      <c r="F685" s="226">
        <v>3836.65</v>
      </c>
      <c r="G685" s="227">
        <v>606450.18999999994</v>
      </c>
      <c r="H685" s="192" t="s">
        <v>1110</v>
      </c>
    </row>
    <row r="686" spans="1:8" ht="16" customHeight="1">
      <c r="A686" s="185">
        <v>9</v>
      </c>
      <c r="B686" s="212" t="s">
        <v>1063</v>
      </c>
      <c r="C686" s="229" t="s">
        <v>1379</v>
      </c>
      <c r="D686" s="224" t="s">
        <v>1046</v>
      </c>
      <c r="E686" s="226"/>
      <c r="F686" s="226">
        <v>86</v>
      </c>
      <c r="G686" s="227">
        <v>606364.18999999994</v>
      </c>
      <c r="H686" s="192" t="s">
        <v>1075</v>
      </c>
    </row>
    <row r="687" spans="1:8" ht="16" customHeight="1">
      <c r="A687" s="185">
        <v>9</v>
      </c>
      <c r="B687" s="212" t="s">
        <v>1063</v>
      </c>
      <c r="C687" s="229" t="s">
        <v>1380</v>
      </c>
      <c r="D687" s="224" t="s">
        <v>1046</v>
      </c>
      <c r="E687" s="226"/>
      <c r="F687" s="226">
        <v>86</v>
      </c>
      <c r="G687" s="227">
        <v>606278.18999999994</v>
      </c>
      <c r="H687" s="192" t="s">
        <v>1075</v>
      </c>
    </row>
    <row r="688" spans="1:8" ht="16" customHeight="1">
      <c r="A688" s="185">
        <v>9</v>
      </c>
      <c r="B688" s="212" t="s">
        <v>1063</v>
      </c>
      <c r="C688" s="229" t="s">
        <v>1381</v>
      </c>
      <c r="D688" s="224" t="s">
        <v>1046</v>
      </c>
      <c r="E688" s="226"/>
      <c r="F688" s="226">
        <v>335</v>
      </c>
      <c r="G688" s="227">
        <v>605943.18999999994</v>
      </c>
      <c r="H688" s="192" t="s">
        <v>1075</v>
      </c>
    </row>
    <row r="689" spans="1:8" ht="16" customHeight="1">
      <c r="A689" s="185">
        <v>9</v>
      </c>
      <c r="B689" s="212" t="s">
        <v>1063</v>
      </c>
      <c r="C689" s="229" t="s">
        <v>1382</v>
      </c>
      <c r="D689" s="224" t="s">
        <v>1046</v>
      </c>
      <c r="E689" s="226"/>
      <c r="F689" s="226">
        <v>361</v>
      </c>
      <c r="G689" s="227">
        <v>605582.18999999994</v>
      </c>
      <c r="H689" s="192" t="s">
        <v>1075</v>
      </c>
    </row>
    <row r="690" spans="1:8" ht="16" customHeight="1">
      <c r="A690" s="185">
        <v>9</v>
      </c>
      <c r="B690" s="212" t="s">
        <v>1063</v>
      </c>
      <c r="C690" s="229" t="s">
        <v>1383</v>
      </c>
      <c r="D690" s="224" t="s">
        <v>1046</v>
      </c>
      <c r="E690" s="226"/>
      <c r="F690" s="226">
        <v>274</v>
      </c>
      <c r="G690" s="227">
        <v>605308.18999999994</v>
      </c>
      <c r="H690" s="192" t="s">
        <v>1075</v>
      </c>
    </row>
    <row r="691" spans="1:8" ht="16" customHeight="1">
      <c r="A691" s="185">
        <v>9</v>
      </c>
      <c r="B691" s="212" t="s">
        <v>1063</v>
      </c>
      <c r="C691" s="229" t="s">
        <v>1384</v>
      </c>
      <c r="D691" s="224" t="s">
        <v>1046</v>
      </c>
      <c r="E691" s="226"/>
      <c r="F691" s="226">
        <v>72</v>
      </c>
      <c r="G691" s="227">
        <v>605236.18999999994</v>
      </c>
      <c r="H691" s="192" t="s">
        <v>1075</v>
      </c>
    </row>
    <row r="692" spans="1:8" ht="16" customHeight="1">
      <c r="A692" s="185">
        <v>9</v>
      </c>
      <c r="B692" s="212" t="s">
        <v>1063</v>
      </c>
      <c r="C692" s="229" t="s">
        <v>1385</v>
      </c>
      <c r="D692" s="224" t="s">
        <v>1046</v>
      </c>
      <c r="E692" s="226"/>
      <c r="F692" s="226">
        <v>120</v>
      </c>
      <c r="G692" s="227">
        <v>605116.18999999994</v>
      </c>
      <c r="H692" s="192" t="s">
        <v>1053</v>
      </c>
    </row>
    <row r="693" spans="1:8" ht="16" customHeight="1">
      <c r="A693" s="185">
        <v>9</v>
      </c>
      <c r="B693" s="212" t="s">
        <v>1063</v>
      </c>
      <c r="C693" s="229" t="s">
        <v>1386</v>
      </c>
      <c r="D693" s="224" t="s">
        <v>1046</v>
      </c>
      <c r="E693" s="226"/>
      <c r="F693" s="226">
        <v>209</v>
      </c>
      <c r="G693" s="227">
        <v>604907.18999999994</v>
      </c>
      <c r="H693" s="192" t="s">
        <v>1083</v>
      </c>
    </row>
    <row r="694" spans="1:8" ht="16" customHeight="1">
      <c r="A694" s="185">
        <v>9</v>
      </c>
      <c r="B694" s="212" t="s">
        <v>1063</v>
      </c>
      <c r="C694" s="229" t="s">
        <v>1387</v>
      </c>
      <c r="D694" s="224" t="s">
        <v>1046</v>
      </c>
      <c r="E694" s="226"/>
      <c r="F694" s="226">
        <v>110.5</v>
      </c>
      <c r="G694" s="227">
        <v>604796.68999999994</v>
      </c>
      <c r="H694" s="192" t="s">
        <v>1047</v>
      </c>
    </row>
    <row r="695" spans="1:8" ht="16" customHeight="1">
      <c r="A695" s="185">
        <v>9</v>
      </c>
      <c r="B695" s="212" t="s">
        <v>1063</v>
      </c>
      <c r="C695" s="229" t="s">
        <v>1388</v>
      </c>
      <c r="D695" s="224" t="s">
        <v>1046</v>
      </c>
      <c r="E695" s="226"/>
      <c r="F695" s="226">
        <v>512.5</v>
      </c>
      <c r="G695" s="227">
        <v>604284.18999999994</v>
      </c>
      <c r="H695" s="192" t="s">
        <v>1075</v>
      </c>
    </row>
    <row r="696" spans="1:8" ht="16" customHeight="1">
      <c r="A696" s="185">
        <v>9</v>
      </c>
      <c r="B696" s="212" t="s">
        <v>1063</v>
      </c>
      <c r="C696" s="229" t="s">
        <v>1389</v>
      </c>
      <c r="D696" s="224" t="s">
        <v>1046</v>
      </c>
      <c r="E696" s="226"/>
      <c r="F696" s="226">
        <v>881</v>
      </c>
      <c r="G696" s="227">
        <v>603403.18999999994</v>
      </c>
      <c r="H696" s="192" t="s">
        <v>1075</v>
      </c>
    </row>
    <row r="697" spans="1:8" ht="16" customHeight="1">
      <c r="A697" s="185">
        <v>9</v>
      </c>
      <c r="B697" s="212" t="s">
        <v>1063</v>
      </c>
      <c r="C697" s="229" t="s">
        <v>1390</v>
      </c>
      <c r="D697" s="224" t="s">
        <v>1046</v>
      </c>
      <c r="E697" s="226"/>
      <c r="F697" s="226">
        <v>912</v>
      </c>
      <c r="G697" s="227">
        <v>602491.18999999994</v>
      </c>
      <c r="H697" s="192" t="s">
        <v>1075</v>
      </c>
    </row>
    <row r="698" spans="1:8" ht="16" customHeight="1">
      <c r="A698" s="185">
        <v>9</v>
      </c>
      <c r="B698" s="212" t="s">
        <v>1063</v>
      </c>
      <c r="C698" s="229" t="s">
        <v>1391</v>
      </c>
      <c r="D698" s="224" t="s">
        <v>1046</v>
      </c>
      <c r="E698" s="226"/>
      <c r="F698" s="226">
        <v>2571.4</v>
      </c>
      <c r="G698" s="227">
        <v>599919.79</v>
      </c>
      <c r="H698" s="192" t="s">
        <v>1110</v>
      </c>
    </row>
    <row r="699" spans="1:8" ht="16" customHeight="1">
      <c r="A699" s="185">
        <v>9</v>
      </c>
      <c r="B699" s="212" t="s">
        <v>1063</v>
      </c>
      <c r="C699" s="229" t="s">
        <v>1392</v>
      </c>
      <c r="D699" s="224" t="s">
        <v>1046</v>
      </c>
      <c r="E699" s="226"/>
      <c r="F699" s="226">
        <v>2321.4</v>
      </c>
      <c r="G699" s="227">
        <v>597598.39</v>
      </c>
      <c r="H699" s="192" t="s">
        <v>1110</v>
      </c>
    </row>
    <row r="700" spans="1:8" ht="16" customHeight="1">
      <c r="A700" s="185">
        <v>9</v>
      </c>
      <c r="B700" s="212" t="s">
        <v>1063</v>
      </c>
      <c r="C700" s="229" t="s">
        <v>1393</v>
      </c>
      <c r="D700" s="224" t="s">
        <v>1046</v>
      </c>
      <c r="E700" s="226"/>
      <c r="F700" s="226">
        <v>500</v>
      </c>
      <c r="G700" s="227">
        <v>597098.39</v>
      </c>
      <c r="H700" s="192" t="s">
        <v>1053</v>
      </c>
    </row>
    <row r="701" spans="1:8" ht="16" customHeight="1">
      <c r="A701" s="185">
        <v>9</v>
      </c>
      <c r="B701" s="212" t="s">
        <v>1063</v>
      </c>
      <c r="C701" s="229" t="s">
        <v>1394</v>
      </c>
      <c r="D701" s="203" t="s">
        <v>1046</v>
      </c>
      <c r="E701" s="226"/>
      <c r="F701" s="226">
        <v>7461</v>
      </c>
      <c r="G701" s="227">
        <v>589637.39</v>
      </c>
      <c r="H701" s="192" t="s">
        <v>1102</v>
      </c>
    </row>
    <row r="702" spans="1:8" ht="16" customHeight="1">
      <c r="A702" s="185">
        <v>9</v>
      </c>
      <c r="B702" s="212" t="s">
        <v>1063</v>
      </c>
      <c r="C702" s="229" t="s">
        <v>1165</v>
      </c>
      <c r="D702" s="224" t="s">
        <v>1046</v>
      </c>
      <c r="E702" s="226"/>
      <c r="F702" s="226">
        <v>70.290000000000006</v>
      </c>
      <c r="G702" s="227">
        <v>489567.1</v>
      </c>
      <c r="H702" s="192" t="s">
        <v>1071</v>
      </c>
    </row>
    <row r="703" spans="1:8" ht="16" customHeight="1">
      <c r="A703" s="185">
        <v>9</v>
      </c>
      <c r="B703" s="212" t="s">
        <v>1063</v>
      </c>
      <c r="C703" s="229" t="s">
        <v>1165</v>
      </c>
      <c r="D703" s="224" t="s">
        <v>1046</v>
      </c>
      <c r="E703" s="226"/>
      <c r="F703" s="226">
        <v>29.09</v>
      </c>
      <c r="G703" s="227">
        <v>489538.01</v>
      </c>
      <c r="H703" s="192" t="s">
        <v>1071</v>
      </c>
    </row>
    <row r="704" spans="1:8" ht="16" customHeight="1">
      <c r="A704" s="185">
        <v>9</v>
      </c>
      <c r="B704" s="212" t="s">
        <v>1063</v>
      </c>
      <c r="C704" s="229" t="s">
        <v>1165</v>
      </c>
      <c r="D704" s="224" t="s">
        <v>1046</v>
      </c>
      <c r="E704" s="226"/>
      <c r="F704" s="226">
        <v>223.78</v>
      </c>
      <c r="G704" s="227">
        <v>489314.23</v>
      </c>
      <c r="H704" s="192" t="s">
        <v>1071</v>
      </c>
    </row>
    <row r="705" spans="1:8" ht="16" customHeight="1">
      <c r="A705" s="185">
        <v>9</v>
      </c>
      <c r="B705" s="212" t="s">
        <v>1063</v>
      </c>
      <c r="C705" s="229" t="s">
        <v>1165</v>
      </c>
      <c r="D705" s="224" t="s">
        <v>1046</v>
      </c>
      <c r="E705" s="226"/>
      <c r="F705" s="226">
        <v>19</v>
      </c>
      <c r="G705" s="227">
        <v>489295.23</v>
      </c>
      <c r="H705" s="192" t="s">
        <v>1071</v>
      </c>
    </row>
    <row r="706" spans="1:8" ht="16" customHeight="1">
      <c r="A706" s="185">
        <v>9</v>
      </c>
      <c r="B706" s="212" t="s">
        <v>1063</v>
      </c>
      <c r="C706" s="229" t="s">
        <v>1165</v>
      </c>
      <c r="D706" s="224" t="s">
        <v>1046</v>
      </c>
      <c r="E706" s="226"/>
      <c r="F706" s="226">
        <v>21.72</v>
      </c>
      <c r="G706" s="227">
        <v>489273.51</v>
      </c>
      <c r="H706" s="192" t="s">
        <v>1071</v>
      </c>
    </row>
    <row r="707" spans="1:8" ht="16" customHeight="1">
      <c r="A707" s="185">
        <v>9</v>
      </c>
      <c r="B707" s="212" t="s">
        <v>1063</v>
      </c>
      <c r="C707" s="229" t="s">
        <v>1165</v>
      </c>
      <c r="D707" s="224" t="s">
        <v>1046</v>
      </c>
      <c r="E707" s="226"/>
      <c r="F707" s="226">
        <v>125.97</v>
      </c>
      <c r="G707" s="227">
        <v>489147.54</v>
      </c>
      <c r="H707" s="192" t="s">
        <v>1071</v>
      </c>
    </row>
    <row r="708" spans="1:8" ht="16" customHeight="1">
      <c r="A708" s="185">
        <v>9</v>
      </c>
      <c r="B708" s="212" t="s">
        <v>1063</v>
      </c>
      <c r="C708" s="229" t="s">
        <v>1165</v>
      </c>
      <c r="D708" s="224" t="s">
        <v>1046</v>
      </c>
      <c r="E708" s="226"/>
      <c r="F708" s="226">
        <v>219.12</v>
      </c>
      <c r="G708" s="227">
        <v>488928.42</v>
      </c>
      <c r="H708" s="192" t="s">
        <v>1071</v>
      </c>
    </row>
    <row r="709" spans="1:8" ht="16" customHeight="1">
      <c r="A709" s="185">
        <v>9</v>
      </c>
      <c r="B709" s="212" t="s">
        <v>1063</v>
      </c>
      <c r="C709" s="229" t="s">
        <v>1165</v>
      </c>
      <c r="D709" s="224" t="s">
        <v>1046</v>
      </c>
      <c r="E709" s="226"/>
      <c r="F709" s="226">
        <v>135.44</v>
      </c>
      <c r="G709" s="227">
        <v>488792.98</v>
      </c>
      <c r="H709" s="192" t="s">
        <v>1071</v>
      </c>
    </row>
    <row r="710" spans="1:8" ht="16" customHeight="1">
      <c r="A710" s="185">
        <v>9</v>
      </c>
      <c r="B710" s="212" t="s">
        <v>1063</v>
      </c>
      <c r="C710" s="229" t="s">
        <v>1395</v>
      </c>
      <c r="D710" s="203" t="s">
        <v>1046</v>
      </c>
      <c r="E710" s="226"/>
      <c r="F710" s="226">
        <v>1000</v>
      </c>
      <c r="G710" s="227">
        <v>467792.98</v>
      </c>
      <c r="H710" s="192" t="s">
        <v>1053</v>
      </c>
    </row>
    <row r="711" spans="1:8" ht="16" customHeight="1">
      <c r="A711" s="185">
        <v>9</v>
      </c>
      <c r="B711" s="212" t="s">
        <v>1063</v>
      </c>
      <c r="C711" s="229" t="s">
        <v>1396</v>
      </c>
      <c r="D711" s="224" t="s">
        <v>1046</v>
      </c>
      <c r="E711" s="226"/>
      <c r="F711" s="226">
        <v>282</v>
      </c>
      <c r="G711" s="227">
        <v>467510.98</v>
      </c>
      <c r="H711" s="192" t="s">
        <v>1075</v>
      </c>
    </row>
    <row r="712" spans="1:8" ht="16" customHeight="1">
      <c r="A712" s="185">
        <v>9</v>
      </c>
      <c r="B712" s="212" t="s">
        <v>1063</v>
      </c>
      <c r="C712" s="229" t="s">
        <v>1165</v>
      </c>
      <c r="D712" s="224" t="s">
        <v>1046</v>
      </c>
      <c r="E712" s="226"/>
      <c r="F712" s="226">
        <v>299.48</v>
      </c>
      <c r="G712" s="227">
        <v>466011.5</v>
      </c>
      <c r="H712" s="192" t="s">
        <v>1071</v>
      </c>
    </row>
    <row r="713" spans="1:8" ht="16" customHeight="1">
      <c r="A713" s="185">
        <v>9</v>
      </c>
      <c r="B713" s="212" t="s">
        <v>1063</v>
      </c>
      <c r="C713" s="229" t="s">
        <v>1397</v>
      </c>
      <c r="D713" s="224" t="s">
        <v>1046</v>
      </c>
      <c r="E713" s="226"/>
      <c r="F713" s="226">
        <v>14000</v>
      </c>
      <c r="G713" s="227">
        <v>442173.8</v>
      </c>
      <c r="H713" s="192" t="s">
        <v>1047</v>
      </c>
    </row>
    <row r="714" spans="1:8" ht="16" customHeight="1">
      <c r="A714" s="185">
        <v>9</v>
      </c>
      <c r="B714" s="212" t="s">
        <v>1063</v>
      </c>
      <c r="C714" s="229" t="s">
        <v>1398</v>
      </c>
      <c r="D714" s="224" t="s">
        <v>1046</v>
      </c>
      <c r="E714" s="226"/>
      <c r="F714" s="226">
        <v>1420</v>
      </c>
      <c r="G714" s="227">
        <v>440753.8</v>
      </c>
      <c r="H714" s="192" t="s">
        <v>1124</v>
      </c>
    </row>
    <row r="715" spans="1:8" ht="16" customHeight="1">
      <c r="A715" s="185">
        <v>9</v>
      </c>
      <c r="B715" s="212" t="s">
        <v>1063</v>
      </c>
      <c r="C715" s="229" t="s">
        <v>1399</v>
      </c>
      <c r="D715" s="224" t="s">
        <v>1046</v>
      </c>
      <c r="E715" s="226"/>
      <c r="F715" s="226">
        <v>3000</v>
      </c>
      <c r="G715" s="227">
        <v>437753.8</v>
      </c>
      <c r="H715" s="192" t="s">
        <v>1124</v>
      </c>
    </row>
    <row r="716" spans="1:8" ht="16" customHeight="1">
      <c r="A716" s="185">
        <v>9</v>
      </c>
      <c r="B716" s="212" t="s">
        <v>1063</v>
      </c>
      <c r="C716" s="229" t="s">
        <v>1400</v>
      </c>
      <c r="D716" s="224" t="s">
        <v>1046</v>
      </c>
      <c r="E716" s="226"/>
      <c r="F716" s="226">
        <v>250</v>
      </c>
      <c r="G716" s="227">
        <v>437503.8</v>
      </c>
      <c r="H716" s="192" t="s">
        <v>1053</v>
      </c>
    </row>
    <row r="717" spans="1:8" ht="16" customHeight="1">
      <c r="A717" s="185">
        <v>9</v>
      </c>
      <c r="B717" s="212" t="s">
        <v>1063</v>
      </c>
      <c r="C717" s="229" t="s">
        <v>1401</v>
      </c>
      <c r="D717" s="224" t="s">
        <v>1046</v>
      </c>
      <c r="E717" s="226"/>
      <c r="F717" s="226">
        <v>200</v>
      </c>
      <c r="G717" s="227">
        <v>437303.8</v>
      </c>
      <c r="H717" s="192" t="s">
        <v>1053</v>
      </c>
    </row>
    <row r="718" spans="1:8" ht="16" customHeight="1">
      <c r="A718" s="185">
        <v>9</v>
      </c>
      <c r="B718" s="212" t="s">
        <v>1063</v>
      </c>
      <c r="C718" s="229" t="s">
        <v>1402</v>
      </c>
      <c r="D718" s="224" t="s">
        <v>1046</v>
      </c>
      <c r="E718" s="226"/>
      <c r="F718" s="226">
        <v>200</v>
      </c>
      <c r="G718" s="227">
        <v>437103.8</v>
      </c>
      <c r="H718" s="192" t="s">
        <v>1053</v>
      </c>
    </row>
    <row r="719" spans="1:8" ht="16" customHeight="1">
      <c r="A719" s="185">
        <v>9</v>
      </c>
      <c r="B719" s="212" t="s">
        <v>1063</v>
      </c>
      <c r="C719" s="229" t="s">
        <v>1403</v>
      </c>
      <c r="D719" s="224" t="s">
        <v>1046</v>
      </c>
      <c r="E719" s="226"/>
      <c r="F719" s="226">
        <v>200</v>
      </c>
      <c r="G719" s="227">
        <v>436903.8</v>
      </c>
      <c r="H719" s="192" t="s">
        <v>1053</v>
      </c>
    </row>
    <row r="720" spans="1:8" ht="16" customHeight="1">
      <c r="A720" s="185">
        <v>9</v>
      </c>
      <c r="B720" s="212" t="s">
        <v>1063</v>
      </c>
      <c r="C720" s="229" t="s">
        <v>1404</v>
      </c>
      <c r="D720" s="224" t="s">
        <v>1046</v>
      </c>
      <c r="E720" s="226"/>
      <c r="F720" s="226">
        <v>480</v>
      </c>
      <c r="G720" s="227">
        <v>436423.8</v>
      </c>
      <c r="H720" s="192" t="s">
        <v>1053</v>
      </c>
    </row>
    <row r="721" spans="1:8" ht="16" customHeight="1">
      <c r="A721" s="185">
        <v>9</v>
      </c>
      <c r="B721" s="212" t="s">
        <v>1063</v>
      </c>
      <c r="C721" s="229" t="s">
        <v>1405</v>
      </c>
      <c r="D721" s="224" t="s">
        <v>1046</v>
      </c>
      <c r="E721" s="226"/>
      <c r="F721" s="226">
        <v>150</v>
      </c>
      <c r="G721" s="227">
        <v>436273.8</v>
      </c>
      <c r="H721" s="192" t="s">
        <v>1053</v>
      </c>
    </row>
    <row r="722" spans="1:8" ht="16" customHeight="1">
      <c r="A722" s="185">
        <v>9</v>
      </c>
      <c r="B722" s="212" t="s">
        <v>1063</v>
      </c>
      <c r="C722" s="229" t="s">
        <v>1406</v>
      </c>
      <c r="D722" s="224" t="s">
        <v>1046</v>
      </c>
      <c r="E722" s="226"/>
      <c r="F722" s="226">
        <v>80.84</v>
      </c>
      <c r="G722" s="227">
        <v>436192.96</v>
      </c>
      <c r="H722" s="192" t="s">
        <v>1047</v>
      </c>
    </row>
    <row r="723" spans="1:8" ht="16" customHeight="1">
      <c r="A723" s="185">
        <v>9</v>
      </c>
      <c r="B723" s="212" t="s">
        <v>1063</v>
      </c>
      <c r="C723" s="229" t="s">
        <v>1407</v>
      </c>
      <c r="D723" s="224" t="s">
        <v>1046</v>
      </c>
      <c r="E723" s="226"/>
      <c r="F723" s="226">
        <v>13000</v>
      </c>
      <c r="G723" s="227">
        <v>423192.96</v>
      </c>
      <c r="H723" s="192" t="s">
        <v>1112</v>
      </c>
    </row>
    <row r="724" spans="1:8" ht="16" customHeight="1">
      <c r="A724" s="185">
        <v>9</v>
      </c>
      <c r="B724" s="212" t="s">
        <v>1063</v>
      </c>
      <c r="C724" s="229" t="s">
        <v>1408</v>
      </c>
      <c r="D724" s="224" t="s">
        <v>1046</v>
      </c>
      <c r="E724" s="226"/>
      <c r="F724" s="226">
        <v>200</v>
      </c>
      <c r="G724" s="227">
        <v>422992.96</v>
      </c>
      <c r="H724" s="192" t="s">
        <v>1047</v>
      </c>
    </row>
    <row r="725" spans="1:8" ht="16" customHeight="1">
      <c r="A725" s="185">
        <v>9</v>
      </c>
      <c r="B725" s="212" t="s">
        <v>1063</v>
      </c>
      <c r="C725" s="229" t="s">
        <v>1409</v>
      </c>
      <c r="D725" s="224" t="s">
        <v>1046</v>
      </c>
      <c r="E725" s="226"/>
      <c r="F725" s="226">
        <v>1306.5</v>
      </c>
      <c r="G725" s="227">
        <v>421686.46</v>
      </c>
      <c r="H725" s="192" t="s">
        <v>1053</v>
      </c>
    </row>
    <row r="726" spans="1:8" ht="16" customHeight="1">
      <c r="A726" s="185">
        <v>9</v>
      </c>
      <c r="B726" s="212" t="s">
        <v>1063</v>
      </c>
      <c r="C726" s="229" t="s">
        <v>1410</v>
      </c>
      <c r="D726" s="224" t="s">
        <v>1046</v>
      </c>
      <c r="E726" s="226"/>
      <c r="F726" s="226">
        <v>900</v>
      </c>
      <c r="G726" s="227">
        <v>420786.46</v>
      </c>
      <c r="H726" s="192" t="s">
        <v>1050</v>
      </c>
    </row>
    <row r="727" spans="1:8" ht="16" customHeight="1">
      <c r="A727" s="185">
        <v>9</v>
      </c>
      <c r="B727" s="212" t="s">
        <v>1063</v>
      </c>
      <c r="C727" s="229" t="s">
        <v>1411</v>
      </c>
      <c r="D727" s="224" t="s">
        <v>1046</v>
      </c>
      <c r="E727" s="226"/>
      <c r="F727" s="226">
        <v>19000</v>
      </c>
      <c r="G727" s="227">
        <v>401786.46</v>
      </c>
      <c r="H727" s="192" t="s">
        <v>1050</v>
      </c>
    </row>
    <row r="728" spans="1:8" ht="16" customHeight="1">
      <c r="A728" s="185">
        <v>9</v>
      </c>
      <c r="B728" s="212" t="s">
        <v>1063</v>
      </c>
      <c r="C728" s="229" t="s">
        <v>1412</v>
      </c>
      <c r="D728" s="224" t="s">
        <v>1046</v>
      </c>
      <c r="E728" s="226"/>
      <c r="F728" s="226">
        <v>2141.86</v>
      </c>
      <c r="G728" s="227">
        <v>399644.6</v>
      </c>
      <c r="H728" s="192" t="s">
        <v>1047</v>
      </c>
    </row>
    <row r="729" spans="1:8" ht="16" customHeight="1">
      <c r="A729" s="185">
        <v>9</v>
      </c>
      <c r="B729" s="212" t="s">
        <v>1063</v>
      </c>
      <c r="C729" s="229" t="s">
        <v>1413</v>
      </c>
      <c r="D729" s="224" t="s">
        <v>1046</v>
      </c>
      <c r="E729" s="226"/>
      <c r="F729" s="226">
        <v>211</v>
      </c>
      <c r="G729" s="227">
        <v>399433.6</v>
      </c>
      <c r="H729" s="192" t="s">
        <v>1075</v>
      </c>
    </row>
    <row r="730" spans="1:8" ht="16" customHeight="1">
      <c r="A730" s="185">
        <v>9</v>
      </c>
      <c r="B730" s="212" t="s">
        <v>1063</v>
      </c>
      <c r="C730" s="229" t="s">
        <v>1414</v>
      </c>
      <c r="D730" s="224" t="s">
        <v>1046</v>
      </c>
      <c r="E730" s="226"/>
      <c r="F730" s="226">
        <v>339</v>
      </c>
      <c r="G730" s="227">
        <v>399094.6</v>
      </c>
      <c r="H730" s="192" t="s">
        <v>1075</v>
      </c>
    </row>
    <row r="731" spans="1:8" ht="16" customHeight="1">
      <c r="A731" s="185">
        <v>9</v>
      </c>
      <c r="B731" s="212" t="s">
        <v>1063</v>
      </c>
      <c r="C731" s="229" t="s">
        <v>1415</v>
      </c>
      <c r="D731" s="224" t="s">
        <v>1046</v>
      </c>
      <c r="E731" s="226"/>
      <c r="F731" s="226">
        <v>442</v>
      </c>
      <c r="G731" s="227">
        <v>398652.6</v>
      </c>
      <c r="H731" s="192" t="s">
        <v>1075</v>
      </c>
    </row>
    <row r="732" spans="1:8" ht="16" customHeight="1">
      <c r="A732" s="185">
        <v>9</v>
      </c>
      <c r="B732" s="212" t="s">
        <v>1063</v>
      </c>
      <c r="C732" s="229" t="s">
        <v>1416</v>
      </c>
      <c r="D732" s="224" t="s">
        <v>1046</v>
      </c>
      <c r="E732" s="226"/>
      <c r="F732" s="226">
        <v>800</v>
      </c>
      <c r="G732" s="227">
        <v>397852.6</v>
      </c>
      <c r="H732" s="192" t="s">
        <v>1053</v>
      </c>
    </row>
    <row r="733" spans="1:8" ht="16" customHeight="1">
      <c r="A733" s="185">
        <v>9</v>
      </c>
      <c r="B733" s="212" t="s">
        <v>1063</v>
      </c>
      <c r="C733" s="229" t="s">
        <v>1417</v>
      </c>
      <c r="D733" s="224" t="s">
        <v>1046</v>
      </c>
      <c r="E733" s="226"/>
      <c r="F733" s="226">
        <v>411</v>
      </c>
      <c r="G733" s="227">
        <v>397441.6</v>
      </c>
      <c r="H733" s="192" t="s">
        <v>1075</v>
      </c>
    </row>
    <row r="734" spans="1:8" ht="16" customHeight="1">
      <c r="A734" s="185">
        <v>9</v>
      </c>
      <c r="B734" s="212" t="s">
        <v>1063</v>
      </c>
      <c r="C734" s="229" t="s">
        <v>1418</v>
      </c>
      <c r="D734" s="224" t="s">
        <v>1046</v>
      </c>
      <c r="E734" s="226"/>
      <c r="F734" s="226">
        <v>67.5</v>
      </c>
      <c r="G734" s="227">
        <v>397374.1</v>
      </c>
      <c r="H734" s="192" t="s">
        <v>1075</v>
      </c>
    </row>
    <row r="735" spans="1:8" ht="16" customHeight="1">
      <c r="A735" s="185">
        <v>9</v>
      </c>
      <c r="B735" s="212" t="s">
        <v>1063</v>
      </c>
      <c r="C735" s="229" t="s">
        <v>1419</v>
      </c>
      <c r="D735" s="224" t="s">
        <v>1046</v>
      </c>
      <c r="E735" s="226"/>
      <c r="F735" s="226">
        <v>428.83</v>
      </c>
      <c r="G735" s="227">
        <v>396945.27</v>
      </c>
      <c r="H735" s="192" t="s">
        <v>1075</v>
      </c>
    </row>
    <row r="736" spans="1:8" ht="16" customHeight="1">
      <c r="A736" s="185">
        <v>9</v>
      </c>
      <c r="B736" s="212" t="s">
        <v>1063</v>
      </c>
      <c r="C736" s="229" t="s">
        <v>1420</v>
      </c>
      <c r="D736" s="224" t="s">
        <v>1046</v>
      </c>
      <c r="E736" s="226"/>
      <c r="F736" s="226">
        <v>824.38</v>
      </c>
      <c r="G736" s="227">
        <v>396120.89</v>
      </c>
      <c r="H736" s="192" t="s">
        <v>1075</v>
      </c>
    </row>
    <row r="737" spans="1:8" ht="16" customHeight="1">
      <c r="A737" s="185">
        <v>9</v>
      </c>
      <c r="B737" s="212" t="s">
        <v>1063</v>
      </c>
      <c r="C737" s="229" t="s">
        <v>1421</v>
      </c>
      <c r="D737" s="224" t="s">
        <v>1046</v>
      </c>
      <c r="E737" s="226"/>
      <c r="F737" s="226">
        <v>542</v>
      </c>
      <c r="G737" s="227">
        <v>395578.89</v>
      </c>
      <c r="H737" s="192" t="s">
        <v>1075</v>
      </c>
    </row>
    <row r="738" spans="1:8" ht="16" customHeight="1">
      <c r="A738" s="185">
        <v>9</v>
      </c>
      <c r="B738" s="212" t="s">
        <v>1063</v>
      </c>
      <c r="C738" s="229" t="s">
        <v>1422</v>
      </c>
      <c r="D738" s="224" t="s">
        <v>1046</v>
      </c>
      <c r="E738" s="226"/>
      <c r="F738" s="226">
        <v>2630.5</v>
      </c>
      <c r="G738" s="227">
        <v>392948.39</v>
      </c>
      <c r="H738" s="192" t="s">
        <v>1075</v>
      </c>
    </row>
    <row r="739" spans="1:8" ht="16" customHeight="1">
      <c r="A739" s="185">
        <v>9</v>
      </c>
      <c r="B739" s="212" t="s">
        <v>1063</v>
      </c>
      <c r="C739" s="229" t="s">
        <v>1423</v>
      </c>
      <c r="D739" s="224" t="s">
        <v>1046</v>
      </c>
      <c r="E739" s="226"/>
      <c r="F739" s="226">
        <v>407.9</v>
      </c>
      <c r="G739" s="227">
        <v>392540.49</v>
      </c>
      <c r="H739" s="192" t="s">
        <v>1075</v>
      </c>
    </row>
    <row r="740" spans="1:8" ht="16" customHeight="1">
      <c r="A740" s="185">
        <v>9</v>
      </c>
      <c r="B740" s="212" t="s">
        <v>1063</v>
      </c>
      <c r="C740" s="229" t="s">
        <v>1424</v>
      </c>
      <c r="D740" s="224" t="s">
        <v>1046</v>
      </c>
      <c r="E740" s="226"/>
      <c r="F740" s="226">
        <v>81242.5</v>
      </c>
      <c r="G740" s="227">
        <v>311297.99</v>
      </c>
      <c r="H740" s="192" t="s">
        <v>1110</v>
      </c>
    </row>
    <row r="741" spans="1:8" ht="16" customHeight="1">
      <c r="A741" s="185">
        <v>9</v>
      </c>
      <c r="B741" s="212" t="s">
        <v>1063</v>
      </c>
      <c r="C741" s="229" t="s">
        <v>1165</v>
      </c>
      <c r="D741" s="224" t="s">
        <v>1046</v>
      </c>
      <c r="E741" s="226"/>
      <c r="F741" s="226">
        <v>298.02999999999997</v>
      </c>
      <c r="G741" s="227">
        <v>310999.96000000002</v>
      </c>
      <c r="H741" s="192" t="s">
        <v>1071</v>
      </c>
    </row>
    <row r="742" spans="1:8" ht="16" customHeight="1">
      <c r="A742" s="185">
        <v>9</v>
      </c>
      <c r="B742" s="212" t="s">
        <v>1063</v>
      </c>
      <c r="C742" s="229" t="s">
        <v>1165</v>
      </c>
      <c r="D742" s="224" t="s">
        <v>1046</v>
      </c>
      <c r="E742" s="226"/>
      <c r="F742" s="226">
        <v>82.22</v>
      </c>
      <c r="G742" s="227">
        <v>310917.74</v>
      </c>
      <c r="H742" s="192" t="s">
        <v>1071</v>
      </c>
    </row>
    <row r="743" spans="1:8" ht="16" customHeight="1">
      <c r="A743" s="185">
        <v>9</v>
      </c>
      <c r="B743" s="212" t="s">
        <v>1063</v>
      </c>
      <c r="C743" s="220" t="s">
        <v>1425</v>
      </c>
      <c r="D743" s="224" t="s">
        <v>1046</v>
      </c>
      <c r="E743" s="226"/>
      <c r="F743" s="226">
        <v>22061.4</v>
      </c>
      <c r="G743" s="227">
        <v>258856.34</v>
      </c>
      <c r="H743" s="192" t="s">
        <v>1050</v>
      </c>
    </row>
    <row r="744" spans="1:8" ht="16" customHeight="1">
      <c r="A744" s="185">
        <v>9</v>
      </c>
      <c r="B744" s="212" t="s">
        <v>1063</v>
      </c>
      <c r="C744" s="229" t="s">
        <v>1165</v>
      </c>
      <c r="D744" s="224" t="s">
        <v>1046</v>
      </c>
      <c r="E744" s="226"/>
      <c r="F744" s="226">
        <v>10.1</v>
      </c>
      <c r="G744" s="227">
        <v>258846.24</v>
      </c>
      <c r="H744" s="192" t="s">
        <v>1071</v>
      </c>
    </row>
    <row r="745" spans="1:8" ht="16" customHeight="1">
      <c r="A745" s="185">
        <v>9</v>
      </c>
      <c r="B745" s="212" t="s">
        <v>1063</v>
      </c>
      <c r="C745" s="229" t="s">
        <v>1165</v>
      </c>
      <c r="D745" s="224" t="s">
        <v>1046</v>
      </c>
      <c r="E745" s="226"/>
      <c r="F745" s="226">
        <v>10.1</v>
      </c>
      <c r="G745" s="227">
        <v>258836.14</v>
      </c>
      <c r="H745" s="192" t="s">
        <v>1071</v>
      </c>
    </row>
    <row r="746" spans="1:8" ht="16" customHeight="1">
      <c r="A746" s="185">
        <v>9</v>
      </c>
      <c r="B746" s="212" t="s">
        <v>1063</v>
      </c>
      <c r="C746" s="229" t="s">
        <v>1165</v>
      </c>
      <c r="D746" s="224" t="s">
        <v>1046</v>
      </c>
      <c r="E746" s="226"/>
      <c r="F746" s="226">
        <v>188.1</v>
      </c>
      <c r="G746" s="227">
        <v>258648.04</v>
      </c>
      <c r="H746" s="192" t="s">
        <v>1071</v>
      </c>
    </row>
    <row r="747" spans="1:8" ht="16" customHeight="1">
      <c r="A747" s="185">
        <v>9</v>
      </c>
      <c r="B747" s="212" t="s">
        <v>1063</v>
      </c>
      <c r="C747" s="229" t="s">
        <v>1165</v>
      </c>
      <c r="D747" s="224" t="s">
        <v>1046</v>
      </c>
      <c r="E747" s="226"/>
      <c r="F747" s="226">
        <v>10.1</v>
      </c>
      <c r="G747" s="227">
        <v>258637.94</v>
      </c>
      <c r="H747" s="192" t="s">
        <v>1071</v>
      </c>
    </row>
    <row r="748" spans="1:8" ht="16" customHeight="1">
      <c r="A748" s="185">
        <v>9</v>
      </c>
      <c r="B748" s="212" t="s">
        <v>1063</v>
      </c>
      <c r="C748" s="229" t="s">
        <v>1165</v>
      </c>
      <c r="D748" s="224" t="s">
        <v>1046</v>
      </c>
      <c r="E748" s="226"/>
      <c r="F748" s="226">
        <v>224.73</v>
      </c>
      <c r="G748" s="227">
        <v>258413.21</v>
      </c>
      <c r="H748" s="192" t="s">
        <v>1071</v>
      </c>
    </row>
    <row r="749" spans="1:8" ht="16" customHeight="1">
      <c r="A749" s="185">
        <v>9</v>
      </c>
      <c r="B749" s="212" t="s">
        <v>1063</v>
      </c>
      <c r="C749" s="229" t="s">
        <v>1165</v>
      </c>
      <c r="D749" s="224" t="s">
        <v>1046</v>
      </c>
      <c r="E749" s="226"/>
      <c r="F749" s="226">
        <v>40.85</v>
      </c>
      <c r="G749" s="227">
        <v>258372.36</v>
      </c>
      <c r="H749" s="192" t="s">
        <v>1071</v>
      </c>
    </row>
    <row r="750" spans="1:8" ht="16" customHeight="1">
      <c r="A750" s="185">
        <v>9</v>
      </c>
      <c r="B750" s="212" t="s">
        <v>1063</v>
      </c>
      <c r="C750" s="229" t="s">
        <v>1165</v>
      </c>
      <c r="D750" s="224" t="s">
        <v>1046</v>
      </c>
      <c r="E750" s="226"/>
      <c r="F750" s="226">
        <v>22.8</v>
      </c>
      <c r="G750" s="227">
        <v>258349.56</v>
      </c>
      <c r="H750" s="192" t="s">
        <v>1071</v>
      </c>
    </row>
    <row r="751" spans="1:8" ht="16" customHeight="1">
      <c r="A751" s="185">
        <v>9</v>
      </c>
      <c r="B751" s="212" t="s">
        <v>1063</v>
      </c>
      <c r="C751" s="229" t="s">
        <v>1165</v>
      </c>
      <c r="D751" s="224" t="s">
        <v>1046</v>
      </c>
      <c r="E751" s="226"/>
      <c r="F751" s="226">
        <v>30.4</v>
      </c>
      <c r="G751" s="227">
        <v>258319.16</v>
      </c>
      <c r="H751" s="192" t="s">
        <v>1071</v>
      </c>
    </row>
    <row r="752" spans="1:8" ht="16" customHeight="1">
      <c r="A752" s="185">
        <v>9</v>
      </c>
      <c r="B752" s="212" t="s">
        <v>1063</v>
      </c>
      <c r="C752" s="229" t="s">
        <v>1165</v>
      </c>
      <c r="D752" s="224" t="s">
        <v>1046</v>
      </c>
      <c r="E752" s="226"/>
      <c r="F752" s="226">
        <v>27.23</v>
      </c>
      <c r="G752" s="227">
        <v>255291.93</v>
      </c>
      <c r="H752" s="192" t="s">
        <v>1071</v>
      </c>
    </row>
    <row r="753" spans="1:8" ht="16" customHeight="1">
      <c r="A753" s="185">
        <v>9</v>
      </c>
      <c r="B753" s="212" t="s">
        <v>1063</v>
      </c>
      <c r="C753" s="229" t="s">
        <v>1165</v>
      </c>
      <c r="D753" s="224" t="s">
        <v>1046</v>
      </c>
      <c r="E753" s="226"/>
      <c r="F753" s="226">
        <v>10.1</v>
      </c>
      <c r="G753" s="227">
        <v>255281.83</v>
      </c>
      <c r="H753" s="192" t="s">
        <v>1071</v>
      </c>
    </row>
    <row r="754" spans="1:8" ht="16" customHeight="1">
      <c r="A754" s="185">
        <v>9</v>
      </c>
      <c r="B754" s="212" t="s">
        <v>1063</v>
      </c>
      <c r="C754" s="229" t="s">
        <v>1165</v>
      </c>
      <c r="D754" s="224" t="s">
        <v>1046</v>
      </c>
      <c r="E754" s="226"/>
      <c r="F754" s="226">
        <v>34.04</v>
      </c>
      <c r="G754" s="227">
        <v>255247.79</v>
      </c>
      <c r="H754" s="192" t="s">
        <v>1071</v>
      </c>
    </row>
    <row r="755" spans="1:8" ht="16" customHeight="1">
      <c r="A755" s="185">
        <v>9</v>
      </c>
      <c r="B755" s="212" t="s">
        <v>1063</v>
      </c>
      <c r="C755" s="229" t="s">
        <v>1165</v>
      </c>
      <c r="D755" s="224" t="s">
        <v>1046</v>
      </c>
      <c r="E755" s="226"/>
      <c r="F755" s="226">
        <v>29.45</v>
      </c>
      <c r="G755" s="227">
        <v>255218.34</v>
      </c>
      <c r="H755" s="192" t="s">
        <v>1071</v>
      </c>
    </row>
    <row r="756" spans="1:8" ht="16" customHeight="1">
      <c r="A756" s="185">
        <v>9</v>
      </c>
      <c r="B756" s="212" t="s">
        <v>1063</v>
      </c>
      <c r="C756" s="229" t="s">
        <v>1165</v>
      </c>
      <c r="D756" s="224" t="s">
        <v>1046</v>
      </c>
      <c r="E756" s="226"/>
      <c r="F756" s="226">
        <v>177.65</v>
      </c>
      <c r="G756" s="227">
        <v>255040.69</v>
      </c>
      <c r="H756" s="192" t="s">
        <v>1071</v>
      </c>
    </row>
    <row r="757" spans="1:8" ht="16" customHeight="1">
      <c r="A757" s="185">
        <v>9</v>
      </c>
      <c r="B757" s="212" t="s">
        <v>1063</v>
      </c>
      <c r="C757" s="229" t="s">
        <v>1426</v>
      </c>
      <c r="D757" s="224" t="s">
        <v>1046</v>
      </c>
      <c r="E757" s="226"/>
      <c r="F757" s="226">
        <v>620</v>
      </c>
      <c r="G757" s="227">
        <v>254420.69</v>
      </c>
      <c r="H757" s="192" t="s">
        <v>1124</v>
      </c>
    </row>
    <row r="758" spans="1:8" ht="16" customHeight="1">
      <c r="A758" s="185">
        <v>9</v>
      </c>
      <c r="B758" s="212" t="s">
        <v>1063</v>
      </c>
      <c r="C758" s="229" t="s">
        <v>1427</v>
      </c>
      <c r="D758" s="224" t="s">
        <v>1046</v>
      </c>
      <c r="E758" s="226"/>
      <c r="F758" s="226">
        <v>515</v>
      </c>
      <c r="G758" s="227">
        <v>253905.69</v>
      </c>
      <c r="H758" s="192" t="s">
        <v>1124</v>
      </c>
    </row>
    <row r="759" spans="1:8" ht="16" customHeight="1">
      <c r="A759" s="185">
        <v>9</v>
      </c>
      <c r="B759" s="212" t="s">
        <v>1063</v>
      </c>
      <c r="C759" s="229" t="s">
        <v>1428</v>
      </c>
      <c r="D759" s="224" t="s">
        <v>1046</v>
      </c>
      <c r="E759" s="226"/>
      <c r="F759" s="226">
        <v>5000</v>
      </c>
      <c r="G759" s="227">
        <v>246405.69</v>
      </c>
      <c r="H759" s="192" t="s">
        <v>1047</v>
      </c>
    </row>
    <row r="760" spans="1:8" ht="16" customHeight="1">
      <c r="A760" s="185">
        <v>9</v>
      </c>
      <c r="B760" s="212" t="s">
        <v>1063</v>
      </c>
      <c r="C760" s="229" t="s">
        <v>1165</v>
      </c>
      <c r="D760" s="224" t="s">
        <v>1046</v>
      </c>
      <c r="E760" s="226"/>
      <c r="F760" s="226">
        <v>29.45</v>
      </c>
      <c r="G760" s="227">
        <v>194376.24</v>
      </c>
      <c r="H760" s="192" t="s">
        <v>1071</v>
      </c>
    </row>
    <row r="761" spans="1:8" ht="16" customHeight="1">
      <c r="A761" s="185">
        <v>9</v>
      </c>
      <c r="B761" s="212" t="s">
        <v>1063</v>
      </c>
      <c r="C761" s="229" t="s">
        <v>1165</v>
      </c>
      <c r="D761" s="224" t="s">
        <v>1046</v>
      </c>
      <c r="E761" s="226"/>
      <c r="F761" s="226">
        <v>10.1</v>
      </c>
      <c r="G761" s="227">
        <v>194366.14</v>
      </c>
      <c r="H761" s="192" t="s">
        <v>1071</v>
      </c>
    </row>
    <row r="762" spans="1:8" ht="16" customHeight="1">
      <c r="A762" s="185">
        <v>9</v>
      </c>
      <c r="B762" s="212" t="s">
        <v>1063</v>
      </c>
      <c r="C762" s="229" t="s">
        <v>1165</v>
      </c>
      <c r="D762" s="224" t="s">
        <v>1046</v>
      </c>
      <c r="E762" s="226"/>
      <c r="F762" s="226">
        <v>10.1</v>
      </c>
      <c r="G762" s="227">
        <v>194356.04</v>
      </c>
      <c r="H762" s="192" t="s">
        <v>1071</v>
      </c>
    </row>
    <row r="763" spans="1:8" ht="16" customHeight="1">
      <c r="A763" s="185">
        <v>9</v>
      </c>
      <c r="B763" s="212" t="s">
        <v>1063</v>
      </c>
      <c r="C763" s="229" t="s">
        <v>1165</v>
      </c>
      <c r="D763" s="224" t="s">
        <v>1046</v>
      </c>
      <c r="E763" s="226"/>
      <c r="F763" s="226">
        <v>17.100000000000001</v>
      </c>
      <c r="G763" s="227">
        <v>194338.94</v>
      </c>
      <c r="H763" s="192" t="s">
        <v>1071</v>
      </c>
    </row>
    <row r="764" spans="1:8" ht="16" customHeight="1">
      <c r="A764" s="185">
        <v>9</v>
      </c>
      <c r="B764" s="212" t="s">
        <v>1063</v>
      </c>
      <c r="C764" s="229" t="s">
        <v>1165</v>
      </c>
      <c r="D764" s="224" t="s">
        <v>1046</v>
      </c>
      <c r="E764" s="226"/>
      <c r="F764" s="226">
        <v>21.7</v>
      </c>
      <c r="G764" s="227">
        <v>194317.24</v>
      </c>
      <c r="H764" s="192" t="s">
        <v>1071</v>
      </c>
    </row>
    <row r="765" spans="1:8" ht="16" customHeight="1">
      <c r="A765" s="185">
        <v>9</v>
      </c>
      <c r="B765" s="212" t="s">
        <v>1063</v>
      </c>
      <c r="C765" s="229" t="s">
        <v>1165</v>
      </c>
      <c r="D765" s="224" t="s">
        <v>1046</v>
      </c>
      <c r="E765" s="226"/>
      <c r="F765" s="226">
        <v>10.1</v>
      </c>
      <c r="G765" s="227">
        <v>194307.14</v>
      </c>
      <c r="H765" s="192" t="s">
        <v>1071</v>
      </c>
    </row>
    <row r="766" spans="1:8" ht="16" customHeight="1">
      <c r="A766" s="185">
        <v>9</v>
      </c>
      <c r="B766" s="212" t="s">
        <v>1063</v>
      </c>
      <c r="C766" s="229" t="s">
        <v>1165</v>
      </c>
      <c r="D766" s="224" t="s">
        <v>1046</v>
      </c>
      <c r="E766" s="226"/>
      <c r="F766" s="226">
        <v>31.96</v>
      </c>
      <c r="G766" s="227">
        <v>194275.18</v>
      </c>
      <c r="H766" s="192" t="s">
        <v>1071</v>
      </c>
    </row>
    <row r="767" spans="1:8" ht="16" customHeight="1">
      <c r="A767" s="185">
        <v>9</v>
      </c>
      <c r="B767" s="212" t="s">
        <v>1063</v>
      </c>
      <c r="C767" s="229" t="s">
        <v>1165</v>
      </c>
      <c r="D767" s="224" t="s">
        <v>1046</v>
      </c>
      <c r="E767" s="226"/>
      <c r="F767" s="226">
        <v>36.090000000000003</v>
      </c>
      <c r="G767" s="227">
        <v>180747.1</v>
      </c>
      <c r="H767" s="192" t="s">
        <v>1071</v>
      </c>
    </row>
    <row r="768" spans="1:8" ht="16" customHeight="1">
      <c r="A768" s="185">
        <v>9</v>
      </c>
      <c r="B768" s="212" t="s">
        <v>1063</v>
      </c>
      <c r="C768" s="229" t="s">
        <v>1165</v>
      </c>
      <c r="D768" s="224" t="s">
        <v>1046</v>
      </c>
      <c r="E768" s="226"/>
      <c r="F768" s="226">
        <v>158.22999999999999</v>
      </c>
      <c r="G768" s="227">
        <v>180588.87</v>
      </c>
      <c r="H768" s="192" t="s">
        <v>1071</v>
      </c>
    </row>
    <row r="769" spans="1:8" ht="16" customHeight="1">
      <c r="A769" s="185">
        <v>9</v>
      </c>
      <c r="B769" s="212" t="s">
        <v>1063</v>
      </c>
      <c r="C769" s="229" t="s">
        <v>1165</v>
      </c>
      <c r="D769" s="224" t="s">
        <v>1046</v>
      </c>
      <c r="E769" s="226"/>
      <c r="F769" s="226">
        <v>10.1</v>
      </c>
      <c r="G769" s="227">
        <v>180578.77</v>
      </c>
      <c r="H769" s="192" t="s">
        <v>1071</v>
      </c>
    </row>
    <row r="770" spans="1:8" ht="16" customHeight="1">
      <c r="A770" s="185">
        <v>9</v>
      </c>
      <c r="B770" s="212" t="s">
        <v>1063</v>
      </c>
      <c r="C770" s="229" t="s">
        <v>1165</v>
      </c>
      <c r="D770" s="224" t="s">
        <v>1046</v>
      </c>
      <c r="E770" s="226"/>
      <c r="F770" s="226">
        <v>10.1</v>
      </c>
      <c r="G770" s="227">
        <v>180568.67</v>
      </c>
      <c r="H770" s="192" t="s">
        <v>1071</v>
      </c>
    </row>
    <row r="771" spans="1:8" ht="16" customHeight="1">
      <c r="A771" s="185">
        <v>9</v>
      </c>
      <c r="B771" s="212" t="s">
        <v>1063</v>
      </c>
      <c r="C771" s="229" t="s">
        <v>1165</v>
      </c>
      <c r="D771" s="224" t="s">
        <v>1046</v>
      </c>
      <c r="E771" s="226"/>
      <c r="F771" s="226">
        <v>111.15</v>
      </c>
      <c r="G771" s="227">
        <v>180457.52</v>
      </c>
      <c r="H771" s="192" t="s">
        <v>1071</v>
      </c>
    </row>
    <row r="772" spans="1:8" ht="16" customHeight="1">
      <c r="A772" s="185">
        <v>9</v>
      </c>
      <c r="B772" s="212" t="s">
        <v>1063</v>
      </c>
      <c r="C772" s="229" t="s">
        <v>1429</v>
      </c>
      <c r="D772" s="203" t="s">
        <v>1046</v>
      </c>
      <c r="E772" s="226"/>
      <c r="F772" s="226">
        <v>5949.19</v>
      </c>
      <c r="G772" s="227">
        <v>174508.33</v>
      </c>
      <c r="H772" s="192" t="s">
        <v>1087</v>
      </c>
    </row>
    <row r="773" spans="1:8" ht="16" customHeight="1">
      <c r="A773" s="185">
        <v>9</v>
      </c>
      <c r="B773" s="212" t="s">
        <v>1063</v>
      </c>
      <c r="C773" s="229" t="s">
        <v>1430</v>
      </c>
      <c r="D773" s="203" t="s">
        <v>1046</v>
      </c>
      <c r="E773" s="226"/>
      <c r="F773" s="226">
        <v>1314</v>
      </c>
      <c r="G773" s="227">
        <v>173194.33</v>
      </c>
      <c r="H773" s="192" t="s">
        <v>1102</v>
      </c>
    </row>
    <row r="774" spans="1:8" ht="16" customHeight="1">
      <c r="A774" s="185">
        <v>9</v>
      </c>
      <c r="B774" s="212" t="s">
        <v>1063</v>
      </c>
      <c r="C774" s="229" t="s">
        <v>1431</v>
      </c>
      <c r="D774" s="224" t="s">
        <v>1046</v>
      </c>
      <c r="E774" s="226"/>
      <c r="F774" s="226">
        <v>8142.49</v>
      </c>
      <c r="G774" s="227">
        <v>165051.84</v>
      </c>
      <c r="H774" s="192" t="s">
        <v>1106</v>
      </c>
    </row>
    <row r="775" spans="1:8" ht="16" customHeight="1">
      <c r="A775" s="185">
        <v>9</v>
      </c>
      <c r="B775" s="212" t="s">
        <v>1063</v>
      </c>
      <c r="C775" s="229" t="s">
        <v>1432</v>
      </c>
      <c r="D775" s="224" t="s">
        <v>1046</v>
      </c>
      <c r="E775" s="226"/>
      <c r="F775" s="226">
        <v>3703</v>
      </c>
      <c r="G775" s="227">
        <v>161348.84</v>
      </c>
      <c r="H775" s="192" t="s">
        <v>1075</v>
      </c>
    </row>
    <row r="776" spans="1:8" ht="16" customHeight="1">
      <c r="A776" s="185">
        <v>9</v>
      </c>
      <c r="B776" s="212" t="s">
        <v>1063</v>
      </c>
      <c r="C776" s="229" t="s">
        <v>1433</v>
      </c>
      <c r="D776" s="224" t="s">
        <v>1046</v>
      </c>
      <c r="E776" s="226"/>
      <c r="F776" s="226">
        <v>2109.59</v>
      </c>
      <c r="G776" s="227">
        <v>159239.25</v>
      </c>
      <c r="H776" s="192" t="s">
        <v>1075</v>
      </c>
    </row>
    <row r="777" spans="1:8" ht="16" customHeight="1">
      <c r="A777" s="185">
        <v>9</v>
      </c>
      <c r="B777" s="212" t="s">
        <v>1063</v>
      </c>
      <c r="C777" s="229" t="s">
        <v>1434</v>
      </c>
      <c r="D777" s="224" t="s">
        <v>1046</v>
      </c>
      <c r="E777" s="226"/>
      <c r="F777" s="226">
        <v>497.5</v>
      </c>
      <c r="G777" s="227">
        <v>158741.75</v>
      </c>
      <c r="H777" s="192" t="s">
        <v>1075</v>
      </c>
    </row>
    <row r="778" spans="1:8" ht="16" customHeight="1">
      <c r="A778" s="185">
        <v>9</v>
      </c>
      <c r="B778" s="212" t="s">
        <v>1063</v>
      </c>
      <c r="C778" s="229" t="s">
        <v>1435</v>
      </c>
      <c r="D778" s="224" t="s">
        <v>1046</v>
      </c>
      <c r="E778" s="226"/>
      <c r="F778" s="226">
        <v>528.5</v>
      </c>
      <c r="G778" s="227">
        <v>158213.25</v>
      </c>
      <c r="H778" s="192" t="s">
        <v>1075</v>
      </c>
    </row>
    <row r="779" spans="1:8" ht="16" customHeight="1">
      <c r="A779" s="185">
        <v>9</v>
      </c>
      <c r="B779" s="212" t="s">
        <v>1063</v>
      </c>
      <c r="C779" s="229" t="s">
        <v>1436</v>
      </c>
      <c r="D779" s="224" t="s">
        <v>1046</v>
      </c>
      <c r="E779" s="226"/>
      <c r="F779" s="226">
        <v>960</v>
      </c>
      <c r="G779" s="227">
        <v>157253.25</v>
      </c>
      <c r="H779" s="192" t="s">
        <v>1075</v>
      </c>
    </row>
    <row r="780" spans="1:8" ht="16" customHeight="1">
      <c r="A780" s="185">
        <v>9</v>
      </c>
      <c r="B780" s="212" t="s">
        <v>1063</v>
      </c>
      <c r="C780" s="229" t="s">
        <v>1437</v>
      </c>
      <c r="D780" s="224" t="s">
        <v>1046</v>
      </c>
      <c r="E780" s="226"/>
      <c r="F780" s="226">
        <v>3697</v>
      </c>
      <c r="G780" s="227">
        <v>153556.25</v>
      </c>
      <c r="H780" s="192" t="s">
        <v>1075</v>
      </c>
    </row>
    <row r="781" spans="1:8" ht="16" customHeight="1">
      <c r="A781" s="185">
        <v>9</v>
      </c>
      <c r="B781" s="212" t="s">
        <v>1063</v>
      </c>
      <c r="C781" s="229" t="s">
        <v>1438</v>
      </c>
      <c r="D781" s="224" t="s">
        <v>1046</v>
      </c>
      <c r="E781" s="226"/>
      <c r="F781" s="226">
        <v>3084.83</v>
      </c>
      <c r="G781" s="227">
        <v>150471.42000000001</v>
      </c>
      <c r="H781" s="192" t="s">
        <v>1075</v>
      </c>
    </row>
    <row r="782" spans="1:8" ht="16" customHeight="1">
      <c r="A782" s="185">
        <v>9</v>
      </c>
      <c r="B782" s="212" t="s">
        <v>1063</v>
      </c>
      <c r="C782" s="229" t="s">
        <v>1439</v>
      </c>
      <c r="D782" s="224" t="s">
        <v>1046</v>
      </c>
      <c r="E782" s="226"/>
      <c r="F782" s="226">
        <v>166</v>
      </c>
      <c r="G782" s="227">
        <v>150305.42000000001</v>
      </c>
      <c r="H782" s="192" t="s">
        <v>1124</v>
      </c>
    </row>
    <row r="783" spans="1:8" ht="16" customHeight="1">
      <c r="A783" s="185">
        <v>9</v>
      </c>
      <c r="B783" s="212" t="s">
        <v>1063</v>
      </c>
      <c r="C783" s="229" t="s">
        <v>1440</v>
      </c>
      <c r="D783" s="203" t="s">
        <v>1046</v>
      </c>
      <c r="E783" s="226"/>
      <c r="F783" s="226">
        <v>300</v>
      </c>
      <c r="G783" s="227">
        <v>150005.42000000001</v>
      </c>
      <c r="H783" s="192" t="s">
        <v>1053</v>
      </c>
    </row>
    <row r="784" spans="1:8" ht="16" customHeight="1">
      <c r="A784" s="185">
        <v>9</v>
      </c>
      <c r="B784" s="212" t="s">
        <v>1063</v>
      </c>
      <c r="C784" s="229" t="s">
        <v>1165</v>
      </c>
      <c r="D784" s="224" t="s">
        <v>1046</v>
      </c>
      <c r="E784" s="226"/>
      <c r="F784" s="226">
        <v>21.85</v>
      </c>
      <c r="G784" s="227">
        <v>149983.57</v>
      </c>
      <c r="H784" s="192" t="s">
        <v>1071</v>
      </c>
    </row>
    <row r="785" spans="1:8" ht="16" customHeight="1">
      <c r="A785" s="185">
        <v>9</v>
      </c>
      <c r="B785" s="212" t="s">
        <v>1063</v>
      </c>
      <c r="C785" s="229" t="s">
        <v>1165</v>
      </c>
      <c r="D785" s="224" t="s">
        <v>1046</v>
      </c>
      <c r="E785" s="226"/>
      <c r="F785" s="226">
        <v>86.45</v>
      </c>
      <c r="G785" s="227">
        <v>149897.12</v>
      </c>
      <c r="H785" s="192" t="s">
        <v>1071</v>
      </c>
    </row>
    <row r="786" spans="1:8" ht="16" customHeight="1">
      <c r="A786" s="185">
        <v>9</v>
      </c>
      <c r="B786" s="212" t="s">
        <v>1063</v>
      </c>
      <c r="C786" s="229" t="s">
        <v>1165</v>
      </c>
      <c r="D786" s="224" t="s">
        <v>1046</v>
      </c>
      <c r="E786" s="226"/>
      <c r="F786" s="226">
        <v>36.78</v>
      </c>
      <c r="G786" s="227">
        <v>149860.34</v>
      </c>
      <c r="H786" s="192" t="s">
        <v>1071</v>
      </c>
    </row>
    <row r="787" spans="1:8" ht="16" customHeight="1">
      <c r="A787" s="185">
        <v>9</v>
      </c>
      <c r="B787" s="212" t="s">
        <v>1063</v>
      </c>
      <c r="C787" s="229" t="s">
        <v>1165</v>
      </c>
      <c r="D787" s="224" t="s">
        <v>1046</v>
      </c>
      <c r="E787" s="226"/>
      <c r="F787" s="226">
        <v>5.7</v>
      </c>
      <c r="G787" s="227">
        <v>149854.64000000001</v>
      </c>
      <c r="H787" s="192" t="s">
        <v>1071</v>
      </c>
    </row>
    <row r="788" spans="1:8" ht="16" customHeight="1">
      <c r="A788" s="185">
        <v>9</v>
      </c>
      <c r="B788" s="212" t="s">
        <v>1063</v>
      </c>
      <c r="C788" s="229" t="s">
        <v>1441</v>
      </c>
      <c r="D788" s="224" t="s">
        <v>1046</v>
      </c>
      <c r="E788" s="226"/>
      <c r="F788" s="226">
        <v>20000</v>
      </c>
      <c r="G788" s="227">
        <v>109854.64</v>
      </c>
      <c r="H788" s="192" t="s">
        <v>1110</v>
      </c>
    </row>
    <row r="789" spans="1:8" ht="16" customHeight="1">
      <c r="A789" s="185">
        <v>9</v>
      </c>
      <c r="B789" s="212" t="s">
        <v>1063</v>
      </c>
      <c r="C789" s="229" t="s">
        <v>1442</v>
      </c>
      <c r="D789" s="224" t="s">
        <v>1046</v>
      </c>
      <c r="E789" s="226"/>
      <c r="F789" s="226">
        <v>1312.4</v>
      </c>
      <c r="G789" s="227">
        <v>108542.24</v>
      </c>
      <c r="H789" s="192" t="s">
        <v>1047</v>
      </c>
    </row>
    <row r="790" spans="1:8" ht="16" customHeight="1">
      <c r="A790" s="185">
        <v>9</v>
      </c>
      <c r="B790" s="212" t="s">
        <v>1063</v>
      </c>
      <c r="C790" s="229" t="s">
        <v>1443</v>
      </c>
      <c r="D790" s="224" t="s">
        <v>1046</v>
      </c>
      <c r="E790" s="226"/>
      <c r="F790" s="226">
        <v>267</v>
      </c>
      <c r="G790" s="227">
        <v>108275.24</v>
      </c>
      <c r="H790" s="192" t="s">
        <v>1075</v>
      </c>
    </row>
    <row r="791" spans="1:8" ht="16" customHeight="1">
      <c r="A791" s="185">
        <v>9</v>
      </c>
      <c r="B791" s="212" t="s">
        <v>1063</v>
      </c>
      <c r="C791" s="229" t="s">
        <v>1444</v>
      </c>
      <c r="D791" s="224" t="s">
        <v>1046</v>
      </c>
      <c r="E791" s="226"/>
      <c r="F791" s="226">
        <v>278</v>
      </c>
      <c r="G791" s="227">
        <v>107997.24</v>
      </c>
      <c r="H791" s="192" t="s">
        <v>1075</v>
      </c>
    </row>
    <row r="792" spans="1:8" ht="16" customHeight="1">
      <c r="A792" s="185">
        <v>9</v>
      </c>
      <c r="B792" s="212" t="s">
        <v>1063</v>
      </c>
      <c r="C792" s="229" t="s">
        <v>1445</v>
      </c>
      <c r="D792" s="224" t="s">
        <v>1046</v>
      </c>
      <c r="E792" s="226"/>
      <c r="F792" s="226">
        <v>407.5</v>
      </c>
      <c r="G792" s="227">
        <v>107589.74</v>
      </c>
      <c r="H792" s="192" t="s">
        <v>1075</v>
      </c>
    </row>
    <row r="793" spans="1:8" ht="16" customHeight="1">
      <c r="A793" s="185">
        <v>9</v>
      </c>
      <c r="B793" s="212" t="s">
        <v>1063</v>
      </c>
      <c r="C793" s="229" t="s">
        <v>1446</v>
      </c>
      <c r="D793" s="224" t="s">
        <v>1046</v>
      </c>
      <c r="E793" s="226"/>
      <c r="F793" s="226">
        <v>110</v>
      </c>
      <c r="G793" s="227">
        <v>107479.74</v>
      </c>
      <c r="H793" s="192" t="s">
        <v>1108</v>
      </c>
    </row>
    <row r="794" spans="1:8" ht="16" customHeight="1">
      <c r="A794" s="185">
        <v>9</v>
      </c>
      <c r="B794" s="212" t="s">
        <v>1063</v>
      </c>
      <c r="C794" s="229" t="s">
        <v>1447</v>
      </c>
      <c r="D794" s="224" t="s">
        <v>1046</v>
      </c>
      <c r="E794" s="226"/>
      <c r="F794" s="226">
        <v>243</v>
      </c>
      <c r="G794" s="227">
        <v>107236.74</v>
      </c>
      <c r="H794" s="192" t="s">
        <v>1075</v>
      </c>
    </row>
    <row r="795" spans="1:8" ht="16" customHeight="1">
      <c r="A795" s="185">
        <v>9</v>
      </c>
      <c r="B795" s="212" t="s">
        <v>1063</v>
      </c>
      <c r="C795" s="229" t="s">
        <v>1448</v>
      </c>
      <c r="D795" s="224" t="s">
        <v>1046</v>
      </c>
      <c r="E795" s="226"/>
      <c r="F795" s="226">
        <v>800</v>
      </c>
      <c r="G795" s="227">
        <v>106436.74</v>
      </c>
      <c r="H795" s="192" t="s">
        <v>1053</v>
      </c>
    </row>
    <row r="796" spans="1:8" ht="16" customHeight="1">
      <c r="A796" s="185">
        <v>9</v>
      </c>
      <c r="B796" s="212" t="s">
        <v>1063</v>
      </c>
      <c r="C796" s="229" t="s">
        <v>1449</v>
      </c>
      <c r="D796" s="224" t="s">
        <v>1046</v>
      </c>
      <c r="E796" s="226"/>
      <c r="F796" s="226">
        <v>458.5</v>
      </c>
      <c r="G796" s="227">
        <v>105978.24000000001</v>
      </c>
      <c r="H796" s="192" t="s">
        <v>1075</v>
      </c>
    </row>
    <row r="797" spans="1:8" ht="16" customHeight="1">
      <c r="A797" s="185">
        <v>9</v>
      </c>
      <c r="B797" s="212" t="s">
        <v>1063</v>
      </c>
      <c r="C797" s="229" t="s">
        <v>1450</v>
      </c>
      <c r="D797" s="224" t="s">
        <v>1046</v>
      </c>
      <c r="E797" s="226"/>
      <c r="F797" s="226">
        <v>387.5</v>
      </c>
      <c r="G797" s="227">
        <v>105590.74</v>
      </c>
      <c r="H797" s="192" t="s">
        <v>1075</v>
      </c>
    </row>
    <row r="798" spans="1:8" ht="16" customHeight="1">
      <c r="A798" s="185">
        <v>9</v>
      </c>
      <c r="B798" s="212" t="s">
        <v>1063</v>
      </c>
      <c r="C798" s="229" t="s">
        <v>1451</v>
      </c>
      <c r="D798" s="224" t="s">
        <v>1046</v>
      </c>
      <c r="E798" s="226"/>
      <c r="F798" s="226">
        <v>404</v>
      </c>
      <c r="G798" s="227">
        <v>105186.74</v>
      </c>
      <c r="H798" s="192" t="s">
        <v>1075</v>
      </c>
    </row>
    <row r="799" spans="1:8" ht="16" customHeight="1">
      <c r="A799" s="185">
        <v>9</v>
      </c>
      <c r="B799" s="212" t="s">
        <v>1063</v>
      </c>
      <c r="C799" s="229" t="s">
        <v>1452</v>
      </c>
      <c r="D799" s="224" t="s">
        <v>1046</v>
      </c>
      <c r="E799" s="226"/>
      <c r="F799" s="226">
        <v>370</v>
      </c>
      <c r="G799" s="227">
        <v>104816.74</v>
      </c>
      <c r="H799" s="192" t="s">
        <v>1112</v>
      </c>
    </row>
    <row r="800" spans="1:8" ht="16" customHeight="1">
      <c r="A800" s="185">
        <v>9</v>
      </c>
      <c r="B800" s="212" t="s">
        <v>1063</v>
      </c>
      <c r="C800" s="229" t="s">
        <v>1453</v>
      </c>
      <c r="D800" s="224" t="s">
        <v>1046</v>
      </c>
      <c r="E800" s="226"/>
      <c r="F800" s="226">
        <v>226</v>
      </c>
      <c r="G800" s="227">
        <v>104590.74</v>
      </c>
      <c r="H800" s="192" t="s">
        <v>1075</v>
      </c>
    </row>
    <row r="801" spans="1:8" ht="16" customHeight="1">
      <c r="A801" s="185">
        <v>9</v>
      </c>
      <c r="B801" s="212" t="s">
        <v>1063</v>
      </c>
      <c r="C801" s="229" t="s">
        <v>1454</v>
      </c>
      <c r="D801" s="224" t="s">
        <v>1046</v>
      </c>
      <c r="E801" s="226"/>
      <c r="F801" s="226">
        <v>434.5</v>
      </c>
      <c r="G801" s="227">
        <v>104156.24</v>
      </c>
      <c r="H801" s="192" t="s">
        <v>1075</v>
      </c>
    </row>
    <row r="802" spans="1:8" ht="16" customHeight="1">
      <c r="A802" s="185">
        <v>9</v>
      </c>
      <c r="B802" s="212" t="s">
        <v>1063</v>
      </c>
      <c r="C802" s="229" t="s">
        <v>1455</v>
      </c>
      <c r="D802" s="224" t="s">
        <v>1046</v>
      </c>
      <c r="E802" s="226"/>
      <c r="F802" s="226">
        <v>401.5</v>
      </c>
      <c r="G802" s="227">
        <v>103754.74</v>
      </c>
      <c r="H802" s="192" t="s">
        <v>1075</v>
      </c>
    </row>
    <row r="803" spans="1:8" ht="16" customHeight="1">
      <c r="A803" s="185">
        <v>9</v>
      </c>
      <c r="B803" s="212" t="s">
        <v>1063</v>
      </c>
      <c r="C803" s="229" t="s">
        <v>1456</v>
      </c>
      <c r="D803" s="224" t="s">
        <v>1046</v>
      </c>
      <c r="E803" s="226"/>
      <c r="F803" s="226">
        <v>413</v>
      </c>
      <c r="G803" s="227">
        <v>103341.74</v>
      </c>
      <c r="H803" s="192" t="s">
        <v>1112</v>
      </c>
    </row>
    <row r="804" spans="1:8" ht="16" customHeight="1">
      <c r="A804" s="185">
        <v>9</v>
      </c>
      <c r="B804" s="212" t="s">
        <v>1063</v>
      </c>
      <c r="C804" s="229" t="s">
        <v>1457</v>
      </c>
      <c r="D804" s="224" t="s">
        <v>1046</v>
      </c>
      <c r="E804" s="226"/>
      <c r="F804" s="226">
        <v>184.59</v>
      </c>
      <c r="G804" s="227">
        <v>103157.15</v>
      </c>
      <c r="H804" s="192" t="s">
        <v>1077</v>
      </c>
    </row>
    <row r="805" spans="1:8" ht="16" customHeight="1">
      <c r="A805" s="185">
        <v>9</v>
      </c>
      <c r="B805" s="212" t="s">
        <v>1063</v>
      </c>
      <c r="C805" s="229" t="s">
        <v>1458</v>
      </c>
      <c r="D805" s="224" t="s">
        <v>1046</v>
      </c>
      <c r="E805" s="226"/>
      <c r="F805" s="226">
        <v>695</v>
      </c>
      <c r="G805" s="227">
        <v>102462.15</v>
      </c>
      <c r="H805" s="192" t="s">
        <v>1047</v>
      </c>
    </row>
    <row r="806" spans="1:8" ht="16" customHeight="1">
      <c r="A806" s="185">
        <v>9</v>
      </c>
      <c r="B806" s="212" t="s">
        <v>1063</v>
      </c>
      <c r="C806" s="229" t="s">
        <v>1459</v>
      </c>
      <c r="D806" s="224" t="s">
        <v>1046</v>
      </c>
      <c r="E806" s="226"/>
      <c r="F806" s="226">
        <v>16964</v>
      </c>
      <c r="G806" s="227">
        <v>85498.149999999907</v>
      </c>
      <c r="H806" s="192" t="s">
        <v>1110</v>
      </c>
    </row>
    <row r="807" spans="1:8" ht="16" customHeight="1">
      <c r="A807" s="185">
        <v>9</v>
      </c>
      <c r="B807" s="212" t="s">
        <v>1063</v>
      </c>
      <c r="C807" s="229" t="s">
        <v>1165</v>
      </c>
      <c r="D807" s="224" t="s">
        <v>1046</v>
      </c>
      <c r="E807" s="226"/>
      <c r="F807" s="226">
        <v>139.57</v>
      </c>
      <c r="G807" s="227">
        <v>85358.5799999999</v>
      </c>
      <c r="H807" s="192" t="s">
        <v>1071</v>
      </c>
    </row>
    <row r="808" spans="1:8" ht="16" customHeight="1">
      <c r="A808" s="185">
        <v>9</v>
      </c>
      <c r="B808" s="212" t="s">
        <v>1063</v>
      </c>
      <c r="C808" s="229" t="s">
        <v>1165</v>
      </c>
      <c r="D808" s="224" t="s">
        <v>1046</v>
      </c>
      <c r="E808" s="226"/>
      <c r="F808" s="226">
        <v>8.5299999999999994</v>
      </c>
      <c r="G808" s="227">
        <v>85350.049999999901</v>
      </c>
      <c r="H808" s="192" t="s">
        <v>1071</v>
      </c>
    </row>
    <row r="809" spans="1:8" ht="16" customHeight="1">
      <c r="A809" s="185">
        <v>9</v>
      </c>
      <c r="B809" s="212" t="s">
        <v>1063</v>
      </c>
      <c r="C809" s="229" t="s">
        <v>1460</v>
      </c>
      <c r="D809" s="224" t="s">
        <v>1046</v>
      </c>
      <c r="E809" s="226"/>
      <c r="F809" s="226">
        <v>1000</v>
      </c>
      <c r="G809" s="227">
        <v>84350.049999999901</v>
      </c>
      <c r="H809" s="192" t="s">
        <v>1091</v>
      </c>
    </row>
    <row r="810" spans="1:8" ht="16" customHeight="1">
      <c r="A810" s="185">
        <v>9</v>
      </c>
      <c r="B810" s="212" t="s">
        <v>1063</v>
      </c>
      <c r="C810" s="229" t="s">
        <v>1461</v>
      </c>
      <c r="D810" s="224" t="s">
        <v>1046</v>
      </c>
      <c r="E810" s="226"/>
      <c r="F810" s="226">
        <v>5320</v>
      </c>
      <c r="G810" s="227">
        <v>79030.049999999901</v>
      </c>
      <c r="H810" s="192" t="s">
        <v>1110</v>
      </c>
    </row>
    <row r="811" spans="1:8" ht="16" customHeight="1">
      <c r="A811" s="185">
        <v>9</v>
      </c>
      <c r="B811" s="212" t="s">
        <v>1063</v>
      </c>
      <c r="C811" s="229" t="s">
        <v>1462</v>
      </c>
      <c r="D811" s="224" t="s">
        <v>1046</v>
      </c>
      <c r="E811" s="226"/>
      <c r="F811" s="226">
        <v>582</v>
      </c>
      <c r="G811" s="227">
        <v>78448.049999999901</v>
      </c>
      <c r="H811" s="192" t="s">
        <v>1053</v>
      </c>
    </row>
    <row r="812" spans="1:8" ht="16" customHeight="1">
      <c r="A812" s="185">
        <v>9</v>
      </c>
      <c r="B812" s="212" t="s">
        <v>1063</v>
      </c>
      <c r="C812" s="229" t="s">
        <v>1463</v>
      </c>
      <c r="D812" s="224" t="s">
        <v>1046</v>
      </c>
      <c r="E812" s="226"/>
      <c r="F812" s="226">
        <v>28288.52</v>
      </c>
      <c r="G812" s="227">
        <v>50159.529999999897</v>
      </c>
      <c r="H812" s="192" t="s">
        <v>1110</v>
      </c>
    </row>
    <row r="813" spans="1:8" ht="16" customHeight="1">
      <c r="A813" s="185">
        <v>9</v>
      </c>
      <c r="B813" s="212" t="s">
        <v>1063</v>
      </c>
      <c r="C813" s="229" t="s">
        <v>1464</v>
      </c>
      <c r="D813" s="224" t="s">
        <v>1046</v>
      </c>
      <c r="E813" s="226"/>
      <c r="F813" s="226">
        <v>1680</v>
      </c>
      <c r="G813" s="227">
        <v>48479.529999999897</v>
      </c>
      <c r="H813" s="192" t="s">
        <v>1110</v>
      </c>
    </row>
    <row r="814" spans="1:8" ht="16" customHeight="1">
      <c r="A814" s="185">
        <v>9</v>
      </c>
      <c r="B814" s="212" t="s">
        <v>1063</v>
      </c>
      <c r="C814" s="229" t="s">
        <v>1165</v>
      </c>
      <c r="D814" s="224" t="s">
        <v>1046</v>
      </c>
      <c r="E814" s="226"/>
      <c r="F814" s="226">
        <v>31.21</v>
      </c>
      <c r="G814" s="227">
        <v>48448.319999999898</v>
      </c>
      <c r="H814" s="192" t="s">
        <v>1071</v>
      </c>
    </row>
    <row r="815" spans="1:8" ht="16" customHeight="1">
      <c r="A815" s="185">
        <v>9</v>
      </c>
      <c r="B815" s="212" t="s">
        <v>1063</v>
      </c>
      <c r="C815" s="229" t="s">
        <v>1165</v>
      </c>
      <c r="D815" s="224" t="s">
        <v>1046</v>
      </c>
      <c r="E815" s="226"/>
      <c r="F815" s="226">
        <v>136.69999999999999</v>
      </c>
      <c r="G815" s="227">
        <v>338311.62</v>
      </c>
      <c r="H815" s="192" t="s">
        <v>1071</v>
      </c>
    </row>
    <row r="816" spans="1:8" ht="16" customHeight="1">
      <c r="A816" s="185">
        <v>9</v>
      </c>
      <c r="B816" s="212" t="s">
        <v>1063</v>
      </c>
      <c r="C816" s="229" t="s">
        <v>1165</v>
      </c>
      <c r="D816" s="224" t="s">
        <v>1046</v>
      </c>
      <c r="E816" s="226"/>
      <c r="F816" s="226">
        <v>10.1</v>
      </c>
      <c r="G816" s="227">
        <v>338301.52</v>
      </c>
      <c r="H816" s="192" t="s">
        <v>1071</v>
      </c>
    </row>
    <row r="817" spans="1:8" ht="16" customHeight="1">
      <c r="A817" s="185">
        <v>9</v>
      </c>
      <c r="B817" s="212" t="s">
        <v>1063</v>
      </c>
      <c r="C817" s="229" t="s">
        <v>1165</v>
      </c>
      <c r="D817" s="224" t="s">
        <v>1046</v>
      </c>
      <c r="E817" s="226"/>
      <c r="F817" s="226">
        <v>10.1</v>
      </c>
      <c r="G817" s="227">
        <v>338291.42</v>
      </c>
      <c r="H817" s="192" t="s">
        <v>1071</v>
      </c>
    </row>
    <row r="818" spans="1:8" ht="16" customHeight="1">
      <c r="A818" s="185">
        <v>9</v>
      </c>
      <c r="B818" s="212" t="s">
        <v>1063</v>
      </c>
      <c r="C818" s="229" t="s">
        <v>1465</v>
      </c>
      <c r="D818" s="224" t="s">
        <v>1046</v>
      </c>
      <c r="E818" s="226"/>
      <c r="F818" s="226">
        <v>3000</v>
      </c>
      <c r="G818" s="227">
        <v>335291.42</v>
      </c>
      <c r="H818" s="192" t="s">
        <v>1128</v>
      </c>
    </row>
    <row r="819" spans="1:8" ht="16" customHeight="1">
      <c r="A819" s="185">
        <v>9</v>
      </c>
      <c r="B819" s="212" t="s">
        <v>1063</v>
      </c>
      <c r="C819" s="229" t="s">
        <v>1165</v>
      </c>
      <c r="D819" s="224" t="s">
        <v>1046</v>
      </c>
      <c r="E819" s="226"/>
      <c r="F819" s="226">
        <v>59.85</v>
      </c>
      <c r="G819" s="227">
        <v>335231.57</v>
      </c>
      <c r="H819" s="192" t="s">
        <v>1071</v>
      </c>
    </row>
    <row r="820" spans="1:8" ht="16" customHeight="1">
      <c r="A820" s="185">
        <v>9</v>
      </c>
      <c r="B820" s="212" t="s">
        <v>1063</v>
      </c>
      <c r="C820" s="229" t="s">
        <v>1165</v>
      </c>
      <c r="D820" s="224" t="s">
        <v>1046</v>
      </c>
      <c r="E820" s="226"/>
      <c r="F820" s="226">
        <v>10.1</v>
      </c>
      <c r="G820" s="227">
        <v>307221.46999999997</v>
      </c>
      <c r="H820" s="192" t="s">
        <v>1071</v>
      </c>
    </row>
    <row r="821" spans="1:8" ht="16" customHeight="1">
      <c r="A821" s="185">
        <v>9</v>
      </c>
      <c r="B821" s="212" t="s">
        <v>1063</v>
      </c>
      <c r="C821" s="229" t="s">
        <v>1165</v>
      </c>
      <c r="D821" s="224" t="s">
        <v>1046</v>
      </c>
      <c r="E821" s="226"/>
      <c r="F821" s="226">
        <v>10.1</v>
      </c>
      <c r="G821" s="227">
        <v>307211.37</v>
      </c>
      <c r="H821" s="192" t="s">
        <v>1071</v>
      </c>
    </row>
    <row r="822" spans="1:8" ht="16" customHeight="1">
      <c r="A822" s="185">
        <v>9</v>
      </c>
      <c r="B822" s="212" t="s">
        <v>1063</v>
      </c>
      <c r="C822" s="229" t="s">
        <v>1466</v>
      </c>
      <c r="D822" s="203" t="s">
        <v>1046</v>
      </c>
      <c r="E822" s="226"/>
      <c r="F822" s="226">
        <v>20000</v>
      </c>
      <c r="G822" s="227">
        <v>187275.66</v>
      </c>
      <c r="H822" s="192" t="s">
        <v>1128</v>
      </c>
    </row>
    <row r="823" spans="1:8" ht="16" customHeight="1">
      <c r="A823" s="185">
        <v>9</v>
      </c>
      <c r="B823" s="212" t="s">
        <v>1063</v>
      </c>
      <c r="C823" s="229" t="s">
        <v>1467</v>
      </c>
      <c r="D823" s="224" t="s">
        <v>1046</v>
      </c>
      <c r="E823" s="226"/>
      <c r="F823" s="226">
        <v>441</v>
      </c>
      <c r="G823" s="227">
        <v>184565.71</v>
      </c>
      <c r="H823" s="192" t="s">
        <v>1124</v>
      </c>
    </row>
    <row r="824" spans="1:8" ht="16" customHeight="1">
      <c r="A824" s="185">
        <v>9</v>
      </c>
      <c r="B824" s="212" t="s">
        <v>1063</v>
      </c>
      <c r="C824" s="229" t="s">
        <v>1468</v>
      </c>
      <c r="D824" s="224" t="s">
        <v>1046</v>
      </c>
      <c r="E824" s="226"/>
      <c r="F824" s="226">
        <v>3000</v>
      </c>
      <c r="G824" s="227">
        <v>181565.71</v>
      </c>
      <c r="H824" s="192" t="s">
        <v>1124</v>
      </c>
    </row>
    <row r="825" spans="1:8" ht="16" customHeight="1">
      <c r="A825" s="185">
        <v>9</v>
      </c>
      <c r="B825" s="212" t="s">
        <v>1063</v>
      </c>
      <c r="C825" s="229" t="s">
        <v>1469</v>
      </c>
      <c r="D825" s="224" t="s">
        <v>1046</v>
      </c>
      <c r="E825" s="226"/>
      <c r="F825" s="226">
        <v>491.87</v>
      </c>
      <c r="G825" s="227">
        <v>181073.84</v>
      </c>
      <c r="H825" s="192" t="s">
        <v>1075</v>
      </c>
    </row>
    <row r="826" spans="1:8" ht="16" customHeight="1">
      <c r="A826" s="185">
        <v>9</v>
      </c>
      <c r="B826" s="212" t="s">
        <v>1063</v>
      </c>
      <c r="C826" s="229" t="s">
        <v>1470</v>
      </c>
      <c r="D826" s="224" t="s">
        <v>1046</v>
      </c>
      <c r="E826" s="226"/>
      <c r="F826" s="226">
        <v>993</v>
      </c>
      <c r="G826" s="227">
        <v>180080.84</v>
      </c>
      <c r="H826" s="192" t="s">
        <v>1075</v>
      </c>
    </row>
    <row r="827" spans="1:8" ht="16" customHeight="1">
      <c r="A827" s="185">
        <v>9</v>
      </c>
      <c r="B827" s="212" t="s">
        <v>1063</v>
      </c>
      <c r="C827" s="229" t="s">
        <v>1471</v>
      </c>
      <c r="D827" s="224" t="s">
        <v>1046</v>
      </c>
      <c r="E827" s="226"/>
      <c r="F827" s="226">
        <v>105</v>
      </c>
      <c r="G827" s="227">
        <v>179975.84</v>
      </c>
      <c r="H827" s="192" t="s">
        <v>1093</v>
      </c>
    </row>
    <row r="828" spans="1:8" ht="16" customHeight="1">
      <c r="A828" s="185">
        <v>9</v>
      </c>
      <c r="B828" s="212" t="s">
        <v>1063</v>
      </c>
      <c r="C828" s="229" t="s">
        <v>1472</v>
      </c>
      <c r="D828" s="224" t="s">
        <v>1046</v>
      </c>
      <c r="E828" s="226"/>
      <c r="F828" s="226">
        <v>1217</v>
      </c>
      <c r="G828" s="227">
        <v>178758.84</v>
      </c>
      <c r="H828" s="192" t="s">
        <v>1077</v>
      </c>
    </row>
    <row r="829" spans="1:8" ht="16" customHeight="1">
      <c r="A829" s="185">
        <v>9</v>
      </c>
      <c r="B829" s="212" t="s">
        <v>1063</v>
      </c>
      <c r="C829" s="229" t="s">
        <v>1473</v>
      </c>
      <c r="D829" s="224" t="s">
        <v>1046</v>
      </c>
      <c r="E829" s="226"/>
      <c r="F829" s="226">
        <v>431</v>
      </c>
      <c r="G829" s="227">
        <v>178327.84</v>
      </c>
      <c r="H829" s="192" t="s">
        <v>1075</v>
      </c>
    </row>
    <row r="830" spans="1:8" ht="16" customHeight="1">
      <c r="A830" s="185">
        <v>9</v>
      </c>
      <c r="B830" s="212" t="s">
        <v>1063</v>
      </c>
      <c r="C830" s="229" t="s">
        <v>1474</v>
      </c>
      <c r="D830" s="224" t="s">
        <v>1046</v>
      </c>
      <c r="E830" s="226"/>
      <c r="F830" s="226">
        <v>22.5</v>
      </c>
      <c r="G830" s="227">
        <v>178305.34</v>
      </c>
      <c r="H830" s="192" t="s">
        <v>1075</v>
      </c>
    </row>
    <row r="831" spans="1:8" ht="16" customHeight="1">
      <c r="A831" s="185">
        <v>9</v>
      </c>
      <c r="B831" s="212" t="s">
        <v>1063</v>
      </c>
      <c r="C831" s="229" t="s">
        <v>1475</v>
      </c>
      <c r="D831" s="224" t="s">
        <v>1046</v>
      </c>
      <c r="E831" s="226"/>
      <c r="F831" s="226">
        <v>170</v>
      </c>
      <c r="G831" s="227">
        <v>178135.34</v>
      </c>
      <c r="H831" s="192" t="s">
        <v>1077</v>
      </c>
    </row>
    <row r="832" spans="1:8" ht="16" customHeight="1">
      <c r="A832" s="185">
        <v>9</v>
      </c>
      <c r="B832" s="212" t="s">
        <v>1063</v>
      </c>
      <c r="C832" s="229" t="s">
        <v>1476</v>
      </c>
      <c r="D832" s="224" t="s">
        <v>1046</v>
      </c>
      <c r="E832" s="226"/>
      <c r="F832" s="226">
        <v>569.5</v>
      </c>
      <c r="G832" s="227">
        <v>177565.84</v>
      </c>
      <c r="H832" s="192" t="s">
        <v>1075</v>
      </c>
    </row>
    <row r="833" spans="1:8" ht="16" customHeight="1">
      <c r="A833" s="185">
        <v>9</v>
      </c>
      <c r="B833" s="212" t="s">
        <v>1063</v>
      </c>
      <c r="C833" s="229" t="s">
        <v>1477</v>
      </c>
      <c r="D833" s="224" t="s">
        <v>1046</v>
      </c>
      <c r="E833" s="226"/>
      <c r="F833" s="226">
        <v>274</v>
      </c>
      <c r="G833" s="227">
        <v>177291.84</v>
      </c>
      <c r="H833" s="192" t="s">
        <v>1075</v>
      </c>
    </row>
    <row r="834" spans="1:8" ht="16" customHeight="1">
      <c r="A834" s="185">
        <v>9</v>
      </c>
      <c r="B834" s="212" t="s">
        <v>1063</v>
      </c>
      <c r="C834" s="229" t="s">
        <v>1478</v>
      </c>
      <c r="D834" s="224" t="s">
        <v>1046</v>
      </c>
      <c r="E834" s="226"/>
      <c r="F834" s="226">
        <v>45</v>
      </c>
      <c r="G834" s="227">
        <v>177246.84</v>
      </c>
      <c r="H834" s="192" t="s">
        <v>1077</v>
      </c>
    </row>
    <row r="835" spans="1:8" ht="16" customHeight="1">
      <c r="A835" s="185">
        <v>9</v>
      </c>
      <c r="B835" s="212" t="s">
        <v>1063</v>
      </c>
      <c r="C835" s="229" t="s">
        <v>1479</v>
      </c>
      <c r="D835" s="224" t="s">
        <v>1046</v>
      </c>
      <c r="E835" s="226"/>
      <c r="F835" s="226">
        <v>628.29999999999995</v>
      </c>
      <c r="G835" s="227">
        <v>176618.54</v>
      </c>
      <c r="H835" s="192" t="s">
        <v>1075</v>
      </c>
    </row>
    <row r="836" spans="1:8" ht="16" customHeight="1">
      <c r="A836" s="185">
        <v>9</v>
      </c>
      <c r="B836" s="212" t="s">
        <v>1063</v>
      </c>
      <c r="C836" s="229" t="s">
        <v>1480</v>
      </c>
      <c r="D836" s="224" t="s">
        <v>1046</v>
      </c>
      <c r="E836" s="226"/>
      <c r="F836" s="226">
        <v>327.5</v>
      </c>
      <c r="G836" s="227">
        <v>176291.04</v>
      </c>
      <c r="H836" s="192" t="s">
        <v>1075</v>
      </c>
    </row>
    <row r="837" spans="1:8" ht="16" customHeight="1">
      <c r="A837" s="185">
        <v>9</v>
      </c>
      <c r="B837" s="212" t="s">
        <v>1063</v>
      </c>
      <c r="C837" s="229" t="s">
        <v>1481</v>
      </c>
      <c r="D837" s="224" t="s">
        <v>1046</v>
      </c>
      <c r="E837" s="226"/>
      <c r="F837" s="226">
        <v>325.5</v>
      </c>
      <c r="G837" s="227">
        <v>175965.54</v>
      </c>
      <c r="H837" s="192" t="s">
        <v>1075</v>
      </c>
    </row>
    <row r="838" spans="1:8" ht="16" customHeight="1">
      <c r="A838" s="185">
        <v>9</v>
      </c>
      <c r="B838" s="212" t="s">
        <v>1063</v>
      </c>
      <c r="C838" s="229" t="s">
        <v>1482</v>
      </c>
      <c r="D838" s="224" t="s">
        <v>1046</v>
      </c>
      <c r="E838" s="226"/>
      <c r="F838" s="226">
        <v>12850</v>
      </c>
      <c r="G838" s="227">
        <v>163115.54</v>
      </c>
      <c r="H838" s="192" t="s">
        <v>1110</v>
      </c>
    </row>
    <row r="839" spans="1:8" ht="16" customHeight="1">
      <c r="A839" s="185">
        <v>9</v>
      </c>
      <c r="B839" s="212" t="s">
        <v>1063</v>
      </c>
      <c r="C839" s="229" t="s">
        <v>1165</v>
      </c>
      <c r="D839" s="224" t="s">
        <v>1046</v>
      </c>
      <c r="E839" s="226"/>
      <c r="F839" s="226">
        <v>10.1</v>
      </c>
      <c r="G839" s="227">
        <v>113105.44</v>
      </c>
      <c r="H839" s="192" t="s">
        <v>1071</v>
      </c>
    </row>
    <row r="840" spans="1:8" ht="16" customHeight="1">
      <c r="A840" s="185">
        <v>9</v>
      </c>
      <c r="B840" s="212" t="s">
        <v>1063</v>
      </c>
      <c r="C840" s="229" t="s">
        <v>1165</v>
      </c>
      <c r="D840" s="224" t="s">
        <v>1046</v>
      </c>
      <c r="E840" s="226"/>
      <c r="F840" s="226">
        <v>29.22</v>
      </c>
      <c r="G840" s="227">
        <v>113076.22</v>
      </c>
      <c r="H840" s="192" t="s">
        <v>1071</v>
      </c>
    </row>
    <row r="841" spans="1:8" ht="16" customHeight="1">
      <c r="A841" s="185">
        <v>9</v>
      </c>
      <c r="B841" s="212" t="s">
        <v>1063</v>
      </c>
      <c r="C841" s="229" t="s">
        <v>1165</v>
      </c>
      <c r="D841" s="224" t="s">
        <v>1046</v>
      </c>
      <c r="E841" s="226"/>
      <c r="F841" s="226">
        <v>5.7</v>
      </c>
      <c r="G841" s="227">
        <v>113070.52</v>
      </c>
      <c r="H841" s="192" t="s">
        <v>1071</v>
      </c>
    </row>
    <row r="842" spans="1:8" ht="16" customHeight="1">
      <c r="A842" s="185">
        <v>9</v>
      </c>
      <c r="B842" s="212" t="s">
        <v>1063</v>
      </c>
      <c r="C842" s="229" t="s">
        <v>1165</v>
      </c>
      <c r="D842" s="224" t="s">
        <v>1046</v>
      </c>
      <c r="E842" s="226"/>
      <c r="F842" s="226">
        <v>3.8</v>
      </c>
      <c r="G842" s="227">
        <v>113066.72</v>
      </c>
      <c r="H842" s="192" t="s">
        <v>1071</v>
      </c>
    </row>
    <row r="843" spans="1:8" ht="16" customHeight="1">
      <c r="A843" s="185">
        <v>9</v>
      </c>
      <c r="B843" s="212" t="s">
        <v>1063</v>
      </c>
      <c r="C843" s="229" t="s">
        <v>1483</v>
      </c>
      <c r="D843" s="224" t="s">
        <v>1046</v>
      </c>
      <c r="E843" s="226"/>
      <c r="F843" s="226">
        <v>1059.45</v>
      </c>
      <c r="G843" s="227">
        <v>414684.27</v>
      </c>
      <c r="H843" s="192" t="s">
        <v>1053</v>
      </c>
    </row>
    <row r="844" spans="1:8" ht="16" customHeight="1">
      <c r="A844" s="185">
        <v>9</v>
      </c>
      <c r="B844" s="212" t="s">
        <v>1063</v>
      </c>
      <c r="C844" s="229" t="s">
        <v>1484</v>
      </c>
      <c r="D844" s="224" t="s">
        <v>1046</v>
      </c>
      <c r="E844" s="226"/>
      <c r="F844" s="226">
        <v>6100</v>
      </c>
      <c r="G844" s="227">
        <v>408584.27</v>
      </c>
      <c r="H844" s="192" t="s">
        <v>1047</v>
      </c>
    </row>
    <row r="845" spans="1:8" ht="16" customHeight="1">
      <c r="A845" s="185">
        <v>9</v>
      </c>
      <c r="B845" s="212" t="s">
        <v>1063</v>
      </c>
      <c r="C845" s="229" t="s">
        <v>1485</v>
      </c>
      <c r="D845" s="224" t="s">
        <v>1046</v>
      </c>
      <c r="E845" s="226"/>
      <c r="F845" s="226">
        <v>19740</v>
      </c>
      <c r="G845" s="227">
        <v>388844.27</v>
      </c>
      <c r="H845" s="192" t="s">
        <v>1110</v>
      </c>
    </row>
    <row r="846" spans="1:8" ht="16" customHeight="1">
      <c r="A846" s="185">
        <v>9</v>
      </c>
      <c r="B846" s="212" t="s">
        <v>1063</v>
      </c>
      <c r="C846" s="229" t="s">
        <v>1486</v>
      </c>
      <c r="D846" s="224" t="s">
        <v>1046</v>
      </c>
      <c r="E846" s="226"/>
      <c r="F846" s="226">
        <v>7390.24</v>
      </c>
      <c r="G846" s="227">
        <v>381454.03</v>
      </c>
      <c r="H846" s="192" t="s">
        <v>1079</v>
      </c>
    </row>
    <row r="847" spans="1:8" ht="16" customHeight="1">
      <c r="A847" s="185">
        <v>9</v>
      </c>
      <c r="B847" s="212" t="s">
        <v>1063</v>
      </c>
      <c r="C847" s="229" t="s">
        <v>1165</v>
      </c>
      <c r="D847" s="224" t="s">
        <v>1046</v>
      </c>
      <c r="E847" s="226"/>
      <c r="F847" s="226">
        <v>57.58</v>
      </c>
      <c r="G847" s="227">
        <v>381396.45</v>
      </c>
      <c r="H847" s="192" t="s">
        <v>1071</v>
      </c>
    </row>
    <row r="848" spans="1:8" ht="16" customHeight="1">
      <c r="A848" s="185">
        <v>9</v>
      </c>
      <c r="B848" s="212" t="s">
        <v>1063</v>
      </c>
      <c r="C848" s="229" t="s">
        <v>1165</v>
      </c>
      <c r="D848" s="232" t="s">
        <v>1046</v>
      </c>
      <c r="E848" s="226"/>
      <c r="F848" s="226">
        <v>21.7</v>
      </c>
      <c r="G848" s="227">
        <v>381374.75</v>
      </c>
      <c r="H848" s="192" t="s">
        <v>1071</v>
      </c>
    </row>
    <row r="849" spans="1:8" ht="16" customHeight="1">
      <c r="A849" s="185">
        <v>9</v>
      </c>
      <c r="B849" s="212" t="s">
        <v>1063</v>
      </c>
      <c r="C849" s="229" t="s">
        <v>1165</v>
      </c>
      <c r="D849" s="232" t="s">
        <v>1046</v>
      </c>
      <c r="E849" s="226"/>
      <c r="F849" s="226">
        <v>21.7</v>
      </c>
      <c r="G849" s="227">
        <v>381353.05</v>
      </c>
      <c r="H849" s="192" t="s">
        <v>1071</v>
      </c>
    </row>
    <row r="850" spans="1:8" ht="16" customHeight="1">
      <c r="A850" s="185">
        <v>9</v>
      </c>
      <c r="B850" s="212" t="s">
        <v>1063</v>
      </c>
      <c r="C850" s="229" t="s">
        <v>1165</v>
      </c>
      <c r="D850" s="232" t="s">
        <v>1046</v>
      </c>
      <c r="E850" s="226"/>
      <c r="F850" s="226">
        <v>59.85</v>
      </c>
      <c r="G850" s="227">
        <v>381293.2</v>
      </c>
      <c r="H850" s="192" t="s">
        <v>1071</v>
      </c>
    </row>
    <row r="851" spans="1:8" ht="16" customHeight="1">
      <c r="A851" s="185">
        <v>9</v>
      </c>
      <c r="B851" s="212" t="s">
        <v>1063</v>
      </c>
      <c r="C851" s="229" t="s">
        <v>1487</v>
      </c>
      <c r="D851" s="224" t="s">
        <v>1046</v>
      </c>
      <c r="E851" s="226"/>
      <c r="F851" s="226">
        <v>4629</v>
      </c>
      <c r="G851" s="227">
        <v>276664.2</v>
      </c>
      <c r="H851" s="192" t="s">
        <v>1075</v>
      </c>
    </row>
    <row r="852" spans="1:8" ht="16" customHeight="1">
      <c r="A852" s="185">
        <v>9</v>
      </c>
      <c r="B852" s="212" t="s">
        <v>1063</v>
      </c>
      <c r="C852" s="229" t="s">
        <v>1488</v>
      </c>
      <c r="D852" s="224" t="s">
        <v>1046</v>
      </c>
      <c r="E852" s="226"/>
      <c r="F852" s="226">
        <v>147.15</v>
      </c>
      <c r="G852" s="227">
        <v>276517.05</v>
      </c>
      <c r="H852" s="192" t="s">
        <v>1075</v>
      </c>
    </row>
    <row r="853" spans="1:8" ht="16" customHeight="1">
      <c r="A853" s="185">
        <v>9</v>
      </c>
      <c r="B853" s="212" t="s">
        <v>1063</v>
      </c>
      <c r="C853" s="229" t="s">
        <v>1489</v>
      </c>
      <c r="D853" s="224" t="s">
        <v>1046</v>
      </c>
      <c r="E853" s="226"/>
      <c r="F853" s="226">
        <v>2521.86</v>
      </c>
      <c r="G853" s="227">
        <v>273995.19</v>
      </c>
      <c r="H853" s="192" t="s">
        <v>1075</v>
      </c>
    </row>
    <row r="854" spans="1:8" ht="16" customHeight="1">
      <c r="A854" s="185">
        <v>9</v>
      </c>
      <c r="B854" s="212" t="s">
        <v>1063</v>
      </c>
      <c r="C854" s="229" t="s">
        <v>1490</v>
      </c>
      <c r="D854" s="224" t="s">
        <v>1046</v>
      </c>
      <c r="E854" s="226"/>
      <c r="F854" s="226">
        <v>381</v>
      </c>
      <c r="G854" s="227">
        <v>273614.19</v>
      </c>
      <c r="H854" s="192" t="s">
        <v>1075</v>
      </c>
    </row>
    <row r="855" spans="1:8" ht="16" customHeight="1">
      <c r="A855" s="185">
        <v>9</v>
      </c>
      <c r="B855" s="212" t="s">
        <v>1063</v>
      </c>
      <c r="C855" s="229" t="s">
        <v>1491</v>
      </c>
      <c r="D855" s="224" t="s">
        <v>1046</v>
      </c>
      <c r="E855" s="226"/>
      <c r="F855" s="226">
        <v>780</v>
      </c>
      <c r="G855" s="227">
        <v>272834.19</v>
      </c>
      <c r="H855" s="192" t="s">
        <v>1075</v>
      </c>
    </row>
    <row r="856" spans="1:8" ht="16" customHeight="1">
      <c r="A856" s="185">
        <v>9</v>
      </c>
      <c r="B856" s="212" t="s">
        <v>1063</v>
      </c>
      <c r="C856" s="229" t="s">
        <v>1492</v>
      </c>
      <c r="D856" s="224" t="s">
        <v>1046</v>
      </c>
      <c r="E856" s="226"/>
      <c r="F856" s="226">
        <v>41</v>
      </c>
      <c r="G856" s="227">
        <v>272793.19</v>
      </c>
      <c r="H856" s="192" t="s">
        <v>1053</v>
      </c>
    </row>
    <row r="857" spans="1:8" ht="16" customHeight="1">
      <c r="A857" s="185">
        <v>9</v>
      </c>
      <c r="B857" s="212" t="s">
        <v>1063</v>
      </c>
      <c r="C857" s="229" t="s">
        <v>1493</v>
      </c>
      <c r="D857" s="224" t="s">
        <v>1046</v>
      </c>
      <c r="E857" s="226"/>
      <c r="F857" s="226">
        <v>100</v>
      </c>
      <c r="G857" s="227">
        <v>272693.19</v>
      </c>
      <c r="H857" s="192" t="s">
        <v>1053</v>
      </c>
    </row>
    <row r="858" spans="1:8" ht="16" customHeight="1">
      <c r="A858" s="185">
        <v>9</v>
      </c>
      <c r="B858" s="212" t="s">
        <v>1063</v>
      </c>
      <c r="C858" s="229" t="s">
        <v>1494</v>
      </c>
      <c r="D858" s="224" t="s">
        <v>1046</v>
      </c>
      <c r="E858" s="226"/>
      <c r="F858" s="226">
        <v>5916</v>
      </c>
      <c r="G858" s="227">
        <v>266777.19</v>
      </c>
      <c r="H858" s="192" t="s">
        <v>1075</v>
      </c>
    </row>
    <row r="859" spans="1:8" ht="16" customHeight="1">
      <c r="A859" s="185">
        <v>9</v>
      </c>
      <c r="B859" s="212" t="s">
        <v>1063</v>
      </c>
      <c r="C859" s="229" t="s">
        <v>1165</v>
      </c>
      <c r="D859" s="232" t="s">
        <v>1046</v>
      </c>
      <c r="E859" s="226"/>
      <c r="F859" s="226">
        <v>100.46</v>
      </c>
      <c r="G859" s="227">
        <v>266676.73</v>
      </c>
      <c r="H859" s="192" t="s">
        <v>1071</v>
      </c>
    </row>
    <row r="860" spans="1:8" ht="16" customHeight="1">
      <c r="A860" s="185">
        <v>9</v>
      </c>
      <c r="B860" s="212" t="s">
        <v>1063</v>
      </c>
      <c r="C860" s="229" t="s">
        <v>1495</v>
      </c>
      <c r="D860" s="203" t="s">
        <v>1046</v>
      </c>
      <c r="E860" s="226"/>
      <c r="F860" s="226">
        <v>8911</v>
      </c>
      <c r="G860" s="227">
        <v>156765.73000000001</v>
      </c>
      <c r="H860" s="192" t="s">
        <v>1102</v>
      </c>
    </row>
    <row r="861" spans="1:8" ht="16" customHeight="1">
      <c r="A861" s="185">
        <v>9</v>
      </c>
      <c r="B861" s="212" t="s">
        <v>1063</v>
      </c>
      <c r="C861" s="229" t="s">
        <v>1165</v>
      </c>
      <c r="D861" s="224" t="s">
        <v>1046</v>
      </c>
      <c r="E861" s="226"/>
      <c r="F861" s="226">
        <v>10.1</v>
      </c>
      <c r="G861" s="227">
        <v>156755.63</v>
      </c>
      <c r="H861" s="192" t="s">
        <v>1071</v>
      </c>
    </row>
    <row r="862" spans="1:8" ht="16" customHeight="1">
      <c r="A862" s="185">
        <v>9</v>
      </c>
      <c r="B862" s="212" t="s">
        <v>1063</v>
      </c>
      <c r="C862" s="229" t="s">
        <v>1165</v>
      </c>
      <c r="D862" s="224" t="s">
        <v>1046</v>
      </c>
      <c r="E862" s="226"/>
      <c r="F862" s="226">
        <v>78.849999999999994</v>
      </c>
      <c r="G862" s="227">
        <v>156676.78</v>
      </c>
      <c r="H862" s="192" t="s">
        <v>1071</v>
      </c>
    </row>
    <row r="863" spans="1:8" ht="16" customHeight="1">
      <c r="A863" s="185">
        <v>9</v>
      </c>
      <c r="B863" s="212" t="s">
        <v>1063</v>
      </c>
      <c r="C863" s="229" t="s">
        <v>1165</v>
      </c>
      <c r="D863" s="224" t="s">
        <v>1046</v>
      </c>
      <c r="E863" s="226"/>
      <c r="F863" s="226">
        <v>17.100000000000001</v>
      </c>
      <c r="G863" s="227">
        <v>156659.68</v>
      </c>
      <c r="H863" s="192" t="s">
        <v>1071</v>
      </c>
    </row>
    <row r="864" spans="1:8" ht="16" customHeight="1">
      <c r="A864" s="185">
        <v>9</v>
      </c>
      <c r="B864" s="212" t="s">
        <v>1063</v>
      </c>
      <c r="C864" s="229" t="s">
        <v>1165</v>
      </c>
      <c r="D864" s="224" t="s">
        <v>1046</v>
      </c>
      <c r="E864" s="226"/>
      <c r="F864" s="226">
        <v>10.1</v>
      </c>
      <c r="G864" s="227">
        <v>156649.57999999999</v>
      </c>
      <c r="H864" s="192" t="s">
        <v>1071</v>
      </c>
    </row>
    <row r="865" spans="1:8" ht="16" customHeight="1">
      <c r="A865" s="185">
        <v>9</v>
      </c>
      <c r="B865" s="212" t="s">
        <v>1063</v>
      </c>
      <c r="C865" s="229" t="s">
        <v>1496</v>
      </c>
      <c r="D865" s="224" t="s">
        <v>1046</v>
      </c>
      <c r="E865" s="226"/>
      <c r="F865" s="226">
        <v>12749.1</v>
      </c>
      <c r="G865" s="227">
        <v>890254.61</v>
      </c>
      <c r="H865" s="192" t="s">
        <v>1106</v>
      </c>
    </row>
    <row r="866" spans="1:8" ht="16" customHeight="1">
      <c r="A866" s="185">
        <v>9</v>
      </c>
      <c r="B866" s="212" t="s">
        <v>1063</v>
      </c>
      <c r="C866" s="229" t="s">
        <v>1165</v>
      </c>
      <c r="D866" s="224" t="s">
        <v>1046</v>
      </c>
      <c r="E866" s="226"/>
      <c r="F866" s="226">
        <v>10.1</v>
      </c>
      <c r="G866" s="227">
        <v>950688.15</v>
      </c>
      <c r="H866" s="192" t="s">
        <v>1071</v>
      </c>
    </row>
    <row r="867" spans="1:8" ht="16" customHeight="1">
      <c r="A867" s="185">
        <v>9</v>
      </c>
      <c r="B867" s="212" t="s">
        <v>1063</v>
      </c>
      <c r="C867" s="229" t="s">
        <v>1165</v>
      </c>
      <c r="D867" s="224" t="s">
        <v>1046</v>
      </c>
      <c r="E867" s="226"/>
      <c r="F867" s="226">
        <v>75.05</v>
      </c>
      <c r="G867" s="227">
        <v>950613.1</v>
      </c>
      <c r="H867" s="192" t="s">
        <v>1071</v>
      </c>
    </row>
    <row r="868" spans="1:8" ht="16" customHeight="1">
      <c r="A868" s="185">
        <v>9</v>
      </c>
      <c r="B868" s="212" t="s">
        <v>1063</v>
      </c>
      <c r="C868" s="229" t="s">
        <v>1165</v>
      </c>
      <c r="D868" s="224" t="s">
        <v>1046</v>
      </c>
      <c r="E868" s="226"/>
      <c r="F868" s="226">
        <v>10.1</v>
      </c>
      <c r="G868" s="227">
        <v>950603</v>
      </c>
      <c r="H868" s="192" t="s">
        <v>1071</v>
      </c>
    </row>
    <row r="869" spans="1:8" ht="16" customHeight="1">
      <c r="A869" s="185">
        <v>9</v>
      </c>
      <c r="B869" s="212" t="s">
        <v>1063</v>
      </c>
      <c r="C869" s="229" t="s">
        <v>1165</v>
      </c>
      <c r="D869" s="224" t="s">
        <v>1046</v>
      </c>
      <c r="E869" s="226"/>
      <c r="F869" s="226">
        <v>91.2</v>
      </c>
      <c r="G869" s="227">
        <v>951045.47</v>
      </c>
      <c r="H869" s="192" t="s">
        <v>1071</v>
      </c>
    </row>
    <row r="870" spans="1:8" ht="16" customHeight="1">
      <c r="A870" s="185">
        <v>9</v>
      </c>
      <c r="B870" s="212" t="s">
        <v>1063</v>
      </c>
      <c r="C870" s="229" t="s">
        <v>1165</v>
      </c>
      <c r="D870" s="224" t="s">
        <v>1046</v>
      </c>
      <c r="E870" s="226"/>
      <c r="F870" s="226">
        <v>14.25</v>
      </c>
      <c r="G870" s="227">
        <v>901031.22</v>
      </c>
      <c r="H870" s="192" t="s">
        <v>1071</v>
      </c>
    </row>
    <row r="871" spans="1:8" ht="16" customHeight="1">
      <c r="A871" s="185">
        <v>9</v>
      </c>
      <c r="B871" s="212" t="s">
        <v>1063</v>
      </c>
      <c r="C871" s="229" t="s">
        <v>1165</v>
      </c>
      <c r="D871" s="224" t="s">
        <v>1046</v>
      </c>
      <c r="E871" s="226"/>
      <c r="F871" s="226">
        <v>106.33</v>
      </c>
      <c r="G871" s="227">
        <v>900924.89</v>
      </c>
      <c r="H871" s="192" t="s">
        <v>1071</v>
      </c>
    </row>
    <row r="872" spans="1:8" ht="16" customHeight="1">
      <c r="A872" s="185">
        <v>9</v>
      </c>
      <c r="B872" s="212" t="s">
        <v>1063</v>
      </c>
      <c r="C872" s="229" t="s">
        <v>1497</v>
      </c>
      <c r="D872" s="224" t="s">
        <v>1046</v>
      </c>
      <c r="E872" s="226"/>
      <c r="F872" s="226">
        <v>326</v>
      </c>
      <c r="G872" s="227">
        <v>894757.72</v>
      </c>
      <c r="H872" s="192" t="s">
        <v>1077</v>
      </c>
    </row>
    <row r="873" spans="1:8" ht="16" customHeight="1">
      <c r="A873" s="185">
        <v>9</v>
      </c>
      <c r="B873" s="212" t="s">
        <v>1063</v>
      </c>
      <c r="C873" s="229" t="s">
        <v>1498</v>
      </c>
      <c r="D873" s="224" t="s">
        <v>1046</v>
      </c>
      <c r="E873" s="226"/>
      <c r="F873" s="226">
        <v>362</v>
      </c>
      <c r="G873" s="227">
        <v>894395.72</v>
      </c>
      <c r="H873" s="192" t="s">
        <v>1075</v>
      </c>
    </row>
    <row r="874" spans="1:8" ht="16" customHeight="1">
      <c r="A874" s="185">
        <v>9</v>
      </c>
      <c r="B874" s="212" t="s">
        <v>1063</v>
      </c>
      <c r="C874" s="229" t="s">
        <v>1499</v>
      </c>
      <c r="D874" s="224" t="s">
        <v>1046</v>
      </c>
      <c r="E874" s="226"/>
      <c r="F874" s="226">
        <v>235</v>
      </c>
      <c r="G874" s="227">
        <v>894160.72</v>
      </c>
      <c r="H874" s="192" t="s">
        <v>1075</v>
      </c>
    </row>
    <row r="875" spans="1:8" ht="16" customHeight="1">
      <c r="A875" s="185">
        <v>9</v>
      </c>
      <c r="B875" s="212" t="s">
        <v>1063</v>
      </c>
      <c r="C875" s="229" t="s">
        <v>1500</v>
      </c>
      <c r="D875" s="224" t="s">
        <v>1046</v>
      </c>
      <c r="E875" s="226"/>
      <c r="F875" s="226">
        <v>20000</v>
      </c>
      <c r="G875" s="227">
        <v>874160.72</v>
      </c>
      <c r="H875" s="192" t="s">
        <v>1110</v>
      </c>
    </row>
    <row r="876" spans="1:8" ht="16" customHeight="1">
      <c r="A876" s="185">
        <v>9</v>
      </c>
      <c r="B876" s="212" t="s">
        <v>1063</v>
      </c>
      <c r="C876" s="229" t="s">
        <v>1501</v>
      </c>
      <c r="D876" s="224" t="s">
        <v>1046</v>
      </c>
      <c r="E876" s="226"/>
      <c r="F876" s="226">
        <v>274.73</v>
      </c>
      <c r="G876" s="227">
        <v>873885.99</v>
      </c>
      <c r="H876" s="192" t="s">
        <v>1053</v>
      </c>
    </row>
    <row r="877" spans="1:8" ht="16" customHeight="1">
      <c r="A877" s="185">
        <v>9</v>
      </c>
      <c r="B877" s="212" t="s">
        <v>1063</v>
      </c>
      <c r="C877" s="229" t="s">
        <v>1502</v>
      </c>
      <c r="D877" s="224" t="s">
        <v>1046</v>
      </c>
      <c r="E877" s="226"/>
      <c r="F877" s="226">
        <v>220</v>
      </c>
      <c r="G877" s="227">
        <v>873665.99</v>
      </c>
      <c r="H877" s="192" t="s">
        <v>1108</v>
      </c>
    </row>
    <row r="878" spans="1:8" ht="16" customHeight="1">
      <c r="A878" s="185">
        <v>9</v>
      </c>
      <c r="B878" s="212" t="s">
        <v>1063</v>
      </c>
      <c r="C878" s="229" t="s">
        <v>1503</v>
      </c>
      <c r="D878" s="224" t="s">
        <v>1046</v>
      </c>
      <c r="E878" s="226"/>
      <c r="F878" s="226">
        <v>415</v>
      </c>
      <c r="G878" s="227">
        <v>873250.99</v>
      </c>
      <c r="H878" s="192" t="s">
        <v>1075</v>
      </c>
    </row>
    <row r="879" spans="1:8" ht="16" customHeight="1">
      <c r="A879" s="185">
        <v>9</v>
      </c>
      <c r="B879" s="212" t="s">
        <v>1063</v>
      </c>
      <c r="C879" s="229" t="s">
        <v>1504</v>
      </c>
      <c r="D879" s="224" t="s">
        <v>1046</v>
      </c>
      <c r="E879" s="226"/>
      <c r="F879" s="226">
        <v>500</v>
      </c>
      <c r="G879" s="227">
        <v>872750.99</v>
      </c>
      <c r="H879" s="192" t="s">
        <v>1081</v>
      </c>
    </row>
    <row r="880" spans="1:8" ht="16" customHeight="1">
      <c r="A880" s="185">
        <v>9</v>
      </c>
      <c r="B880" s="212" t="s">
        <v>1063</v>
      </c>
      <c r="C880" s="229" t="s">
        <v>1505</v>
      </c>
      <c r="D880" s="224" t="s">
        <v>1046</v>
      </c>
      <c r="E880" s="226"/>
      <c r="F880" s="226">
        <v>46.5</v>
      </c>
      <c r="G880" s="227">
        <v>872704.49</v>
      </c>
      <c r="H880" s="192" t="s">
        <v>1075</v>
      </c>
    </row>
    <row r="881" spans="1:8" ht="16" customHeight="1">
      <c r="A881" s="185">
        <v>9</v>
      </c>
      <c r="B881" s="212" t="s">
        <v>1063</v>
      </c>
      <c r="C881" s="229" t="s">
        <v>1506</v>
      </c>
      <c r="D881" s="224" t="s">
        <v>1046</v>
      </c>
      <c r="E881" s="226"/>
      <c r="F881" s="226">
        <v>54.5</v>
      </c>
      <c r="G881" s="227">
        <v>872649.99</v>
      </c>
      <c r="H881" s="192" t="s">
        <v>1075</v>
      </c>
    </row>
    <row r="882" spans="1:8" ht="16" customHeight="1">
      <c r="A882" s="185">
        <v>9</v>
      </c>
      <c r="B882" s="212" t="s">
        <v>1063</v>
      </c>
      <c r="C882" s="229" t="s">
        <v>1507</v>
      </c>
      <c r="D882" s="224" t="s">
        <v>1046</v>
      </c>
      <c r="E882" s="226"/>
      <c r="F882" s="226">
        <v>3063.94</v>
      </c>
      <c r="G882" s="227">
        <v>869586.05</v>
      </c>
      <c r="H882" s="192" t="s">
        <v>1077</v>
      </c>
    </row>
    <row r="883" spans="1:8" ht="16" customHeight="1">
      <c r="A883" s="185">
        <v>9</v>
      </c>
      <c r="B883" s="212" t="s">
        <v>1063</v>
      </c>
      <c r="C883" s="229" t="s">
        <v>1508</v>
      </c>
      <c r="D883" s="224" t="s">
        <v>1046</v>
      </c>
      <c r="E883" s="226"/>
      <c r="F883" s="226">
        <v>55</v>
      </c>
      <c r="G883" s="227">
        <v>869531.05</v>
      </c>
      <c r="H883" s="192" t="s">
        <v>1095</v>
      </c>
    </row>
    <row r="884" spans="1:8" ht="16" customHeight="1">
      <c r="A884" s="185">
        <v>9</v>
      </c>
      <c r="B884" s="212" t="s">
        <v>1063</v>
      </c>
      <c r="C884" s="229" t="s">
        <v>1509</v>
      </c>
      <c r="D884" s="224" t="s">
        <v>1046</v>
      </c>
      <c r="E884" s="226"/>
      <c r="F884" s="226">
        <v>299</v>
      </c>
      <c r="G884" s="227">
        <v>869232.05</v>
      </c>
      <c r="H884" s="192" t="s">
        <v>1053</v>
      </c>
    </row>
    <row r="885" spans="1:8" ht="16" customHeight="1">
      <c r="A885" s="185">
        <v>9</v>
      </c>
      <c r="B885" s="212" t="s">
        <v>1063</v>
      </c>
      <c r="C885" s="229" t="s">
        <v>1510</v>
      </c>
      <c r="D885" s="224" t="s">
        <v>1046</v>
      </c>
      <c r="E885" s="226"/>
      <c r="F885" s="226">
        <v>20000</v>
      </c>
      <c r="G885" s="227">
        <v>849232.05</v>
      </c>
      <c r="H885" s="192" t="s">
        <v>1110</v>
      </c>
    </row>
    <row r="886" spans="1:8" ht="16" customHeight="1">
      <c r="A886" s="185">
        <v>9</v>
      </c>
      <c r="B886" s="212" t="s">
        <v>1063</v>
      </c>
      <c r="C886" s="229" t="s">
        <v>1511</v>
      </c>
      <c r="D886" s="224" t="s">
        <v>1046</v>
      </c>
      <c r="E886" s="226"/>
      <c r="F886" s="226">
        <v>51</v>
      </c>
      <c r="G886" s="227">
        <v>849181.05</v>
      </c>
      <c r="H886" s="192" t="s">
        <v>1077</v>
      </c>
    </row>
    <row r="887" spans="1:8" ht="16" customHeight="1">
      <c r="A887" s="185">
        <v>9</v>
      </c>
      <c r="B887" s="212" t="s">
        <v>1063</v>
      </c>
      <c r="C887" s="229" t="s">
        <v>1512</v>
      </c>
      <c r="D887" s="224" t="s">
        <v>1046</v>
      </c>
      <c r="E887" s="226"/>
      <c r="F887" s="226">
        <v>4000</v>
      </c>
      <c r="G887" s="227">
        <v>845181.05</v>
      </c>
      <c r="H887" s="192" t="s">
        <v>1110</v>
      </c>
    </row>
    <row r="888" spans="1:8" ht="16" customHeight="1">
      <c r="A888" s="185">
        <v>9</v>
      </c>
      <c r="B888" s="212" t="s">
        <v>1063</v>
      </c>
      <c r="C888" s="229" t="s">
        <v>1513</v>
      </c>
      <c r="D888" s="224" t="s">
        <v>1046</v>
      </c>
      <c r="E888" s="226"/>
      <c r="F888" s="226">
        <v>299</v>
      </c>
      <c r="G888" s="227">
        <v>844882.05</v>
      </c>
      <c r="H888" s="192" t="s">
        <v>1053</v>
      </c>
    </row>
    <row r="889" spans="1:8" ht="16" customHeight="1">
      <c r="A889" s="185">
        <v>9</v>
      </c>
      <c r="B889" s="212" t="s">
        <v>1063</v>
      </c>
      <c r="C889" s="229" t="s">
        <v>1514</v>
      </c>
      <c r="D889" s="224" t="s">
        <v>1046</v>
      </c>
      <c r="E889" s="226"/>
      <c r="F889" s="226">
        <v>500</v>
      </c>
      <c r="G889" s="227">
        <v>844382.05</v>
      </c>
      <c r="H889" s="192" t="s">
        <v>1053</v>
      </c>
    </row>
    <row r="890" spans="1:8" ht="16" customHeight="1">
      <c r="A890" s="185">
        <v>9</v>
      </c>
      <c r="B890" s="212" t="s">
        <v>1063</v>
      </c>
      <c r="C890" s="229" t="s">
        <v>1165</v>
      </c>
      <c r="D890" s="224" t="s">
        <v>1046</v>
      </c>
      <c r="E890" s="226"/>
      <c r="F890" s="226">
        <v>14.25</v>
      </c>
      <c r="G890" s="227">
        <v>844367.8</v>
      </c>
      <c r="H890" s="192" t="s">
        <v>1071</v>
      </c>
    </row>
    <row r="891" spans="1:8" ht="16" customHeight="1">
      <c r="A891" s="185">
        <v>9</v>
      </c>
      <c r="B891" s="212" t="s">
        <v>1063</v>
      </c>
      <c r="C891" s="229" t="s">
        <v>1165</v>
      </c>
      <c r="D891" s="224" t="s">
        <v>1046</v>
      </c>
      <c r="E891" s="226"/>
      <c r="F891" s="226">
        <v>87.4</v>
      </c>
      <c r="G891" s="227">
        <v>844280.4</v>
      </c>
      <c r="H891" s="192" t="s">
        <v>1071</v>
      </c>
    </row>
    <row r="892" spans="1:8" ht="16" customHeight="1">
      <c r="A892" s="185">
        <v>9</v>
      </c>
      <c r="B892" s="212" t="s">
        <v>1063</v>
      </c>
      <c r="C892" s="229" t="s">
        <v>1515</v>
      </c>
      <c r="D892" s="203" t="s">
        <v>1046</v>
      </c>
      <c r="E892" s="226"/>
      <c r="F892" s="226">
        <v>8319.7199999999993</v>
      </c>
      <c r="G892" s="227">
        <v>835960.68</v>
      </c>
      <c r="H892" s="192" t="s">
        <v>1087</v>
      </c>
    </row>
    <row r="893" spans="1:8" ht="16" customHeight="1">
      <c r="A893" s="185">
        <v>9</v>
      </c>
      <c r="B893" s="212" t="s">
        <v>1063</v>
      </c>
      <c r="C893" s="229" t="s">
        <v>1165</v>
      </c>
      <c r="D893" s="224" t="s">
        <v>1046</v>
      </c>
      <c r="E893" s="226"/>
      <c r="F893" s="226">
        <v>10.1</v>
      </c>
      <c r="G893" s="227">
        <v>835950.58</v>
      </c>
      <c r="H893" s="192" t="s">
        <v>1071</v>
      </c>
    </row>
    <row r="894" spans="1:8" ht="16" customHeight="1">
      <c r="A894" s="185">
        <v>9</v>
      </c>
      <c r="B894" s="212" t="s">
        <v>1063</v>
      </c>
      <c r="C894" s="229" t="s">
        <v>1165</v>
      </c>
      <c r="D894" s="224" t="s">
        <v>1046</v>
      </c>
      <c r="E894" s="226"/>
      <c r="F894" s="226">
        <v>10.1</v>
      </c>
      <c r="G894" s="227">
        <v>835940.48</v>
      </c>
      <c r="H894" s="192" t="s">
        <v>1071</v>
      </c>
    </row>
    <row r="895" spans="1:8" ht="16" customHeight="1">
      <c r="A895" s="185">
        <v>9</v>
      </c>
      <c r="B895" s="212" t="s">
        <v>1063</v>
      </c>
      <c r="C895" s="229" t="s">
        <v>1165</v>
      </c>
      <c r="D895" s="224" t="s">
        <v>1046</v>
      </c>
      <c r="E895" s="226"/>
      <c r="F895" s="226">
        <v>18.64</v>
      </c>
      <c r="G895" s="227">
        <v>835921.84</v>
      </c>
      <c r="H895" s="192" t="s">
        <v>1071</v>
      </c>
    </row>
    <row r="896" spans="1:8" ht="16" customHeight="1">
      <c r="A896" s="185">
        <v>9</v>
      </c>
      <c r="B896" s="212" t="s">
        <v>1063</v>
      </c>
      <c r="C896" s="229" t="s">
        <v>1165</v>
      </c>
      <c r="D896" s="224" t="s">
        <v>1046</v>
      </c>
      <c r="E896" s="226"/>
      <c r="F896" s="226">
        <v>8.42</v>
      </c>
      <c r="G896" s="227">
        <v>835913.42</v>
      </c>
      <c r="H896" s="192" t="s">
        <v>1071</v>
      </c>
    </row>
    <row r="897" spans="1:8" ht="16" customHeight="1">
      <c r="A897" s="185">
        <v>9</v>
      </c>
      <c r="B897" s="212" t="s">
        <v>1063</v>
      </c>
      <c r="C897" s="229" t="s">
        <v>1165</v>
      </c>
      <c r="D897" s="224" t="s">
        <v>1046</v>
      </c>
      <c r="E897" s="226"/>
      <c r="F897" s="226">
        <v>90.25</v>
      </c>
      <c r="G897" s="227">
        <v>835823.17</v>
      </c>
      <c r="H897" s="192" t="s">
        <v>1071</v>
      </c>
    </row>
    <row r="898" spans="1:8" ht="16" customHeight="1">
      <c r="A898" s="185">
        <v>9</v>
      </c>
      <c r="B898" s="212" t="s">
        <v>1063</v>
      </c>
      <c r="C898" s="229" t="s">
        <v>1516</v>
      </c>
      <c r="D898" s="224" t="s">
        <v>1046</v>
      </c>
      <c r="E898" s="226"/>
      <c r="F898" s="226">
        <v>5718</v>
      </c>
      <c r="G898" s="227">
        <v>830105.17</v>
      </c>
      <c r="H898" s="192" t="s">
        <v>1093</v>
      </c>
    </row>
    <row r="899" spans="1:8" ht="16" customHeight="1">
      <c r="A899" s="185">
        <v>9</v>
      </c>
      <c r="B899" s="212" t="s">
        <v>1063</v>
      </c>
      <c r="C899" s="229" t="s">
        <v>1165</v>
      </c>
      <c r="D899" s="224" t="s">
        <v>1046</v>
      </c>
      <c r="E899" s="226"/>
      <c r="F899" s="226">
        <v>10.1</v>
      </c>
      <c r="G899" s="227">
        <v>830095.07</v>
      </c>
      <c r="H899" s="192" t="s">
        <v>1071</v>
      </c>
    </row>
    <row r="900" spans="1:8" ht="16" customHeight="1">
      <c r="A900" s="185">
        <v>9</v>
      </c>
      <c r="B900" s="212" t="s">
        <v>1063</v>
      </c>
      <c r="C900" s="229" t="s">
        <v>1165</v>
      </c>
      <c r="D900" s="224" t="s">
        <v>1046</v>
      </c>
      <c r="E900" s="226"/>
      <c r="F900" s="226">
        <v>10.1</v>
      </c>
      <c r="G900" s="227">
        <v>830084.97</v>
      </c>
      <c r="H900" s="192" t="s">
        <v>1071</v>
      </c>
    </row>
    <row r="901" spans="1:8" ht="16" customHeight="1">
      <c r="A901" s="185">
        <v>9</v>
      </c>
      <c r="B901" s="193" t="s">
        <v>1057</v>
      </c>
      <c r="C901" s="229" t="s">
        <v>1517</v>
      </c>
      <c r="D901" s="224" t="s">
        <v>1046</v>
      </c>
      <c r="E901" s="226"/>
      <c r="F901" s="226">
        <v>93964.82</v>
      </c>
      <c r="G901" s="227"/>
      <c r="H901" s="192" t="s">
        <v>1087</v>
      </c>
    </row>
    <row r="902" spans="1:8" ht="16" customHeight="1">
      <c r="A902" s="185">
        <v>9</v>
      </c>
      <c r="B902" s="193" t="s">
        <v>1064</v>
      </c>
      <c r="C902" s="229" t="s">
        <v>1165</v>
      </c>
      <c r="D902" s="224" t="s">
        <v>1046</v>
      </c>
      <c r="E902" s="226"/>
      <c r="F902" s="226">
        <v>10.1</v>
      </c>
      <c r="G902" s="227">
        <v>583690.14</v>
      </c>
      <c r="H902" s="192" t="s">
        <v>1071</v>
      </c>
    </row>
    <row r="903" spans="1:8" ht="16" customHeight="1">
      <c r="A903" s="185">
        <v>9</v>
      </c>
      <c r="B903" s="193" t="s">
        <v>1064</v>
      </c>
      <c r="C903" s="229" t="s">
        <v>1165</v>
      </c>
      <c r="D903" s="224" t="s">
        <v>1046</v>
      </c>
      <c r="E903" s="226"/>
      <c r="F903" s="226">
        <v>10.1</v>
      </c>
      <c r="G903" s="227">
        <v>583680.04</v>
      </c>
      <c r="H903" s="192" t="s">
        <v>1071</v>
      </c>
    </row>
    <row r="904" spans="1:8" ht="16" customHeight="1">
      <c r="A904" s="185">
        <v>9</v>
      </c>
      <c r="B904" s="193" t="s">
        <v>1064</v>
      </c>
      <c r="C904" s="229" t="s">
        <v>1165</v>
      </c>
      <c r="D904" s="224" t="s">
        <v>1046</v>
      </c>
      <c r="E904" s="226"/>
      <c r="F904" s="226">
        <v>12.61</v>
      </c>
      <c r="G904" s="227">
        <v>583667.43000000005</v>
      </c>
      <c r="H904" s="192" t="s">
        <v>1071</v>
      </c>
    </row>
    <row r="905" spans="1:8" ht="16" customHeight="1">
      <c r="A905" s="185">
        <v>9</v>
      </c>
      <c r="B905" s="193" t="s">
        <v>1064</v>
      </c>
      <c r="C905" s="229" t="s">
        <v>1165</v>
      </c>
      <c r="D905" s="224" t="s">
        <v>1046</v>
      </c>
      <c r="E905" s="226"/>
      <c r="F905" s="226">
        <v>7.6</v>
      </c>
      <c r="G905" s="227">
        <v>583659.82999999996</v>
      </c>
      <c r="H905" s="192" t="s">
        <v>1071</v>
      </c>
    </row>
    <row r="906" spans="1:8" ht="16" customHeight="1">
      <c r="A906" s="185">
        <v>9</v>
      </c>
      <c r="B906" s="193" t="s">
        <v>1064</v>
      </c>
      <c r="C906" s="229" t="s">
        <v>1518</v>
      </c>
      <c r="D906" s="224" t="s">
        <v>1046</v>
      </c>
      <c r="E906" s="226"/>
      <c r="F906" s="226">
        <v>1607</v>
      </c>
      <c r="G906" s="227">
        <v>567052.82999999996</v>
      </c>
      <c r="H906" s="192" t="s">
        <v>1110</v>
      </c>
    </row>
    <row r="907" spans="1:8" ht="16" customHeight="1">
      <c r="A907" s="185">
        <v>9</v>
      </c>
      <c r="B907" s="193" t="s">
        <v>1064</v>
      </c>
      <c r="C907" s="233" t="s">
        <v>1519</v>
      </c>
      <c r="D907" s="224" t="s">
        <v>1046</v>
      </c>
      <c r="E907" s="226"/>
      <c r="F907" s="233">
        <v>8396</v>
      </c>
      <c r="G907" s="227">
        <v>558656.82999999996</v>
      </c>
      <c r="H907" s="192" t="s">
        <v>1110</v>
      </c>
    </row>
    <row r="908" spans="1:8" ht="16" customHeight="1">
      <c r="A908" s="185">
        <v>9</v>
      </c>
      <c r="B908" s="193" t="s">
        <v>1064</v>
      </c>
      <c r="C908" s="233" t="s">
        <v>1520</v>
      </c>
      <c r="D908" s="224" t="s">
        <v>1046</v>
      </c>
      <c r="E908" s="226"/>
      <c r="F908" s="233">
        <v>13032.76</v>
      </c>
      <c r="G908" s="227">
        <v>545624.06999999995</v>
      </c>
      <c r="H908" s="192" t="s">
        <v>1050</v>
      </c>
    </row>
    <row r="909" spans="1:8" ht="16" customHeight="1">
      <c r="A909" s="185">
        <v>9</v>
      </c>
      <c r="B909" s="193" t="s">
        <v>1064</v>
      </c>
      <c r="C909" s="233" t="s">
        <v>1165</v>
      </c>
      <c r="D909" s="224" t="s">
        <v>1046</v>
      </c>
      <c r="E909" s="226"/>
      <c r="F909" s="234">
        <v>10.1</v>
      </c>
      <c r="G909" s="227">
        <v>508479.74</v>
      </c>
      <c r="H909" s="192" t="s">
        <v>1071</v>
      </c>
    </row>
    <row r="910" spans="1:8" ht="16" customHeight="1">
      <c r="A910" s="185">
        <v>9</v>
      </c>
      <c r="B910" s="193" t="s">
        <v>1064</v>
      </c>
      <c r="C910" s="233" t="s">
        <v>1165</v>
      </c>
      <c r="D910" s="224" t="s">
        <v>1046</v>
      </c>
      <c r="E910" s="226"/>
      <c r="F910" s="234">
        <v>10.1</v>
      </c>
      <c r="G910" s="227">
        <v>508469.64</v>
      </c>
      <c r="H910" s="192" t="s">
        <v>1071</v>
      </c>
    </row>
    <row r="911" spans="1:8" ht="16" customHeight="1">
      <c r="A911" s="185">
        <v>9</v>
      </c>
      <c r="B911" s="193" t="s">
        <v>1064</v>
      </c>
      <c r="C911" s="233" t="s">
        <v>1165</v>
      </c>
      <c r="D911" s="224" t="s">
        <v>1046</v>
      </c>
      <c r="E911" s="226"/>
      <c r="F911" s="233">
        <v>15</v>
      </c>
      <c r="G911" s="227">
        <v>508454.64</v>
      </c>
      <c r="H911" s="192" t="s">
        <v>1071</v>
      </c>
    </row>
    <row r="912" spans="1:8" ht="16" customHeight="1">
      <c r="A912" s="185">
        <v>9</v>
      </c>
      <c r="B912" s="193" t="s">
        <v>1064</v>
      </c>
      <c r="C912" s="233" t="s">
        <v>1165</v>
      </c>
      <c r="D912" s="224" t="s">
        <v>1046</v>
      </c>
      <c r="E912" s="226"/>
      <c r="F912" s="233">
        <v>11.15</v>
      </c>
      <c r="G912" s="227">
        <v>508443.49</v>
      </c>
      <c r="H912" s="192" t="s">
        <v>1071</v>
      </c>
    </row>
    <row r="913" spans="1:8" ht="16" customHeight="1">
      <c r="A913" s="185">
        <v>9</v>
      </c>
      <c r="B913" s="193" t="s">
        <v>1064</v>
      </c>
      <c r="C913" s="233" t="s">
        <v>1165</v>
      </c>
      <c r="D913" s="224" t="s">
        <v>1046</v>
      </c>
      <c r="E913" s="226"/>
      <c r="F913" s="233">
        <v>10.1</v>
      </c>
      <c r="G913" s="227">
        <v>508433.39</v>
      </c>
      <c r="H913" s="192" t="s">
        <v>1071</v>
      </c>
    </row>
    <row r="914" spans="1:8" ht="16" customHeight="1">
      <c r="A914" s="185">
        <v>9</v>
      </c>
      <c r="B914" s="193" t="s">
        <v>1064</v>
      </c>
      <c r="C914" s="233" t="s">
        <v>1521</v>
      </c>
      <c r="D914" s="203" t="s">
        <v>1046</v>
      </c>
      <c r="E914" s="226"/>
      <c r="F914" s="233">
        <v>33</v>
      </c>
      <c r="G914" s="227">
        <v>508242.39</v>
      </c>
      <c r="H914" s="192" t="s">
        <v>1053</v>
      </c>
    </row>
    <row r="915" spans="1:8" ht="16" customHeight="1">
      <c r="A915" s="185">
        <v>9</v>
      </c>
      <c r="B915" s="193" t="s">
        <v>1064</v>
      </c>
      <c r="C915" s="229" t="s">
        <v>1522</v>
      </c>
      <c r="D915" s="224" t="s">
        <v>1046</v>
      </c>
      <c r="E915" s="226"/>
      <c r="F915" s="226">
        <v>230</v>
      </c>
      <c r="G915" s="227">
        <v>316612.69</v>
      </c>
      <c r="H915" s="192" t="s">
        <v>1053</v>
      </c>
    </row>
    <row r="916" spans="1:8" ht="16" customHeight="1">
      <c r="A916" s="185">
        <v>9</v>
      </c>
      <c r="B916" s="193" t="s">
        <v>1064</v>
      </c>
      <c r="C916" s="229" t="s">
        <v>1523</v>
      </c>
      <c r="D916" s="224" t="s">
        <v>1046</v>
      </c>
      <c r="E916" s="226"/>
      <c r="F916" s="226">
        <v>29</v>
      </c>
      <c r="G916" s="227">
        <v>316583.69</v>
      </c>
      <c r="H916" s="192" t="s">
        <v>1053</v>
      </c>
    </row>
    <row r="917" spans="1:8" ht="16" customHeight="1">
      <c r="A917" s="185">
        <v>9</v>
      </c>
      <c r="B917" s="193" t="s">
        <v>1064</v>
      </c>
      <c r="C917" s="229" t="s">
        <v>1524</v>
      </c>
      <c r="D917" s="224" t="s">
        <v>1046</v>
      </c>
      <c r="E917" s="226"/>
      <c r="F917" s="226">
        <v>259.60000000000002</v>
      </c>
      <c r="G917" s="227">
        <v>316324.09000000003</v>
      </c>
      <c r="H917" s="192" t="s">
        <v>1053</v>
      </c>
    </row>
    <row r="918" spans="1:8" ht="16" customHeight="1">
      <c r="A918" s="185">
        <v>9</v>
      </c>
      <c r="B918" s="193" t="s">
        <v>1064</v>
      </c>
      <c r="C918" s="229" t="s">
        <v>1525</v>
      </c>
      <c r="D918" s="224" t="s">
        <v>1046</v>
      </c>
      <c r="E918" s="226"/>
      <c r="F918" s="226">
        <v>100</v>
      </c>
      <c r="G918" s="227">
        <v>316224.09000000003</v>
      </c>
      <c r="H918" s="192" t="s">
        <v>1053</v>
      </c>
    </row>
    <row r="919" spans="1:8" ht="16" customHeight="1">
      <c r="A919" s="185">
        <v>9</v>
      </c>
      <c r="B919" s="193" t="s">
        <v>1064</v>
      </c>
      <c r="C919" s="229" t="s">
        <v>1526</v>
      </c>
      <c r="D919" s="224" t="s">
        <v>1046</v>
      </c>
      <c r="E919" s="226"/>
      <c r="F919" s="226">
        <v>2071.8000000000002</v>
      </c>
      <c r="G919" s="227">
        <v>314152.28999999998</v>
      </c>
      <c r="H919" s="192" t="s">
        <v>1083</v>
      </c>
    </row>
    <row r="920" spans="1:8" ht="16" customHeight="1">
      <c r="A920" s="185">
        <v>9</v>
      </c>
      <c r="B920" s="193" t="s">
        <v>1064</v>
      </c>
      <c r="C920" s="229" t="s">
        <v>1527</v>
      </c>
      <c r="D920" s="224" t="s">
        <v>1046</v>
      </c>
      <c r="E920" s="226"/>
      <c r="F920" s="226">
        <v>744</v>
      </c>
      <c r="G920" s="227">
        <v>313408.28999999998</v>
      </c>
      <c r="H920" s="192" t="s">
        <v>1124</v>
      </c>
    </row>
    <row r="921" spans="1:8" ht="16" customHeight="1">
      <c r="A921" s="185">
        <v>9</v>
      </c>
      <c r="B921" s="193" t="s">
        <v>1064</v>
      </c>
      <c r="C921" s="229" t="s">
        <v>1528</v>
      </c>
      <c r="D921" s="224" t="s">
        <v>1046</v>
      </c>
      <c r="E921" s="226"/>
      <c r="F921" s="226">
        <v>160</v>
      </c>
      <c r="G921" s="227">
        <v>313248.28999999998</v>
      </c>
      <c r="H921" s="192" t="s">
        <v>1124</v>
      </c>
    </row>
    <row r="922" spans="1:8" ht="16" customHeight="1">
      <c r="A922" s="185">
        <v>9</v>
      </c>
      <c r="B922" s="193" t="s">
        <v>1064</v>
      </c>
      <c r="C922" s="229" t="s">
        <v>1529</v>
      </c>
      <c r="D922" s="224" t="s">
        <v>1046</v>
      </c>
      <c r="E922" s="226"/>
      <c r="F922" s="226">
        <v>390</v>
      </c>
      <c r="G922" s="227">
        <v>312858.28999999998</v>
      </c>
      <c r="H922" s="192" t="s">
        <v>1124</v>
      </c>
    </row>
    <row r="923" spans="1:8" ht="16" customHeight="1">
      <c r="A923" s="185">
        <v>9</v>
      </c>
      <c r="B923" s="193" t="s">
        <v>1064</v>
      </c>
      <c r="C923" s="229" t="s">
        <v>1530</v>
      </c>
      <c r="D923" s="224" t="s">
        <v>1046</v>
      </c>
      <c r="E923" s="226"/>
      <c r="F923" s="226">
        <v>516</v>
      </c>
      <c r="G923" s="227">
        <v>312342.28999999998</v>
      </c>
      <c r="H923" s="192" t="s">
        <v>1124</v>
      </c>
    </row>
    <row r="924" spans="1:8" ht="16" customHeight="1">
      <c r="A924" s="185">
        <v>9</v>
      </c>
      <c r="B924" s="193" t="s">
        <v>1064</v>
      </c>
      <c r="C924" s="229" t="s">
        <v>1531</v>
      </c>
      <c r="D924" s="224" t="s">
        <v>1046</v>
      </c>
      <c r="E924" s="226"/>
      <c r="F924" s="226">
        <v>179</v>
      </c>
      <c r="G924" s="227">
        <v>312163.28999999998</v>
      </c>
      <c r="H924" s="192" t="s">
        <v>1124</v>
      </c>
    </row>
    <row r="925" spans="1:8" ht="16" customHeight="1">
      <c r="A925" s="185">
        <v>9</v>
      </c>
      <c r="B925" s="193" t="s">
        <v>1064</v>
      </c>
      <c r="C925" s="229" t="s">
        <v>1532</v>
      </c>
      <c r="D925" s="224" t="s">
        <v>1046</v>
      </c>
      <c r="E925" s="226"/>
      <c r="F925" s="226">
        <v>87</v>
      </c>
      <c r="G925" s="227">
        <v>312076.28999999998</v>
      </c>
      <c r="H925" s="192" t="s">
        <v>1075</v>
      </c>
    </row>
    <row r="926" spans="1:8" ht="16" customHeight="1">
      <c r="A926" s="185">
        <v>9</v>
      </c>
      <c r="B926" s="193" t="s">
        <v>1064</v>
      </c>
      <c r="C926" s="229" t="s">
        <v>1533</v>
      </c>
      <c r="D926" s="224" t="s">
        <v>1046</v>
      </c>
      <c r="E926" s="226"/>
      <c r="F926" s="226">
        <v>347</v>
      </c>
      <c r="G926" s="227">
        <v>311729.28999999998</v>
      </c>
      <c r="H926" s="192" t="s">
        <v>1075</v>
      </c>
    </row>
    <row r="927" spans="1:8" ht="16" customHeight="1">
      <c r="A927" s="185">
        <v>9</v>
      </c>
      <c r="B927" s="193" t="s">
        <v>1064</v>
      </c>
      <c r="C927" s="229" t="s">
        <v>1534</v>
      </c>
      <c r="D927" s="224" t="s">
        <v>1046</v>
      </c>
      <c r="E927" s="226"/>
      <c r="F927" s="226">
        <v>447</v>
      </c>
      <c r="G927" s="227">
        <v>311282.28999999998</v>
      </c>
      <c r="H927" s="192" t="s">
        <v>1075</v>
      </c>
    </row>
    <row r="928" spans="1:8" ht="16" customHeight="1">
      <c r="A928" s="185">
        <v>9</v>
      </c>
      <c r="B928" s="193" t="s">
        <v>1064</v>
      </c>
      <c r="C928" s="229" t="s">
        <v>1535</v>
      </c>
      <c r="D928" s="224" t="s">
        <v>1046</v>
      </c>
      <c r="E928" s="226"/>
      <c r="F928" s="226">
        <v>47.48</v>
      </c>
      <c r="G928" s="227">
        <v>311234.81</v>
      </c>
      <c r="H928" s="192" t="s">
        <v>1075</v>
      </c>
    </row>
    <row r="929" spans="1:8" ht="16" customHeight="1">
      <c r="A929" s="185">
        <v>9</v>
      </c>
      <c r="B929" s="193" t="s">
        <v>1064</v>
      </c>
      <c r="C929" s="229" t="s">
        <v>1536</v>
      </c>
      <c r="D929" s="224" t="s">
        <v>1046</v>
      </c>
      <c r="E929" s="226"/>
      <c r="F929" s="226">
        <v>276</v>
      </c>
      <c r="G929" s="227">
        <v>310958.81</v>
      </c>
      <c r="H929" s="192" t="s">
        <v>1053</v>
      </c>
    </row>
    <row r="930" spans="1:8" ht="16" customHeight="1">
      <c r="A930" s="185">
        <v>9</v>
      </c>
      <c r="B930" s="193" t="s">
        <v>1064</v>
      </c>
      <c r="C930" s="229" t="s">
        <v>1537</v>
      </c>
      <c r="D930" s="224" t="s">
        <v>1046</v>
      </c>
      <c r="E930" s="226"/>
      <c r="F930" s="226">
        <v>19209</v>
      </c>
      <c r="G930" s="227">
        <v>291749.81</v>
      </c>
      <c r="H930" s="192" t="s">
        <v>1110</v>
      </c>
    </row>
    <row r="931" spans="1:8" ht="16" customHeight="1">
      <c r="A931" s="185">
        <v>9</v>
      </c>
      <c r="B931" s="193" t="s">
        <v>1064</v>
      </c>
      <c r="C931" s="229" t="s">
        <v>1538</v>
      </c>
      <c r="D931" s="224" t="s">
        <v>1046</v>
      </c>
      <c r="E931" s="226"/>
      <c r="F931" s="226">
        <v>10268</v>
      </c>
      <c r="G931" s="227">
        <v>281481.81</v>
      </c>
      <c r="H931" s="192" t="s">
        <v>1110</v>
      </c>
    </row>
    <row r="932" spans="1:8" ht="16" customHeight="1">
      <c r="A932" s="185">
        <v>9</v>
      </c>
      <c r="B932" s="193" t="s">
        <v>1064</v>
      </c>
      <c r="C932" s="229" t="s">
        <v>1539</v>
      </c>
      <c r="D932" s="224" t="s">
        <v>1046</v>
      </c>
      <c r="E932" s="226"/>
      <c r="F932" s="226">
        <v>1269</v>
      </c>
      <c r="G932" s="227">
        <v>280212.81</v>
      </c>
      <c r="H932" s="192" t="s">
        <v>1075</v>
      </c>
    </row>
    <row r="933" spans="1:8" ht="16" customHeight="1">
      <c r="A933" s="185">
        <v>9</v>
      </c>
      <c r="B933" s="193" t="s">
        <v>1064</v>
      </c>
      <c r="C933" s="229" t="s">
        <v>1540</v>
      </c>
      <c r="D933" s="224" t="s">
        <v>1046</v>
      </c>
      <c r="E933" s="226"/>
      <c r="F933" s="226">
        <v>931</v>
      </c>
      <c r="G933" s="227">
        <v>279281.81</v>
      </c>
      <c r="H933" s="192" t="s">
        <v>1047</v>
      </c>
    </row>
    <row r="934" spans="1:8" ht="16" customHeight="1">
      <c r="A934" s="185">
        <v>9</v>
      </c>
      <c r="B934" s="193" t="s">
        <v>1064</v>
      </c>
      <c r="C934" s="229" t="s">
        <v>1541</v>
      </c>
      <c r="D934" s="224" t="s">
        <v>1046</v>
      </c>
      <c r="E934" s="226"/>
      <c r="F934" s="226">
        <v>7838</v>
      </c>
      <c r="G934" s="227">
        <v>271443.81</v>
      </c>
      <c r="H934" s="192" t="s">
        <v>1110</v>
      </c>
    </row>
    <row r="935" spans="1:8" ht="16" customHeight="1">
      <c r="A935" s="185">
        <v>9</v>
      </c>
      <c r="B935" s="193" t="s">
        <v>1064</v>
      </c>
      <c r="C935" s="229" t="s">
        <v>1542</v>
      </c>
      <c r="D935" s="224" t="s">
        <v>1046</v>
      </c>
      <c r="E935" s="226"/>
      <c r="F935" s="226">
        <v>232</v>
      </c>
      <c r="G935" s="227">
        <v>271211.81</v>
      </c>
      <c r="H935" s="192" t="s">
        <v>1075</v>
      </c>
    </row>
    <row r="936" spans="1:8" ht="16" customHeight="1">
      <c r="A936" s="185">
        <v>9</v>
      </c>
      <c r="B936" s="193" t="s">
        <v>1064</v>
      </c>
      <c r="C936" s="229" t="s">
        <v>1543</v>
      </c>
      <c r="D936" s="224" t="s">
        <v>1046</v>
      </c>
      <c r="E936" s="226"/>
      <c r="F936" s="226">
        <v>20000</v>
      </c>
      <c r="G936" s="227">
        <v>251211.81</v>
      </c>
      <c r="H936" s="192" t="s">
        <v>1075</v>
      </c>
    </row>
    <row r="937" spans="1:8" ht="16" customHeight="1">
      <c r="A937" s="185">
        <v>9</v>
      </c>
      <c r="B937" s="193" t="s">
        <v>1064</v>
      </c>
      <c r="C937" s="229" t="s">
        <v>1544</v>
      </c>
      <c r="D937" s="224" t="s">
        <v>1046</v>
      </c>
      <c r="E937" s="226"/>
      <c r="F937" s="226">
        <v>45120</v>
      </c>
      <c r="G937" s="227">
        <v>206091.81</v>
      </c>
      <c r="H937" s="192" t="s">
        <v>1110</v>
      </c>
    </row>
    <row r="938" spans="1:8" ht="16" customHeight="1">
      <c r="A938" s="185">
        <v>9</v>
      </c>
      <c r="B938" s="193" t="s">
        <v>1064</v>
      </c>
      <c r="C938" s="229" t="s">
        <v>1165</v>
      </c>
      <c r="D938" s="224" t="s">
        <v>1046</v>
      </c>
      <c r="E938" s="226"/>
      <c r="F938" s="226">
        <v>76.91</v>
      </c>
      <c r="G938" s="227">
        <v>186014.9</v>
      </c>
      <c r="H938" s="192" t="s">
        <v>1071</v>
      </c>
    </row>
    <row r="939" spans="1:8" ht="16" customHeight="1">
      <c r="A939" s="185">
        <v>9</v>
      </c>
      <c r="B939" s="193" t="s">
        <v>1064</v>
      </c>
      <c r="C939" s="229" t="s">
        <v>1165</v>
      </c>
      <c r="D939" s="224" t="s">
        <v>1046</v>
      </c>
      <c r="E939" s="226"/>
      <c r="F939" s="226">
        <v>13.3</v>
      </c>
      <c r="G939" s="227">
        <v>184214.93</v>
      </c>
      <c r="H939" s="192" t="s">
        <v>1071</v>
      </c>
    </row>
    <row r="940" spans="1:8" ht="16" customHeight="1">
      <c r="A940" s="185">
        <v>9</v>
      </c>
      <c r="B940" s="193" t="s">
        <v>1064</v>
      </c>
      <c r="C940" s="229" t="s">
        <v>1545</v>
      </c>
      <c r="D940" s="224" t="s">
        <v>1046</v>
      </c>
      <c r="E940" s="226"/>
      <c r="F940" s="226">
        <v>130.15</v>
      </c>
      <c r="G940" s="227">
        <v>184084.78</v>
      </c>
      <c r="H940" s="192" t="s">
        <v>1071</v>
      </c>
    </row>
    <row r="941" spans="1:8" ht="16" customHeight="1">
      <c r="A941" s="185">
        <v>9</v>
      </c>
      <c r="B941" s="193" t="s">
        <v>1064</v>
      </c>
      <c r="C941" s="229" t="s">
        <v>1165</v>
      </c>
      <c r="D941" s="224" t="s">
        <v>1046</v>
      </c>
      <c r="E941" s="226"/>
      <c r="F941" s="226">
        <v>71.25</v>
      </c>
      <c r="G941" s="227">
        <v>184013.53</v>
      </c>
      <c r="H941" s="192" t="s">
        <v>1071</v>
      </c>
    </row>
    <row r="942" spans="1:8" ht="16" customHeight="1">
      <c r="A942" s="185">
        <v>9</v>
      </c>
      <c r="B942" s="193" t="s">
        <v>1064</v>
      </c>
      <c r="C942" s="229" t="s">
        <v>1546</v>
      </c>
      <c r="D942" s="224" t="s">
        <v>1046</v>
      </c>
      <c r="E942" s="226"/>
      <c r="F942" s="226">
        <v>7618</v>
      </c>
      <c r="G942" s="227">
        <v>176395.53</v>
      </c>
      <c r="H942" s="192" t="s">
        <v>1110</v>
      </c>
    </row>
    <row r="943" spans="1:8" ht="16" customHeight="1">
      <c r="A943" s="185">
        <v>9</v>
      </c>
      <c r="B943" s="193" t="s">
        <v>1064</v>
      </c>
      <c r="C943" s="229" t="s">
        <v>1165</v>
      </c>
      <c r="D943" s="224" t="s">
        <v>1046</v>
      </c>
      <c r="E943" s="226"/>
      <c r="F943" s="226">
        <v>21.61</v>
      </c>
      <c r="G943" s="227">
        <v>176373.92</v>
      </c>
      <c r="H943" s="192" t="s">
        <v>1071</v>
      </c>
    </row>
    <row r="944" spans="1:8" ht="16" customHeight="1">
      <c r="A944" s="185">
        <v>9</v>
      </c>
      <c r="B944" s="193" t="s">
        <v>1064</v>
      </c>
      <c r="C944" s="229" t="s">
        <v>1165</v>
      </c>
      <c r="D944" s="224" t="s">
        <v>1046</v>
      </c>
      <c r="E944" s="226"/>
      <c r="F944" s="226">
        <v>23.75</v>
      </c>
      <c r="G944" s="227">
        <v>176350.17</v>
      </c>
      <c r="H944" s="192" t="s">
        <v>1071</v>
      </c>
    </row>
    <row r="945" spans="1:8" ht="16" customHeight="1">
      <c r="A945" s="185">
        <v>9</v>
      </c>
      <c r="B945" s="193" t="s">
        <v>1064</v>
      </c>
      <c r="C945" s="229" t="s">
        <v>1165</v>
      </c>
      <c r="D945" s="224" t="s">
        <v>1046</v>
      </c>
      <c r="E945" s="226"/>
      <c r="F945" s="226">
        <v>61.75</v>
      </c>
      <c r="G945" s="227">
        <v>176288.42</v>
      </c>
      <c r="H945" s="192" t="s">
        <v>1071</v>
      </c>
    </row>
    <row r="946" spans="1:8" ht="16" customHeight="1">
      <c r="A946" s="185">
        <v>9</v>
      </c>
      <c r="B946" s="193" t="s">
        <v>1064</v>
      </c>
      <c r="C946" s="229" t="s">
        <v>1165</v>
      </c>
      <c r="D946" s="224" t="s">
        <v>1046</v>
      </c>
      <c r="E946" s="226"/>
      <c r="F946" s="226">
        <v>28.5</v>
      </c>
      <c r="G946" s="227">
        <v>176259.92</v>
      </c>
      <c r="H946" s="192" t="s">
        <v>1071</v>
      </c>
    </row>
    <row r="947" spans="1:8" ht="16" customHeight="1">
      <c r="A947" s="185">
        <v>9</v>
      </c>
      <c r="B947" s="193" t="s">
        <v>1064</v>
      </c>
      <c r="C947" s="229" t="s">
        <v>1165</v>
      </c>
      <c r="D947" s="224" t="s">
        <v>1046</v>
      </c>
      <c r="E947" s="226"/>
      <c r="F947" s="226">
        <v>52.25</v>
      </c>
      <c r="G947" s="227">
        <v>176207.67</v>
      </c>
      <c r="H947" s="192" t="s">
        <v>1071</v>
      </c>
    </row>
    <row r="948" spans="1:8" ht="16" customHeight="1">
      <c r="A948" s="185">
        <v>9</v>
      </c>
      <c r="B948" s="193" t="s">
        <v>1064</v>
      </c>
      <c r="C948" s="229" t="s">
        <v>1165</v>
      </c>
      <c r="D948" s="224" t="s">
        <v>1046</v>
      </c>
      <c r="E948" s="226"/>
      <c r="F948" s="226">
        <v>199.04</v>
      </c>
      <c r="G948" s="227">
        <v>176008.63</v>
      </c>
      <c r="H948" s="192" t="s">
        <v>1071</v>
      </c>
    </row>
    <row r="949" spans="1:8" ht="16" customHeight="1">
      <c r="A949" s="185">
        <v>9</v>
      </c>
      <c r="B949" s="193" t="s">
        <v>1064</v>
      </c>
      <c r="C949" s="229" t="s">
        <v>1165</v>
      </c>
      <c r="D949" s="224" t="s">
        <v>1046</v>
      </c>
      <c r="E949" s="226"/>
      <c r="F949" s="226">
        <v>61.75</v>
      </c>
      <c r="G949" s="227">
        <v>225246.88</v>
      </c>
      <c r="H949" s="192" t="s">
        <v>1071</v>
      </c>
    </row>
    <row r="950" spans="1:8" ht="16" customHeight="1">
      <c r="A950" s="185">
        <v>9</v>
      </c>
      <c r="B950" s="193" t="s">
        <v>1064</v>
      </c>
      <c r="C950" s="229" t="s">
        <v>1165</v>
      </c>
      <c r="D950" s="224" t="s">
        <v>1046</v>
      </c>
      <c r="E950" s="226"/>
      <c r="F950" s="226">
        <v>40.42</v>
      </c>
      <c r="G950" s="227">
        <v>225206.46</v>
      </c>
      <c r="H950" s="192" t="s">
        <v>1071</v>
      </c>
    </row>
    <row r="951" spans="1:8" ht="16" customHeight="1">
      <c r="A951" s="185">
        <v>9</v>
      </c>
      <c r="B951" s="193" t="s">
        <v>1064</v>
      </c>
      <c r="C951" s="229" t="s">
        <v>1547</v>
      </c>
      <c r="D951" s="224" t="s">
        <v>1046</v>
      </c>
      <c r="E951" s="226"/>
      <c r="F951" s="226">
        <v>5750</v>
      </c>
      <c r="G951" s="227">
        <v>219456.46</v>
      </c>
      <c r="H951" s="192" t="s">
        <v>1110</v>
      </c>
    </row>
    <row r="952" spans="1:8" ht="16" customHeight="1">
      <c r="A952" s="185">
        <v>9</v>
      </c>
      <c r="B952" s="193" t="s">
        <v>1064</v>
      </c>
      <c r="C952" s="229" t="s">
        <v>1165</v>
      </c>
      <c r="D952" s="224" t="s">
        <v>1046</v>
      </c>
      <c r="E952" s="226"/>
      <c r="F952" s="226">
        <v>57.84</v>
      </c>
      <c r="G952" s="227">
        <v>219398.62</v>
      </c>
      <c r="H952" s="192" t="s">
        <v>1071</v>
      </c>
    </row>
    <row r="953" spans="1:8" ht="16" customHeight="1">
      <c r="A953" s="185">
        <v>9</v>
      </c>
      <c r="B953" s="193" t="s">
        <v>1064</v>
      </c>
      <c r="C953" s="229" t="s">
        <v>1165</v>
      </c>
      <c r="D953" s="224" t="s">
        <v>1046</v>
      </c>
      <c r="E953" s="226"/>
      <c r="F953" s="226">
        <v>102.44</v>
      </c>
      <c r="G953" s="227">
        <v>219296.18</v>
      </c>
      <c r="H953" s="192" t="s">
        <v>1071</v>
      </c>
    </row>
    <row r="954" spans="1:8" ht="16" customHeight="1">
      <c r="A954" s="185">
        <v>9</v>
      </c>
      <c r="B954" s="193" t="s">
        <v>1064</v>
      </c>
      <c r="C954" s="229" t="s">
        <v>1165</v>
      </c>
      <c r="D954" s="224" t="s">
        <v>1046</v>
      </c>
      <c r="E954" s="226"/>
      <c r="F954" s="226">
        <v>151.93</v>
      </c>
      <c r="G954" s="227">
        <v>169144.25</v>
      </c>
      <c r="H954" s="192" t="s">
        <v>1071</v>
      </c>
    </row>
    <row r="955" spans="1:8" ht="16" customHeight="1">
      <c r="A955" s="185">
        <v>9</v>
      </c>
      <c r="B955" s="193" t="s">
        <v>1064</v>
      </c>
      <c r="C955" s="229" t="s">
        <v>1165</v>
      </c>
      <c r="D955" s="224" t="s">
        <v>1046</v>
      </c>
      <c r="E955" s="226"/>
      <c r="F955" s="226">
        <v>53.16</v>
      </c>
      <c r="G955" s="227">
        <v>169091.09</v>
      </c>
      <c r="H955" s="192" t="s">
        <v>1071</v>
      </c>
    </row>
    <row r="956" spans="1:8" ht="16" customHeight="1">
      <c r="A956" s="185">
        <v>9</v>
      </c>
      <c r="B956" s="193" t="s">
        <v>1064</v>
      </c>
      <c r="C956" s="229" t="s">
        <v>1165</v>
      </c>
      <c r="D956" s="224" t="s">
        <v>1046</v>
      </c>
      <c r="E956" s="226"/>
      <c r="F956" s="226">
        <v>86.93</v>
      </c>
      <c r="G956" s="227">
        <v>19004.160000000302</v>
      </c>
      <c r="H956" s="192" t="s">
        <v>1071</v>
      </c>
    </row>
    <row r="957" spans="1:8" ht="16" customHeight="1">
      <c r="A957" s="185">
        <v>9</v>
      </c>
      <c r="B957" s="193" t="s">
        <v>1064</v>
      </c>
      <c r="C957" s="229" t="s">
        <v>1165</v>
      </c>
      <c r="D957" s="224" t="s">
        <v>1046</v>
      </c>
      <c r="E957" s="226"/>
      <c r="F957" s="226">
        <v>8.5399999999999991</v>
      </c>
      <c r="G957" s="227">
        <v>18995.620000000301</v>
      </c>
      <c r="H957" s="192" t="s">
        <v>1071</v>
      </c>
    </row>
    <row r="958" spans="1:8" ht="16" customHeight="1">
      <c r="A958" s="185">
        <v>9</v>
      </c>
      <c r="B958" s="193" t="s">
        <v>1064</v>
      </c>
      <c r="C958" s="229" t="s">
        <v>1165</v>
      </c>
      <c r="D958" s="224" t="s">
        <v>1046</v>
      </c>
      <c r="E958" s="226"/>
      <c r="F958" s="226">
        <v>145.03</v>
      </c>
      <c r="G958" s="227">
        <v>18850.590000000298</v>
      </c>
      <c r="H958" s="192" t="s">
        <v>1071</v>
      </c>
    </row>
    <row r="959" spans="1:8" ht="16" customHeight="1">
      <c r="A959" s="185">
        <v>9</v>
      </c>
      <c r="B959" s="193" t="s">
        <v>1064</v>
      </c>
      <c r="C959" s="229" t="s">
        <v>1548</v>
      </c>
      <c r="D959" s="224" t="s">
        <v>1046</v>
      </c>
      <c r="E959" s="226"/>
      <c r="F959" s="226">
        <v>232.5</v>
      </c>
      <c r="G959" s="227">
        <v>92288.960000000399</v>
      </c>
      <c r="H959" s="192" t="s">
        <v>1075</v>
      </c>
    </row>
    <row r="960" spans="1:8" ht="16" customHeight="1">
      <c r="A960" s="185">
        <v>9</v>
      </c>
      <c r="B960" s="193" t="s">
        <v>1064</v>
      </c>
      <c r="C960" s="229" t="s">
        <v>1549</v>
      </c>
      <c r="D960" s="224" t="s">
        <v>1046</v>
      </c>
      <c r="E960" s="226"/>
      <c r="F960" s="226">
        <v>66.3</v>
      </c>
      <c r="G960" s="227">
        <v>92222.660000000396</v>
      </c>
      <c r="H960" s="192" t="s">
        <v>1053</v>
      </c>
    </row>
    <row r="961" spans="1:8" ht="16" customHeight="1">
      <c r="A961" s="185">
        <v>9</v>
      </c>
      <c r="B961" s="193" t="s">
        <v>1064</v>
      </c>
      <c r="C961" s="229" t="s">
        <v>1550</v>
      </c>
      <c r="D961" s="224" t="s">
        <v>1046</v>
      </c>
      <c r="E961" s="226"/>
      <c r="F961" s="226">
        <v>369</v>
      </c>
      <c r="G961" s="227">
        <v>91853.660000000396</v>
      </c>
      <c r="H961" s="192" t="s">
        <v>1075</v>
      </c>
    </row>
    <row r="962" spans="1:8" ht="16" customHeight="1">
      <c r="A962" s="185">
        <v>9</v>
      </c>
      <c r="B962" s="193" t="s">
        <v>1064</v>
      </c>
      <c r="C962" s="229" t="s">
        <v>1551</v>
      </c>
      <c r="D962" s="224" t="s">
        <v>1046</v>
      </c>
      <c r="E962" s="226"/>
      <c r="F962" s="226">
        <v>300</v>
      </c>
      <c r="G962" s="227">
        <v>91553.660000000396</v>
      </c>
      <c r="H962" s="192" t="s">
        <v>1077</v>
      </c>
    </row>
    <row r="963" spans="1:8" ht="16" customHeight="1">
      <c r="A963" s="185">
        <v>9</v>
      </c>
      <c r="B963" s="193" t="s">
        <v>1064</v>
      </c>
      <c r="C963" s="229" t="s">
        <v>1552</v>
      </c>
      <c r="D963" s="224" t="s">
        <v>1046</v>
      </c>
      <c r="E963" s="226"/>
      <c r="F963" s="226">
        <v>162</v>
      </c>
      <c r="G963" s="227">
        <v>91391.660000000396</v>
      </c>
      <c r="H963" s="192" t="s">
        <v>1047</v>
      </c>
    </row>
    <row r="964" spans="1:8" ht="16" customHeight="1">
      <c r="A964" s="185">
        <v>9</v>
      </c>
      <c r="B964" s="193" t="s">
        <v>1064</v>
      </c>
      <c r="C964" s="229" t="s">
        <v>1553</v>
      </c>
      <c r="D964" s="224" t="s">
        <v>1046</v>
      </c>
      <c r="E964" s="226"/>
      <c r="F964" s="226">
        <v>275</v>
      </c>
      <c r="G964" s="227">
        <v>91116.660000000396</v>
      </c>
      <c r="H964" s="192" t="s">
        <v>1075</v>
      </c>
    </row>
    <row r="965" spans="1:8" ht="16" customHeight="1">
      <c r="A965" s="185">
        <v>9</v>
      </c>
      <c r="B965" s="193" t="s">
        <v>1064</v>
      </c>
      <c r="C965" s="229" t="s">
        <v>1554</v>
      </c>
      <c r="D965" s="224" t="s">
        <v>1046</v>
      </c>
      <c r="E965" s="226"/>
      <c r="F965" s="226">
        <v>438.5</v>
      </c>
      <c r="G965" s="227">
        <v>90678.160000000396</v>
      </c>
      <c r="H965" s="192" t="s">
        <v>1075</v>
      </c>
    </row>
    <row r="966" spans="1:8" ht="16" customHeight="1">
      <c r="A966" s="185">
        <v>9</v>
      </c>
      <c r="B966" s="193" t="s">
        <v>1064</v>
      </c>
      <c r="C966" s="229" t="s">
        <v>1555</v>
      </c>
      <c r="D966" s="224" t="s">
        <v>1046</v>
      </c>
      <c r="E966" s="226"/>
      <c r="F966" s="226">
        <v>30</v>
      </c>
      <c r="G966" s="227">
        <v>90648.160000000396</v>
      </c>
      <c r="H966" s="192" t="s">
        <v>1077</v>
      </c>
    </row>
    <row r="967" spans="1:8" ht="16" customHeight="1">
      <c r="A967" s="185">
        <v>9</v>
      </c>
      <c r="B967" s="193" t="s">
        <v>1064</v>
      </c>
      <c r="C967" s="229" t="s">
        <v>1556</v>
      </c>
      <c r="D967" s="224" t="s">
        <v>1046</v>
      </c>
      <c r="E967" s="226"/>
      <c r="F967" s="226">
        <v>2520.4</v>
      </c>
      <c r="G967" s="227">
        <v>88127.760000000402</v>
      </c>
      <c r="H967" s="192" t="s">
        <v>1053</v>
      </c>
    </row>
    <row r="968" spans="1:8" ht="16" customHeight="1">
      <c r="A968" s="185">
        <v>9</v>
      </c>
      <c r="B968" s="193" t="s">
        <v>1064</v>
      </c>
      <c r="C968" s="229" t="s">
        <v>1557</v>
      </c>
      <c r="D968" s="224" t="s">
        <v>1046</v>
      </c>
      <c r="E968" s="226"/>
      <c r="F968" s="226">
        <v>319</v>
      </c>
      <c r="G968" s="227">
        <v>87808.760000000402</v>
      </c>
      <c r="H968" s="192" t="s">
        <v>1075</v>
      </c>
    </row>
    <row r="969" spans="1:8" ht="16" customHeight="1">
      <c r="A969" s="185">
        <v>9</v>
      </c>
      <c r="B969" s="193" t="s">
        <v>1064</v>
      </c>
      <c r="C969" s="229" t="s">
        <v>1558</v>
      </c>
      <c r="D969" s="224" t="s">
        <v>1046</v>
      </c>
      <c r="E969" s="226"/>
      <c r="F969" s="226">
        <v>324</v>
      </c>
      <c r="G969" s="227">
        <v>87484.760000000402</v>
      </c>
      <c r="H969" s="192" t="s">
        <v>1110</v>
      </c>
    </row>
    <row r="970" spans="1:8" ht="16" customHeight="1">
      <c r="A970" s="185">
        <v>9</v>
      </c>
      <c r="B970" s="193" t="s">
        <v>1064</v>
      </c>
      <c r="C970" s="229" t="s">
        <v>1559</v>
      </c>
      <c r="D970" s="224" t="s">
        <v>1046</v>
      </c>
      <c r="E970" s="226"/>
      <c r="F970" s="226">
        <v>3501.55</v>
      </c>
      <c r="G970" s="227">
        <v>83983.210000000399</v>
      </c>
      <c r="H970" s="192" t="s">
        <v>1110</v>
      </c>
    </row>
    <row r="971" spans="1:8" ht="16" customHeight="1">
      <c r="A971" s="185">
        <v>9</v>
      </c>
      <c r="B971" s="193" t="s">
        <v>1064</v>
      </c>
      <c r="C971" s="229" t="s">
        <v>1560</v>
      </c>
      <c r="D971" s="224" t="s">
        <v>1046</v>
      </c>
      <c r="E971" s="226"/>
      <c r="F971" s="226">
        <v>9000</v>
      </c>
      <c r="G971" s="227">
        <v>74983.210000000399</v>
      </c>
      <c r="H971" s="192" t="s">
        <v>1110</v>
      </c>
    </row>
    <row r="972" spans="1:8" ht="16" customHeight="1">
      <c r="A972" s="185">
        <v>9</v>
      </c>
      <c r="B972" s="193" t="s">
        <v>1064</v>
      </c>
      <c r="C972" s="229" t="s">
        <v>1561</v>
      </c>
      <c r="D972" s="224" t="s">
        <v>1046</v>
      </c>
      <c r="E972" s="226"/>
      <c r="F972" s="226">
        <v>424</v>
      </c>
      <c r="G972" s="227">
        <v>74559.210000000399</v>
      </c>
      <c r="H972" s="192" t="s">
        <v>1075</v>
      </c>
    </row>
    <row r="973" spans="1:8" ht="16" customHeight="1">
      <c r="A973" s="185">
        <v>9</v>
      </c>
      <c r="B973" s="193" t="s">
        <v>1064</v>
      </c>
      <c r="C973" s="229" t="s">
        <v>1562</v>
      </c>
      <c r="D973" s="224" t="s">
        <v>1046</v>
      </c>
      <c r="E973" s="226"/>
      <c r="F973" s="226">
        <v>3407.5</v>
      </c>
      <c r="G973" s="227">
        <v>71151.710000000399</v>
      </c>
      <c r="H973" s="192" t="s">
        <v>1110</v>
      </c>
    </row>
    <row r="974" spans="1:8" ht="16" customHeight="1">
      <c r="A974" s="185">
        <v>9</v>
      </c>
      <c r="B974" s="193" t="s">
        <v>1064</v>
      </c>
      <c r="C974" s="229" t="s">
        <v>1563</v>
      </c>
      <c r="D974" s="224" t="s">
        <v>1046</v>
      </c>
      <c r="E974" s="226"/>
      <c r="F974" s="226">
        <v>116</v>
      </c>
      <c r="G974" s="227">
        <v>71035.710000000399</v>
      </c>
      <c r="H974" s="192" t="s">
        <v>1110</v>
      </c>
    </row>
    <row r="975" spans="1:8" ht="16" customHeight="1">
      <c r="A975" s="185">
        <v>9</v>
      </c>
      <c r="B975" s="193" t="s">
        <v>1064</v>
      </c>
      <c r="C975" s="229" t="s">
        <v>1564</v>
      </c>
      <c r="D975" s="224" t="s">
        <v>1046</v>
      </c>
      <c r="E975" s="226"/>
      <c r="F975" s="226">
        <v>6500</v>
      </c>
      <c r="G975" s="227">
        <v>64535.710000000399</v>
      </c>
      <c r="H975" s="192" t="s">
        <v>1112</v>
      </c>
    </row>
    <row r="976" spans="1:8" ht="16" customHeight="1">
      <c r="A976" s="185">
        <v>9</v>
      </c>
      <c r="B976" s="193" t="s">
        <v>1064</v>
      </c>
      <c r="C976" s="229" t="s">
        <v>1165</v>
      </c>
      <c r="D976" s="224" t="s">
        <v>1046</v>
      </c>
      <c r="E976" s="226"/>
      <c r="F976" s="226">
        <v>10.1</v>
      </c>
      <c r="G976" s="227">
        <v>59525.610000000401</v>
      </c>
      <c r="H976" s="192" t="s">
        <v>1071</v>
      </c>
    </row>
    <row r="977" spans="1:8" ht="16" customHeight="1">
      <c r="A977" s="185">
        <v>9</v>
      </c>
      <c r="B977" s="193" t="s">
        <v>1064</v>
      </c>
      <c r="C977" s="229" t="s">
        <v>1165</v>
      </c>
      <c r="D977" s="224" t="s">
        <v>1046</v>
      </c>
      <c r="E977" s="226"/>
      <c r="F977" s="226">
        <v>14.25</v>
      </c>
      <c r="G977" s="227">
        <v>59511.360000000401</v>
      </c>
      <c r="H977" s="192" t="s">
        <v>1071</v>
      </c>
    </row>
    <row r="978" spans="1:8" ht="16" customHeight="1">
      <c r="A978" s="185">
        <v>9</v>
      </c>
      <c r="B978" s="193" t="s">
        <v>1064</v>
      </c>
      <c r="C978" s="229" t="s">
        <v>1165</v>
      </c>
      <c r="D978" s="224" t="s">
        <v>1046</v>
      </c>
      <c r="E978" s="226"/>
      <c r="F978" s="226">
        <v>14.25</v>
      </c>
      <c r="G978" s="227">
        <v>59497.110000000401</v>
      </c>
      <c r="H978" s="192" t="s">
        <v>1071</v>
      </c>
    </row>
    <row r="979" spans="1:8" ht="16" customHeight="1">
      <c r="A979" s="185">
        <v>9</v>
      </c>
      <c r="B979" s="193" t="s">
        <v>1064</v>
      </c>
      <c r="C979" s="229" t="s">
        <v>1165</v>
      </c>
      <c r="D979" s="224" t="s">
        <v>1046</v>
      </c>
      <c r="E979" s="226"/>
      <c r="F979" s="226">
        <v>420.85</v>
      </c>
      <c r="G979" s="227">
        <v>59076.260000000402</v>
      </c>
      <c r="H979" s="192" t="s">
        <v>1071</v>
      </c>
    </row>
    <row r="980" spans="1:8" ht="16" customHeight="1">
      <c r="A980" s="185">
        <v>9</v>
      </c>
      <c r="B980" s="193" t="s">
        <v>1064</v>
      </c>
      <c r="C980" s="229" t="s">
        <v>1565</v>
      </c>
      <c r="D980" s="203" t="s">
        <v>1046</v>
      </c>
      <c r="E980" s="226"/>
      <c r="F980" s="226">
        <v>500</v>
      </c>
      <c r="G980" s="227">
        <v>58576.260000000402</v>
      </c>
      <c r="H980" s="192" t="s">
        <v>1053</v>
      </c>
    </row>
    <row r="981" spans="1:8" ht="16" customHeight="1">
      <c r="A981" s="185">
        <v>9</v>
      </c>
      <c r="B981" s="193" t="s">
        <v>1064</v>
      </c>
      <c r="C981" s="229" t="s">
        <v>1566</v>
      </c>
      <c r="D981" s="224" t="s">
        <v>1046</v>
      </c>
      <c r="E981" s="226"/>
      <c r="F981" s="226">
        <v>10526.5</v>
      </c>
      <c r="G981" s="227">
        <v>48049.760000000402</v>
      </c>
      <c r="H981" s="192" t="s">
        <v>1124</v>
      </c>
    </row>
    <row r="982" spans="1:8" ht="16" customHeight="1">
      <c r="A982" s="185">
        <v>9</v>
      </c>
      <c r="B982" s="193" t="s">
        <v>1064</v>
      </c>
      <c r="C982" s="229" t="s">
        <v>1567</v>
      </c>
      <c r="D982" s="224" t="s">
        <v>1046</v>
      </c>
      <c r="E982" s="226"/>
      <c r="F982" s="226">
        <v>3041.33</v>
      </c>
      <c r="G982" s="227">
        <v>45008.4300000004</v>
      </c>
      <c r="H982" s="192" t="s">
        <v>1075</v>
      </c>
    </row>
    <row r="983" spans="1:8" ht="16" customHeight="1">
      <c r="A983" s="185">
        <v>9</v>
      </c>
      <c r="B983" s="193" t="s">
        <v>1064</v>
      </c>
      <c r="C983" s="229" t="s">
        <v>1568</v>
      </c>
      <c r="D983" s="224" t="s">
        <v>1046</v>
      </c>
      <c r="E983" s="226"/>
      <c r="F983" s="226">
        <v>3181</v>
      </c>
      <c r="G983" s="227">
        <v>41827.4300000004</v>
      </c>
      <c r="H983" s="192" t="s">
        <v>1075</v>
      </c>
    </row>
    <row r="984" spans="1:8" ht="16" customHeight="1">
      <c r="A984" s="185">
        <v>9</v>
      </c>
      <c r="B984" s="193" t="s">
        <v>1064</v>
      </c>
      <c r="C984" s="229" t="s">
        <v>1569</v>
      </c>
      <c r="D984" s="224" t="s">
        <v>1046</v>
      </c>
      <c r="E984" s="226"/>
      <c r="F984" s="226">
        <v>2836.5</v>
      </c>
      <c r="G984" s="227">
        <v>38990.9300000004</v>
      </c>
      <c r="H984" s="192" t="s">
        <v>1075</v>
      </c>
    </row>
    <row r="985" spans="1:8" ht="16" customHeight="1">
      <c r="A985" s="185">
        <v>9</v>
      </c>
      <c r="B985" s="193" t="s">
        <v>1064</v>
      </c>
      <c r="C985" s="229" t="s">
        <v>1570</v>
      </c>
      <c r="D985" s="224" t="s">
        <v>1046</v>
      </c>
      <c r="E985" s="226"/>
      <c r="F985" s="226">
        <v>2280</v>
      </c>
      <c r="G985" s="227">
        <v>36710.9300000004</v>
      </c>
      <c r="H985" s="192" t="s">
        <v>1124</v>
      </c>
    </row>
    <row r="986" spans="1:8" ht="16" customHeight="1">
      <c r="A986" s="185">
        <v>9</v>
      </c>
      <c r="B986" s="193" t="s">
        <v>1064</v>
      </c>
      <c r="C986" s="229" t="s">
        <v>1571</v>
      </c>
      <c r="D986" s="224" t="s">
        <v>1046</v>
      </c>
      <c r="E986" s="226"/>
      <c r="F986" s="226">
        <v>3118.53</v>
      </c>
      <c r="G986" s="227">
        <v>33592.400000000402</v>
      </c>
      <c r="H986" s="192" t="s">
        <v>1075</v>
      </c>
    </row>
    <row r="987" spans="1:8" ht="16" customHeight="1">
      <c r="A987" s="185">
        <v>9</v>
      </c>
      <c r="B987" s="193" t="s">
        <v>1064</v>
      </c>
      <c r="C987" s="229" t="s">
        <v>1572</v>
      </c>
      <c r="D987" s="224" t="s">
        <v>1046</v>
      </c>
      <c r="E987" s="226"/>
      <c r="F987" s="226">
        <v>336</v>
      </c>
      <c r="G987" s="227">
        <v>33256.400000000402</v>
      </c>
      <c r="H987" s="192" t="s">
        <v>1124</v>
      </c>
    </row>
    <row r="988" spans="1:8" ht="16" customHeight="1">
      <c r="A988" s="185">
        <v>9</v>
      </c>
      <c r="B988" s="193" t="s">
        <v>1064</v>
      </c>
      <c r="C988" s="229" t="s">
        <v>1573</v>
      </c>
      <c r="D988" s="224" t="s">
        <v>1046</v>
      </c>
      <c r="E988" s="226"/>
      <c r="F988" s="226">
        <v>450</v>
      </c>
      <c r="G988" s="227">
        <v>32806.400000000402</v>
      </c>
      <c r="H988" s="192" t="s">
        <v>1124</v>
      </c>
    </row>
    <row r="989" spans="1:8" ht="16" customHeight="1">
      <c r="A989" s="185">
        <v>9</v>
      </c>
      <c r="B989" s="193" t="s">
        <v>1064</v>
      </c>
      <c r="C989" s="229" t="s">
        <v>1574</v>
      </c>
      <c r="D989" s="224" t="s">
        <v>1046</v>
      </c>
      <c r="E989" s="226"/>
      <c r="F989" s="226">
        <v>867.8</v>
      </c>
      <c r="G989" s="227">
        <v>31938.600000000399</v>
      </c>
      <c r="H989" s="192" t="s">
        <v>1075</v>
      </c>
    </row>
    <row r="990" spans="1:8" ht="16" customHeight="1">
      <c r="A990" s="185">
        <v>9</v>
      </c>
      <c r="B990" s="193" t="s">
        <v>1064</v>
      </c>
      <c r="C990" s="229" t="s">
        <v>1575</v>
      </c>
      <c r="D990" s="224" t="s">
        <v>1046</v>
      </c>
      <c r="E990" s="226"/>
      <c r="F990" s="226">
        <v>4419</v>
      </c>
      <c r="G990" s="227">
        <v>27519.600000000399</v>
      </c>
      <c r="H990" s="192" t="s">
        <v>1075</v>
      </c>
    </row>
    <row r="991" spans="1:8" ht="16" customHeight="1">
      <c r="A991" s="185">
        <v>9</v>
      </c>
      <c r="B991" s="193" t="s">
        <v>1064</v>
      </c>
      <c r="C991" s="229" t="s">
        <v>1576</v>
      </c>
      <c r="D991" s="224" t="s">
        <v>1046</v>
      </c>
      <c r="E991" s="226"/>
      <c r="F991" s="226">
        <v>34.19</v>
      </c>
      <c r="G991" s="227">
        <v>27485.4100000004</v>
      </c>
      <c r="H991" s="192" t="s">
        <v>1075</v>
      </c>
    </row>
    <row r="992" spans="1:8" ht="16" customHeight="1">
      <c r="A992" s="185">
        <v>9</v>
      </c>
      <c r="B992" s="193" t="s">
        <v>1064</v>
      </c>
      <c r="C992" s="229" t="s">
        <v>1577</v>
      </c>
      <c r="D992" s="224" t="s">
        <v>1046</v>
      </c>
      <c r="E992" s="226"/>
      <c r="F992" s="226">
        <v>380</v>
      </c>
      <c r="G992" s="227">
        <v>27105.4100000004</v>
      </c>
      <c r="H992" s="192" t="s">
        <v>1075</v>
      </c>
    </row>
    <row r="993" spans="1:8" ht="16" customHeight="1">
      <c r="A993" s="185">
        <v>9</v>
      </c>
      <c r="B993" s="193" t="s">
        <v>1064</v>
      </c>
      <c r="C993" s="229" t="s">
        <v>1578</v>
      </c>
      <c r="D993" s="224" t="s">
        <v>1046</v>
      </c>
      <c r="E993" s="226"/>
      <c r="F993" s="226">
        <v>2207.5</v>
      </c>
      <c r="G993" s="227">
        <v>24897.9100000004</v>
      </c>
      <c r="H993" s="192" t="s">
        <v>1075</v>
      </c>
    </row>
    <row r="994" spans="1:8" ht="16" customHeight="1">
      <c r="A994" s="185">
        <v>9</v>
      </c>
      <c r="B994" s="193" t="s">
        <v>1064</v>
      </c>
      <c r="C994" s="229" t="s">
        <v>1579</v>
      </c>
      <c r="D994" s="224" t="s">
        <v>1046</v>
      </c>
      <c r="E994" s="226"/>
      <c r="F994" s="226">
        <v>168</v>
      </c>
      <c r="G994" s="227">
        <v>24729.9100000004</v>
      </c>
      <c r="H994" s="192" t="s">
        <v>1124</v>
      </c>
    </row>
    <row r="995" spans="1:8" ht="16" customHeight="1">
      <c r="A995" s="185">
        <v>9</v>
      </c>
      <c r="B995" s="193" t="s">
        <v>1064</v>
      </c>
      <c r="C995" s="229" t="s">
        <v>1580</v>
      </c>
      <c r="D995" s="224" t="s">
        <v>1046</v>
      </c>
      <c r="E995" s="226"/>
      <c r="F995" s="226">
        <v>1241.24</v>
      </c>
      <c r="G995" s="227">
        <v>23488.670000000398</v>
      </c>
      <c r="H995" s="192" t="s">
        <v>1075</v>
      </c>
    </row>
    <row r="996" spans="1:8" ht="16" customHeight="1">
      <c r="A996" s="185">
        <v>9</v>
      </c>
      <c r="B996" s="193" t="s">
        <v>1064</v>
      </c>
      <c r="C996" s="229" t="s">
        <v>1581</v>
      </c>
      <c r="D996" s="224" t="s">
        <v>1046</v>
      </c>
      <c r="E996" s="226"/>
      <c r="F996" s="226">
        <v>657.66</v>
      </c>
      <c r="G996" s="227">
        <v>22831.010000000399</v>
      </c>
      <c r="H996" s="192" t="s">
        <v>1075</v>
      </c>
    </row>
    <row r="997" spans="1:8" ht="16" customHeight="1">
      <c r="A997" s="185">
        <v>9</v>
      </c>
      <c r="B997" s="193" t="s">
        <v>1064</v>
      </c>
      <c r="C997" s="229" t="s">
        <v>1582</v>
      </c>
      <c r="D997" s="224" t="s">
        <v>1046</v>
      </c>
      <c r="E997" s="226"/>
      <c r="F997" s="226">
        <v>5911.57</v>
      </c>
      <c r="G997" s="227">
        <v>16919.440000000399</v>
      </c>
      <c r="H997" s="192" t="s">
        <v>1075</v>
      </c>
    </row>
    <row r="998" spans="1:8" ht="16" customHeight="1">
      <c r="A998" s="185">
        <v>9</v>
      </c>
      <c r="B998" s="193" t="s">
        <v>1064</v>
      </c>
      <c r="C998" s="229" t="s">
        <v>1583</v>
      </c>
      <c r="D998" s="224" t="s">
        <v>1046</v>
      </c>
      <c r="E998" s="226"/>
      <c r="F998" s="226">
        <v>187.96</v>
      </c>
      <c r="G998" s="227">
        <v>16731.4800000004</v>
      </c>
      <c r="H998" s="192" t="s">
        <v>1102</v>
      </c>
    </row>
    <row r="999" spans="1:8" ht="16" customHeight="1">
      <c r="A999" s="185">
        <v>9</v>
      </c>
      <c r="B999" s="193" t="s">
        <v>1064</v>
      </c>
      <c r="C999" s="229" t="s">
        <v>1584</v>
      </c>
      <c r="D999" s="224" t="s">
        <v>1046</v>
      </c>
      <c r="E999" s="226"/>
      <c r="F999" s="226">
        <v>240</v>
      </c>
      <c r="G999" s="227">
        <v>16491.4800000004</v>
      </c>
      <c r="H999" s="192" t="s">
        <v>1124</v>
      </c>
    </row>
    <row r="1000" spans="1:8" ht="16" customHeight="1">
      <c r="A1000" s="185">
        <v>9</v>
      </c>
      <c r="B1000" s="193" t="s">
        <v>1064</v>
      </c>
      <c r="C1000" s="229" t="s">
        <v>1585</v>
      </c>
      <c r="D1000" s="224" t="s">
        <v>1046</v>
      </c>
      <c r="E1000" s="226"/>
      <c r="F1000" s="226">
        <v>3581.28</v>
      </c>
      <c r="G1000" s="227">
        <v>12910.200000000401</v>
      </c>
      <c r="H1000" s="192" t="s">
        <v>1075</v>
      </c>
    </row>
    <row r="1001" spans="1:8" ht="16" customHeight="1">
      <c r="A1001" s="185">
        <v>9</v>
      </c>
      <c r="B1001" s="193" t="s">
        <v>1064</v>
      </c>
      <c r="C1001" s="229" t="s">
        <v>1165</v>
      </c>
      <c r="D1001" s="224" t="s">
        <v>1046</v>
      </c>
      <c r="E1001" s="226"/>
      <c r="F1001" s="226">
        <v>9.5</v>
      </c>
      <c r="G1001" s="227">
        <v>12900.700000000401</v>
      </c>
      <c r="H1001" s="192" t="s">
        <v>1071</v>
      </c>
    </row>
    <row r="1002" spans="1:8" ht="16" customHeight="1">
      <c r="A1002" s="185">
        <v>9</v>
      </c>
      <c r="B1002" s="193" t="s">
        <v>1064</v>
      </c>
      <c r="C1002" s="229" t="s">
        <v>1165</v>
      </c>
      <c r="D1002" s="224" t="s">
        <v>1046</v>
      </c>
      <c r="E1002" s="226"/>
      <c r="F1002" s="226">
        <v>130.61000000000001</v>
      </c>
      <c r="G1002" s="227">
        <v>12770.0900000004</v>
      </c>
      <c r="H1002" s="192" t="s">
        <v>1071</v>
      </c>
    </row>
    <row r="1003" spans="1:8" ht="16" customHeight="1">
      <c r="A1003" s="185">
        <v>9</v>
      </c>
      <c r="B1003" s="193" t="s">
        <v>1064</v>
      </c>
      <c r="C1003" s="229" t="s">
        <v>1165</v>
      </c>
      <c r="D1003" s="224" t="s">
        <v>1046</v>
      </c>
      <c r="E1003" s="226"/>
      <c r="F1003" s="226">
        <v>74.099999999999994</v>
      </c>
      <c r="G1003" s="227">
        <v>12695.9900000004</v>
      </c>
      <c r="H1003" s="192" t="s">
        <v>1071</v>
      </c>
    </row>
    <row r="1004" spans="1:8" ht="16" customHeight="1">
      <c r="A1004" s="185">
        <v>9</v>
      </c>
      <c r="B1004" s="193" t="s">
        <v>1064</v>
      </c>
      <c r="C1004" s="229" t="s">
        <v>1545</v>
      </c>
      <c r="D1004" s="224" t="s">
        <v>1046</v>
      </c>
      <c r="E1004" s="226"/>
      <c r="F1004" s="226">
        <v>97.79</v>
      </c>
      <c r="G1004" s="227">
        <v>12598.200000000401</v>
      </c>
      <c r="H1004" s="192" t="s">
        <v>1071</v>
      </c>
    </row>
    <row r="1005" spans="1:8" ht="16" customHeight="1">
      <c r="A1005" s="185">
        <v>9</v>
      </c>
      <c r="B1005" s="193" t="s">
        <v>1064</v>
      </c>
      <c r="C1005" s="229" t="s">
        <v>1165</v>
      </c>
      <c r="D1005" s="232" t="s">
        <v>1046</v>
      </c>
      <c r="E1005" s="226"/>
      <c r="F1005" s="226">
        <v>71.25</v>
      </c>
      <c r="G1005" s="227">
        <v>144606.35</v>
      </c>
      <c r="H1005" s="192" t="s">
        <v>1071</v>
      </c>
    </row>
    <row r="1006" spans="1:8" ht="16" customHeight="1">
      <c r="A1006" s="185">
        <v>9</v>
      </c>
      <c r="B1006" s="193" t="s">
        <v>1064</v>
      </c>
      <c r="C1006" s="229" t="s">
        <v>1165</v>
      </c>
      <c r="D1006" s="232" t="s">
        <v>1046</v>
      </c>
      <c r="E1006" s="226"/>
      <c r="F1006" s="226">
        <v>44.26</v>
      </c>
      <c r="G1006" s="227">
        <v>144562.09</v>
      </c>
      <c r="H1006" s="192" t="s">
        <v>1071</v>
      </c>
    </row>
    <row r="1007" spans="1:8" ht="16" customHeight="1">
      <c r="A1007" s="185">
        <v>9</v>
      </c>
      <c r="B1007" s="193" t="s">
        <v>1064</v>
      </c>
      <c r="C1007" s="229" t="s">
        <v>1165</v>
      </c>
      <c r="D1007" s="232" t="s">
        <v>1046</v>
      </c>
      <c r="E1007" s="226"/>
      <c r="F1007" s="226">
        <v>157.18</v>
      </c>
      <c r="G1007" s="227">
        <v>144404.91</v>
      </c>
      <c r="H1007" s="192" t="s">
        <v>1071</v>
      </c>
    </row>
    <row r="1008" spans="1:8" ht="16" customHeight="1">
      <c r="A1008" s="185">
        <v>9</v>
      </c>
      <c r="B1008" s="193" t="s">
        <v>1064</v>
      </c>
      <c r="C1008" s="229" t="s">
        <v>1586</v>
      </c>
      <c r="D1008" s="224" t="s">
        <v>1046</v>
      </c>
      <c r="E1008" s="226"/>
      <c r="F1008" s="226">
        <v>7000</v>
      </c>
      <c r="G1008" s="227">
        <v>137404.91</v>
      </c>
      <c r="H1008" s="192" t="s">
        <v>1110</v>
      </c>
    </row>
    <row r="1009" spans="1:8" ht="16" customHeight="1">
      <c r="A1009" s="185">
        <v>9</v>
      </c>
      <c r="B1009" s="193" t="s">
        <v>1064</v>
      </c>
      <c r="C1009" s="229" t="s">
        <v>1165</v>
      </c>
      <c r="D1009" s="224" t="s">
        <v>1046</v>
      </c>
      <c r="E1009" s="226"/>
      <c r="F1009" s="226">
        <v>209.62</v>
      </c>
      <c r="G1009" s="227">
        <v>447195.29</v>
      </c>
      <c r="H1009" s="192" t="s">
        <v>1071</v>
      </c>
    </row>
    <row r="1010" spans="1:8" ht="16" customHeight="1">
      <c r="A1010" s="185">
        <v>9</v>
      </c>
      <c r="B1010" s="193" t="s">
        <v>1064</v>
      </c>
      <c r="C1010" s="229" t="s">
        <v>1165</v>
      </c>
      <c r="D1010" s="224" t="s">
        <v>1046</v>
      </c>
      <c r="E1010" s="226"/>
      <c r="F1010" s="226">
        <v>10.1</v>
      </c>
      <c r="G1010" s="227">
        <v>447185.19</v>
      </c>
      <c r="H1010" s="192" t="s">
        <v>1071</v>
      </c>
    </row>
    <row r="1011" spans="1:8" ht="16" customHeight="1">
      <c r="A1011" s="185">
        <v>9</v>
      </c>
      <c r="B1011" s="193" t="s">
        <v>1064</v>
      </c>
      <c r="C1011" s="229" t="s">
        <v>1587</v>
      </c>
      <c r="D1011" s="224" t="s">
        <v>1046</v>
      </c>
      <c r="E1011" s="226"/>
      <c r="F1011" s="226">
        <v>800</v>
      </c>
      <c r="G1011" s="227">
        <v>445397.53</v>
      </c>
      <c r="H1011" s="192" t="s">
        <v>1110</v>
      </c>
    </row>
    <row r="1012" spans="1:8" ht="16" customHeight="1">
      <c r="A1012" s="185">
        <v>9</v>
      </c>
      <c r="B1012" s="193" t="s">
        <v>1064</v>
      </c>
      <c r="C1012" s="229" t="s">
        <v>1588</v>
      </c>
      <c r="D1012" s="203" t="s">
        <v>1046</v>
      </c>
      <c r="E1012" s="226"/>
      <c r="F1012" s="226">
        <v>97.6</v>
      </c>
      <c r="G1012" s="227">
        <v>445299.93</v>
      </c>
      <c r="H1012" s="192" t="s">
        <v>1053</v>
      </c>
    </row>
    <row r="1013" spans="1:8" ht="16" customHeight="1">
      <c r="A1013" s="185">
        <v>9</v>
      </c>
      <c r="B1013" s="193" t="s">
        <v>1064</v>
      </c>
      <c r="C1013" s="229" t="s">
        <v>1589</v>
      </c>
      <c r="D1013" s="203" t="s">
        <v>1046</v>
      </c>
      <c r="E1013" s="226"/>
      <c r="F1013" s="226">
        <v>290</v>
      </c>
      <c r="G1013" s="227">
        <v>445009.93</v>
      </c>
      <c r="H1013" s="192" t="s">
        <v>1053</v>
      </c>
    </row>
    <row r="1014" spans="1:8" ht="16" customHeight="1">
      <c r="A1014" s="185">
        <v>9</v>
      </c>
      <c r="B1014" s="193" t="s">
        <v>1064</v>
      </c>
      <c r="C1014" s="229" t="s">
        <v>1590</v>
      </c>
      <c r="D1014" s="203" t="s">
        <v>1046</v>
      </c>
      <c r="E1014" s="226"/>
      <c r="F1014" s="226">
        <v>180</v>
      </c>
      <c r="G1014" s="227">
        <v>444829.93</v>
      </c>
      <c r="H1014" s="192" t="s">
        <v>1053</v>
      </c>
    </row>
    <row r="1015" spans="1:8" ht="16" customHeight="1">
      <c r="A1015" s="185">
        <v>9</v>
      </c>
      <c r="B1015" s="193" t="s">
        <v>1064</v>
      </c>
      <c r="C1015" s="229" t="s">
        <v>1591</v>
      </c>
      <c r="D1015" s="203" t="s">
        <v>1046</v>
      </c>
      <c r="E1015" s="226"/>
      <c r="F1015" s="226">
        <v>170</v>
      </c>
      <c r="G1015" s="227">
        <v>444659.93</v>
      </c>
      <c r="H1015" s="192" t="s">
        <v>1053</v>
      </c>
    </row>
    <row r="1016" spans="1:8" ht="16" customHeight="1">
      <c r="A1016" s="185">
        <v>9</v>
      </c>
      <c r="B1016" s="193" t="s">
        <v>1064</v>
      </c>
      <c r="C1016" s="229" t="s">
        <v>1592</v>
      </c>
      <c r="D1016" s="203" t="s">
        <v>1046</v>
      </c>
      <c r="E1016" s="226"/>
      <c r="F1016" s="226">
        <v>300</v>
      </c>
      <c r="G1016" s="227">
        <v>444359.93</v>
      </c>
      <c r="H1016" s="192" t="s">
        <v>1053</v>
      </c>
    </row>
    <row r="1017" spans="1:8" ht="16" customHeight="1">
      <c r="A1017" s="185">
        <v>9</v>
      </c>
      <c r="B1017" s="193" t="s">
        <v>1064</v>
      </c>
      <c r="C1017" s="229" t="s">
        <v>1593</v>
      </c>
      <c r="D1017" s="224" t="s">
        <v>1046</v>
      </c>
      <c r="E1017" s="226"/>
      <c r="F1017" s="226">
        <v>131.5</v>
      </c>
      <c r="G1017" s="227">
        <v>444228.43</v>
      </c>
      <c r="H1017" s="192" t="s">
        <v>1075</v>
      </c>
    </row>
    <row r="1018" spans="1:8" ht="16" customHeight="1">
      <c r="A1018" s="185">
        <v>9</v>
      </c>
      <c r="B1018" s="193" t="s">
        <v>1064</v>
      </c>
      <c r="C1018" s="229" t="s">
        <v>1594</v>
      </c>
      <c r="D1018" s="224" t="s">
        <v>1046</v>
      </c>
      <c r="E1018" s="226"/>
      <c r="F1018" s="226">
        <v>243.61</v>
      </c>
      <c r="G1018" s="227">
        <v>443984.82</v>
      </c>
      <c r="H1018" s="192" t="s">
        <v>1077</v>
      </c>
    </row>
    <row r="1019" spans="1:8" ht="16" customHeight="1">
      <c r="A1019" s="185">
        <v>9</v>
      </c>
      <c r="B1019" s="193" t="s">
        <v>1064</v>
      </c>
      <c r="C1019" s="229" t="s">
        <v>1595</v>
      </c>
      <c r="D1019" s="224" t="s">
        <v>1046</v>
      </c>
      <c r="E1019" s="226"/>
      <c r="F1019" s="226">
        <v>420</v>
      </c>
      <c r="G1019" s="227">
        <v>443564.82</v>
      </c>
      <c r="H1019" s="192" t="s">
        <v>1124</v>
      </c>
    </row>
    <row r="1020" spans="1:8" ht="16" customHeight="1">
      <c r="A1020" s="185">
        <v>9</v>
      </c>
      <c r="B1020" s="193" t="s">
        <v>1064</v>
      </c>
      <c r="C1020" s="229" t="s">
        <v>1596</v>
      </c>
      <c r="D1020" s="224" t="s">
        <v>1046</v>
      </c>
      <c r="E1020" s="226"/>
      <c r="F1020" s="226">
        <v>15.5</v>
      </c>
      <c r="G1020" s="227">
        <v>443549.32</v>
      </c>
      <c r="H1020" s="192" t="s">
        <v>1075</v>
      </c>
    </row>
    <row r="1021" spans="1:8" ht="16" customHeight="1">
      <c r="A1021" s="185">
        <v>9</v>
      </c>
      <c r="B1021" s="193" t="s">
        <v>1064</v>
      </c>
      <c r="C1021" s="229" t="s">
        <v>1597</v>
      </c>
      <c r="D1021" s="224" t="s">
        <v>1046</v>
      </c>
      <c r="E1021" s="226"/>
      <c r="F1021" s="226">
        <v>213.5</v>
      </c>
      <c r="G1021" s="227">
        <v>443335.82</v>
      </c>
      <c r="H1021" s="192" t="s">
        <v>1075</v>
      </c>
    </row>
    <row r="1022" spans="1:8" ht="16" customHeight="1">
      <c r="A1022" s="185">
        <v>9</v>
      </c>
      <c r="B1022" s="193" t="s">
        <v>1064</v>
      </c>
      <c r="C1022" s="229" t="s">
        <v>1598</v>
      </c>
      <c r="D1022" s="224" t="s">
        <v>1046</v>
      </c>
      <c r="E1022" s="226"/>
      <c r="F1022" s="226">
        <v>371.5</v>
      </c>
      <c r="G1022" s="227">
        <v>442964.32</v>
      </c>
      <c r="H1022" s="192" t="s">
        <v>1075</v>
      </c>
    </row>
    <row r="1023" spans="1:8" ht="16" customHeight="1">
      <c r="A1023" s="185">
        <v>9</v>
      </c>
      <c r="B1023" s="193" t="s">
        <v>1064</v>
      </c>
      <c r="C1023" s="229" t="s">
        <v>1599</v>
      </c>
      <c r="D1023" s="224" t="s">
        <v>1046</v>
      </c>
      <c r="E1023" s="226"/>
      <c r="F1023" s="226">
        <v>47</v>
      </c>
      <c r="G1023" s="227">
        <v>442917.32</v>
      </c>
      <c r="H1023" s="192" t="s">
        <v>1112</v>
      </c>
    </row>
    <row r="1024" spans="1:8" ht="16" customHeight="1">
      <c r="A1024" s="185">
        <v>9</v>
      </c>
      <c r="B1024" s="193" t="s">
        <v>1064</v>
      </c>
      <c r="C1024" s="229" t="s">
        <v>1600</v>
      </c>
      <c r="D1024" s="224" t="s">
        <v>1046</v>
      </c>
      <c r="E1024" s="226"/>
      <c r="F1024" s="226">
        <v>170.4</v>
      </c>
      <c r="G1024" s="227">
        <v>442746.92</v>
      </c>
      <c r="H1024" s="192" t="s">
        <v>1075</v>
      </c>
    </row>
    <row r="1025" spans="1:8" ht="16" customHeight="1">
      <c r="A1025" s="185">
        <v>9</v>
      </c>
      <c r="B1025" s="193" t="s">
        <v>1064</v>
      </c>
      <c r="C1025" s="229" t="s">
        <v>1601</v>
      </c>
      <c r="D1025" s="224" t="s">
        <v>1046</v>
      </c>
      <c r="E1025" s="226"/>
      <c r="F1025" s="226">
        <v>282</v>
      </c>
      <c r="G1025" s="227">
        <v>442464.92</v>
      </c>
      <c r="H1025" s="192" t="s">
        <v>1077</v>
      </c>
    </row>
    <row r="1026" spans="1:8" ht="16" customHeight="1">
      <c r="A1026" s="185">
        <v>9</v>
      </c>
      <c r="B1026" s="193" t="s">
        <v>1064</v>
      </c>
      <c r="C1026" s="229" t="s">
        <v>1165</v>
      </c>
      <c r="D1026" s="224" t="s">
        <v>1046</v>
      </c>
      <c r="E1026" s="226"/>
      <c r="F1026" s="226">
        <v>10.1</v>
      </c>
      <c r="G1026" s="227">
        <v>434420.7</v>
      </c>
      <c r="H1026" s="192" t="s">
        <v>1071</v>
      </c>
    </row>
    <row r="1027" spans="1:8" ht="16" customHeight="1">
      <c r="A1027" s="185">
        <v>9</v>
      </c>
      <c r="B1027" s="193" t="s">
        <v>1064</v>
      </c>
      <c r="C1027" s="229" t="s">
        <v>1165</v>
      </c>
      <c r="D1027" s="224" t="s">
        <v>1046</v>
      </c>
      <c r="E1027" s="226"/>
      <c r="F1027" s="226">
        <v>10.1</v>
      </c>
      <c r="G1027" s="227">
        <v>434410.60000000102</v>
      </c>
      <c r="H1027" s="192" t="s">
        <v>1071</v>
      </c>
    </row>
    <row r="1028" spans="1:8" ht="16" customHeight="1">
      <c r="A1028" s="185">
        <v>9</v>
      </c>
      <c r="B1028" s="193" t="s">
        <v>1064</v>
      </c>
      <c r="C1028" s="229" t="s">
        <v>1165</v>
      </c>
      <c r="D1028" s="224" t="s">
        <v>1046</v>
      </c>
      <c r="E1028" s="226"/>
      <c r="F1028" s="226">
        <v>10.1</v>
      </c>
      <c r="G1028" s="227">
        <v>434400.50000000099</v>
      </c>
      <c r="H1028" s="192" t="s">
        <v>1071</v>
      </c>
    </row>
    <row r="1029" spans="1:8" ht="16" customHeight="1">
      <c r="A1029" s="185">
        <v>9</v>
      </c>
      <c r="B1029" s="193" t="s">
        <v>1064</v>
      </c>
      <c r="C1029" s="229" t="s">
        <v>1602</v>
      </c>
      <c r="D1029" s="224" t="s">
        <v>1046</v>
      </c>
      <c r="E1029" s="226"/>
      <c r="F1029" s="226">
        <v>1441</v>
      </c>
      <c r="G1029" s="227">
        <v>401959.50000000099</v>
      </c>
      <c r="H1029" s="192" t="s">
        <v>1110</v>
      </c>
    </row>
    <row r="1030" spans="1:8" ht="16" customHeight="1">
      <c r="A1030" s="185">
        <v>9</v>
      </c>
      <c r="B1030" s="193" t="s">
        <v>1064</v>
      </c>
      <c r="C1030" s="229" t="s">
        <v>1603</v>
      </c>
      <c r="D1030" s="203" t="s">
        <v>1046</v>
      </c>
      <c r="E1030" s="226"/>
      <c r="F1030" s="226">
        <v>100</v>
      </c>
      <c r="G1030" s="227">
        <v>371859.50000000099</v>
      </c>
      <c r="H1030" s="192" t="s">
        <v>1053</v>
      </c>
    </row>
    <row r="1031" spans="1:8" ht="16" customHeight="1">
      <c r="A1031" s="185">
        <v>9</v>
      </c>
      <c r="B1031" s="193" t="s">
        <v>1064</v>
      </c>
      <c r="C1031" s="229" t="s">
        <v>1604</v>
      </c>
      <c r="D1031" s="224" t="s">
        <v>1046</v>
      </c>
      <c r="E1031" s="226"/>
      <c r="F1031" s="226">
        <v>1083</v>
      </c>
      <c r="G1031" s="227">
        <v>370776.50000000099</v>
      </c>
      <c r="H1031" s="192" t="s">
        <v>1124</v>
      </c>
    </row>
    <row r="1032" spans="1:8" ht="16" customHeight="1">
      <c r="A1032" s="185">
        <v>9</v>
      </c>
      <c r="B1032" s="193" t="s">
        <v>1064</v>
      </c>
      <c r="C1032" s="229" t="s">
        <v>1605</v>
      </c>
      <c r="D1032" s="224" t="s">
        <v>1046</v>
      </c>
      <c r="E1032" s="226"/>
      <c r="F1032" s="226">
        <v>5000</v>
      </c>
      <c r="G1032" s="227">
        <v>365776.50000000099</v>
      </c>
      <c r="H1032" s="192" t="s">
        <v>1091</v>
      </c>
    </row>
    <row r="1033" spans="1:8" ht="16" customHeight="1">
      <c r="A1033" s="185">
        <v>9</v>
      </c>
      <c r="B1033" s="193" t="s">
        <v>1064</v>
      </c>
      <c r="C1033" s="229" t="s">
        <v>1165</v>
      </c>
      <c r="D1033" s="224" t="s">
        <v>1046</v>
      </c>
      <c r="E1033" s="226"/>
      <c r="F1033" s="226">
        <v>61.66</v>
      </c>
      <c r="G1033" s="227">
        <v>362714.84000000102</v>
      </c>
      <c r="H1033" s="192" t="s">
        <v>1071</v>
      </c>
    </row>
    <row r="1034" spans="1:8" ht="16" customHeight="1">
      <c r="A1034" s="185">
        <v>9</v>
      </c>
      <c r="B1034" s="193" t="s">
        <v>1064</v>
      </c>
      <c r="C1034" s="236" t="s">
        <v>1606</v>
      </c>
      <c r="D1034" s="224" t="s">
        <v>1046</v>
      </c>
      <c r="E1034" s="226"/>
      <c r="F1034" s="226">
        <v>3800</v>
      </c>
      <c r="G1034" s="227">
        <v>1140338.49</v>
      </c>
      <c r="H1034" s="192" t="s">
        <v>1047</v>
      </c>
    </row>
    <row r="1035" spans="1:8" ht="16" customHeight="1">
      <c r="A1035" s="185">
        <v>9</v>
      </c>
      <c r="B1035" s="193" t="s">
        <v>1064</v>
      </c>
      <c r="C1035" s="229" t="s">
        <v>1607</v>
      </c>
      <c r="D1035" s="203" t="s">
        <v>1046</v>
      </c>
      <c r="E1035" s="226"/>
      <c r="F1035" s="226">
        <v>86000</v>
      </c>
      <c r="G1035" s="227">
        <v>124003.250000001</v>
      </c>
      <c r="H1035" s="192" t="s">
        <v>1128</v>
      </c>
    </row>
    <row r="1036" spans="1:8" ht="16" customHeight="1">
      <c r="A1036" s="185">
        <v>9</v>
      </c>
      <c r="B1036" s="193" t="s">
        <v>1064</v>
      </c>
      <c r="C1036" s="229" t="s">
        <v>1608</v>
      </c>
      <c r="D1036" s="224" t="s">
        <v>1046</v>
      </c>
      <c r="E1036" s="226"/>
      <c r="F1036" s="226">
        <v>5468.5</v>
      </c>
      <c r="G1036" s="227">
        <v>117383.430000001</v>
      </c>
      <c r="H1036" s="192" t="s">
        <v>1110</v>
      </c>
    </row>
    <row r="1037" spans="1:8" ht="16" customHeight="1">
      <c r="A1037" s="185">
        <v>9</v>
      </c>
      <c r="B1037" s="193" t="s">
        <v>1064</v>
      </c>
      <c r="C1037" s="229" t="s">
        <v>1609</v>
      </c>
      <c r="D1037" s="224" t="s">
        <v>1046</v>
      </c>
      <c r="E1037" s="226"/>
      <c r="F1037" s="226">
        <v>12000</v>
      </c>
      <c r="G1037" s="227">
        <v>105383.430000001</v>
      </c>
      <c r="H1037" s="192" t="s">
        <v>1110</v>
      </c>
    </row>
    <row r="1038" spans="1:8" ht="16" customHeight="1">
      <c r="A1038" s="185">
        <v>9</v>
      </c>
      <c r="B1038" s="193" t="s">
        <v>1064</v>
      </c>
      <c r="C1038" s="229" t="s">
        <v>1610</v>
      </c>
      <c r="D1038" s="224" t="s">
        <v>1046</v>
      </c>
      <c r="E1038" s="226"/>
      <c r="F1038" s="226">
        <v>562.1</v>
      </c>
      <c r="G1038" s="227">
        <v>104821.33000000101</v>
      </c>
      <c r="H1038" s="192" t="s">
        <v>1075</v>
      </c>
    </row>
    <row r="1039" spans="1:8" ht="16" customHeight="1">
      <c r="A1039" s="185">
        <v>9</v>
      </c>
      <c r="B1039" s="193" t="s">
        <v>1064</v>
      </c>
      <c r="C1039" s="229" t="s">
        <v>1611</v>
      </c>
      <c r="D1039" s="224" t="s">
        <v>1046</v>
      </c>
      <c r="E1039" s="226"/>
      <c r="F1039" s="226">
        <v>62.5</v>
      </c>
      <c r="G1039" s="227">
        <v>104758.83000000101</v>
      </c>
      <c r="H1039" s="192" t="s">
        <v>1075</v>
      </c>
    </row>
    <row r="1040" spans="1:8" ht="16" customHeight="1">
      <c r="A1040" s="185">
        <v>9</v>
      </c>
      <c r="B1040" s="193" t="s">
        <v>1064</v>
      </c>
      <c r="C1040" s="229" t="s">
        <v>1612</v>
      </c>
      <c r="D1040" s="224" t="s">
        <v>1046</v>
      </c>
      <c r="E1040" s="226"/>
      <c r="F1040" s="226">
        <v>3172</v>
      </c>
      <c r="G1040" s="227">
        <v>101586.83000000101</v>
      </c>
      <c r="H1040" s="192" t="s">
        <v>1075</v>
      </c>
    </row>
    <row r="1041" spans="1:8" ht="16" customHeight="1">
      <c r="A1041" s="185">
        <v>9</v>
      </c>
      <c r="B1041" s="193" t="s">
        <v>1064</v>
      </c>
      <c r="C1041" s="229" t="s">
        <v>1613</v>
      </c>
      <c r="D1041" s="224" t="s">
        <v>1046</v>
      </c>
      <c r="E1041" s="226"/>
      <c r="F1041" s="226">
        <v>348.9</v>
      </c>
      <c r="G1041" s="227">
        <v>101237.930000001</v>
      </c>
      <c r="H1041" s="192" t="s">
        <v>1075</v>
      </c>
    </row>
    <row r="1042" spans="1:8" ht="16" customHeight="1">
      <c r="A1042" s="185">
        <v>9</v>
      </c>
      <c r="B1042" s="193" t="s">
        <v>1064</v>
      </c>
      <c r="C1042" s="229" t="s">
        <v>1614</v>
      </c>
      <c r="D1042" s="224" t="s">
        <v>1046</v>
      </c>
      <c r="E1042" s="226"/>
      <c r="F1042" s="226">
        <v>1550</v>
      </c>
      <c r="G1042" s="227">
        <v>99687.930000000706</v>
      </c>
      <c r="H1042" s="192" t="s">
        <v>1077</v>
      </c>
    </row>
    <row r="1043" spans="1:8" ht="16" customHeight="1">
      <c r="A1043" s="185">
        <v>9</v>
      </c>
      <c r="B1043" s="193" t="s">
        <v>1064</v>
      </c>
      <c r="C1043" s="229" t="s">
        <v>1615</v>
      </c>
      <c r="D1043" s="224" t="s">
        <v>1046</v>
      </c>
      <c r="E1043" s="226"/>
      <c r="F1043" s="226">
        <v>35000</v>
      </c>
      <c r="G1043" s="227">
        <v>64687.930000000699</v>
      </c>
      <c r="H1043" s="192" t="s">
        <v>1110</v>
      </c>
    </row>
    <row r="1044" spans="1:8" ht="16" customHeight="1">
      <c r="A1044" s="185">
        <v>9</v>
      </c>
      <c r="B1044" s="193" t="s">
        <v>1064</v>
      </c>
      <c r="C1044" s="229" t="s">
        <v>1165</v>
      </c>
      <c r="D1044" s="224" t="s">
        <v>1046</v>
      </c>
      <c r="E1044" s="226"/>
      <c r="F1044" s="226">
        <v>42.37</v>
      </c>
      <c r="G1044" s="227">
        <v>83611.560000000696</v>
      </c>
      <c r="H1044" s="192" t="s">
        <v>1071</v>
      </c>
    </row>
    <row r="1045" spans="1:8" ht="16" customHeight="1">
      <c r="A1045" s="185">
        <v>9</v>
      </c>
      <c r="B1045" s="193" t="s">
        <v>1064</v>
      </c>
      <c r="C1045" s="229" t="s">
        <v>1616</v>
      </c>
      <c r="D1045" s="224" t="s">
        <v>1046</v>
      </c>
      <c r="E1045" s="226"/>
      <c r="F1045" s="226">
        <v>800</v>
      </c>
      <c r="G1045" s="227">
        <v>82811.560000000696</v>
      </c>
      <c r="H1045" s="192" t="s">
        <v>1053</v>
      </c>
    </row>
    <row r="1046" spans="1:8" ht="16" customHeight="1">
      <c r="A1046" s="185">
        <v>9</v>
      </c>
      <c r="B1046" s="193" t="s">
        <v>1064</v>
      </c>
      <c r="C1046" s="229" t="s">
        <v>1165</v>
      </c>
      <c r="D1046" s="224" t="s">
        <v>1046</v>
      </c>
      <c r="E1046" s="226"/>
      <c r="F1046" s="226">
        <v>171.84</v>
      </c>
      <c r="G1046" s="227">
        <v>82639.7200000007</v>
      </c>
      <c r="H1046" s="192" t="s">
        <v>1071</v>
      </c>
    </row>
    <row r="1047" spans="1:8" ht="16" customHeight="1">
      <c r="A1047" s="185">
        <v>9</v>
      </c>
      <c r="B1047" s="193" t="s">
        <v>1064</v>
      </c>
      <c r="C1047" s="229" t="s">
        <v>1165</v>
      </c>
      <c r="D1047" s="224" t="s">
        <v>1046</v>
      </c>
      <c r="E1047" s="226"/>
      <c r="F1047" s="226">
        <v>71.25</v>
      </c>
      <c r="G1047" s="227">
        <v>82568.4700000007</v>
      </c>
      <c r="H1047" s="192" t="s">
        <v>1071</v>
      </c>
    </row>
    <row r="1048" spans="1:8" ht="16" customHeight="1">
      <c r="A1048" s="185">
        <v>9</v>
      </c>
      <c r="B1048" s="193" t="s">
        <v>1064</v>
      </c>
      <c r="C1048" s="229" t="s">
        <v>1165</v>
      </c>
      <c r="D1048" s="224" t="s">
        <v>1046</v>
      </c>
      <c r="E1048" s="226"/>
      <c r="F1048" s="226">
        <v>52.25</v>
      </c>
      <c r="G1048" s="227">
        <v>82516.2200000007</v>
      </c>
      <c r="H1048" s="192" t="s">
        <v>1071</v>
      </c>
    </row>
    <row r="1049" spans="1:8" ht="16" customHeight="1">
      <c r="A1049" s="185">
        <v>9</v>
      </c>
      <c r="B1049" s="193" t="s">
        <v>1064</v>
      </c>
      <c r="C1049" s="229" t="s">
        <v>1165</v>
      </c>
      <c r="D1049" s="224" t="s">
        <v>1046</v>
      </c>
      <c r="E1049" s="226"/>
      <c r="F1049" s="226">
        <v>28.5</v>
      </c>
      <c r="G1049" s="227">
        <v>82487.7200000007</v>
      </c>
      <c r="H1049" s="192" t="s">
        <v>1071</v>
      </c>
    </row>
    <row r="1050" spans="1:8" ht="16" customHeight="1">
      <c r="A1050" s="185">
        <v>9</v>
      </c>
      <c r="B1050" s="193" t="s">
        <v>1064</v>
      </c>
      <c r="C1050" s="229" t="s">
        <v>1165</v>
      </c>
      <c r="D1050" s="224" t="s">
        <v>1046</v>
      </c>
      <c r="E1050" s="226"/>
      <c r="F1050" s="226">
        <v>23.75</v>
      </c>
      <c r="G1050" s="227">
        <v>82463.9700000007</v>
      </c>
      <c r="H1050" s="192" t="s">
        <v>1071</v>
      </c>
    </row>
    <row r="1051" spans="1:8" ht="16" customHeight="1">
      <c r="A1051" s="185">
        <v>9</v>
      </c>
      <c r="B1051" s="193" t="s">
        <v>1064</v>
      </c>
      <c r="C1051" s="229" t="s">
        <v>1165</v>
      </c>
      <c r="D1051" s="224" t="s">
        <v>1046</v>
      </c>
      <c r="E1051" s="226"/>
      <c r="F1051" s="226">
        <v>25.37</v>
      </c>
      <c r="G1051" s="227">
        <v>82438.600000000704</v>
      </c>
      <c r="H1051" s="192" t="s">
        <v>1071</v>
      </c>
    </row>
    <row r="1052" spans="1:8" ht="16" customHeight="1">
      <c r="A1052" s="185">
        <v>9</v>
      </c>
      <c r="B1052" s="193" t="s">
        <v>1064</v>
      </c>
      <c r="C1052" s="229" t="s">
        <v>1165</v>
      </c>
      <c r="D1052" s="224" t="s">
        <v>1046</v>
      </c>
      <c r="E1052" s="226"/>
      <c r="F1052" s="226">
        <v>65.55</v>
      </c>
      <c r="G1052" s="227">
        <v>82373.050000000701</v>
      </c>
      <c r="H1052" s="192" t="s">
        <v>1071</v>
      </c>
    </row>
    <row r="1053" spans="1:8" ht="16" customHeight="1">
      <c r="A1053" s="185">
        <v>9</v>
      </c>
      <c r="B1053" s="193" t="s">
        <v>1064</v>
      </c>
      <c r="C1053" s="229" t="s">
        <v>1165</v>
      </c>
      <c r="D1053" s="224" t="s">
        <v>1046</v>
      </c>
      <c r="E1053" s="226"/>
      <c r="F1053" s="226">
        <v>76.95</v>
      </c>
      <c r="G1053" s="227">
        <v>82296.100000000704</v>
      </c>
      <c r="H1053" s="192" t="s">
        <v>1071</v>
      </c>
    </row>
    <row r="1054" spans="1:8" ht="16" customHeight="1">
      <c r="A1054" s="185">
        <v>9</v>
      </c>
      <c r="B1054" s="193" t="s">
        <v>1064</v>
      </c>
      <c r="C1054" s="229" t="s">
        <v>1165</v>
      </c>
      <c r="D1054" s="224" t="s">
        <v>1046</v>
      </c>
      <c r="E1054" s="226"/>
      <c r="F1054" s="226">
        <v>110.9</v>
      </c>
      <c r="G1054" s="227">
        <v>82185.200000000696</v>
      </c>
      <c r="H1054" s="192" t="s">
        <v>1071</v>
      </c>
    </row>
    <row r="1055" spans="1:8" ht="16" customHeight="1">
      <c r="A1055" s="185">
        <v>9</v>
      </c>
      <c r="B1055" s="193" t="s">
        <v>1064</v>
      </c>
      <c r="C1055" s="229" t="s">
        <v>1165</v>
      </c>
      <c r="D1055" s="224" t="s">
        <v>1046</v>
      </c>
      <c r="E1055" s="226"/>
      <c r="F1055" s="226">
        <v>151.75</v>
      </c>
      <c r="G1055" s="227">
        <v>82033.450000000696</v>
      </c>
      <c r="H1055" s="192" t="s">
        <v>1071</v>
      </c>
    </row>
    <row r="1056" spans="1:8" ht="16" customHeight="1">
      <c r="A1056" s="185">
        <v>9</v>
      </c>
      <c r="B1056" s="193" t="s">
        <v>1064</v>
      </c>
      <c r="C1056" s="229" t="s">
        <v>1165</v>
      </c>
      <c r="D1056" s="232" t="s">
        <v>1046</v>
      </c>
      <c r="E1056" s="226"/>
      <c r="F1056" s="226">
        <v>18.96</v>
      </c>
      <c r="G1056" s="227">
        <v>77456.490000000704</v>
      </c>
      <c r="H1056" s="192" t="s">
        <v>1071</v>
      </c>
    </row>
    <row r="1057" spans="1:8" ht="16" customHeight="1">
      <c r="A1057" s="185">
        <v>9</v>
      </c>
      <c r="B1057" s="193" t="s">
        <v>1064</v>
      </c>
      <c r="C1057" s="229" t="s">
        <v>1617</v>
      </c>
      <c r="D1057" s="224" t="s">
        <v>1046</v>
      </c>
      <c r="E1057" s="226"/>
      <c r="F1057" s="226">
        <v>7631.4</v>
      </c>
      <c r="G1057" s="227">
        <v>39825.090000000702</v>
      </c>
      <c r="H1057" s="192" t="s">
        <v>1047</v>
      </c>
    </row>
    <row r="1058" spans="1:8" ht="16" customHeight="1">
      <c r="A1058" s="185">
        <v>9</v>
      </c>
      <c r="B1058" s="193" t="s">
        <v>1064</v>
      </c>
      <c r="C1058" s="207" t="s">
        <v>1618</v>
      </c>
      <c r="D1058" s="224" t="s">
        <v>1046</v>
      </c>
      <c r="E1058" s="226"/>
      <c r="F1058" s="226">
        <v>1100</v>
      </c>
      <c r="G1058" s="227">
        <v>38725.090000000702</v>
      </c>
      <c r="H1058" s="192" t="s">
        <v>1047</v>
      </c>
    </row>
    <row r="1059" spans="1:8" ht="16" customHeight="1">
      <c r="A1059" s="185">
        <v>9</v>
      </c>
      <c r="B1059" s="193" t="s">
        <v>1064</v>
      </c>
      <c r="C1059" s="207" t="s">
        <v>1165</v>
      </c>
      <c r="D1059" s="224" t="s">
        <v>1046</v>
      </c>
      <c r="E1059" s="226"/>
      <c r="F1059" s="226">
        <v>10.1</v>
      </c>
      <c r="G1059" s="227">
        <v>578414.99000000104</v>
      </c>
      <c r="H1059" s="192" t="s">
        <v>1071</v>
      </c>
    </row>
    <row r="1060" spans="1:8" ht="16" customHeight="1">
      <c r="A1060" s="185">
        <v>9</v>
      </c>
      <c r="B1060" s="193" t="s">
        <v>1064</v>
      </c>
      <c r="C1060" s="229" t="s">
        <v>1619</v>
      </c>
      <c r="D1060" s="224" t="s">
        <v>1046</v>
      </c>
      <c r="E1060" s="226"/>
      <c r="F1060" s="226">
        <v>98753.59</v>
      </c>
      <c r="G1060" s="227"/>
      <c r="H1060" s="192" t="s">
        <v>1087</v>
      </c>
    </row>
    <row r="1061" spans="1:8" ht="16" customHeight="1">
      <c r="A1061" s="185">
        <v>9</v>
      </c>
      <c r="B1061" s="193" t="s">
        <v>1064</v>
      </c>
      <c r="C1061" s="207" t="s">
        <v>1620</v>
      </c>
      <c r="D1061" s="203" t="s">
        <v>1046</v>
      </c>
      <c r="E1061" s="226"/>
      <c r="F1061" s="226">
        <v>13353</v>
      </c>
      <c r="G1061" s="227">
        <v>303741.47000000102</v>
      </c>
      <c r="H1061" s="192" t="s">
        <v>1102</v>
      </c>
    </row>
    <row r="1062" spans="1:8" ht="16" customHeight="1">
      <c r="A1062" s="185">
        <v>9</v>
      </c>
      <c r="B1062" s="193" t="s">
        <v>1064</v>
      </c>
      <c r="C1062" s="237" t="s">
        <v>1621</v>
      </c>
      <c r="D1062" s="224" t="s">
        <v>1046</v>
      </c>
      <c r="E1062" s="226"/>
      <c r="F1062" s="226">
        <v>83500</v>
      </c>
      <c r="G1062" s="227">
        <v>205241.47000000099</v>
      </c>
      <c r="H1062" s="192" t="s">
        <v>1110</v>
      </c>
    </row>
    <row r="1063" spans="1:8" ht="16" customHeight="1">
      <c r="A1063" s="185">
        <v>9</v>
      </c>
      <c r="B1063" s="193" t="s">
        <v>1064</v>
      </c>
      <c r="C1063" s="237" t="s">
        <v>1622</v>
      </c>
      <c r="D1063" s="203" t="s">
        <v>1046</v>
      </c>
      <c r="E1063" s="226"/>
      <c r="F1063" s="226">
        <v>258</v>
      </c>
      <c r="G1063" s="227">
        <v>204983.47000000099</v>
      </c>
      <c r="H1063" s="192" t="s">
        <v>1053</v>
      </c>
    </row>
    <row r="1064" spans="1:8" ht="16" customHeight="1">
      <c r="A1064" s="185">
        <v>9</v>
      </c>
      <c r="B1064" s="193" t="s">
        <v>1064</v>
      </c>
      <c r="C1064" s="207" t="s">
        <v>1165</v>
      </c>
      <c r="D1064" s="224" t="s">
        <v>1046</v>
      </c>
      <c r="E1064" s="226"/>
      <c r="F1064" s="226">
        <v>14.25</v>
      </c>
      <c r="G1064" s="227">
        <v>204969.22000000099</v>
      </c>
      <c r="H1064" s="192" t="s">
        <v>1071</v>
      </c>
    </row>
    <row r="1065" spans="1:8" ht="16" customHeight="1">
      <c r="A1065" s="185">
        <v>9</v>
      </c>
      <c r="B1065" s="193" t="s">
        <v>1064</v>
      </c>
      <c r="C1065" s="229" t="s">
        <v>1623</v>
      </c>
      <c r="D1065" s="224" t="s">
        <v>1046</v>
      </c>
      <c r="E1065" s="226"/>
      <c r="F1065" s="226">
        <v>900</v>
      </c>
      <c r="G1065" s="227">
        <v>201495.02000000101</v>
      </c>
      <c r="H1065" s="192" t="s">
        <v>1124</v>
      </c>
    </row>
    <row r="1066" spans="1:8" ht="16" customHeight="1">
      <c r="A1066" s="185">
        <v>9</v>
      </c>
      <c r="B1066" s="193" t="s">
        <v>1064</v>
      </c>
      <c r="C1066" s="229" t="s">
        <v>1624</v>
      </c>
      <c r="D1066" s="224" t="s">
        <v>1046</v>
      </c>
      <c r="E1066" s="226"/>
      <c r="F1066" s="226">
        <v>2400</v>
      </c>
      <c r="G1066" s="227">
        <v>199095.02000000101</v>
      </c>
      <c r="H1066" s="192" t="s">
        <v>1124</v>
      </c>
    </row>
    <row r="1067" spans="1:8" ht="16" customHeight="1">
      <c r="A1067" s="185">
        <v>9</v>
      </c>
      <c r="B1067" s="193" t="s">
        <v>1064</v>
      </c>
      <c r="C1067" s="229" t="s">
        <v>1625</v>
      </c>
      <c r="D1067" s="224" t="s">
        <v>1046</v>
      </c>
      <c r="E1067" s="226"/>
      <c r="F1067" s="226">
        <v>260</v>
      </c>
      <c r="G1067" s="227">
        <v>198835.02000000101</v>
      </c>
      <c r="H1067" s="192" t="s">
        <v>1047</v>
      </c>
    </row>
    <row r="1068" spans="1:8" ht="16" customHeight="1">
      <c r="A1068" s="185">
        <v>9</v>
      </c>
      <c r="B1068" s="193" t="s">
        <v>1064</v>
      </c>
      <c r="C1068" s="229" t="s">
        <v>1626</v>
      </c>
      <c r="D1068" s="224" t="s">
        <v>1046</v>
      </c>
      <c r="E1068" s="226"/>
      <c r="F1068" s="226">
        <v>1400</v>
      </c>
      <c r="G1068" s="227">
        <v>197435.02000000101</v>
      </c>
      <c r="H1068" s="192" t="s">
        <v>1047</v>
      </c>
    </row>
    <row r="1069" spans="1:8" ht="16" customHeight="1">
      <c r="A1069" s="185">
        <v>9</v>
      </c>
      <c r="B1069" s="193" t="s">
        <v>1064</v>
      </c>
      <c r="C1069" s="229" t="s">
        <v>1627</v>
      </c>
      <c r="D1069" s="224" t="s">
        <v>1046</v>
      </c>
      <c r="E1069" s="226"/>
      <c r="F1069" s="226">
        <v>301</v>
      </c>
      <c r="G1069" s="227">
        <v>197134.02000000101</v>
      </c>
      <c r="H1069" s="192" t="s">
        <v>1077</v>
      </c>
    </row>
    <row r="1070" spans="1:8" ht="16" customHeight="1">
      <c r="A1070" s="185">
        <v>9</v>
      </c>
      <c r="B1070" s="193" t="s">
        <v>1064</v>
      </c>
      <c r="C1070" s="229" t="s">
        <v>1628</v>
      </c>
      <c r="D1070" s="224" t="s">
        <v>1046</v>
      </c>
      <c r="E1070" s="226"/>
      <c r="F1070" s="226">
        <v>60.78</v>
      </c>
      <c r="G1070" s="227">
        <v>197073.24000000101</v>
      </c>
      <c r="H1070" s="192" t="s">
        <v>1095</v>
      </c>
    </row>
    <row r="1071" spans="1:8" ht="16" customHeight="1">
      <c r="A1071" s="185">
        <v>9</v>
      </c>
      <c r="B1071" s="193" t="s">
        <v>1064</v>
      </c>
      <c r="C1071" s="229" t="s">
        <v>1629</v>
      </c>
      <c r="D1071" s="224" t="s">
        <v>1046</v>
      </c>
      <c r="E1071" s="226"/>
      <c r="F1071" s="226">
        <v>2000</v>
      </c>
      <c r="G1071" s="227">
        <v>195073.24000000101</v>
      </c>
      <c r="H1071" s="192" t="s">
        <v>1047</v>
      </c>
    </row>
    <row r="1072" spans="1:8" ht="16" customHeight="1">
      <c r="A1072" s="185">
        <v>9</v>
      </c>
      <c r="B1072" s="193" t="s">
        <v>1064</v>
      </c>
      <c r="C1072" s="229" t="s">
        <v>1630</v>
      </c>
      <c r="D1072" s="224" t="s">
        <v>1046</v>
      </c>
      <c r="E1072" s="226"/>
      <c r="F1072" s="226">
        <v>2811</v>
      </c>
      <c r="G1072" s="227">
        <v>192262.24000000101</v>
      </c>
      <c r="H1072" s="192" t="s">
        <v>1110</v>
      </c>
    </row>
    <row r="1073" spans="1:8" ht="16" customHeight="1">
      <c r="A1073" s="185">
        <v>9</v>
      </c>
      <c r="B1073" s="193" t="s">
        <v>1064</v>
      </c>
      <c r="C1073" s="229" t="s">
        <v>1631</v>
      </c>
      <c r="D1073" s="224" t="s">
        <v>1046</v>
      </c>
      <c r="E1073" s="226"/>
      <c r="F1073" s="226">
        <v>19235</v>
      </c>
      <c r="G1073" s="227">
        <v>173027.24000000101</v>
      </c>
      <c r="H1073" s="192" t="s">
        <v>1110</v>
      </c>
    </row>
    <row r="1074" spans="1:8" ht="16" customHeight="1">
      <c r="A1074" s="185">
        <v>9</v>
      </c>
      <c r="B1074" s="193" t="s">
        <v>1064</v>
      </c>
      <c r="C1074" s="229" t="s">
        <v>1632</v>
      </c>
      <c r="D1074" s="224" t="s">
        <v>1046</v>
      </c>
      <c r="E1074" s="226"/>
      <c r="F1074" s="226">
        <v>230.86</v>
      </c>
      <c r="G1074" s="227">
        <v>172796.38000000099</v>
      </c>
      <c r="H1074" s="192" t="s">
        <v>1077</v>
      </c>
    </row>
    <row r="1075" spans="1:8" ht="16" customHeight="1">
      <c r="A1075" s="185">
        <v>9</v>
      </c>
      <c r="B1075" s="193" t="s">
        <v>1064</v>
      </c>
      <c r="C1075" s="229" t="s">
        <v>1633</v>
      </c>
      <c r="D1075" s="224" t="s">
        <v>1046</v>
      </c>
      <c r="E1075" s="226"/>
      <c r="F1075" s="226">
        <v>531</v>
      </c>
      <c r="G1075" s="227">
        <v>172265.38000000099</v>
      </c>
      <c r="H1075" s="192" t="s">
        <v>1075</v>
      </c>
    </row>
    <row r="1076" spans="1:8" ht="16" customHeight="1">
      <c r="A1076" s="185">
        <v>9</v>
      </c>
      <c r="B1076" s="193" t="s">
        <v>1064</v>
      </c>
      <c r="C1076" s="229" t="s">
        <v>1634</v>
      </c>
      <c r="D1076" s="224" t="s">
        <v>1046</v>
      </c>
      <c r="E1076" s="226"/>
      <c r="F1076" s="226">
        <v>241</v>
      </c>
      <c r="G1076" s="227">
        <v>172024.38000000099</v>
      </c>
      <c r="H1076" s="192" t="s">
        <v>1075</v>
      </c>
    </row>
    <row r="1077" spans="1:8" ht="16" customHeight="1">
      <c r="A1077" s="185">
        <v>9</v>
      </c>
      <c r="B1077" s="193" t="s">
        <v>1064</v>
      </c>
      <c r="C1077" s="229" t="s">
        <v>1635</v>
      </c>
      <c r="D1077" s="224" t="s">
        <v>1046</v>
      </c>
      <c r="E1077" s="226"/>
      <c r="F1077" s="226">
        <v>1100</v>
      </c>
      <c r="G1077" s="227">
        <v>170924.38000000099</v>
      </c>
      <c r="H1077" s="192" t="s">
        <v>1050</v>
      </c>
    </row>
    <row r="1078" spans="1:8" ht="16" customHeight="1">
      <c r="A1078" s="185">
        <v>9</v>
      </c>
      <c r="B1078" s="193" t="s">
        <v>1064</v>
      </c>
      <c r="C1078" s="208" t="s">
        <v>1636</v>
      </c>
      <c r="D1078" s="224" t="s">
        <v>1046</v>
      </c>
      <c r="E1078" s="226"/>
      <c r="F1078" s="226">
        <v>621</v>
      </c>
      <c r="G1078" s="227">
        <v>170303.38000000099</v>
      </c>
      <c r="H1078" s="192" t="s">
        <v>1075</v>
      </c>
    </row>
    <row r="1079" spans="1:8" ht="16" customHeight="1">
      <c r="A1079" s="185">
        <v>9</v>
      </c>
      <c r="B1079" s="193" t="s">
        <v>1064</v>
      </c>
      <c r="C1079" s="229" t="s">
        <v>1637</v>
      </c>
      <c r="D1079" s="224" t="s">
        <v>1046</v>
      </c>
      <c r="E1079" s="226"/>
      <c r="F1079" s="226">
        <v>514</v>
      </c>
      <c r="G1079" s="227">
        <v>169789.38000000099</v>
      </c>
      <c r="H1079" s="192" t="s">
        <v>1075</v>
      </c>
    </row>
    <row r="1080" spans="1:8" ht="16" customHeight="1">
      <c r="A1080" s="185">
        <v>9</v>
      </c>
      <c r="B1080" s="193" t="s">
        <v>1064</v>
      </c>
      <c r="C1080" s="229" t="s">
        <v>1638</v>
      </c>
      <c r="D1080" s="224" t="s">
        <v>1046</v>
      </c>
      <c r="E1080" s="226"/>
      <c r="F1080" s="226">
        <v>235</v>
      </c>
      <c r="G1080" s="227">
        <v>169554.38000000099</v>
      </c>
      <c r="H1080" s="192" t="s">
        <v>1075</v>
      </c>
    </row>
    <row r="1081" spans="1:8" ht="16" customHeight="1">
      <c r="A1081" s="185">
        <v>9</v>
      </c>
      <c r="B1081" s="193" t="s">
        <v>1064</v>
      </c>
      <c r="C1081" s="229" t="s">
        <v>1639</v>
      </c>
      <c r="D1081" s="224" t="s">
        <v>1046</v>
      </c>
      <c r="E1081" s="226"/>
      <c r="F1081" s="226">
        <v>422</v>
      </c>
      <c r="G1081" s="227">
        <v>169132.38000000099</v>
      </c>
      <c r="H1081" s="192" t="s">
        <v>1075</v>
      </c>
    </row>
    <row r="1082" spans="1:8" ht="16" customHeight="1">
      <c r="A1082" s="185">
        <v>9</v>
      </c>
      <c r="B1082" s="193" t="s">
        <v>1064</v>
      </c>
      <c r="C1082" s="229" t="s">
        <v>1640</v>
      </c>
      <c r="D1082" s="224" t="s">
        <v>1046</v>
      </c>
      <c r="E1082" s="226"/>
      <c r="F1082" s="226">
        <v>546.5</v>
      </c>
      <c r="G1082" s="227">
        <v>168585.88000000099</v>
      </c>
      <c r="H1082" s="192" t="s">
        <v>1075</v>
      </c>
    </row>
    <row r="1083" spans="1:8" ht="16" customHeight="1">
      <c r="A1083" s="185">
        <v>9</v>
      </c>
      <c r="B1083" s="193" t="s">
        <v>1064</v>
      </c>
      <c r="C1083" s="229" t="s">
        <v>1641</v>
      </c>
      <c r="D1083" s="224" t="s">
        <v>1046</v>
      </c>
      <c r="E1083" s="226"/>
      <c r="F1083" s="226">
        <v>221</v>
      </c>
      <c r="G1083" s="227">
        <v>168364.88000000099</v>
      </c>
      <c r="H1083" s="192" t="s">
        <v>1075</v>
      </c>
    </row>
    <row r="1084" spans="1:8" ht="16" customHeight="1">
      <c r="A1084" s="185">
        <v>9</v>
      </c>
      <c r="B1084" s="193" t="s">
        <v>1064</v>
      </c>
      <c r="C1084" s="229" t="s">
        <v>1642</v>
      </c>
      <c r="D1084" s="224" t="s">
        <v>1046</v>
      </c>
      <c r="E1084" s="226"/>
      <c r="F1084" s="226">
        <v>481.5</v>
      </c>
      <c r="G1084" s="227">
        <v>167883.38000000099</v>
      </c>
      <c r="H1084" s="192" t="s">
        <v>1075</v>
      </c>
    </row>
    <row r="1085" spans="1:8" ht="16" customHeight="1">
      <c r="A1085" s="185">
        <v>9</v>
      </c>
      <c r="B1085" s="193" t="s">
        <v>1064</v>
      </c>
      <c r="C1085" s="229" t="s">
        <v>1643</v>
      </c>
      <c r="D1085" s="224" t="s">
        <v>1046</v>
      </c>
      <c r="E1085" s="226"/>
      <c r="F1085" s="226">
        <v>250.9</v>
      </c>
      <c r="G1085" s="227">
        <v>167632.480000001</v>
      </c>
      <c r="H1085" s="192" t="s">
        <v>1075</v>
      </c>
    </row>
    <row r="1086" spans="1:8" ht="16" customHeight="1">
      <c r="A1086" s="185">
        <v>9</v>
      </c>
      <c r="B1086" s="193" t="s">
        <v>1064</v>
      </c>
      <c r="C1086" s="229" t="s">
        <v>1644</v>
      </c>
      <c r="D1086" s="224" t="s">
        <v>1046</v>
      </c>
      <c r="E1086" s="226"/>
      <c r="F1086" s="226">
        <v>20000</v>
      </c>
      <c r="G1086" s="227">
        <v>147632.480000001</v>
      </c>
      <c r="H1086" s="192" t="s">
        <v>1110</v>
      </c>
    </row>
    <row r="1087" spans="1:8" ht="16" customHeight="1">
      <c r="A1087" s="185">
        <v>9</v>
      </c>
      <c r="B1087" s="193" t="s">
        <v>1064</v>
      </c>
      <c r="C1087" s="229" t="s">
        <v>1645</v>
      </c>
      <c r="D1087" s="224" t="s">
        <v>1046</v>
      </c>
      <c r="E1087" s="226"/>
      <c r="F1087" s="226">
        <v>20000</v>
      </c>
      <c r="G1087" s="227">
        <v>127632.480000001</v>
      </c>
      <c r="H1087" s="192" t="s">
        <v>1110</v>
      </c>
    </row>
    <row r="1088" spans="1:8" ht="16" customHeight="1">
      <c r="A1088" s="185">
        <v>9</v>
      </c>
      <c r="B1088" s="193" t="s">
        <v>1064</v>
      </c>
      <c r="C1088" s="229" t="s">
        <v>1646</v>
      </c>
      <c r="D1088" s="224" t="s">
        <v>1046</v>
      </c>
      <c r="E1088" s="226"/>
      <c r="F1088" s="226">
        <v>5758.79</v>
      </c>
      <c r="G1088" s="227">
        <v>121873.69000000101</v>
      </c>
      <c r="H1088" s="192" t="s">
        <v>1110</v>
      </c>
    </row>
    <row r="1089" spans="1:8" ht="16" customHeight="1">
      <c r="A1089" s="185">
        <v>9</v>
      </c>
      <c r="B1089" s="193" t="s">
        <v>1064</v>
      </c>
      <c r="C1089" s="229" t="s">
        <v>1647</v>
      </c>
      <c r="D1089" s="224" t="s">
        <v>1046</v>
      </c>
      <c r="E1089" s="226"/>
      <c r="F1089" s="226">
        <v>8360</v>
      </c>
      <c r="G1089" s="227">
        <v>113513.69000000101</v>
      </c>
      <c r="H1089" s="192" t="s">
        <v>1110</v>
      </c>
    </row>
    <row r="1090" spans="1:8" ht="16" customHeight="1">
      <c r="A1090" s="185">
        <v>9</v>
      </c>
      <c r="B1090" s="193" t="s">
        <v>1064</v>
      </c>
      <c r="C1090" s="229" t="s">
        <v>1648</v>
      </c>
      <c r="D1090" s="224" t="s">
        <v>1046</v>
      </c>
      <c r="E1090" s="226"/>
      <c r="F1090" s="226">
        <v>67999.14</v>
      </c>
      <c r="G1090" s="227">
        <v>45514.550000000701</v>
      </c>
      <c r="H1090" s="192" t="s">
        <v>1110</v>
      </c>
    </row>
    <row r="1091" spans="1:8" ht="16" customHeight="1">
      <c r="A1091" s="185">
        <v>9</v>
      </c>
      <c r="B1091" s="193" t="s">
        <v>1064</v>
      </c>
      <c r="C1091" s="229" t="s">
        <v>1165</v>
      </c>
      <c r="D1091" s="224" t="s">
        <v>1046</v>
      </c>
      <c r="E1091" s="226"/>
      <c r="F1091" s="226">
        <v>11.12</v>
      </c>
      <c r="G1091" s="227">
        <v>77396.930000000706</v>
      </c>
      <c r="H1091" s="192" t="s">
        <v>1071</v>
      </c>
    </row>
    <row r="1092" spans="1:8" ht="16" customHeight="1">
      <c r="A1092" s="185">
        <v>9</v>
      </c>
      <c r="B1092" s="193" t="s">
        <v>1064</v>
      </c>
      <c r="C1092" s="229" t="s">
        <v>1165</v>
      </c>
      <c r="D1092" s="224" t="s">
        <v>1046</v>
      </c>
      <c r="E1092" s="226"/>
      <c r="F1092" s="226">
        <v>14.25</v>
      </c>
      <c r="G1092" s="227">
        <v>77382.680000000706</v>
      </c>
      <c r="H1092" s="192" t="s">
        <v>1071</v>
      </c>
    </row>
    <row r="1093" spans="1:8" ht="16" customHeight="1">
      <c r="A1093" s="185">
        <v>9</v>
      </c>
      <c r="B1093" s="193" t="s">
        <v>1064</v>
      </c>
      <c r="C1093" s="229" t="s">
        <v>1165</v>
      </c>
      <c r="D1093" s="224" t="s">
        <v>1046</v>
      </c>
      <c r="E1093" s="226"/>
      <c r="F1093" s="226">
        <v>67.45</v>
      </c>
      <c r="G1093" s="227">
        <v>77315.230000000694</v>
      </c>
      <c r="H1093" s="192" t="s">
        <v>1071</v>
      </c>
    </row>
    <row r="1094" spans="1:8" ht="16" customHeight="1">
      <c r="A1094" s="185">
        <v>9</v>
      </c>
      <c r="B1094" s="193" t="s">
        <v>1064</v>
      </c>
      <c r="C1094" s="229" t="s">
        <v>1165</v>
      </c>
      <c r="D1094" s="224" t="s">
        <v>1046</v>
      </c>
      <c r="E1094" s="226"/>
      <c r="F1094" s="226">
        <v>14.25</v>
      </c>
      <c r="G1094" s="227">
        <v>77300.980000000694</v>
      </c>
      <c r="H1094" s="192" t="s">
        <v>1071</v>
      </c>
    </row>
    <row r="1095" spans="1:8" ht="16" customHeight="1">
      <c r="A1095" s="185">
        <v>9</v>
      </c>
      <c r="B1095" s="193" t="s">
        <v>1044</v>
      </c>
      <c r="C1095" s="229" t="s">
        <v>1165</v>
      </c>
      <c r="D1095" s="224" t="s">
        <v>1046</v>
      </c>
      <c r="E1095" s="226"/>
      <c r="F1095" s="226">
        <v>14.25</v>
      </c>
      <c r="G1095" s="227">
        <v>77286.730000000694</v>
      </c>
      <c r="H1095" s="192" t="s">
        <v>1071</v>
      </c>
    </row>
    <row r="1096" spans="1:8" ht="16" customHeight="1">
      <c r="A1096" s="185">
        <v>9</v>
      </c>
      <c r="B1096" s="193" t="s">
        <v>1044</v>
      </c>
      <c r="C1096" s="229" t="s">
        <v>1165</v>
      </c>
      <c r="D1096" s="224" t="s">
        <v>1046</v>
      </c>
      <c r="E1096" s="226"/>
      <c r="F1096" s="226">
        <v>14.25</v>
      </c>
      <c r="G1096" s="227">
        <v>77272.480000000694</v>
      </c>
      <c r="H1096" s="192" t="s">
        <v>1071</v>
      </c>
    </row>
    <row r="1097" spans="1:8" ht="16" customHeight="1">
      <c r="A1097" s="185">
        <v>9</v>
      </c>
      <c r="B1097" s="193" t="s">
        <v>1044</v>
      </c>
      <c r="C1097" s="229" t="s">
        <v>1165</v>
      </c>
      <c r="D1097" s="224" t="s">
        <v>1046</v>
      </c>
      <c r="E1097" s="226"/>
      <c r="F1097" s="226">
        <v>14.25</v>
      </c>
      <c r="G1097" s="227">
        <v>77258.230000000694</v>
      </c>
      <c r="H1097" s="192" t="s">
        <v>1071</v>
      </c>
    </row>
    <row r="1098" spans="1:8" ht="16" customHeight="1">
      <c r="A1098" s="185">
        <v>9</v>
      </c>
      <c r="B1098" s="193" t="s">
        <v>1044</v>
      </c>
      <c r="C1098" s="229" t="s">
        <v>1649</v>
      </c>
      <c r="D1098" s="224" t="s">
        <v>1046</v>
      </c>
      <c r="E1098" s="226"/>
      <c r="F1098" s="226">
        <v>7200</v>
      </c>
      <c r="G1098" s="227">
        <v>70058.230000000694</v>
      </c>
      <c r="H1098" s="192" t="s">
        <v>1110</v>
      </c>
    </row>
    <row r="1099" spans="1:8" ht="16" customHeight="1">
      <c r="A1099" s="185">
        <v>9</v>
      </c>
      <c r="B1099" s="193" t="s">
        <v>1044</v>
      </c>
      <c r="C1099" s="229" t="s">
        <v>1650</v>
      </c>
      <c r="D1099" s="224" t="s">
        <v>1046</v>
      </c>
      <c r="E1099" s="226"/>
      <c r="F1099" s="226">
        <v>4693.5</v>
      </c>
      <c r="G1099" s="227">
        <v>65364.730000000702</v>
      </c>
      <c r="H1099" s="192" t="s">
        <v>1110</v>
      </c>
    </row>
    <row r="1100" spans="1:8" ht="16" customHeight="1">
      <c r="A1100" s="185">
        <v>9</v>
      </c>
      <c r="B1100" s="193" t="s">
        <v>1044</v>
      </c>
      <c r="C1100" s="229" t="s">
        <v>1651</v>
      </c>
      <c r="D1100" s="224" t="s">
        <v>1046</v>
      </c>
      <c r="E1100" s="226"/>
      <c r="F1100" s="226">
        <v>3860</v>
      </c>
      <c r="G1100" s="227">
        <v>61504.730000000702</v>
      </c>
      <c r="H1100" s="192" t="s">
        <v>1047</v>
      </c>
    </row>
    <row r="1101" spans="1:8" ht="16" customHeight="1">
      <c r="A1101" s="185">
        <v>9</v>
      </c>
      <c r="B1101" s="193" t="s">
        <v>1044</v>
      </c>
      <c r="C1101" s="229" t="s">
        <v>1165</v>
      </c>
      <c r="D1101" s="232" t="s">
        <v>1046</v>
      </c>
      <c r="E1101" s="226"/>
      <c r="F1101" s="226">
        <v>7.6</v>
      </c>
      <c r="G1101" s="227">
        <v>61497.130000000703</v>
      </c>
      <c r="H1101" s="192" t="s">
        <v>1071</v>
      </c>
    </row>
    <row r="1102" spans="1:8" ht="16" customHeight="1">
      <c r="A1102" s="185">
        <v>9</v>
      </c>
      <c r="B1102" s="193" t="s">
        <v>1044</v>
      </c>
      <c r="C1102" s="229" t="s">
        <v>1165</v>
      </c>
      <c r="D1102" s="232" t="s">
        <v>1046</v>
      </c>
      <c r="E1102" s="226"/>
      <c r="F1102" s="226">
        <v>72.2</v>
      </c>
      <c r="G1102" s="227">
        <v>61424.930000000699</v>
      </c>
      <c r="H1102" s="192" t="s">
        <v>1071</v>
      </c>
    </row>
    <row r="1103" spans="1:8" ht="16" customHeight="1">
      <c r="A1103" s="185">
        <v>9</v>
      </c>
      <c r="B1103" s="193" t="s">
        <v>1044</v>
      </c>
      <c r="C1103" s="229" t="s">
        <v>1165</v>
      </c>
      <c r="D1103" s="232" t="s">
        <v>1046</v>
      </c>
      <c r="E1103" s="226"/>
      <c r="F1103" s="226">
        <v>9.5</v>
      </c>
      <c r="G1103" s="227">
        <v>61415.430000000699</v>
      </c>
      <c r="H1103" s="192" t="s">
        <v>1071</v>
      </c>
    </row>
    <row r="1104" spans="1:8" ht="16" customHeight="1">
      <c r="A1104" s="185">
        <v>9</v>
      </c>
      <c r="B1104" s="193" t="s">
        <v>1044</v>
      </c>
      <c r="C1104" s="229" t="s">
        <v>1165</v>
      </c>
      <c r="D1104" s="232" t="s">
        <v>1046</v>
      </c>
      <c r="E1104" s="226"/>
      <c r="F1104" s="226">
        <v>176.48</v>
      </c>
      <c r="G1104" s="227">
        <v>61238.950000000703</v>
      </c>
      <c r="H1104" s="192" t="s">
        <v>1071</v>
      </c>
    </row>
    <row r="1105" spans="1:8" ht="16" customHeight="1">
      <c r="A1105" s="185">
        <v>9</v>
      </c>
      <c r="B1105" s="193" t="s">
        <v>1044</v>
      </c>
      <c r="C1105" s="229" t="s">
        <v>1165</v>
      </c>
      <c r="D1105" s="232" t="s">
        <v>1046</v>
      </c>
      <c r="E1105" s="226"/>
      <c r="F1105" s="226">
        <v>9.5</v>
      </c>
      <c r="G1105" s="227">
        <v>61229.450000000703</v>
      </c>
      <c r="H1105" s="192" t="s">
        <v>1071</v>
      </c>
    </row>
    <row r="1106" spans="1:8" ht="16" customHeight="1">
      <c r="A1106" s="185">
        <v>9</v>
      </c>
      <c r="B1106" s="193" t="s">
        <v>1044</v>
      </c>
      <c r="C1106" s="229" t="s">
        <v>1165</v>
      </c>
      <c r="D1106" s="232" t="s">
        <v>1046</v>
      </c>
      <c r="E1106" s="226"/>
      <c r="F1106" s="226">
        <v>325.68</v>
      </c>
      <c r="G1106" s="227">
        <v>60903.770000000703</v>
      </c>
      <c r="H1106" s="192" t="s">
        <v>1071</v>
      </c>
    </row>
    <row r="1107" spans="1:8" ht="16" customHeight="1">
      <c r="A1107" s="185">
        <v>9</v>
      </c>
      <c r="B1107" s="193" t="s">
        <v>1044</v>
      </c>
      <c r="C1107" s="229" t="s">
        <v>1652</v>
      </c>
      <c r="D1107" s="224" t="s">
        <v>1046</v>
      </c>
      <c r="E1107" s="226"/>
      <c r="F1107" s="226">
        <v>10000</v>
      </c>
      <c r="G1107" s="227">
        <v>334870.260000001</v>
      </c>
      <c r="H1107" s="192" t="s">
        <v>1047</v>
      </c>
    </row>
    <row r="1108" spans="1:8" ht="16" customHeight="1">
      <c r="A1108" s="185">
        <v>9</v>
      </c>
      <c r="B1108" s="193" t="s">
        <v>1044</v>
      </c>
      <c r="C1108" s="229" t="s">
        <v>1165</v>
      </c>
      <c r="D1108" s="224" t="s">
        <v>1046</v>
      </c>
      <c r="E1108" s="226"/>
      <c r="F1108" s="226">
        <v>275.5</v>
      </c>
      <c r="G1108" s="227">
        <v>327332.890000001</v>
      </c>
      <c r="H1108" s="192" t="s">
        <v>1071</v>
      </c>
    </row>
    <row r="1109" spans="1:8" ht="16" customHeight="1">
      <c r="A1109" s="185">
        <v>9</v>
      </c>
      <c r="B1109" s="193" t="s">
        <v>1044</v>
      </c>
      <c r="C1109" s="229" t="s">
        <v>1165</v>
      </c>
      <c r="D1109" s="224" t="s">
        <v>1046</v>
      </c>
      <c r="E1109" s="226"/>
      <c r="F1109" s="226">
        <v>63.5</v>
      </c>
      <c r="G1109" s="227">
        <v>327269.390000001</v>
      </c>
      <c r="H1109" s="192" t="s">
        <v>1071</v>
      </c>
    </row>
    <row r="1110" spans="1:8" ht="16" customHeight="1">
      <c r="A1110" s="185">
        <v>9</v>
      </c>
      <c r="B1110" s="193" t="s">
        <v>1044</v>
      </c>
      <c r="C1110" s="229" t="s">
        <v>1653</v>
      </c>
      <c r="D1110" s="224" t="s">
        <v>1046</v>
      </c>
      <c r="E1110" s="226"/>
      <c r="F1110" s="226">
        <v>200</v>
      </c>
      <c r="G1110" s="227">
        <v>326349.390000001</v>
      </c>
      <c r="H1110" s="192" t="s">
        <v>1124</v>
      </c>
    </row>
    <row r="1111" spans="1:8" ht="16" customHeight="1">
      <c r="A1111" s="185">
        <v>9</v>
      </c>
      <c r="B1111" s="193" t="s">
        <v>1044</v>
      </c>
      <c r="C1111" s="229" t="s">
        <v>1654</v>
      </c>
      <c r="D1111" s="224" t="s">
        <v>1046</v>
      </c>
      <c r="E1111" s="226"/>
      <c r="F1111" s="226">
        <v>210</v>
      </c>
      <c r="G1111" s="227">
        <v>326139.390000001</v>
      </c>
      <c r="H1111" s="192" t="s">
        <v>1124</v>
      </c>
    </row>
    <row r="1112" spans="1:8" ht="16" customHeight="1">
      <c r="A1112" s="185">
        <v>9</v>
      </c>
      <c r="B1112" s="193" t="s">
        <v>1044</v>
      </c>
      <c r="C1112" s="229" t="s">
        <v>1655</v>
      </c>
      <c r="D1112" s="224" t="s">
        <v>1046</v>
      </c>
      <c r="E1112" s="226"/>
      <c r="F1112" s="226">
        <v>120</v>
      </c>
      <c r="G1112" s="227">
        <v>326019.390000001</v>
      </c>
      <c r="H1112" s="192" t="s">
        <v>1124</v>
      </c>
    </row>
    <row r="1113" spans="1:8" ht="16" customHeight="1">
      <c r="A1113" s="185">
        <v>9</v>
      </c>
      <c r="B1113" s="193" t="s">
        <v>1044</v>
      </c>
      <c r="C1113" s="229" t="s">
        <v>1656</v>
      </c>
      <c r="D1113" s="224" t="s">
        <v>1046</v>
      </c>
      <c r="E1113" s="226"/>
      <c r="F1113" s="226">
        <v>560</v>
      </c>
      <c r="G1113" s="227">
        <v>325459.390000001</v>
      </c>
      <c r="H1113" s="192" t="s">
        <v>1124</v>
      </c>
    </row>
    <row r="1114" spans="1:8" ht="16" customHeight="1">
      <c r="A1114" s="185">
        <v>9</v>
      </c>
      <c r="B1114" s="193" t="s">
        <v>1044</v>
      </c>
      <c r="C1114" s="229" t="s">
        <v>1657</v>
      </c>
      <c r="D1114" s="224" t="s">
        <v>1046</v>
      </c>
      <c r="E1114" s="226"/>
      <c r="F1114" s="226">
        <v>292</v>
      </c>
      <c r="G1114" s="227">
        <v>325167.390000001</v>
      </c>
      <c r="H1114" s="192" t="s">
        <v>1124</v>
      </c>
    </row>
    <row r="1115" spans="1:8" ht="16" customHeight="1">
      <c r="A1115" s="185">
        <v>9</v>
      </c>
      <c r="B1115" s="193" t="s">
        <v>1044</v>
      </c>
      <c r="C1115" s="229" t="s">
        <v>1658</v>
      </c>
      <c r="D1115" s="224" t="s">
        <v>1046</v>
      </c>
      <c r="E1115" s="226"/>
      <c r="F1115" s="226">
        <v>48.1</v>
      </c>
      <c r="G1115" s="227">
        <v>325119.29000000103</v>
      </c>
      <c r="H1115" s="192" t="s">
        <v>1053</v>
      </c>
    </row>
    <row r="1116" spans="1:8" ht="16" customHeight="1">
      <c r="A1116" s="185">
        <v>9</v>
      </c>
      <c r="B1116" s="193" t="s">
        <v>1044</v>
      </c>
      <c r="C1116" s="229" t="s">
        <v>1659</v>
      </c>
      <c r="D1116" s="224" t="s">
        <v>1046</v>
      </c>
      <c r="E1116" s="226"/>
      <c r="F1116" s="226">
        <v>1102.5</v>
      </c>
      <c r="G1116" s="227">
        <v>324016.79000000103</v>
      </c>
      <c r="H1116" s="192" t="s">
        <v>1075</v>
      </c>
    </row>
    <row r="1117" spans="1:8" ht="16" customHeight="1">
      <c r="A1117" s="185">
        <v>9</v>
      </c>
      <c r="B1117" s="193" t="s">
        <v>1044</v>
      </c>
      <c r="C1117" s="229" t="s">
        <v>1660</v>
      </c>
      <c r="D1117" s="224" t="s">
        <v>1046</v>
      </c>
      <c r="E1117" s="226"/>
      <c r="F1117" s="226">
        <v>2141.2600000000002</v>
      </c>
      <c r="G1117" s="227">
        <v>321875.53000000102</v>
      </c>
      <c r="H1117" s="192" t="s">
        <v>1075</v>
      </c>
    </row>
    <row r="1118" spans="1:8" ht="16" customHeight="1">
      <c r="A1118" s="185">
        <v>9</v>
      </c>
      <c r="B1118" s="193" t="s">
        <v>1044</v>
      </c>
      <c r="C1118" s="229" t="s">
        <v>1661</v>
      </c>
      <c r="D1118" s="224" t="s">
        <v>1046</v>
      </c>
      <c r="E1118" s="226"/>
      <c r="F1118" s="226">
        <v>531.03</v>
      </c>
      <c r="G1118" s="227">
        <v>321344.50000000099</v>
      </c>
      <c r="H1118" s="192" t="s">
        <v>1075</v>
      </c>
    </row>
    <row r="1119" spans="1:8" ht="16" customHeight="1">
      <c r="A1119" s="185">
        <v>9</v>
      </c>
      <c r="B1119" s="193" t="s">
        <v>1044</v>
      </c>
      <c r="C1119" s="229" t="s">
        <v>1662</v>
      </c>
      <c r="D1119" s="224" t="s">
        <v>1046</v>
      </c>
      <c r="E1119" s="226"/>
      <c r="F1119" s="226">
        <v>55</v>
      </c>
      <c r="G1119" s="227">
        <v>321289.50000000099</v>
      </c>
      <c r="H1119" s="192" t="s">
        <v>1053</v>
      </c>
    </row>
    <row r="1120" spans="1:8" ht="16" customHeight="1">
      <c r="A1120" s="185">
        <v>9</v>
      </c>
      <c r="B1120" s="193" t="s">
        <v>1044</v>
      </c>
      <c r="C1120" s="229" t="s">
        <v>1663</v>
      </c>
      <c r="D1120" s="224" t="s">
        <v>1046</v>
      </c>
      <c r="E1120" s="226"/>
      <c r="F1120" s="226">
        <v>1171</v>
      </c>
      <c r="G1120" s="227">
        <v>320118.50000000099</v>
      </c>
      <c r="H1120" s="192" t="s">
        <v>1075</v>
      </c>
    </row>
    <row r="1121" spans="1:8" ht="16" customHeight="1">
      <c r="A1121" s="185">
        <v>9</v>
      </c>
      <c r="B1121" s="193" t="s">
        <v>1044</v>
      </c>
      <c r="C1121" s="229" t="s">
        <v>1664</v>
      </c>
      <c r="D1121" s="224" t="s">
        <v>1046</v>
      </c>
      <c r="E1121" s="226"/>
      <c r="F1121" s="226">
        <v>4982.74</v>
      </c>
      <c r="G1121" s="227">
        <v>315135.760000001</v>
      </c>
      <c r="H1121" s="192" t="s">
        <v>1075</v>
      </c>
    </row>
    <row r="1122" spans="1:8" ht="16" customHeight="1">
      <c r="A1122" s="185">
        <v>9</v>
      </c>
      <c r="B1122" s="193" t="s">
        <v>1044</v>
      </c>
      <c r="C1122" s="229" t="s">
        <v>1665</v>
      </c>
      <c r="D1122" s="224" t="s">
        <v>1046</v>
      </c>
      <c r="E1122" s="226"/>
      <c r="F1122" s="226">
        <v>2158</v>
      </c>
      <c r="G1122" s="227">
        <v>312977.760000001</v>
      </c>
      <c r="H1122" s="192" t="s">
        <v>1075</v>
      </c>
    </row>
    <row r="1123" spans="1:8" ht="16" customHeight="1">
      <c r="A1123" s="185">
        <v>9</v>
      </c>
      <c r="B1123" s="193" t="s">
        <v>1044</v>
      </c>
      <c r="C1123" s="229" t="s">
        <v>1666</v>
      </c>
      <c r="D1123" s="224" t="s">
        <v>1046</v>
      </c>
      <c r="E1123" s="226"/>
      <c r="F1123" s="226">
        <v>815</v>
      </c>
      <c r="G1123" s="227">
        <v>312162.760000001</v>
      </c>
      <c r="H1123" s="192" t="s">
        <v>1075</v>
      </c>
    </row>
    <row r="1124" spans="1:8" ht="16" customHeight="1">
      <c r="A1124" s="185">
        <v>9</v>
      </c>
      <c r="B1124" s="193" t="s">
        <v>1044</v>
      </c>
      <c r="C1124" s="229" t="s">
        <v>1667</v>
      </c>
      <c r="D1124" s="224" t="s">
        <v>1046</v>
      </c>
      <c r="E1124" s="226"/>
      <c r="F1124" s="226">
        <v>20</v>
      </c>
      <c r="G1124" s="227">
        <v>312142.760000001</v>
      </c>
      <c r="H1124" s="192" t="s">
        <v>1053</v>
      </c>
    </row>
    <row r="1125" spans="1:8" ht="16" customHeight="1">
      <c r="A1125" s="185">
        <v>9</v>
      </c>
      <c r="B1125" s="193" t="s">
        <v>1044</v>
      </c>
      <c r="C1125" s="229" t="s">
        <v>1668</v>
      </c>
      <c r="D1125" s="224" t="s">
        <v>1046</v>
      </c>
      <c r="E1125" s="226"/>
      <c r="F1125" s="226">
        <v>4650</v>
      </c>
      <c r="G1125" s="227">
        <v>307492.760000001</v>
      </c>
      <c r="H1125" s="192" t="s">
        <v>1110</v>
      </c>
    </row>
    <row r="1126" spans="1:8" ht="16" customHeight="1">
      <c r="A1126" s="185">
        <v>9</v>
      </c>
      <c r="B1126" s="193" t="s">
        <v>1044</v>
      </c>
      <c r="C1126" s="229" t="s">
        <v>1669</v>
      </c>
      <c r="D1126" s="224" t="s">
        <v>1046</v>
      </c>
      <c r="E1126" s="226"/>
      <c r="F1126" s="226">
        <v>226.5</v>
      </c>
      <c r="G1126" s="227">
        <v>307266.260000001</v>
      </c>
      <c r="H1126" s="192" t="s">
        <v>1075</v>
      </c>
    </row>
    <row r="1127" spans="1:8" ht="16" customHeight="1">
      <c r="A1127" s="185">
        <v>9</v>
      </c>
      <c r="B1127" s="193" t="s">
        <v>1044</v>
      </c>
      <c r="C1127" s="229" t="s">
        <v>1670</v>
      </c>
      <c r="D1127" s="224" t="s">
        <v>1046</v>
      </c>
      <c r="E1127" s="226"/>
      <c r="F1127" s="226">
        <v>3189</v>
      </c>
      <c r="G1127" s="227">
        <v>304077.260000001</v>
      </c>
      <c r="H1127" s="192" t="s">
        <v>1110</v>
      </c>
    </row>
    <row r="1128" spans="1:8" ht="16" customHeight="1">
      <c r="A1128" s="185">
        <v>9</v>
      </c>
      <c r="B1128" s="193" t="s">
        <v>1044</v>
      </c>
      <c r="C1128" s="229" t="s">
        <v>1671</v>
      </c>
      <c r="D1128" s="224" t="s">
        <v>1046</v>
      </c>
      <c r="E1128" s="226"/>
      <c r="F1128" s="226">
        <v>90</v>
      </c>
      <c r="G1128" s="227">
        <v>303987.260000001</v>
      </c>
      <c r="H1128" s="192" t="s">
        <v>1047</v>
      </c>
    </row>
    <row r="1129" spans="1:8" ht="16" customHeight="1">
      <c r="A1129" s="185">
        <v>9</v>
      </c>
      <c r="B1129" s="193" t="s">
        <v>1044</v>
      </c>
      <c r="C1129" s="229" t="s">
        <v>1672</v>
      </c>
      <c r="D1129" s="224" t="s">
        <v>1046</v>
      </c>
      <c r="E1129" s="226"/>
      <c r="F1129" s="226">
        <v>280</v>
      </c>
      <c r="G1129" s="227">
        <v>303707.260000001</v>
      </c>
      <c r="H1129" s="192" t="s">
        <v>1047</v>
      </c>
    </row>
    <row r="1130" spans="1:8" ht="16" customHeight="1">
      <c r="A1130" s="185">
        <v>9</v>
      </c>
      <c r="B1130" s="193" t="s">
        <v>1044</v>
      </c>
      <c r="C1130" s="229" t="s">
        <v>1673</v>
      </c>
      <c r="D1130" s="224" t="s">
        <v>1046</v>
      </c>
      <c r="E1130" s="226"/>
      <c r="F1130" s="226">
        <v>27</v>
      </c>
      <c r="G1130" s="227">
        <v>303680.260000001</v>
      </c>
      <c r="H1130" s="192" t="s">
        <v>1047</v>
      </c>
    </row>
    <row r="1131" spans="1:8" ht="16" customHeight="1">
      <c r="A1131" s="185">
        <v>9</v>
      </c>
      <c r="B1131" s="193" t="s">
        <v>1044</v>
      </c>
      <c r="C1131" s="229" t="s">
        <v>1674</v>
      </c>
      <c r="D1131" s="224" t="s">
        <v>1046</v>
      </c>
      <c r="E1131" s="226"/>
      <c r="F1131" s="226">
        <v>464.5</v>
      </c>
      <c r="G1131" s="227">
        <v>303215.760000001</v>
      </c>
      <c r="H1131" s="192" t="s">
        <v>1075</v>
      </c>
    </row>
    <row r="1132" spans="1:8" ht="16" customHeight="1">
      <c r="A1132" s="185">
        <v>9</v>
      </c>
      <c r="B1132" s="193" t="s">
        <v>1044</v>
      </c>
      <c r="C1132" s="229" t="s">
        <v>1675</v>
      </c>
      <c r="D1132" s="224" t="s">
        <v>1046</v>
      </c>
      <c r="E1132" s="226"/>
      <c r="F1132" s="226">
        <v>181</v>
      </c>
      <c r="G1132" s="227">
        <v>303034.760000001</v>
      </c>
      <c r="H1132" s="192" t="s">
        <v>1075</v>
      </c>
    </row>
    <row r="1133" spans="1:8" ht="16" customHeight="1">
      <c r="A1133" s="185">
        <v>9</v>
      </c>
      <c r="B1133" s="193" t="s">
        <v>1044</v>
      </c>
      <c r="C1133" s="229" t="s">
        <v>1676</v>
      </c>
      <c r="D1133" s="224" t="s">
        <v>1046</v>
      </c>
      <c r="E1133" s="226"/>
      <c r="F1133" s="226">
        <v>335.95</v>
      </c>
      <c r="G1133" s="227">
        <v>302698.81000000099</v>
      </c>
      <c r="H1133" s="192" t="s">
        <v>1075</v>
      </c>
    </row>
    <row r="1134" spans="1:8" ht="16" customHeight="1">
      <c r="A1134" s="185">
        <v>9</v>
      </c>
      <c r="B1134" s="193" t="s">
        <v>1044</v>
      </c>
      <c r="C1134" s="229" t="s">
        <v>1677</v>
      </c>
      <c r="D1134" s="224" t="s">
        <v>1046</v>
      </c>
      <c r="E1134" s="226"/>
      <c r="F1134" s="226">
        <v>412.27</v>
      </c>
      <c r="G1134" s="227">
        <v>302286.54000000103</v>
      </c>
      <c r="H1134" s="192" t="s">
        <v>1075</v>
      </c>
    </row>
    <row r="1135" spans="1:8" ht="16" customHeight="1">
      <c r="A1135" s="185">
        <v>9</v>
      </c>
      <c r="B1135" s="193" t="s">
        <v>1044</v>
      </c>
      <c r="C1135" s="229" t="s">
        <v>1678</v>
      </c>
      <c r="D1135" s="224" t="s">
        <v>1046</v>
      </c>
      <c r="E1135" s="226"/>
      <c r="F1135" s="226">
        <v>267.5</v>
      </c>
      <c r="G1135" s="227">
        <v>302019.04000000103</v>
      </c>
      <c r="H1135" s="192" t="s">
        <v>1075</v>
      </c>
    </row>
    <row r="1136" spans="1:8" ht="16" customHeight="1">
      <c r="A1136" s="185">
        <v>9</v>
      </c>
      <c r="B1136" s="193" t="s">
        <v>1044</v>
      </c>
      <c r="C1136" s="229" t="s">
        <v>1679</v>
      </c>
      <c r="D1136" s="224" t="s">
        <v>1046</v>
      </c>
      <c r="E1136" s="226"/>
      <c r="F1136" s="226">
        <v>433.5</v>
      </c>
      <c r="G1136" s="227">
        <v>301585.54000000103</v>
      </c>
      <c r="H1136" s="192" t="s">
        <v>1075</v>
      </c>
    </row>
    <row r="1137" spans="1:8" ht="16" customHeight="1">
      <c r="A1137" s="185">
        <v>9</v>
      </c>
      <c r="B1137" s="193" t="s">
        <v>1044</v>
      </c>
      <c r="C1137" s="229" t="s">
        <v>1680</v>
      </c>
      <c r="D1137" s="224" t="s">
        <v>1046</v>
      </c>
      <c r="E1137" s="226"/>
      <c r="F1137" s="226">
        <v>366</v>
      </c>
      <c r="G1137" s="227">
        <v>301219.54000000103</v>
      </c>
      <c r="H1137" s="192" t="s">
        <v>1075</v>
      </c>
    </row>
    <row r="1138" spans="1:8" ht="16" customHeight="1">
      <c r="A1138" s="185">
        <v>9</v>
      </c>
      <c r="B1138" s="193" t="s">
        <v>1044</v>
      </c>
      <c r="C1138" s="229" t="s">
        <v>1681</v>
      </c>
      <c r="D1138" s="224" t="s">
        <v>1046</v>
      </c>
      <c r="E1138" s="226"/>
      <c r="F1138" s="226">
        <v>376</v>
      </c>
      <c r="G1138" s="227">
        <v>300843.54000000103</v>
      </c>
      <c r="H1138" s="192" t="s">
        <v>1075</v>
      </c>
    </row>
    <row r="1139" spans="1:8" ht="16" customHeight="1">
      <c r="A1139" s="185">
        <v>9</v>
      </c>
      <c r="B1139" s="193" t="s">
        <v>1044</v>
      </c>
      <c r="C1139" s="229" t="s">
        <v>1682</v>
      </c>
      <c r="D1139" s="224" t="s">
        <v>1046</v>
      </c>
      <c r="E1139" s="226"/>
      <c r="F1139" s="226">
        <v>319</v>
      </c>
      <c r="G1139" s="227">
        <v>300524.54000000103</v>
      </c>
      <c r="H1139" s="192" t="s">
        <v>1075</v>
      </c>
    </row>
    <row r="1140" spans="1:8" ht="16" customHeight="1">
      <c r="A1140" s="185">
        <v>9</v>
      </c>
      <c r="B1140" s="193" t="s">
        <v>1044</v>
      </c>
      <c r="C1140" s="229" t="s">
        <v>1683</v>
      </c>
      <c r="D1140" s="224" t="s">
        <v>1046</v>
      </c>
      <c r="E1140" s="226"/>
      <c r="F1140" s="226">
        <v>206</v>
      </c>
      <c r="G1140" s="227">
        <v>300318.54000000103</v>
      </c>
      <c r="H1140" s="192" t="s">
        <v>1075</v>
      </c>
    </row>
    <row r="1141" spans="1:8" ht="16" customHeight="1">
      <c r="A1141" s="185">
        <v>9</v>
      </c>
      <c r="B1141" s="193" t="s">
        <v>1044</v>
      </c>
      <c r="C1141" s="229" t="s">
        <v>1684</v>
      </c>
      <c r="D1141" s="224" t="s">
        <v>1046</v>
      </c>
      <c r="E1141" s="226"/>
      <c r="F1141" s="226">
        <v>38.54</v>
      </c>
      <c r="G1141" s="227">
        <v>300280.00000000099</v>
      </c>
      <c r="H1141" s="192" t="s">
        <v>1075</v>
      </c>
    </row>
    <row r="1142" spans="1:8" ht="16" customHeight="1">
      <c r="A1142" s="185">
        <v>9</v>
      </c>
      <c r="B1142" s="193" t="s">
        <v>1044</v>
      </c>
      <c r="C1142" s="229" t="s">
        <v>1685</v>
      </c>
      <c r="D1142" s="224" t="s">
        <v>1046</v>
      </c>
      <c r="E1142" s="226"/>
      <c r="F1142" s="226">
        <v>313.5</v>
      </c>
      <c r="G1142" s="227">
        <v>299966.50000000099</v>
      </c>
      <c r="H1142" s="192" t="s">
        <v>1075</v>
      </c>
    </row>
    <row r="1143" spans="1:8" ht="16" customHeight="1">
      <c r="A1143" s="185">
        <v>9</v>
      </c>
      <c r="B1143" s="193" t="s">
        <v>1044</v>
      </c>
      <c r="C1143" s="229" t="s">
        <v>1686</v>
      </c>
      <c r="D1143" s="224" t="s">
        <v>1046</v>
      </c>
      <c r="E1143" s="226"/>
      <c r="F1143" s="226">
        <v>1200</v>
      </c>
      <c r="G1143" s="227">
        <v>298766.50000000099</v>
      </c>
      <c r="H1143" s="192" t="s">
        <v>1110</v>
      </c>
    </row>
    <row r="1144" spans="1:8" ht="16" customHeight="1">
      <c r="A1144" s="185">
        <v>9</v>
      </c>
      <c r="B1144" s="193" t="s">
        <v>1044</v>
      </c>
      <c r="C1144" s="229" t="s">
        <v>1687</v>
      </c>
      <c r="D1144" s="224" t="s">
        <v>1046</v>
      </c>
      <c r="E1144" s="226"/>
      <c r="F1144" s="226">
        <v>4000</v>
      </c>
      <c r="G1144" s="227">
        <v>294766.50000000099</v>
      </c>
      <c r="H1144" s="192" t="s">
        <v>1110</v>
      </c>
    </row>
    <row r="1145" spans="1:8" ht="16" customHeight="1">
      <c r="A1145" s="185">
        <v>9</v>
      </c>
      <c r="B1145" s="193" t="s">
        <v>1044</v>
      </c>
      <c r="C1145" s="229" t="s">
        <v>1688</v>
      </c>
      <c r="D1145" s="224" t="s">
        <v>1046</v>
      </c>
      <c r="E1145" s="226"/>
      <c r="F1145" s="226">
        <v>160</v>
      </c>
      <c r="G1145" s="227">
        <v>294606.50000000099</v>
      </c>
      <c r="H1145" s="192" t="s">
        <v>1053</v>
      </c>
    </row>
    <row r="1146" spans="1:8" ht="16" customHeight="1">
      <c r="A1146" s="185">
        <v>9</v>
      </c>
      <c r="B1146" s="193" t="s">
        <v>1044</v>
      </c>
      <c r="C1146" s="229" t="s">
        <v>1689</v>
      </c>
      <c r="D1146" s="224" t="s">
        <v>1046</v>
      </c>
      <c r="E1146" s="226"/>
      <c r="F1146" s="226">
        <v>205.5</v>
      </c>
      <c r="G1146" s="227">
        <v>294401.00000000099</v>
      </c>
      <c r="H1146" s="192" t="s">
        <v>1075</v>
      </c>
    </row>
    <row r="1147" spans="1:8" ht="16" customHeight="1">
      <c r="A1147" s="185">
        <v>9</v>
      </c>
      <c r="B1147" s="193" t="s">
        <v>1044</v>
      </c>
      <c r="C1147" s="229" t="s">
        <v>1690</v>
      </c>
      <c r="D1147" s="224" t="s">
        <v>1046</v>
      </c>
      <c r="E1147" s="226"/>
      <c r="F1147" s="226">
        <v>163</v>
      </c>
      <c r="G1147" s="227">
        <v>294238.00000000099</v>
      </c>
      <c r="H1147" s="192" t="s">
        <v>1075</v>
      </c>
    </row>
    <row r="1148" spans="1:8" ht="16" customHeight="1">
      <c r="A1148" s="185">
        <v>9</v>
      </c>
      <c r="B1148" s="193" t="s">
        <v>1044</v>
      </c>
      <c r="C1148" s="229" t="s">
        <v>1691</v>
      </c>
      <c r="D1148" s="224" t="s">
        <v>1046</v>
      </c>
      <c r="E1148" s="226"/>
      <c r="F1148" s="226">
        <v>304.3</v>
      </c>
      <c r="G1148" s="227">
        <v>293933.700000001</v>
      </c>
      <c r="H1148" s="192" t="s">
        <v>1075</v>
      </c>
    </row>
    <row r="1149" spans="1:8" ht="16" customHeight="1">
      <c r="A1149" s="185">
        <v>9</v>
      </c>
      <c r="B1149" s="193" t="s">
        <v>1044</v>
      </c>
      <c r="C1149" s="229" t="s">
        <v>1692</v>
      </c>
      <c r="D1149" s="224" t="s">
        <v>1046</v>
      </c>
      <c r="E1149" s="226"/>
      <c r="F1149" s="226">
        <v>171000</v>
      </c>
      <c r="G1149" s="227">
        <v>122933.700000001</v>
      </c>
      <c r="H1149" s="192" t="s">
        <v>1110</v>
      </c>
    </row>
    <row r="1150" spans="1:8" ht="16" customHeight="1">
      <c r="A1150" s="185">
        <v>9</v>
      </c>
      <c r="B1150" s="193" t="s">
        <v>1044</v>
      </c>
      <c r="C1150" s="229" t="s">
        <v>1165</v>
      </c>
      <c r="D1150" s="224" t="s">
        <v>1046</v>
      </c>
      <c r="E1150" s="226"/>
      <c r="F1150" s="226">
        <v>13.25</v>
      </c>
      <c r="G1150" s="227">
        <v>122920.450000001</v>
      </c>
      <c r="H1150" s="192" t="s">
        <v>1071</v>
      </c>
    </row>
    <row r="1151" spans="1:8" ht="16" customHeight="1">
      <c r="A1151" s="185">
        <v>9</v>
      </c>
      <c r="B1151" s="193" t="s">
        <v>1044</v>
      </c>
      <c r="C1151" s="229" t="s">
        <v>1165</v>
      </c>
      <c r="D1151" s="224" t="s">
        <v>1046</v>
      </c>
      <c r="E1151" s="226"/>
      <c r="F1151" s="226">
        <v>84.1</v>
      </c>
      <c r="G1151" s="227">
        <v>122836.350000001</v>
      </c>
      <c r="H1151" s="192" t="s">
        <v>1071</v>
      </c>
    </row>
    <row r="1152" spans="1:8" ht="16" customHeight="1">
      <c r="A1152" s="185">
        <v>9</v>
      </c>
      <c r="B1152" s="193" t="s">
        <v>1044</v>
      </c>
      <c r="C1152" s="229" t="s">
        <v>1693</v>
      </c>
      <c r="D1152" s="224" t="s">
        <v>1046</v>
      </c>
      <c r="E1152" s="226"/>
      <c r="F1152" s="226">
        <v>3066</v>
      </c>
      <c r="G1152" s="227">
        <v>107770.350000001</v>
      </c>
      <c r="H1152" s="192" t="s">
        <v>1110</v>
      </c>
    </row>
    <row r="1153" spans="1:8" ht="16" customHeight="1">
      <c r="A1153" s="185">
        <v>9</v>
      </c>
      <c r="B1153" s="193" t="s">
        <v>1044</v>
      </c>
      <c r="C1153" s="229" t="s">
        <v>1165</v>
      </c>
      <c r="D1153" s="224" t="s">
        <v>1046</v>
      </c>
      <c r="E1153" s="226"/>
      <c r="F1153" s="226">
        <v>18.64</v>
      </c>
      <c r="G1153" s="227">
        <v>17751.710000000701</v>
      </c>
      <c r="H1153" s="192" t="s">
        <v>1071</v>
      </c>
    </row>
    <row r="1154" spans="1:8" ht="16" customHeight="1">
      <c r="A1154" s="185">
        <v>9</v>
      </c>
      <c r="B1154" s="193" t="s">
        <v>1044</v>
      </c>
      <c r="C1154" s="229" t="s">
        <v>1694</v>
      </c>
      <c r="D1154" s="224" t="s">
        <v>1046</v>
      </c>
      <c r="E1154" s="226"/>
      <c r="F1154" s="226">
        <v>352</v>
      </c>
      <c r="G1154" s="227">
        <v>17399.710000000701</v>
      </c>
      <c r="H1154" s="192" t="s">
        <v>1124</v>
      </c>
    </row>
    <row r="1155" spans="1:8" ht="16" customHeight="1">
      <c r="A1155" s="185">
        <v>9</v>
      </c>
      <c r="B1155" s="193" t="s">
        <v>1044</v>
      </c>
      <c r="C1155" s="229" t="s">
        <v>1695</v>
      </c>
      <c r="D1155" s="224" t="s">
        <v>1046</v>
      </c>
      <c r="E1155" s="226"/>
      <c r="F1155" s="226">
        <v>128</v>
      </c>
      <c r="G1155" s="227">
        <v>17271.710000000701</v>
      </c>
      <c r="H1155" s="192" t="s">
        <v>1124</v>
      </c>
    </row>
    <row r="1156" spans="1:8" ht="16" customHeight="1">
      <c r="A1156" s="185">
        <v>9</v>
      </c>
      <c r="B1156" s="193" t="s">
        <v>1044</v>
      </c>
      <c r="C1156" s="229" t="s">
        <v>1696</v>
      </c>
      <c r="D1156" s="224" t="s">
        <v>1046</v>
      </c>
      <c r="E1156" s="226"/>
      <c r="F1156" s="226">
        <v>1700</v>
      </c>
      <c r="G1156" s="227">
        <v>15571.710000000699</v>
      </c>
      <c r="H1156" s="192" t="s">
        <v>1124</v>
      </c>
    </row>
    <row r="1157" spans="1:8" ht="16" customHeight="1">
      <c r="A1157" s="185">
        <v>9</v>
      </c>
      <c r="B1157" s="193" t="s">
        <v>1044</v>
      </c>
      <c r="C1157" s="229" t="s">
        <v>1697</v>
      </c>
      <c r="D1157" s="224" t="s">
        <v>1046</v>
      </c>
      <c r="E1157" s="226"/>
      <c r="F1157" s="226">
        <v>242</v>
      </c>
      <c r="G1157" s="227">
        <v>15329.710000000699</v>
      </c>
      <c r="H1157" s="192" t="s">
        <v>1124</v>
      </c>
    </row>
    <row r="1158" spans="1:8" ht="16" customHeight="1">
      <c r="A1158" s="185">
        <v>9</v>
      </c>
      <c r="B1158" s="193" t="s">
        <v>1044</v>
      </c>
      <c r="C1158" s="229" t="s">
        <v>1698</v>
      </c>
      <c r="D1158" s="224" t="s">
        <v>1046</v>
      </c>
      <c r="E1158" s="226"/>
      <c r="F1158" s="226">
        <v>660</v>
      </c>
      <c r="G1158" s="227">
        <v>14669.710000000699</v>
      </c>
      <c r="H1158" s="192" t="s">
        <v>1124</v>
      </c>
    </row>
    <row r="1159" spans="1:8" ht="16" customHeight="1">
      <c r="A1159" s="185">
        <v>9</v>
      </c>
      <c r="B1159" s="193" t="s">
        <v>1044</v>
      </c>
      <c r="C1159" s="229" t="s">
        <v>1699</v>
      </c>
      <c r="D1159" s="224" t="s">
        <v>1046</v>
      </c>
      <c r="E1159" s="226"/>
      <c r="F1159" s="226">
        <v>441</v>
      </c>
      <c r="G1159" s="227">
        <v>14228.710000000699</v>
      </c>
      <c r="H1159" s="192" t="s">
        <v>1124</v>
      </c>
    </row>
    <row r="1160" spans="1:8" ht="16" customHeight="1">
      <c r="A1160" s="185">
        <v>9</v>
      </c>
      <c r="B1160" s="193" t="s">
        <v>1044</v>
      </c>
      <c r="C1160" s="229" t="s">
        <v>1165</v>
      </c>
      <c r="D1160" s="224" t="s">
        <v>1046</v>
      </c>
      <c r="E1160" s="226"/>
      <c r="F1160" s="226">
        <v>48.17</v>
      </c>
      <c r="G1160" s="227">
        <v>9180.5400000006994</v>
      </c>
      <c r="H1160" s="192" t="s">
        <v>1071</v>
      </c>
    </row>
    <row r="1161" spans="1:8" ht="16" customHeight="1">
      <c r="A1161" s="185">
        <v>9</v>
      </c>
      <c r="B1161" s="193" t="s">
        <v>1044</v>
      </c>
      <c r="C1161" s="229" t="s">
        <v>1165</v>
      </c>
      <c r="D1161" s="224" t="s">
        <v>1046</v>
      </c>
      <c r="E1161" s="226"/>
      <c r="F1161" s="226">
        <v>89.3</v>
      </c>
      <c r="G1161" s="227">
        <v>9091.2400000007092</v>
      </c>
      <c r="H1161" s="192" t="s">
        <v>1071</v>
      </c>
    </row>
    <row r="1162" spans="1:8" ht="16" customHeight="1">
      <c r="A1162" s="185">
        <v>9</v>
      </c>
      <c r="B1162" s="193" t="s">
        <v>1044</v>
      </c>
      <c r="C1162" s="229" t="s">
        <v>1165</v>
      </c>
      <c r="D1162" s="224" t="s">
        <v>1046</v>
      </c>
      <c r="E1162" s="226"/>
      <c r="F1162" s="226">
        <v>16.079999999999998</v>
      </c>
      <c r="G1162" s="227">
        <v>9075.1600000007093</v>
      </c>
      <c r="H1162" s="192" t="s">
        <v>1071</v>
      </c>
    </row>
    <row r="1163" spans="1:8" ht="16" customHeight="1">
      <c r="A1163" s="185">
        <v>9</v>
      </c>
      <c r="B1163" s="193" t="s">
        <v>1044</v>
      </c>
      <c r="C1163" s="229" t="s">
        <v>1700</v>
      </c>
      <c r="D1163" s="224" t="s">
        <v>1046</v>
      </c>
      <c r="E1163" s="226"/>
      <c r="F1163" s="226">
        <v>1853.39</v>
      </c>
      <c r="G1163" s="227">
        <v>7221.7700000007098</v>
      </c>
      <c r="H1163" s="192" t="s">
        <v>1106</v>
      </c>
    </row>
    <row r="1164" spans="1:8" ht="16" customHeight="1">
      <c r="A1164" s="185">
        <v>9</v>
      </c>
      <c r="B1164" s="193" t="s">
        <v>1044</v>
      </c>
      <c r="C1164" s="229" t="s">
        <v>1607</v>
      </c>
      <c r="D1164" s="224" t="s">
        <v>1046</v>
      </c>
      <c r="E1164" s="226"/>
      <c r="F1164" s="226">
        <v>50000</v>
      </c>
      <c r="G1164" s="227">
        <v>125221.77000000099</v>
      </c>
      <c r="H1164" s="192" t="s">
        <v>1128</v>
      </c>
    </row>
    <row r="1165" spans="1:8" ht="16" customHeight="1">
      <c r="A1165" s="185">
        <v>9</v>
      </c>
      <c r="B1165" s="193" t="s">
        <v>1044</v>
      </c>
      <c r="C1165" s="229" t="s">
        <v>1701</v>
      </c>
      <c r="D1165" s="224" t="s">
        <v>1046</v>
      </c>
      <c r="E1165" s="226"/>
      <c r="F1165" s="226">
        <v>426.5</v>
      </c>
      <c r="G1165" s="227">
        <v>122284.810000001</v>
      </c>
      <c r="H1165" s="192" t="s">
        <v>1075</v>
      </c>
    </row>
    <row r="1166" spans="1:8" ht="16" customHeight="1">
      <c r="A1166" s="185">
        <v>9</v>
      </c>
      <c r="B1166" s="193" t="s">
        <v>1044</v>
      </c>
      <c r="C1166" s="229" t="s">
        <v>1702</v>
      </c>
      <c r="D1166" s="224" t="s">
        <v>1046</v>
      </c>
      <c r="E1166" s="226"/>
      <c r="F1166" s="226">
        <v>10900</v>
      </c>
      <c r="G1166" s="227">
        <v>111384.810000001</v>
      </c>
      <c r="H1166" s="192" t="s">
        <v>1047</v>
      </c>
    </row>
    <row r="1167" spans="1:8" ht="16" customHeight="1">
      <c r="A1167" s="185">
        <v>9</v>
      </c>
      <c r="B1167" s="193" t="s">
        <v>1044</v>
      </c>
      <c r="C1167" s="229" t="s">
        <v>1703</v>
      </c>
      <c r="D1167" s="224" t="s">
        <v>1046</v>
      </c>
      <c r="E1167" s="226"/>
      <c r="F1167" s="226">
        <v>1720.76</v>
      </c>
      <c r="G1167" s="227">
        <v>109664.05000000101</v>
      </c>
      <c r="H1167" s="192" t="s">
        <v>1075</v>
      </c>
    </row>
    <row r="1168" spans="1:8" ht="16" customHeight="1">
      <c r="A1168" s="185">
        <v>9</v>
      </c>
      <c r="B1168" s="193" t="s">
        <v>1044</v>
      </c>
      <c r="C1168" s="229" t="s">
        <v>1704</v>
      </c>
      <c r="D1168" s="224" t="s">
        <v>1046</v>
      </c>
      <c r="E1168" s="226"/>
      <c r="F1168" s="226">
        <v>19015</v>
      </c>
      <c r="G1168" s="227">
        <v>90649.050000000701</v>
      </c>
      <c r="H1168" s="192" t="s">
        <v>1110</v>
      </c>
    </row>
    <row r="1169" spans="1:8" ht="16" customHeight="1">
      <c r="A1169" s="185">
        <v>9</v>
      </c>
      <c r="B1169" s="193" t="s">
        <v>1044</v>
      </c>
      <c r="C1169" s="229" t="s">
        <v>1705</v>
      </c>
      <c r="D1169" s="224" t="s">
        <v>1046</v>
      </c>
      <c r="E1169" s="226"/>
      <c r="F1169" s="226">
        <v>600</v>
      </c>
      <c r="G1169" s="227">
        <v>90049.050000000701</v>
      </c>
      <c r="H1169" s="192" t="s">
        <v>1110</v>
      </c>
    </row>
    <row r="1170" spans="1:8" ht="16" customHeight="1">
      <c r="A1170" s="185">
        <v>9</v>
      </c>
      <c r="B1170" s="193" t="s">
        <v>1044</v>
      </c>
      <c r="C1170" s="229" t="s">
        <v>1706</v>
      </c>
      <c r="D1170" s="224" t="s">
        <v>1046</v>
      </c>
      <c r="E1170" s="226"/>
      <c r="F1170" s="226">
        <v>1840</v>
      </c>
      <c r="G1170" s="227">
        <v>88209.050000000701</v>
      </c>
      <c r="H1170" s="192" t="s">
        <v>1110</v>
      </c>
    </row>
    <row r="1171" spans="1:8" ht="16" customHeight="1">
      <c r="A1171" s="185">
        <v>9</v>
      </c>
      <c r="B1171" s="193" t="s">
        <v>1044</v>
      </c>
      <c r="C1171" s="229" t="s">
        <v>1707</v>
      </c>
      <c r="D1171" s="224" t="s">
        <v>1046</v>
      </c>
      <c r="E1171" s="226"/>
      <c r="F1171" s="226">
        <v>537</v>
      </c>
      <c r="G1171" s="227">
        <v>87672.050000000701</v>
      </c>
      <c r="H1171" s="192" t="s">
        <v>1075</v>
      </c>
    </row>
    <row r="1172" spans="1:8" ht="16" customHeight="1">
      <c r="A1172" s="185">
        <v>9</v>
      </c>
      <c r="B1172" s="193" t="s">
        <v>1044</v>
      </c>
      <c r="C1172" s="229" t="s">
        <v>1708</v>
      </c>
      <c r="D1172" s="224" t="s">
        <v>1046</v>
      </c>
      <c r="E1172" s="226"/>
      <c r="F1172" s="226">
        <v>521.5</v>
      </c>
      <c r="G1172" s="227">
        <v>87150.550000000701</v>
      </c>
      <c r="H1172" s="192" t="s">
        <v>1075</v>
      </c>
    </row>
    <row r="1173" spans="1:8" ht="16" customHeight="1">
      <c r="A1173" s="185">
        <v>9</v>
      </c>
      <c r="B1173" s="193" t="s">
        <v>1044</v>
      </c>
      <c r="C1173" s="229" t="s">
        <v>1709</v>
      </c>
      <c r="D1173" s="224" t="s">
        <v>1046</v>
      </c>
      <c r="E1173" s="226"/>
      <c r="F1173" s="226">
        <v>603.5</v>
      </c>
      <c r="G1173" s="227">
        <v>86547.050000000701</v>
      </c>
      <c r="H1173" s="192" t="s">
        <v>1075</v>
      </c>
    </row>
    <row r="1174" spans="1:8" ht="16" customHeight="1">
      <c r="A1174" s="185">
        <v>9</v>
      </c>
      <c r="B1174" s="193" t="s">
        <v>1044</v>
      </c>
      <c r="C1174" s="229" t="s">
        <v>1710</v>
      </c>
      <c r="D1174" s="224" t="s">
        <v>1046</v>
      </c>
      <c r="E1174" s="226"/>
      <c r="F1174" s="226">
        <v>249.95</v>
      </c>
      <c r="G1174" s="227">
        <v>86297.100000000704</v>
      </c>
      <c r="H1174" s="192" t="s">
        <v>1077</v>
      </c>
    </row>
    <row r="1175" spans="1:8" ht="16" customHeight="1">
      <c r="A1175" s="185">
        <v>9</v>
      </c>
      <c r="B1175" s="193" t="s">
        <v>1044</v>
      </c>
      <c r="C1175" s="229" t="s">
        <v>1711</v>
      </c>
      <c r="D1175" s="224" t="s">
        <v>1046</v>
      </c>
      <c r="E1175" s="226"/>
      <c r="F1175" s="226">
        <v>1146.5</v>
      </c>
      <c r="G1175" s="227">
        <v>85150.600000000704</v>
      </c>
      <c r="H1175" s="192" t="s">
        <v>1053</v>
      </c>
    </row>
    <row r="1176" spans="1:8" ht="16" customHeight="1">
      <c r="A1176" s="185">
        <v>9</v>
      </c>
      <c r="B1176" s="193" t="s">
        <v>1044</v>
      </c>
      <c r="C1176" s="229" t="s">
        <v>1712</v>
      </c>
      <c r="D1176" s="224" t="s">
        <v>1046</v>
      </c>
      <c r="E1176" s="226"/>
      <c r="F1176" s="226">
        <v>4670</v>
      </c>
      <c r="G1176" s="227">
        <v>80480.600000000704</v>
      </c>
      <c r="H1176" s="192" t="s">
        <v>1110</v>
      </c>
    </row>
    <row r="1177" spans="1:8" ht="16" customHeight="1">
      <c r="A1177" s="185">
        <v>9</v>
      </c>
      <c r="B1177" s="193" t="s">
        <v>1044</v>
      </c>
      <c r="C1177" s="229" t="s">
        <v>1713</v>
      </c>
      <c r="D1177" s="224" t="s">
        <v>1046</v>
      </c>
      <c r="E1177" s="226"/>
      <c r="F1177" s="226">
        <v>6000</v>
      </c>
      <c r="G1177" s="227">
        <v>74480.600000000704</v>
      </c>
      <c r="H1177" s="192" t="s">
        <v>1110</v>
      </c>
    </row>
    <row r="1178" spans="1:8" ht="16" customHeight="1">
      <c r="A1178" s="185">
        <v>9</v>
      </c>
      <c r="B1178" s="193" t="s">
        <v>1044</v>
      </c>
      <c r="C1178" s="229" t="s">
        <v>1714</v>
      </c>
      <c r="D1178" s="224" t="s">
        <v>1046</v>
      </c>
      <c r="E1178" s="226"/>
      <c r="F1178" s="226">
        <v>110</v>
      </c>
      <c r="G1178" s="227">
        <v>74370.600000000704</v>
      </c>
      <c r="H1178" s="192" t="s">
        <v>1108</v>
      </c>
    </row>
    <row r="1179" spans="1:8" ht="16" customHeight="1">
      <c r="A1179" s="185">
        <v>9</v>
      </c>
      <c r="B1179" s="193" t="s">
        <v>1044</v>
      </c>
      <c r="C1179" s="229" t="s">
        <v>1715</v>
      </c>
      <c r="D1179" s="224" t="s">
        <v>1046</v>
      </c>
      <c r="E1179" s="226"/>
      <c r="F1179" s="226">
        <v>3000</v>
      </c>
      <c r="G1179" s="227">
        <v>71370.600000000704</v>
      </c>
      <c r="H1179" s="192" t="s">
        <v>1047</v>
      </c>
    </row>
    <row r="1180" spans="1:8" ht="16" customHeight="1">
      <c r="A1180" s="185">
        <v>9</v>
      </c>
      <c r="B1180" s="193" t="s">
        <v>1044</v>
      </c>
      <c r="C1180" s="229" t="s">
        <v>1716</v>
      </c>
      <c r="D1180" s="224" t="s">
        <v>1046</v>
      </c>
      <c r="E1180" s="226"/>
      <c r="F1180" s="226">
        <v>260.5</v>
      </c>
      <c r="G1180" s="227">
        <v>71110.100000000704</v>
      </c>
      <c r="H1180" s="192" t="s">
        <v>1075</v>
      </c>
    </row>
    <row r="1181" spans="1:8" ht="16" customHeight="1">
      <c r="A1181" s="185">
        <v>9</v>
      </c>
      <c r="B1181" s="193" t="s">
        <v>1044</v>
      </c>
      <c r="C1181" s="229" t="s">
        <v>1717</v>
      </c>
      <c r="D1181" s="224" t="s">
        <v>1046</v>
      </c>
      <c r="E1181" s="226"/>
      <c r="F1181" s="226">
        <v>7862.72</v>
      </c>
      <c r="G1181" s="227">
        <v>33247.380000000703</v>
      </c>
      <c r="H1181" s="192" t="s">
        <v>1047</v>
      </c>
    </row>
    <row r="1182" spans="1:8" ht="16" customHeight="1">
      <c r="A1182" s="185">
        <v>9</v>
      </c>
      <c r="B1182" s="193" t="s">
        <v>1044</v>
      </c>
      <c r="C1182" s="229" t="s">
        <v>1165</v>
      </c>
      <c r="D1182" s="224" t="s">
        <v>1046</v>
      </c>
      <c r="E1182" s="226"/>
      <c r="F1182" s="226">
        <v>93.1</v>
      </c>
      <c r="G1182" s="227">
        <v>33154.280000000697</v>
      </c>
      <c r="H1182" s="192" t="s">
        <v>1071</v>
      </c>
    </row>
    <row r="1183" spans="1:8" ht="16" customHeight="1">
      <c r="A1183" s="185">
        <v>9</v>
      </c>
      <c r="B1183" s="193" t="s">
        <v>1044</v>
      </c>
      <c r="C1183" s="229" t="s">
        <v>1165</v>
      </c>
      <c r="D1183" s="224" t="s">
        <v>1046</v>
      </c>
      <c r="E1183" s="226"/>
      <c r="F1183" s="226">
        <v>29.45</v>
      </c>
      <c r="G1183" s="227">
        <v>33124.8300000007</v>
      </c>
      <c r="H1183" s="192" t="s">
        <v>1071</v>
      </c>
    </row>
    <row r="1184" spans="1:8" ht="16" customHeight="1">
      <c r="A1184" s="185">
        <v>9</v>
      </c>
      <c r="B1184" s="193" t="s">
        <v>1044</v>
      </c>
      <c r="C1184" s="229" t="s">
        <v>1165</v>
      </c>
      <c r="D1184" s="224" t="s">
        <v>1046</v>
      </c>
      <c r="E1184" s="226"/>
      <c r="F1184" s="226">
        <v>12.09</v>
      </c>
      <c r="G1184" s="227">
        <v>33112.740000000696</v>
      </c>
      <c r="H1184" s="192" t="s">
        <v>1071</v>
      </c>
    </row>
    <row r="1185" spans="1:8" ht="16" customHeight="1">
      <c r="A1185" s="185">
        <v>9</v>
      </c>
      <c r="B1185" s="193" t="s">
        <v>1044</v>
      </c>
      <c r="C1185" s="229" t="s">
        <v>1165</v>
      </c>
      <c r="D1185" s="224" t="s">
        <v>1046</v>
      </c>
      <c r="E1185" s="226"/>
      <c r="F1185" s="226">
        <v>16.149999999999999</v>
      </c>
      <c r="G1185" s="227">
        <v>33096.590000000702</v>
      </c>
      <c r="H1185" s="192" t="s">
        <v>1071</v>
      </c>
    </row>
    <row r="1186" spans="1:8" ht="16" customHeight="1">
      <c r="A1186" s="185">
        <v>9</v>
      </c>
      <c r="B1186" s="193" t="s">
        <v>1044</v>
      </c>
      <c r="C1186" s="229" t="s">
        <v>1165</v>
      </c>
      <c r="D1186" s="224" t="s">
        <v>1046</v>
      </c>
      <c r="E1186" s="226"/>
      <c r="F1186" s="226">
        <v>17.8</v>
      </c>
      <c r="G1186" s="227">
        <v>33078.790000000699</v>
      </c>
      <c r="H1186" s="192" t="s">
        <v>1071</v>
      </c>
    </row>
    <row r="1187" spans="1:8" ht="16" customHeight="1">
      <c r="A1187" s="185">
        <v>9</v>
      </c>
      <c r="B1187" s="193" t="s">
        <v>1044</v>
      </c>
      <c r="C1187" s="229" t="s">
        <v>1165</v>
      </c>
      <c r="D1187" s="224" t="s">
        <v>1046</v>
      </c>
      <c r="E1187" s="226"/>
      <c r="F1187" s="226">
        <v>2.85</v>
      </c>
      <c r="G1187" s="227">
        <v>33075.940000000701</v>
      </c>
      <c r="H1187" s="192" t="s">
        <v>1071</v>
      </c>
    </row>
    <row r="1188" spans="1:8" ht="16" customHeight="1">
      <c r="A1188" s="185">
        <v>9</v>
      </c>
      <c r="B1188" s="193" t="s">
        <v>1044</v>
      </c>
      <c r="C1188" s="229" t="s">
        <v>1165</v>
      </c>
      <c r="D1188" s="224" t="s">
        <v>1046</v>
      </c>
      <c r="E1188" s="226"/>
      <c r="F1188" s="226">
        <v>84.55</v>
      </c>
      <c r="G1188" s="227">
        <v>32991.390000000698</v>
      </c>
      <c r="H1188" s="192" t="s">
        <v>1071</v>
      </c>
    </row>
    <row r="1189" spans="1:8" ht="16" customHeight="1">
      <c r="A1189" s="185">
        <v>9</v>
      </c>
      <c r="B1189" s="193" t="s">
        <v>1044</v>
      </c>
      <c r="C1189" s="229" t="s">
        <v>1165</v>
      </c>
      <c r="D1189" s="224" t="s">
        <v>1046</v>
      </c>
      <c r="E1189" s="226"/>
      <c r="F1189" s="226">
        <v>108.3</v>
      </c>
      <c r="G1189" s="227">
        <v>32883.090000000702</v>
      </c>
      <c r="H1189" s="192" t="s">
        <v>1071</v>
      </c>
    </row>
    <row r="1190" spans="1:8" ht="16" customHeight="1">
      <c r="A1190" s="185">
        <v>9</v>
      </c>
      <c r="B1190" s="193" t="s">
        <v>1044</v>
      </c>
      <c r="C1190" s="229" t="s">
        <v>1165</v>
      </c>
      <c r="D1190" s="224" t="s">
        <v>1046</v>
      </c>
      <c r="E1190" s="226"/>
      <c r="F1190" s="226">
        <v>84.55</v>
      </c>
      <c r="G1190" s="227">
        <v>32798.540000000699</v>
      </c>
      <c r="H1190" s="192" t="s">
        <v>1071</v>
      </c>
    </row>
    <row r="1191" spans="1:8" ht="16" customHeight="1">
      <c r="A1191" s="185">
        <v>9</v>
      </c>
      <c r="B1191" s="193" t="s">
        <v>1044</v>
      </c>
      <c r="C1191" s="229" t="s">
        <v>1718</v>
      </c>
      <c r="D1191" s="224" t="s">
        <v>1046</v>
      </c>
      <c r="E1191" s="226"/>
      <c r="F1191" s="226">
        <v>9506.25</v>
      </c>
      <c r="G1191" s="227">
        <v>326492.29000000103</v>
      </c>
      <c r="H1191" s="192" t="s">
        <v>1110</v>
      </c>
    </row>
    <row r="1192" spans="1:8" ht="16" customHeight="1">
      <c r="A1192" s="185">
        <v>9</v>
      </c>
      <c r="B1192" s="193" t="s">
        <v>1044</v>
      </c>
      <c r="C1192" s="229" t="s">
        <v>1719</v>
      </c>
      <c r="D1192" s="224" t="s">
        <v>1046</v>
      </c>
      <c r="E1192" s="226"/>
      <c r="F1192" s="226">
        <v>4000</v>
      </c>
      <c r="G1192" s="227">
        <v>162492.290000001</v>
      </c>
      <c r="H1192" s="192" t="s">
        <v>1124</v>
      </c>
    </row>
    <row r="1193" spans="1:8" ht="16" customHeight="1">
      <c r="A1193" s="185">
        <v>9</v>
      </c>
      <c r="B1193" s="193" t="s">
        <v>1044</v>
      </c>
      <c r="C1193" s="229" t="s">
        <v>1720</v>
      </c>
      <c r="D1193" s="224" t="s">
        <v>1046</v>
      </c>
      <c r="E1193" s="226"/>
      <c r="F1193" s="226">
        <v>50000</v>
      </c>
      <c r="G1193" s="227">
        <v>112492.290000001</v>
      </c>
      <c r="H1193" s="192" t="s">
        <v>1110</v>
      </c>
    </row>
    <row r="1194" spans="1:8" ht="16" customHeight="1">
      <c r="A1194" s="185">
        <v>9</v>
      </c>
      <c r="B1194" s="193" t="s">
        <v>1044</v>
      </c>
      <c r="C1194" s="229" t="s">
        <v>1165</v>
      </c>
      <c r="D1194" s="232" t="s">
        <v>1046</v>
      </c>
      <c r="E1194" s="226"/>
      <c r="F1194" s="226">
        <v>15.95</v>
      </c>
      <c r="G1194" s="227">
        <v>71726.340000000695</v>
      </c>
      <c r="H1194" s="192" t="s">
        <v>1071</v>
      </c>
    </row>
    <row r="1195" spans="1:8" ht="16" customHeight="1">
      <c r="A1195" s="185">
        <v>9</v>
      </c>
      <c r="B1195" s="193" t="s">
        <v>1044</v>
      </c>
      <c r="C1195" s="229" t="s">
        <v>1165</v>
      </c>
      <c r="D1195" s="232" t="s">
        <v>1046</v>
      </c>
      <c r="E1195" s="226"/>
      <c r="F1195" s="226">
        <v>56.03</v>
      </c>
      <c r="G1195" s="227">
        <v>71670.310000000696</v>
      </c>
      <c r="H1195" s="192" t="s">
        <v>1071</v>
      </c>
    </row>
    <row r="1196" spans="1:8" ht="16" customHeight="1">
      <c r="A1196" s="185">
        <v>9</v>
      </c>
      <c r="B1196" s="193" t="s">
        <v>1044</v>
      </c>
      <c r="C1196" s="229" t="s">
        <v>1721</v>
      </c>
      <c r="D1196" s="224" t="s">
        <v>1046</v>
      </c>
      <c r="E1196" s="226"/>
      <c r="F1196" s="226">
        <v>960</v>
      </c>
      <c r="G1196" s="227">
        <v>253981.75000000099</v>
      </c>
      <c r="H1196" s="192" t="s">
        <v>1053</v>
      </c>
    </row>
    <row r="1197" spans="1:8" ht="16" customHeight="1">
      <c r="A1197" s="185">
        <v>9</v>
      </c>
      <c r="B1197" s="193" t="s">
        <v>1044</v>
      </c>
      <c r="C1197" s="229" t="s">
        <v>1722</v>
      </c>
      <c r="D1197" s="224" t="s">
        <v>1046</v>
      </c>
      <c r="E1197" s="226"/>
      <c r="F1197" s="226">
        <v>400</v>
      </c>
      <c r="G1197" s="227">
        <v>253581.75000000099</v>
      </c>
      <c r="H1197" s="192" t="s">
        <v>1053</v>
      </c>
    </row>
    <row r="1198" spans="1:8" ht="16" customHeight="1">
      <c r="A1198" s="185">
        <v>9</v>
      </c>
      <c r="B1198" s="193" t="s">
        <v>1044</v>
      </c>
      <c r="C1198" s="229" t="s">
        <v>1723</v>
      </c>
      <c r="D1198" s="203" t="s">
        <v>1046</v>
      </c>
      <c r="E1198" s="226"/>
      <c r="F1198" s="226">
        <v>1644.83</v>
      </c>
      <c r="G1198" s="227">
        <v>251936.920000001</v>
      </c>
      <c r="H1198" s="192" t="s">
        <v>1106</v>
      </c>
    </row>
    <row r="1199" spans="1:8" ht="16" customHeight="1">
      <c r="A1199" s="185">
        <v>9</v>
      </c>
      <c r="B1199" s="193" t="s">
        <v>1044</v>
      </c>
      <c r="C1199" s="229" t="s">
        <v>1165</v>
      </c>
      <c r="D1199" s="224" t="s">
        <v>1046</v>
      </c>
      <c r="E1199" s="226"/>
      <c r="F1199" s="226">
        <v>145.85</v>
      </c>
      <c r="G1199" s="227">
        <v>251791.070000001</v>
      </c>
      <c r="H1199" s="192" t="s">
        <v>1071</v>
      </c>
    </row>
    <row r="1200" spans="1:8" ht="16" customHeight="1">
      <c r="A1200" s="185">
        <v>9</v>
      </c>
      <c r="B1200" s="193" t="s">
        <v>1044</v>
      </c>
      <c r="C1200" s="229" t="s">
        <v>1724</v>
      </c>
      <c r="D1200" s="224" t="s">
        <v>1046</v>
      </c>
      <c r="E1200" s="226"/>
      <c r="F1200" s="226">
        <v>805</v>
      </c>
      <c r="G1200" s="227">
        <v>369152.02000000101</v>
      </c>
      <c r="H1200" s="192" t="s">
        <v>1124</v>
      </c>
    </row>
    <row r="1201" spans="1:8" ht="16" customHeight="1">
      <c r="A1201" s="185">
        <v>9</v>
      </c>
      <c r="B1201" s="193" t="s">
        <v>1044</v>
      </c>
      <c r="C1201" s="229" t="s">
        <v>1725</v>
      </c>
      <c r="D1201" s="224" t="s">
        <v>1046</v>
      </c>
      <c r="E1201" s="226"/>
      <c r="F1201" s="226">
        <v>500</v>
      </c>
      <c r="G1201" s="227">
        <v>368652.02000000101</v>
      </c>
      <c r="H1201" s="192" t="s">
        <v>1053</v>
      </c>
    </row>
    <row r="1202" spans="1:8" ht="16" customHeight="1">
      <c r="A1202" s="185">
        <v>9</v>
      </c>
      <c r="B1202" s="193" t="s">
        <v>1044</v>
      </c>
      <c r="C1202" s="229" t="s">
        <v>1726</v>
      </c>
      <c r="D1202" s="224" t="s">
        <v>1046</v>
      </c>
      <c r="E1202" s="226"/>
      <c r="F1202" s="226">
        <v>100</v>
      </c>
      <c r="G1202" s="227">
        <v>368552.02000000101</v>
      </c>
      <c r="H1202" s="192" t="s">
        <v>1053</v>
      </c>
    </row>
    <row r="1203" spans="1:8" ht="16" customHeight="1">
      <c r="A1203" s="185">
        <v>9</v>
      </c>
      <c r="B1203" s="193" t="s">
        <v>1044</v>
      </c>
      <c r="C1203" s="229" t="s">
        <v>1727</v>
      </c>
      <c r="D1203" s="224" t="s">
        <v>1046</v>
      </c>
      <c r="E1203" s="226"/>
      <c r="F1203" s="226">
        <v>348</v>
      </c>
      <c r="G1203" s="227">
        <v>368204.02000000101</v>
      </c>
      <c r="H1203" s="192" t="s">
        <v>1124</v>
      </c>
    </row>
    <row r="1204" spans="1:8" ht="16" customHeight="1">
      <c r="A1204" s="185">
        <v>9</v>
      </c>
      <c r="B1204" s="193" t="s">
        <v>1044</v>
      </c>
      <c r="C1204" s="229" t="s">
        <v>1728</v>
      </c>
      <c r="D1204" s="224" t="s">
        <v>1046</v>
      </c>
      <c r="E1204" s="226"/>
      <c r="F1204" s="226">
        <v>455</v>
      </c>
      <c r="G1204" s="227">
        <v>367749.02000000101</v>
      </c>
      <c r="H1204" s="192" t="s">
        <v>1083</v>
      </c>
    </row>
    <row r="1205" spans="1:8" ht="16" customHeight="1">
      <c r="A1205" s="185">
        <v>9</v>
      </c>
      <c r="B1205" s="193" t="s">
        <v>1044</v>
      </c>
      <c r="C1205" s="229" t="s">
        <v>1729</v>
      </c>
      <c r="D1205" s="224" t="s">
        <v>1046</v>
      </c>
      <c r="E1205" s="226"/>
      <c r="F1205" s="226">
        <v>4672</v>
      </c>
      <c r="G1205" s="227">
        <v>363077.02000000101</v>
      </c>
      <c r="H1205" s="192" t="s">
        <v>1124</v>
      </c>
    </row>
    <row r="1206" spans="1:8" ht="16" customHeight="1">
      <c r="A1206" s="185">
        <v>9</v>
      </c>
      <c r="B1206" s="193" t="s">
        <v>1044</v>
      </c>
      <c r="C1206" s="229" t="s">
        <v>1730</v>
      </c>
      <c r="D1206" s="224" t="s">
        <v>1046</v>
      </c>
      <c r="E1206" s="226"/>
      <c r="F1206" s="226">
        <v>1940</v>
      </c>
      <c r="G1206" s="227">
        <v>361137.02000000101</v>
      </c>
      <c r="H1206" s="192" t="s">
        <v>1047</v>
      </c>
    </row>
    <row r="1207" spans="1:8" ht="16" customHeight="1">
      <c r="A1207" s="185">
        <v>9</v>
      </c>
      <c r="B1207" s="193" t="s">
        <v>1044</v>
      </c>
      <c r="C1207" s="229" t="s">
        <v>1731</v>
      </c>
      <c r="D1207" s="224" t="s">
        <v>1046</v>
      </c>
      <c r="E1207" s="226"/>
      <c r="F1207" s="226">
        <v>308.62</v>
      </c>
      <c r="G1207" s="227">
        <v>360828.40000000101</v>
      </c>
      <c r="H1207" s="192" t="s">
        <v>1075</v>
      </c>
    </row>
    <row r="1208" spans="1:8" ht="16" customHeight="1">
      <c r="A1208" s="185">
        <v>9</v>
      </c>
      <c r="B1208" s="193" t="s">
        <v>1044</v>
      </c>
      <c r="C1208" s="229" t="s">
        <v>1732</v>
      </c>
      <c r="D1208" s="224" t="s">
        <v>1046</v>
      </c>
      <c r="E1208" s="226"/>
      <c r="F1208" s="226">
        <v>364.5</v>
      </c>
      <c r="G1208" s="227">
        <v>360463.90000000101</v>
      </c>
      <c r="H1208" s="192" t="s">
        <v>1075</v>
      </c>
    </row>
    <row r="1209" spans="1:8" ht="16" customHeight="1">
      <c r="A1209" s="185">
        <v>9</v>
      </c>
      <c r="B1209" s="193" t="s">
        <v>1044</v>
      </c>
      <c r="C1209" s="229" t="s">
        <v>1733</v>
      </c>
      <c r="D1209" s="224" t="s">
        <v>1046</v>
      </c>
      <c r="E1209" s="226"/>
      <c r="F1209" s="226">
        <v>580</v>
      </c>
      <c r="G1209" s="227">
        <v>359883.90000000101</v>
      </c>
      <c r="H1209" s="192" t="s">
        <v>1053</v>
      </c>
    </row>
    <row r="1210" spans="1:8" ht="16" customHeight="1">
      <c r="A1210" s="185">
        <v>9</v>
      </c>
      <c r="B1210" s="193" t="s">
        <v>1044</v>
      </c>
      <c r="C1210" s="229" t="s">
        <v>1734</v>
      </c>
      <c r="D1210" s="224" t="s">
        <v>1046</v>
      </c>
      <c r="E1210" s="226"/>
      <c r="F1210" s="226">
        <v>212</v>
      </c>
      <c r="G1210" s="227">
        <v>359671.90000000101</v>
      </c>
      <c r="H1210" s="192" t="s">
        <v>1075</v>
      </c>
    </row>
    <row r="1211" spans="1:8" ht="16" customHeight="1">
      <c r="A1211" s="185">
        <v>9</v>
      </c>
      <c r="B1211" s="193" t="s">
        <v>1044</v>
      </c>
      <c r="C1211" s="229" t="s">
        <v>1735</v>
      </c>
      <c r="D1211" s="224" t="s">
        <v>1046</v>
      </c>
      <c r="E1211" s="226"/>
      <c r="F1211" s="226">
        <v>286</v>
      </c>
      <c r="G1211" s="227">
        <v>358385.90000000101</v>
      </c>
      <c r="H1211" s="192" t="s">
        <v>1077</v>
      </c>
    </row>
    <row r="1212" spans="1:8" ht="16" customHeight="1">
      <c r="A1212" s="185">
        <v>9</v>
      </c>
      <c r="B1212" s="193" t="s">
        <v>1044</v>
      </c>
      <c r="C1212" s="229" t="s">
        <v>1736</v>
      </c>
      <c r="D1212" s="224" t="s">
        <v>1046</v>
      </c>
      <c r="E1212" s="226"/>
      <c r="F1212" s="226">
        <v>4510</v>
      </c>
      <c r="G1212" s="227">
        <v>353875.90000000101</v>
      </c>
      <c r="H1212" s="192" t="s">
        <v>1108</v>
      </c>
    </row>
    <row r="1213" spans="1:8" ht="16" customHeight="1">
      <c r="A1213" s="185">
        <v>9</v>
      </c>
      <c r="B1213" s="193" t="s">
        <v>1044</v>
      </c>
      <c r="C1213" s="229" t="s">
        <v>1737</v>
      </c>
      <c r="D1213" s="224" t="s">
        <v>1046</v>
      </c>
      <c r="E1213" s="226"/>
      <c r="F1213" s="226">
        <v>203.5</v>
      </c>
      <c r="G1213" s="227">
        <v>353672.40000000101</v>
      </c>
      <c r="H1213" s="192" t="s">
        <v>1075</v>
      </c>
    </row>
    <row r="1214" spans="1:8" ht="16" customHeight="1">
      <c r="A1214" s="185">
        <v>9</v>
      </c>
      <c r="B1214" s="193" t="s">
        <v>1044</v>
      </c>
      <c r="C1214" s="229" t="s">
        <v>1738</v>
      </c>
      <c r="D1214" s="224" t="s">
        <v>1046</v>
      </c>
      <c r="E1214" s="226"/>
      <c r="F1214" s="226">
        <v>240</v>
      </c>
      <c r="G1214" s="227">
        <v>353432.40000000101</v>
      </c>
      <c r="H1214" s="192" t="s">
        <v>1110</v>
      </c>
    </row>
    <row r="1215" spans="1:8" ht="16" customHeight="1">
      <c r="A1215" s="185">
        <v>9</v>
      </c>
      <c r="B1215" s="193" t="s">
        <v>1044</v>
      </c>
      <c r="C1215" s="229" t="s">
        <v>1739</v>
      </c>
      <c r="D1215" s="224" t="s">
        <v>1046</v>
      </c>
      <c r="E1215" s="226"/>
      <c r="F1215" s="226">
        <v>480</v>
      </c>
      <c r="G1215" s="227">
        <v>352952.40000000101</v>
      </c>
      <c r="H1215" s="192" t="s">
        <v>1110</v>
      </c>
    </row>
    <row r="1216" spans="1:8" ht="16" customHeight="1">
      <c r="A1216" s="185">
        <v>9</v>
      </c>
      <c r="B1216" s="193" t="s">
        <v>1044</v>
      </c>
      <c r="C1216" s="229" t="s">
        <v>1740</v>
      </c>
      <c r="D1216" s="224" t="s">
        <v>1046</v>
      </c>
      <c r="E1216" s="226"/>
      <c r="F1216" s="226">
        <v>789.1</v>
      </c>
      <c r="G1216" s="227">
        <v>352163.30000000098</v>
      </c>
      <c r="H1216" s="192" t="s">
        <v>1075</v>
      </c>
    </row>
    <row r="1217" spans="1:8" ht="16" customHeight="1">
      <c r="A1217" s="185">
        <v>9</v>
      </c>
      <c r="B1217" s="193" t="s">
        <v>1044</v>
      </c>
      <c r="C1217" s="229" t="s">
        <v>1741</v>
      </c>
      <c r="D1217" s="224" t="s">
        <v>1046</v>
      </c>
      <c r="E1217" s="226"/>
      <c r="F1217" s="226">
        <v>247</v>
      </c>
      <c r="G1217" s="227">
        <v>351916.30000000098</v>
      </c>
      <c r="H1217" s="192" t="s">
        <v>1075</v>
      </c>
    </row>
    <row r="1218" spans="1:8" ht="16" customHeight="1">
      <c r="A1218" s="185">
        <v>9</v>
      </c>
      <c r="B1218" s="193" t="s">
        <v>1044</v>
      </c>
      <c r="C1218" s="229" t="s">
        <v>1742</v>
      </c>
      <c r="D1218" s="224" t="s">
        <v>1046</v>
      </c>
      <c r="E1218" s="226"/>
      <c r="F1218" s="226">
        <v>389</v>
      </c>
      <c r="G1218" s="227">
        <v>351527.30000000098</v>
      </c>
      <c r="H1218" s="192" t="s">
        <v>1075</v>
      </c>
    </row>
    <row r="1219" spans="1:8" ht="16" customHeight="1">
      <c r="A1219" s="185">
        <v>9</v>
      </c>
      <c r="B1219" s="193" t="s">
        <v>1044</v>
      </c>
      <c r="C1219" s="229" t="s">
        <v>1743</v>
      </c>
      <c r="D1219" s="224" t="s">
        <v>1046</v>
      </c>
      <c r="E1219" s="226"/>
      <c r="F1219" s="226">
        <v>960</v>
      </c>
      <c r="G1219" s="227">
        <v>350567.30000000098</v>
      </c>
      <c r="H1219" s="192" t="s">
        <v>1110</v>
      </c>
    </row>
    <row r="1220" spans="1:8" ht="16" customHeight="1">
      <c r="A1220" s="185">
        <v>9</v>
      </c>
      <c r="B1220" s="193" t="s">
        <v>1044</v>
      </c>
      <c r="C1220" s="229" t="s">
        <v>1744</v>
      </c>
      <c r="D1220" s="224" t="s">
        <v>1046</v>
      </c>
      <c r="E1220" s="226"/>
      <c r="F1220" s="226">
        <v>275.5</v>
      </c>
      <c r="G1220" s="227">
        <v>350291.80000000098</v>
      </c>
      <c r="H1220" s="192" t="s">
        <v>1075</v>
      </c>
    </row>
    <row r="1221" spans="1:8" ht="16" customHeight="1">
      <c r="A1221" s="185">
        <v>9</v>
      </c>
      <c r="B1221" s="193" t="s">
        <v>1044</v>
      </c>
      <c r="C1221" s="229" t="s">
        <v>1745</v>
      </c>
      <c r="D1221" s="224" t="s">
        <v>1046</v>
      </c>
      <c r="E1221" s="226"/>
      <c r="F1221" s="226">
        <v>3918</v>
      </c>
      <c r="G1221" s="227">
        <v>346373.80000000098</v>
      </c>
      <c r="H1221" s="192" t="s">
        <v>1093</v>
      </c>
    </row>
    <row r="1222" spans="1:8" ht="16" customHeight="1">
      <c r="A1222" s="185">
        <v>9</v>
      </c>
      <c r="B1222" s="193" t="s">
        <v>1044</v>
      </c>
      <c r="C1222" s="229" t="s">
        <v>1746</v>
      </c>
      <c r="D1222" s="224" t="s">
        <v>1046</v>
      </c>
      <c r="E1222" s="226"/>
      <c r="F1222" s="226">
        <v>2125</v>
      </c>
      <c r="G1222" s="227">
        <v>344248.80000000098</v>
      </c>
      <c r="H1222" s="192" t="s">
        <v>1075</v>
      </c>
    </row>
    <row r="1223" spans="1:8" ht="16" customHeight="1">
      <c r="A1223" s="185">
        <v>9</v>
      </c>
      <c r="B1223" s="193" t="s">
        <v>1044</v>
      </c>
      <c r="C1223" s="229" t="s">
        <v>1747</v>
      </c>
      <c r="D1223" s="224" t="s">
        <v>1046</v>
      </c>
      <c r="E1223" s="226"/>
      <c r="F1223" s="226">
        <v>1622.73</v>
      </c>
      <c r="G1223" s="227">
        <v>342626.070000001</v>
      </c>
      <c r="H1223" s="192" t="s">
        <v>1075</v>
      </c>
    </row>
    <row r="1224" spans="1:8" ht="16" customHeight="1">
      <c r="A1224" s="185">
        <v>9</v>
      </c>
      <c r="B1224" s="193" t="s">
        <v>1044</v>
      </c>
      <c r="C1224" s="229" t="s">
        <v>1748</v>
      </c>
      <c r="D1224" s="224" t="s">
        <v>1046</v>
      </c>
      <c r="E1224" s="226"/>
      <c r="F1224" s="226">
        <v>1597</v>
      </c>
      <c r="G1224" s="227">
        <v>341029.070000001</v>
      </c>
      <c r="H1224" s="192" t="s">
        <v>1075</v>
      </c>
    </row>
    <row r="1225" spans="1:8" ht="16" customHeight="1">
      <c r="A1225" s="185">
        <v>9</v>
      </c>
      <c r="B1225" s="193" t="s">
        <v>1044</v>
      </c>
      <c r="C1225" s="229" t="s">
        <v>1749</v>
      </c>
      <c r="D1225" s="224" t="s">
        <v>1046</v>
      </c>
      <c r="E1225" s="226"/>
      <c r="F1225" s="226">
        <v>1634</v>
      </c>
      <c r="G1225" s="227">
        <v>339395.070000001</v>
      </c>
      <c r="H1225" s="192" t="s">
        <v>1075</v>
      </c>
    </row>
    <row r="1226" spans="1:8" ht="16" customHeight="1">
      <c r="A1226" s="185">
        <v>9</v>
      </c>
      <c r="B1226" s="193" t="s">
        <v>1044</v>
      </c>
      <c r="C1226" s="229" t="s">
        <v>1750</v>
      </c>
      <c r="D1226" s="224" t="s">
        <v>1046</v>
      </c>
      <c r="E1226" s="226"/>
      <c r="F1226" s="226">
        <v>1451.5</v>
      </c>
      <c r="G1226" s="227">
        <v>337943.570000001</v>
      </c>
      <c r="H1226" s="192" t="s">
        <v>1075</v>
      </c>
    </row>
    <row r="1227" spans="1:8" ht="16" customHeight="1">
      <c r="A1227" s="185">
        <v>9</v>
      </c>
      <c r="B1227" s="193" t="s">
        <v>1044</v>
      </c>
      <c r="C1227" s="229" t="s">
        <v>1751</v>
      </c>
      <c r="D1227" s="224" t="s">
        <v>1046</v>
      </c>
      <c r="E1227" s="226"/>
      <c r="F1227" s="226">
        <v>6896.57</v>
      </c>
      <c r="G1227" s="227">
        <v>331047.00000000099</v>
      </c>
      <c r="H1227" s="192" t="s">
        <v>1075</v>
      </c>
    </row>
    <row r="1228" spans="1:8" ht="16" customHeight="1">
      <c r="A1228" s="185">
        <v>9</v>
      </c>
      <c r="B1228" s="193" t="s">
        <v>1044</v>
      </c>
      <c r="C1228" s="229" t="s">
        <v>1752</v>
      </c>
      <c r="D1228" s="224" t="s">
        <v>1046</v>
      </c>
      <c r="E1228" s="226"/>
      <c r="F1228" s="226">
        <v>3680.31</v>
      </c>
      <c r="G1228" s="227">
        <v>327366.69000000099</v>
      </c>
      <c r="H1228" s="192" t="s">
        <v>1075</v>
      </c>
    </row>
    <row r="1229" spans="1:8" ht="16" customHeight="1">
      <c r="A1229" s="185">
        <v>9</v>
      </c>
      <c r="B1229" s="193" t="s">
        <v>1044</v>
      </c>
      <c r="C1229" s="229" t="s">
        <v>1753</v>
      </c>
      <c r="D1229" s="224" t="s">
        <v>1046</v>
      </c>
      <c r="E1229" s="226"/>
      <c r="F1229" s="226">
        <v>435.43</v>
      </c>
      <c r="G1229" s="227">
        <v>326931.260000001</v>
      </c>
      <c r="H1229" s="192" t="s">
        <v>1075</v>
      </c>
    </row>
    <row r="1230" spans="1:8" ht="16" customHeight="1">
      <c r="A1230" s="185">
        <v>9</v>
      </c>
      <c r="B1230" s="193" t="s">
        <v>1044</v>
      </c>
      <c r="C1230" s="229" t="s">
        <v>1754</v>
      </c>
      <c r="D1230" s="224" t="s">
        <v>1046</v>
      </c>
      <c r="E1230" s="226"/>
      <c r="F1230" s="226">
        <v>768</v>
      </c>
      <c r="G1230" s="227">
        <v>326163.260000001</v>
      </c>
      <c r="H1230" s="192" t="s">
        <v>1075</v>
      </c>
    </row>
    <row r="1231" spans="1:8" ht="16" customHeight="1">
      <c r="A1231" s="185">
        <v>9</v>
      </c>
      <c r="B1231" s="193" t="s">
        <v>1044</v>
      </c>
      <c r="C1231" s="229" t="s">
        <v>1755</v>
      </c>
      <c r="D1231" s="224" t="s">
        <v>1046</v>
      </c>
      <c r="E1231" s="226"/>
      <c r="F1231" s="226">
        <v>1370.04</v>
      </c>
      <c r="G1231" s="227">
        <v>324793.22000000102</v>
      </c>
      <c r="H1231" s="192" t="s">
        <v>1075</v>
      </c>
    </row>
    <row r="1232" spans="1:8" ht="16" customHeight="1">
      <c r="A1232" s="185">
        <v>9</v>
      </c>
      <c r="B1232" s="193" t="s">
        <v>1044</v>
      </c>
      <c r="C1232" s="229" t="s">
        <v>1756</v>
      </c>
      <c r="D1232" s="224" t="s">
        <v>1046</v>
      </c>
      <c r="E1232" s="226"/>
      <c r="F1232" s="226">
        <v>1256.43</v>
      </c>
      <c r="G1232" s="227">
        <v>323536.79000000103</v>
      </c>
      <c r="H1232" s="192" t="s">
        <v>1075</v>
      </c>
    </row>
    <row r="1233" spans="1:8" ht="16" customHeight="1">
      <c r="A1233" s="185">
        <v>9</v>
      </c>
      <c r="B1233" s="193" t="s">
        <v>1044</v>
      </c>
      <c r="C1233" s="229" t="s">
        <v>1757</v>
      </c>
      <c r="D1233" s="224" t="s">
        <v>1046</v>
      </c>
      <c r="E1233" s="226"/>
      <c r="F1233" s="226">
        <v>140200</v>
      </c>
      <c r="G1233" s="227">
        <v>183336.790000001</v>
      </c>
      <c r="H1233" s="192" t="s">
        <v>1091</v>
      </c>
    </row>
    <row r="1234" spans="1:8" ht="16" customHeight="1">
      <c r="A1234" s="185">
        <v>9</v>
      </c>
      <c r="B1234" s="193" t="s">
        <v>1044</v>
      </c>
      <c r="C1234" s="229" t="s">
        <v>1758</v>
      </c>
      <c r="D1234" s="224" t="s">
        <v>1046</v>
      </c>
      <c r="E1234" s="226"/>
      <c r="F1234" s="226">
        <v>150000</v>
      </c>
      <c r="G1234" s="227">
        <v>33336.790000000903</v>
      </c>
      <c r="H1234" s="192" t="s">
        <v>1091</v>
      </c>
    </row>
    <row r="1235" spans="1:8" ht="16" customHeight="1">
      <c r="A1235" s="185">
        <v>9</v>
      </c>
      <c r="B1235" s="193" t="s">
        <v>1044</v>
      </c>
      <c r="C1235" s="229" t="s">
        <v>1165</v>
      </c>
      <c r="D1235" s="224" t="s">
        <v>1046</v>
      </c>
      <c r="E1235" s="226"/>
      <c r="F1235" s="226">
        <v>59.85</v>
      </c>
      <c r="G1235" s="227">
        <v>33276.940000000897</v>
      </c>
      <c r="H1235" s="192" t="s">
        <v>1071</v>
      </c>
    </row>
    <row r="1236" spans="1:8" ht="16" customHeight="1">
      <c r="A1236" s="185">
        <v>9</v>
      </c>
      <c r="B1236" s="193" t="s">
        <v>1044</v>
      </c>
      <c r="C1236" s="229" t="s">
        <v>1165</v>
      </c>
      <c r="D1236" s="224" t="s">
        <v>1046</v>
      </c>
      <c r="E1236" s="226"/>
      <c r="F1236" s="226">
        <v>128.25</v>
      </c>
      <c r="G1236" s="227">
        <v>33148.690000000897</v>
      </c>
      <c r="H1236" s="192" t="s">
        <v>1071</v>
      </c>
    </row>
    <row r="1237" spans="1:8" ht="16" customHeight="1">
      <c r="A1237" s="185">
        <v>9</v>
      </c>
      <c r="B1237" s="193" t="s">
        <v>1044</v>
      </c>
      <c r="C1237" s="229" t="s">
        <v>1165</v>
      </c>
      <c r="D1237" s="224" t="s">
        <v>1046</v>
      </c>
      <c r="E1237" s="226"/>
      <c r="F1237" s="226">
        <v>7.6</v>
      </c>
      <c r="G1237" s="227">
        <v>33141.090000000899</v>
      </c>
      <c r="H1237" s="192" t="s">
        <v>1071</v>
      </c>
    </row>
    <row r="1238" spans="1:8" ht="16" customHeight="1">
      <c r="A1238" s="185">
        <v>9</v>
      </c>
      <c r="B1238" s="193" t="s">
        <v>1044</v>
      </c>
      <c r="C1238" s="229" t="s">
        <v>1759</v>
      </c>
      <c r="D1238" s="203" t="s">
        <v>1046</v>
      </c>
      <c r="E1238" s="226"/>
      <c r="F1238" s="226">
        <v>200</v>
      </c>
      <c r="G1238" s="227">
        <v>282941.09000000102</v>
      </c>
      <c r="H1238" s="192" t="s">
        <v>1053</v>
      </c>
    </row>
    <row r="1239" spans="1:8" ht="16" customHeight="1">
      <c r="A1239" s="185">
        <v>9</v>
      </c>
      <c r="B1239" s="193" t="s">
        <v>1044</v>
      </c>
      <c r="C1239" s="229" t="s">
        <v>1760</v>
      </c>
      <c r="D1239" s="203" t="s">
        <v>1046</v>
      </c>
      <c r="E1239" s="226"/>
      <c r="F1239" s="226">
        <v>100</v>
      </c>
      <c r="G1239" s="227">
        <v>282841.09000000102</v>
      </c>
      <c r="H1239" s="192" t="s">
        <v>1053</v>
      </c>
    </row>
    <row r="1240" spans="1:8" ht="16" customHeight="1">
      <c r="A1240" s="185">
        <v>9</v>
      </c>
      <c r="B1240" s="193" t="s">
        <v>1044</v>
      </c>
      <c r="C1240" s="229" t="s">
        <v>1761</v>
      </c>
      <c r="D1240" s="224" t="s">
        <v>1046</v>
      </c>
      <c r="E1240" s="226"/>
      <c r="F1240" s="226">
        <v>6600</v>
      </c>
      <c r="G1240" s="227">
        <v>276241.09000000102</v>
      </c>
      <c r="H1240" s="192" t="s">
        <v>1075</v>
      </c>
    </row>
    <row r="1241" spans="1:8" ht="16" customHeight="1">
      <c r="A1241" s="185">
        <v>9</v>
      </c>
      <c r="B1241" s="193" t="s">
        <v>1044</v>
      </c>
      <c r="C1241" s="229" t="s">
        <v>1720</v>
      </c>
      <c r="D1241" s="224" t="s">
        <v>1046</v>
      </c>
      <c r="E1241" s="226"/>
      <c r="F1241" s="226">
        <v>19000</v>
      </c>
      <c r="G1241" s="227">
        <v>257241.09000000099</v>
      </c>
      <c r="H1241" s="192" t="s">
        <v>1110</v>
      </c>
    </row>
    <row r="1242" spans="1:8" ht="16" customHeight="1">
      <c r="A1242" s="185">
        <v>9</v>
      </c>
      <c r="B1242" s="193" t="s">
        <v>1044</v>
      </c>
      <c r="C1242" s="229" t="s">
        <v>1165</v>
      </c>
      <c r="D1242" s="224" t="s">
        <v>1046</v>
      </c>
      <c r="E1242" s="226"/>
      <c r="F1242" s="226">
        <v>18.05</v>
      </c>
      <c r="G1242" s="227">
        <v>257223.040000001</v>
      </c>
      <c r="H1242" s="192" t="s">
        <v>1071</v>
      </c>
    </row>
    <row r="1243" spans="1:8" ht="16" customHeight="1">
      <c r="A1243" s="185">
        <v>9</v>
      </c>
      <c r="B1243" s="193" t="s">
        <v>1044</v>
      </c>
      <c r="C1243" s="229" t="s">
        <v>1165</v>
      </c>
      <c r="D1243" s="224" t="s">
        <v>1046</v>
      </c>
      <c r="E1243" s="226"/>
      <c r="F1243" s="226">
        <v>99.63</v>
      </c>
      <c r="G1243" s="227">
        <v>257123.41000000099</v>
      </c>
      <c r="H1243" s="192" t="s">
        <v>1071</v>
      </c>
    </row>
    <row r="1244" spans="1:8" ht="16" customHeight="1">
      <c r="A1244" s="185">
        <v>9</v>
      </c>
      <c r="B1244" s="193" t="s">
        <v>1044</v>
      </c>
      <c r="C1244" s="229" t="s">
        <v>1165</v>
      </c>
      <c r="D1244" s="224" t="s">
        <v>1046</v>
      </c>
      <c r="E1244" s="226"/>
      <c r="F1244" s="226">
        <v>76</v>
      </c>
      <c r="G1244" s="227">
        <v>257047.41000000099</v>
      </c>
      <c r="H1244" s="192" t="s">
        <v>1071</v>
      </c>
    </row>
    <row r="1245" spans="1:8" ht="16" customHeight="1">
      <c r="A1245" s="185">
        <v>9</v>
      </c>
      <c r="B1245" s="193" t="s">
        <v>1044</v>
      </c>
      <c r="C1245" s="230" t="s">
        <v>1762</v>
      </c>
      <c r="D1245" s="224" t="s">
        <v>1046</v>
      </c>
      <c r="E1245" s="226"/>
      <c r="F1245" s="226">
        <v>4590</v>
      </c>
      <c r="G1245" s="227">
        <v>252457.41000000099</v>
      </c>
      <c r="H1245" s="192" t="s">
        <v>1047</v>
      </c>
    </row>
    <row r="1246" spans="1:8" ht="16" customHeight="1">
      <c r="A1246" s="185">
        <v>9</v>
      </c>
      <c r="B1246" s="193" t="s">
        <v>1044</v>
      </c>
      <c r="C1246" s="229" t="s">
        <v>1763</v>
      </c>
      <c r="D1246" s="203" t="s">
        <v>1046</v>
      </c>
      <c r="E1246" s="226"/>
      <c r="F1246" s="226">
        <v>20000</v>
      </c>
      <c r="G1246" s="227">
        <v>217907.90000000101</v>
      </c>
      <c r="H1246" s="192" t="s">
        <v>1053</v>
      </c>
    </row>
    <row r="1247" spans="1:8" ht="16" customHeight="1">
      <c r="A1247" s="185">
        <v>9</v>
      </c>
      <c r="B1247" s="193" t="s">
        <v>1044</v>
      </c>
      <c r="C1247" s="229" t="s">
        <v>1165</v>
      </c>
      <c r="D1247" s="224" t="s">
        <v>1046</v>
      </c>
      <c r="E1247" s="226"/>
      <c r="F1247" s="226">
        <v>55.1</v>
      </c>
      <c r="G1247" s="227">
        <v>217852.80000000101</v>
      </c>
      <c r="H1247" s="192" t="s">
        <v>1071</v>
      </c>
    </row>
    <row r="1248" spans="1:8" ht="16" customHeight="1">
      <c r="A1248" s="185">
        <v>9</v>
      </c>
      <c r="B1248" s="193" t="s">
        <v>1044</v>
      </c>
      <c r="C1248" s="229" t="s">
        <v>1165</v>
      </c>
      <c r="D1248" s="224" t="s">
        <v>1046</v>
      </c>
      <c r="E1248" s="226"/>
      <c r="F1248" s="226">
        <v>9.5</v>
      </c>
      <c r="G1248" s="227">
        <v>217843.30000000101</v>
      </c>
      <c r="H1248" s="192" t="s">
        <v>1071</v>
      </c>
    </row>
    <row r="1249" spans="1:8" ht="16" customHeight="1">
      <c r="A1249" s="185">
        <v>9</v>
      </c>
      <c r="B1249" s="193" t="s">
        <v>1044</v>
      </c>
      <c r="C1249" s="229" t="s">
        <v>1165</v>
      </c>
      <c r="D1249" s="224" t="s">
        <v>1046</v>
      </c>
      <c r="E1249" s="226"/>
      <c r="F1249" s="226">
        <v>46.55</v>
      </c>
      <c r="G1249" s="227">
        <v>217796.75000000099</v>
      </c>
      <c r="H1249" s="192" t="s">
        <v>1071</v>
      </c>
    </row>
    <row r="1250" spans="1:8" ht="16" customHeight="1">
      <c r="A1250" s="185">
        <v>9</v>
      </c>
      <c r="B1250" s="193" t="s">
        <v>1044</v>
      </c>
      <c r="C1250" s="229" t="s">
        <v>1165</v>
      </c>
      <c r="D1250" s="224" t="s">
        <v>1046</v>
      </c>
      <c r="E1250" s="226"/>
      <c r="F1250" s="226">
        <v>18.05</v>
      </c>
      <c r="G1250" s="227">
        <v>217778.700000001</v>
      </c>
      <c r="H1250" s="192" t="s">
        <v>1071</v>
      </c>
    </row>
    <row r="1251" spans="1:8" ht="16" customHeight="1">
      <c r="A1251" s="185">
        <v>9</v>
      </c>
      <c r="B1251" s="193" t="s">
        <v>1044</v>
      </c>
      <c r="C1251" s="229" t="s">
        <v>1165</v>
      </c>
      <c r="D1251" s="224" t="s">
        <v>1046</v>
      </c>
      <c r="E1251" s="226"/>
      <c r="F1251" s="226">
        <v>12.1</v>
      </c>
      <c r="G1251" s="227">
        <v>217766.600000001</v>
      </c>
      <c r="H1251" s="192" t="s">
        <v>1071</v>
      </c>
    </row>
    <row r="1252" spans="1:8" ht="16" customHeight="1">
      <c r="A1252" s="185">
        <v>9</v>
      </c>
      <c r="B1252" s="193" t="s">
        <v>1044</v>
      </c>
      <c r="C1252" s="229" t="s">
        <v>1720</v>
      </c>
      <c r="D1252" s="224" t="s">
        <v>1046</v>
      </c>
      <c r="E1252" s="226"/>
      <c r="F1252" s="226">
        <v>50000</v>
      </c>
      <c r="G1252" s="227">
        <v>167766.600000001</v>
      </c>
      <c r="H1252" s="192" t="s">
        <v>1110</v>
      </c>
    </row>
    <row r="1253" spans="1:8" ht="16" customHeight="1">
      <c r="A1253" s="185">
        <v>9</v>
      </c>
      <c r="B1253" s="193" t="s">
        <v>1044</v>
      </c>
      <c r="C1253" s="229" t="s">
        <v>1764</v>
      </c>
      <c r="D1253" s="224" t="s">
        <v>1046</v>
      </c>
      <c r="E1253" s="226"/>
      <c r="F1253" s="226">
        <v>840</v>
      </c>
      <c r="G1253" s="227">
        <v>166926.600000001</v>
      </c>
      <c r="H1253" s="192" t="s">
        <v>1124</v>
      </c>
    </row>
    <row r="1254" spans="1:8" ht="16" customHeight="1">
      <c r="A1254" s="185">
        <v>9</v>
      </c>
      <c r="B1254" s="193" t="s">
        <v>1044</v>
      </c>
      <c r="C1254" s="229" t="s">
        <v>1765</v>
      </c>
      <c r="D1254" s="224" t="s">
        <v>1046</v>
      </c>
      <c r="E1254" s="226"/>
      <c r="F1254" s="226">
        <v>123</v>
      </c>
      <c r="G1254" s="227">
        <v>166803.600000001</v>
      </c>
      <c r="H1254" s="192" t="s">
        <v>1124</v>
      </c>
    </row>
    <row r="1255" spans="1:8" ht="16" customHeight="1">
      <c r="A1255" s="185">
        <v>9</v>
      </c>
      <c r="B1255" s="193" t="s">
        <v>1044</v>
      </c>
      <c r="C1255" s="229" t="s">
        <v>1766</v>
      </c>
      <c r="D1255" s="224" t="s">
        <v>1046</v>
      </c>
      <c r="E1255" s="226"/>
      <c r="F1255" s="226">
        <v>1930</v>
      </c>
      <c r="G1255" s="227">
        <v>164873.600000001</v>
      </c>
      <c r="H1255" s="192" t="s">
        <v>1124</v>
      </c>
    </row>
    <row r="1256" spans="1:8" ht="16" customHeight="1">
      <c r="A1256" s="185">
        <v>9</v>
      </c>
      <c r="B1256" s="193" t="s">
        <v>1044</v>
      </c>
      <c r="C1256" s="229" t="s">
        <v>1767</v>
      </c>
      <c r="D1256" s="224" t="s">
        <v>1046</v>
      </c>
      <c r="E1256" s="226"/>
      <c r="F1256" s="226">
        <v>100000</v>
      </c>
      <c r="G1256" s="227">
        <v>64873.600000000799</v>
      </c>
      <c r="H1256" s="192" t="s">
        <v>1050</v>
      </c>
    </row>
    <row r="1257" spans="1:8" ht="16" customHeight="1">
      <c r="A1257" s="185">
        <v>9</v>
      </c>
      <c r="B1257" s="193" t="s">
        <v>1044</v>
      </c>
      <c r="C1257" s="229" t="s">
        <v>1768</v>
      </c>
      <c r="D1257" s="203" t="s">
        <v>1046</v>
      </c>
      <c r="E1257" s="226"/>
      <c r="F1257" s="226">
        <v>11448.5</v>
      </c>
      <c r="G1257" s="227">
        <v>53425.100000000799</v>
      </c>
      <c r="H1257" s="192" t="s">
        <v>1102</v>
      </c>
    </row>
    <row r="1258" spans="1:8" ht="16" customHeight="1">
      <c r="A1258" s="185">
        <v>9</v>
      </c>
      <c r="B1258" s="193" t="s">
        <v>1044</v>
      </c>
      <c r="C1258" s="229" t="s">
        <v>1165</v>
      </c>
      <c r="D1258" s="224" t="s">
        <v>1046</v>
      </c>
      <c r="E1258" s="226"/>
      <c r="F1258" s="226">
        <v>2.62</v>
      </c>
      <c r="G1258" s="227">
        <v>24622.480000000902</v>
      </c>
      <c r="H1258" s="192" t="s">
        <v>1071</v>
      </c>
    </row>
    <row r="1259" spans="1:8" ht="16" customHeight="1">
      <c r="A1259" s="185">
        <v>9</v>
      </c>
      <c r="B1259" s="193" t="s">
        <v>1044</v>
      </c>
      <c r="C1259" s="229" t="s">
        <v>1165</v>
      </c>
      <c r="D1259" s="224" t="s">
        <v>1046</v>
      </c>
      <c r="E1259" s="226"/>
      <c r="F1259" s="226">
        <v>15.91</v>
      </c>
      <c r="G1259" s="227">
        <v>24606.570000000898</v>
      </c>
      <c r="H1259" s="192" t="s">
        <v>1071</v>
      </c>
    </row>
    <row r="1260" spans="1:8" ht="16" customHeight="1">
      <c r="A1260" s="185">
        <v>9</v>
      </c>
      <c r="B1260" s="193" t="s">
        <v>1044</v>
      </c>
      <c r="C1260" s="229" t="s">
        <v>1769</v>
      </c>
      <c r="D1260" s="224" t="s">
        <v>1046</v>
      </c>
      <c r="E1260" s="226"/>
      <c r="F1260" s="226">
        <v>1350</v>
      </c>
      <c r="G1260" s="227">
        <v>291069.570000001</v>
      </c>
      <c r="H1260" s="192" t="s">
        <v>1053</v>
      </c>
    </row>
    <row r="1261" spans="1:8" ht="16" customHeight="1">
      <c r="A1261" s="185">
        <v>9</v>
      </c>
      <c r="B1261" s="193" t="s">
        <v>1044</v>
      </c>
      <c r="C1261" s="229" t="s">
        <v>1770</v>
      </c>
      <c r="D1261" s="224" t="s">
        <v>1046</v>
      </c>
      <c r="E1261" s="226"/>
      <c r="F1261" s="226">
        <v>380</v>
      </c>
      <c r="G1261" s="227">
        <v>290689.570000001</v>
      </c>
      <c r="H1261" s="192" t="s">
        <v>1053</v>
      </c>
    </row>
    <row r="1262" spans="1:8" ht="16" customHeight="1">
      <c r="A1262" s="185">
        <v>9</v>
      </c>
      <c r="B1262" s="193" t="s">
        <v>1044</v>
      </c>
      <c r="C1262" s="229" t="s">
        <v>1771</v>
      </c>
      <c r="D1262" s="224" t="s">
        <v>1046</v>
      </c>
      <c r="E1262" s="226"/>
      <c r="F1262" s="226">
        <v>300</v>
      </c>
      <c r="G1262" s="227">
        <v>290389.570000001</v>
      </c>
      <c r="H1262" s="192" t="s">
        <v>1053</v>
      </c>
    </row>
    <row r="1263" spans="1:8" ht="16" customHeight="1">
      <c r="A1263" s="185">
        <v>9</v>
      </c>
      <c r="B1263" s="193" t="s">
        <v>1044</v>
      </c>
      <c r="C1263" s="229" t="s">
        <v>1772</v>
      </c>
      <c r="D1263" s="224" t="s">
        <v>1046</v>
      </c>
      <c r="E1263" s="226"/>
      <c r="F1263" s="226">
        <v>410</v>
      </c>
      <c r="G1263" s="227">
        <v>289979.570000001</v>
      </c>
      <c r="H1263" s="192" t="s">
        <v>1053</v>
      </c>
    </row>
    <row r="1264" spans="1:8" ht="16" customHeight="1">
      <c r="A1264" s="185">
        <v>9</v>
      </c>
      <c r="B1264" s="193" t="s">
        <v>1044</v>
      </c>
      <c r="C1264" s="229" t="s">
        <v>1773</v>
      </c>
      <c r="D1264" s="224" t="s">
        <v>1046</v>
      </c>
      <c r="E1264" s="226"/>
      <c r="F1264" s="226">
        <v>99</v>
      </c>
      <c r="G1264" s="227">
        <v>289880.570000001</v>
      </c>
      <c r="H1264" s="192" t="s">
        <v>1053</v>
      </c>
    </row>
    <row r="1265" spans="1:8" ht="16" customHeight="1">
      <c r="A1265" s="185">
        <v>9</v>
      </c>
      <c r="B1265" s="193" t="s">
        <v>1044</v>
      </c>
      <c r="C1265" s="229" t="s">
        <v>1774</v>
      </c>
      <c r="D1265" s="224" t="s">
        <v>1046</v>
      </c>
      <c r="E1265" s="226"/>
      <c r="F1265" s="226">
        <v>99</v>
      </c>
      <c r="G1265" s="227">
        <v>289781.570000001</v>
      </c>
      <c r="H1265" s="192" t="s">
        <v>1053</v>
      </c>
    </row>
    <row r="1266" spans="1:8" ht="16" customHeight="1">
      <c r="A1266" s="185">
        <v>9</v>
      </c>
      <c r="B1266" s="193" t="s">
        <v>1044</v>
      </c>
      <c r="C1266" s="229" t="s">
        <v>1775</v>
      </c>
      <c r="D1266" s="224" t="s">
        <v>1046</v>
      </c>
      <c r="E1266" s="226"/>
      <c r="F1266" s="226">
        <v>49</v>
      </c>
      <c r="G1266" s="227">
        <v>289732.570000001</v>
      </c>
      <c r="H1266" s="192" t="s">
        <v>1053</v>
      </c>
    </row>
    <row r="1267" spans="1:8" ht="16" customHeight="1">
      <c r="A1267" s="185">
        <v>9</v>
      </c>
      <c r="B1267" s="193" t="s">
        <v>1044</v>
      </c>
      <c r="C1267" s="229" t="s">
        <v>1776</v>
      </c>
      <c r="D1267" s="224" t="s">
        <v>1046</v>
      </c>
      <c r="E1267" s="226"/>
      <c r="F1267" s="226">
        <v>90</v>
      </c>
      <c r="G1267" s="227">
        <v>289642.570000001</v>
      </c>
      <c r="H1267" s="192" t="s">
        <v>1053</v>
      </c>
    </row>
    <row r="1268" spans="1:8" ht="16" customHeight="1">
      <c r="A1268" s="185">
        <v>9</v>
      </c>
      <c r="B1268" s="193" t="s">
        <v>1044</v>
      </c>
      <c r="C1268" s="229" t="s">
        <v>1777</v>
      </c>
      <c r="D1268" s="224" t="s">
        <v>1046</v>
      </c>
      <c r="E1268" s="226"/>
      <c r="F1268" s="226">
        <v>20000</v>
      </c>
      <c r="G1268" s="227">
        <v>269642.570000001</v>
      </c>
      <c r="H1268" s="192" t="s">
        <v>1110</v>
      </c>
    </row>
    <row r="1269" spans="1:8" ht="16" customHeight="1">
      <c r="A1269" s="185">
        <v>9</v>
      </c>
      <c r="B1269" s="193" t="s">
        <v>1044</v>
      </c>
      <c r="C1269" s="229" t="s">
        <v>1778</v>
      </c>
      <c r="D1269" s="224" t="s">
        <v>1046</v>
      </c>
      <c r="E1269" s="226"/>
      <c r="F1269" s="226">
        <v>700</v>
      </c>
      <c r="G1269" s="227">
        <v>268942.570000001</v>
      </c>
      <c r="H1269" s="192" t="s">
        <v>1053</v>
      </c>
    </row>
    <row r="1270" spans="1:8" ht="16" customHeight="1">
      <c r="A1270" s="185">
        <v>9</v>
      </c>
      <c r="B1270" s="193" t="s">
        <v>1044</v>
      </c>
      <c r="C1270" s="229" t="s">
        <v>1779</v>
      </c>
      <c r="D1270" s="224" t="s">
        <v>1046</v>
      </c>
      <c r="E1270" s="226"/>
      <c r="F1270" s="226">
        <v>4050</v>
      </c>
      <c r="G1270" s="227">
        <v>264892.570000001</v>
      </c>
      <c r="H1270" s="192" t="s">
        <v>1110</v>
      </c>
    </row>
    <row r="1271" spans="1:8" ht="16" customHeight="1">
      <c r="A1271" s="185">
        <v>9</v>
      </c>
      <c r="B1271" s="193" t="s">
        <v>1044</v>
      </c>
      <c r="C1271" s="229" t="s">
        <v>1780</v>
      </c>
      <c r="D1271" s="224" t="s">
        <v>1046</v>
      </c>
      <c r="E1271" s="226"/>
      <c r="F1271" s="226">
        <v>4260</v>
      </c>
      <c r="G1271" s="227">
        <v>260632.570000001</v>
      </c>
      <c r="H1271" s="192" t="s">
        <v>1110</v>
      </c>
    </row>
    <row r="1272" spans="1:8" ht="16" customHeight="1">
      <c r="A1272" s="185">
        <v>9</v>
      </c>
      <c r="B1272" s="193" t="s">
        <v>1044</v>
      </c>
      <c r="C1272" s="229" t="s">
        <v>1781</v>
      </c>
      <c r="D1272" s="224" t="s">
        <v>1046</v>
      </c>
      <c r="E1272" s="226"/>
      <c r="F1272" s="226">
        <v>2940</v>
      </c>
      <c r="G1272" s="227">
        <v>257692.570000001</v>
      </c>
      <c r="H1272" s="192" t="s">
        <v>1110</v>
      </c>
    </row>
    <row r="1273" spans="1:8" ht="16" customHeight="1">
      <c r="A1273" s="185">
        <v>9</v>
      </c>
      <c r="B1273" s="193" t="s">
        <v>1044</v>
      </c>
      <c r="C1273" s="229" t="s">
        <v>1782</v>
      </c>
      <c r="D1273" s="224" t="s">
        <v>1046</v>
      </c>
      <c r="E1273" s="226"/>
      <c r="F1273" s="226">
        <v>823</v>
      </c>
      <c r="G1273" s="227">
        <v>256869.570000001</v>
      </c>
      <c r="H1273" s="192" t="s">
        <v>1075</v>
      </c>
    </row>
    <row r="1274" spans="1:8" ht="16" customHeight="1">
      <c r="A1274" s="185">
        <v>9</v>
      </c>
      <c r="B1274" s="193" t="s">
        <v>1044</v>
      </c>
      <c r="C1274" s="229" t="s">
        <v>1783</v>
      </c>
      <c r="D1274" s="224" t="s">
        <v>1046</v>
      </c>
      <c r="E1274" s="226"/>
      <c r="F1274" s="226">
        <v>339.4</v>
      </c>
      <c r="G1274" s="227">
        <v>256530.170000001</v>
      </c>
      <c r="H1274" s="192" t="s">
        <v>1075</v>
      </c>
    </row>
    <row r="1275" spans="1:8" ht="16" customHeight="1">
      <c r="A1275" s="185">
        <v>9</v>
      </c>
      <c r="B1275" s="193" t="s">
        <v>1044</v>
      </c>
      <c r="C1275" s="229" t="s">
        <v>1784</v>
      </c>
      <c r="D1275" s="224" t="s">
        <v>1046</v>
      </c>
      <c r="E1275" s="226"/>
      <c r="F1275" s="226">
        <v>62.5</v>
      </c>
      <c r="G1275" s="227">
        <v>256467.670000001</v>
      </c>
      <c r="H1275" s="192" t="s">
        <v>1075</v>
      </c>
    </row>
    <row r="1276" spans="1:8" ht="16" customHeight="1">
      <c r="A1276" s="185">
        <v>9</v>
      </c>
      <c r="B1276" s="193" t="s">
        <v>1044</v>
      </c>
      <c r="C1276" s="229" t="s">
        <v>1785</v>
      </c>
      <c r="D1276" s="224" t="s">
        <v>1046</v>
      </c>
      <c r="E1276" s="226"/>
      <c r="F1276" s="226">
        <v>7237</v>
      </c>
      <c r="G1276" s="227">
        <v>249230.670000001</v>
      </c>
      <c r="H1276" s="192" t="s">
        <v>1047</v>
      </c>
    </row>
    <row r="1277" spans="1:8" ht="16" customHeight="1">
      <c r="A1277" s="185">
        <v>9</v>
      </c>
      <c r="B1277" s="193" t="s">
        <v>1044</v>
      </c>
      <c r="C1277" s="229" t="s">
        <v>1786</v>
      </c>
      <c r="D1277" s="224" t="s">
        <v>1046</v>
      </c>
      <c r="E1277" s="226"/>
      <c r="F1277" s="226">
        <v>12111.25</v>
      </c>
      <c r="G1277" s="227">
        <v>237119.420000001</v>
      </c>
      <c r="H1277" s="192" t="s">
        <v>1110</v>
      </c>
    </row>
    <row r="1278" spans="1:8" ht="16" customHeight="1">
      <c r="A1278" s="185">
        <v>9</v>
      </c>
      <c r="B1278" s="193" t="s">
        <v>1044</v>
      </c>
      <c r="C1278" s="229" t="s">
        <v>1787</v>
      </c>
      <c r="D1278" s="224" t="s">
        <v>1046</v>
      </c>
      <c r="E1278" s="226"/>
      <c r="F1278" s="226">
        <v>200.89</v>
      </c>
      <c r="G1278" s="227">
        <v>236918.53000000099</v>
      </c>
      <c r="H1278" s="192" t="s">
        <v>1085</v>
      </c>
    </row>
    <row r="1279" spans="1:8" ht="16" customHeight="1">
      <c r="A1279" s="185">
        <v>9</v>
      </c>
      <c r="B1279" s="193" t="s">
        <v>1064</v>
      </c>
      <c r="C1279" s="229" t="s">
        <v>1788</v>
      </c>
      <c r="D1279" s="224" t="s">
        <v>1046</v>
      </c>
      <c r="E1279" s="226"/>
      <c r="F1279" s="226">
        <v>103846.73</v>
      </c>
      <c r="G1279" s="227"/>
      <c r="H1279" s="192" t="s">
        <v>1087</v>
      </c>
    </row>
    <row r="1280" spans="1:8" ht="16" customHeight="1">
      <c r="A1280" s="185">
        <v>9</v>
      </c>
      <c r="B1280" s="193" t="s">
        <v>1044</v>
      </c>
      <c r="C1280" s="229" t="s">
        <v>1789</v>
      </c>
      <c r="D1280" s="203" t="s">
        <v>1046</v>
      </c>
      <c r="E1280" s="226"/>
      <c r="F1280" s="226">
        <v>92919.2</v>
      </c>
      <c r="G1280" s="227">
        <v>143999.33000000101</v>
      </c>
      <c r="H1280" s="192" t="s">
        <v>1087</v>
      </c>
    </row>
    <row r="1281" spans="1:8" ht="16" customHeight="1">
      <c r="A1281" s="185">
        <v>9</v>
      </c>
      <c r="B1281" s="193" t="s">
        <v>1044</v>
      </c>
      <c r="C1281" s="229" t="s">
        <v>1165</v>
      </c>
      <c r="D1281" s="224" t="s">
        <v>1046</v>
      </c>
      <c r="E1281" s="226"/>
      <c r="F1281" s="226">
        <v>121.51</v>
      </c>
      <c r="G1281" s="227">
        <v>13877.8200000009</v>
      </c>
      <c r="H1281" s="192" t="s">
        <v>1071</v>
      </c>
    </row>
    <row r="1282" spans="1:8" ht="16" customHeight="1">
      <c r="A1282" s="185">
        <v>9</v>
      </c>
      <c r="B1282" s="193" t="s">
        <v>1065</v>
      </c>
      <c r="C1282" s="229" t="s">
        <v>1165</v>
      </c>
      <c r="D1282" s="224" t="s">
        <v>1046</v>
      </c>
      <c r="E1282" s="226"/>
      <c r="F1282" s="226">
        <v>198.55</v>
      </c>
      <c r="G1282" s="227">
        <v>13679.270000000901</v>
      </c>
      <c r="H1282" s="192" t="s">
        <v>1071</v>
      </c>
    </row>
    <row r="1283" spans="1:8" ht="16" customHeight="1">
      <c r="A1283" s="185">
        <v>9</v>
      </c>
      <c r="B1283" s="193" t="s">
        <v>1065</v>
      </c>
      <c r="C1283" s="229" t="s">
        <v>1790</v>
      </c>
      <c r="D1283" s="224" t="s">
        <v>1046</v>
      </c>
      <c r="E1283" s="226"/>
      <c r="F1283" s="226">
        <v>435.3</v>
      </c>
      <c r="G1283" s="227">
        <v>269977.78000000102</v>
      </c>
      <c r="H1283" s="192" t="s">
        <v>1075</v>
      </c>
    </row>
    <row r="1284" spans="1:8" ht="16" customHeight="1">
      <c r="A1284" s="185">
        <v>9</v>
      </c>
      <c r="B1284" s="193" t="s">
        <v>1065</v>
      </c>
      <c r="C1284" s="229" t="s">
        <v>1791</v>
      </c>
      <c r="D1284" s="224" t="s">
        <v>1046</v>
      </c>
      <c r="E1284" s="226"/>
      <c r="F1284" s="226">
        <v>240</v>
      </c>
      <c r="G1284" s="227">
        <v>269737.78000000102</v>
      </c>
      <c r="H1284" s="192" t="s">
        <v>1047</v>
      </c>
    </row>
    <row r="1285" spans="1:8" ht="16" customHeight="1">
      <c r="A1285" s="185">
        <v>9</v>
      </c>
      <c r="B1285" s="193" t="s">
        <v>1065</v>
      </c>
      <c r="C1285" s="229" t="s">
        <v>1792</v>
      </c>
      <c r="D1285" s="224" t="s">
        <v>1046</v>
      </c>
      <c r="E1285" s="226"/>
      <c r="F1285" s="226">
        <v>195</v>
      </c>
      <c r="G1285" s="227">
        <v>269542.78000000102</v>
      </c>
      <c r="H1285" s="192" t="s">
        <v>1053</v>
      </c>
    </row>
    <row r="1286" spans="1:8" ht="16" customHeight="1">
      <c r="A1286" s="185">
        <v>9</v>
      </c>
      <c r="B1286" s="193" t="s">
        <v>1065</v>
      </c>
      <c r="C1286" s="229" t="s">
        <v>1793</v>
      </c>
      <c r="D1286" s="224" t="s">
        <v>1046</v>
      </c>
      <c r="E1286" s="226"/>
      <c r="F1286" s="226">
        <v>207.5</v>
      </c>
      <c r="G1286" s="227">
        <v>269335.28000000102</v>
      </c>
      <c r="H1286" s="192" t="s">
        <v>1075</v>
      </c>
    </row>
    <row r="1287" spans="1:8" ht="16" customHeight="1">
      <c r="A1287" s="185">
        <v>9</v>
      </c>
      <c r="B1287" s="193" t="s">
        <v>1065</v>
      </c>
      <c r="C1287" s="229" t="s">
        <v>1794</v>
      </c>
      <c r="D1287" s="224" t="s">
        <v>1046</v>
      </c>
      <c r="E1287" s="226"/>
      <c r="F1287" s="226">
        <v>315</v>
      </c>
      <c r="G1287" s="227">
        <v>269020.28000000102</v>
      </c>
      <c r="H1287" s="192" t="s">
        <v>1075</v>
      </c>
    </row>
    <row r="1288" spans="1:8" ht="16" customHeight="1">
      <c r="A1288" s="185">
        <v>9</v>
      </c>
      <c r="B1288" s="193" t="s">
        <v>1065</v>
      </c>
      <c r="C1288" s="229" t="s">
        <v>1795</v>
      </c>
      <c r="D1288" s="224" t="s">
        <v>1046</v>
      </c>
      <c r="E1288" s="226"/>
      <c r="F1288" s="226">
        <v>924</v>
      </c>
      <c r="G1288" s="227">
        <v>268096.28000000102</v>
      </c>
      <c r="H1288" s="192" t="s">
        <v>1075</v>
      </c>
    </row>
    <row r="1289" spans="1:8" ht="16" customHeight="1">
      <c r="A1289" s="185">
        <v>9</v>
      </c>
      <c r="B1289" s="193" t="s">
        <v>1065</v>
      </c>
      <c r="C1289" s="229" t="s">
        <v>1796</v>
      </c>
      <c r="D1289" s="224" t="s">
        <v>1046</v>
      </c>
      <c r="E1289" s="226"/>
      <c r="F1289" s="226">
        <v>280</v>
      </c>
      <c r="G1289" s="227">
        <v>267816.28000000102</v>
      </c>
      <c r="H1289" s="192" t="s">
        <v>1075</v>
      </c>
    </row>
    <row r="1290" spans="1:8" ht="16" customHeight="1">
      <c r="A1290" s="185">
        <v>9</v>
      </c>
      <c r="B1290" s="193" t="s">
        <v>1065</v>
      </c>
      <c r="C1290" s="229" t="s">
        <v>1797</v>
      </c>
      <c r="D1290" s="224" t="s">
        <v>1046</v>
      </c>
      <c r="E1290" s="226"/>
      <c r="F1290" s="226">
        <v>235</v>
      </c>
      <c r="G1290" s="227">
        <v>267581.28000000102</v>
      </c>
      <c r="H1290" s="192" t="s">
        <v>1075</v>
      </c>
    </row>
    <row r="1291" spans="1:8" ht="16" customHeight="1">
      <c r="A1291" s="185">
        <v>9</v>
      </c>
      <c r="B1291" s="193" t="s">
        <v>1065</v>
      </c>
      <c r="C1291" s="229" t="s">
        <v>1798</v>
      </c>
      <c r="D1291" s="224" t="s">
        <v>1046</v>
      </c>
      <c r="E1291" s="226"/>
      <c r="F1291" s="226">
        <v>459</v>
      </c>
      <c r="G1291" s="227">
        <v>267122.28000000102</v>
      </c>
      <c r="H1291" s="192" t="s">
        <v>1075</v>
      </c>
    </row>
    <row r="1292" spans="1:8" ht="16" customHeight="1">
      <c r="A1292" s="185">
        <v>9</v>
      </c>
      <c r="B1292" s="193" t="s">
        <v>1065</v>
      </c>
      <c r="C1292" s="229" t="s">
        <v>1799</v>
      </c>
      <c r="D1292" s="224" t="s">
        <v>1046</v>
      </c>
      <c r="E1292" s="226"/>
      <c r="F1292" s="226">
        <v>204</v>
      </c>
      <c r="G1292" s="227">
        <v>266918.28000000102</v>
      </c>
      <c r="H1292" s="192" t="s">
        <v>1053</v>
      </c>
    </row>
    <row r="1293" spans="1:8" ht="16" customHeight="1">
      <c r="A1293" s="185">
        <v>9</v>
      </c>
      <c r="B1293" s="193" t="s">
        <v>1065</v>
      </c>
      <c r="C1293" s="229" t="s">
        <v>1800</v>
      </c>
      <c r="D1293" s="224" t="s">
        <v>1046</v>
      </c>
      <c r="E1293" s="226"/>
      <c r="F1293" s="226">
        <v>91</v>
      </c>
      <c r="G1293" s="227">
        <v>266827.28000000102</v>
      </c>
      <c r="H1293" s="192" t="s">
        <v>1047</v>
      </c>
    </row>
    <row r="1294" spans="1:8" ht="16" customHeight="1">
      <c r="A1294" s="185">
        <v>9</v>
      </c>
      <c r="B1294" s="193" t="s">
        <v>1065</v>
      </c>
      <c r="C1294" s="229" t="s">
        <v>1801</v>
      </c>
      <c r="D1294" s="224" t="s">
        <v>1046</v>
      </c>
      <c r="E1294" s="226"/>
      <c r="F1294" s="226">
        <v>375</v>
      </c>
      <c r="G1294" s="227">
        <v>266452.28000000102</v>
      </c>
      <c r="H1294" s="192" t="s">
        <v>1075</v>
      </c>
    </row>
    <row r="1295" spans="1:8" ht="16" customHeight="1">
      <c r="A1295" s="185">
        <v>9</v>
      </c>
      <c r="B1295" s="193" t="s">
        <v>1065</v>
      </c>
      <c r="C1295" s="229" t="s">
        <v>1802</v>
      </c>
      <c r="D1295" s="224" t="s">
        <v>1046</v>
      </c>
      <c r="E1295" s="226"/>
      <c r="F1295" s="226">
        <v>335</v>
      </c>
      <c r="G1295" s="227">
        <v>266117.28000000102</v>
      </c>
      <c r="H1295" s="192" t="s">
        <v>1053</v>
      </c>
    </row>
    <row r="1296" spans="1:8" ht="16" customHeight="1">
      <c r="A1296" s="185">
        <v>9</v>
      </c>
      <c r="B1296" s="193" t="s">
        <v>1065</v>
      </c>
      <c r="C1296" s="229" t="s">
        <v>1803</v>
      </c>
      <c r="D1296" s="224" t="s">
        <v>1046</v>
      </c>
      <c r="E1296" s="226"/>
      <c r="F1296" s="226">
        <v>865</v>
      </c>
      <c r="G1296" s="227">
        <v>265252.28000000102</v>
      </c>
      <c r="H1296" s="192" t="s">
        <v>1075</v>
      </c>
    </row>
    <row r="1297" spans="1:8" ht="16" customHeight="1">
      <c r="A1297" s="185">
        <v>9</v>
      </c>
      <c r="B1297" s="193" t="s">
        <v>1065</v>
      </c>
      <c r="C1297" s="229" t="s">
        <v>1804</v>
      </c>
      <c r="D1297" s="224" t="s">
        <v>1046</v>
      </c>
      <c r="E1297" s="226"/>
      <c r="F1297" s="226">
        <v>329</v>
      </c>
      <c r="G1297" s="227">
        <v>264923.28000000102</v>
      </c>
      <c r="H1297" s="192" t="s">
        <v>1093</v>
      </c>
    </row>
    <row r="1298" spans="1:8" ht="16" customHeight="1">
      <c r="A1298" s="185">
        <v>9</v>
      </c>
      <c r="B1298" s="193" t="s">
        <v>1065</v>
      </c>
      <c r="C1298" s="229" t="s">
        <v>1805</v>
      </c>
      <c r="D1298" s="224" t="s">
        <v>1046</v>
      </c>
      <c r="E1298" s="226"/>
      <c r="F1298" s="226">
        <v>281</v>
      </c>
      <c r="G1298" s="227">
        <v>264642.28000000102</v>
      </c>
      <c r="H1298" s="192" t="s">
        <v>1077</v>
      </c>
    </row>
    <row r="1299" spans="1:8" ht="16" customHeight="1">
      <c r="A1299" s="185">
        <v>9</v>
      </c>
      <c r="B1299" s="193" t="s">
        <v>1065</v>
      </c>
      <c r="C1299" s="229" t="s">
        <v>1806</v>
      </c>
      <c r="D1299" s="224" t="s">
        <v>1046</v>
      </c>
      <c r="E1299" s="226"/>
      <c r="F1299" s="226">
        <v>1000</v>
      </c>
      <c r="G1299" s="227">
        <v>263642.28000000102</v>
      </c>
      <c r="H1299" s="192" t="s">
        <v>1077</v>
      </c>
    </row>
    <row r="1300" spans="1:8" ht="16" customHeight="1">
      <c r="A1300" s="185">
        <v>9</v>
      </c>
      <c r="B1300" s="193" t="s">
        <v>1065</v>
      </c>
      <c r="C1300" s="229" t="s">
        <v>1807</v>
      </c>
      <c r="D1300" s="224" t="s">
        <v>1046</v>
      </c>
      <c r="E1300" s="226"/>
      <c r="F1300" s="226">
        <v>1000</v>
      </c>
      <c r="G1300" s="227">
        <v>262642.28000000102</v>
      </c>
      <c r="H1300" s="192" t="s">
        <v>1053</v>
      </c>
    </row>
    <row r="1301" spans="1:8" ht="16" customHeight="1">
      <c r="A1301" s="185">
        <v>9</v>
      </c>
      <c r="B1301" s="193" t="s">
        <v>1065</v>
      </c>
      <c r="C1301" s="229" t="s">
        <v>1808</v>
      </c>
      <c r="D1301" s="224" t="s">
        <v>1046</v>
      </c>
      <c r="E1301" s="226"/>
      <c r="F1301" s="226">
        <v>20</v>
      </c>
      <c r="G1301" s="227">
        <v>262622.28000000102</v>
      </c>
      <c r="H1301" s="192" t="s">
        <v>1053</v>
      </c>
    </row>
    <row r="1302" spans="1:8" ht="16" customHeight="1">
      <c r="A1302" s="185">
        <v>9</v>
      </c>
      <c r="B1302" s="193" t="s">
        <v>1065</v>
      </c>
      <c r="C1302" s="229" t="s">
        <v>1809</v>
      </c>
      <c r="D1302" s="224" t="s">
        <v>1046</v>
      </c>
      <c r="E1302" s="226"/>
      <c r="F1302" s="226">
        <v>40</v>
      </c>
      <c r="G1302" s="227">
        <v>262582.28000000102</v>
      </c>
      <c r="H1302" s="192" t="s">
        <v>1077</v>
      </c>
    </row>
    <row r="1303" spans="1:8" ht="16" customHeight="1">
      <c r="A1303" s="185">
        <v>9</v>
      </c>
      <c r="B1303" s="193" t="s">
        <v>1065</v>
      </c>
      <c r="C1303" s="229" t="s">
        <v>1810</v>
      </c>
      <c r="D1303" s="224" t="s">
        <v>1046</v>
      </c>
      <c r="E1303" s="226"/>
      <c r="F1303" s="226">
        <v>5000</v>
      </c>
      <c r="G1303" s="227">
        <v>252582.28000000099</v>
      </c>
      <c r="H1303" s="192" t="s">
        <v>1087</v>
      </c>
    </row>
    <row r="1304" spans="1:8" ht="16" customHeight="1">
      <c r="A1304" s="185">
        <v>9</v>
      </c>
      <c r="B1304" s="193" t="s">
        <v>1065</v>
      </c>
      <c r="C1304" s="229" t="s">
        <v>1165</v>
      </c>
      <c r="D1304" s="224" t="s">
        <v>1046</v>
      </c>
      <c r="E1304" s="226"/>
      <c r="F1304" s="226">
        <v>10.1</v>
      </c>
      <c r="G1304" s="227">
        <v>213994.980000001</v>
      </c>
      <c r="H1304" s="192" t="s">
        <v>1071</v>
      </c>
    </row>
    <row r="1305" spans="1:8" ht="16" customHeight="1">
      <c r="A1305" s="185">
        <v>9</v>
      </c>
      <c r="B1305" s="193" t="s">
        <v>1065</v>
      </c>
      <c r="C1305" s="238" t="s">
        <v>1811</v>
      </c>
      <c r="D1305" s="203" t="s">
        <v>1046</v>
      </c>
      <c r="E1305" s="226"/>
      <c r="F1305" s="226">
        <v>800</v>
      </c>
      <c r="G1305" s="227">
        <v>198194.980000001</v>
      </c>
      <c r="H1305" s="192" t="s">
        <v>1128</v>
      </c>
    </row>
    <row r="1306" spans="1:8" ht="16" customHeight="1">
      <c r="A1306" s="185">
        <v>9</v>
      </c>
      <c r="B1306" s="193" t="s">
        <v>1065</v>
      </c>
      <c r="C1306" s="229" t="s">
        <v>1812</v>
      </c>
      <c r="D1306" s="203" t="s">
        <v>1046</v>
      </c>
      <c r="E1306" s="226"/>
      <c r="F1306" s="226">
        <v>281</v>
      </c>
      <c r="G1306" s="227">
        <v>197913.980000001</v>
      </c>
      <c r="H1306" s="192" t="s">
        <v>1053</v>
      </c>
    </row>
    <row r="1307" spans="1:8" ht="16" customHeight="1">
      <c r="A1307" s="185">
        <v>9</v>
      </c>
      <c r="B1307" s="193" t="s">
        <v>1065</v>
      </c>
      <c r="C1307" s="229" t="s">
        <v>1813</v>
      </c>
      <c r="D1307" s="203" t="s">
        <v>1046</v>
      </c>
      <c r="E1307" s="226"/>
      <c r="F1307" s="226">
        <v>6000</v>
      </c>
      <c r="G1307" s="227">
        <v>186913.980000001</v>
      </c>
      <c r="H1307" s="192" t="s">
        <v>1128</v>
      </c>
    </row>
    <row r="1308" spans="1:8" ht="16" customHeight="1">
      <c r="A1308" s="185">
        <v>9</v>
      </c>
      <c r="B1308" s="193" t="s">
        <v>1065</v>
      </c>
      <c r="C1308" s="229" t="s">
        <v>1814</v>
      </c>
      <c r="D1308" s="224" t="s">
        <v>1046</v>
      </c>
      <c r="E1308" s="226"/>
      <c r="F1308" s="226">
        <v>5425</v>
      </c>
      <c r="G1308" s="227">
        <v>175888.980000001</v>
      </c>
      <c r="H1308" s="192" t="s">
        <v>1077</v>
      </c>
    </row>
    <row r="1309" spans="1:8" ht="16" customHeight="1">
      <c r="A1309" s="185">
        <v>9</v>
      </c>
      <c r="B1309" s="193" t="s">
        <v>1065</v>
      </c>
      <c r="C1309" s="229" t="s">
        <v>1815</v>
      </c>
      <c r="D1309" s="224" t="s">
        <v>1046</v>
      </c>
      <c r="E1309" s="226"/>
      <c r="F1309" s="226">
        <v>660</v>
      </c>
      <c r="G1309" s="227">
        <v>175228.980000001</v>
      </c>
      <c r="H1309" s="192" t="s">
        <v>1124</v>
      </c>
    </row>
    <row r="1310" spans="1:8" ht="16" customHeight="1">
      <c r="A1310" s="185">
        <v>9</v>
      </c>
      <c r="B1310" s="193" t="s">
        <v>1065</v>
      </c>
      <c r="C1310" s="229" t="s">
        <v>1816</v>
      </c>
      <c r="D1310" s="224" t="s">
        <v>1046</v>
      </c>
      <c r="E1310" s="226"/>
      <c r="F1310" s="226">
        <v>2800</v>
      </c>
      <c r="G1310" s="227">
        <v>172428.980000001</v>
      </c>
      <c r="H1310" s="192" t="s">
        <v>1077</v>
      </c>
    </row>
    <row r="1311" spans="1:8" ht="16" customHeight="1">
      <c r="A1311" s="185">
        <v>9</v>
      </c>
      <c r="B1311" s="193" t="s">
        <v>1065</v>
      </c>
      <c r="C1311" s="229" t="s">
        <v>1817</v>
      </c>
      <c r="D1311" s="224" t="s">
        <v>1046</v>
      </c>
      <c r="E1311" s="226"/>
      <c r="F1311" s="226">
        <v>431</v>
      </c>
      <c r="G1311" s="227">
        <v>171997.980000001</v>
      </c>
      <c r="H1311" s="192" t="s">
        <v>1124</v>
      </c>
    </row>
    <row r="1312" spans="1:8" ht="16" customHeight="1">
      <c r="A1312" s="185">
        <v>9</v>
      </c>
      <c r="B1312" s="193" t="s">
        <v>1065</v>
      </c>
      <c r="C1312" s="229" t="s">
        <v>1818</v>
      </c>
      <c r="D1312" s="224" t="s">
        <v>1046</v>
      </c>
      <c r="E1312" s="226"/>
      <c r="F1312" s="226">
        <v>3990</v>
      </c>
      <c r="G1312" s="227">
        <v>168007.980000001</v>
      </c>
      <c r="H1312" s="192" t="s">
        <v>1110</v>
      </c>
    </row>
    <row r="1313" spans="1:8" ht="16" customHeight="1">
      <c r="A1313" s="185">
        <v>9</v>
      </c>
      <c r="B1313" s="193" t="s">
        <v>1065</v>
      </c>
      <c r="C1313" s="229" t="s">
        <v>1165</v>
      </c>
      <c r="D1313" s="224" t="s">
        <v>1046</v>
      </c>
      <c r="E1313" s="226"/>
      <c r="F1313" s="226">
        <v>77.459999999999994</v>
      </c>
      <c r="G1313" s="227">
        <v>167816.52000000101</v>
      </c>
      <c r="H1313" s="192" t="s">
        <v>1071</v>
      </c>
    </row>
    <row r="1314" spans="1:8" ht="16" customHeight="1">
      <c r="A1314" s="185">
        <v>9</v>
      </c>
      <c r="B1314" s="193" t="s">
        <v>1065</v>
      </c>
      <c r="C1314" s="229" t="s">
        <v>1819</v>
      </c>
      <c r="D1314" s="203" t="s">
        <v>1046</v>
      </c>
      <c r="E1314" s="226"/>
      <c r="F1314" s="226">
        <v>4370.5200000000004</v>
      </c>
      <c r="G1314" s="227">
        <v>133446.00000000099</v>
      </c>
      <c r="H1314" s="192" t="s">
        <v>1106</v>
      </c>
    </row>
    <row r="1315" spans="1:8" ht="16" customHeight="1">
      <c r="A1315" s="185">
        <v>9</v>
      </c>
      <c r="B1315" s="193" t="s">
        <v>1065</v>
      </c>
      <c r="C1315" s="229" t="s">
        <v>1165</v>
      </c>
      <c r="D1315" s="224" t="s">
        <v>1046</v>
      </c>
      <c r="E1315" s="226"/>
      <c r="F1315" s="226">
        <v>123.61</v>
      </c>
      <c r="G1315" s="227">
        <v>133322.390000001</v>
      </c>
      <c r="H1315" s="192" t="s">
        <v>1071</v>
      </c>
    </row>
    <row r="1316" spans="1:8" ht="16" customHeight="1">
      <c r="A1316" s="185">
        <v>9</v>
      </c>
      <c r="B1316" s="193" t="s">
        <v>1065</v>
      </c>
      <c r="C1316" s="229" t="s">
        <v>1165</v>
      </c>
      <c r="D1316" s="224" t="s">
        <v>1046</v>
      </c>
      <c r="E1316" s="226"/>
      <c r="F1316" s="226">
        <v>9.5</v>
      </c>
      <c r="G1316" s="227">
        <v>133312.890000001</v>
      </c>
      <c r="H1316" s="192" t="s">
        <v>1071</v>
      </c>
    </row>
    <row r="1317" spans="1:8" ht="16" customHeight="1">
      <c r="A1317" s="185">
        <v>9</v>
      </c>
      <c r="B1317" s="193" t="s">
        <v>1065</v>
      </c>
      <c r="C1317" s="229" t="s">
        <v>1820</v>
      </c>
      <c r="D1317" s="224" t="s">
        <v>1046</v>
      </c>
      <c r="E1317" s="226"/>
      <c r="F1317" s="226">
        <v>1900</v>
      </c>
      <c r="G1317" s="227">
        <v>131412.890000001</v>
      </c>
      <c r="H1317" s="192" t="s">
        <v>1081</v>
      </c>
    </row>
    <row r="1318" spans="1:8" ht="16" customHeight="1">
      <c r="A1318" s="185">
        <v>9</v>
      </c>
      <c r="B1318" s="193" t="s">
        <v>1065</v>
      </c>
      <c r="C1318" s="230" t="s">
        <v>1821</v>
      </c>
      <c r="D1318" s="224" t="s">
        <v>1046</v>
      </c>
      <c r="E1318" s="226"/>
      <c r="F1318" s="226">
        <v>21225</v>
      </c>
      <c r="G1318" s="227">
        <v>110187.890000001</v>
      </c>
      <c r="H1318" s="192" t="s">
        <v>1822</v>
      </c>
    </row>
    <row r="1319" spans="1:8" ht="16" customHeight="1">
      <c r="A1319" s="185">
        <v>9</v>
      </c>
      <c r="B1319" s="193" t="s">
        <v>1065</v>
      </c>
      <c r="C1319" s="229" t="s">
        <v>1823</v>
      </c>
      <c r="D1319" s="224" t="s">
        <v>1046</v>
      </c>
      <c r="E1319" s="226"/>
      <c r="F1319" s="226">
        <v>22000</v>
      </c>
      <c r="G1319" s="227">
        <v>78187.890000000902</v>
      </c>
      <c r="H1319" s="192" t="s">
        <v>1110</v>
      </c>
    </row>
    <row r="1320" spans="1:8" ht="16" customHeight="1">
      <c r="A1320" s="185">
        <v>9</v>
      </c>
      <c r="B1320" s="193" t="s">
        <v>1065</v>
      </c>
      <c r="C1320" s="229" t="s">
        <v>1165</v>
      </c>
      <c r="D1320" s="224" t="s">
        <v>1046</v>
      </c>
      <c r="E1320" s="226"/>
      <c r="F1320" s="226">
        <v>48.12</v>
      </c>
      <c r="G1320" s="227">
        <v>78139.770000000906</v>
      </c>
      <c r="H1320" s="192" t="s">
        <v>1071</v>
      </c>
    </row>
    <row r="1321" spans="1:8" ht="16" customHeight="1">
      <c r="A1321" s="185">
        <v>9</v>
      </c>
      <c r="B1321" s="193" t="s">
        <v>1065</v>
      </c>
      <c r="C1321" s="229" t="s">
        <v>1824</v>
      </c>
      <c r="D1321" s="224" t="s">
        <v>1046</v>
      </c>
      <c r="E1321" s="226"/>
      <c r="F1321" s="226">
        <v>110246</v>
      </c>
      <c r="G1321" s="227">
        <v>227893.77000000101</v>
      </c>
      <c r="H1321" s="192" t="s">
        <v>1110</v>
      </c>
    </row>
    <row r="1322" spans="1:8" ht="16" customHeight="1">
      <c r="A1322" s="185">
        <v>9</v>
      </c>
      <c r="B1322" s="193" t="s">
        <v>1065</v>
      </c>
      <c r="C1322" s="229" t="s">
        <v>1825</v>
      </c>
      <c r="D1322" s="224" t="s">
        <v>1046</v>
      </c>
      <c r="E1322" s="226"/>
      <c r="F1322" s="226">
        <v>1931.4</v>
      </c>
      <c r="G1322" s="227">
        <v>225962.37000000101</v>
      </c>
      <c r="H1322" s="192" t="s">
        <v>1110</v>
      </c>
    </row>
    <row r="1323" spans="1:8" ht="16" customHeight="1">
      <c r="A1323" s="185">
        <v>9</v>
      </c>
      <c r="B1323" s="193" t="s">
        <v>1065</v>
      </c>
      <c r="C1323" s="229" t="s">
        <v>1826</v>
      </c>
      <c r="D1323" s="224" t="s">
        <v>1046</v>
      </c>
      <c r="E1323" s="226"/>
      <c r="F1323" s="226">
        <v>58000</v>
      </c>
      <c r="G1323" s="227">
        <v>167962.37000000101</v>
      </c>
      <c r="H1323" s="192" t="s">
        <v>1110</v>
      </c>
    </row>
    <row r="1324" spans="1:8" ht="16" customHeight="1">
      <c r="A1324" s="185">
        <v>9</v>
      </c>
      <c r="B1324" s="193" t="s">
        <v>1065</v>
      </c>
      <c r="C1324" s="229" t="s">
        <v>1827</v>
      </c>
      <c r="D1324" s="203" t="s">
        <v>1046</v>
      </c>
      <c r="E1324" s="226"/>
      <c r="F1324" s="226">
        <v>50000</v>
      </c>
      <c r="G1324" s="227">
        <v>108721.430000001</v>
      </c>
      <c r="H1324" s="192" t="s">
        <v>1128</v>
      </c>
    </row>
    <row r="1325" spans="1:8" ht="16" customHeight="1">
      <c r="A1325" s="185">
        <v>9</v>
      </c>
      <c r="B1325" s="193" t="s">
        <v>1065</v>
      </c>
      <c r="C1325" s="229" t="s">
        <v>1828</v>
      </c>
      <c r="D1325" s="203" t="s">
        <v>1046</v>
      </c>
      <c r="E1325" s="226"/>
      <c r="F1325" s="226">
        <v>4010.34</v>
      </c>
      <c r="G1325" s="227">
        <v>104711.090000001</v>
      </c>
      <c r="H1325" s="192" t="s">
        <v>1106</v>
      </c>
    </row>
    <row r="1326" spans="1:8" ht="16" customHeight="1">
      <c r="A1326" s="185">
        <v>9</v>
      </c>
      <c r="B1326" s="193" t="s">
        <v>1065</v>
      </c>
      <c r="C1326" s="229" t="s">
        <v>1829</v>
      </c>
      <c r="D1326" s="203" t="s">
        <v>1046</v>
      </c>
      <c r="E1326" s="226"/>
      <c r="F1326" s="226">
        <v>20</v>
      </c>
      <c r="G1326" s="227">
        <v>54691.090000001001</v>
      </c>
      <c r="H1326" s="192" t="s">
        <v>1053</v>
      </c>
    </row>
    <row r="1327" spans="1:8" ht="16" customHeight="1">
      <c r="A1327" s="185">
        <v>9</v>
      </c>
      <c r="B1327" s="193" t="s">
        <v>1065</v>
      </c>
      <c r="C1327" s="229" t="s">
        <v>1830</v>
      </c>
      <c r="D1327" s="224" t="s">
        <v>1046</v>
      </c>
      <c r="E1327" s="226"/>
      <c r="F1327" s="226">
        <v>110</v>
      </c>
      <c r="G1327" s="227">
        <v>104581.090000001</v>
      </c>
      <c r="H1327" s="192" t="s">
        <v>1108</v>
      </c>
    </row>
    <row r="1328" spans="1:8" ht="16" customHeight="1">
      <c r="A1328" s="185">
        <v>9</v>
      </c>
      <c r="B1328" s="193" t="s">
        <v>1065</v>
      </c>
      <c r="C1328" s="229" t="s">
        <v>1831</v>
      </c>
      <c r="D1328" s="224" t="s">
        <v>1046</v>
      </c>
      <c r="E1328" s="226"/>
      <c r="F1328" s="226">
        <v>30</v>
      </c>
      <c r="G1328" s="227">
        <v>104551.090000001</v>
      </c>
      <c r="H1328" s="192" t="s">
        <v>1077</v>
      </c>
    </row>
    <row r="1329" spans="1:8" ht="16" customHeight="1">
      <c r="A1329" s="185">
        <v>9</v>
      </c>
      <c r="B1329" s="193" t="s">
        <v>1065</v>
      </c>
      <c r="C1329" s="229" t="s">
        <v>1832</v>
      </c>
      <c r="D1329" s="224" t="s">
        <v>1046</v>
      </c>
      <c r="E1329" s="226"/>
      <c r="F1329" s="226">
        <v>161</v>
      </c>
      <c r="G1329" s="227">
        <v>104390.090000001</v>
      </c>
      <c r="H1329" s="192" t="s">
        <v>1075</v>
      </c>
    </row>
    <row r="1330" spans="1:8" ht="16" customHeight="1">
      <c r="A1330" s="185">
        <v>9</v>
      </c>
      <c r="B1330" s="193" t="s">
        <v>1065</v>
      </c>
      <c r="C1330" s="229" t="s">
        <v>1833</v>
      </c>
      <c r="D1330" s="224" t="s">
        <v>1046</v>
      </c>
      <c r="E1330" s="226"/>
      <c r="F1330" s="226">
        <v>325</v>
      </c>
      <c r="G1330" s="227">
        <v>104065.090000001</v>
      </c>
      <c r="H1330" s="192" t="s">
        <v>1075</v>
      </c>
    </row>
    <row r="1331" spans="1:8" ht="16" customHeight="1">
      <c r="A1331" s="185">
        <v>9</v>
      </c>
      <c r="B1331" s="193" t="s">
        <v>1065</v>
      </c>
      <c r="C1331" s="229" t="s">
        <v>1834</v>
      </c>
      <c r="D1331" s="224" t="s">
        <v>1046</v>
      </c>
      <c r="E1331" s="226"/>
      <c r="F1331" s="226">
        <v>680</v>
      </c>
      <c r="G1331" s="227">
        <v>103385.090000001</v>
      </c>
      <c r="H1331" s="192" t="s">
        <v>1077</v>
      </c>
    </row>
    <row r="1332" spans="1:8" ht="16" customHeight="1">
      <c r="A1332" s="185">
        <v>9</v>
      </c>
      <c r="B1332" s="193" t="s">
        <v>1065</v>
      </c>
      <c r="C1332" s="229" t="s">
        <v>1835</v>
      </c>
      <c r="D1332" s="224" t="s">
        <v>1046</v>
      </c>
      <c r="E1332" s="226"/>
      <c r="F1332" s="226">
        <v>712</v>
      </c>
      <c r="G1332" s="227">
        <v>102673.090000001</v>
      </c>
      <c r="H1332" s="192" t="s">
        <v>1083</v>
      </c>
    </row>
    <row r="1333" spans="1:8" ht="16" customHeight="1">
      <c r="A1333" s="185">
        <v>9</v>
      </c>
      <c r="B1333" s="193" t="s">
        <v>1065</v>
      </c>
      <c r="C1333" s="229" t="s">
        <v>1836</v>
      </c>
      <c r="D1333" s="224" t="s">
        <v>1046</v>
      </c>
      <c r="E1333" s="226"/>
      <c r="F1333" s="226">
        <v>95.33</v>
      </c>
      <c r="G1333" s="227">
        <v>102577.760000001</v>
      </c>
      <c r="H1333" s="192" t="s">
        <v>1077</v>
      </c>
    </row>
    <row r="1334" spans="1:8" ht="16" customHeight="1">
      <c r="A1334" s="185">
        <v>9</v>
      </c>
      <c r="B1334" s="193" t="s">
        <v>1065</v>
      </c>
      <c r="C1334" s="229" t="s">
        <v>1837</v>
      </c>
      <c r="D1334" s="224" t="s">
        <v>1046</v>
      </c>
      <c r="E1334" s="226"/>
      <c r="F1334" s="226">
        <v>200</v>
      </c>
      <c r="G1334" s="227">
        <v>102377.760000001</v>
      </c>
      <c r="H1334" s="192" t="s">
        <v>1077</v>
      </c>
    </row>
    <row r="1335" spans="1:8" ht="16" customHeight="1">
      <c r="A1335" s="185">
        <v>9</v>
      </c>
      <c r="B1335" s="193" t="s">
        <v>1065</v>
      </c>
      <c r="C1335" s="229" t="s">
        <v>1838</v>
      </c>
      <c r="D1335" s="224" t="s">
        <v>1046</v>
      </c>
      <c r="E1335" s="226"/>
      <c r="F1335" s="226">
        <v>125.46</v>
      </c>
      <c r="G1335" s="227">
        <v>102252.30000000101</v>
      </c>
      <c r="H1335" s="192" t="s">
        <v>1075</v>
      </c>
    </row>
    <row r="1336" spans="1:8" ht="16" customHeight="1">
      <c r="A1336" s="185">
        <v>9</v>
      </c>
      <c r="B1336" s="193" t="s">
        <v>1065</v>
      </c>
      <c r="C1336" s="229" t="s">
        <v>1839</v>
      </c>
      <c r="D1336" s="224" t="s">
        <v>1046</v>
      </c>
      <c r="E1336" s="226"/>
      <c r="F1336" s="226">
        <v>157</v>
      </c>
      <c r="G1336" s="227">
        <v>102095.30000000101</v>
      </c>
      <c r="H1336" s="192" t="s">
        <v>1075</v>
      </c>
    </row>
    <row r="1337" spans="1:8" ht="16" customHeight="1">
      <c r="A1337" s="185">
        <v>9</v>
      </c>
      <c r="B1337" s="193" t="s">
        <v>1065</v>
      </c>
      <c r="C1337" s="229" t="s">
        <v>1840</v>
      </c>
      <c r="D1337" s="224" t="s">
        <v>1046</v>
      </c>
      <c r="E1337" s="226"/>
      <c r="F1337" s="226">
        <v>110</v>
      </c>
      <c r="G1337" s="227">
        <v>101985.30000000101</v>
      </c>
      <c r="H1337" s="192" t="s">
        <v>1108</v>
      </c>
    </row>
    <row r="1338" spans="1:8" ht="16" customHeight="1">
      <c r="A1338" s="185">
        <v>9</v>
      </c>
      <c r="B1338" s="193" t="s">
        <v>1065</v>
      </c>
      <c r="C1338" s="229" t="s">
        <v>1841</v>
      </c>
      <c r="D1338" s="224" t="s">
        <v>1046</v>
      </c>
      <c r="E1338" s="226"/>
      <c r="F1338" s="226">
        <v>527.5</v>
      </c>
      <c r="G1338" s="227">
        <v>101457.80000000101</v>
      </c>
      <c r="H1338" s="192" t="s">
        <v>1075</v>
      </c>
    </row>
    <row r="1339" spans="1:8" ht="16" customHeight="1">
      <c r="A1339" s="185">
        <v>9</v>
      </c>
      <c r="B1339" s="193" t="s">
        <v>1065</v>
      </c>
      <c r="C1339" s="229" t="s">
        <v>1842</v>
      </c>
      <c r="D1339" s="224" t="s">
        <v>1046</v>
      </c>
      <c r="E1339" s="226"/>
      <c r="F1339" s="226">
        <v>382.09</v>
      </c>
      <c r="G1339" s="227">
        <v>101075.710000001</v>
      </c>
      <c r="H1339" s="192" t="s">
        <v>1075</v>
      </c>
    </row>
    <row r="1340" spans="1:8" ht="16" customHeight="1">
      <c r="A1340" s="185">
        <v>9</v>
      </c>
      <c r="B1340" s="193" t="s">
        <v>1065</v>
      </c>
      <c r="C1340" s="229" t="s">
        <v>1843</v>
      </c>
      <c r="D1340" s="224" t="s">
        <v>1046</v>
      </c>
      <c r="E1340" s="226"/>
      <c r="F1340" s="226">
        <v>417.86</v>
      </c>
      <c r="G1340" s="227">
        <v>100657.850000001</v>
      </c>
      <c r="H1340" s="192" t="s">
        <v>1077</v>
      </c>
    </row>
    <row r="1341" spans="1:8" ht="16" customHeight="1">
      <c r="A1341" s="185">
        <v>9</v>
      </c>
      <c r="B1341" s="193" t="s">
        <v>1065</v>
      </c>
      <c r="C1341" s="229" t="s">
        <v>1844</v>
      </c>
      <c r="D1341" s="224" t="s">
        <v>1046</v>
      </c>
      <c r="E1341" s="226"/>
      <c r="F1341" s="226">
        <v>990</v>
      </c>
      <c r="G1341" s="227">
        <v>99667.850000000995</v>
      </c>
      <c r="H1341" s="192" t="s">
        <v>1110</v>
      </c>
    </row>
    <row r="1342" spans="1:8" ht="16" customHeight="1">
      <c r="A1342" s="185">
        <v>9</v>
      </c>
      <c r="B1342" s="193" t="s">
        <v>1065</v>
      </c>
      <c r="C1342" s="229" t="s">
        <v>1845</v>
      </c>
      <c r="D1342" s="224" t="s">
        <v>1046</v>
      </c>
      <c r="E1342" s="226"/>
      <c r="F1342" s="226">
        <v>815</v>
      </c>
      <c r="G1342" s="227">
        <v>98852.850000000995</v>
      </c>
      <c r="H1342" s="192" t="s">
        <v>1075</v>
      </c>
    </row>
    <row r="1343" spans="1:8" ht="16" customHeight="1">
      <c r="A1343" s="185">
        <v>9</v>
      </c>
      <c r="B1343" s="193" t="s">
        <v>1065</v>
      </c>
      <c r="C1343" s="229" t="s">
        <v>1846</v>
      </c>
      <c r="D1343" s="224" t="s">
        <v>1046</v>
      </c>
      <c r="E1343" s="226"/>
      <c r="F1343" s="226">
        <v>5400</v>
      </c>
      <c r="G1343" s="227">
        <v>93452.850000000995</v>
      </c>
      <c r="H1343" s="192" t="s">
        <v>1077</v>
      </c>
    </row>
    <row r="1344" spans="1:8" ht="16" customHeight="1">
      <c r="A1344" s="185">
        <v>9</v>
      </c>
      <c r="B1344" s="193" t="s">
        <v>1065</v>
      </c>
      <c r="C1344" s="229" t="s">
        <v>1847</v>
      </c>
      <c r="D1344" s="224" t="s">
        <v>1046</v>
      </c>
      <c r="E1344" s="226"/>
      <c r="F1344" s="226">
        <v>43730</v>
      </c>
      <c r="G1344" s="227">
        <v>49722.850000001003</v>
      </c>
      <c r="H1344" s="192" t="s">
        <v>1110</v>
      </c>
    </row>
    <row r="1345" spans="1:8" ht="16" customHeight="1">
      <c r="A1345" s="185">
        <v>9</v>
      </c>
      <c r="B1345" s="193" t="s">
        <v>1065</v>
      </c>
      <c r="C1345" s="229" t="s">
        <v>1165</v>
      </c>
      <c r="D1345" s="224" t="s">
        <v>1046</v>
      </c>
      <c r="E1345" s="226"/>
      <c r="F1345" s="226">
        <v>86.24</v>
      </c>
      <c r="G1345" s="227">
        <v>49636.610000000997</v>
      </c>
      <c r="H1345" s="192" t="s">
        <v>1071</v>
      </c>
    </row>
    <row r="1346" spans="1:8" ht="16" customHeight="1">
      <c r="A1346" s="185">
        <v>9</v>
      </c>
      <c r="B1346" s="193" t="s">
        <v>1065</v>
      </c>
      <c r="C1346" s="229" t="s">
        <v>1165</v>
      </c>
      <c r="D1346" s="224" t="s">
        <v>1046</v>
      </c>
      <c r="E1346" s="226"/>
      <c r="F1346" s="226">
        <v>15.95</v>
      </c>
      <c r="G1346" s="227">
        <v>49620.660000001</v>
      </c>
      <c r="H1346" s="192" t="s">
        <v>1071</v>
      </c>
    </row>
    <row r="1347" spans="1:8" ht="16" customHeight="1">
      <c r="A1347" s="185">
        <v>9</v>
      </c>
      <c r="B1347" s="193" t="s">
        <v>1065</v>
      </c>
      <c r="C1347" s="229" t="s">
        <v>1165</v>
      </c>
      <c r="D1347" s="224" t="s">
        <v>1046</v>
      </c>
      <c r="E1347" s="226"/>
      <c r="F1347" s="226">
        <v>92.9</v>
      </c>
      <c r="G1347" s="227">
        <v>49527.760000000999</v>
      </c>
      <c r="H1347" s="192" t="s">
        <v>1071</v>
      </c>
    </row>
    <row r="1348" spans="1:8" ht="16" customHeight="1">
      <c r="A1348" s="185">
        <v>9</v>
      </c>
      <c r="B1348" s="193" t="s">
        <v>1065</v>
      </c>
      <c r="C1348" s="229" t="s">
        <v>1848</v>
      </c>
      <c r="D1348" s="224" t="s">
        <v>1046</v>
      </c>
      <c r="E1348" s="226"/>
      <c r="F1348" s="226">
        <v>768.28</v>
      </c>
      <c r="G1348" s="227">
        <v>48759.480000001</v>
      </c>
      <c r="H1348" s="192" t="s">
        <v>1077</v>
      </c>
    </row>
    <row r="1349" spans="1:8" ht="16" customHeight="1">
      <c r="A1349" s="185">
        <v>9</v>
      </c>
      <c r="B1349" s="193" t="s">
        <v>1065</v>
      </c>
      <c r="C1349" s="229" t="s">
        <v>1165</v>
      </c>
      <c r="D1349" s="224" t="s">
        <v>1046</v>
      </c>
      <c r="E1349" s="226"/>
      <c r="F1349" s="226">
        <v>103.27</v>
      </c>
      <c r="G1349" s="227">
        <v>48656.210000001003</v>
      </c>
      <c r="H1349" s="192" t="s">
        <v>1071</v>
      </c>
    </row>
    <row r="1350" spans="1:8" ht="16" customHeight="1">
      <c r="A1350" s="185">
        <v>9</v>
      </c>
      <c r="B1350" s="193" t="s">
        <v>1065</v>
      </c>
      <c r="C1350" s="229" t="s">
        <v>1165</v>
      </c>
      <c r="D1350" s="224" t="s">
        <v>1046</v>
      </c>
      <c r="E1350" s="226"/>
      <c r="F1350" s="226">
        <v>84.55</v>
      </c>
      <c r="G1350" s="227">
        <v>48571.660000001</v>
      </c>
      <c r="H1350" s="192" t="s">
        <v>1071</v>
      </c>
    </row>
    <row r="1351" spans="1:8" ht="16" customHeight="1">
      <c r="A1351" s="185">
        <v>9</v>
      </c>
      <c r="B1351" s="193" t="s">
        <v>1065</v>
      </c>
      <c r="C1351" s="229" t="s">
        <v>1849</v>
      </c>
      <c r="D1351" s="224" t="s">
        <v>1046</v>
      </c>
      <c r="E1351" s="226"/>
      <c r="F1351" s="226">
        <v>2400</v>
      </c>
      <c r="G1351" s="227">
        <v>46171.660000001</v>
      </c>
      <c r="H1351" s="192" t="s">
        <v>1112</v>
      </c>
    </row>
    <row r="1352" spans="1:8" ht="16" customHeight="1">
      <c r="A1352" s="185">
        <v>9</v>
      </c>
      <c r="B1352" s="193" t="s">
        <v>1065</v>
      </c>
      <c r="C1352" s="229" t="s">
        <v>1850</v>
      </c>
      <c r="D1352" s="224" t="s">
        <v>1046</v>
      </c>
      <c r="E1352" s="226"/>
      <c r="F1352" s="226">
        <v>120</v>
      </c>
      <c r="G1352" s="227">
        <v>46051.660000001</v>
      </c>
      <c r="H1352" s="192" t="s">
        <v>1047</v>
      </c>
    </row>
    <row r="1353" spans="1:8" ht="16" customHeight="1">
      <c r="A1353" s="185">
        <v>9</v>
      </c>
      <c r="B1353" s="193" t="s">
        <v>1065</v>
      </c>
      <c r="C1353" s="229" t="s">
        <v>1851</v>
      </c>
      <c r="D1353" s="224" t="s">
        <v>1046</v>
      </c>
      <c r="E1353" s="226"/>
      <c r="F1353" s="226">
        <v>23</v>
      </c>
      <c r="G1353" s="227">
        <v>46028.660000001</v>
      </c>
      <c r="H1353" s="192" t="s">
        <v>1093</v>
      </c>
    </row>
    <row r="1354" spans="1:8" ht="16" customHeight="1">
      <c r="A1354" s="185">
        <v>9</v>
      </c>
      <c r="B1354" s="193" t="s">
        <v>1065</v>
      </c>
      <c r="C1354" s="229" t="s">
        <v>1852</v>
      </c>
      <c r="D1354" s="224" t="s">
        <v>1046</v>
      </c>
      <c r="E1354" s="226"/>
      <c r="F1354" s="226">
        <v>17</v>
      </c>
      <c r="G1354" s="227">
        <v>46011.660000001</v>
      </c>
      <c r="H1354" s="192" t="s">
        <v>1093</v>
      </c>
    </row>
    <row r="1355" spans="1:8" ht="16" customHeight="1">
      <c r="A1355" s="185">
        <v>9</v>
      </c>
      <c r="B1355" s="193" t="s">
        <v>1065</v>
      </c>
      <c r="C1355" s="229" t="s">
        <v>1853</v>
      </c>
      <c r="D1355" s="224" t="s">
        <v>1046</v>
      </c>
      <c r="E1355" s="226"/>
      <c r="F1355" s="226">
        <v>165.5</v>
      </c>
      <c r="G1355" s="227">
        <v>45846.160000001</v>
      </c>
      <c r="H1355" s="192" t="s">
        <v>1075</v>
      </c>
    </row>
    <row r="1356" spans="1:8" ht="16" customHeight="1">
      <c r="A1356" s="185">
        <v>9</v>
      </c>
      <c r="B1356" s="193" t="s">
        <v>1065</v>
      </c>
      <c r="C1356" s="229" t="s">
        <v>1854</v>
      </c>
      <c r="D1356" s="224" t="s">
        <v>1046</v>
      </c>
      <c r="E1356" s="226"/>
      <c r="F1356" s="226">
        <v>550</v>
      </c>
      <c r="G1356" s="227">
        <v>45296.160000001</v>
      </c>
      <c r="H1356" s="192" t="s">
        <v>1110</v>
      </c>
    </row>
    <row r="1357" spans="1:8" ht="16" customHeight="1">
      <c r="A1357" s="185">
        <v>9</v>
      </c>
      <c r="B1357" s="193" t="s">
        <v>1065</v>
      </c>
      <c r="C1357" s="229" t="s">
        <v>1855</v>
      </c>
      <c r="D1357" s="224" t="s">
        <v>1046</v>
      </c>
      <c r="E1357" s="226"/>
      <c r="F1357" s="226">
        <v>11355</v>
      </c>
      <c r="G1357" s="227">
        <v>33941.160000001</v>
      </c>
      <c r="H1357" s="192" t="s">
        <v>1110</v>
      </c>
    </row>
    <row r="1358" spans="1:8" ht="16" customHeight="1">
      <c r="A1358" s="185">
        <v>9</v>
      </c>
      <c r="B1358" s="193" t="s">
        <v>1065</v>
      </c>
      <c r="C1358" s="229" t="s">
        <v>1856</v>
      </c>
      <c r="D1358" s="224" t="s">
        <v>1046</v>
      </c>
      <c r="E1358" s="226"/>
      <c r="F1358" s="226">
        <v>7100</v>
      </c>
      <c r="G1358" s="227">
        <v>26841.160000001</v>
      </c>
      <c r="H1358" s="192" t="s">
        <v>1050</v>
      </c>
    </row>
    <row r="1359" spans="1:8" ht="16" customHeight="1">
      <c r="A1359" s="185">
        <v>9</v>
      </c>
      <c r="B1359" s="193" t="s">
        <v>1065</v>
      </c>
      <c r="C1359" s="229" t="s">
        <v>1165</v>
      </c>
      <c r="D1359" s="224" t="s">
        <v>1046</v>
      </c>
      <c r="E1359" s="226"/>
      <c r="F1359" s="226">
        <v>14.25</v>
      </c>
      <c r="G1359" s="227">
        <v>26826.910000001</v>
      </c>
      <c r="H1359" s="192" t="s">
        <v>1071</v>
      </c>
    </row>
    <row r="1360" spans="1:8" ht="16" customHeight="1">
      <c r="A1360" s="185">
        <v>9</v>
      </c>
      <c r="B1360" s="193" t="s">
        <v>1065</v>
      </c>
      <c r="C1360" s="229" t="s">
        <v>1165</v>
      </c>
      <c r="D1360" s="224" t="s">
        <v>1046</v>
      </c>
      <c r="E1360" s="226"/>
      <c r="F1360" s="226">
        <v>23.75</v>
      </c>
      <c r="G1360" s="227">
        <v>26803.160000001</v>
      </c>
      <c r="H1360" s="192" t="s">
        <v>1071</v>
      </c>
    </row>
    <row r="1361" spans="1:8" ht="16" customHeight="1">
      <c r="A1361" s="185">
        <v>9</v>
      </c>
      <c r="B1361" s="193" t="s">
        <v>1065</v>
      </c>
      <c r="C1361" s="229" t="s">
        <v>1165</v>
      </c>
      <c r="D1361" s="224" t="s">
        <v>1046</v>
      </c>
      <c r="E1361" s="226"/>
      <c r="F1361" s="226">
        <v>35.71</v>
      </c>
      <c r="G1361" s="227">
        <v>26767.450000001001</v>
      </c>
      <c r="H1361" s="192" t="s">
        <v>1071</v>
      </c>
    </row>
    <row r="1362" spans="1:8" ht="16" customHeight="1">
      <c r="A1362" s="185">
        <v>9</v>
      </c>
      <c r="B1362" s="193" t="s">
        <v>1065</v>
      </c>
      <c r="C1362" s="229" t="s">
        <v>1165</v>
      </c>
      <c r="D1362" s="224" t="s">
        <v>1046</v>
      </c>
      <c r="E1362" s="226"/>
      <c r="F1362" s="226">
        <v>9.5</v>
      </c>
      <c r="G1362" s="227">
        <v>26757.950000001001</v>
      </c>
      <c r="H1362" s="192" t="s">
        <v>1071</v>
      </c>
    </row>
    <row r="1363" spans="1:8" ht="16" customHeight="1">
      <c r="A1363" s="185">
        <v>9</v>
      </c>
      <c r="B1363" s="193" t="s">
        <v>1065</v>
      </c>
      <c r="C1363" s="229" t="s">
        <v>1857</v>
      </c>
      <c r="D1363" s="224" t="s">
        <v>1046</v>
      </c>
      <c r="E1363" s="226"/>
      <c r="F1363" s="226">
        <v>50000</v>
      </c>
      <c r="G1363" s="227">
        <v>476757.950000001</v>
      </c>
      <c r="H1363" s="192" t="s">
        <v>1110</v>
      </c>
    </row>
    <row r="1364" spans="1:8" ht="16" customHeight="1">
      <c r="A1364" s="185">
        <v>9</v>
      </c>
      <c r="B1364" s="193" t="s">
        <v>1065</v>
      </c>
      <c r="C1364" s="229" t="s">
        <v>1858</v>
      </c>
      <c r="D1364" s="224" t="s">
        <v>1046</v>
      </c>
      <c r="E1364" s="226"/>
      <c r="F1364" s="226">
        <v>50000</v>
      </c>
      <c r="G1364" s="227">
        <v>426757.950000001</v>
      </c>
      <c r="H1364" s="192" t="s">
        <v>1110</v>
      </c>
    </row>
    <row r="1365" spans="1:8" ht="16" customHeight="1">
      <c r="A1365" s="185">
        <v>9</v>
      </c>
      <c r="B1365" s="193" t="s">
        <v>1065</v>
      </c>
      <c r="C1365" s="229" t="s">
        <v>1165</v>
      </c>
      <c r="D1365" s="224" t="s">
        <v>1046</v>
      </c>
      <c r="E1365" s="226"/>
      <c r="F1365" s="226">
        <v>8.1999999999999993</v>
      </c>
      <c r="G1365" s="227">
        <v>350749.75000000099</v>
      </c>
      <c r="H1365" s="192" t="s">
        <v>1071</v>
      </c>
    </row>
    <row r="1366" spans="1:8" ht="16" customHeight="1">
      <c r="A1366" s="185">
        <v>9</v>
      </c>
      <c r="B1366" s="193" t="s">
        <v>1065</v>
      </c>
      <c r="C1366" s="229" t="s">
        <v>1165</v>
      </c>
      <c r="D1366" s="224" t="s">
        <v>1046</v>
      </c>
      <c r="E1366" s="226"/>
      <c r="F1366" s="226">
        <v>60.48</v>
      </c>
      <c r="G1366" s="227">
        <v>350689.27000000101</v>
      </c>
      <c r="H1366" s="192" t="s">
        <v>1071</v>
      </c>
    </row>
    <row r="1367" spans="1:8" ht="16" customHeight="1">
      <c r="A1367" s="185">
        <v>9</v>
      </c>
      <c r="B1367" s="193" t="s">
        <v>1065</v>
      </c>
      <c r="C1367" s="229" t="s">
        <v>1165</v>
      </c>
      <c r="D1367" s="224" t="s">
        <v>1046</v>
      </c>
      <c r="E1367" s="226"/>
      <c r="F1367" s="226">
        <v>109.25</v>
      </c>
      <c r="G1367" s="227">
        <v>350580.02000000101</v>
      </c>
      <c r="H1367" s="192" t="s">
        <v>1071</v>
      </c>
    </row>
    <row r="1368" spans="1:8" ht="16" customHeight="1">
      <c r="A1368" s="185">
        <v>9</v>
      </c>
      <c r="B1368" s="193" t="s">
        <v>1065</v>
      </c>
      <c r="C1368" s="229" t="s">
        <v>1165</v>
      </c>
      <c r="D1368" s="224" t="s">
        <v>1046</v>
      </c>
      <c r="E1368" s="226"/>
      <c r="F1368" s="226">
        <v>37.86</v>
      </c>
      <c r="G1368" s="227">
        <v>350542.16000000102</v>
      </c>
      <c r="H1368" s="192" t="s">
        <v>1071</v>
      </c>
    </row>
    <row r="1369" spans="1:8" ht="16" customHeight="1">
      <c r="A1369" s="185">
        <v>9</v>
      </c>
      <c r="B1369" s="193" t="s">
        <v>1065</v>
      </c>
      <c r="C1369" s="229" t="s">
        <v>1165</v>
      </c>
      <c r="D1369" s="224" t="s">
        <v>1046</v>
      </c>
      <c r="E1369" s="226"/>
      <c r="F1369" s="226">
        <v>120.2</v>
      </c>
      <c r="G1369" s="227">
        <v>350421.96000000101</v>
      </c>
      <c r="H1369" s="192" t="s">
        <v>1071</v>
      </c>
    </row>
    <row r="1370" spans="1:8" ht="16" customHeight="1">
      <c r="A1370" s="185">
        <v>9</v>
      </c>
      <c r="B1370" s="193" t="s">
        <v>1065</v>
      </c>
      <c r="C1370" s="229" t="s">
        <v>1165</v>
      </c>
      <c r="D1370" s="224" t="s">
        <v>1046</v>
      </c>
      <c r="E1370" s="226"/>
      <c r="F1370" s="226">
        <v>52.8</v>
      </c>
      <c r="G1370" s="227">
        <v>350369.16000000102</v>
      </c>
      <c r="H1370" s="192" t="s">
        <v>1071</v>
      </c>
    </row>
    <row r="1371" spans="1:8" ht="16" customHeight="1">
      <c r="A1371" s="185">
        <v>9</v>
      </c>
      <c r="B1371" s="193" t="s">
        <v>1065</v>
      </c>
      <c r="C1371" s="229" t="s">
        <v>1165</v>
      </c>
      <c r="D1371" s="224" t="s">
        <v>1046</v>
      </c>
      <c r="E1371" s="226"/>
      <c r="F1371" s="226">
        <v>197.6</v>
      </c>
      <c r="G1371" s="227">
        <v>350171.56000000099</v>
      </c>
      <c r="H1371" s="192" t="s">
        <v>1071</v>
      </c>
    </row>
    <row r="1372" spans="1:8" ht="16" customHeight="1">
      <c r="A1372" s="185">
        <v>9</v>
      </c>
      <c r="B1372" s="193" t="s">
        <v>1065</v>
      </c>
      <c r="C1372" s="229" t="s">
        <v>1165</v>
      </c>
      <c r="D1372" s="224" t="s">
        <v>1046</v>
      </c>
      <c r="E1372" s="226"/>
      <c r="F1372" s="226">
        <v>248.07</v>
      </c>
      <c r="G1372" s="227">
        <v>349923.49000000098</v>
      </c>
      <c r="H1372" s="192" t="s">
        <v>1071</v>
      </c>
    </row>
    <row r="1373" spans="1:8" ht="16" customHeight="1">
      <c r="A1373" s="185">
        <v>9</v>
      </c>
      <c r="B1373" s="193" t="s">
        <v>1065</v>
      </c>
      <c r="C1373" s="229" t="s">
        <v>1165</v>
      </c>
      <c r="D1373" s="224" t="s">
        <v>1046</v>
      </c>
      <c r="E1373" s="226"/>
      <c r="F1373" s="226">
        <v>74.64</v>
      </c>
      <c r="G1373" s="227">
        <v>349848.85000000102</v>
      </c>
      <c r="H1373" s="192" t="s">
        <v>1071</v>
      </c>
    </row>
    <row r="1374" spans="1:8" ht="16" customHeight="1">
      <c r="A1374" s="185">
        <v>9</v>
      </c>
      <c r="B1374" s="193" t="s">
        <v>1065</v>
      </c>
      <c r="C1374" s="229" t="s">
        <v>1165</v>
      </c>
      <c r="D1374" s="224" t="s">
        <v>1046</v>
      </c>
      <c r="E1374" s="226"/>
      <c r="F1374" s="226">
        <v>49.95</v>
      </c>
      <c r="G1374" s="227">
        <v>349798.90000000101</v>
      </c>
      <c r="H1374" s="192" t="s">
        <v>1071</v>
      </c>
    </row>
    <row r="1375" spans="1:8" ht="16" customHeight="1">
      <c r="A1375" s="185">
        <v>9</v>
      </c>
      <c r="B1375" s="193" t="s">
        <v>1065</v>
      </c>
      <c r="C1375" s="229" t="s">
        <v>1165</v>
      </c>
      <c r="D1375" s="224" t="s">
        <v>1046</v>
      </c>
      <c r="E1375" s="226"/>
      <c r="F1375" s="226">
        <v>44.65</v>
      </c>
      <c r="G1375" s="227">
        <v>349754.25000000099</v>
      </c>
      <c r="H1375" s="192" t="s">
        <v>1071</v>
      </c>
    </row>
    <row r="1376" spans="1:8" ht="16" customHeight="1">
      <c r="A1376" s="185">
        <v>9</v>
      </c>
      <c r="B1376" s="193" t="s">
        <v>1065</v>
      </c>
      <c r="C1376" s="229" t="s">
        <v>1165</v>
      </c>
      <c r="D1376" s="224" t="s">
        <v>1046</v>
      </c>
      <c r="E1376" s="226"/>
      <c r="F1376" s="226">
        <v>109.25</v>
      </c>
      <c r="G1376" s="227">
        <v>349645.00000000099</v>
      </c>
      <c r="H1376" s="192" t="s">
        <v>1071</v>
      </c>
    </row>
    <row r="1377" spans="1:8" ht="16" customHeight="1">
      <c r="A1377" s="185">
        <v>9</v>
      </c>
      <c r="B1377" s="193" t="s">
        <v>1065</v>
      </c>
      <c r="C1377" s="229" t="s">
        <v>1165</v>
      </c>
      <c r="D1377" s="224" t="s">
        <v>1046</v>
      </c>
      <c r="E1377" s="226"/>
      <c r="F1377" s="226">
        <v>58.9</v>
      </c>
      <c r="G1377" s="227">
        <v>349586.10000000102</v>
      </c>
      <c r="H1377" s="192" t="s">
        <v>1071</v>
      </c>
    </row>
    <row r="1378" spans="1:8" ht="16" customHeight="1">
      <c r="A1378" s="185">
        <v>9</v>
      </c>
      <c r="B1378" s="193" t="s">
        <v>1065</v>
      </c>
      <c r="C1378" s="229" t="s">
        <v>1165</v>
      </c>
      <c r="D1378" s="224" t="s">
        <v>1046</v>
      </c>
      <c r="E1378" s="226"/>
      <c r="F1378" s="226">
        <v>18.97</v>
      </c>
      <c r="G1378" s="227">
        <v>349567.13000000099</v>
      </c>
      <c r="H1378" s="192" t="s">
        <v>1071</v>
      </c>
    </row>
    <row r="1379" spans="1:8" ht="16" customHeight="1">
      <c r="A1379" s="185">
        <v>9</v>
      </c>
      <c r="B1379" s="193" t="s">
        <v>1065</v>
      </c>
      <c r="C1379" s="229" t="s">
        <v>1859</v>
      </c>
      <c r="D1379" s="224" t="s">
        <v>1046</v>
      </c>
      <c r="E1379" s="226"/>
      <c r="F1379" s="226">
        <v>365</v>
      </c>
      <c r="G1379" s="227">
        <v>349202.13000000099</v>
      </c>
      <c r="H1379" s="192" t="s">
        <v>1124</v>
      </c>
    </row>
    <row r="1380" spans="1:8" ht="16" customHeight="1">
      <c r="A1380" s="185">
        <v>9</v>
      </c>
      <c r="B1380" s="193" t="s">
        <v>1065</v>
      </c>
      <c r="C1380" s="229" t="s">
        <v>1860</v>
      </c>
      <c r="D1380" s="224" t="s">
        <v>1046</v>
      </c>
      <c r="E1380" s="226"/>
      <c r="F1380" s="226">
        <v>20000</v>
      </c>
      <c r="G1380" s="227">
        <v>329202.13000000099</v>
      </c>
      <c r="H1380" s="192" t="s">
        <v>1091</v>
      </c>
    </row>
    <row r="1381" spans="1:8" ht="16" customHeight="1">
      <c r="A1381" s="185">
        <v>9</v>
      </c>
      <c r="B1381" s="193" t="s">
        <v>1065</v>
      </c>
      <c r="C1381" s="229" t="s">
        <v>1861</v>
      </c>
      <c r="D1381" s="224" t="s">
        <v>1046</v>
      </c>
      <c r="E1381" s="226"/>
      <c r="F1381" s="226">
        <v>5000</v>
      </c>
      <c r="G1381" s="227">
        <v>324202.13000000099</v>
      </c>
      <c r="H1381" s="192" t="s">
        <v>1110</v>
      </c>
    </row>
    <row r="1382" spans="1:8" ht="16" customHeight="1">
      <c r="A1382" s="185">
        <v>9</v>
      </c>
      <c r="B1382" s="193" t="s">
        <v>1065</v>
      </c>
      <c r="C1382" s="229" t="s">
        <v>1165</v>
      </c>
      <c r="D1382" s="224" t="s">
        <v>1046</v>
      </c>
      <c r="E1382" s="226"/>
      <c r="F1382" s="226">
        <v>22.8</v>
      </c>
      <c r="G1382" s="227">
        <v>324179.33000000101</v>
      </c>
      <c r="H1382" s="192" t="s">
        <v>1071</v>
      </c>
    </row>
    <row r="1383" spans="1:8" ht="16" customHeight="1">
      <c r="A1383" s="185">
        <v>9</v>
      </c>
      <c r="B1383" s="193" t="s">
        <v>1065</v>
      </c>
      <c r="C1383" s="229" t="s">
        <v>1862</v>
      </c>
      <c r="D1383" s="224" t="s">
        <v>1046</v>
      </c>
      <c r="E1383" s="226"/>
      <c r="F1383" s="226">
        <v>10000</v>
      </c>
      <c r="G1383" s="227">
        <v>309179.33000000101</v>
      </c>
      <c r="H1383" s="192" t="s">
        <v>1091</v>
      </c>
    </row>
    <row r="1384" spans="1:8" ht="16" customHeight="1">
      <c r="A1384" s="185">
        <v>9</v>
      </c>
      <c r="B1384" s="193" t="s">
        <v>1065</v>
      </c>
      <c r="C1384" s="229" t="s">
        <v>1863</v>
      </c>
      <c r="D1384" s="224" t="s">
        <v>1046</v>
      </c>
      <c r="E1384" s="226"/>
      <c r="F1384" s="226">
        <v>2100</v>
      </c>
      <c r="G1384" s="227">
        <v>302079.33000000101</v>
      </c>
      <c r="H1384" s="192" t="s">
        <v>1075</v>
      </c>
    </row>
    <row r="1385" spans="1:8" ht="16" customHeight="1">
      <c r="A1385" s="185">
        <v>9</v>
      </c>
      <c r="B1385" s="193" t="s">
        <v>1065</v>
      </c>
      <c r="C1385" s="229" t="s">
        <v>1165</v>
      </c>
      <c r="D1385" s="224" t="s">
        <v>1046</v>
      </c>
      <c r="E1385" s="226"/>
      <c r="F1385" s="226">
        <v>14.25</v>
      </c>
      <c r="G1385" s="227">
        <v>432347.30000000098</v>
      </c>
      <c r="H1385" s="192" t="s">
        <v>1071</v>
      </c>
    </row>
    <row r="1386" spans="1:8" ht="16" customHeight="1">
      <c r="A1386" s="185">
        <v>9</v>
      </c>
      <c r="B1386" s="193" t="s">
        <v>1065</v>
      </c>
      <c r="C1386" s="229" t="s">
        <v>1165</v>
      </c>
      <c r="D1386" s="224" t="s">
        <v>1046</v>
      </c>
      <c r="E1386" s="226"/>
      <c r="F1386" s="226">
        <v>14.25</v>
      </c>
      <c r="G1386" s="227">
        <v>432333.05000000098</v>
      </c>
      <c r="H1386" s="192" t="s">
        <v>1071</v>
      </c>
    </row>
    <row r="1387" spans="1:8" ht="16" customHeight="1">
      <c r="A1387" s="185">
        <v>9</v>
      </c>
      <c r="B1387" s="193" t="s">
        <v>1065</v>
      </c>
      <c r="C1387" s="229" t="s">
        <v>1165</v>
      </c>
      <c r="D1387" s="224" t="s">
        <v>1046</v>
      </c>
      <c r="E1387" s="226"/>
      <c r="F1387" s="226">
        <v>9.5</v>
      </c>
      <c r="G1387" s="227">
        <v>432323.55000000098</v>
      </c>
      <c r="H1387" s="192" t="s">
        <v>1071</v>
      </c>
    </row>
    <row r="1388" spans="1:8" ht="16" customHeight="1">
      <c r="A1388" s="185">
        <v>9</v>
      </c>
      <c r="B1388" s="193" t="s">
        <v>1065</v>
      </c>
      <c r="C1388" s="229" t="s">
        <v>1165</v>
      </c>
      <c r="D1388" s="224" t="s">
        <v>1046</v>
      </c>
      <c r="E1388" s="226"/>
      <c r="F1388" s="226">
        <v>9.5</v>
      </c>
      <c r="G1388" s="227">
        <v>432314.05000000098</v>
      </c>
      <c r="H1388" s="192" t="s">
        <v>1071</v>
      </c>
    </row>
    <row r="1389" spans="1:8" ht="16" customHeight="1">
      <c r="A1389" s="185">
        <v>9</v>
      </c>
      <c r="B1389" s="193" t="s">
        <v>1065</v>
      </c>
      <c r="C1389" s="229" t="s">
        <v>1165</v>
      </c>
      <c r="D1389" s="224" t="s">
        <v>1046</v>
      </c>
      <c r="E1389" s="226"/>
      <c r="F1389" s="226">
        <v>9.5</v>
      </c>
      <c r="G1389" s="227">
        <v>432304.55000000098</v>
      </c>
      <c r="H1389" s="192" t="s">
        <v>1071</v>
      </c>
    </row>
    <row r="1390" spans="1:8" ht="16" customHeight="1">
      <c r="A1390" s="185">
        <v>9</v>
      </c>
      <c r="B1390" s="193" t="s">
        <v>1065</v>
      </c>
      <c r="C1390" s="229" t="s">
        <v>1165</v>
      </c>
      <c r="D1390" s="224" t="s">
        <v>1046</v>
      </c>
      <c r="E1390" s="226"/>
      <c r="F1390" s="226">
        <v>9.5</v>
      </c>
      <c r="G1390" s="227">
        <v>432295.05000000098</v>
      </c>
      <c r="H1390" s="192" t="s">
        <v>1071</v>
      </c>
    </row>
    <row r="1391" spans="1:8" ht="16" customHeight="1">
      <c r="A1391" s="185">
        <v>9</v>
      </c>
      <c r="B1391" s="193" t="s">
        <v>1065</v>
      </c>
      <c r="C1391" s="229" t="s">
        <v>1165</v>
      </c>
      <c r="D1391" s="224" t="s">
        <v>1046</v>
      </c>
      <c r="E1391" s="226"/>
      <c r="F1391" s="226">
        <v>60.33</v>
      </c>
      <c r="G1391" s="227">
        <v>432234.72000000102</v>
      </c>
      <c r="H1391" s="192" t="s">
        <v>1071</v>
      </c>
    </row>
    <row r="1392" spans="1:8" ht="16" customHeight="1">
      <c r="A1392" s="185">
        <v>9</v>
      </c>
      <c r="B1392" s="193" t="s">
        <v>1065</v>
      </c>
      <c r="C1392" s="229" t="s">
        <v>1864</v>
      </c>
      <c r="D1392" s="224" t="s">
        <v>1046</v>
      </c>
      <c r="E1392" s="226"/>
      <c r="F1392" s="226">
        <v>10000</v>
      </c>
      <c r="G1392" s="227">
        <v>422234.72000000102</v>
      </c>
      <c r="H1392" s="192" t="s">
        <v>1091</v>
      </c>
    </row>
    <row r="1393" spans="1:8" ht="16" customHeight="1">
      <c r="A1393" s="185">
        <v>9</v>
      </c>
      <c r="B1393" s="193" t="s">
        <v>1065</v>
      </c>
      <c r="C1393" s="229" t="s">
        <v>1165</v>
      </c>
      <c r="D1393" s="224" t="s">
        <v>1046</v>
      </c>
      <c r="E1393" s="226"/>
      <c r="F1393" s="226">
        <v>41.73</v>
      </c>
      <c r="G1393" s="227">
        <v>422192.99000000098</v>
      </c>
      <c r="H1393" s="192" t="s">
        <v>1071</v>
      </c>
    </row>
    <row r="1394" spans="1:8" ht="16" customHeight="1">
      <c r="A1394" s="185">
        <v>9</v>
      </c>
      <c r="B1394" s="193" t="s">
        <v>1065</v>
      </c>
      <c r="C1394" s="229" t="s">
        <v>1865</v>
      </c>
      <c r="D1394" s="224" t="s">
        <v>1046</v>
      </c>
      <c r="E1394" s="226"/>
      <c r="F1394" s="226">
        <v>4590</v>
      </c>
      <c r="G1394" s="227">
        <v>407602.99000000098</v>
      </c>
      <c r="H1394" s="192" t="s">
        <v>1047</v>
      </c>
    </row>
    <row r="1395" spans="1:8" ht="16" customHeight="1">
      <c r="A1395" s="185">
        <v>9</v>
      </c>
      <c r="B1395" s="193" t="s">
        <v>1065</v>
      </c>
      <c r="C1395" s="229" t="s">
        <v>1866</v>
      </c>
      <c r="D1395" s="203" t="s">
        <v>1046</v>
      </c>
      <c r="E1395" s="226"/>
      <c r="F1395" s="226">
        <v>927.02</v>
      </c>
      <c r="G1395" s="227">
        <v>406675.97000000102</v>
      </c>
      <c r="H1395" s="192" t="s">
        <v>1053</v>
      </c>
    </row>
    <row r="1396" spans="1:8" ht="16" customHeight="1">
      <c r="A1396" s="185">
        <v>9</v>
      </c>
      <c r="B1396" s="193" t="s">
        <v>1065</v>
      </c>
      <c r="C1396" s="229" t="s">
        <v>1867</v>
      </c>
      <c r="D1396" s="224" t="s">
        <v>1046</v>
      </c>
      <c r="E1396" s="226"/>
      <c r="F1396" s="226">
        <v>14.4</v>
      </c>
      <c r="G1396" s="227">
        <v>406600.98000000097</v>
      </c>
      <c r="H1396" s="192" t="s">
        <v>1053</v>
      </c>
    </row>
    <row r="1397" spans="1:8" ht="16" customHeight="1">
      <c r="A1397" s="185">
        <v>9</v>
      </c>
      <c r="B1397" s="193" t="s">
        <v>1065</v>
      </c>
      <c r="C1397" s="229" t="s">
        <v>1868</v>
      </c>
      <c r="D1397" s="224" t="s">
        <v>1046</v>
      </c>
      <c r="E1397" s="226"/>
      <c r="F1397" s="226">
        <v>1000</v>
      </c>
      <c r="G1397" s="227">
        <v>403600.98000000097</v>
      </c>
      <c r="H1397" s="192" t="s">
        <v>1081</v>
      </c>
    </row>
    <row r="1398" spans="1:8" ht="16" customHeight="1">
      <c r="A1398" s="185">
        <v>9</v>
      </c>
      <c r="B1398" s="193" t="s">
        <v>1065</v>
      </c>
      <c r="C1398" s="229" t="s">
        <v>1869</v>
      </c>
      <c r="D1398" s="224" t="s">
        <v>1046</v>
      </c>
      <c r="E1398" s="226"/>
      <c r="F1398" s="226">
        <v>22592</v>
      </c>
      <c r="G1398" s="227">
        <v>381008.98000000097</v>
      </c>
      <c r="H1398" s="192" t="s">
        <v>1075</v>
      </c>
    </row>
    <row r="1399" spans="1:8" ht="16" customHeight="1">
      <c r="A1399" s="185">
        <v>9</v>
      </c>
      <c r="B1399" s="193" t="s">
        <v>1065</v>
      </c>
      <c r="C1399" s="229" t="s">
        <v>1870</v>
      </c>
      <c r="D1399" s="224" t="s">
        <v>1046</v>
      </c>
      <c r="E1399" s="226"/>
      <c r="F1399" s="226">
        <v>75</v>
      </c>
      <c r="G1399" s="227">
        <v>380933.98000000097</v>
      </c>
      <c r="H1399" s="192" t="s">
        <v>1053</v>
      </c>
    </row>
    <row r="1400" spans="1:8" ht="16" customHeight="1">
      <c r="A1400" s="185">
        <v>9</v>
      </c>
      <c r="B1400" s="193" t="s">
        <v>1065</v>
      </c>
      <c r="C1400" s="229" t="s">
        <v>1871</v>
      </c>
      <c r="D1400" s="224" t="s">
        <v>1046</v>
      </c>
      <c r="E1400" s="226"/>
      <c r="F1400" s="226">
        <v>1000</v>
      </c>
      <c r="G1400" s="227">
        <v>379933.98000000097</v>
      </c>
      <c r="H1400" s="192" t="s">
        <v>1110</v>
      </c>
    </row>
    <row r="1401" spans="1:8" ht="16" customHeight="1">
      <c r="A1401" s="185">
        <v>9</v>
      </c>
      <c r="B1401" s="193" t="s">
        <v>1065</v>
      </c>
      <c r="C1401" s="229" t="s">
        <v>1872</v>
      </c>
      <c r="D1401" s="224" t="s">
        <v>1046</v>
      </c>
      <c r="E1401" s="226"/>
      <c r="F1401" s="226">
        <v>19</v>
      </c>
      <c r="G1401" s="227">
        <v>379914.98000000097</v>
      </c>
      <c r="H1401" s="192" t="s">
        <v>1093</v>
      </c>
    </row>
    <row r="1402" spans="1:8" ht="16" customHeight="1">
      <c r="A1402" s="185">
        <v>9</v>
      </c>
      <c r="B1402" s="193" t="s">
        <v>1065</v>
      </c>
      <c r="C1402" s="229" t="s">
        <v>1873</v>
      </c>
      <c r="D1402" s="224" t="s">
        <v>1046</v>
      </c>
      <c r="E1402" s="226"/>
      <c r="F1402" s="226">
        <v>250.64</v>
      </c>
      <c r="G1402" s="227">
        <v>379664.34000000102</v>
      </c>
      <c r="H1402" s="192" t="s">
        <v>1075</v>
      </c>
    </row>
    <row r="1403" spans="1:8" ht="16" customHeight="1">
      <c r="A1403" s="185">
        <v>9</v>
      </c>
      <c r="B1403" s="193" t="s">
        <v>1065</v>
      </c>
      <c r="C1403" s="229" t="s">
        <v>1874</v>
      </c>
      <c r="D1403" s="224" t="s">
        <v>1046</v>
      </c>
      <c r="E1403" s="226"/>
      <c r="F1403" s="226">
        <v>80</v>
      </c>
      <c r="G1403" s="227">
        <v>379584.34000000102</v>
      </c>
      <c r="H1403" s="192" t="s">
        <v>1077</v>
      </c>
    </row>
    <row r="1404" spans="1:8" ht="16" customHeight="1">
      <c r="A1404" s="185">
        <v>9</v>
      </c>
      <c r="B1404" s="193" t="s">
        <v>1065</v>
      </c>
      <c r="C1404" s="229" t="s">
        <v>1875</v>
      </c>
      <c r="D1404" s="224" t="s">
        <v>1046</v>
      </c>
      <c r="E1404" s="226"/>
      <c r="F1404" s="226">
        <v>335</v>
      </c>
      <c r="G1404" s="227">
        <v>379249.34000000102</v>
      </c>
      <c r="H1404" s="192" t="s">
        <v>1075</v>
      </c>
    </row>
    <row r="1405" spans="1:8" ht="16" customHeight="1">
      <c r="A1405" s="185">
        <v>9</v>
      </c>
      <c r="B1405" s="193" t="s">
        <v>1065</v>
      </c>
      <c r="C1405" s="229" t="s">
        <v>1876</v>
      </c>
      <c r="D1405" s="224" t="s">
        <v>1046</v>
      </c>
      <c r="E1405" s="226"/>
      <c r="F1405" s="226">
        <v>3200</v>
      </c>
      <c r="G1405" s="227">
        <v>376049.34000000102</v>
      </c>
      <c r="H1405" s="192" t="s">
        <v>1081</v>
      </c>
    </row>
    <row r="1406" spans="1:8" ht="16" customHeight="1">
      <c r="A1406" s="185">
        <v>9</v>
      </c>
      <c r="B1406" s="193" t="s">
        <v>1065</v>
      </c>
      <c r="C1406" s="229" t="s">
        <v>1877</v>
      </c>
      <c r="D1406" s="224" t="s">
        <v>1046</v>
      </c>
      <c r="E1406" s="226"/>
      <c r="F1406" s="226">
        <v>294</v>
      </c>
      <c r="G1406" s="227">
        <v>375755.34000000102</v>
      </c>
      <c r="H1406" s="192" t="s">
        <v>1075</v>
      </c>
    </row>
    <row r="1407" spans="1:8" ht="16" customHeight="1">
      <c r="A1407" s="185">
        <v>9</v>
      </c>
      <c r="B1407" s="193" t="s">
        <v>1065</v>
      </c>
      <c r="C1407" s="229" t="s">
        <v>1878</v>
      </c>
      <c r="D1407" s="224" t="s">
        <v>1046</v>
      </c>
      <c r="E1407" s="226"/>
      <c r="F1407" s="226">
        <v>194</v>
      </c>
      <c r="G1407" s="227">
        <v>375561.34000000102</v>
      </c>
      <c r="H1407" s="192" t="s">
        <v>1075</v>
      </c>
    </row>
    <row r="1408" spans="1:8" ht="16" customHeight="1">
      <c r="A1408" s="185">
        <v>9</v>
      </c>
      <c r="B1408" s="193" t="s">
        <v>1065</v>
      </c>
      <c r="C1408" s="229" t="s">
        <v>1879</v>
      </c>
      <c r="D1408" s="224" t="s">
        <v>1046</v>
      </c>
      <c r="E1408" s="226"/>
      <c r="F1408" s="226">
        <v>199.8</v>
      </c>
      <c r="G1408" s="227">
        <v>375361.54000000103</v>
      </c>
      <c r="H1408" s="192" t="s">
        <v>1075</v>
      </c>
    </row>
    <row r="1409" spans="1:8" ht="16" customHeight="1">
      <c r="A1409" s="185">
        <v>9</v>
      </c>
      <c r="B1409" s="193" t="s">
        <v>1065</v>
      </c>
      <c r="C1409" s="229" t="s">
        <v>1880</v>
      </c>
      <c r="D1409" s="224" t="s">
        <v>1046</v>
      </c>
      <c r="E1409" s="226"/>
      <c r="F1409" s="226">
        <v>326</v>
      </c>
      <c r="G1409" s="227">
        <v>375035.54000000103</v>
      </c>
      <c r="H1409" s="192" t="s">
        <v>1075</v>
      </c>
    </row>
    <row r="1410" spans="1:8" ht="16" customHeight="1">
      <c r="A1410" s="185">
        <v>9</v>
      </c>
      <c r="B1410" s="193" t="s">
        <v>1065</v>
      </c>
      <c r="C1410" s="229" t="s">
        <v>1881</v>
      </c>
      <c r="D1410" s="224" t="s">
        <v>1046</v>
      </c>
      <c r="E1410" s="226"/>
      <c r="F1410" s="226">
        <v>189</v>
      </c>
      <c r="G1410" s="227">
        <v>374846.54000000103</v>
      </c>
      <c r="H1410" s="192" t="s">
        <v>1075</v>
      </c>
    </row>
    <row r="1411" spans="1:8" ht="16" customHeight="1">
      <c r="A1411" s="185">
        <v>9</v>
      </c>
      <c r="B1411" s="193" t="s">
        <v>1065</v>
      </c>
      <c r="C1411" s="229" t="s">
        <v>1882</v>
      </c>
      <c r="D1411" s="224" t="s">
        <v>1046</v>
      </c>
      <c r="E1411" s="226"/>
      <c r="F1411" s="226">
        <v>331</v>
      </c>
      <c r="G1411" s="227">
        <v>374515.54000000103</v>
      </c>
      <c r="H1411" s="192" t="s">
        <v>1075</v>
      </c>
    </row>
    <row r="1412" spans="1:8" ht="16" customHeight="1">
      <c r="A1412" s="185">
        <v>9</v>
      </c>
      <c r="B1412" s="193" t="s">
        <v>1065</v>
      </c>
      <c r="C1412" s="229" t="s">
        <v>1883</v>
      </c>
      <c r="D1412" s="224" t="s">
        <v>1046</v>
      </c>
      <c r="E1412" s="226"/>
      <c r="F1412" s="226">
        <v>43</v>
      </c>
      <c r="G1412" s="227">
        <v>374472.54000000103</v>
      </c>
      <c r="H1412" s="192" t="s">
        <v>1053</v>
      </c>
    </row>
    <row r="1413" spans="1:8" ht="16" customHeight="1">
      <c r="A1413" s="185">
        <v>9</v>
      </c>
      <c r="B1413" s="193" t="s">
        <v>1065</v>
      </c>
      <c r="C1413" s="229" t="s">
        <v>1884</v>
      </c>
      <c r="D1413" s="224" t="s">
        <v>1046</v>
      </c>
      <c r="E1413" s="226"/>
      <c r="F1413" s="226">
        <v>120</v>
      </c>
      <c r="G1413" s="227">
        <v>374352.54000000103</v>
      </c>
      <c r="H1413" s="192" t="s">
        <v>1047</v>
      </c>
    </row>
    <row r="1414" spans="1:8" ht="16" customHeight="1">
      <c r="A1414" s="185">
        <v>9</v>
      </c>
      <c r="B1414" s="193" t="s">
        <v>1065</v>
      </c>
      <c r="C1414" s="229" t="s">
        <v>1885</v>
      </c>
      <c r="D1414" s="224" t="s">
        <v>1046</v>
      </c>
      <c r="E1414" s="226"/>
      <c r="F1414" s="226">
        <v>183</v>
      </c>
      <c r="G1414" s="227">
        <v>374169.54000000103</v>
      </c>
      <c r="H1414" s="192" t="s">
        <v>1075</v>
      </c>
    </row>
    <row r="1415" spans="1:8" ht="16" customHeight="1">
      <c r="A1415" s="185">
        <v>9</v>
      </c>
      <c r="B1415" s="193" t="s">
        <v>1065</v>
      </c>
      <c r="C1415" s="229" t="s">
        <v>1886</v>
      </c>
      <c r="D1415" s="224" t="s">
        <v>1046</v>
      </c>
      <c r="E1415" s="226"/>
      <c r="F1415" s="226">
        <v>302</v>
      </c>
      <c r="G1415" s="227">
        <v>373867.54000000103</v>
      </c>
      <c r="H1415" s="192" t="s">
        <v>1075</v>
      </c>
    </row>
    <row r="1416" spans="1:8" ht="16" customHeight="1">
      <c r="A1416" s="185">
        <v>9</v>
      </c>
      <c r="B1416" s="193" t="s">
        <v>1065</v>
      </c>
      <c r="C1416" s="229" t="s">
        <v>1887</v>
      </c>
      <c r="D1416" s="224" t="s">
        <v>1046</v>
      </c>
      <c r="E1416" s="226"/>
      <c r="F1416" s="226">
        <v>170</v>
      </c>
      <c r="G1416" s="227">
        <v>373697.54000000103</v>
      </c>
      <c r="H1416" s="192" t="s">
        <v>1077</v>
      </c>
    </row>
    <row r="1417" spans="1:8" ht="16" customHeight="1">
      <c r="A1417" s="185">
        <v>9</v>
      </c>
      <c r="B1417" s="193" t="s">
        <v>1065</v>
      </c>
      <c r="C1417" s="229" t="s">
        <v>1888</v>
      </c>
      <c r="D1417" s="224" t="s">
        <v>1046</v>
      </c>
      <c r="E1417" s="226"/>
      <c r="F1417" s="226">
        <v>164</v>
      </c>
      <c r="G1417" s="227">
        <v>373533.54000000103</v>
      </c>
      <c r="H1417" s="192" t="s">
        <v>1075</v>
      </c>
    </row>
    <row r="1418" spans="1:8" ht="16" customHeight="1">
      <c r="A1418" s="185">
        <v>9</v>
      </c>
      <c r="B1418" s="193" t="s">
        <v>1065</v>
      </c>
      <c r="C1418" s="229" t="s">
        <v>1889</v>
      </c>
      <c r="D1418" s="224" t="s">
        <v>1046</v>
      </c>
      <c r="E1418" s="226"/>
      <c r="F1418" s="226">
        <v>568.57000000000005</v>
      </c>
      <c r="G1418" s="227">
        <v>372964.97000000102</v>
      </c>
      <c r="H1418" s="192" t="s">
        <v>1075</v>
      </c>
    </row>
    <row r="1419" spans="1:8" ht="16" customHeight="1">
      <c r="A1419" s="185">
        <v>9</v>
      </c>
      <c r="B1419" s="193" t="s">
        <v>1065</v>
      </c>
      <c r="C1419" s="229" t="s">
        <v>1890</v>
      </c>
      <c r="D1419" s="224" t="s">
        <v>1046</v>
      </c>
      <c r="E1419" s="226"/>
      <c r="F1419" s="226">
        <v>6070</v>
      </c>
      <c r="G1419" s="227">
        <v>366894.97000000102</v>
      </c>
      <c r="H1419" s="192" t="s">
        <v>1110</v>
      </c>
    </row>
    <row r="1420" spans="1:8" ht="16" customHeight="1">
      <c r="A1420" s="185">
        <v>9</v>
      </c>
      <c r="B1420" s="193" t="s">
        <v>1065</v>
      </c>
      <c r="C1420" s="229" t="s">
        <v>1891</v>
      </c>
      <c r="D1420" s="224" t="s">
        <v>1046</v>
      </c>
      <c r="E1420" s="226"/>
      <c r="F1420" s="226">
        <v>200</v>
      </c>
      <c r="G1420" s="227">
        <v>366694.97000000102</v>
      </c>
      <c r="H1420" s="192" t="s">
        <v>1081</v>
      </c>
    </row>
    <row r="1421" spans="1:8" ht="16" customHeight="1">
      <c r="A1421" s="185">
        <v>9</v>
      </c>
      <c r="B1421" s="193" t="s">
        <v>1065</v>
      </c>
      <c r="C1421" s="229" t="s">
        <v>1892</v>
      </c>
      <c r="D1421" s="224" t="s">
        <v>1046</v>
      </c>
      <c r="E1421" s="226"/>
      <c r="F1421" s="226">
        <v>1930</v>
      </c>
      <c r="G1421" s="227">
        <v>364764.97000000102</v>
      </c>
      <c r="H1421" s="192" t="s">
        <v>1093</v>
      </c>
    </row>
    <row r="1422" spans="1:8" ht="16" customHeight="1">
      <c r="A1422" s="185">
        <v>9</v>
      </c>
      <c r="B1422" s="193" t="s">
        <v>1065</v>
      </c>
      <c r="C1422" s="229" t="s">
        <v>1893</v>
      </c>
      <c r="D1422" s="224" t="s">
        <v>1046</v>
      </c>
      <c r="E1422" s="226"/>
      <c r="F1422" s="226">
        <v>7035.63</v>
      </c>
      <c r="G1422" s="227">
        <v>357729.34000000102</v>
      </c>
      <c r="H1422" s="192" t="s">
        <v>1110</v>
      </c>
    </row>
    <row r="1423" spans="1:8" ht="16" customHeight="1">
      <c r="A1423" s="185">
        <v>9</v>
      </c>
      <c r="B1423" s="193" t="s">
        <v>1065</v>
      </c>
      <c r="C1423" s="229" t="s">
        <v>1894</v>
      </c>
      <c r="D1423" s="224" t="s">
        <v>1046</v>
      </c>
      <c r="E1423" s="226"/>
      <c r="F1423" s="226">
        <v>1393</v>
      </c>
      <c r="G1423" s="227">
        <v>356336.34000000102</v>
      </c>
      <c r="H1423" s="192" t="s">
        <v>1110</v>
      </c>
    </row>
    <row r="1424" spans="1:8" ht="16" customHeight="1">
      <c r="A1424" s="185">
        <v>9</v>
      </c>
      <c r="B1424" s="193" t="s">
        <v>1065</v>
      </c>
      <c r="C1424" s="229" t="s">
        <v>1895</v>
      </c>
      <c r="D1424" s="224" t="s">
        <v>1046</v>
      </c>
      <c r="E1424" s="226"/>
      <c r="F1424" s="226">
        <v>5000</v>
      </c>
      <c r="G1424" s="227">
        <v>351336.34000000102</v>
      </c>
      <c r="H1424" s="192" t="s">
        <v>1110</v>
      </c>
    </row>
    <row r="1425" spans="1:8" ht="16" customHeight="1">
      <c r="A1425" s="185">
        <v>9</v>
      </c>
      <c r="B1425" s="193" t="s">
        <v>1065</v>
      </c>
      <c r="C1425" s="229" t="s">
        <v>1896</v>
      </c>
      <c r="D1425" s="224" t="s">
        <v>1046</v>
      </c>
      <c r="E1425" s="226"/>
      <c r="F1425" s="226">
        <v>200</v>
      </c>
      <c r="G1425" s="227">
        <v>351136.34000000102</v>
      </c>
      <c r="H1425" s="192" t="s">
        <v>1053</v>
      </c>
    </row>
    <row r="1426" spans="1:8" ht="16" customHeight="1">
      <c r="A1426" s="185">
        <v>9</v>
      </c>
      <c r="B1426" s="193" t="s">
        <v>1065</v>
      </c>
      <c r="C1426" s="229" t="s">
        <v>1165</v>
      </c>
      <c r="D1426" s="224" t="s">
        <v>1046</v>
      </c>
      <c r="E1426" s="226"/>
      <c r="F1426" s="226">
        <v>80.75</v>
      </c>
      <c r="G1426" s="227">
        <v>351055.59000000102</v>
      </c>
      <c r="H1426" s="192" t="s">
        <v>1071</v>
      </c>
    </row>
    <row r="1427" spans="1:8" ht="16" customHeight="1">
      <c r="A1427" s="185">
        <v>9</v>
      </c>
      <c r="B1427" s="193" t="s">
        <v>1065</v>
      </c>
      <c r="C1427" s="229" t="s">
        <v>1165</v>
      </c>
      <c r="D1427" s="224" t="s">
        <v>1046</v>
      </c>
      <c r="E1427" s="226"/>
      <c r="F1427" s="226">
        <v>84.55</v>
      </c>
      <c r="G1427" s="227">
        <v>350971.04000000103</v>
      </c>
      <c r="H1427" s="192" t="s">
        <v>1071</v>
      </c>
    </row>
    <row r="1428" spans="1:8" ht="16" customHeight="1">
      <c r="A1428" s="185">
        <v>9</v>
      </c>
      <c r="B1428" s="193" t="s">
        <v>1065</v>
      </c>
      <c r="C1428" s="229" t="s">
        <v>1165</v>
      </c>
      <c r="D1428" s="224" t="s">
        <v>1046</v>
      </c>
      <c r="E1428" s="226"/>
      <c r="F1428" s="226">
        <v>65.2</v>
      </c>
      <c r="G1428" s="227">
        <v>319900.84000000102</v>
      </c>
      <c r="H1428" s="192" t="s">
        <v>1071</v>
      </c>
    </row>
    <row r="1429" spans="1:8" ht="16" customHeight="1">
      <c r="A1429" s="185">
        <v>9</v>
      </c>
      <c r="B1429" s="193" t="s">
        <v>1065</v>
      </c>
      <c r="C1429" s="229" t="s">
        <v>1165</v>
      </c>
      <c r="D1429" s="224" t="s">
        <v>1046</v>
      </c>
      <c r="E1429" s="226"/>
      <c r="F1429" s="226">
        <v>31.11</v>
      </c>
      <c r="G1429" s="227">
        <v>319913.65000000101</v>
      </c>
      <c r="H1429" s="192" t="s">
        <v>1071</v>
      </c>
    </row>
    <row r="1430" spans="1:8" ht="16" customHeight="1">
      <c r="A1430" s="185">
        <v>9</v>
      </c>
      <c r="B1430" s="193" t="s">
        <v>1065</v>
      </c>
      <c r="C1430" s="229" t="s">
        <v>1165</v>
      </c>
      <c r="D1430" s="224" t="s">
        <v>1046</v>
      </c>
      <c r="E1430" s="226"/>
      <c r="F1430" s="226">
        <v>61.75</v>
      </c>
      <c r="G1430" s="227">
        <v>319851.90000000101</v>
      </c>
      <c r="H1430" s="192" t="s">
        <v>1071</v>
      </c>
    </row>
    <row r="1431" spans="1:8" ht="16" customHeight="1">
      <c r="A1431" s="185">
        <v>9</v>
      </c>
      <c r="B1431" s="193" t="s">
        <v>1065</v>
      </c>
      <c r="C1431" s="229" t="s">
        <v>1897</v>
      </c>
      <c r="D1431" s="224" t="s">
        <v>1046</v>
      </c>
      <c r="E1431" s="226"/>
      <c r="F1431" s="226">
        <v>3000</v>
      </c>
      <c r="G1431" s="227">
        <v>311851.90000000101</v>
      </c>
      <c r="H1431" s="192" t="s">
        <v>1091</v>
      </c>
    </row>
    <row r="1432" spans="1:8" ht="16" customHeight="1">
      <c r="A1432" s="185">
        <v>9</v>
      </c>
      <c r="B1432" s="193" t="s">
        <v>1065</v>
      </c>
      <c r="C1432" s="229" t="s">
        <v>1898</v>
      </c>
      <c r="D1432" s="224" t="s">
        <v>1046</v>
      </c>
      <c r="E1432" s="226"/>
      <c r="F1432" s="226">
        <v>2910.09</v>
      </c>
      <c r="G1432" s="227">
        <v>308941.81000000099</v>
      </c>
      <c r="H1432" s="192" t="s">
        <v>1106</v>
      </c>
    </row>
    <row r="1433" spans="1:8" ht="16" customHeight="1">
      <c r="A1433" s="185">
        <v>9</v>
      </c>
      <c r="B1433" s="193" t="s">
        <v>1065</v>
      </c>
      <c r="C1433" s="220" t="s">
        <v>1899</v>
      </c>
      <c r="D1433" s="224" t="s">
        <v>1046</v>
      </c>
      <c r="E1433" s="226"/>
      <c r="F1433" s="226">
        <v>6200</v>
      </c>
      <c r="G1433" s="227">
        <v>302741.81000000099</v>
      </c>
      <c r="H1433" s="192" t="s">
        <v>1077</v>
      </c>
    </row>
    <row r="1434" spans="1:8" ht="16" customHeight="1">
      <c r="A1434" s="185">
        <v>9</v>
      </c>
      <c r="B1434" s="193" t="s">
        <v>1065</v>
      </c>
      <c r="C1434" s="229" t="s">
        <v>1900</v>
      </c>
      <c r="D1434" s="224" t="s">
        <v>1046</v>
      </c>
      <c r="E1434" s="226"/>
      <c r="F1434" s="226">
        <v>85327.5</v>
      </c>
      <c r="G1434" s="227">
        <v>217414.31000000099</v>
      </c>
      <c r="H1434" s="192" t="s">
        <v>1110</v>
      </c>
    </row>
    <row r="1435" spans="1:8" ht="16" customHeight="1">
      <c r="A1435" s="185">
        <v>9</v>
      </c>
      <c r="B1435" s="193" t="s">
        <v>1065</v>
      </c>
      <c r="C1435" s="229" t="s">
        <v>1901</v>
      </c>
      <c r="D1435" s="224" t="s">
        <v>1046</v>
      </c>
      <c r="E1435" s="226"/>
      <c r="F1435" s="226">
        <v>3450</v>
      </c>
      <c r="G1435" s="227">
        <v>213964.31000000099</v>
      </c>
      <c r="H1435" s="192" t="s">
        <v>1047</v>
      </c>
    </row>
    <row r="1436" spans="1:8" ht="16" customHeight="1">
      <c r="A1436" s="185">
        <v>9</v>
      </c>
      <c r="B1436" s="193" t="s">
        <v>1065</v>
      </c>
      <c r="C1436" s="229" t="s">
        <v>1902</v>
      </c>
      <c r="D1436" s="224" t="s">
        <v>1046</v>
      </c>
      <c r="E1436" s="226"/>
      <c r="F1436" s="226">
        <v>16155</v>
      </c>
      <c r="G1436" s="227">
        <v>197809.31000000099</v>
      </c>
      <c r="H1436" s="192" t="s">
        <v>1047</v>
      </c>
    </row>
    <row r="1437" spans="1:8" ht="16" customHeight="1">
      <c r="A1437" s="185">
        <v>9</v>
      </c>
      <c r="B1437" s="193" t="s">
        <v>1065</v>
      </c>
      <c r="C1437" s="229" t="s">
        <v>1903</v>
      </c>
      <c r="D1437" s="224" t="s">
        <v>1046</v>
      </c>
      <c r="E1437" s="226"/>
      <c r="F1437" s="226">
        <v>20000</v>
      </c>
      <c r="G1437" s="227">
        <v>177809.31000000099</v>
      </c>
      <c r="H1437" s="192" t="s">
        <v>1110</v>
      </c>
    </row>
    <row r="1438" spans="1:8" ht="16" customHeight="1">
      <c r="A1438" s="185">
        <v>9</v>
      </c>
      <c r="B1438" s="193" t="s">
        <v>1065</v>
      </c>
      <c r="C1438" s="229" t="s">
        <v>1819</v>
      </c>
      <c r="D1438" s="203" t="s">
        <v>1046</v>
      </c>
      <c r="E1438" s="226"/>
      <c r="F1438" s="226">
        <v>4017.85</v>
      </c>
      <c r="G1438" s="227">
        <v>53791.460000000799</v>
      </c>
      <c r="H1438" s="192" t="s">
        <v>1106</v>
      </c>
    </row>
    <row r="1439" spans="1:8" ht="16" customHeight="1">
      <c r="A1439" s="185">
        <v>9</v>
      </c>
      <c r="B1439" s="193" t="s">
        <v>1065</v>
      </c>
      <c r="C1439" s="229" t="s">
        <v>1904</v>
      </c>
      <c r="D1439" s="224" t="s">
        <v>1046</v>
      </c>
      <c r="E1439" s="226"/>
      <c r="F1439" s="226">
        <v>5000</v>
      </c>
      <c r="G1439" s="227">
        <v>48791.460000000799</v>
      </c>
      <c r="H1439" s="192" t="s">
        <v>1091</v>
      </c>
    </row>
    <row r="1440" spans="1:8" ht="16" customHeight="1">
      <c r="A1440" s="185">
        <v>9</v>
      </c>
      <c r="B1440" s="193" t="s">
        <v>1065</v>
      </c>
      <c r="C1440" s="229" t="s">
        <v>1905</v>
      </c>
      <c r="D1440" s="224" t="s">
        <v>1046</v>
      </c>
      <c r="E1440" s="226"/>
      <c r="F1440" s="226">
        <v>8000</v>
      </c>
      <c r="G1440" s="227">
        <v>40791.460000000799</v>
      </c>
      <c r="H1440" s="192" t="s">
        <v>1047</v>
      </c>
    </row>
    <row r="1441" spans="1:8" ht="16" customHeight="1">
      <c r="A1441" s="185">
        <v>9</v>
      </c>
      <c r="B1441" s="193" t="s">
        <v>1065</v>
      </c>
      <c r="C1441" s="229" t="s">
        <v>1897</v>
      </c>
      <c r="D1441" s="224" t="s">
        <v>1046</v>
      </c>
      <c r="E1441" s="226"/>
      <c r="F1441" s="226">
        <v>2000</v>
      </c>
      <c r="G1441" s="227">
        <v>38791.460000000799</v>
      </c>
      <c r="H1441" s="192" t="s">
        <v>1091</v>
      </c>
    </row>
    <row r="1442" spans="1:8" ht="16" customHeight="1">
      <c r="A1442" s="185">
        <v>9</v>
      </c>
      <c r="B1442" s="193" t="s">
        <v>1065</v>
      </c>
      <c r="C1442" s="229" t="s">
        <v>1906</v>
      </c>
      <c r="D1442" s="224" t="s">
        <v>1046</v>
      </c>
      <c r="E1442" s="226"/>
      <c r="F1442" s="226">
        <v>390</v>
      </c>
      <c r="G1442" s="227">
        <v>38401.460000000799</v>
      </c>
      <c r="H1442" s="192" t="s">
        <v>1124</v>
      </c>
    </row>
    <row r="1443" spans="1:8" ht="16" customHeight="1">
      <c r="A1443" s="185">
        <v>9</v>
      </c>
      <c r="B1443" s="193" t="s">
        <v>1065</v>
      </c>
      <c r="C1443" s="229" t="s">
        <v>1907</v>
      </c>
      <c r="D1443" s="224" t="s">
        <v>1046</v>
      </c>
      <c r="E1443" s="226"/>
      <c r="F1443" s="226">
        <v>7935</v>
      </c>
      <c r="G1443" s="227">
        <v>30466.460000000799</v>
      </c>
      <c r="H1443" s="192" t="s">
        <v>1126</v>
      </c>
    </row>
    <row r="1444" spans="1:8" ht="16" customHeight="1">
      <c r="A1444" s="185">
        <v>9</v>
      </c>
      <c r="B1444" s="193" t="s">
        <v>1065</v>
      </c>
      <c r="C1444" s="229" t="s">
        <v>1908</v>
      </c>
      <c r="D1444" s="224" t="s">
        <v>1046</v>
      </c>
      <c r="E1444" s="226"/>
      <c r="F1444" s="226">
        <v>6932.9</v>
      </c>
      <c r="G1444" s="227">
        <v>23533.560000000802</v>
      </c>
      <c r="H1444" s="192" t="s">
        <v>1050</v>
      </c>
    </row>
    <row r="1445" spans="1:8" ht="16" customHeight="1">
      <c r="A1445" s="185">
        <v>9</v>
      </c>
      <c r="B1445" s="193" t="s">
        <v>1065</v>
      </c>
      <c r="C1445" s="229" t="s">
        <v>1909</v>
      </c>
      <c r="D1445" s="224" t="s">
        <v>1046</v>
      </c>
      <c r="E1445" s="226"/>
      <c r="F1445" s="226">
        <v>5083.96</v>
      </c>
      <c r="G1445" s="227">
        <v>18449.600000000799</v>
      </c>
      <c r="H1445" s="192" t="s">
        <v>1050</v>
      </c>
    </row>
    <row r="1446" spans="1:8" ht="16" customHeight="1">
      <c r="A1446" s="185">
        <v>9</v>
      </c>
      <c r="B1446" s="193" t="s">
        <v>1065</v>
      </c>
      <c r="C1446" s="229" t="s">
        <v>1910</v>
      </c>
      <c r="D1446" s="224" t="s">
        <v>1046</v>
      </c>
      <c r="E1446" s="226"/>
      <c r="F1446" s="226">
        <v>3074.6</v>
      </c>
      <c r="G1446" s="227">
        <v>15375.0000000008</v>
      </c>
      <c r="H1446" s="192" t="s">
        <v>1050</v>
      </c>
    </row>
    <row r="1447" spans="1:8" ht="16" customHeight="1">
      <c r="A1447" s="185">
        <v>9</v>
      </c>
      <c r="B1447" s="193" t="s">
        <v>1065</v>
      </c>
      <c r="C1447" s="229" t="s">
        <v>1911</v>
      </c>
      <c r="D1447" s="224" t="s">
        <v>1046</v>
      </c>
      <c r="E1447" s="226"/>
      <c r="F1447" s="226">
        <v>1090</v>
      </c>
      <c r="G1447" s="227">
        <v>14285.0000000008</v>
      </c>
      <c r="H1447" s="192" t="s">
        <v>1050</v>
      </c>
    </row>
    <row r="1448" spans="1:8" ht="16" customHeight="1">
      <c r="A1448" s="185">
        <v>9</v>
      </c>
      <c r="B1448" s="193" t="s">
        <v>1065</v>
      </c>
      <c r="C1448" s="229" t="s">
        <v>1912</v>
      </c>
      <c r="D1448" s="224" t="s">
        <v>1046</v>
      </c>
      <c r="E1448" s="226"/>
      <c r="F1448" s="226">
        <v>25513</v>
      </c>
      <c r="G1448" s="227">
        <v>488772.00000000099</v>
      </c>
      <c r="H1448" s="192" t="s">
        <v>1110</v>
      </c>
    </row>
    <row r="1449" spans="1:8" ht="16" customHeight="1">
      <c r="A1449" s="185">
        <v>9</v>
      </c>
      <c r="B1449" s="193" t="s">
        <v>1065</v>
      </c>
      <c r="C1449" s="229" t="s">
        <v>1165</v>
      </c>
      <c r="D1449" s="224" t="s">
        <v>1046</v>
      </c>
      <c r="E1449" s="226"/>
      <c r="F1449" s="226">
        <v>8.5500000000000007</v>
      </c>
      <c r="G1449" s="227">
        <v>488763.450000001</v>
      </c>
      <c r="H1449" s="192" t="s">
        <v>1071</v>
      </c>
    </row>
    <row r="1450" spans="1:8" ht="16" customHeight="1">
      <c r="A1450" s="185">
        <v>9</v>
      </c>
      <c r="B1450" s="193" t="s">
        <v>1065</v>
      </c>
      <c r="C1450" s="229" t="s">
        <v>1165</v>
      </c>
      <c r="D1450" s="224" t="s">
        <v>1046</v>
      </c>
      <c r="E1450" s="226"/>
      <c r="F1450" s="226">
        <v>17.100000000000001</v>
      </c>
      <c r="G1450" s="227">
        <v>488746.35000000102</v>
      </c>
      <c r="H1450" s="192" t="s">
        <v>1071</v>
      </c>
    </row>
    <row r="1451" spans="1:8" ht="16" customHeight="1">
      <c r="A1451" s="185">
        <v>9</v>
      </c>
      <c r="B1451" s="193" t="s">
        <v>1065</v>
      </c>
      <c r="C1451" s="229" t="s">
        <v>1913</v>
      </c>
      <c r="D1451" s="224" t="s">
        <v>1046</v>
      </c>
      <c r="E1451" s="226"/>
      <c r="F1451" s="226">
        <v>2768.28</v>
      </c>
      <c r="G1451" s="227">
        <v>481782.47000000102</v>
      </c>
      <c r="H1451" s="192" t="s">
        <v>1093</v>
      </c>
    </row>
    <row r="1452" spans="1:8" ht="16" customHeight="1">
      <c r="A1452" s="185">
        <v>9</v>
      </c>
      <c r="B1452" s="193" t="s">
        <v>1065</v>
      </c>
      <c r="C1452" s="229" t="s">
        <v>1914</v>
      </c>
      <c r="D1452" s="224" t="s">
        <v>1046</v>
      </c>
      <c r="E1452" s="226"/>
      <c r="F1452" s="226">
        <v>1241.26</v>
      </c>
      <c r="G1452" s="227">
        <v>479921.71000000101</v>
      </c>
      <c r="H1452" s="192" t="s">
        <v>1110</v>
      </c>
    </row>
    <row r="1453" spans="1:8" ht="16" customHeight="1">
      <c r="A1453" s="185">
        <v>9</v>
      </c>
      <c r="B1453" s="193" t="s">
        <v>1065</v>
      </c>
      <c r="C1453" s="229" t="s">
        <v>1915</v>
      </c>
      <c r="D1453" s="224" t="s">
        <v>1046</v>
      </c>
      <c r="E1453" s="226"/>
      <c r="F1453" s="226">
        <v>350</v>
      </c>
      <c r="G1453" s="227">
        <v>479481.71000000101</v>
      </c>
      <c r="H1453" s="192" t="s">
        <v>1053</v>
      </c>
    </row>
    <row r="1454" spans="1:8" ht="16" customHeight="1">
      <c r="A1454" s="185">
        <v>9</v>
      </c>
      <c r="B1454" s="193" t="s">
        <v>1065</v>
      </c>
      <c r="C1454" s="229" t="s">
        <v>1916</v>
      </c>
      <c r="D1454" s="224" t="s">
        <v>1046</v>
      </c>
      <c r="E1454" s="226"/>
      <c r="F1454" s="226">
        <v>152.08000000000001</v>
      </c>
      <c r="G1454" s="227">
        <v>479329.63000000099</v>
      </c>
      <c r="H1454" s="192" t="s">
        <v>1075</v>
      </c>
    </row>
    <row r="1455" spans="1:8" ht="16" customHeight="1">
      <c r="A1455" s="185">
        <v>9</v>
      </c>
      <c r="B1455" s="193" t="s">
        <v>1065</v>
      </c>
      <c r="C1455" s="229" t="s">
        <v>1917</v>
      </c>
      <c r="D1455" s="224" t="s">
        <v>1046</v>
      </c>
      <c r="E1455" s="226"/>
      <c r="F1455" s="226">
        <v>715.99</v>
      </c>
      <c r="G1455" s="227">
        <v>478613.640000001</v>
      </c>
      <c r="H1455" s="192" t="s">
        <v>1075</v>
      </c>
    </row>
    <row r="1456" spans="1:8" ht="16" customHeight="1">
      <c r="A1456" s="185">
        <v>9</v>
      </c>
      <c r="B1456" s="193" t="s">
        <v>1065</v>
      </c>
      <c r="C1456" s="229" t="s">
        <v>1918</v>
      </c>
      <c r="D1456" s="224" t="s">
        <v>1046</v>
      </c>
      <c r="E1456" s="226"/>
      <c r="F1456" s="226">
        <v>305</v>
      </c>
      <c r="G1456" s="227">
        <v>478308.640000001</v>
      </c>
      <c r="H1456" s="192" t="s">
        <v>1077</v>
      </c>
    </row>
    <row r="1457" spans="1:8" ht="16" customHeight="1">
      <c r="A1457" s="185">
        <v>9</v>
      </c>
      <c r="B1457" s="193" t="s">
        <v>1065</v>
      </c>
      <c r="C1457" s="229" t="s">
        <v>1919</v>
      </c>
      <c r="D1457" s="224" t="s">
        <v>1046</v>
      </c>
      <c r="E1457" s="226"/>
      <c r="F1457" s="226">
        <v>750</v>
      </c>
      <c r="G1457" s="227">
        <v>477558.640000001</v>
      </c>
      <c r="H1457" s="192" t="s">
        <v>1077</v>
      </c>
    </row>
    <row r="1458" spans="1:8" ht="16" customHeight="1">
      <c r="A1458" s="185">
        <v>9</v>
      </c>
      <c r="B1458" s="193" t="s">
        <v>1065</v>
      </c>
      <c r="C1458" s="229" t="s">
        <v>1920</v>
      </c>
      <c r="D1458" s="224" t="s">
        <v>1046</v>
      </c>
      <c r="E1458" s="226"/>
      <c r="F1458" s="226">
        <v>5000</v>
      </c>
      <c r="G1458" s="227">
        <v>472558.640000001</v>
      </c>
      <c r="H1458" s="192" t="s">
        <v>1075</v>
      </c>
    </row>
    <row r="1459" spans="1:8" ht="16" customHeight="1">
      <c r="A1459" s="185">
        <v>9</v>
      </c>
      <c r="B1459" s="193" t="s">
        <v>1065</v>
      </c>
      <c r="C1459" s="229" t="s">
        <v>1921</v>
      </c>
      <c r="D1459" s="224" t="s">
        <v>1046</v>
      </c>
      <c r="E1459" s="226"/>
      <c r="F1459" s="226">
        <v>295</v>
      </c>
      <c r="G1459" s="227">
        <v>472263.640000001</v>
      </c>
      <c r="H1459" s="192" t="s">
        <v>1124</v>
      </c>
    </row>
    <row r="1460" spans="1:8" ht="16" customHeight="1">
      <c r="A1460" s="185">
        <v>9</v>
      </c>
      <c r="B1460" s="193" t="s">
        <v>1065</v>
      </c>
      <c r="C1460" s="229" t="s">
        <v>1922</v>
      </c>
      <c r="D1460" s="224" t="s">
        <v>1046</v>
      </c>
      <c r="E1460" s="226"/>
      <c r="F1460" s="226">
        <v>5248.62</v>
      </c>
      <c r="G1460" s="227">
        <v>467015.02000000101</v>
      </c>
      <c r="H1460" s="192" t="s">
        <v>1075</v>
      </c>
    </row>
    <row r="1461" spans="1:8" ht="16" customHeight="1">
      <c r="A1461" s="185">
        <v>9</v>
      </c>
      <c r="B1461" s="193" t="s">
        <v>1065</v>
      </c>
      <c r="C1461" s="229" t="s">
        <v>1923</v>
      </c>
      <c r="D1461" s="224" t="s">
        <v>1046</v>
      </c>
      <c r="E1461" s="226"/>
      <c r="F1461" s="226">
        <v>18000</v>
      </c>
      <c r="G1461" s="227">
        <v>449015.02000000101</v>
      </c>
      <c r="H1461" s="192" t="s">
        <v>1110</v>
      </c>
    </row>
    <row r="1462" spans="1:8" ht="16" customHeight="1">
      <c r="A1462" s="185">
        <v>9</v>
      </c>
      <c r="B1462" s="193" t="s">
        <v>1065</v>
      </c>
      <c r="C1462" s="229" t="s">
        <v>1924</v>
      </c>
      <c r="D1462" s="224" t="s">
        <v>1046</v>
      </c>
      <c r="E1462" s="226"/>
      <c r="F1462" s="226">
        <v>630</v>
      </c>
      <c r="G1462" s="227">
        <v>448385.02000000101</v>
      </c>
      <c r="H1462" s="192" t="s">
        <v>1112</v>
      </c>
    </row>
    <row r="1463" spans="1:8" ht="16" customHeight="1">
      <c r="A1463" s="185">
        <v>9</v>
      </c>
      <c r="B1463" s="193" t="s">
        <v>1065</v>
      </c>
      <c r="C1463" s="229" t="s">
        <v>1925</v>
      </c>
      <c r="D1463" s="224" t="s">
        <v>1046</v>
      </c>
      <c r="E1463" s="226"/>
      <c r="F1463" s="226">
        <v>3897</v>
      </c>
      <c r="G1463" s="227">
        <v>444488.02000000101</v>
      </c>
      <c r="H1463" s="192" t="s">
        <v>1104</v>
      </c>
    </row>
    <row r="1464" spans="1:8" ht="16" customHeight="1">
      <c r="A1464" s="185">
        <v>9</v>
      </c>
      <c r="B1464" s="193" t="s">
        <v>1065</v>
      </c>
      <c r="C1464" s="229" t="s">
        <v>1926</v>
      </c>
      <c r="D1464" s="224" t="s">
        <v>1046</v>
      </c>
      <c r="E1464" s="226"/>
      <c r="F1464" s="226">
        <v>517</v>
      </c>
      <c r="G1464" s="227">
        <v>443971.02000000101</v>
      </c>
      <c r="H1464" s="192" t="s">
        <v>1047</v>
      </c>
    </row>
    <row r="1465" spans="1:8" ht="16" customHeight="1">
      <c r="A1465" s="185">
        <v>9</v>
      </c>
      <c r="B1465" s="193" t="s">
        <v>1065</v>
      </c>
      <c r="C1465" s="229" t="s">
        <v>1927</v>
      </c>
      <c r="D1465" s="224" t="s">
        <v>1046</v>
      </c>
      <c r="E1465" s="226"/>
      <c r="F1465" s="226">
        <v>933.35</v>
      </c>
      <c r="G1465" s="227">
        <v>443037.67000000097</v>
      </c>
      <c r="H1465" s="192" t="s">
        <v>1047</v>
      </c>
    </row>
    <row r="1466" spans="1:8" ht="16" customHeight="1">
      <c r="A1466" s="185">
        <v>9</v>
      </c>
      <c r="B1466" s="193" t="s">
        <v>1065</v>
      </c>
      <c r="C1466" s="229" t="s">
        <v>1928</v>
      </c>
      <c r="D1466" s="224" t="s">
        <v>1046</v>
      </c>
      <c r="E1466" s="226"/>
      <c r="F1466" s="226">
        <v>7302</v>
      </c>
      <c r="G1466" s="227">
        <v>435735.67000000097</v>
      </c>
      <c r="H1466" s="192" t="s">
        <v>1110</v>
      </c>
    </row>
    <row r="1467" spans="1:8" ht="16" customHeight="1">
      <c r="A1467" s="185">
        <v>9</v>
      </c>
      <c r="B1467" s="193" t="s">
        <v>1065</v>
      </c>
      <c r="C1467" s="229" t="s">
        <v>1929</v>
      </c>
      <c r="D1467" s="224" t="s">
        <v>1046</v>
      </c>
      <c r="E1467" s="226"/>
      <c r="F1467" s="226">
        <v>310</v>
      </c>
      <c r="G1467" s="227">
        <v>435425.67000000097</v>
      </c>
      <c r="H1467" s="192" t="s">
        <v>1077</v>
      </c>
    </row>
    <row r="1468" spans="1:8" ht="16" customHeight="1">
      <c r="A1468" s="185">
        <v>9</v>
      </c>
      <c r="B1468" s="193" t="s">
        <v>1065</v>
      </c>
      <c r="C1468" s="229" t="s">
        <v>1930</v>
      </c>
      <c r="D1468" s="224" t="s">
        <v>1046</v>
      </c>
      <c r="E1468" s="226"/>
      <c r="F1468" s="226">
        <v>203.66</v>
      </c>
      <c r="G1468" s="227">
        <v>435222.010000001</v>
      </c>
      <c r="H1468" s="192" t="s">
        <v>1077</v>
      </c>
    </row>
    <row r="1469" spans="1:8" ht="16" customHeight="1">
      <c r="A1469" s="185">
        <v>9</v>
      </c>
      <c r="B1469" s="193" t="s">
        <v>1065</v>
      </c>
      <c r="C1469" s="229" t="s">
        <v>1931</v>
      </c>
      <c r="D1469" s="224" t="s">
        <v>1046</v>
      </c>
      <c r="E1469" s="226"/>
      <c r="F1469" s="226">
        <v>450</v>
      </c>
      <c r="G1469" s="227">
        <v>434772.010000001</v>
      </c>
      <c r="H1469" s="192" t="s">
        <v>1047</v>
      </c>
    </row>
    <row r="1470" spans="1:8" ht="16" customHeight="1">
      <c r="A1470" s="185">
        <v>9</v>
      </c>
      <c r="B1470" s="193" t="s">
        <v>1065</v>
      </c>
      <c r="C1470" s="229" t="s">
        <v>1932</v>
      </c>
      <c r="D1470" s="224" t="s">
        <v>1046</v>
      </c>
      <c r="E1470" s="226"/>
      <c r="F1470" s="226">
        <v>48</v>
      </c>
      <c r="G1470" s="227">
        <v>434724.010000001</v>
      </c>
      <c r="H1470" s="192" t="s">
        <v>1047</v>
      </c>
    </row>
    <row r="1471" spans="1:8" ht="16" customHeight="1">
      <c r="A1471" s="185">
        <v>9</v>
      </c>
      <c r="B1471" s="193" t="s">
        <v>1065</v>
      </c>
      <c r="C1471" s="229" t="s">
        <v>1933</v>
      </c>
      <c r="D1471" s="224" t="s">
        <v>1046</v>
      </c>
      <c r="E1471" s="226"/>
      <c r="F1471" s="226">
        <v>100</v>
      </c>
      <c r="G1471" s="227">
        <v>434624.010000001</v>
      </c>
      <c r="H1471" s="192" t="s">
        <v>1053</v>
      </c>
    </row>
    <row r="1472" spans="1:8" ht="16" customHeight="1">
      <c r="A1472" s="185">
        <v>9</v>
      </c>
      <c r="B1472" s="193" t="s">
        <v>1065</v>
      </c>
      <c r="C1472" s="229" t="s">
        <v>1934</v>
      </c>
      <c r="D1472" s="224" t="s">
        <v>1046</v>
      </c>
      <c r="E1472" s="226"/>
      <c r="F1472" s="226">
        <v>1000</v>
      </c>
      <c r="G1472" s="227">
        <v>433624.010000001</v>
      </c>
      <c r="H1472" s="192" t="s">
        <v>1047</v>
      </c>
    </row>
    <row r="1473" spans="1:8" ht="16" customHeight="1">
      <c r="A1473" s="185">
        <v>9</v>
      </c>
      <c r="B1473" s="193" t="s">
        <v>1065</v>
      </c>
      <c r="C1473" s="229" t="s">
        <v>1935</v>
      </c>
      <c r="D1473" s="224" t="s">
        <v>1046</v>
      </c>
      <c r="E1473" s="226"/>
      <c r="F1473" s="226">
        <v>58</v>
      </c>
      <c r="G1473" s="227">
        <v>433566.010000001</v>
      </c>
      <c r="H1473" s="192" t="s">
        <v>1095</v>
      </c>
    </row>
    <row r="1474" spans="1:8" ht="16" customHeight="1">
      <c r="A1474" s="185">
        <v>9</v>
      </c>
      <c r="B1474" s="193" t="s">
        <v>1065</v>
      </c>
      <c r="C1474" s="229" t="s">
        <v>1936</v>
      </c>
      <c r="D1474" s="224" t="s">
        <v>1046</v>
      </c>
      <c r="E1474" s="226"/>
      <c r="F1474" s="226">
        <v>2188.89</v>
      </c>
      <c r="G1474" s="227">
        <v>431377.12000000098</v>
      </c>
      <c r="H1474" s="192" t="s">
        <v>1110</v>
      </c>
    </row>
    <row r="1475" spans="1:8" ht="16" customHeight="1">
      <c r="A1475" s="185">
        <v>9</v>
      </c>
      <c r="B1475" s="193" t="s">
        <v>1065</v>
      </c>
      <c r="C1475" s="229" t="s">
        <v>1937</v>
      </c>
      <c r="D1475" s="224" t="s">
        <v>1046</v>
      </c>
      <c r="E1475" s="226"/>
      <c r="F1475" s="226">
        <v>23185.19</v>
      </c>
      <c r="G1475" s="227">
        <v>408191.93000000098</v>
      </c>
      <c r="H1475" s="192" t="s">
        <v>1110</v>
      </c>
    </row>
    <row r="1476" spans="1:8" ht="16" customHeight="1">
      <c r="A1476" s="185">
        <v>9</v>
      </c>
      <c r="B1476" s="193" t="s">
        <v>1065</v>
      </c>
      <c r="C1476" s="229" t="s">
        <v>1938</v>
      </c>
      <c r="D1476" s="224" t="s">
        <v>1046</v>
      </c>
      <c r="E1476" s="226"/>
      <c r="F1476" s="226">
        <v>1300</v>
      </c>
      <c r="G1476" s="227">
        <v>406891.93000000098</v>
      </c>
      <c r="H1476" s="192" t="s">
        <v>1112</v>
      </c>
    </row>
    <row r="1477" spans="1:8" ht="16" customHeight="1">
      <c r="A1477" s="185">
        <v>9</v>
      </c>
      <c r="B1477" s="193" t="s">
        <v>1065</v>
      </c>
      <c r="C1477" s="229" t="s">
        <v>1939</v>
      </c>
      <c r="D1477" s="224" t="s">
        <v>1046</v>
      </c>
      <c r="E1477" s="226"/>
      <c r="F1477" s="226">
        <v>120256</v>
      </c>
      <c r="G1477" s="227">
        <v>286635.93000000098</v>
      </c>
      <c r="H1477" s="192" t="s">
        <v>1110</v>
      </c>
    </row>
    <row r="1478" spans="1:8" ht="16" customHeight="1">
      <c r="A1478" s="185">
        <v>9</v>
      </c>
      <c r="B1478" s="193" t="s">
        <v>1065</v>
      </c>
      <c r="C1478" s="238" t="s">
        <v>1940</v>
      </c>
      <c r="D1478" s="224" t="s">
        <v>1046</v>
      </c>
      <c r="E1478" s="226"/>
      <c r="F1478" s="226">
        <v>2042.54</v>
      </c>
      <c r="G1478" s="227">
        <v>284593.390000001</v>
      </c>
      <c r="H1478" s="192" t="s">
        <v>1110</v>
      </c>
    </row>
    <row r="1479" spans="1:8" ht="16" customHeight="1">
      <c r="A1479" s="185">
        <v>9</v>
      </c>
      <c r="B1479" s="193" t="s">
        <v>1065</v>
      </c>
      <c r="C1479" s="229" t="s">
        <v>1941</v>
      </c>
      <c r="D1479" s="224" t="s">
        <v>1046</v>
      </c>
      <c r="E1479" s="226"/>
      <c r="F1479" s="226">
        <v>10000</v>
      </c>
      <c r="G1479" s="227">
        <v>274593.390000001</v>
      </c>
      <c r="H1479" s="192" t="s">
        <v>1110</v>
      </c>
    </row>
    <row r="1480" spans="1:8" ht="16" customHeight="1">
      <c r="A1480" s="185">
        <v>9</v>
      </c>
      <c r="B1480" s="193" t="s">
        <v>1065</v>
      </c>
      <c r="C1480" s="229" t="s">
        <v>1942</v>
      </c>
      <c r="D1480" s="224" t="s">
        <v>1046</v>
      </c>
      <c r="E1480" s="226"/>
      <c r="F1480" s="226">
        <v>950</v>
      </c>
      <c r="G1480" s="227">
        <v>273643.390000001</v>
      </c>
      <c r="H1480" s="192" t="s">
        <v>1120</v>
      </c>
    </row>
    <row r="1481" spans="1:8" ht="16" customHeight="1">
      <c r="A1481" s="185">
        <v>9</v>
      </c>
      <c r="B1481" s="193" t="s">
        <v>1065</v>
      </c>
      <c r="C1481" s="229" t="s">
        <v>1165</v>
      </c>
      <c r="D1481" s="224" t="s">
        <v>1046</v>
      </c>
      <c r="E1481" s="226"/>
      <c r="F1481" s="226">
        <v>73.150000000000006</v>
      </c>
      <c r="G1481" s="227">
        <v>281860.24000000098</v>
      </c>
      <c r="H1481" s="192" t="s">
        <v>1071</v>
      </c>
    </row>
    <row r="1482" spans="1:8" ht="16" customHeight="1">
      <c r="A1482" s="185">
        <v>9</v>
      </c>
      <c r="B1482" s="193" t="s">
        <v>1065</v>
      </c>
      <c r="C1482" s="229" t="s">
        <v>1943</v>
      </c>
      <c r="D1482" s="224" t="s">
        <v>1046</v>
      </c>
      <c r="E1482" s="226"/>
      <c r="F1482" s="226">
        <v>20000</v>
      </c>
      <c r="G1482" s="227">
        <v>261860.24000000101</v>
      </c>
      <c r="H1482" s="192" t="s">
        <v>1050</v>
      </c>
    </row>
    <row r="1483" spans="1:8" ht="16" customHeight="1">
      <c r="A1483" s="185">
        <v>9</v>
      </c>
      <c r="B1483" s="193" t="s">
        <v>1065</v>
      </c>
      <c r="C1483" s="229" t="s">
        <v>1944</v>
      </c>
      <c r="D1483" s="224" t="s">
        <v>1046</v>
      </c>
      <c r="E1483" s="226"/>
      <c r="F1483" s="226">
        <v>20000</v>
      </c>
      <c r="G1483" s="227">
        <v>241860.24000000101</v>
      </c>
      <c r="H1483" s="192" t="s">
        <v>1110</v>
      </c>
    </row>
    <row r="1484" spans="1:8" ht="16" customHeight="1">
      <c r="A1484" s="185">
        <v>9</v>
      </c>
      <c r="B1484" s="193" t="s">
        <v>1065</v>
      </c>
      <c r="C1484" s="229" t="s">
        <v>1165</v>
      </c>
      <c r="D1484" s="224" t="s">
        <v>1046</v>
      </c>
      <c r="E1484" s="226"/>
      <c r="F1484" s="226">
        <v>62.7</v>
      </c>
      <c r="G1484" s="227">
        <v>241797.540000001</v>
      </c>
      <c r="H1484" s="192" t="s">
        <v>1071</v>
      </c>
    </row>
    <row r="1485" spans="1:8" ht="16" customHeight="1">
      <c r="A1485" s="185">
        <v>9</v>
      </c>
      <c r="B1485" s="193" t="s">
        <v>1065</v>
      </c>
      <c r="C1485" s="229" t="s">
        <v>1165</v>
      </c>
      <c r="D1485" s="232" t="s">
        <v>1046</v>
      </c>
      <c r="E1485" s="226"/>
      <c r="F1485" s="226">
        <v>211.15</v>
      </c>
      <c r="G1485" s="227">
        <v>74024.160000000804</v>
      </c>
      <c r="H1485" s="192" t="s">
        <v>1071</v>
      </c>
    </row>
    <row r="1486" spans="1:8" ht="16" customHeight="1">
      <c r="A1486" s="185">
        <v>9</v>
      </c>
      <c r="B1486" s="193" t="s">
        <v>1066</v>
      </c>
      <c r="C1486" s="229" t="s">
        <v>1945</v>
      </c>
      <c r="D1486" s="224" t="s">
        <v>1046</v>
      </c>
      <c r="E1486" s="226"/>
      <c r="F1486" s="226">
        <v>238.55</v>
      </c>
      <c r="G1486" s="227">
        <v>73785.610000000801</v>
      </c>
      <c r="H1486" s="192" t="s">
        <v>1075</v>
      </c>
    </row>
    <row r="1487" spans="1:8" ht="16" customHeight="1">
      <c r="A1487" s="185">
        <v>9</v>
      </c>
      <c r="B1487" s="193" t="s">
        <v>1066</v>
      </c>
      <c r="C1487" s="229" t="s">
        <v>1946</v>
      </c>
      <c r="D1487" s="224" t="s">
        <v>1046</v>
      </c>
      <c r="E1487" s="226"/>
      <c r="F1487" s="226">
        <v>5432.61</v>
      </c>
      <c r="G1487" s="227">
        <v>68353.0000000008</v>
      </c>
      <c r="H1487" s="192" t="s">
        <v>1075</v>
      </c>
    </row>
    <row r="1488" spans="1:8" ht="16" customHeight="1">
      <c r="A1488" s="185">
        <v>9</v>
      </c>
      <c r="B1488" s="193" t="s">
        <v>1066</v>
      </c>
      <c r="C1488" s="229" t="s">
        <v>1947</v>
      </c>
      <c r="D1488" s="224" t="s">
        <v>1046</v>
      </c>
      <c r="E1488" s="226"/>
      <c r="F1488" s="226">
        <v>6839.6</v>
      </c>
      <c r="G1488" s="227">
        <v>61513.400000000802</v>
      </c>
      <c r="H1488" s="192" t="s">
        <v>1075</v>
      </c>
    </row>
    <row r="1489" spans="1:8" ht="16" customHeight="1">
      <c r="A1489" s="185">
        <v>9</v>
      </c>
      <c r="B1489" s="193" t="s">
        <v>1066</v>
      </c>
      <c r="C1489" s="229" t="s">
        <v>1948</v>
      </c>
      <c r="D1489" s="224" t="s">
        <v>1046</v>
      </c>
      <c r="E1489" s="226"/>
      <c r="F1489" s="226">
        <v>7750.78</v>
      </c>
      <c r="G1489" s="227">
        <v>53762.620000000803</v>
      </c>
      <c r="H1489" s="192" t="s">
        <v>1075</v>
      </c>
    </row>
    <row r="1490" spans="1:8" ht="16" customHeight="1">
      <c r="A1490" s="185">
        <v>9</v>
      </c>
      <c r="B1490" s="193" t="s">
        <v>1066</v>
      </c>
      <c r="C1490" s="229" t="s">
        <v>1949</v>
      </c>
      <c r="D1490" s="224" t="s">
        <v>1046</v>
      </c>
      <c r="E1490" s="226"/>
      <c r="F1490" s="226">
        <v>2784.7</v>
      </c>
      <c r="G1490" s="227">
        <v>50977.920000000799</v>
      </c>
      <c r="H1490" s="192" t="s">
        <v>1075</v>
      </c>
    </row>
    <row r="1491" spans="1:8" ht="16" customHeight="1">
      <c r="A1491" s="185">
        <v>9</v>
      </c>
      <c r="B1491" s="193" t="s">
        <v>1066</v>
      </c>
      <c r="C1491" s="229" t="s">
        <v>1950</v>
      </c>
      <c r="D1491" s="224" t="s">
        <v>1046</v>
      </c>
      <c r="E1491" s="226"/>
      <c r="F1491" s="226">
        <v>2055.5</v>
      </c>
      <c r="G1491" s="227">
        <v>48922.420000000799</v>
      </c>
      <c r="H1491" s="192" t="s">
        <v>1075</v>
      </c>
    </row>
    <row r="1492" spans="1:8" ht="16" customHeight="1">
      <c r="A1492" s="185">
        <v>9</v>
      </c>
      <c r="B1492" s="193" t="s">
        <v>1066</v>
      </c>
      <c r="C1492" s="229" t="s">
        <v>1951</v>
      </c>
      <c r="D1492" s="224" t="s">
        <v>1046</v>
      </c>
      <c r="E1492" s="226"/>
      <c r="F1492" s="226">
        <v>30000</v>
      </c>
      <c r="G1492" s="227">
        <v>18922.420000000799</v>
      </c>
      <c r="H1492" s="192" t="s">
        <v>1047</v>
      </c>
    </row>
    <row r="1493" spans="1:8" ht="16" customHeight="1">
      <c r="A1493" s="185">
        <v>9</v>
      </c>
      <c r="B1493" s="193" t="s">
        <v>1066</v>
      </c>
      <c r="C1493" s="229" t="s">
        <v>1165</v>
      </c>
      <c r="D1493" s="224" t="s">
        <v>1046</v>
      </c>
      <c r="E1493" s="226"/>
      <c r="F1493" s="226">
        <v>42.75</v>
      </c>
      <c r="G1493" s="227">
        <v>18879.670000000799</v>
      </c>
      <c r="H1493" s="192" t="s">
        <v>1071</v>
      </c>
    </row>
    <row r="1494" spans="1:8" ht="16" customHeight="1">
      <c r="A1494" s="185">
        <v>9</v>
      </c>
      <c r="B1494" s="193" t="s">
        <v>1066</v>
      </c>
      <c r="C1494" s="229" t="s">
        <v>1165</v>
      </c>
      <c r="D1494" s="224" t="s">
        <v>1046</v>
      </c>
      <c r="E1494" s="226"/>
      <c r="F1494" s="226">
        <v>75.430000000000007</v>
      </c>
      <c r="G1494" s="227">
        <v>18804.240000000798</v>
      </c>
      <c r="H1494" s="192" t="s">
        <v>1071</v>
      </c>
    </row>
    <row r="1495" spans="1:8" ht="16" customHeight="1">
      <c r="A1495" s="185">
        <v>9</v>
      </c>
      <c r="B1495" s="193" t="s">
        <v>1066</v>
      </c>
      <c r="C1495" s="229" t="s">
        <v>1165</v>
      </c>
      <c r="D1495" s="224" t="s">
        <v>1046</v>
      </c>
      <c r="E1495" s="226"/>
      <c r="F1495" s="226">
        <v>60.52</v>
      </c>
      <c r="G1495" s="227">
        <v>643823.28000000096</v>
      </c>
      <c r="H1495" s="192" t="s">
        <v>1071</v>
      </c>
    </row>
    <row r="1496" spans="1:8" ht="16" customHeight="1">
      <c r="A1496" s="185">
        <v>9</v>
      </c>
      <c r="B1496" s="193" t="s">
        <v>1066</v>
      </c>
      <c r="C1496" s="229" t="s">
        <v>1952</v>
      </c>
      <c r="D1496" s="224" t="s">
        <v>1046</v>
      </c>
      <c r="E1496" s="226"/>
      <c r="F1496" s="226">
        <v>3480</v>
      </c>
      <c r="G1496" s="227">
        <v>640343.28000000096</v>
      </c>
      <c r="H1496" s="192" t="s">
        <v>1822</v>
      </c>
    </row>
    <row r="1497" spans="1:8" ht="16" customHeight="1">
      <c r="A1497" s="185">
        <v>9</v>
      </c>
      <c r="B1497" s="193" t="s">
        <v>1066</v>
      </c>
      <c r="C1497" s="229" t="s">
        <v>1953</v>
      </c>
      <c r="D1497" s="224" t="s">
        <v>1046</v>
      </c>
      <c r="E1497" s="226"/>
      <c r="F1497" s="226">
        <v>70583.820000000007</v>
      </c>
      <c r="G1497" s="227">
        <v>569759.46000000101</v>
      </c>
      <c r="H1497" s="192" t="s">
        <v>1047</v>
      </c>
    </row>
    <row r="1498" spans="1:8" ht="16" customHeight="1">
      <c r="A1498" s="185">
        <v>9</v>
      </c>
      <c r="B1498" s="193" t="s">
        <v>1066</v>
      </c>
      <c r="C1498" s="229" t="s">
        <v>1954</v>
      </c>
      <c r="D1498" s="224" t="s">
        <v>1046</v>
      </c>
      <c r="E1498" s="226"/>
      <c r="F1498" s="226">
        <v>74685</v>
      </c>
      <c r="G1498" s="227">
        <v>495074.46000000101</v>
      </c>
      <c r="H1498" s="192" t="s">
        <v>1047</v>
      </c>
    </row>
    <row r="1499" spans="1:8" ht="16" customHeight="1">
      <c r="A1499" s="185">
        <v>9</v>
      </c>
      <c r="B1499" s="193" t="s">
        <v>1066</v>
      </c>
      <c r="C1499" s="229" t="s">
        <v>1955</v>
      </c>
      <c r="D1499" s="224" t="s">
        <v>1046</v>
      </c>
      <c r="E1499" s="226"/>
      <c r="F1499" s="226">
        <v>11828</v>
      </c>
      <c r="G1499" s="227">
        <v>483246.46000000101</v>
      </c>
      <c r="H1499" s="192" t="s">
        <v>1047</v>
      </c>
    </row>
    <row r="1500" spans="1:8" ht="16" customHeight="1">
      <c r="A1500" s="185">
        <v>9</v>
      </c>
      <c r="B1500" s="193" t="s">
        <v>1066</v>
      </c>
      <c r="C1500" s="229" t="s">
        <v>1956</v>
      </c>
      <c r="D1500" s="224" t="s">
        <v>1046</v>
      </c>
      <c r="E1500" s="226"/>
      <c r="F1500" s="226">
        <v>100000</v>
      </c>
      <c r="G1500" s="227">
        <v>383246.46000000101</v>
      </c>
      <c r="H1500" s="192" t="s">
        <v>1110</v>
      </c>
    </row>
    <row r="1501" spans="1:8" ht="16" customHeight="1">
      <c r="A1501" s="185">
        <v>9</v>
      </c>
      <c r="B1501" s="193" t="s">
        <v>1066</v>
      </c>
      <c r="C1501" s="229" t="s">
        <v>1957</v>
      </c>
      <c r="D1501" s="224" t="s">
        <v>1046</v>
      </c>
      <c r="E1501" s="226"/>
      <c r="F1501" s="226">
        <v>100000</v>
      </c>
      <c r="G1501" s="227">
        <v>283246.46000000101</v>
      </c>
      <c r="H1501" s="192" t="s">
        <v>1110</v>
      </c>
    </row>
    <row r="1502" spans="1:8" ht="16" customHeight="1">
      <c r="A1502" s="185">
        <v>9</v>
      </c>
      <c r="B1502" s="193" t="s">
        <v>1066</v>
      </c>
      <c r="C1502" s="229" t="s">
        <v>1958</v>
      </c>
      <c r="D1502" s="224" t="s">
        <v>1046</v>
      </c>
      <c r="E1502" s="226"/>
      <c r="F1502" s="226">
        <v>5000</v>
      </c>
      <c r="G1502" s="227">
        <v>278246.46000000101</v>
      </c>
      <c r="H1502" s="192" t="s">
        <v>1091</v>
      </c>
    </row>
    <row r="1503" spans="1:8" ht="16" customHeight="1">
      <c r="A1503" s="185">
        <v>9</v>
      </c>
      <c r="B1503" s="193" t="s">
        <v>1066</v>
      </c>
      <c r="C1503" s="229" t="s">
        <v>1959</v>
      </c>
      <c r="D1503" s="224" t="s">
        <v>1046</v>
      </c>
      <c r="E1503" s="226"/>
      <c r="F1503" s="226">
        <v>30500</v>
      </c>
      <c r="G1503" s="227">
        <v>247746.46000000101</v>
      </c>
      <c r="H1503" s="192" t="s">
        <v>1075</v>
      </c>
    </row>
    <row r="1504" spans="1:8" ht="16" customHeight="1">
      <c r="A1504" s="185">
        <v>9</v>
      </c>
      <c r="B1504" s="193" t="s">
        <v>1066</v>
      </c>
      <c r="C1504" s="229" t="s">
        <v>1960</v>
      </c>
      <c r="D1504" s="224" t="s">
        <v>1046</v>
      </c>
      <c r="E1504" s="226"/>
      <c r="F1504" s="226">
        <v>170000</v>
      </c>
      <c r="G1504" s="227">
        <v>77746.460000000894</v>
      </c>
      <c r="H1504" s="192" t="s">
        <v>1110</v>
      </c>
    </row>
    <row r="1505" spans="1:8" ht="16" customHeight="1">
      <c r="A1505" s="185">
        <v>9</v>
      </c>
      <c r="B1505" s="193" t="s">
        <v>1066</v>
      </c>
      <c r="C1505" s="229" t="s">
        <v>1961</v>
      </c>
      <c r="D1505" s="224" t="s">
        <v>1046</v>
      </c>
      <c r="E1505" s="226"/>
      <c r="F1505" s="226">
        <v>4590</v>
      </c>
      <c r="G1505" s="227">
        <v>73156.460000000894</v>
      </c>
      <c r="H1505" s="192" t="s">
        <v>1047</v>
      </c>
    </row>
    <row r="1506" spans="1:8" ht="16" customHeight="1">
      <c r="A1506" s="185">
        <v>9</v>
      </c>
      <c r="B1506" s="193" t="s">
        <v>1066</v>
      </c>
      <c r="C1506" s="229" t="s">
        <v>1165</v>
      </c>
      <c r="D1506" s="224" t="s">
        <v>1046</v>
      </c>
      <c r="E1506" s="226"/>
      <c r="F1506" s="226">
        <v>135.85</v>
      </c>
      <c r="G1506" s="227">
        <v>73020.610000000903</v>
      </c>
      <c r="H1506" s="192" t="s">
        <v>1071</v>
      </c>
    </row>
    <row r="1507" spans="1:8" ht="16" customHeight="1">
      <c r="A1507" s="185">
        <v>9</v>
      </c>
      <c r="B1507" s="193" t="s">
        <v>1066</v>
      </c>
      <c r="C1507" s="229" t="s">
        <v>1962</v>
      </c>
      <c r="D1507" s="224" t="s">
        <v>1046</v>
      </c>
      <c r="E1507" s="226"/>
      <c r="F1507" s="226">
        <v>33650</v>
      </c>
      <c r="G1507" s="227">
        <v>279370.61000000098</v>
      </c>
      <c r="H1507" s="192" t="s">
        <v>1822</v>
      </c>
    </row>
    <row r="1508" spans="1:8" ht="16" customHeight="1">
      <c r="A1508" s="185">
        <v>9</v>
      </c>
      <c r="B1508" s="193" t="s">
        <v>1066</v>
      </c>
      <c r="C1508" s="229" t="s">
        <v>1963</v>
      </c>
      <c r="D1508" s="224" t="s">
        <v>1046</v>
      </c>
      <c r="E1508" s="226"/>
      <c r="F1508" s="226">
        <v>1893</v>
      </c>
      <c r="G1508" s="227">
        <v>277477.61000000098</v>
      </c>
      <c r="H1508" s="192" t="s">
        <v>1075</v>
      </c>
    </row>
    <row r="1509" spans="1:8" ht="16" customHeight="1">
      <c r="A1509" s="185">
        <v>9</v>
      </c>
      <c r="B1509" s="193" t="s">
        <v>1066</v>
      </c>
      <c r="C1509" s="229" t="s">
        <v>1964</v>
      </c>
      <c r="D1509" s="224" t="s">
        <v>1046</v>
      </c>
      <c r="E1509" s="226"/>
      <c r="F1509" s="226">
        <v>9000</v>
      </c>
      <c r="G1509" s="227">
        <v>268477.61000000098</v>
      </c>
      <c r="H1509" s="192" t="s">
        <v>1085</v>
      </c>
    </row>
    <row r="1510" spans="1:8" ht="16" customHeight="1">
      <c r="A1510" s="185">
        <v>9</v>
      </c>
      <c r="B1510" s="193" t="s">
        <v>1066</v>
      </c>
      <c r="C1510" s="229" t="s">
        <v>1965</v>
      </c>
      <c r="D1510" s="224" t="s">
        <v>1046</v>
      </c>
      <c r="E1510" s="226"/>
      <c r="F1510" s="226">
        <v>69</v>
      </c>
      <c r="G1510" s="227">
        <v>262875.17000000097</v>
      </c>
      <c r="H1510" s="192" t="s">
        <v>1095</v>
      </c>
    </row>
    <row r="1511" spans="1:8" ht="16" customHeight="1">
      <c r="A1511" s="185">
        <v>9</v>
      </c>
      <c r="B1511" s="193" t="s">
        <v>1066</v>
      </c>
      <c r="C1511" s="229" t="s">
        <v>1966</v>
      </c>
      <c r="D1511" s="224" t="s">
        <v>1046</v>
      </c>
      <c r="E1511" s="226"/>
      <c r="F1511" s="226">
        <v>300</v>
      </c>
      <c r="G1511" s="227">
        <v>262575.17000000097</v>
      </c>
      <c r="H1511" s="192" t="s">
        <v>1104</v>
      </c>
    </row>
    <row r="1512" spans="1:8" ht="16" customHeight="1">
      <c r="A1512" s="185">
        <v>9</v>
      </c>
      <c r="B1512" s="193" t="s">
        <v>1066</v>
      </c>
      <c r="C1512" s="229" t="s">
        <v>1967</v>
      </c>
      <c r="D1512" s="224" t="s">
        <v>1046</v>
      </c>
      <c r="E1512" s="226"/>
      <c r="F1512" s="226">
        <v>60</v>
      </c>
      <c r="G1512" s="227">
        <v>262515.17000000097</v>
      </c>
      <c r="H1512" s="192" t="s">
        <v>1053</v>
      </c>
    </row>
    <row r="1513" spans="1:8" ht="16" customHeight="1">
      <c r="A1513" s="185">
        <v>9</v>
      </c>
      <c r="B1513" s="193" t="s">
        <v>1066</v>
      </c>
      <c r="C1513" s="229" t="s">
        <v>1968</v>
      </c>
      <c r="D1513" s="224" t="s">
        <v>1046</v>
      </c>
      <c r="E1513" s="226"/>
      <c r="F1513" s="226">
        <v>23</v>
      </c>
      <c r="G1513" s="227">
        <v>262492.17000000097</v>
      </c>
      <c r="H1513" s="192" t="s">
        <v>1093</v>
      </c>
    </row>
    <row r="1514" spans="1:8" ht="16" customHeight="1">
      <c r="A1514" s="185">
        <v>9</v>
      </c>
      <c r="B1514" s="193" t="s">
        <v>1066</v>
      </c>
      <c r="C1514" s="229" t="s">
        <v>1969</v>
      </c>
      <c r="D1514" s="224" t="s">
        <v>1046</v>
      </c>
      <c r="E1514" s="226"/>
      <c r="F1514" s="226">
        <v>350</v>
      </c>
      <c r="G1514" s="227">
        <v>262142.170000001</v>
      </c>
      <c r="H1514" s="192" t="s">
        <v>1053</v>
      </c>
    </row>
    <row r="1515" spans="1:8" ht="16" customHeight="1">
      <c r="A1515" s="185">
        <v>9</v>
      </c>
      <c r="B1515" s="193" t="s">
        <v>1066</v>
      </c>
      <c r="C1515" s="229" t="s">
        <v>1970</v>
      </c>
      <c r="D1515" s="224" t="s">
        <v>1046</v>
      </c>
      <c r="E1515" s="226"/>
      <c r="F1515" s="226">
        <v>100</v>
      </c>
      <c r="G1515" s="227">
        <v>262042.170000001</v>
      </c>
      <c r="H1515" s="192" t="s">
        <v>1124</v>
      </c>
    </row>
    <row r="1516" spans="1:8" ht="16" customHeight="1">
      <c r="A1516" s="185">
        <v>9</v>
      </c>
      <c r="B1516" s="193" t="s">
        <v>1066</v>
      </c>
      <c r="C1516" s="229" t="s">
        <v>1971</v>
      </c>
      <c r="D1516" s="224" t="s">
        <v>1046</v>
      </c>
      <c r="E1516" s="226"/>
      <c r="F1516" s="226">
        <v>350.5</v>
      </c>
      <c r="G1516" s="227">
        <v>261691.670000001</v>
      </c>
      <c r="H1516" s="192" t="s">
        <v>1047</v>
      </c>
    </row>
    <row r="1517" spans="1:8" ht="16" customHeight="1">
      <c r="A1517" s="185">
        <v>9</v>
      </c>
      <c r="B1517" s="193" t="s">
        <v>1066</v>
      </c>
      <c r="C1517" s="229" t="s">
        <v>1972</v>
      </c>
      <c r="D1517" s="224" t="s">
        <v>1046</v>
      </c>
      <c r="E1517" s="226"/>
      <c r="F1517" s="226">
        <v>108</v>
      </c>
      <c r="G1517" s="227">
        <v>261583.670000001</v>
      </c>
      <c r="H1517" s="192" t="s">
        <v>1047</v>
      </c>
    </row>
    <row r="1518" spans="1:8" ht="16" customHeight="1">
      <c r="A1518" s="185">
        <v>9</v>
      </c>
      <c r="B1518" s="193" t="s">
        <v>1066</v>
      </c>
      <c r="C1518" s="229" t="s">
        <v>1973</v>
      </c>
      <c r="D1518" s="224" t="s">
        <v>1046</v>
      </c>
      <c r="E1518" s="226"/>
      <c r="F1518" s="226">
        <v>110</v>
      </c>
      <c r="G1518" s="227">
        <v>261473.670000001</v>
      </c>
      <c r="H1518" s="192" t="s">
        <v>1108</v>
      </c>
    </row>
    <row r="1519" spans="1:8" ht="16" customHeight="1">
      <c r="A1519" s="185">
        <v>9</v>
      </c>
      <c r="B1519" s="193" t="s">
        <v>1066</v>
      </c>
      <c r="C1519" s="229" t="s">
        <v>1974</v>
      </c>
      <c r="D1519" s="224" t="s">
        <v>1046</v>
      </c>
      <c r="E1519" s="226"/>
      <c r="F1519" s="226">
        <v>67</v>
      </c>
      <c r="G1519" s="227">
        <v>261406.670000001</v>
      </c>
      <c r="H1519" s="192" t="s">
        <v>1095</v>
      </c>
    </row>
    <row r="1520" spans="1:8" ht="16" customHeight="1">
      <c r="A1520" s="185">
        <v>9</v>
      </c>
      <c r="B1520" s="193" t="s">
        <v>1066</v>
      </c>
      <c r="C1520" s="229" t="s">
        <v>1975</v>
      </c>
      <c r="D1520" s="224" t="s">
        <v>1046</v>
      </c>
      <c r="E1520" s="226"/>
      <c r="F1520" s="226">
        <v>862.5</v>
      </c>
      <c r="G1520" s="227">
        <v>260544.170000001</v>
      </c>
      <c r="H1520" s="192" t="s">
        <v>1110</v>
      </c>
    </row>
    <row r="1521" spans="1:8" ht="16" customHeight="1">
      <c r="A1521" s="185">
        <v>9</v>
      </c>
      <c r="B1521" s="193" t="s">
        <v>1066</v>
      </c>
      <c r="C1521" s="229" t="s">
        <v>1976</v>
      </c>
      <c r="D1521" s="224" t="s">
        <v>1046</v>
      </c>
      <c r="E1521" s="226"/>
      <c r="F1521" s="226">
        <v>879</v>
      </c>
      <c r="G1521" s="227">
        <v>259665.170000001</v>
      </c>
      <c r="H1521" s="192" t="s">
        <v>1047</v>
      </c>
    </row>
    <row r="1522" spans="1:8" ht="16" customHeight="1">
      <c r="A1522" s="185">
        <v>9</v>
      </c>
      <c r="B1522" s="193" t="s">
        <v>1066</v>
      </c>
      <c r="C1522" s="229" t="s">
        <v>1977</v>
      </c>
      <c r="D1522" s="224" t="s">
        <v>1046</v>
      </c>
      <c r="E1522" s="226"/>
      <c r="F1522" s="226">
        <v>220</v>
      </c>
      <c r="G1522" s="227">
        <v>259445.170000001</v>
      </c>
      <c r="H1522" s="192" t="s">
        <v>1053</v>
      </c>
    </row>
    <row r="1523" spans="1:8" ht="16" customHeight="1">
      <c r="A1523" s="185">
        <v>9</v>
      </c>
      <c r="B1523" s="193" t="s">
        <v>1066</v>
      </c>
      <c r="C1523" s="229" t="s">
        <v>1978</v>
      </c>
      <c r="D1523" s="224" t="s">
        <v>1046</v>
      </c>
      <c r="E1523" s="226"/>
      <c r="F1523" s="226">
        <v>920</v>
      </c>
      <c r="G1523" s="227">
        <v>258525.170000001</v>
      </c>
      <c r="H1523" s="192" t="s">
        <v>1081</v>
      </c>
    </row>
    <row r="1524" spans="1:8" ht="16" customHeight="1">
      <c r="A1524" s="185">
        <v>9</v>
      </c>
      <c r="B1524" s="193" t="s">
        <v>1066</v>
      </c>
      <c r="C1524" s="229" t="s">
        <v>1979</v>
      </c>
      <c r="D1524" s="224" t="s">
        <v>1046</v>
      </c>
      <c r="E1524" s="226"/>
      <c r="F1524" s="226">
        <v>5551.9</v>
      </c>
      <c r="G1524" s="227">
        <v>252973.27000000101</v>
      </c>
      <c r="H1524" s="192" t="s">
        <v>1053</v>
      </c>
    </row>
    <row r="1525" spans="1:8" ht="16" customHeight="1">
      <c r="A1525" s="185">
        <v>9</v>
      </c>
      <c r="B1525" s="193" t="s">
        <v>1066</v>
      </c>
      <c r="C1525" s="229" t="s">
        <v>1980</v>
      </c>
      <c r="D1525" s="224" t="s">
        <v>1046</v>
      </c>
      <c r="E1525" s="226"/>
      <c r="F1525" s="226">
        <v>18000</v>
      </c>
      <c r="G1525" s="227">
        <v>234973.27000000101</v>
      </c>
      <c r="H1525" s="192" t="s">
        <v>1047</v>
      </c>
    </row>
    <row r="1526" spans="1:8" ht="16" customHeight="1">
      <c r="A1526" s="185">
        <v>9</v>
      </c>
      <c r="B1526" s="193" t="s">
        <v>1066</v>
      </c>
      <c r="C1526" s="229" t="s">
        <v>1981</v>
      </c>
      <c r="D1526" s="224" t="s">
        <v>1046</v>
      </c>
      <c r="E1526" s="226"/>
      <c r="F1526" s="226">
        <v>96105.63</v>
      </c>
      <c r="G1526" s="227">
        <v>138867.640000001</v>
      </c>
      <c r="H1526" s="192" t="s">
        <v>1110</v>
      </c>
    </row>
    <row r="1527" spans="1:8" ht="16" customHeight="1">
      <c r="A1527" s="185">
        <v>9</v>
      </c>
      <c r="B1527" s="193" t="s">
        <v>1066</v>
      </c>
      <c r="C1527" s="229" t="s">
        <v>1982</v>
      </c>
      <c r="D1527" s="224" t="s">
        <v>1046</v>
      </c>
      <c r="E1527" s="226"/>
      <c r="F1527" s="226">
        <v>1517.5</v>
      </c>
      <c r="G1527" s="227">
        <v>137350.140000001</v>
      </c>
      <c r="H1527" s="192" t="s">
        <v>1110</v>
      </c>
    </row>
    <row r="1528" spans="1:8" ht="16" customHeight="1">
      <c r="A1528" s="185">
        <v>9</v>
      </c>
      <c r="B1528" s="193" t="s">
        <v>1066</v>
      </c>
      <c r="C1528" s="239" t="s">
        <v>1983</v>
      </c>
      <c r="D1528" s="224" t="s">
        <v>1046</v>
      </c>
      <c r="E1528" s="226"/>
      <c r="F1528" s="226">
        <v>12000</v>
      </c>
      <c r="G1528" s="227">
        <v>127915.44000000101</v>
      </c>
      <c r="H1528" s="192" t="s">
        <v>1047</v>
      </c>
    </row>
    <row r="1529" spans="1:8" ht="16" customHeight="1">
      <c r="A1529" s="185">
        <v>9</v>
      </c>
      <c r="B1529" s="193" t="s">
        <v>1066</v>
      </c>
      <c r="C1529" s="229" t="s">
        <v>1165</v>
      </c>
      <c r="D1529" s="224" t="s">
        <v>1046</v>
      </c>
      <c r="E1529" s="226"/>
      <c r="F1529" s="226">
        <v>69.349999999999994</v>
      </c>
      <c r="G1529" s="227">
        <v>127846.090000001</v>
      </c>
      <c r="H1529" s="192" t="s">
        <v>1071</v>
      </c>
    </row>
    <row r="1530" spans="1:8" ht="16" customHeight="1">
      <c r="A1530" s="185">
        <v>9</v>
      </c>
      <c r="B1530" s="193" t="s">
        <v>1066</v>
      </c>
      <c r="C1530" s="229" t="s">
        <v>1165</v>
      </c>
      <c r="D1530" s="224" t="s">
        <v>1046</v>
      </c>
      <c r="E1530" s="226"/>
      <c r="F1530" s="226">
        <v>40.590000000000003</v>
      </c>
      <c r="G1530" s="227">
        <v>127805.500000001</v>
      </c>
      <c r="H1530" s="192" t="s">
        <v>1071</v>
      </c>
    </row>
    <row r="1531" spans="1:8" ht="16" customHeight="1">
      <c r="A1531" s="185">
        <v>9</v>
      </c>
      <c r="B1531" s="193" t="s">
        <v>1066</v>
      </c>
      <c r="C1531" s="229" t="s">
        <v>1165</v>
      </c>
      <c r="D1531" s="224" t="s">
        <v>1046</v>
      </c>
      <c r="E1531" s="226"/>
      <c r="F1531" s="226">
        <v>44.65</v>
      </c>
      <c r="G1531" s="227">
        <v>127760.850000001</v>
      </c>
      <c r="H1531" s="192" t="s">
        <v>1071</v>
      </c>
    </row>
    <row r="1532" spans="1:8" ht="16" customHeight="1">
      <c r="A1532" s="185">
        <v>9</v>
      </c>
      <c r="B1532" s="193" t="s">
        <v>1066</v>
      </c>
      <c r="C1532" s="229" t="s">
        <v>1165</v>
      </c>
      <c r="D1532" s="224" t="s">
        <v>1046</v>
      </c>
      <c r="E1532" s="226"/>
      <c r="F1532" s="226">
        <v>49.95</v>
      </c>
      <c r="G1532" s="227">
        <v>127710.900000001</v>
      </c>
      <c r="H1532" s="192" t="s">
        <v>1071</v>
      </c>
    </row>
    <row r="1533" spans="1:8" ht="16" customHeight="1">
      <c r="A1533" s="185">
        <v>9</v>
      </c>
      <c r="B1533" s="193" t="s">
        <v>1066</v>
      </c>
      <c r="C1533" s="229" t="s">
        <v>1165</v>
      </c>
      <c r="D1533" s="224" t="s">
        <v>1046</v>
      </c>
      <c r="E1533" s="226"/>
      <c r="F1533" s="226">
        <v>74.64</v>
      </c>
      <c r="G1533" s="227">
        <v>127636.260000001</v>
      </c>
      <c r="H1533" s="192" t="s">
        <v>1071</v>
      </c>
    </row>
    <row r="1534" spans="1:8" ht="16" customHeight="1">
      <c r="A1534" s="185">
        <v>9</v>
      </c>
      <c r="B1534" s="193" t="s">
        <v>1066</v>
      </c>
      <c r="C1534" s="229" t="s">
        <v>1165</v>
      </c>
      <c r="D1534" s="224" t="s">
        <v>1046</v>
      </c>
      <c r="E1534" s="226"/>
      <c r="F1534" s="226">
        <v>270.39999999999998</v>
      </c>
      <c r="G1534" s="227">
        <v>127365.860000001</v>
      </c>
      <c r="H1534" s="192" t="s">
        <v>1071</v>
      </c>
    </row>
    <row r="1535" spans="1:8" ht="16" customHeight="1">
      <c r="A1535" s="185">
        <v>9</v>
      </c>
      <c r="B1535" s="193" t="s">
        <v>1066</v>
      </c>
      <c r="C1535" s="229" t="s">
        <v>1165</v>
      </c>
      <c r="D1535" s="224" t="s">
        <v>1046</v>
      </c>
      <c r="E1535" s="226"/>
      <c r="F1535" s="226">
        <v>437</v>
      </c>
      <c r="G1535" s="227">
        <v>126928.860000001</v>
      </c>
      <c r="H1535" s="192" t="s">
        <v>1071</v>
      </c>
    </row>
    <row r="1536" spans="1:8" ht="16" customHeight="1">
      <c r="A1536" s="185">
        <v>9</v>
      </c>
      <c r="B1536" s="193" t="s">
        <v>1066</v>
      </c>
      <c r="C1536" s="229" t="s">
        <v>1165</v>
      </c>
      <c r="D1536" s="224" t="s">
        <v>1046</v>
      </c>
      <c r="E1536" s="226"/>
      <c r="F1536" s="226">
        <v>20.56</v>
      </c>
      <c r="G1536" s="227">
        <v>126908.30000000101</v>
      </c>
      <c r="H1536" s="192" t="s">
        <v>1071</v>
      </c>
    </row>
    <row r="1537" spans="1:8" ht="16" customHeight="1">
      <c r="A1537" s="185">
        <v>9</v>
      </c>
      <c r="B1537" s="193" t="s">
        <v>1066</v>
      </c>
      <c r="C1537" s="229" t="s">
        <v>1984</v>
      </c>
      <c r="D1537" s="224" t="s">
        <v>1046</v>
      </c>
      <c r="E1537" s="226"/>
      <c r="F1537" s="226">
        <v>18000</v>
      </c>
      <c r="G1537" s="227">
        <v>413908.30000000098</v>
      </c>
      <c r="H1537" s="192" t="s">
        <v>1047</v>
      </c>
    </row>
    <row r="1538" spans="1:8" ht="16" customHeight="1">
      <c r="A1538" s="185">
        <v>9</v>
      </c>
      <c r="B1538" s="193" t="s">
        <v>1066</v>
      </c>
      <c r="C1538" s="229" t="s">
        <v>1985</v>
      </c>
      <c r="D1538" s="224" t="s">
        <v>1046</v>
      </c>
      <c r="E1538" s="226"/>
      <c r="F1538" s="226">
        <v>32383.05</v>
      </c>
      <c r="G1538" s="227">
        <v>381525.25000000099</v>
      </c>
      <c r="H1538" s="192" t="s">
        <v>1110</v>
      </c>
    </row>
    <row r="1539" spans="1:8" ht="16" customHeight="1">
      <c r="A1539" s="185">
        <v>9</v>
      </c>
      <c r="B1539" s="193" t="s">
        <v>1066</v>
      </c>
      <c r="C1539" s="229" t="s">
        <v>1986</v>
      </c>
      <c r="D1539" s="224" t="s">
        <v>1046</v>
      </c>
      <c r="E1539" s="226"/>
      <c r="F1539" s="226">
        <v>650</v>
      </c>
      <c r="G1539" s="227">
        <v>380875.25000000099</v>
      </c>
      <c r="H1539" s="192" t="s">
        <v>1053</v>
      </c>
    </row>
    <row r="1540" spans="1:8" ht="16" customHeight="1">
      <c r="A1540" s="185">
        <v>9</v>
      </c>
      <c r="B1540" s="193" t="s">
        <v>1066</v>
      </c>
      <c r="C1540" s="229" t="s">
        <v>1987</v>
      </c>
      <c r="D1540" s="224" t="s">
        <v>1046</v>
      </c>
      <c r="E1540" s="226"/>
      <c r="F1540" s="226">
        <v>539.9</v>
      </c>
      <c r="G1540" s="227">
        <v>380335.35000000102</v>
      </c>
      <c r="H1540" s="192" t="s">
        <v>1047</v>
      </c>
    </row>
    <row r="1541" spans="1:8" ht="16" customHeight="1">
      <c r="A1541" s="185">
        <v>9</v>
      </c>
      <c r="B1541" s="193" t="s">
        <v>1066</v>
      </c>
      <c r="C1541" s="229" t="s">
        <v>1988</v>
      </c>
      <c r="D1541" s="203" t="s">
        <v>1046</v>
      </c>
      <c r="E1541" s="226"/>
      <c r="F1541" s="226">
        <v>19337.490000000002</v>
      </c>
      <c r="G1541" s="227">
        <v>360997.86000000098</v>
      </c>
      <c r="H1541" s="192" t="s">
        <v>1106</v>
      </c>
    </row>
    <row r="1542" spans="1:8" ht="16" customHeight="1">
      <c r="A1542" s="185">
        <v>9</v>
      </c>
      <c r="B1542" s="193" t="s">
        <v>1066</v>
      </c>
      <c r="C1542" s="229" t="s">
        <v>1989</v>
      </c>
      <c r="D1542" s="224" t="s">
        <v>1046</v>
      </c>
      <c r="E1542" s="226"/>
      <c r="F1542" s="226">
        <v>130000</v>
      </c>
      <c r="G1542" s="227">
        <v>230997.860000001</v>
      </c>
      <c r="H1542" s="192" t="s">
        <v>1110</v>
      </c>
    </row>
    <row r="1543" spans="1:8" ht="16" customHeight="1">
      <c r="A1543" s="185">
        <v>9</v>
      </c>
      <c r="B1543" s="193" t="s">
        <v>1066</v>
      </c>
      <c r="C1543" s="229" t="s">
        <v>1990</v>
      </c>
      <c r="D1543" s="224" t="s">
        <v>1046</v>
      </c>
      <c r="E1543" s="226"/>
      <c r="F1543" s="226">
        <v>123803</v>
      </c>
      <c r="G1543" s="227">
        <v>107194.860000001</v>
      </c>
      <c r="H1543" s="192" t="s">
        <v>1110</v>
      </c>
    </row>
    <row r="1544" spans="1:8" ht="16" customHeight="1">
      <c r="A1544" s="185">
        <v>9</v>
      </c>
      <c r="B1544" s="193" t="s">
        <v>1066</v>
      </c>
      <c r="C1544" s="229" t="s">
        <v>1991</v>
      </c>
      <c r="D1544" s="203" t="s">
        <v>1046</v>
      </c>
      <c r="E1544" s="226"/>
      <c r="F1544" s="226">
        <v>253.21</v>
      </c>
      <c r="G1544" s="227">
        <v>54707.280000000901</v>
      </c>
      <c r="H1544" s="192" t="s">
        <v>1106</v>
      </c>
    </row>
    <row r="1545" spans="1:8" ht="16" customHeight="1">
      <c r="A1545" s="185">
        <v>9</v>
      </c>
      <c r="B1545" s="193" t="s">
        <v>1066</v>
      </c>
      <c r="C1545" s="229" t="s">
        <v>1165</v>
      </c>
      <c r="D1545" s="224" t="s">
        <v>1046</v>
      </c>
      <c r="E1545" s="226"/>
      <c r="F1545" s="226">
        <v>66.3</v>
      </c>
      <c r="G1545" s="227">
        <v>12640.9800000009</v>
      </c>
      <c r="H1545" s="192" t="s">
        <v>1071</v>
      </c>
    </row>
    <row r="1546" spans="1:8" ht="16" customHeight="1">
      <c r="A1546" s="185">
        <v>9</v>
      </c>
      <c r="B1546" s="193" t="s">
        <v>1066</v>
      </c>
      <c r="C1546" s="229" t="s">
        <v>1165</v>
      </c>
      <c r="D1546" s="224" t="s">
        <v>1046</v>
      </c>
      <c r="E1546" s="226"/>
      <c r="F1546" s="226">
        <v>8.5299999999999994</v>
      </c>
      <c r="G1546" s="227">
        <v>12632.450000000899</v>
      </c>
      <c r="H1546" s="192" t="s">
        <v>1071</v>
      </c>
    </row>
    <row r="1547" spans="1:8" ht="16" customHeight="1">
      <c r="A1547" s="185">
        <v>9</v>
      </c>
      <c r="B1547" s="193" t="s">
        <v>1066</v>
      </c>
      <c r="C1547" s="229" t="s">
        <v>1165</v>
      </c>
      <c r="D1547" s="224" t="s">
        <v>1046</v>
      </c>
      <c r="E1547" s="226"/>
      <c r="F1547" s="226">
        <v>44.52</v>
      </c>
      <c r="G1547" s="227">
        <v>12587.930000000901</v>
      </c>
      <c r="H1547" s="192" t="s">
        <v>1071</v>
      </c>
    </row>
    <row r="1548" spans="1:8" ht="16" customHeight="1">
      <c r="A1548" s="185">
        <v>9</v>
      </c>
      <c r="B1548" s="193" t="s">
        <v>1066</v>
      </c>
      <c r="C1548" s="229" t="s">
        <v>1165</v>
      </c>
      <c r="D1548" s="224" t="s">
        <v>1046</v>
      </c>
      <c r="E1548" s="226"/>
      <c r="F1548" s="226">
        <v>318.25</v>
      </c>
      <c r="G1548" s="227">
        <v>20269.680000000899</v>
      </c>
      <c r="H1548" s="192" t="s">
        <v>1071</v>
      </c>
    </row>
    <row r="1549" spans="1:8" ht="16" customHeight="1">
      <c r="A1549" s="185">
        <v>9</v>
      </c>
      <c r="B1549" s="193" t="s">
        <v>1066</v>
      </c>
      <c r="C1549" s="229" t="s">
        <v>1165</v>
      </c>
      <c r="D1549" s="224" t="s">
        <v>1046</v>
      </c>
      <c r="E1549" s="226"/>
      <c r="F1549" s="226">
        <v>107.35</v>
      </c>
      <c r="G1549" s="227">
        <v>20162.3300000009</v>
      </c>
      <c r="H1549" s="192" t="s">
        <v>1071</v>
      </c>
    </row>
    <row r="1550" spans="1:8" ht="16" customHeight="1">
      <c r="A1550" s="185">
        <v>9</v>
      </c>
      <c r="B1550" s="193" t="s">
        <v>1066</v>
      </c>
      <c r="C1550" s="229" t="s">
        <v>1165</v>
      </c>
      <c r="D1550" s="224" t="s">
        <v>1046</v>
      </c>
      <c r="E1550" s="226"/>
      <c r="F1550" s="226">
        <v>77.900000000000006</v>
      </c>
      <c r="G1550" s="227">
        <v>20084.430000000899</v>
      </c>
      <c r="H1550" s="192" t="s">
        <v>1071</v>
      </c>
    </row>
    <row r="1551" spans="1:8" ht="16" customHeight="1">
      <c r="A1551" s="185">
        <v>9</v>
      </c>
      <c r="B1551" s="193" t="s">
        <v>1066</v>
      </c>
      <c r="C1551" s="229" t="s">
        <v>1992</v>
      </c>
      <c r="D1551" s="224" t="s">
        <v>1046</v>
      </c>
      <c r="E1551" s="226"/>
      <c r="F1551" s="226">
        <v>120000</v>
      </c>
      <c r="G1551" s="227">
        <v>400084.43000000098</v>
      </c>
      <c r="H1551" s="192" t="s">
        <v>1110</v>
      </c>
    </row>
    <row r="1552" spans="1:8" ht="16" customHeight="1">
      <c r="A1552" s="185">
        <v>9</v>
      </c>
      <c r="B1552" s="193" t="s">
        <v>1066</v>
      </c>
      <c r="C1552" s="229" t="s">
        <v>1993</v>
      </c>
      <c r="D1552" s="224" t="s">
        <v>1046</v>
      </c>
      <c r="E1552" s="226"/>
      <c r="F1552" s="226">
        <v>216060</v>
      </c>
      <c r="G1552" s="227">
        <v>184024.43000000101</v>
      </c>
      <c r="H1552" s="192" t="s">
        <v>1110</v>
      </c>
    </row>
    <row r="1553" spans="1:8" ht="16" customHeight="1">
      <c r="A1553" s="185">
        <v>9</v>
      </c>
      <c r="B1553" s="193" t="s">
        <v>1066</v>
      </c>
      <c r="C1553" s="229" t="s">
        <v>1994</v>
      </c>
      <c r="D1553" s="203" t="s">
        <v>1046</v>
      </c>
      <c r="E1553" s="226"/>
      <c r="F1553" s="226">
        <v>22495</v>
      </c>
      <c r="G1553" s="227">
        <v>161529.43000000101</v>
      </c>
      <c r="H1553" s="192" t="s">
        <v>1102</v>
      </c>
    </row>
    <row r="1554" spans="1:8" ht="16" customHeight="1">
      <c r="A1554" s="185">
        <v>9</v>
      </c>
      <c r="B1554" s="193" t="s">
        <v>1066</v>
      </c>
      <c r="C1554" s="229" t="s">
        <v>1995</v>
      </c>
      <c r="D1554" s="203" t="s">
        <v>1046</v>
      </c>
      <c r="E1554" s="226"/>
      <c r="F1554" s="226">
        <v>13413.85</v>
      </c>
      <c r="G1554" s="227">
        <v>148115.58000000101</v>
      </c>
      <c r="H1554" s="192" t="s">
        <v>1106</v>
      </c>
    </row>
    <row r="1555" spans="1:8" ht="16" customHeight="1">
      <c r="A1555" s="185">
        <v>9</v>
      </c>
      <c r="B1555" s="193" t="s">
        <v>1066</v>
      </c>
      <c r="C1555" s="229" t="s">
        <v>1996</v>
      </c>
      <c r="D1555" s="224" t="s">
        <v>1046</v>
      </c>
      <c r="E1555" s="226"/>
      <c r="F1555" s="226">
        <v>441</v>
      </c>
      <c r="G1555" s="227">
        <v>147633.84000000099</v>
      </c>
      <c r="H1555" s="192" t="s">
        <v>1075</v>
      </c>
    </row>
    <row r="1556" spans="1:8" ht="16" customHeight="1">
      <c r="A1556" s="185">
        <v>9</v>
      </c>
      <c r="B1556" s="193" t="s">
        <v>1066</v>
      </c>
      <c r="C1556" s="229" t="s">
        <v>1997</v>
      </c>
      <c r="D1556" s="224" t="s">
        <v>1046</v>
      </c>
      <c r="E1556" s="226"/>
      <c r="F1556" s="226">
        <v>38068.5</v>
      </c>
      <c r="G1556" s="227">
        <v>109565.340000001</v>
      </c>
      <c r="H1556" s="192" t="s">
        <v>1110</v>
      </c>
    </row>
    <row r="1557" spans="1:8" ht="16" customHeight="1">
      <c r="A1557" s="185">
        <v>9</v>
      </c>
      <c r="B1557" s="193" t="s">
        <v>1066</v>
      </c>
      <c r="C1557" s="229" t="s">
        <v>1998</v>
      </c>
      <c r="D1557" s="224" t="s">
        <v>1046</v>
      </c>
      <c r="E1557" s="226"/>
      <c r="F1557" s="226">
        <v>40</v>
      </c>
      <c r="G1557" s="227">
        <v>109525.340000001</v>
      </c>
      <c r="H1557" s="192" t="s">
        <v>1075</v>
      </c>
    </row>
    <row r="1558" spans="1:8" ht="16" customHeight="1">
      <c r="A1558" s="185">
        <v>9</v>
      </c>
      <c r="B1558" s="193" t="s">
        <v>1066</v>
      </c>
      <c r="C1558" s="229" t="s">
        <v>1999</v>
      </c>
      <c r="D1558" s="224" t="s">
        <v>1046</v>
      </c>
      <c r="E1558" s="226"/>
      <c r="F1558" s="226">
        <v>480</v>
      </c>
      <c r="G1558" s="227">
        <v>109045.340000001</v>
      </c>
      <c r="H1558" s="192" t="s">
        <v>1053</v>
      </c>
    </row>
    <row r="1559" spans="1:8" ht="16" customHeight="1">
      <c r="A1559" s="185">
        <v>9</v>
      </c>
      <c r="B1559" s="193" t="s">
        <v>1066</v>
      </c>
      <c r="C1559" s="229" t="s">
        <v>2000</v>
      </c>
      <c r="D1559" s="224" t="s">
        <v>1046</v>
      </c>
      <c r="E1559" s="226"/>
      <c r="F1559" s="226">
        <v>391</v>
      </c>
      <c r="G1559" s="227">
        <v>108654.340000001</v>
      </c>
      <c r="H1559" s="192" t="s">
        <v>1047</v>
      </c>
    </row>
    <row r="1560" spans="1:8" ht="16" customHeight="1">
      <c r="A1560" s="185">
        <v>9</v>
      </c>
      <c r="B1560" s="193" t="s">
        <v>1066</v>
      </c>
      <c r="C1560" s="229" t="s">
        <v>2001</v>
      </c>
      <c r="D1560" s="224" t="s">
        <v>1046</v>
      </c>
      <c r="E1560" s="226"/>
      <c r="F1560" s="226">
        <v>1000</v>
      </c>
      <c r="G1560" s="227">
        <v>107654.340000001</v>
      </c>
      <c r="H1560" s="192" t="s">
        <v>1081</v>
      </c>
    </row>
    <row r="1561" spans="1:8" ht="16" customHeight="1">
      <c r="A1561" s="185">
        <v>9</v>
      </c>
      <c r="B1561" s="193" t="s">
        <v>1066</v>
      </c>
      <c r="C1561" s="229" t="s">
        <v>2002</v>
      </c>
      <c r="D1561" s="224" t="s">
        <v>1046</v>
      </c>
      <c r="E1561" s="226"/>
      <c r="F1561" s="226">
        <v>21.5</v>
      </c>
      <c r="G1561" s="227">
        <v>107632.840000001</v>
      </c>
      <c r="H1561" s="192" t="s">
        <v>1095</v>
      </c>
    </row>
    <row r="1562" spans="1:8" ht="16" customHeight="1">
      <c r="A1562" s="185">
        <v>9</v>
      </c>
      <c r="B1562" s="193" t="s">
        <v>1066</v>
      </c>
      <c r="C1562" s="229" t="s">
        <v>2003</v>
      </c>
      <c r="D1562" s="224" t="s">
        <v>1046</v>
      </c>
      <c r="E1562" s="226"/>
      <c r="F1562" s="226">
        <v>255</v>
      </c>
      <c r="G1562" s="227">
        <v>107377.840000001</v>
      </c>
      <c r="H1562" s="192" t="s">
        <v>1047</v>
      </c>
    </row>
    <row r="1563" spans="1:8" ht="16" customHeight="1">
      <c r="A1563" s="185">
        <v>9</v>
      </c>
      <c r="B1563" s="193" t="s">
        <v>1066</v>
      </c>
      <c r="C1563" s="229" t="s">
        <v>2004</v>
      </c>
      <c r="D1563" s="224" t="s">
        <v>1046</v>
      </c>
      <c r="E1563" s="226"/>
      <c r="F1563" s="226">
        <v>418</v>
      </c>
      <c r="G1563" s="227">
        <v>106959.840000001</v>
      </c>
      <c r="H1563" s="192" t="s">
        <v>1075</v>
      </c>
    </row>
    <row r="1564" spans="1:8" ht="16" customHeight="1">
      <c r="A1564" s="185">
        <v>9</v>
      </c>
      <c r="B1564" s="193" t="s">
        <v>1066</v>
      </c>
      <c r="C1564" s="229" t="s">
        <v>2005</v>
      </c>
      <c r="D1564" s="224" t="s">
        <v>1046</v>
      </c>
      <c r="E1564" s="226"/>
      <c r="F1564" s="226">
        <v>402.5</v>
      </c>
      <c r="G1564" s="227">
        <v>106557.340000001</v>
      </c>
      <c r="H1564" s="192" t="s">
        <v>1053</v>
      </c>
    </row>
    <row r="1565" spans="1:8" ht="16" customHeight="1">
      <c r="A1565" s="185">
        <v>9</v>
      </c>
      <c r="B1565" s="193" t="s">
        <v>1066</v>
      </c>
      <c r="C1565" s="229" t="s">
        <v>2006</v>
      </c>
      <c r="D1565" s="224" t="s">
        <v>1046</v>
      </c>
      <c r="E1565" s="226"/>
      <c r="F1565" s="226">
        <v>367.47</v>
      </c>
      <c r="G1565" s="227">
        <v>106189.870000001</v>
      </c>
      <c r="H1565" s="192" t="s">
        <v>1075</v>
      </c>
    </row>
    <row r="1566" spans="1:8" ht="16" customHeight="1">
      <c r="A1566" s="185">
        <v>9</v>
      </c>
      <c r="B1566" s="193" t="s">
        <v>1066</v>
      </c>
      <c r="C1566" s="229" t="s">
        <v>2007</v>
      </c>
      <c r="D1566" s="224" t="s">
        <v>1046</v>
      </c>
      <c r="E1566" s="226"/>
      <c r="F1566" s="226">
        <v>2528</v>
      </c>
      <c r="G1566" s="227">
        <v>103661.870000001</v>
      </c>
      <c r="H1566" s="192" t="s">
        <v>1112</v>
      </c>
    </row>
    <row r="1567" spans="1:8" ht="16" customHeight="1">
      <c r="A1567" s="185">
        <v>9</v>
      </c>
      <c r="B1567" s="193" t="s">
        <v>1066</v>
      </c>
      <c r="C1567" s="229" t="s">
        <v>2008</v>
      </c>
      <c r="D1567" s="224" t="s">
        <v>1046</v>
      </c>
      <c r="E1567" s="226"/>
      <c r="F1567" s="226">
        <v>1952</v>
      </c>
      <c r="G1567" s="227">
        <v>101709.870000001</v>
      </c>
      <c r="H1567" s="192" t="s">
        <v>1075</v>
      </c>
    </row>
    <row r="1568" spans="1:8" ht="16" customHeight="1">
      <c r="A1568" s="185">
        <v>9</v>
      </c>
      <c r="B1568" s="193" t="s">
        <v>1066</v>
      </c>
      <c r="C1568" s="229" t="s">
        <v>2009</v>
      </c>
      <c r="D1568" s="224" t="s">
        <v>1046</v>
      </c>
      <c r="E1568" s="226"/>
      <c r="F1568" s="226">
        <v>20000</v>
      </c>
      <c r="G1568" s="227">
        <v>81709.870000000898</v>
      </c>
      <c r="H1568" s="192" t="s">
        <v>1110</v>
      </c>
    </row>
    <row r="1569" spans="1:8" ht="16" customHeight="1">
      <c r="A1569" s="185">
        <v>9</v>
      </c>
      <c r="B1569" s="193" t="s">
        <v>1066</v>
      </c>
      <c r="C1569" s="229" t="s">
        <v>2010</v>
      </c>
      <c r="D1569" s="224" t="s">
        <v>1046</v>
      </c>
      <c r="E1569" s="226"/>
      <c r="F1569" s="226">
        <v>110</v>
      </c>
      <c r="G1569" s="227">
        <v>81599.870000000898</v>
      </c>
      <c r="H1569" s="192" t="s">
        <v>1108</v>
      </c>
    </row>
    <row r="1570" spans="1:8" ht="16" customHeight="1">
      <c r="A1570" s="185">
        <v>9</v>
      </c>
      <c r="B1570" s="193" t="s">
        <v>1066</v>
      </c>
      <c r="C1570" s="229" t="s">
        <v>2011</v>
      </c>
      <c r="D1570" s="224" t="s">
        <v>1046</v>
      </c>
      <c r="E1570" s="226"/>
      <c r="F1570" s="226">
        <v>12000</v>
      </c>
      <c r="G1570" s="227">
        <v>69599.870000000898</v>
      </c>
      <c r="H1570" s="192" t="s">
        <v>1075</v>
      </c>
    </row>
    <row r="1571" spans="1:8" ht="16" customHeight="1">
      <c r="A1571" s="185">
        <v>9</v>
      </c>
      <c r="B1571" s="193" t="s">
        <v>1066</v>
      </c>
      <c r="C1571" s="229" t="s">
        <v>2012</v>
      </c>
      <c r="D1571" s="224" t="s">
        <v>1046</v>
      </c>
      <c r="E1571" s="226"/>
      <c r="F1571" s="226">
        <v>18666.669999999998</v>
      </c>
      <c r="G1571" s="227">
        <v>50933.200000000899</v>
      </c>
      <c r="H1571" s="192" t="s">
        <v>1110</v>
      </c>
    </row>
    <row r="1572" spans="1:8" ht="16" customHeight="1">
      <c r="A1572" s="185">
        <v>9</v>
      </c>
      <c r="B1572" s="193" t="s">
        <v>1066</v>
      </c>
      <c r="C1572" s="229" t="s">
        <v>2013</v>
      </c>
      <c r="D1572" s="224" t="s">
        <v>1046</v>
      </c>
      <c r="E1572" s="226"/>
      <c r="F1572" s="226">
        <v>3187</v>
      </c>
      <c r="G1572" s="227">
        <v>47746.200000000899</v>
      </c>
      <c r="H1572" s="192" t="s">
        <v>1075</v>
      </c>
    </row>
    <row r="1573" spans="1:8" ht="16" customHeight="1">
      <c r="A1573" s="185">
        <v>9</v>
      </c>
      <c r="B1573" s="193" t="s">
        <v>1066</v>
      </c>
      <c r="C1573" s="229" t="s">
        <v>2014</v>
      </c>
      <c r="D1573" s="224" t="s">
        <v>1046</v>
      </c>
      <c r="E1573" s="226"/>
      <c r="F1573" s="226">
        <v>10000</v>
      </c>
      <c r="G1573" s="227">
        <v>37746.200000000899</v>
      </c>
      <c r="H1573" s="192" t="s">
        <v>1110</v>
      </c>
    </row>
    <row r="1574" spans="1:8" ht="16" customHeight="1">
      <c r="A1574" s="185">
        <v>9</v>
      </c>
      <c r="B1574" s="193" t="s">
        <v>1066</v>
      </c>
      <c r="C1574" s="240" t="s">
        <v>2015</v>
      </c>
      <c r="D1574" s="224" t="s">
        <v>1046</v>
      </c>
      <c r="E1574" s="226"/>
      <c r="F1574" s="226">
        <v>15244</v>
      </c>
      <c r="G1574" s="227">
        <v>22502.200000000899</v>
      </c>
      <c r="H1574" s="192" t="s">
        <v>1047</v>
      </c>
    </row>
    <row r="1575" spans="1:8" ht="16" customHeight="1">
      <c r="A1575" s="185">
        <v>9</v>
      </c>
      <c r="B1575" s="193" t="s">
        <v>1066</v>
      </c>
      <c r="C1575" s="229" t="s">
        <v>1165</v>
      </c>
      <c r="D1575" s="224" t="s">
        <v>1046</v>
      </c>
      <c r="E1575" s="226"/>
      <c r="F1575" s="226">
        <v>43.7</v>
      </c>
      <c r="G1575" s="227">
        <v>22458.500000000899</v>
      </c>
      <c r="H1575" s="192" t="s">
        <v>1071</v>
      </c>
    </row>
    <row r="1576" spans="1:8" ht="16" customHeight="1">
      <c r="A1576" s="185">
        <v>9</v>
      </c>
      <c r="B1576" s="193" t="s">
        <v>1066</v>
      </c>
      <c r="C1576" s="229" t="s">
        <v>1165</v>
      </c>
      <c r="D1576" s="224" t="s">
        <v>1046</v>
      </c>
      <c r="E1576" s="226"/>
      <c r="F1576" s="226">
        <v>62.79</v>
      </c>
      <c r="G1576" s="227">
        <v>22395.710000000901</v>
      </c>
      <c r="H1576" s="192" t="s">
        <v>1071</v>
      </c>
    </row>
    <row r="1577" spans="1:8" ht="16" customHeight="1">
      <c r="A1577" s="185">
        <v>9</v>
      </c>
      <c r="B1577" s="193" t="s">
        <v>1066</v>
      </c>
      <c r="C1577" s="229" t="s">
        <v>1165</v>
      </c>
      <c r="D1577" s="224" t="s">
        <v>1046</v>
      </c>
      <c r="E1577" s="226"/>
      <c r="F1577" s="226">
        <v>105.45</v>
      </c>
      <c r="G1577" s="227">
        <v>22290.260000000901</v>
      </c>
      <c r="H1577" s="192" t="s">
        <v>1071</v>
      </c>
    </row>
    <row r="1578" spans="1:8" ht="16" customHeight="1">
      <c r="A1578" s="185">
        <v>9</v>
      </c>
      <c r="B1578" s="193" t="s">
        <v>1066</v>
      </c>
      <c r="C1578" s="229" t="s">
        <v>1165</v>
      </c>
      <c r="D1578" s="224" t="s">
        <v>1046</v>
      </c>
      <c r="E1578" s="226"/>
      <c r="F1578" s="226">
        <v>38</v>
      </c>
      <c r="G1578" s="227">
        <v>22252.260000000901</v>
      </c>
      <c r="H1578" s="192" t="s">
        <v>1071</v>
      </c>
    </row>
    <row r="1579" spans="1:8" ht="16" customHeight="1">
      <c r="A1579" s="185">
        <v>9</v>
      </c>
      <c r="B1579" s="193" t="s">
        <v>1066</v>
      </c>
      <c r="C1579" s="229" t="s">
        <v>1165</v>
      </c>
      <c r="D1579" s="224" t="s">
        <v>1046</v>
      </c>
      <c r="E1579" s="226"/>
      <c r="F1579" s="226">
        <v>232.75</v>
      </c>
      <c r="G1579" s="227">
        <v>22019.510000000901</v>
      </c>
      <c r="H1579" s="192" t="s">
        <v>1071</v>
      </c>
    </row>
    <row r="1580" spans="1:8" ht="16" customHeight="1">
      <c r="A1580" s="185">
        <v>9</v>
      </c>
      <c r="B1580" s="193" t="s">
        <v>1066</v>
      </c>
      <c r="C1580" s="229" t="s">
        <v>2016</v>
      </c>
      <c r="D1580" s="224" t="s">
        <v>1046</v>
      </c>
      <c r="E1580" s="226"/>
      <c r="F1580" s="226">
        <v>300</v>
      </c>
      <c r="G1580" s="227">
        <v>471719.510000001</v>
      </c>
      <c r="H1580" s="192" t="s">
        <v>1053</v>
      </c>
    </row>
    <row r="1581" spans="1:8" ht="16" customHeight="1">
      <c r="A1581" s="185">
        <v>9</v>
      </c>
      <c r="B1581" s="193" t="s">
        <v>1066</v>
      </c>
      <c r="C1581" s="229" t="s">
        <v>2017</v>
      </c>
      <c r="D1581" s="224" t="s">
        <v>1046</v>
      </c>
      <c r="E1581" s="226"/>
      <c r="F1581" s="226">
        <v>9.8000000000000007</v>
      </c>
      <c r="G1581" s="227">
        <v>471709.71000000101</v>
      </c>
      <c r="H1581" s="192" t="s">
        <v>1053</v>
      </c>
    </row>
    <row r="1582" spans="1:8" ht="16" customHeight="1">
      <c r="A1582" s="185">
        <v>9</v>
      </c>
      <c r="B1582" s="193" t="s">
        <v>1066</v>
      </c>
      <c r="C1582" s="229" t="s">
        <v>2018</v>
      </c>
      <c r="D1582" s="224" t="s">
        <v>1046</v>
      </c>
      <c r="E1582" s="226"/>
      <c r="F1582" s="226">
        <v>150</v>
      </c>
      <c r="G1582" s="227">
        <v>471559.71000000101</v>
      </c>
      <c r="H1582" s="192" t="s">
        <v>1053</v>
      </c>
    </row>
    <row r="1583" spans="1:8" ht="16" customHeight="1">
      <c r="A1583" s="185">
        <v>9</v>
      </c>
      <c r="B1583" s="193" t="s">
        <v>1066</v>
      </c>
      <c r="C1583" s="229" t="s">
        <v>2019</v>
      </c>
      <c r="D1583" s="203" t="s">
        <v>1046</v>
      </c>
      <c r="E1583" s="226"/>
      <c r="F1583" s="226">
        <v>136</v>
      </c>
      <c r="G1583" s="227">
        <v>471423.71000000101</v>
      </c>
      <c r="H1583" s="192" t="s">
        <v>1053</v>
      </c>
    </row>
    <row r="1584" spans="1:8" ht="16" customHeight="1">
      <c r="A1584" s="185">
        <v>9</v>
      </c>
      <c r="B1584" s="193" t="s">
        <v>1066</v>
      </c>
      <c r="C1584" s="229" t="s">
        <v>1165</v>
      </c>
      <c r="D1584" s="224" t="s">
        <v>1046</v>
      </c>
      <c r="E1584" s="226"/>
      <c r="F1584" s="226">
        <v>15</v>
      </c>
      <c r="G1584" s="227">
        <v>471408.71000000101</v>
      </c>
      <c r="H1584" s="192" t="s">
        <v>1071</v>
      </c>
    </row>
    <row r="1585" spans="1:8" ht="16" customHeight="1">
      <c r="A1585" s="185">
        <v>9</v>
      </c>
      <c r="B1585" s="193" t="s">
        <v>1066</v>
      </c>
      <c r="C1585" s="229" t="s">
        <v>1165</v>
      </c>
      <c r="D1585" s="224" t="s">
        <v>1046</v>
      </c>
      <c r="E1585" s="226"/>
      <c r="F1585" s="226">
        <v>15</v>
      </c>
      <c r="G1585" s="227">
        <v>471393.71000000101</v>
      </c>
      <c r="H1585" s="192" t="s">
        <v>1071</v>
      </c>
    </row>
    <row r="1586" spans="1:8" ht="16" customHeight="1">
      <c r="A1586" s="185">
        <v>9</v>
      </c>
      <c r="B1586" s="193" t="s">
        <v>1066</v>
      </c>
      <c r="C1586" s="229" t="s">
        <v>1165</v>
      </c>
      <c r="D1586" s="224" t="s">
        <v>1046</v>
      </c>
      <c r="E1586" s="226"/>
      <c r="F1586" s="226">
        <v>159.12</v>
      </c>
      <c r="G1586" s="227">
        <v>471234.59000000102</v>
      </c>
      <c r="H1586" s="192" t="s">
        <v>1071</v>
      </c>
    </row>
    <row r="1587" spans="1:8" ht="16" customHeight="1">
      <c r="A1587" s="185">
        <v>9</v>
      </c>
      <c r="B1587" s="193" t="s">
        <v>1066</v>
      </c>
      <c r="C1587" s="220" t="s">
        <v>2020</v>
      </c>
      <c r="D1587" s="224" t="s">
        <v>1046</v>
      </c>
      <c r="E1587" s="226"/>
      <c r="F1587" s="226">
        <v>17918.39</v>
      </c>
      <c r="G1587" s="227">
        <v>453316.200000001</v>
      </c>
      <c r="H1587" s="192" t="s">
        <v>1050</v>
      </c>
    </row>
    <row r="1588" spans="1:8" ht="16" customHeight="1">
      <c r="A1588" s="185">
        <v>9</v>
      </c>
      <c r="B1588" s="193" t="s">
        <v>1066</v>
      </c>
      <c r="C1588" s="229" t="s">
        <v>1165</v>
      </c>
      <c r="D1588" s="224" t="s">
        <v>1046</v>
      </c>
      <c r="E1588" s="226"/>
      <c r="F1588" s="226">
        <v>15</v>
      </c>
      <c r="G1588" s="227">
        <v>453301.200000001</v>
      </c>
      <c r="H1588" s="192" t="s">
        <v>1071</v>
      </c>
    </row>
    <row r="1589" spans="1:8" ht="16" customHeight="1">
      <c r="A1589" s="185">
        <v>9</v>
      </c>
      <c r="B1589" s="193" t="s">
        <v>1066</v>
      </c>
      <c r="C1589" s="229" t="s">
        <v>2021</v>
      </c>
      <c r="D1589" s="224" t="s">
        <v>1046</v>
      </c>
      <c r="E1589" s="226"/>
      <c r="F1589" s="226">
        <v>2246.6</v>
      </c>
      <c r="G1589" s="227">
        <v>438164.60000000102</v>
      </c>
      <c r="H1589" s="192" t="s">
        <v>1095</v>
      </c>
    </row>
    <row r="1590" spans="1:8" ht="16" customHeight="1">
      <c r="A1590" s="185">
        <v>9</v>
      </c>
      <c r="B1590" s="193" t="s">
        <v>1066</v>
      </c>
      <c r="C1590" s="229" t="s">
        <v>2022</v>
      </c>
      <c r="D1590" s="224" t="s">
        <v>1046</v>
      </c>
      <c r="E1590" s="226"/>
      <c r="F1590" s="226">
        <v>2875</v>
      </c>
      <c r="G1590" s="227">
        <v>435289.60000000102</v>
      </c>
      <c r="H1590" s="192" t="s">
        <v>1075</v>
      </c>
    </row>
    <row r="1591" spans="1:8" ht="16" customHeight="1">
      <c r="A1591" s="185">
        <v>9</v>
      </c>
      <c r="B1591" s="193" t="s">
        <v>1066</v>
      </c>
      <c r="C1591" s="229" t="s">
        <v>2023</v>
      </c>
      <c r="D1591" s="224" t="s">
        <v>1046</v>
      </c>
      <c r="E1591" s="226"/>
      <c r="F1591" s="226">
        <v>5000</v>
      </c>
      <c r="G1591" s="227">
        <v>430289.60000000102</v>
      </c>
      <c r="H1591" s="192" t="s">
        <v>1110</v>
      </c>
    </row>
    <row r="1592" spans="1:8" ht="16" customHeight="1">
      <c r="A1592" s="185">
        <v>9</v>
      </c>
      <c r="B1592" s="193" t="s">
        <v>1066</v>
      </c>
      <c r="C1592" s="229" t="s">
        <v>2024</v>
      </c>
      <c r="D1592" s="224" t="s">
        <v>1046</v>
      </c>
      <c r="E1592" s="226"/>
      <c r="F1592" s="226">
        <v>5000</v>
      </c>
      <c r="G1592" s="227">
        <v>425289.60000000102</v>
      </c>
      <c r="H1592" s="192" t="s">
        <v>1091</v>
      </c>
    </row>
    <row r="1593" spans="1:8" ht="16" customHeight="1">
      <c r="A1593" s="185">
        <v>9</v>
      </c>
      <c r="B1593" s="193" t="s">
        <v>1066</v>
      </c>
      <c r="C1593" s="229" t="s">
        <v>2023</v>
      </c>
      <c r="D1593" s="224" t="s">
        <v>1046</v>
      </c>
      <c r="E1593" s="226"/>
      <c r="F1593" s="226">
        <v>5000</v>
      </c>
      <c r="G1593" s="227">
        <v>420289.60000000102</v>
      </c>
      <c r="H1593" s="192" t="s">
        <v>1110</v>
      </c>
    </row>
    <row r="1594" spans="1:8" ht="16" customHeight="1">
      <c r="A1594" s="185">
        <v>9</v>
      </c>
      <c r="B1594" s="193" t="s">
        <v>1066</v>
      </c>
      <c r="C1594" s="229" t="s">
        <v>1165</v>
      </c>
      <c r="D1594" s="224" t="s">
        <v>1046</v>
      </c>
      <c r="E1594" s="226"/>
      <c r="F1594" s="226">
        <v>75.05</v>
      </c>
      <c r="G1594" s="227">
        <v>420214.55000000098</v>
      </c>
      <c r="H1594" s="192" t="s">
        <v>1071</v>
      </c>
    </row>
    <row r="1595" spans="1:8" ht="16" customHeight="1">
      <c r="A1595" s="185">
        <v>9</v>
      </c>
      <c r="B1595" s="193" t="s">
        <v>1066</v>
      </c>
      <c r="C1595" s="229" t="s">
        <v>2025</v>
      </c>
      <c r="D1595" s="224" t="s">
        <v>1046</v>
      </c>
      <c r="E1595" s="226"/>
      <c r="F1595" s="226">
        <v>7300</v>
      </c>
      <c r="G1595" s="227">
        <v>412914.55000000098</v>
      </c>
      <c r="H1595" s="192" t="s">
        <v>1104</v>
      </c>
    </row>
    <row r="1596" spans="1:8" ht="16" customHeight="1">
      <c r="A1596" s="185">
        <v>9</v>
      </c>
      <c r="B1596" s="193" t="s">
        <v>1066</v>
      </c>
      <c r="C1596" s="229" t="s">
        <v>1165</v>
      </c>
      <c r="D1596" s="224" t="s">
        <v>1046</v>
      </c>
      <c r="E1596" s="226"/>
      <c r="F1596" s="226">
        <v>75.05</v>
      </c>
      <c r="G1596" s="227">
        <v>310839.50000000099</v>
      </c>
      <c r="H1596" s="192" t="s">
        <v>1071</v>
      </c>
    </row>
    <row r="1597" spans="1:8" ht="16" customHeight="1">
      <c r="A1597" s="185">
        <v>9</v>
      </c>
      <c r="B1597" s="193" t="s">
        <v>1066</v>
      </c>
      <c r="C1597" s="229" t="s">
        <v>2026</v>
      </c>
      <c r="D1597" s="224" t="s">
        <v>1046</v>
      </c>
      <c r="E1597" s="226"/>
      <c r="F1597" s="226">
        <v>79.55</v>
      </c>
      <c r="G1597" s="227">
        <v>310759.950000001</v>
      </c>
      <c r="H1597" s="192" t="s">
        <v>1108</v>
      </c>
    </row>
    <row r="1598" spans="1:8" ht="16" customHeight="1">
      <c r="A1598" s="185">
        <v>9</v>
      </c>
      <c r="B1598" s="193" t="s">
        <v>1066</v>
      </c>
      <c r="C1598" s="229" t="s">
        <v>2027</v>
      </c>
      <c r="D1598" s="224" t="s">
        <v>1046</v>
      </c>
      <c r="E1598" s="226"/>
      <c r="F1598" s="226">
        <v>38</v>
      </c>
      <c r="G1598" s="227">
        <v>310721.950000001</v>
      </c>
      <c r="H1598" s="192" t="s">
        <v>1093</v>
      </c>
    </row>
    <row r="1599" spans="1:8" ht="16" customHeight="1">
      <c r="A1599" s="185">
        <v>9</v>
      </c>
      <c r="B1599" s="193" t="s">
        <v>1066</v>
      </c>
      <c r="C1599" s="229" t="s">
        <v>2028</v>
      </c>
      <c r="D1599" s="224" t="s">
        <v>1046</v>
      </c>
      <c r="E1599" s="226"/>
      <c r="F1599" s="226">
        <v>90</v>
      </c>
      <c r="G1599" s="227">
        <v>310631.950000001</v>
      </c>
      <c r="H1599" s="192" t="s">
        <v>1077</v>
      </c>
    </row>
    <row r="1600" spans="1:8" ht="16" customHeight="1">
      <c r="A1600" s="185">
        <v>9</v>
      </c>
      <c r="B1600" s="193" t="s">
        <v>1066</v>
      </c>
      <c r="C1600" s="229" t="s">
        <v>2029</v>
      </c>
      <c r="D1600" s="224" t="s">
        <v>1046</v>
      </c>
      <c r="E1600" s="226"/>
      <c r="F1600" s="226">
        <v>536</v>
      </c>
      <c r="G1600" s="227">
        <v>310095.950000001</v>
      </c>
      <c r="H1600" s="192" t="s">
        <v>1083</v>
      </c>
    </row>
    <row r="1601" spans="1:8" ht="16" customHeight="1">
      <c r="A1601" s="185">
        <v>9</v>
      </c>
      <c r="B1601" s="193" t="s">
        <v>1066</v>
      </c>
      <c r="C1601" s="229" t="s">
        <v>2030</v>
      </c>
      <c r="D1601" s="224" t="s">
        <v>1046</v>
      </c>
      <c r="E1601" s="226"/>
      <c r="F1601" s="226">
        <v>65</v>
      </c>
      <c r="G1601" s="227">
        <v>310030.950000001</v>
      </c>
      <c r="H1601" s="192" t="s">
        <v>1053</v>
      </c>
    </row>
    <row r="1602" spans="1:8" ht="16" customHeight="1">
      <c r="A1602" s="185">
        <v>9</v>
      </c>
      <c r="B1602" s="193" t="s">
        <v>1066</v>
      </c>
      <c r="C1602" s="229" t="s">
        <v>2031</v>
      </c>
      <c r="D1602" s="224" t="s">
        <v>1046</v>
      </c>
      <c r="E1602" s="226"/>
      <c r="F1602" s="226">
        <v>190</v>
      </c>
      <c r="G1602" s="227">
        <v>309840.950000001</v>
      </c>
      <c r="H1602" s="192" t="s">
        <v>1124</v>
      </c>
    </row>
    <row r="1603" spans="1:8" ht="16" customHeight="1">
      <c r="A1603" s="185">
        <v>9</v>
      </c>
      <c r="B1603" s="193" t="s">
        <v>1066</v>
      </c>
      <c r="C1603" s="229" t="s">
        <v>2032</v>
      </c>
      <c r="D1603" s="224" t="s">
        <v>1046</v>
      </c>
      <c r="E1603" s="226"/>
      <c r="F1603" s="226">
        <v>189.7</v>
      </c>
      <c r="G1603" s="227">
        <v>309651.25000000099</v>
      </c>
      <c r="H1603" s="192" t="s">
        <v>1083</v>
      </c>
    </row>
    <row r="1604" spans="1:8" ht="16" customHeight="1">
      <c r="A1604" s="185">
        <v>9</v>
      </c>
      <c r="B1604" s="193" t="s">
        <v>1066</v>
      </c>
      <c r="C1604" s="229" t="s">
        <v>2033</v>
      </c>
      <c r="D1604" s="224" t="s">
        <v>1046</v>
      </c>
      <c r="E1604" s="226"/>
      <c r="F1604" s="226">
        <v>915</v>
      </c>
      <c r="G1604" s="227">
        <v>308736.25000000099</v>
      </c>
      <c r="H1604" s="192" t="s">
        <v>1047</v>
      </c>
    </row>
    <row r="1605" spans="1:8" ht="16" customHeight="1">
      <c r="A1605" s="185">
        <v>9</v>
      </c>
      <c r="B1605" s="193" t="s">
        <v>1066</v>
      </c>
      <c r="C1605" s="229" t="s">
        <v>2034</v>
      </c>
      <c r="D1605" s="224" t="s">
        <v>1046</v>
      </c>
      <c r="E1605" s="226"/>
      <c r="F1605" s="226">
        <v>60</v>
      </c>
      <c r="G1605" s="227">
        <v>308676.25000000099</v>
      </c>
      <c r="H1605" s="192" t="s">
        <v>1047</v>
      </c>
    </row>
    <row r="1606" spans="1:8" ht="16" customHeight="1">
      <c r="A1606" s="185">
        <v>9</v>
      </c>
      <c r="B1606" s="193" t="s">
        <v>1066</v>
      </c>
      <c r="C1606" s="229" t="s">
        <v>2035</v>
      </c>
      <c r="D1606" s="224" t="s">
        <v>1046</v>
      </c>
      <c r="E1606" s="226"/>
      <c r="F1606" s="226">
        <v>1722</v>
      </c>
      <c r="G1606" s="227">
        <v>306954.25000000099</v>
      </c>
      <c r="H1606" s="192" t="s">
        <v>1047</v>
      </c>
    </row>
    <row r="1607" spans="1:8" ht="16" customHeight="1">
      <c r="A1607" s="185">
        <v>9</v>
      </c>
      <c r="B1607" s="193" t="s">
        <v>1066</v>
      </c>
      <c r="C1607" s="229" t="s">
        <v>2036</v>
      </c>
      <c r="D1607" s="224" t="s">
        <v>1046</v>
      </c>
      <c r="E1607" s="226"/>
      <c r="F1607" s="226">
        <v>1256</v>
      </c>
      <c r="G1607" s="227">
        <v>305698.25000000099</v>
      </c>
      <c r="H1607" s="192" t="s">
        <v>1102</v>
      </c>
    </row>
    <row r="1608" spans="1:8" ht="16" customHeight="1">
      <c r="A1608" s="185">
        <v>9</v>
      </c>
      <c r="B1608" s="193" t="s">
        <v>1066</v>
      </c>
      <c r="C1608" s="229" t="s">
        <v>2037</v>
      </c>
      <c r="D1608" s="224" t="s">
        <v>1046</v>
      </c>
      <c r="E1608" s="226"/>
      <c r="F1608" s="226">
        <v>2010</v>
      </c>
      <c r="G1608" s="227" t="s">
        <v>1050</v>
      </c>
      <c r="H1608" s="192" t="s">
        <v>1050</v>
      </c>
    </row>
    <row r="1609" spans="1:8" ht="16" customHeight="1">
      <c r="A1609" s="185">
        <v>9</v>
      </c>
      <c r="B1609" s="193" t="s">
        <v>1066</v>
      </c>
      <c r="C1609" s="229" t="s">
        <v>2038</v>
      </c>
      <c r="D1609" s="224" t="s">
        <v>1046</v>
      </c>
      <c r="E1609" s="226"/>
      <c r="F1609" s="226">
        <v>22850</v>
      </c>
      <c r="G1609" s="227">
        <v>282148.25000000099</v>
      </c>
      <c r="H1609" s="192" t="s">
        <v>1110</v>
      </c>
    </row>
    <row r="1610" spans="1:8" ht="16" customHeight="1">
      <c r="A1610" s="185">
        <v>9</v>
      </c>
      <c r="B1610" s="193" t="s">
        <v>1066</v>
      </c>
      <c r="C1610" s="229" t="s">
        <v>2039</v>
      </c>
      <c r="D1610" s="224" t="s">
        <v>1046</v>
      </c>
      <c r="E1610" s="226"/>
      <c r="F1610" s="226">
        <v>2100</v>
      </c>
      <c r="G1610" s="227">
        <v>280048.25000000099</v>
      </c>
      <c r="H1610" s="192" t="s">
        <v>1075</v>
      </c>
    </row>
    <row r="1611" spans="1:8" ht="16" customHeight="1">
      <c r="A1611" s="185">
        <v>9</v>
      </c>
      <c r="B1611" s="193" t="s">
        <v>1066</v>
      </c>
      <c r="C1611" s="229" t="s">
        <v>2040</v>
      </c>
      <c r="D1611" s="224" t="s">
        <v>1046</v>
      </c>
      <c r="E1611" s="226"/>
      <c r="F1611" s="226">
        <v>200</v>
      </c>
      <c r="G1611" s="227">
        <v>279848.25000000099</v>
      </c>
      <c r="H1611" s="192" t="s">
        <v>1081</v>
      </c>
    </row>
    <row r="1612" spans="1:8" ht="16" customHeight="1">
      <c r="A1612" s="185">
        <v>9</v>
      </c>
      <c r="B1612" s="193" t="s">
        <v>1066</v>
      </c>
      <c r="C1612" s="229" t="s">
        <v>2041</v>
      </c>
      <c r="D1612" s="224" t="s">
        <v>1046</v>
      </c>
      <c r="E1612" s="226"/>
      <c r="F1612" s="226">
        <v>400</v>
      </c>
      <c r="G1612" s="227">
        <v>279448.25000000099</v>
      </c>
      <c r="H1612" s="192" t="s">
        <v>1110</v>
      </c>
    </row>
    <row r="1613" spans="1:8" ht="16" customHeight="1">
      <c r="A1613" s="185">
        <v>9</v>
      </c>
      <c r="B1613" s="193" t="s">
        <v>1066</v>
      </c>
      <c r="C1613" s="229" t="s">
        <v>2042</v>
      </c>
      <c r="D1613" s="224" t="s">
        <v>1046</v>
      </c>
      <c r="E1613" s="226"/>
      <c r="F1613" s="226">
        <v>385.3</v>
      </c>
      <c r="G1613" s="227">
        <v>279062.950000001</v>
      </c>
      <c r="H1613" s="192" t="s">
        <v>1047</v>
      </c>
    </row>
    <row r="1614" spans="1:8" ht="16" customHeight="1">
      <c r="A1614" s="185">
        <v>9</v>
      </c>
      <c r="B1614" s="193" t="s">
        <v>1066</v>
      </c>
      <c r="C1614" s="229" t="s">
        <v>2043</v>
      </c>
      <c r="D1614" s="224" t="s">
        <v>1046</v>
      </c>
      <c r="E1614" s="226"/>
      <c r="F1614" s="226">
        <v>200</v>
      </c>
      <c r="G1614" s="227">
        <v>278862.950000001</v>
      </c>
      <c r="H1614" s="192" t="s">
        <v>1077</v>
      </c>
    </row>
    <row r="1615" spans="1:8" ht="16" customHeight="1">
      <c r="A1615" s="185">
        <v>9</v>
      </c>
      <c r="B1615" s="193" t="s">
        <v>1066</v>
      </c>
      <c r="C1615" s="229" t="s">
        <v>2044</v>
      </c>
      <c r="D1615" s="224" t="s">
        <v>1046</v>
      </c>
      <c r="E1615" s="226"/>
      <c r="F1615" s="226">
        <v>991.6</v>
      </c>
      <c r="G1615" s="227">
        <v>277871.35000000102</v>
      </c>
      <c r="H1615" s="192" t="s">
        <v>1075</v>
      </c>
    </row>
    <row r="1616" spans="1:8" ht="16" customHeight="1">
      <c r="A1616" s="185">
        <v>9</v>
      </c>
      <c r="B1616" s="193" t="s">
        <v>1066</v>
      </c>
      <c r="C1616" s="229" t="s">
        <v>2045</v>
      </c>
      <c r="D1616" s="224" t="s">
        <v>1046</v>
      </c>
      <c r="E1616" s="226"/>
      <c r="F1616" s="226">
        <v>2418</v>
      </c>
      <c r="G1616" s="227">
        <v>275453.35000000102</v>
      </c>
      <c r="H1616" s="192" t="s">
        <v>1077</v>
      </c>
    </row>
    <row r="1617" spans="1:8" ht="16" customHeight="1">
      <c r="A1617" s="185">
        <v>9</v>
      </c>
      <c r="B1617" s="193" t="s">
        <v>1066</v>
      </c>
      <c r="C1617" s="229" t="s">
        <v>2046</v>
      </c>
      <c r="D1617" s="224" t="s">
        <v>1046</v>
      </c>
      <c r="E1617" s="226"/>
      <c r="F1617" s="226">
        <v>17</v>
      </c>
      <c r="G1617" s="227">
        <v>275436.35000000102</v>
      </c>
      <c r="H1617" s="192" t="s">
        <v>1053</v>
      </c>
    </row>
    <row r="1618" spans="1:8" ht="16" customHeight="1">
      <c r="A1618" s="185">
        <v>9</v>
      </c>
      <c r="B1618" s="193" t="s">
        <v>1066</v>
      </c>
      <c r="C1618" s="229" t="s">
        <v>2047</v>
      </c>
      <c r="D1618" s="224" t="s">
        <v>1046</v>
      </c>
      <c r="E1618" s="226"/>
      <c r="F1618" s="226">
        <v>200</v>
      </c>
      <c r="G1618" s="227">
        <v>275236.35000000102</v>
      </c>
      <c r="H1618" s="192" t="s">
        <v>1053</v>
      </c>
    </row>
    <row r="1619" spans="1:8" ht="16" customHeight="1">
      <c r="A1619" s="185">
        <v>9</v>
      </c>
      <c r="B1619" s="193" t="s">
        <v>1066</v>
      </c>
      <c r="C1619" s="229" t="s">
        <v>2048</v>
      </c>
      <c r="D1619" s="224" t="s">
        <v>1046</v>
      </c>
      <c r="E1619" s="226"/>
      <c r="F1619" s="226">
        <v>29.8</v>
      </c>
      <c r="G1619" s="227">
        <v>275206.55000000098</v>
      </c>
      <c r="H1619" s="192" t="s">
        <v>1075</v>
      </c>
    </row>
    <row r="1620" spans="1:8" ht="16" customHeight="1">
      <c r="A1620" s="185">
        <v>9</v>
      </c>
      <c r="B1620" s="193" t="s">
        <v>1066</v>
      </c>
      <c r="C1620" s="229" t="s">
        <v>2049</v>
      </c>
      <c r="D1620" s="224" t="s">
        <v>1046</v>
      </c>
      <c r="E1620" s="226"/>
      <c r="F1620" s="226">
        <v>300</v>
      </c>
      <c r="G1620" s="227">
        <v>274906.55000000098</v>
      </c>
      <c r="H1620" s="192" t="s">
        <v>1112</v>
      </c>
    </row>
    <row r="1621" spans="1:8" ht="16" customHeight="1">
      <c r="A1621" s="185">
        <v>9</v>
      </c>
      <c r="B1621" s="193" t="s">
        <v>1066</v>
      </c>
      <c r="C1621" s="229" t="s">
        <v>2050</v>
      </c>
      <c r="D1621" s="224" t="s">
        <v>1046</v>
      </c>
      <c r="E1621" s="226"/>
      <c r="F1621" s="226">
        <v>200</v>
      </c>
      <c r="G1621" s="227">
        <v>274706.55000000098</v>
      </c>
      <c r="H1621" s="192" t="s">
        <v>1077</v>
      </c>
    </row>
    <row r="1622" spans="1:8" ht="16" customHeight="1">
      <c r="A1622" s="185">
        <v>9</v>
      </c>
      <c r="B1622" s="193" t="s">
        <v>1066</v>
      </c>
      <c r="C1622" s="229" t="s">
        <v>2051</v>
      </c>
      <c r="D1622" s="224" t="s">
        <v>1046</v>
      </c>
      <c r="E1622" s="226"/>
      <c r="F1622" s="226">
        <v>375</v>
      </c>
      <c r="G1622" s="227">
        <v>274331.55000000098</v>
      </c>
      <c r="H1622" s="192" t="s">
        <v>1053</v>
      </c>
    </row>
    <row r="1623" spans="1:8" ht="16" customHeight="1">
      <c r="A1623" s="185">
        <v>9</v>
      </c>
      <c r="B1623" s="193" t="s">
        <v>1066</v>
      </c>
      <c r="C1623" s="229" t="s">
        <v>2052</v>
      </c>
      <c r="D1623" s="224" t="s">
        <v>1046</v>
      </c>
      <c r="E1623" s="226"/>
      <c r="F1623" s="226">
        <v>605.5</v>
      </c>
      <c r="G1623" s="227">
        <v>273726.05000000098</v>
      </c>
      <c r="H1623" s="192" t="s">
        <v>1075</v>
      </c>
    </row>
    <row r="1624" spans="1:8" ht="16" customHeight="1">
      <c r="A1624" s="185">
        <v>9</v>
      </c>
      <c r="B1624" s="193" t="s">
        <v>1066</v>
      </c>
      <c r="C1624" s="229" t="s">
        <v>2053</v>
      </c>
      <c r="D1624" s="224" t="s">
        <v>1046</v>
      </c>
      <c r="E1624" s="226"/>
      <c r="F1624" s="226">
        <v>260</v>
      </c>
      <c r="G1624" s="227">
        <v>273466.05000000098</v>
      </c>
      <c r="H1624" s="192" t="s">
        <v>1077</v>
      </c>
    </row>
    <row r="1625" spans="1:8" ht="16" customHeight="1">
      <c r="A1625" s="185">
        <v>9</v>
      </c>
      <c r="B1625" s="193" t="s">
        <v>1066</v>
      </c>
      <c r="C1625" s="229" t="s">
        <v>2054</v>
      </c>
      <c r="D1625" s="224" t="s">
        <v>1046</v>
      </c>
      <c r="E1625" s="226"/>
      <c r="F1625" s="226">
        <v>6500</v>
      </c>
      <c r="G1625" s="227">
        <v>266966.05000000098</v>
      </c>
      <c r="H1625" s="192" t="s">
        <v>1075</v>
      </c>
    </row>
    <row r="1626" spans="1:8" ht="16" customHeight="1">
      <c r="A1626" s="185">
        <v>9</v>
      </c>
      <c r="B1626" s="193" t="s">
        <v>1066</v>
      </c>
      <c r="C1626" s="229" t="s">
        <v>1165</v>
      </c>
      <c r="D1626" s="229" t="s">
        <v>1046</v>
      </c>
      <c r="E1626" s="226"/>
      <c r="F1626" s="226">
        <v>158.35</v>
      </c>
      <c r="G1626" s="227">
        <v>271807.700000001</v>
      </c>
      <c r="H1626" s="192" t="s">
        <v>1071</v>
      </c>
    </row>
    <row r="1627" spans="1:8" ht="16" customHeight="1">
      <c r="A1627" s="185">
        <v>9</v>
      </c>
      <c r="B1627" s="193" t="s">
        <v>1066</v>
      </c>
      <c r="C1627" s="229" t="s">
        <v>1165</v>
      </c>
      <c r="D1627" s="229" t="s">
        <v>1046</v>
      </c>
      <c r="E1627" s="226"/>
      <c r="F1627" s="226">
        <v>15</v>
      </c>
      <c r="G1627" s="227">
        <v>271792.700000001</v>
      </c>
      <c r="H1627" s="192" t="s">
        <v>1071</v>
      </c>
    </row>
    <row r="1628" spans="1:8" ht="16" customHeight="1">
      <c r="A1628" s="185">
        <v>9</v>
      </c>
      <c r="B1628" s="193" t="s">
        <v>1066</v>
      </c>
      <c r="C1628" s="229" t="s">
        <v>1165</v>
      </c>
      <c r="D1628" s="229" t="s">
        <v>1046</v>
      </c>
      <c r="E1628" s="226"/>
      <c r="F1628" s="226">
        <v>15</v>
      </c>
      <c r="G1628" s="227">
        <v>271777.700000001</v>
      </c>
      <c r="H1628" s="192" t="s">
        <v>1071</v>
      </c>
    </row>
    <row r="1629" spans="1:8" ht="16" customHeight="1">
      <c r="A1629" s="185">
        <v>9</v>
      </c>
      <c r="B1629" s="193" t="s">
        <v>1066</v>
      </c>
      <c r="C1629" s="241" t="s">
        <v>2055</v>
      </c>
      <c r="D1629" s="229" t="s">
        <v>1046</v>
      </c>
      <c r="E1629" s="226"/>
      <c r="F1629" s="226">
        <v>7255.73</v>
      </c>
      <c r="G1629" s="227">
        <v>259521.97000000099</v>
      </c>
      <c r="H1629" s="192" t="s">
        <v>1110</v>
      </c>
    </row>
    <row r="1630" spans="1:8" ht="16" customHeight="1">
      <c r="A1630" s="185">
        <v>9</v>
      </c>
      <c r="B1630" s="193" t="s">
        <v>1066</v>
      </c>
      <c r="C1630" s="242" t="s">
        <v>1165</v>
      </c>
      <c r="D1630" s="229" t="s">
        <v>1046</v>
      </c>
      <c r="E1630" s="226"/>
      <c r="F1630" s="226">
        <v>153.9</v>
      </c>
      <c r="G1630" s="227">
        <v>255101.40000000101</v>
      </c>
      <c r="H1630" s="192" t="s">
        <v>1071</v>
      </c>
    </row>
    <row r="1631" spans="1:8" ht="16" customHeight="1">
      <c r="A1631" s="185">
        <v>9</v>
      </c>
      <c r="B1631" s="193" t="s">
        <v>1066</v>
      </c>
      <c r="C1631" s="229" t="s">
        <v>2056</v>
      </c>
      <c r="D1631" s="229" t="s">
        <v>1046</v>
      </c>
      <c r="E1631" s="226"/>
      <c r="F1631" s="226">
        <v>10000</v>
      </c>
      <c r="G1631" s="227">
        <v>215101.40000000101</v>
      </c>
      <c r="H1631" s="192" t="s">
        <v>1110</v>
      </c>
    </row>
    <row r="1632" spans="1:8" ht="16" customHeight="1">
      <c r="A1632" s="185">
        <v>9</v>
      </c>
      <c r="B1632" s="193" t="s">
        <v>1066</v>
      </c>
      <c r="C1632" s="229" t="s">
        <v>2057</v>
      </c>
      <c r="D1632" s="229" t="s">
        <v>1046</v>
      </c>
      <c r="E1632" s="226"/>
      <c r="F1632" s="226">
        <v>94231.6</v>
      </c>
      <c r="G1632" s="227">
        <v>110869.80000000101</v>
      </c>
      <c r="H1632" s="192" t="s">
        <v>1110</v>
      </c>
    </row>
    <row r="1633" spans="1:8" ht="16" customHeight="1">
      <c r="A1633" s="185">
        <v>9</v>
      </c>
      <c r="B1633" s="193" t="s">
        <v>1066</v>
      </c>
      <c r="C1633" s="229" t="s">
        <v>2058</v>
      </c>
      <c r="D1633" s="229" t="s">
        <v>1046</v>
      </c>
      <c r="E1633" s="226"/>
      <c r="F1633" s="226">
        <v>6932</v>
      </c>
      <c r="G1633" s="227">
        <v>103937.80000000101</v>
      </c>
      <c r="H1633" s="192" t="s">
        <v>1110</v>
      </c>
    </row>
    <row r="1634" spans="1:8" ht="16" customHeight="1">
      <c r="A1634" s="185">
        <v>9</v>
      </c>
      <c r="B1634" s="193" t="s">
        <v>1066</v>
      </c>
      <c r="C1634" s="229" t="s">
        <v>2059</v>
      </c>
      <c r="D1634" s="229" t="s">
        <v>1046</v>
      </c>
      <c r="E1634" s="226"/>
      <c r="F1634" s="226">
        <v>2500</v>
      </c>
      <c r="G1634" s="227">
        <v>101437.80000000101</v>
      </c>
      <c r="H1634" s="192" t="s">
        <v>1081</v>
      </c>
    </row>
    <row r="1635" spans="1:8" ht="16" customHeight="1">
      <c r="A1635" s="185">
        <v>9</v>
      </c>
      <c r="B1635" s="193" t="s">
        <v>1066</v>
      </c>
      <c r="C1635" s="229" t="s">
        <v>2060</v>
      </c>
      <c r="D1635" s="229" t="s">
        <v>1046</v>
      </c>
      <c r="E1635" s="226"/>
      <c r="F1635" s="226">
        <v>18115.95</v>
      </c>
      <c r="G1635" s="227">
        <v>83321.850000000995</v>
      </c>
      <c r="H1635" s="192" t="s">
        <v>1050</v>
      </c>
    </row>
    <row r="1636" spans="1:8" ht="16" customHeight="1">
      <c r="A1636" s="185">
        <v>9</v>
      </c>
      <c r="B1636" s="193" t="s">
        <v>1066</v>
      </c>
      <c r="C1636" s="229" t="s">
        <v>2061</v>
      </c>
      <c r="D1636" s="229" t="s">
        <v>1046</v>
      </c>
      <c r="E1636" s="226"/>
      <c r="F1636" s="226">
        <v>17735.5</v>
      </c>
      <c r="G1636" s="227">
        <v>65586.350000000995</v>
      </c>
      <c r="H1636" s="192" t="s">
        <v>1110</v>
      </c>
    </row>
    <row r="1637" spans="1:8" ht="16" customHeight="1">
      <c r="A1637" s="185">
        <v>9</v>
      </c>
      <c r="B1637" s="193" t="s">
        <v>1066</v>
      </c>
      <c r="C1637" s="229" t="s">
        <v>2062</v>
      </c>
      <c r="D1637" s="229" t="s">
        <v>1046</v>
      </c>
      <c r="E1637" s="226"/>
      <c r="F1637" s="226">
        <v>475</v>
      </c>
      <c r="G1637" s="227">
        <v>65111.350000001003</v>
      </c>
      <c r="H1637" s="192" t="s">
        <v>1110</v>
      </c>
    </row>
    <row r="1638" spans="1:8" ht="16" customHeight="1">
      <c r="A1638" s="185">
        <v>9</v>
      </c>
      <c r="B1638" s="193" t="s">
        <v>1066</v>
      </c>
      <c r="C1638" s="229" t="s">
        <v>2063</v>
      </c>
      <c r="D1638" s="229" t="s">
        <v>1046</v>
      </c>
      <c r="E1638" s="226"/>
      <c r="F1638" s="226">
        <v>4894</v>
      </c>
      <c r="G1638" s="227">
        <v>60217.350000001003</v>
      </c>
      <c r="H1638" s="192" t="s">
        <v>1095</v>
      </c>
    </row>
    <row r="1639" spans="1:8" ht="16" customHeight="1">
      <c r="A1639" s="185">
        <v>9</v>
      </c>
      <c r="B1639" s="193" t="s">
        <v>1066</v>
      </c>
      <c r="C1639" s="229" t="s">
        <v>2064</v>
      </c>
      <c r="D1639" s="229" t="s">
        <v>1046</v>
      </c>
      <c r="E1639" s="226"/>
      <c r="F1639" s="226">
        <v>4230</v>
      </c>
      <c r="G1639" s="227">
        <v>55987.350000001003</v>
      </c>
      <c r="H1639" s="192" t="s">
        <v>1075</v>
      </c>
    </row>
    <row r="1640" spans="1:8" ht="16" customHeight="1">
      <c r="A1640" s="185">
        <v>9</v>
      </c>
      <c r="B1640" s="193" t="s">
        <v>1066</v>
      </c>
      <c r="C1640" s="229" t="s">
        <v>2065</v>
      </c>
      <c r="D1640" s="229" t="s">
        <v>1046</v>
      </c>
      <c r="E1640" s="226"/>
      <c r="F1640" s="226">
        <v>10000</v>
      </c>
      <c r="G1640" s="227">
        <v>45987.350000001003</v>
      </c>
      <c r="H1640" s="192" t="s">
        <v>1091</v>
      </c>
    </row>
    <row r="1641" spans="1:8" ht="16" customHeight="1">
      <c r="A1641" s="185">
        <v>9</v>
      </c>
      <c r="B1641" s="193" t="s">
        <v>1066</v>
      </c>
      <c r="C1641" s="229" t="s">
        <v>2066</v>
      </c>
      <c r="D1641" s="229" t="s">
        <v>1046</v>
      </c>
      <c r="E1641" s="226"/>
      <c r="F1641" s="226">
        <v>2500</v>
      </c>
      <c r="G1641" s="227">
        <v>43487.350000001003</v>
      </c>
      <c r="H1641" s="192" t="s">
        <v>1047</v>
      </c>
    </row>
    <row r="1642" spans="1:8" ht="16" customHeight="1">
      <c r="A1642" s="185">
        <v>9</v>
      </c>
      <c r="B1642" s="193" t="s">
        <v>1066</v>
      </c>
      <c r="C1642" s="229" t="s">
        <v>1165</v>
      </c>
      <c r="D1642" s="229" t="s">
        <v>1046</v>
      </c>
      <c r="E1642" s="226"/>
      <c r="F1642" s="226">
        <v>125.4</v>
      </c>
      <c r="G1642" s="227">
        <v>43361.950000001001</v>
      </c>
      <c r="H1642" s="192" t="s">
        <v>1071</v>
      </c>
    </row>
    <row r="1643" spans="1:8" ht="16" customHeight="1">
      <c r="A1643" s="185">
        <v>9</v>
      </c>
      <c r="B1643" s="193" t="s">
        <v>1066</v>
      </c>
      <c r="C1643" s="229" t="s">
        <v>1165</v>
      </c>
      <c r="D1643" s="229" t="s">
        <v>1046</v>
      </c>
      <c r="E1643" s="226"/>
      <c r="F1643" s="226">
        <v>15</v>
      </c>
      <c r="G1643" s="227">
        <v>43346.950000001001</v>
      </c>
      <c r="H1643" s="192" t="s">
        <v>1071</v>
      </c>
    </row>
    <row r="1644" spans="1:8" ht="16" customHeight="1">
      <c r="A1644" s="185">
        <v>9</v>
      </c>
      <c r="B1644" s="193" t="s">
        <v>1066</v>
      </c>
      <c r="C1644" s="229" t="s">
        <v>1165</v>
      </c>
      <c r="D1644" s="229" t="s">
        <v>1046</v>
      </c>
      <c r="E1644" s="226"/>
      <c r="F1644" s="226">
        <v>15</v>
      </c>
      <c r="G1644" s="227">
        <v>43331.950000001001</v>
      </c>
      <c r="H1644" s="192" t="s">
        <v>1071</v>
      </c>
    </row>
    <row r="1645" spans="1:8" ht="16" customHeight="1">
      <c r="A1645" s="185">
        <v>9</v>
      </c>
      <c r="B1645" s="193" t="s">
        <v>1066</v>
      </c>
      <c r="C1645" s="229" t="s">
        <v>2067</v>
      </c>
      <c r="D1645" s="229" t="s">
        <v>1046</v>
      </c>
      <c r="E1645" s="226"/>
      <c r="F1645" s="226">
        <v>19809.830000000002</v>
      </c>
      <c r="G1645" s="227">
        <v>103522.120000001</v>
      </c>
      <c r="H1645" s="192" t="s">
        <v>1050</v>
      </c>
    </row>
    <row r="1646" spans="1:8" ht="16" customHeight="1">
      <c r="A1646" s="185">
        <v>9</v>
      </c>
      <c r="B1646" s="193" t="s">
        <v>1066</v>
      </c>
      <c r="C1646" s="229" t="s">
        <v>2068</v>
      </c>
      <c r="D1646" s="229" t="s">
        <v>1046</v>
      </c>
      <c r="E1646" s="226"/>
      <c r="F1646" s="226">
        <v>428</v>
      </c>
      <c r="G1646" s="227">
        <v>101594.120000001</v>
      </c>
      <c r="H1646" s="192" t="s">
        <v>1095</v>
      </c>
    </row>
    <row r="1647" spans="1:8" ht="16" customHeight="1">
      <c r="A1647" s="185">
        <v>9</v>
      </c>
      <c r="B1647" s="193" t="s">
        <v>1066</v>
      </c>
      <c r="C1647" s="229" t="s">
        <v>2069</v>
      </c>
      <c r="D1647" s="229" t="s">
        <v>1046</v>
      </c>
      <c r="E1647" s="226"/>
      <c r="F1647" s="226">
        <v>3375</v>
      </c>
      <c r="G1647" s="227">
        <v>98219.120000000999</v>
      </c>
      <c r="H1647" s="192" t="s">
        <v>1102</v>
      </c>
    </row>
    <row r="1648" spans="1:8" ht="16" customHeight="1">
      <c r="A1648" s="185">
        <v>9</v>
      </c>
      <c r="B1648" s="193" t="s">
        <v>1066</v>
      </c>
      <c r="C1648" s="229" t="s">
        <v>2070</v>
      </c>
      <c r="D1648" s="229" t="s">
        <v>1046</v>
      </c>
      <c r="E1648" s="226"/>
      <c r="F1648" s="226">
        <v>280</v>
      </c>
      <c r="G1648" s="227">
        <v>97939.120000000999</v>
      </c>
      <c r="H1648" s="192" t="s">
        <v>1124</v>
      </c>
    </row>
    <row r="1649" spans="1:8" ht="16" customHeight="1">
      <c r="A1649" s="185">
        <v>9</v>
      </c>
      <c r="B1649" s="193" t="s">
        <v>1066</v>
      </c>
      <c r="C1649" s="229" t="s">
        <v>2071</v>
      </c>
      <c r="D1649" s="229" t="s">
        <v>1046</v>
      </c>
      <c r="E1649" s="226"/>
      <c r="F1649" s="226">
        <v>16516.689999999999</v>
      </c>
      <c r="G1649" s="227">
        <v>81422.430000000997</v>
      </c>
      <c r="H1649" s="192" t="s">
        <v>1110</v>
      </c>
    </row>
    <row r="1650" spans="1:8" ht="16" customHeight="1">
      <c r="A1650" s="185">
        <v>9</v>
      </c>
      <c r="B1650" s="193" t="s">
        <v>1066</v>
      </c>
      <c r="C1650" s="229" t="s">
        <v>2072</v>
      </c>
      <c r="D1650" s="229" t="s">
        <v>1046</v>
      </c>
      <c r="E1650" s="226"/>
      <c r="F1650" s="226">
        <v>1920</v>
      </c>
      <c r="G1650" s="227">
        <v>79502.430000000997</v>
      </c>
      <c r="H1650" s="192" t="s">
        <v>1110</v>
      </c>
    </row>
    <row r="1651" spans="1:8" ht="16" customHeight="1">
      <c r="A1651" s="185">
        <v>9</v>
      </c>
      <c r="B1651" s="193" t="s">
        <v>1066</v>
      </c>
      <c r="C1651" s="229" t="s">
        <v>1165</v>
      </c>
      <c r="D1651" s="229" t="s">
        <v>1046</v>
      </c>
      <c r="E1651" s="226"/>
      <c r="F1651" s="226">
        <v>15</v>
      </c>
      <c r="G1651" s="227">
        <v>79487.430000000997</v>
      </c>
      <c r="H1651" s="192" t="s">
        <v>1071</v>
      </c>
    </row>
    <row r="1652" spans="1:8" ht="16" customHeight="1">
      <c r="A1652" s="185">
        <v>9</v>
      </c>
      <c r="B1652" s="193" t="s">
        <v>1066</v>
      </c>
      <c r="C1652" s="229" t="s">
        <v>1165</v>
      </c>
      <c r="D1652" s="229" t="s">
        <v>1046</v>
      </c>
      <c r="E1652" s="226"/>
      <c r="F1652" s="226">
        <v>23.75</v>
      </c>
      <c r="G1652" s="227">
        <v>79463.680000000997</v>
      </c>
      <c r="H1652" s="192" t="s">
        <v>1071</v>
      </c>
    </row>
    <row r="1653" spans="1:8" ht="16" customHeight="1">
      <c r="A1653" s="185">
        <v>9</v>
      </c>
      <c r="B1653" s="193" t="s">
        <v>1066</v>
      </c>
      <c r="C1653" s="229" t="s">
        <v>1165</v>
      </c>
      <c r="D1653" s="229" t="s">
        <v>1046</v>
      </c>
      <c r="E1653" s="226"/>
      <c r="F1653" s="226">
        <v>9.5</v>
      </c>
      <c r="G1653" s="227">
        <v>79454.180000000997</v>
      </c>
      <c r="H1653" s="192" t="s">
        <v>1071</v>
      </c>
    </row>
    <row r="1654" spans="1:8" ht="16" customHeight="1">
      <c r="A1654" s="185">
        <v>9</v>
      </c>
      <c r="B1654" s="193" t="s">
        <v>1066</v>
      </c>
      <c r="C1654" s="229" t="s">
        <v>1165</v>
      </c>
      <c r="D1654" s="229" t="s">
        <v>1046</v>
      </c>
      <c r="E1654" s="226"/>
      <c r="F1654" s="226">
        <v>152</v>
      </c>
      <c r="G1654" s="227">
        <v>79302.180000000997</v>
      </c>
      <c r="H1654" s="192" t="s">
        <v>1071</v>
      </c>
    </row>
    <row r="1655" spans="1:8" ht="16" customHeight="1">
      <c r="A1655" s="185">
        <v>9</v>
      </c>
      <c r="B1655" s="193" t="s">
        <v>1066</v>
      </c>
      <c r="C1655" s="229" t="s">
        <v>2073</v>
      </c>
      <c r="D1655" s="229" t="s">
        <v>1046</v>
      </c>
      <c r="E1655" s="226"/>
      <c r="F1655" s="226">
        <v>3000</v>
      </c>
      <c r="G1655" s="227">
        <v>76302.180000000997</v>
      </c>
      <c r="H1655" s="192" t="s">
        <v>1110</v>
      </c>
    </row>
    <row r="1656" spans="1:8" ht="16" customHeight="1">
      <c r="A1656" s="185">
        <v>9</v>
      </c>
      <c r="B1656" s="193" t="s">
        <v>1066</v>
      </c>
      <c r="C1656" s="229" t="s">
        <v>2074</v>
      </c>
      <c r="D1656" s="229" t="s">
        <v>1046</v>
      </c>
      <c r="E1656" s="226"/>
      <c r="F1656" s="226">
        <v>4254.42</v>
      </c>
      <c r="G1656" s="227">
        <v>68547.760000000999</v>
      </c>
      <c r="H1656" s="192" t="s">
        <v>1075</v>
      </c>
    </row>
    <row r="1657" spans="1:8" ht="16" customHeight="1">
      <c r="A1657" s="185">
        <v>9</v>
      </c>
      <c r="B1657" s="193" t="s">
        <v>1066</v>
      </c>
      <c r="C1657" s="229" t="s">
        <v>2075</v>
      </c>
      <c r="D1657" s="229" t="s">
        <v>1046</v>
      </c>
      <c r="E1657" s="226"/>
      <c r="F1657" s="226">
        <v>6324</v>
      </c>
      <c r="G1657" s="227">
        <v>62223.760000000999</v>
      </c>
      <c r="H1657" s="192" t="s">
        <v>1075</v>
      </c>
    </row>
    <row r="1658" spans="1:8" ht="16" customHeight="1">
      <c r="A1658" s="185">
        <v>9</v>
      </c>
      <c r="B1658" s="193" t="s">
        <v>1066</v>
      </c>
      <c r="C1658" s="229" t="s">
        <v>1165</v>
      </c>
      <c r="D1658" s="229" t="s">
        <v>1046</v>
      </c>
      <c r="E1658" s="226"/>
      <c r="F1658" s="226">
        <v>63.65</v>
      </c>
      <c r="G1658" s="227">
        <v>62160.110000000997</v>
      </c>
      <c r="H1658" s="192" t="s">
        <v>1071</v>
      </c>
    </row>
    <row r="1659" spans="1:8" ht="16" customHeight="1">
      <c r="A1659" s="185">
        <v>9</v>
      </c>
      <c r="B1659" s="193" t="s">
        <v>1066</v>
      </c>
      <c r="C1659" s="229" t="s">
        <v>1165</v>
      </c>
      <c r="D1659" s="229" t="s">
        <v>1046</v>
      </c>
      <c r="E1659" s="226"/>
      <c r="F1659" s="226">
        <v>29.03</v>
      </c>
      <c r="G1659" s="227">
        <v>62131.080000000999</v>
      </c>
      <c r="H1659" s="192" t="s">
        <v>1071</v>
      </c>
    </row>
    <row r="1660" spans="1:8" ht="16" customHeight="1">
      <c r="A1660" s="185">
        <v>9</v>
      </c>
      <c r="B1660" s="193" t="s">
        <v>1066</v>
      </c>
      <c r="C1660" s="229" t="s">
        <v>2076</v>
      </c>
      <c r="D1660" s="203" t="s">
        <v>1046</v>
      </c>
      <c r="E1660" s="226"/>
      <c r="F1660" s="226">
        <v>268.99</v>
      </c>
      <c r="G1660" s="227">
        <v>170450.09000000099</v>
      </c>
      <c r="H1660" s="192" t="s">
        <v>1053</v>
      </c>
    </row>
    <row r="1661" spans="1:8" ht="16" customHeight="1">
      <c r="A1661" s="185">
        <v>9</v>
      </c>
      <c r="B1661" s="193" t="s">
        <v>1066</v>
      </c>
      <c r="C1661" s="229" t="s">
        <v>2077</v>
      </c>
      <c r="D1661" s="229" t="s">
        <v>1046</v>
      </c>
      <c r="E1661" s="226"/>
      <c r="F1661" s="226">
        <v>4928</v>
      </c>
      <c r="G1661" s="227">
        <v>161584.09000000099</v>
      </c>
      <c r="H1661" s="192" t="s">
        <v>1110</v>
      </c>
    </row>
    <row r="1662" spans="1:8" ht="16" customHeight="1">
      <c r="A1662" s="185">
        <v>9</v>
      </c>
      <c r="B1662" s="193" t="s">
        <v>1066</v>
      </c>
      <c r="C1662" s="229" t="s">
        <v>2078</v>
      </c>
      <c r="D1662" s="229" t="s">
        <v>1046</v>
      </c>
      <c r="E1662" s="226"/>
      <c r="F1662" s="226">
        <v>107.4</v>
      </c>
      <c r="G1662" s="227">
        <v>161476.69000000099</v>
      </c>
      <c r="H1662" s="192" t="s">
        <v>1085</v>
      </c>
    </row>
    <row r="1663" spans="1:8" ht="16" customHeight="1">
      <c r="A1663" s="185">
        <v>9</v>
      </c>
      <c r="B1663" s="193" t="s">
        <v>1066</v>
      </c>
      <c r="C1663" s="229" t="s">
        <v>2079</v>
      </c>
      <c r="D1663" s="229" t="s">
        <v>1046</v>
      </c>
      <c r="E1663" s="226"/>
      <c r="F1663" s="226">
        <v>187.4</v>
      </c>
      <c r="G1663" s="227">
        <v>161289.290000001</v>
      </c>
      <c r="H1663" s="192" t="s">
        <v>1085</v>
      </c>
    </row>
    <row r="1664" spans="1:8" ht="16" customHeight="1">
      <c r="A1664" s="185">
        <v>9</v>
      </c>
      <c r="B1664" s="193" t="s">
        <v>1066</v>
      </c>
      <c r="C1664" s="229" t="s">
        <v>2080</v>
      </c>
      <c r="D1664" s="229" t="s">
        <v>1046</v>
      </c>
      <c r="E1664" s="226"/>
      <c r="F1664" s="226">
        <v>40</v>
      </c>
      <c r="G1664" s="227">
        <v>161249.290000001</v>
      </c>
      <c r="H1664" s="192" t="s">
        <v>1053</v>
      </c>
    </row>
    <row r="1665" spans="1:8" ht="16" customHeight="1">
      <c r="A1665" s="185">
        <v>9</v>
      </c>
      <c r="B1665" s="193" t="s">
        <v>1066</v>
      </c>
      <c r="C1665" s="229" t="s">
        <v>2081</v>
      </c>
      <c r="D1665" s="229" t="s">
        <v>1046</v>
      </c>
      <c r="E1665" s="226"/>
      <c r="F1665" s="226">
        <v>100</v>
      </c>
      <c r="G1665" s="227">
        <v>161149.290000001</v>
      </c>
      <c r="H1665" s="192" t="s">
        <v>1053</v>
      </c>
    </row>
    <row r="1666" spans="1:8" ht="16" customHeight="1">
      <c r="A1666" s="185">
        <v>9</v>
      </c>
      <c r="B1666" s="193" t="s">
        <v>1066</v>
      </c>
      <c r="C1666" s="229" t="s">
        <v>2082</v>
      </c>
      <c r="D1666" s="229" t="s">
        <v>1046</v>
      </c>
      <c r="E1666" s="226"/>
      <c r="F1666" s="226">
        <v>300</v>
      </c>
      <c r="G1666" s="227">
        <v>160249.290000001</v>
      </c>
      <c r="H1666" s="192" t="s">
        <v>1124</v>
      </c>
    </row>
    <row r="1667" spans="1:8" ht="16" customHeight="1">
      <c r="A1667" s="185">
        <v>9</v>
      </c>
      <c r="B1667" s="193" t="s">
        <v>1066</v>
      </c>
      <c r="C1667" s="229" t="s">
        <v>2083</v>
      </c>
      <c r="D1667" s="229" t="s">
        <v>1046</v>
      </c>
      <c r="E1667" s="226"/>
      <c r="F1667" s="226">
        <v>2700</v>
      </c>
      <c r="G1667" s="227">
        <v>157130.21000000101</v>
      </c>
      <c r="H1667" s="192" t="s">
        <v>1050</v>
      </c>
    </row>
    <row r="1668" spans="1:8" ht="16" customHeight="1">
      <c r="A1668" s="185">
        <v>9</v>
      </c>
      <c r="B1668" s="193" t="s">
        <v>1066</v>
      </c>
      <c r="C1668" s="229" t="s">
        <v>2084</v>
      </c>
      <c r="D1668" s="229" t="s">
        <v>1046</v>
      </c>
      <c r="E1668" s="226"/>
      <c r="F1668" s="226">
        <v>100</v>
      </c>
      <c r="G1668" s="227">
        <v>157030.21000000101</v>
      </c>
      <c r="H1668" s="192" t="s">
        <v>1104</v>
      </c>
    </row>
    <row r="1669" spans="1:8" ht="16" customHeight="1">
      <c r="A1669" s="185">
        <v>9</v>
      </c>
      <c r="B1669" s="193" t="s">
        <v>1066</v>
      </c>
      <c r="C1669" s="229" t="s">
        <v>2085</v>
      </c>
      <c r="D1669" s="229" t="s">
        <v>1046</v>
      </c>
      <c r="E1669" s="226"/>
      <c r="F1669" s="226">
        <v>642</v>
      </c>
      <c r="G1669" s="227">
        <v>156388.21000000101</v>
      </c>
      <c r="H1669" s="192" t="s">
        <v>1047</v>
      </c>
    </row>
    <row r="1670" spans="1:8" ht="16" customHeight="1">
      <c r="A1670" s="185">
        <v>9</v>
      </c>
      <c r="B1670" s="193" t="s">
        <v>1066</v>
      </c>
      <c r="C1670" s="229" t="s">
        <v>2086</v>
      </c>
      <c r="D1670" s="229" t="s">
        <v>1046</v>
      </c>
      <c r="E1670" s="226"/>
      <c r="F1670" s="226">
        <v>100</v>
      </c>
      <c r="G1670" s="227">
        <v>156288.21000000101</v>
      </c>
      <c r="H1670" s="192" t="s">
        <v>1112</v>
      </c>
    </row>
    <row r="1671" spans="1:8" ht="16" customHeight="1">
      <c r="A1671" s="185">
        <v>9</v>
      </c>
      <c r="B1671" s="193" t="s">
        <v>1066</v>
      </c>
      <c r="C1671" s="229" t="s">
        <v>2087</v>
      </c>
      <c r="D1671" s="229" t="s">
        <v>1046</v>
      </c>
      <c r="E1671" s="226"/>
      <c r="F1671" s="226">
        <v>207</v>
      </c>
      <c r="G1671" s="227">
        <v>156081.21000000101</v>
      </c>
      <c r="H1671" s="192" t="s">
        <v>1075</v>
      </c>
    </row>
    <row r="1672" spans="1:8" ht="16" customHeight="1">
      <c r="A1672" s="185">
        <v>9</v>
      </c>
      <c r="B1672" s="193" t="s">
        <v>1066</v>
      </c>
      <c r="C1672" s="229" t="s">
        <v>2088</v>
      </c>
      <c r="D1672" s="229" t="s">
        <v>1046</v>
      </c>
      <c r="E1672" s="226"/>
      <c r="F1672" s="226">
        <v>484.7</v>
      </c>
      <c r="G1672" s="227">
        <v>155596.510000001</v>
      </c>
      <c r="H1672" s="192" t="s">
        <v>1075</v>
      </c>
    </row>
    <row r="1673" spans="1:8" ht="16" customHeight="1">
      <c r="A1673" s="185">
        <v>9</v>
      </c>
      <c r="B1673" s="193" t="s">
        <v>1066</v>
      </c>
      <c r="C1673" s="229" t="s">
        <v>2089</v>
      </c>
      <c r="D1673" s="229" t="s">
        <v>1046</v>
      </c>
      <c r="E1673" s="226"/>
      <c r="F1673" s="226">
        <v>4000</v>
      </c>
      <c r="G1673" s="227">
        <v>151596.510000001</v>
      </c>
      <c r="H1673" s="192" t="s">
        <v>1077</v>
      </c>
    </row>
    <row r="1674" spans="1:8" ht="16" customHeight="1">
      <c r="A1674" s="185">
        <v>9</v>
      </c>
      <c r="B1674" s="193" t="s">
        <v>1066</v>
      </c>
      <c r="C1674" s="229" t="s">
        <v>2090</v>
      </c>
      <c r="D1674" s="229" t="s">
        <v>1046</v>
      </c>
      <c r="E1674" s="226"/>
      <c r="F1674" s="226">
        <v>46245</v>
      </c>
      <c r="G1674" s="227">
        <v>105351.510000001</v>
      </c>
      <c r="H1674" s="192" t="s">
        <v>1110</v>
      </c>
    </row>
    <row r="1675" spans="1:8" ht="16" customHeight="1">
      <c r="A1675" s="185">
        <v>9</v>
      </c>
      <c r="B1675" s="193" t="s">
        <v>1066</v>
      </c>
      <c r="C1675" s="229" t="s">
        <v>2091</v>
      </c>
      <c r="D1675" s="229" t="s">
        <v>1046</v>
      </c>
      <c r="E1675" s="226"/>
      <c r="F1675" s="226">
        <v>130</v>
      </c>
      <c r="G1675" s="227">
        <v>105221.510000001</v>
      </c>
      <c r="H1675" s="192" t="s">
        <v>1110</v>
      </c>
    </row>
    <row r="1676" spans="1:8" ht="16" customHeight="1">
      <c r="A1676" s="185">
        <v>9</v>
      </c>
      <c r="B1676" s="193" t="s">
        <v>1066</v>
      </c>
      <c r="C1676" s="229" t="s">
        <v>2092</v>
      </c>
      <c r="D1676" s="229" t="s">
        <v>1046</v>
      </c>
      <c r="E1676" s="226"/>
      <c r="F1676" s="226">
        <v>225</v>
      </c>
      <c r="G1676" s="227">
        <v>104996.510000001</v>
      </c>
      <c r="H1676" s="192" t="s">
        <v>1110</v>
      </c>
    </row>
    <row r="1677" spans="1:8" ht="16" customHeight="1">
      <c r="A1677" s="185">
        <v>9</v>
      </c>
      <c r="B1677" s="193" t="s">
        <v>1066</v>
      </c>
      <c r="C1677" s="229" t="s">
        <v>2093</v>
      </c>
      <c r="D1677" s="229" t="s">
        <v>1046</v>
      </c>
      <c r="E1677" s="226"/>
      <c r="F1677" s="226">
        <v>1998</v>
      </c>
      <c r="G1677" s="227">
        <v>102998.510000001</v>
      </c>
      <c r="H1677" s="192" t="s">
        <v>1075</v>
      </c>
    </row>
    <row r="1678" spans="1:8" ht="16" customHeight="1">
      <c r="A1678" s="185">
        <v>9</v>
      </c>
      <c r="B1678" s="193" t="s">
        <v>1066</v>
      </c>
      <c r="C1678" s="229" t="s">
        <v>2094</v>
      </c>
      <c r="D1678" s="229" t="s">
        <v>1046</v>
      </c>
      <c r="E1678" s="226"/>
      <c r="F1678" s="226">
        <v>400</v>
      </c>
      <c r="G1678" s="227">
        <v>102598.510000001</v>
      </c>
      <c r="H1678" s="192" t="s">
        <v>1053</v>
      </c>
    </row>
    <row r="1679" spans="1:8" ht="16" customHeight="1">
      <c r="A1679" s="185">
        <v>9</v>
      </c>
      <c r="B1679" s="193" t="s">
        <v>1066</v>
      </c>
      <c r="C1679" s="229" t="s">
        <v>2095</v>
      </c>
      <c r="D1679" s="229" t="s">
        <v>1046</v>
      </c>
      <c r="E1679" s="226"/>
      <c r="F1679" s="226">
        <v>365</v>
      </c>
      <c r="G1679" s="227">
        <v>102233.510000001</v>
      </c>
      <c r="H1679" s="192" t="s">
        <v>1075</v>
      </c>
    </row>
    <row r="1680" spans="1:8" ht="16" customHeight="1">
      <c r="A1680" s="185">
        <v>9</v>
      </c>
      <c r="B1680" s="193" t="s">
        <v>1066</v>
      </c>
      <c r="C1680" s="229" t="s">
        <v>2096</v>
      </c>
      <c r="D1680" s="229" t="s">
        <v>1046</v>
      </c>
      <c r="E1680" s="226"/>
      <c r="F1680" s="226">
        <v>2715.9</v>
      </c>
      <c r="G1680" s="227">
        <v>99517.610000001107</v>
      </c>
      <c r="H1680" s="192" t="s">
        <v>1053</v>
      </c>
    </row>
    <row r="1681" spans="1:8" ht="16" customHeight="1">
      <c r="A1681" s="185">
        <v>9</v>
      </c>
      <c r="B1681" s="193" t="s">
        <v>1066</v>
      </c>
      <c r="C1681" s="229" t="s">
        <v>2097</v>
      </c>
      <c r="D1681" s="229" t="s">
        <v>1046</v>
      </c>
      <c r="E1681" s="226"/>
      <c r="F1681" s="226">
        <v>446</v>
      </c>
      <c r="G1681" s="227">
        <v>99071.610000001107</v>
      </c>
      <c r="H1681" s="192" t="s">
        <v>1075</v>
      </c>
    </row>
    <row r="1682" spans="1:8" ht="16" customHeight="1">
      <c r="A1682" s="185">
        <v>9</v>
      </c>
      <c r="B1682" s="193" t="s">
        <v>1066</v>
      </c>
      <c r="C1682" s="229" t="s">
        <v>2098</v>
      </c>
      <c r="D1682" s="229" t="s">
        <v>1046</v>
      </c>
      <c r="E1682" s="226"/>
      <c r="F1682" s="226">
        <v>215.1</v>
      </c>
      <c r="G1682" s="227">
        <v>98856.510000001101</v>
      </c>
      <c r="H1682" s="192" t="s">
        <v>1053</v>
      </c>
    </row>
    <row r="1683" spans="1:8" ht="16" customHeight="1">
      <c r="A1683" s="185">
        <v>9</v>
      </c>
      <c r="B1683" s="193" t="s">
        <v>1066</v>
      </c>
      <c r="C1683" s="229" t="s">
        <v>2099</v>
      </c>
      <c r="D1683" s="229" t="s">
        <v>1046</v>
      </c>
      <c r="E1683" s="226"/>
      <c r="F1683" s="226">
        <v>59</v>
      </c>
      <c r="G1683" s="227">
        <v>98797.510000001101</v>
      </c>
      <c r="H1683" s="192" t="s">
        <v>1053</v>
      </c>
    </row>
    <row r="1684" spans="1:8" ht="16" customHeight="1">
      <c r="A1684" s="185">
        <v>9</v>
      </c>
      <c r="B1684" s="193" t="s">
        <v>1066</v>
      </c>
      <c r="C1684" s="229" t="s">
        <v>2100</v>
      </c>
      <c r="D1684" s="229" t="s">
        <v>1046</v>
      </c>
      <c r="E1684" s="226"/>
      <c r="F1684" s="226">
        <v>110</v>
      </c>
      <c r="G1684" s="227">
        <v>98687.510000001101</v>
      </c>
      <c r="H1684" s="192" t="s">
        <v>1124</v>
      </c>
    </row>
    <row r="1685" spans="1:8" ht="16" customHeight="1">
      <c r="A1685" s="185">
        <v>9</v>
      </c>
      <c r="B1685" s="193" t="s">
        <v>1066</v>
      </c>
      <c r="C1685" s="229" t="s">
        <v>2101</v>
      </c>
      <c r="D1685" s="229" t="s">
        <v>1046</v>
      </c>
      <c r="E1685" s="226"/>
      <c r="F1685" s="226">
        <v>70</v>
      </c>
      <c r="G1685" s="227">
        <v>98617.510000001101</v>
      </c>
      <c r="H1685" s="192" t="s">
        <v>1075</v>
      </c>
    </row>
    <row r="1686" spans="1:8" ht="16" customHeight="1">
      <c r="A1686" s="185">
        <v>9</v>
      </c>
      <c r="B1686" s="193" t="s">
        <v>1066</v>
      </c>
      <c r="C1686" s="229" t="s">
        <v>2102</v>
      </c>
      <c r="D1686" s="229" t="s">
        <v>1046</v>
      </c>
      <c r="E1686" s="226"/>
      <c r="F1686" s="226">
        <v>520</v>
      </c>
      <c r="G1686" s="227">
        <v>98097.510000001101</v>
      </c>
      <c r="H1686" s="192" t="s">
        <v>1075</v>
      </c>
    </row>
    <row r="1687" spans="1:8" ht="16" customHeight="1">
      <c r="A1687" s="185">
        <v>9</v>
      </c>
      <c r="B1687" s="193" t="s">
        <v>1066</v>
      </c>
      <c r="C1687" s="229" t="s">
        <v>2103</v>
      </c>
      <c r="D1687" s="229" t="s">
        <v>1046</v>
      </c>
      <c r="E1687" s="226"/>
      <c r="F1687" s="226">
        <v>280</v>
      </c>
      <c r="G1687" s="227">
        <v>97817.510000001101</v>
      </c>
      <c r="H1687" s="192" t="s">
        <v>1077</v>
      </c>
    </row>
    <row r="1688" spans="1:8" ht="16" customHeight="1">
      <c r="A1688" s="185">
        <v>9</v>
      </c>
      <c r="B1688" s="193" t="s">
        <v>1066</v>
      </c>
      <c r="C1688" s="229" t="s">
        <v>2104</v>
      </c>
      <c r="D1688" s="229" t="s">
        <v>1046</v>
      </c>
      <c r="E1688" s="226"/>
      <c r="F1688" s="226">
        <v>856.3</v>
      </c>
      <c r="G1688" s="227">
        <v>96961.210000001098</v>
      </c>
      <c r="H1688" s="192" t="s">
        <v>1075</v>
      </c>
    </row>
    <row r="1689" spans="1:8" ht="16" customHeight="1">
      <c r="A1689" s="185">
        <v>9</v>
      </c>
      <c r="B1689" s="193" t="s">
        <v>1066</v>
      </c>
      <c r="C1689" s="229" t="s">
        <v>2105</v>
      </c>
      <c r="D1689" s="229" t="s">
        <v>1046</v>
      </c>
      <c r="E1689" s="226"/>
      <c r="F1689" s="226">
        <v>93</v>
      </c>
      <c r="G1689" s="227">
        <v>96868.210000001098</v>
      </c>
      <c r="H1689" s="192" t="s">
        <v>1075</v>
      </c>
    </row>
    <row r="1690" spans="1:8" ht="16" customHeight="1">
      <c r="A1690" s="185">
        <v>9</v>
      </c>
      <c r="B1690" s="193" t="s">
        <v>1066</v>
      </c>
      <c r="C1690" s="229" t="s">
        <v>2106</v>
      </c>
      <c r="D1690" s="229" t="s">
        <v>1046</v>
      </c>
      <c r="E1690" s="226"/>
      <c r="F1690" s="226">
        <v>20</v>
      </c>
      <c r="G1690" s="227">
        <v>96848.210000001098</v>
      </c>
      <c r="H1690" s="192" t="s">
        <v>1095</v>
      </c>
    </row>
    <row r="1691" spans="1:8" ht="16" customHeight="1">
      <c r="A1691" s="185">
        <v>9</v>
      </c>
      <c r="B1691" s="193" t="s">
        <v>1066</v>
      </c>
      <c r="C1691" s="229" t="s">
        <v>2107</v>
      </c>
      <c r="D1691" s="229" t="s">
        <v>1046</v>
      </c>
      <c r="E1691" s="226"/>
      <c r="F1691" s="226">
        <v>3000</v>
      </c>
      <c r="G1691" s="227">
        <v>93848.210000001098</v>
      </c>
      <c r="H1691" s="192" t="s">
        <v>1091</v>
      </c>
    </row>
    <row r="1692" spans="1:8" ht="16" customHeight="1">
      <c r="A1692" s="185">
        <v>9</v>
      </c>
      <c r="B1692" s="193" t="s">
        <v>1066</v>
      </c>
      <c r="C1692" s="229" t="s">
        <v>2108</v>
      </c>
      <c r="D1692" s="229" t="s">
        <v>1046</v>
      </c>
      <c r="E1692" s="226"/>
      <c r="F1692" s="226">
        <v>176</v>
      </c>
      <c r="G1692" s="227">
        <v>93672.210000001098</v>
      </c>
      <c r="H1692" s="192" t="s">
        <v>1077</v>
      </c>
    </row>
    <row r="1693" spans="1:8" ht="16" customHeight="1">
      <c r="A1693" s="185">
        <v>9</v>
      </c>
      <c r="B1693" s="193" t="s">
        <v>1066</v>
      </c>
      <c r="C1693" s="229" t="s">
        <v>2109</v>
      </c>
      <c r="D1693" s="229" t="s">
        <v>1046</v>
      </c>
      <c r="E1693" s="226"/>
      <c r="F1693" s="226">
        <v>320</v>
      </c>
      <c r="G1693" s="227">
        <v>93352.210000001098</v>
      </c>
      <c r="H1693" s="192" t="s">
        <v>1047</v>
      </c>
    </row>
    <row r="1694" spans="1:8" ht="16" customHeight="1">
      <c r="A1694" s="185">
        <v>9</v>
      </c>
      <c r="B1694" s="193" t="s">
        <v>1066</v>
      </c>
      <c r="C1694" s="229" t="s">
        <v>2110</v>
      </c>
      <c r="D1694" s="229" t="s">
        <v>1046</v>
      </c>
      <c r="E1694" s="226"/>
      <c r="F1694" s="226">
        <v>46.7</v>
      </c>
      <c r="G1694" s="227">
        <v>93305.510000001101</v>
      </c>
      <c r="H1694" s="192" t="s">
        <v>1047</v>
      </c>
    </row>
    <row r="1695" spans="1:8" ht="16" customHeight="1">
      <c r="A1695" s="185">
        <v>9</v>
      </c>
      <c r="B1695" s="193" t="s">
        <v>1066</v>
      </c>
      <c r="C1695" s="229" t="s">
        <v>2111</v>
      </c>
      <c r="D1695" s="229" t="s">
        <v>1046</v>
      </c>
      <c r="E1695" s="226"/>
      <c r="F1695" s="226">
        <v>124</v>
      </c>
      <c r="G1695" s="227">
        <v>93181.510000001101</v>
      </c>
      <c r="H1695" s="192" t="s">
        <v>1047</v>
      </c>
    </row>
    <row r="1696" spans="1:8" ht="16" customHeight="1">
      <c r="A1696" s="185">
        <v>9</v>
      </c>
      <c r="B1696" s="193" t="s">
        <v>1066</v>
      </c>
      <c r="C1696" s="229" t="s">
        <v>1165</v>
      </c>
      <c r="D1696" s="229" t="s">
        <v>1046</v>
      </c>
      <c r="E1696" s="226"/>
      <c r="F1696" s="226">
        <v>48.45</v>
      </c>
      <c r="G1696" s="227">
        <v>63133.060000001104</v>
      </c>
      <c r="H1696" s="192" t="s">
        <v>1071</v>
      </c>
    </row>
    <row r="1697" spans="1:8" ht="16" customHeight="1">
      <c r="A1697" s="185">
        <v>9</v>
      </c>
      <c r="B1697" s="193" t="s">
        <v>1066</v>
      </c>
      <c r="C1697" s="229" t="s">
        <v>1165</v>
      </c>
      <c r="D1697" s="229" t="s">
        <v>1046</v>
      </c>
      <c r="E1697" s="226"/>
      <c r="F1697" s="226">
        <v>89.3</v>
      </c>
      <c r="G1697" s="227">
        <v>63043.760000001101</v>
      </c>
      <c r="H1697" s="192" t="s">
        <v>1071</v>
      </c>
    </row>
    <row r="1698" spans="1:8" ht="16" customHeight="1">
      <c r="A1698" s="185">
        <v>9</v>
      </c>
      <c r="B1698" s="193" t="s">
        <v>1066</v>
      </c>
      <c r="C1698" s="229" t="s">
        <v>1165</v>
      </c>
      <c r="D1698" s="229" t="s">
        <v>1046</v>
      </c>
      <c r="E1698" s="226"/>
      <c r="F1698" s="226">
        <v>249.57</v>
      </c>
      <c r="G1698" s="227">
        <v>62794.190000001101</v>
      </c>
      <c r="H1698" s="192" t="s">
        <v>1071</v>
      </c>
    </row>
    <row r="1699" spans="1:8" ht="16" customHeight="1">
      <c r="A1699" s="185">
        <v>9</v>
      </c>
      <c r="B1699" s="193" t="s">
        <v>1066</v>
      </c>
      <c r="C1699" s="229" t="s">
        <v>1165</v>
      </c>
      <c r="D1699" s="229" t="s">
        <v>1046</v>
      </c>
      <c r="E1699" s="226"/>
      <c r="F1699" s="226">
        <v>9.5</v>
      </c>
      <c r="G1699" s="227">
        <v>62784.690000001101</v>
      </c>
      <c r="H1699" s="192" t="s">
        <v>1071</v>
      </c>
    </row>
    <row r="1700" spans="1:8" ht="16" customHeight="1">
      <c r="A1700" s="185">
        <v>9</v>
      </c>
      <c r="B1700" s="193" t="s">
        <v>1066</v>
      </c>
      <c r="C1700" s="229" t="s">
        <v>1165</v>
      </c>
      <c r="D1700" s="229" t="s">
        <v>1046</v>
      </c>
      <c r="E1700" s="226"/>
      <c r="F1700" s="226">
        <v>395.18</v>
      </c>
      <c r="G1700" s="227">
        <v>62389.510000001101</v>
      </c>
      <c r="H1700" s="192" t="s">
        <v>1071</v>
      </c>
    </row>
    <row r="1701" spans="1:8" ht="16" customHeight="1">
      <c r="A1701" s="185">
        <v>9</v>
      </c>
      <c r="B1701" s="193" t="s">
        <v>1066</v>
      </c>
      <c r="C1701" s="229" t="s">
        <v>1165</v>
      </c>
      <c r="D1701" s="229" t="s">
        <v>1046</v>
      </c>
      <c r="E1701" s="226"/>
      <c r="F1701" s="226">
        <v>140.28</v>
      </c>
      <c r="G1701" s="227">
        <v>62249.230000001102</v>
      </c>
      <c r="H1701" s="192" t="s">
        <v>1071</v>
      </c>
    </row>
    <row r="1702" spans="1:8" ht="16" customHeight="1">
      <c r="A1702" s="185">
        <v>9</v>
      </c>
      <c r="B1702" s="193" t="s">
        <v>1066</v>
      </c>
      <c r="C1702" s="229" t="s">
        <v>1165</v>
      </c>
      <c r="D1702" s="229" t="s">
        <v>1046</v>
      </c>
      <c r="E1702" s="226"/>
      <c r="F1702" s="226">
        <v>59.85</v>
      </c>
      <c r="G1702" s="227">
        <v>62189.380000001103</v>
      </c>
      <c r="H1702" s="192" t="s">
        <v>1071</v>
      </c>
    </row>
    <row r="1703" spans="1:8" ht="16" customHeight="1">
      <c r="A1703" s="185">
        <v>9</v>
      </c>
      <c r="B1703" s="193" t="s">
        <v>1066</v>
      </c>
      <c r="C1703" s="229" t="s">
        <v>1165</v>
      </c>
      <c r="D1703" s="229" t="s">
        <v>1046</v>
      </c>
      <c r="E1703" s="226"/>
      <c r="F1703" s="226">
        <v>173.85</v>
      </c>
      <c r="G1703" s="227">
        <v>62015.530000001098</v>
      </c>
      <c r="H1703" s="192" t="s">
        <v>1071</v>
      </c>
    </row>
    <row r="1704" spans="1:8" ht="16" customHeight="1">
      <c r="A1704" s="185">
        <v>9</v>
      </c>
      <c r="B1704" s="193" t="s">
        <v>1066</v>
      </c>
      <c r="C1704" s="229" t="s">
        <v>2112</v>
      </c>
      <c r="D1704" s="229" t="s">
        <v>1046</v>
      </c>
      <c r="E1704" s="226"/>
      <c r="F1704" s="226">
        <v>33899.800000000003</v>
      </c>
      <c r="G1704" s="227">
        <v>28115.730000001098</v>
      </c>
      <c r="H1704" s="192" t="s">
        <v>1110</v>
      </c>
    </row>
    <row r="1705" spans="1:8" ht="16" customHeight="1">
      <c r="A1705" s="185">
        <v>9</v>
      </c>
      <c r="B1705" s="193" t="s">
        <v>1066</v>
      </c>
      <c r="C1705" s="229" t="s">
        <v>2113</v>
      </c>
      <c r="D1705" s="229" t="s">
        <v>1046</v>
      </c>
      <c r="E1705" s="226"/>
      <c r="F1705" s="226">
        <v>1500</v>
      </c>
      <c r="G1705" s="227">
        <v>26615.730000001098</v>
      </c>
      <c r="H1705" s="192" t="s">
        <v>1110</v>
      </c>
    </row>
    <row r="1706" spans="1:8" ht="16" customHeight="1">
      <c r="A1706" s="185">
        <v>9</v>
      </c>
      <c r="B1706" s="193" t="s">
        <v>1066</v>
      </c>
      <c r="C1706" s="229" t="s">
        <v>2114</v>
      </c>
      <c r="D1706" s="203" t="s">
        <v>1046</v>
      </c>
      <c r="E1706" s="226"/>
      <c r="F1706" s="226">
        <v>8506.42</v>
      </c>
      <c r="G1706" s="227">
        <v>18109.3100000011</v>
      </c>
      <c r="H1706" s="192" t="s">
        <v>1106</v>
      </c>
    </row>
    <row r="1707" spans="1:8" ht="16" customHeight="1">
      <c r="A1707" s="185">
        <v>9</v>
      </c>
      <c r="B1707" s="193" t="s">
        <v>1066</v>
      </c>
      <c r="C1707" s="229" t="s">
        <v>2115</v>
      </c>
      <c r="D1707" s="229" t="s">
        <v>1046</v>
      </c>
      <c r="E1707" s="226"/>
      <c r="F1707" s="226">
        <v>2801.4</v>
      </c>
      <c r="G1707" s="227">
        <v>5307.9100000010603</v>
      </c>
      <c r="H1707" s="192" t="s">
        <v>1047</v>
      </c>
    </row>
    <row r="1708" spans="1:8" ht="16" customHeight="1">
      <c r="A1708" s="185">
        <v>9</v>
      </c>
      <c r="B1708" s="193" t="s">
        <v>1066</v>
      </c>
      <c r="C1708" s="229" t="s">
        <v>1165</v>
      </c>
      <c r="D1708" s="229" t="s">
        <v>1046</v>
      </c>
      <c r="E1708" s="226"/>
      <c r="F1708" s="226">
        <v>78.8</v>
      </c>
      <c r="G1708" s="227">
        <v>5229.1100000010601</v>
      </c>
      <c r="H1708" s="192" t="s">
        <v>1071</v>
      </c>
    </row>
    <row r="1709" spans="1:8" ht="16" customHeight="1">
      <c r="A1709" s="185">
        <v>9</v>
      </c>
      <c r="B1709" s="193" t="s">
        <v>1066</v>
      </c>
      <c r="C1709" s="229" t="s">
        <v>1165</v>
      </c>
      <c r="D1709" s="229" t="s">
        <v>1046</v>
      </c>
      <c r="E1709" s="226"/>
      <c r="F1709" s="226">
        <v>17.59</v>
      </c>
      <c r="G1709" s="227">
        <v>5211.52000000106</v>
      </c>
      <c r="H1709" s="192" t="s">
        <v>1071</v>
      </c>
    </row>
    <row r="1710" spans="1:8" ht="16" customHeight="1">
      <c r="A1710" s="185">
        <v>9</v>
      </c>
      <c r="B1710" s="193" t="s">
        <v>1066</v>
      </c>
      <c r="C1710" s="229" t="s">
        <v>1165</v>
      </c>
      <c r="D1710" s="229" t="s">
        <v>1046</v>
      </c>
      <c r="E1710" s="226"/>
      <c r="F1710" s="226">
        <v>70.3</v>
      </c>
      <c r="G1710" s="227">
        <v>5141.2200000010598</v>
      </c>
      <c r="H1710" s="192" t="s">
        <v>1071</v>
      </c>
    </row>
    <row r="1711" spans="1:8" ht="16" customHeight="1">
      <c r="A1711" s="185">
        <v>9</v>
      </c>
      <c r="B1711" s="193" t="s">
        <v>1066</v>
      </c>
      <c r="C1711" s="229" t="s">
        <v>2116</v>
      </c>
      <c r="D1711" s="229" t="s">
        <v>1046</v>
      </c>
      <c r="E1711" s="226"/>
      <c r="F1711" s="226">
        <v>136680</v>
      </c>
      <c r="G1711" s="227">
        <v>167661.22000000099</v>
      </c>
      <c r="H1711" s="192" t="s">
        <v>1110</v>
      </c>
    </row>
    <row r="1712" spans="1:8" ht="16" customHeight="1">
      <c r="A1712" s="185">
        <v>9</v>
      </c>
      <c r="B1712" s="193" t="s">
        <v>1066</v>
      </c>
      <c r="C1712" s="229" t="s">
        <v>2117</v>
      </c>
      <c r="D1712" s="229" t="s">
        <v>1046</v>
      </c>
      <c r="E1712" s="226"/>
      <c r="F1712" s="226">
        <v>147840</v>
      </c>
      <c r="G1712" s="227">
        <v>19821.2200000011</v>
      </c>
      <c r="H1712" s="192" t="s">
        <v>1110</v>
      </c>
    </row>
    <row r="1713" spans="1:8" ht="16" customHeight="1">
      <c r="A1713" s="185">
        <v>9</v>
      </c>
      <c r="B1713" s="193" t="s">
        <v>1066</v>
      </c>
      <c r="C1713" s="229" t="s">
        <v>1165</v>
      </c>
      <c r="D1713" s="229" t="s">
        <v>1046</v>
      </c>
      <c r="E1713" s="226"/>
      <c r="F1713" s="226">
        <v>126.35</v>
      </c>
      <c r="G1713" s="227">
        <v>19694.870000001101</v>
      </c>
      <c r="H1713" s="192" t="s">
        <v>1071</v>
      </c>
    </row>
    <row r="1714" spans="1:8" ht="16" customHeight="1">
      <c r="A1714" s="185">
        <v>9</v>
      </c>
      <c r="B1714" s="193" t="s">
        <v>1066</v>
      </c>
      <c r="C1714" s="229" t="s">
        <v>1165</v>
      </c>
      <c r="D1714" s="229" t="s">
        <v>1046</v>
      </c>
      <c r="E1714" s="226"/>
      <c r="F1714" s="226">
        <v>33.17</v>
      </c>
      <c r="G1714" s="227">
        <v>19661.700000001099</v>
      </c>
      <c r="H1714" s="192" t="s">
        <v>1071</v>
      </c>
    </row>
    <row r="1715" spans="1:8" ht="16" customHeight="1">
      <c r="A1715" s="185">
        <v>9</v>
      </c>
      <c r="B1715" s="193" t="s">
        <v>1066</v>
      </c>
      <c r="C1715" s="229" t="s">
        <v>1165</v>
      </c>
      <c r="D1715" s="229" t="s">
        <v>1046</v>
      </c>
      <c r="E1715" s="226"/>
      <c r="F1715" s="226"/>
      <c r="G1715" s="227">
        <v>19661.700000001099</v>
      </c>
      <c r="H1715" s="192" t="s">
        <v>1071</v>
      </c>
    </row>
    <row r="1716" spans="1:8" ht="16" customHeight="1">
      <c r="A1716" s="185">
        <v>9</v>
      </c>
      <c r="B1716" s="193" t="s">
        <v>1066</v>
      </c>
      <c r="C1716" s="229" t="s">
        <v>2118</v>
      </c>
      <c r="D1716" s="229" t="s">
        <v>1046</v>
      </c>
      <c r="E1716" s="226"/>
      <c r="F1716" s="226">
        <v>1973.75</v>
      </c>
      <c r="G1716" s="227">
        <v>339357.950000001</v>
      </c>
      <c r="H1716" s="192" t="s">
        <v>1093</v>
      </c>
    </row>
    <row r="1717" spans="1:8" ht="16" customHeight="1">
      <c r="A1717" s="185">
        <v>9</v>
      </c>
      <c r="B1717" s="193" t="s">
        <v>1067</v>
      </c>
      <c r="C1717" s="229" t="s">
        <v>1165</v>
      </c>
      <c r="D1717" s="229" t="s">
        <v>1046</v>
      </c>
      <c r="E1717" s="226"/>
      <c r="F1717" s="226">
        <v>26.28</v>
      </c>
      <c r="G1717" s="227">
        <v>339331.67000000097</v>
      </c>
      <c r="H1717" s="192" t="s">
        <v>1071</v>
      </c>
    </row>
    <row r="1718" spans="1:8" ht="16" customHeight="1">
      <c r="A1718" s="185">
        <v>9</v>
      </c>
      <c r="B1718" s="193" t="s">
        <v>1067</v>
      </c>
      <c r="C1718" s="229" t="s">
        <v>1165</v>
      </c>
      <c r="D1718" s="229" t="s">
        <v>1046</v>
      </c>
      <c r="E1718" s="226"/>
      <c r="F1718" s="226">
        <v>33.25</v>
      </c>
      <c r="G1718" s="227">
        <v>339298.42000000097</v>
      </c>
      <c r="H1718" s="192" t="s">
        <v>1071</v>
      </c>
    </row>
    <row r="1719" spans="1:8" ht="16" customHeight="1">
      <c r="A1719" s="185">
        <v>9</v>
      </c>
      <c r="B1719" s="193" t="s">
        <v>1067</v>
      </c>
      <c r="C1719" s="229" t="s">
        <v>2119</v>
      </c>
      <c r="D1719" s="229" t="s">
        <v>1046</v>
      </c>
      <c r="E1719" s="226"/>
      <c r="F1719" s="226">
        <v>437.86</v>
      </c>
      <c r="G1719" s="227">
        <v>305025.00000000099</v>
      </c>
      <c r="H1719" s="192" t="s">
        <v>1075</v>
      </c>
    </row>
    <row r="1720" spans="1:8" ht="16" customHeight="1">
      <c r="A1720" s="185">
        <v>9</v>
      </c>
      <c r="B1720" s="193" t="s">
        <v>1067</v>
      </c>
      <c r="C1720" s="229" t="s">
        <v>2120</v>
      </c>
      <c r="D1720" s="229" t="s">
        <v>1046</v>
      </c>
      <c r="E1720" s="226"/>
      <c r="F1720" s="226">
        <v>995</v>
      </c>
      <c r="G1720" s="227">
        <v>294510.820000001</v>
      </c>
      <c r="H1720" s="192" t="s">
        <v>1124</v>
      </c>
    </row>
    <row r="1721" spans="1:8" ht="16" customHeight="1">
      <c r="A1721" s="185">
        <v>9</v>
      </c>
      <c r="B1721" s="193" t="s">
        <v>1067</v>
      </c>
      <c r="C1721" s="229" t="s">
        <v>2121</v>
      </c>
      <c r="D1721" s="229" t="s">
        <v>1046</v>
      </c>
      <c r="E1721" s="226"/>
      <c r="F1721" s="226">
        <v>1390</v>
      </c>
      <c r="G1721" s="227">
        <v>293120.820000001</v>
      </c>
      <c r="H1721" s="192" t="s">
        <v>1079</v>
      </c>
    </row>
    <row r="1722" spans="1:8" ht="16" customHeight="1">
      <c r="A1722" s="185">
        <v>9</v>
      </c>
      <c r="B1722" s="193" t="s">
        <v>1067</v>
      </c>
      <c r="C1722" s="229" t="s">
        <v>2122</v>
      </c>
      <c r="D1722" s="229" t="s">
        <v>1046</v>
      </c>
      <c r="E1722" s="226"/>
      <c r="F1722" s="226">
        <v>187.09</v>
      </c>
      <c r="G1722" s="227">
        <v>292933.73000000097</v>
      </c>
      <c r="H1722" s="192" t="s">
        <v>1075</v>
      </c>
    </row>
    <row r="1723" spans="1:8" ht="16" customHeight="1">
      <c r="A1723" s="185">
        <v>9</v>
      </c>
      <c r="B1723" s="193" t="s">
        <v>1067</v>
      </c>
      <c r="C1723" s="229" t="s">
        <v>2123</v>
      </c>
      <c r="D1723" s="229" t="s">
        <v>1046</v>
      </c>
      <c r="E1723" s="226"/>
      <c r="F1723" s="226">
        <v>579</v>
      </c>
      <c r="G1723" s="227">
        <v>292354.73000000097</v>
      </c>
      <c r="H1723" s="192" t="s">
        <v>1075</v>
      </c>
    </row>
    <row r="1724" spans="1:8" ht="16" customHeight="1">
      <c r="A1724" s="185">
        <v>9</v>
      </c>
      <c r="B1724" s="193" t="s">
        <v>1067</v>
      </c>
      <c r="C1724" s="229" t="s">
        <v>2124</v>
      </c>
      <c r="D1724" s="229" t="s">
        <v>1046</v>
      </c>
      <c r="E1724" s="226"/>
      <c r="F1724" s="226">
        <v>1500</v>
      </c>
      <c r="G1724" s="227">
        <v>290854.73000000097</v>
      </c>
      <c r="H1724" s="192" t="s">
        <v>1110</v>
      </c>
    </row>
    <row r="1725" spans="1:8" ht="16" customHeight="1">
      <c r="A1725" s="185">
        <v>9</v>
      </c>
      <c r="B1725" s="193" t="s">
        <v>1067</v>
      </c>
      <c r="C1725" s="229" t="s">
        <v>2125</v>
      </c>
      <c r="D1725" s="229" t="s">
        <v>1046</v>
      </c>
      <c r="E1725" s="226"/>
      <c r="F1725" s="226">
        <v>1191</v>
      </c>
      <c r="G1725" s="227">
        <v>289663.73000000097</v>
      </c>
      <c r="H1725" s="192" t="s">
        <v>1075</v>
      </c>
    </row>
    <row r="1726" spans="1:8" ht="16" customHeight="1">
      <c r="A1726" s="185">
        <v>9</v>
      </c>
      <c r="B1726" s="193" t="s">
        <v>1067</v>
      </c>
      <c r="C1726" s="229" t="s">
        <v>2126</v>
      </c>
      <c r="D1726" s="229" t="s">
        <v>1046</v>
      </c>
      <c r="E1726" s="226"/>
      <c r="F1726" s="226">
        <v>1083</v>
      </c>
      <c r="G1726" s="227">
        <v>288580.73000000097</v>
      </c>
      <c r="H1726" s="192" t="s">
        <v>1110</v>
      </c>
    </row>
    <row r="1727" spans="1:8" ht="16" customHeight="1">
      <c r="A1727" s="185">
        <v>9</v>
      </c>
      <c r="B1727" s="193" t="s">
        <v>1067</v>
      </c>
      <c r="C1727" s="229" t="s">
        <v>2127</v>
      </c>
      <c r="D1727" s="229" t="s">
        <v>1046</v>
      </c>
      <c r="E1727" s="226"/>
      <c r="F1727" s="226">
        <v>503</v>
      </c>
      <c r="G1727" s="227">
        <v>288077.73000000097</v>
      </c>
      <c r="H1727" s="192" t="s">
        <v>1075</v>
      </c>
    </row>
    <row r="1728" spans="1:8" ht="16" customHeight="1">
      <c r="A1728" s="185">
        <v>9</v>
      </c>
      <c r="B1728" s="193" t="s">
        <v>1067</v>
      </c>
      <c r="C1728" s="229" t="s">
        <v>2128</v>
      </c>
      <c r="D1728" s="229" t="s">
        <v>1046</v>
      </c>
      <c r="E1728" s="226"/>
      <c r="F1728" s="226">
        <v>261.58999999999997</v>
      </c>
      <c r="G1728" s="227">
        <v>287816.140000001</v>
      </c>
      <c r="H1728" s="192" t="s">
        <v>1075</v>
      </c>
    </row>
    <row r="1729" spans="1:8" ht="16" customHeight="1">
      <c r="A1729" s="185">
        <v>9</v>
      </c>
      <c r="B1729" s="193" t="s">
        <v>1067</v>
      </c>
      <c r="C1729" s="229" t="s">
        <v>2129</v>
      </c>
      <c r="D1729" s="229" t="s">
        <v>1046</v>
      </c>
      <c r="E1729" s="226"/>
      <c r="F1729" s="226">
        <v>588.5</v>
      </c>
      <c r="G1729" s="227">
        <v>287227.640000001</v>
      </c>
      <c r="H1729" s="192" t="s">
        <v>1075</v>
      </c>
    </row>
    <row r="1730" spans="1:8" ht="16" customHeight="1">
      <c r="A1730" s="185">
        <v>9</v>
      </c>
      <c r="B1730" s="193" t="s">
        <v>1067</v>
      </c>
      <c r="C1730" s="229" t="s">
        <v>2130</v>
      </c>
      <c r="D1730" s="229" t="s">
        <v>1046</v>
      </c>
      <c r="E1730" s="226"/>
      <c r="F1730" s="226">
        <v>32155.9</v>
      </c>
      <c r="G1730" s="227">
        <v>255071.74000000101</v>
      </c>
      <c r="H1730" s="192" t="s">
        <v>1075</v>
      </c>
    </row>
    <row r="1731" spans="1:8" ht="16" customHeight="1">
      <c r="A1731" s="185">
        <v>9</v>
      </c>
      <c r="B1731" s="193" t="s">
        <v>1067</v>
      </c>
      <c r="C1731" s="229" t="s">
        <v>2131</v>
      </c>
      <c r="D1731" s="229" t="s">
        <v>1046</v>
      </c>
      <c r="E1731" s="226"/>
      <c r="F1731" s="226">
        <v>489</v>
      </c>
      <c r="G1731" s="227">
        <v>254582.74000000101</v>
      </c>
      <c r="H1731" s="192" t="s">
        <v>1075</v>
      </c>
    </row>
    <row r="1732" spans="1:8" ht="16" customHeight="1">
      <c r="A1732" s="185">
        <v>9</v>
      </c>
      <c r="B1732" s="193" t="s">
        <v>1067</v>
      </c>
      <c r="C1732" s="229" t="s">
        <v>2132</v>
      </c>
      <c r="D1732" s="229" t="s">
        <v>1046</v>
      </c>
      <c r="E1732" s="226"/>
      <c r="F1732" s="226">
        <v>300</v>
      </c>
      <c r="G1732" s="227">
        <v>254282.74000000101</v>
      </c>
      <c r="H1732" s="192" t="s">
        <v>1053</v>
      </c>
    </row>
    <row r="1733" spans="1:8" ht="16" customHeight="1">
      <c r="A1733" s="185">
        <v>9</v>
      </c>
      <c r="B1733" s="193" t="s">
        <v>1067</v>
      </c>
      <c r="C1733" s="229" t="s">
        <v>2133</v>
      </c>
      <c r="D1733" s="229" t="s">
        <v>1046</v>
      </c>
      <c r="E1733" s="226"/>
      <c r="F1733" s="226">
        <v>1106.5</v>
      </c>
      <c r="G1733" s="227">
        <v>253176.24000000101</v>
      </c>
      <c r="H1733" s="192" t="s">
        <v>1110</v>
      </c>
    </row>
    <row r="1734" spans="1:8" ht="16" customHeight="1">
      <c r="A1734" s="185">
        <v>9</v>
      </c>
      <c r="B1734" s="193" t="s">
        <v>1067</v>
      </c>
      <c r="C1734" s="229" t="s">
        <v>2134</v>
      </c>
      <c r="D1734" s="229" t="s">
        <v>1046</v>
      </c>
      <c r="E1734" s="226"/>
      <c r="F1734" s="226">
        <v>542</v>
      </c>
      <c r="G1734" s="227">
        <v>252634.24000000101</v>
      </c>
      <c r="H1734" s="192" t="s">
        <v>1075</v>
      </c>
    </row>
    <row r="1735" spans="1:8" ht="16" customHeight="1">
      <c r="A1735" s="185">
        <v>9</v>
      </c>
      <c r="B1735" s="193" t="s">
        <v>1067</v>
      </c>
      <c r="C1735" s="229" t="s">
        <v>2135</v>
      </c>
      <c r="D1735" s="203" t="s">
        <v>1046</v>
      </c>
      <c r="E1735" s="226"/>
      <c r="F1735" s="226">
        <v>25806</v>
      </c>
      <c r="G1735" s="227">
        <v>226828.24000000101</v>
      </c>
      <c r="H1735" s="192" t="s">
        <v>1102</v>
      </c>
    </row>
    <row r="1736" spans="1:8" ht="16" customHeight="1">
      <c r="A1736" s="185">
        <v>9</v>
      </c>
      <c r="B1736" s="193" t="s">
        <v>1067</v>
      </c>
      <c r="C1736" s="229" t="s">
        <v>2136</v>
      </c>
      <c r="D1736" s="229" t="s">
        <v>1046</v>
      </c>
      <c r="E1736" s="226"/>
      <c r="F1736" s="226">
        <v>2516.13</v>
      </c>
      <c r="G1736" s="227">
        <v>219312.110000001</v>
      </c>
      <c r="H1736" s="192" t="s">
        <v>1110</v>
      </c>
    </row>
    <row r="1737" spans="1:8" ht="16" customHeight="1">
      <c r="A1737" s="185">
        <v>9</v>
      </c>
      <c r="B1737" s="193" t="s">
        <v>1067</v>
      </c>
      <c r="C1737" s="229" t="s">
        <v>1165</v>
      </c>
      <c r="D1737" s="229" t="s">
        <v>1046</v>
      </c>
      <c r="E1737" s="226"/>
      <c r="F1737" s="226">
        <v>0.95</v>
      </c>
      <c r="G1737" s="227">
        <v>219311.16000000099</v>
      </c>
      <c r="H1737" s="192" t="s">
        <v>1071</v>
      </c>
    </row>
    <row r="1738" spans="1:8" ht="16" customHeight="1">
      <c r="A1738" s="185">
        <v>9</v>
      </c>
      <c r="B1738" s="193" t="s">
        <v>1067</v>
      </c>
      <c r="C1738" s="229" t="s">
        <v>1165</v>
      </c>
      <c r="D1738" s="229" t="s">
        <v>1046</v>
      </c>
      <c r="E1738" s="226"/>
      <c r="F1738" s="226">
        <v>245.84</v>
      </c>
      <c r="G1738" s="227">
        <v>219065.320000001</v>
      </c>
      <c r="H1738" s="192" t="s">
        <v>1071</v>
      </c>
    </row>
    <row r="1739" spans="1:8" ht="16" customHeight="1">
      <c r="A1739" s="185">
        <v>9</v>
      </c>
      <c r="B1739" s="193" t="s">
        <v>1067</v>
      </c>
      <c r="C1739" s="229" t="s">
        <v>1165</v>
      </c>
      <c r="D1739" s="229" t="s">
        <v>1046</v>
      </c>
      <c r="E1739" s="226"/>
      <c r="F1739" s="226">
        <v>10.1</v>
      </c>
      <c r="G1739" s="227">
        <v>219055.22000000099</v>
      </c>
      <c r="H1739" s="192" t="s">
        <v>1071</v>
      </c>
    </row>
    <row r="1740" spans="1:8" ht="16" customHeight="1">
      <c r="A1740" s="185">
        <v>9</v>
      </c>
      <c r="B1740" s="193" t="s">
        <v>1067</v>
      </c>
      <c r="C1740" s="229" t="s">
        <v>1165</v>
      </c>
      <c r="D1740" s="229" t="s">
        <v>1046</v>
      </c>
      <c r="E1740" s="226"/>
      <c r="F1740" s="226">
        <v>35.15</v>
      </c>
      <c r="G1740" s="227">
        <v>219020.070000001</v>
      </c>
      <c r="H1740" s="192" t="s">
        <v>1071</v>
      </c>
    </row>
    <row r="1741" spans="1:8" ht="16" customHeight="1">
      <c r="A1741" s="185">
        <v>9</v>
      </c>
      <c r="B1741" s="193" t="s">
        <v>1067</v>
      </c>
      <c r="C1741" s="229" t="s">
        <v>1165</v>
      </c>
      <c r="D1741" s="229" t="s">
        <v>1046</v>
      </c>
      <c r="E1741" s="226"/>
      <c r="F1741" s="226">
        <v>239.3</v>
      </c>
      <c r="G1741" s="227">
        <v>218780.77000000101</v>
      </c>
      <c r="H1741" s="192" t="s">
        <v>1071</v>
      </c>
    </row>
    <row r="1742" spans="1:8" ht="16" customHeight="1">
      <c r="A1742" s="185">
        <v>9</v>
      </c>
      <c r="B1742" s="193" t="s">
        <v>1067</v>
      </c>
      <c r="C1742" s="229" t="s">
        <v>1165</v>
      </c>
      <c r="D1742" s="229" t="s">
        <v>1046</v>
      </c>
      <c r="E1742" s="226"/>
      <c r="F1742" s="226">
        <v>49.99</v>
      </c>
      <c r="G1742" s="227">
        <v>218730.78000000099</v>
      </c>
      <c r="H1742" s="192" t="s">
        <v>1071</v>
      </c>
    </row>
    <row r="1743" spans="1:8" ht="16" customHeight="1">
      <c r="A1743" s="185">
        <v>9</v>
      </c>
      <c r="B1743" s="193" t="s">
        <v>1065</v>
      </c>
      <c r="C1743" s="229" t="s">
        <v>2137</v>
      </c>
      <c r="D1743" s="224" t="s">
        <v>1046</v>
      </c>
      <c r="E1743" s="226"/>
      <c r="F1743" s="226">
        <v>173833.95</v>
      </c>
      <c r="G1743" s="227"/>
      <c r="H1743" s="192" t="s">
        <v>1087</v>
      </c>
    </row>
    <row r="1744" spans="1:8" ht="16" customHeight="1">
      <c r="A1744" s="185">
        <v>9</v>
      </c>
      <c r="B1744" s="193" t="s">
        <v>1067</v>
      </c>
      <c r="C1744" s="229" t="s">
        <v>2138</v>
      </c>
      <c r="D1744" s="229" t="s">
        <v>1046</v>
      </c>
      <c r="E1744" s="226"/>
      <c r="F1744" s="226">
        <v>1000</v>
      </c>
      <c r="G1744" s="227">
        <v>53222.960000001003</v>
      </c>
      <c r="H1744" s="192" t="s">
        <v>1081</v>
      </c>
    </row>
    <row r="1745" spans="1:8" ht="16" customHeight="1">
      <c r="A1745" s="185">
        <v>9</v>
      </c>
      <c r="B1745" s="193" t="s">
        <v>1067</v>
      </c>
      <c r="C1745" s="229" t="s">
        <v>1165</v>
      </c>
      <c r="D1745" s="229" t="s">
        <v>1046</v>
      </c>
      <c r="E1745" s="226"/>
      <c r="F1745" s="226">
        <v>29.45</v>
      </c>
      <c r="G1745" s="227">
        <v>53193.510000000999</v>
      </c>
      <c r="H1745" s="192" t="s">
        <v>1071</v>
      </c>
    </row>
    <row r="1746" spans="1:8" ht="16" customHeight="1">
      <c r="A1746" s="185">
        <v>9</v>
      </c>
      <c r="B1746" s="193" t="s">
        <v>1067</v>
      </c>
      <c r="C1746" s="229" t="s">
        <v>2139</v>
      </c>
      <c r="D1746" s="229" t="s">
        <v>1046</v>
      </c>
      <c r="E1746" s="226"/>
      <c r="F1746" s="226">
        <v>4980.45</v>
      </c>
      <c r="G1746" s="227">
        <v>136416.09000000099</v>
      </c>
      <c r="H1746" s="192" t="s">
        <v>1075</v>
      </c>
    </row>
    <row r="1747" spans="1:8" ht="16" customHeight="1">
      <c r="A1747" s="185">
        <v>9</v>
      </c>
      <c r="B1747" s="193" t="s">
        <v>1067</v>
      </c>
      <c r="C1747" s="229" t="s">
        <v>2140</v>
      </c>
      <c r="D1747" s="229" t="s">
        <v>1046</v>
      </c>
      <c r="E1747" s="226"/>
      <c r="F1747" s="226">
        <v>4737.3900000000003</v>
      </c>
      <c r="G1747" s="227">
        <v>131678.700000001</v>
      </c>
      <c r="H1747" s="192" t="s">
        <v>1075</v>
      </c>
    </row>
    <row r="1748" spans="1:8" ht="16" customHeight="1">
      <c r="A1748" s="185">
        <v>9</v>
      </c>
      <c r="B1748" s="193" t="s">
        <v>1067</v>
      </c>
      <c r="C1748" s="229" t="s">
        <v>2141</v>
      </c>
      <c r="D1748" s="229" t="s">
        <v>1046</v>
      </c>
      <c r="E1748" s="226"/>
      <c r="F1748" s="226">
        <v>5799.28</v>
      </c>
      <c r="G1748" s="227">
        <v>125879.420000001</v>
      </c>
      <c r="H1748" s="192" t="s">
        <v>1075</v>
      </c>
    </row>
    <row r="1749" spans="1:8" ht="16" customHeight="1">
      <c r="A1749" s="185">
        <v>9</v>
      </c>
      <c r="B1749" s="193" t="s">
        <v>1067</v>
      </c>
      <c r="C1749" s="229" t="s">
        <v>2142</v>
      </c>
      <c r="D1749" s="229" t="s">
        <v>1046</v>
      </c>
      <c r="E1749" s="226"/>
      <c r="F1749" s="226">
        <v>2590</v>
      </c>
      <c r="G1749" s="227">
        <v>115010.870000001</v>
      </c>
      <c r="H1749" s="192" t="s">
        <v>1124</v>
      </c>
    </row>
    <row r="1750" spans="1:8" ht="16" customHeight="1">
      <c r="A1750" s="185">
        <v>9</v>
      </c>
      <c r="B1750" s="193" t="s">
        <v>1067</v>
      </c>
      <c r="C1750" s="229" t="s">
        <v>2143</v>
      </c>
      <c r="D1750" s="229" t="s">
        <v>1046</v>
      </c>
      <c r="E1750" s="226"/>
      <c r="F1750" s="226">
        <v>450</v>
      </c>
      <c r="G1750" s="227">
        <v>509188.320000001</v>
      </c>
      <c r="H1750" s="192" t="s">
        <v>1822</v>
      </c>
    </row>
    <row r="1751" spans="1:8" ht="16" customHeight="1">
      <c r="A1751" s="185">
        <v>9</v>
      </c>
      <c r="B1751" s="193" t="s">
        <v>1067</v>
      </c>
      <c r="C1751" s="229" t="s">
        <v>2144</v>
      </c>
      <c r="D1751" s="229" t="s">
        <v>1046</v>
      </c>
      <c r="E1751" s="226"/>
      <c r="F1751" s="226">
        <v>390</v>
      </c>
      <c r="G1751" s="227">
        <v>507411.90000000101</v>
      </c>
      <c r="H1751" s="192" t="s">
        <v>1124</v>
      </c>
    </row>
    <row r="1752" spans="1:8" ht="16" customHeight="1">
      <c r="A1752" s="185">
        <v>9</v>
      </c>
      <c r="B1752" s="193" t="s">
        <v>1067</v>
      </c>
      <c r="C1752" s="229" t="s">
        <v>2145</v>
      </c>
      <c r="D1752" s="229" t="s">
        <v>1046</v>
      </c>
      <c r="E1752" s="226"/>
      <c r="F1752" s="226">
        <v>1000</v>
      </c>
      <c r="G1752" s="227">
        <v>506411.90000000101</v>
      </c>
      <c r="H1752" s="192" t="s">
        <v>1077</v>
      </c>
    </row>
    <row r="1753" spans="1:8" ht="16" customHeight="1">
      <c r="A1753" s="185">
        <v>9</v>
      </c>
      <c r="B1753" s="193" t="s">
        <v>1067</v>
      </c>
      <c r="C1753" s="229" t="s">
        <v>2146</v>
      </c>
      <c r="D1753" s="229" t="s">
        <v>1046</v>
      </c>
      <c r="E1753" s="226"/>
      <c r="F1753" s="226">
        <v>185</v>
      </c>
      <c r="G1753" s="227">
        <v>506226.90000000101</v>
      </c>
      <c r="H1753" s="192" t="s">
        <v>1077</v>
      </c>
    </row>
    <row r="1754" spans="1:8" ht="16" customHeight="1">
      <c r="A1754" s="185">
        <v>9</v>
      </c>
      <c r="B1754" s="193" t="s">
        <v>1067</v>
      </c>
      <c r="C1754" s="229" t="s">
        <v>2147</v>
      </c>
      <c r="D1754" s="229" t="s">
        <v>1046</v>
      </c>
      <c r="E1754" s="226"/>
      <c r="F1754" s="226">
        <v>8</v>
      </c>
      <c r="G1754" s="227">
        <v>506218.90000000101</v>
      </c>
      <c r="H1754" s="192" t="s">
        <v>1047</v>
      </c>
    </row>
    <row r="1755" spans="1:8" ht="16" customHeight="1">
      <c r="A1755" s="185">
        <v>9</v>
      </c>
      <c r="B1755" s="193" t="s">
        <v>1067</v>
      </c>
      <c r="C1755" s="229" t="s">
        <v>2148</v>
      </c>
      <c r="D1755" s="229" t="s">
        <v>1046</v>
      </c>
      <c r="E1755" s="226"/>
      <c r="F1755" s="226">
        <v>23</v>
      </c>
      <c r="G1755" s="227">
        <v>506195.90000000101</v>
      </c>
      <c r="H1755" s="192" t="s">
        <v>1047</v>
      </c>
    </row>
    <row r="1756" spans="1:8" ht="16" customHeight="1">
      <c r="A1756" s="185">
        <v>9</v>
      </c>
      <c r="B1756" s="193" t="s">
        <v>1067</v>
      </c>
      <c r="C1756" s="229" t="s">
        <v>2149</v>
      </c>
      <c r="D1756" s="229" t="s">
        <v>1046</v>
      </c>
      <c r="E1756" s="226"/>
      <c r="F1756" s="226">
        <v>349</v>
      </c>
      <c r="G1756" s="227">
        <v>505846.90000000101</v>
      </c>
      <c r="H1756" s="192" t="s">
        <v>1075</v>
      </c>
    </row>
    <row r="1757" spans="1:8" ht="16" customHeight="1">
      <c r="A1757" s="185">
        <v>9</v>
      </c>
      <c r="B1757" s="193" t="s">
        <v>1067</v>
      </c>
      <c r="C1757" s="229" t="s">
        <v>2150</v>
      </c>
      <c r="D1757" s="229" t="s">
        <v>1046</v>
      </c>
      <c r="E1757" s="226"/>
      <c r="F1757" s="226">
        <v>397</v>
      </c>
      <c r="G1757" s="227">
        <v>505449.90000000101</v>
      </c>
      <c r="H1757" s="192" t="s">
        <v>1075</v>
      </c>
    </row>
    <row r="1758" spans="1:8" ht="16" customHeight="1">
      <c r="A1758" s="185">
        <v>9</v>
      </c>
      <c r="B1758" s="193" t="s">
        <v>1067</v>
      </c>
      <c r="C1758" s="229" t="s">
        <v>2151</v>
      </c>
      <c r="D1758" s="229" t="s">
        <v>1046</v>
      </c>
      <c r="E1758" s="226"/>
      <c r="F1758" s="226">
        <v>245</v>
      </c>
      <c r="G1758" s="227">
        <v>505204.90000000101</v>
      </c>
      <c r="H1758" s="192" t="s">
        <v>1053</v>
      </c>
    </row>
    <row r="1759" spans="1:8" ht="16" customHeight="1">
      <c r="A1759" s="185">
        <v>9</v>
      </c>
      <c r="B1759" s="193" t="s">
        <v>1067</v>
      </c>
      <c r="C1759" s="229" t="s">
        <v>2152</v>
      </c>
      <c r="D1759" s="229" t="s">
        <v>1046</v>
      </c>
      <c r="E1759" s="226"/>
      <c r="F1759" s="226">
        <v>394.6</v>
      </c>
      <c r="G1759" s="227">
        <v>504810.30000000098</v>
      </c>
      <c r="H1759" s="192" t="s">
        <v>1075</v>
      </c>
    </row>
    <row r="1760" spans="1:8" ht="16" customHeight="1">
      <c r="A1760" s="185">
        <v>9</v>
      </c>
      <c r="B1760" s="193" t="s">
        <v>1067</v>
      </c>
      <c r="C1760" s="229" t="s">
        <v>2153</v>
      </c>
      <c r="D1760" s="229" t="s">
        <v>1046</v>
      </c>
      <c r="E1760" s="226"/>
      <c r="F1760" s="226">
        <v>333.4</v>
      </c>
      <c r="G1760" s="227">
        <v>504476.90000000101</v>
      </c>
      <c r="H1760" s="192" t="s">
        <v>1075</v>
      </c>
    </row>
    <row r="1761" spans="1:8" ht="16" customHeight="1">
      <c r="A1761" s="185">
        <v>9</v>
      </c>
      <c r="B1761" s="193" t="s">
        <v>1067</v>
      </c>
      <c r="C1761" s="229" t="s">
        <v>2154</v>
      </c>
      <c r="D1761" s="229" t="s">
        <v>1046</v>
      </c>
      <c r="E1761" s="226"/>
      <c r="F1761" s="226">
        <v>475</v>
      </c>
      <c r="G1761" s="227">
        <v>504001.90000000101</v>
      </c>
      <c r="H1761" s="192" t="s">
        <v>1075</v>
      </c>
    </row>
    <row r="1762" spans="1:8" ht="16" customHeight="1">
      <c r="A1762" s="185">
        <v>9</v>
      </c>
      <c r="B1762" s="193" t="s">
        <v>1067</v>
      </c>
      <c r="C1762" s="229" t="s">
        <v>2155</v>
      </c>
      <c r="D1762" s="229" t="s">
        <v>1046</v>
      </c>
      <c r="E1762" s="226"/>
      <c r="F1762" s="226">
        <v>230.75</v>
      </c>
      <c r="G1762" s="227">
        <v>503771.15000000101</v>
      </c>
      <c r="H1762" s="192" t="s">
        <v>1075</v>
      </c>
    </row>
    <row r="1763" spans="1:8" ht="16" customHeight="1">
      <c r="A1763" s="185">
        <v>9</v>
      </c>
      <c r="B1763" s="193" t="s">
        <v>1067</v>
      </c>
      <c r="C1763" s="229" t="s">
        <v>2156</v>
      </c>
      <c r="D1763" s="229" t="s">
        <v>1046</v>
      </c>
      <c r="E1763" s="226"/>
      <c r="F1763" s="226">
        <v>5223</v>
      </c>
      <c r="G1763" s="227">
        <v>498548.15000000101</v>
      </c>
      <c r="H1763" s="192" t="s">
        <v>1110</v>
      </c>
    </row>
    <row r="1764" spans="1:8" ht="16" customHeight="1">
      <c r="A1764" s="185">
        <v>9</v>
      </c>
      <c r="B1764" s="193" t="s">
        <v>1067</v>
      </c>
      <c r="C1764" s="229" t="s">
        <v>2157</v>
      </c>
      <c r="D1764" s="229" t="s">
        <v>1046</v>
      </c>
      <c r="E1764" s="226"/>
      <c r="F1764" s="226">
        <v>166</v>
      </c>
      <c r="G1764" s="227">
        <v>498382.15000000101</v>
      </c>
      <c r="H1764" s="192" t="s">
        <v>1075</v>
      </c>
    </row>
    <row r="1765" spans="1:8" ht="16" customHeight="1">
      <c r="A1765" s="185">
        <v>9</v>
      </c>
      <c r="B1765" s="193" t="s">
        <v>1067</v>
      </c>
      <c r="C1765" s="229" t="s">
        <v>2158</v>
      </c>
      <c r="D1765" s="229" t="s">
        <v>1046</v>
      </c>
      <c r="E1765" s="226"/>
      <c r="F1765" s="226">
        <v>687</v>
      </c>
      <c r="G1765" s="227">
        <v>497695.15000000101</v>
      </c>
      <c r="H1765" s="192" t="s">
        <v>1075</v>
      </c>
    </row>
    <row r="1766" spans="1:8" ht="16" customHeight="1">
      <c r="A1766" s="185">
        <v>9</v>
      </c>
      <c r="B1766" s="193" t="s">
        <v>1067</v>
      </c>
      <c r="C1766" s="229" t="s">
        <v>2159</v>
      </c>
      <c r="D1766" s="229" t="s">
        <v>1046</v>
      </c>
      <c r="E1766" s="226"/>
      <c r="F1766" s="226">
        <v>548</v>
      </c>
      <c r="G1766" s="227">
        <v>497147.15000000101</v>
      </c>
      <c r="H1766" s="192" t="s">
        <v>1075</v>
      </c>
    </row>
    <row r="1767" spans="1:8" ht="16" customHeight="1">
      <c r="A1767" s="185">
        <v>9</v>
      </c>
      <c r="B1767" s="193" t="s">
        <v>1067</v>
      </c>
      <c r="C1767" s="229" t="s">
        <v>2160</v>
      </c>
      <c r="D1767" s="229" t="s">
        <v>1046</v>
      </c>
      <c r="E1767" s="226"/>
      <c r="F1767" s="226">
        <v>110</v>
      </c>
      <c r="G1767" s="227">
        <v>497037.15000000101</v>
      </c>
      <c r="H1767" s="192" t="s">
        <v>1108</v>
      </c>
    </row>
    <row r="1768" spans="1:8" ht="16" customHeight="1">
      <c r="A1768" s="185">
        <v>9</v>
      </c>
      <c r="B1768" s="193" t="s">
        <v>1067</v>
      </c>
      <c r="C1768" s="229" t="s">
        <v>2161</v>
      </c>
      <c r="D1768" s="229" t="s">
        <v>1046</v>
      </c>
      <c r="E1768" s="226"/>
      <c r="F1768" s="226">
        <v>348.5</v>
      </c>
      <c r="G1768" s="227">
        <v>496688.65000000101</v>
      </c>
      <c r="H1768" s="192" t="s">
        <v>1075</v>
      </c>
    </row>
    <row r="1769" spans="1:8" ht="16" customHeight="1">
      <c r="A1769" s="185">
        <v>9</v>
      </c>
      <c r="B1769" s="193" t="s">
        <v>1067</v>
      </c>
      <c r="C1769" s="229" t="s">
        <v>2162</v>
      </c>
      <c r="D1769" s="229" t="s">
        <v>1046</v>
      </c>
      <c r="E1769" s="226"/>
      <c r="F1769" s="226">
        <v>2174</v>
      </c>
      <c r="G1769" s="227">
        <v>494514.65000000101</v>
      </c>
      <c r="H1769" s="192" t="s">
        <v>1047</v>
      </c>
    </row>
    <row r="1770" spans="1:8" ht="16" customHeight="1">
      <c r="A1770" s="185">
        <v>9</v>
      </c>
      <c r="B1770" s="193" t="s">
        <v>1067</v>
      </c>
      <c r="C1770" s="229" t="s">
        <v>2163</v>
      </c>
      <c r="D1770" s="229" t="s">
        <v>1046</v>
      </c>
      <c r="E1770" s="226"/>
      <c r="F1770" s="226">
        <v>117</v>
      </c>
      <c r="G1770" s="227">
        <v>494397.65000000101</v>
      </c>
      <c r="H1770" s="192" t="s">
        <v>1047</v>
      </c>
    </row>
    <row r="1771" spans="1:8" ht="16" customHeight="1">
      <c r="A1771" s="185">
        <v>9</v>
      </c>
      <c r="B1771" s="193" t="s">
        <v>1067</v>
      </c>
      <c r="C1771" s="229" t="s">
        <v>2164</v>
      </c>
      <c r="D1771" s="229" t="s">
        <v>1046</v>
      </c>
      <c r="E1771" s="226"/>
      <c r="F1771" s="226">
        <v>540</v>
      </c>
      <c r="G1771" s="227">
        <v>493857.65000000101</v>
      </c>
      <c r="H1771" s="192" t="s">
        <v>1047</v>
      </c>
    </row>
    <row r="1772" spans="1:8" ht="16" customHeight="1">
      <c r="A1772" s="185">
        <v>9</v>
      </c>
      <c r="B1772" s="193" t="s">
        <v>1067</v>
      </c>
      <c r="C1772" s="229" t="s">
        <v>2165</v>
      </c>
      <c r="D1772" s="229" t="s">
        <v>1046</v>
      </c>
      <c r="E1772" s="226"/>
      <c r="F1772" s="226">
        <v>1285</v>
      </c>
      <c r="G1772" s="227">
        <v>492572.65000000101</v>
      </c>
      <c r="H1772" s="192" t="s">
        <v>1047</v>
      </c>
    </row>
    <row r="1773" spans="1:8" ht="16" customHeight="1">
      <c r="A1773" s="185">
        <v>9</v>
      </c>
      <c r="B1773" s="193" t="s">
        <v>1067</v>
      </c>
      <c r="C1773" s="229" t="s">
        <v>2166</v>
      </c>
      <c r="D1773" s="229" t="s">
        <v>1046</v>
      </c>
      <c r="E1773" s="226"/>
      <c r="F1773" s="226">
        <v>980</v>
      </c>
      <c r="G1773" s="227">
        <v>491592.65000000101</v>
      </c>
      <c r="H1773" s="192" t="s">
        <v>1047</v>
      </c>
    </row>
    <row r="1774" spans="1:8" ht="16" customHeight="1">
      <c r="A1774" s="185">
        <v>9</v>
      </c>
      <c r="B1774" s="193" t="s">
        <v>1067</v>
      </c>
      <c r="C1774" s="229" t="s">
        <v>2167</v>
      </c>
      <c r="D1774" s="229" t="s">
        <v>1046</v>
      </c>
      <c r="E1774" s="226"/>
      <c r="F1774" s="226">
        <v>19006.75</v>
      </c>
      <c r="G1774" s="227">
        <v>472585.90000000101</v>
      </c>
      <c r="H1774" s="192" t="s">
        <v>1047</v>
      </c>
    </row>
    <row r="1775" spans="1:8" ht="16" customHeight="1">
      <c r="A1775" s="185">
        <v>9</v>
      </c>
      <c r="B1775" s="193" t="s">
        <v>1067</v>
      </c>
      <c r="C1775" s="229" t="s">
        <v>2168</v>
      </c>
      <c r="D1775" s="229" t="s">
        <v>1046</v>
      </c>
      <c r="E1775" s="226"/>
      <c r="F1775" s="226">
        <v>128</v>
      </c>
      <c r="G1775" s="227">
        <v>472457.90000000101</v>
      </c>
      <c r="H1775" s="192" t="s">
        <v>1075</v>
      </c>
    </row>
    <row r="1776" spans="1:8" ht="16" customHeight="1">
      <c r="A1776" s="185">
        <v>9</v>
      </c>
      <c r="B1776" s="193" t="s">
        <v>1067</v>
      </c>
      <c r="C1776" s="229" t="s">
        <v>2169</v>
      </c>
      <c r="D1776" s="229" t="s">
        <v>1046</v>
      </c>
      <c r="E1776" s="226"/>
      <c r="F1776" s="226">
        <v>44</v>
      </c>
      <c r="G1776" s="227">
        <v>472413.90000000101</v>
      </c>
      <c r="H1776" s="192" t="s">
        <v>1047</v>
      </c>
    </row>
    <row r="1777" spans="1:8" ht="16" customHeight="1">
      <c r="A1777" s="185">
        <v>9</v>
      </c>
      <c r="B1777" s="193" t="s">
        <v>1067</v>
      </c>
      <c r="C1777" s="229" t="s">
        <v>2170</v>
      </c>
      <c r="D1777" s="229" t="s">
        <v>1046</v>
      </c>
      <c r="E1777" s="226"/>
      <c r="F1777" s="226">
        <v>319</v>
      </c>
      <c r="G1777" s="227">
        <v>472094.90000000101</v>
      </c>
      <c r="H1777" s="192" t="s">
        <v>1047</v>
      </c>
    </row>
    <row r="1778" spans="1:8" ht="16" customHeight="1">
      <c r="A1778" s="185">
        <v>9</v>
      </c>
      <c r="B1778" s="193" t="s">
        <v>1067</v>
      </c>
      <c r="C1778" s="229" t="s">
        <v>2171</v>
      </c>
      <c r="D1778" s="229" t="s">
        <v>1046</v>
      </c>
      <c r="E1778" s="226"/>
      <c r="F1778" s="226">
        <v>405</v>
      </c>
      <c r="G1778" s="227">
        <v>471689.90000000101</v>
      </c>
      <c r="H1778" s="192" t="s">
        <v>1047</v>
      </c>
    </row>
    <row r="1779" spans="1:8" ht="16" customHeight="1">
      <c r="A1779" s="185">
        <v>9</v>
      </c>
      <c r="B1779" s="193" t="s">
        <v>1067</v>
      </c>
      <c r="C1779" s="229" t="s">
        <v>2172</v>
      </c>
      <c r="D1779" s="229" t="s">
        <v>1046</v>
      </c>
      <c r="E1779" s="226"/>
      <c r="F1779" s="226">
        <v>450</v>
      </c>
      <c r="G1779" s="227">
        <v>471239.90000000101</v>
      </c>
      <c r="H1779" s="192" t="s">
        <v>1077</v>
      </c>
    </row>
    <row r="1780" spans="1:8" ht="16" customHeight="1">
      <c r="A1780" s="185">
        <v>9</v>
      </c>
      <c r="B1780" s="193" t="s">
        <v>1067</v>
      </c>
      <c r="C1780" s="229" t="s">
        <v>2173</v>
      </c>
      <c r="D1780" s="229" t="s">
        <v>1046</v>
      </c>
      <c r="E1780" s="226"/>
      <c r="F1780" s="226">
        <v>217.5</v>
      </c>
      <c r="G1780" s="227">
        <v>471022.40000000101</v>
      </c>
      <c r="H1780" s="192" t="s">
        <v>1075</v>
      </c>
    </row>
    <row r="1781" spans="1:8" ht="16" customHeight="1">
      <c r="A1781" s="185">
        <v>9</v>
      </c>
      <c r="B1781" s="193" t="s">
        <v>1067</v>
      </c>
      <c r="C1781" s="229" t="s">
        <v>2174</v>
      </c>
      <c r="D1781" s="229" t="s">
        <v>1046</v>
      </c>
      <c r="E1781" s="226"/>
      <c r="F1781" s="226">
        <v>253</v>
      </c>
      <c r="G1781" s="227">
        <v>470769.40000000101</v>
      </c>
      <c r="H1781" s="192" t="s">
        <v>1047</v>
      </c>
    </row>
    <row r="1782" spans="1:8" ht="16" customHeight="1">
      <c r="A1782" s="185">
        <v>9</v>
      </c>
      <c r="B1782" s="193" t="s">
        <v>1067</v>
      </c>
      <c r="C1782" s="229" t="s">
        <v>2175</v>
      </c>
      <c r="D1782" s="229" t="s">
        <v>1046</v>
      </c>
      <c r="E1782" s="226"/>
      <c r="F1782" s="226">
        <v>520</v>
      </c>
      <c r="G1782" s="227">
        <v>470249.40000000101</v>
      </c>
      <c r="H1782" s="192" t="s">
        <v>1047</v>
      </c>
    </row>
    <row r="1783" spans="1:8" ht="16" customHeight="1">
      <c r="A1783" s="185">
        <v>9</v>
      </c>
      <c r="B1783" s="193" t="s">
        <v>1067</v>
      </c>
      <c r="C1783" s="229" t="s">
        <v>2176</v>
      </c>
      <c r="D1783" s="229" t="s">
        <v>1046</v>
      </c>
      <c r="E1783" s="226"/>
      <c r="F1783" s="226">
        <v>160</v>
      </c>
      <c r="G1783" s="227">
        <v>470089.40000000101</v>
      </c>
      <c r="H1783" s="192" t="s">
        <v>1047</v>
      </c>
    </row>
    <row r="1784" spans="1:8" ht="16" customHeight="1">
      <c r="A1784" s="185">
        <v>9</v>
      </c>
      <c r="B1784" s="193" t="s">
        <v>1067</v>
      </c>
      <c r="C1784" s="229" t="s">
        <v>2177</v>
      </c>
      <c r="D1784" s="229" t="s">
        <v>1046</v>
      </c>
      <c r="E1784" s="226"/>
      <c r="F1784" s="226">
        <v>4590</v>
      </c>
      <c r="G1784" s="227">
        <v>465499.40000000101</v>
      </c>
      <c r="H1784" s="192" t="s">
        <v>1047</v>
      </c>
    </row>
    <row r="1785" spans="1:8" ht="16" customHeight="1">
      <c r="A1785" s="185">
        <v>9</v>
      </c>
      <c r="B1785" s="193" t="s">
        <v>1067</v>
      </c>
      <c r="C1785" s="229" t="s">
        <v>2178</v>
      </c>
      <c r="D1785" s="229" t="s">
        <v>1046</v>
      </c>
      <c r="E1785" s="226"/>
      <c r="F1785" s="226">
        <v>1247</v>
      </c>
      <c r="G1785" s="227">
        <v>464252.40000000101</v>
      </c>
      <c r="H1785" s="192" t="s">
        <v>1110</v>
      </c>
    </row>
    <row r="1786" spans="1:8" ht="16" customHeight="1">
      <c r="A1786" s="185">
        <v>9</v>
      </c>
      <c r="B1786" s="193" t="s">
        <v>1067</v>
      </c>
      <c r="C1786" s="229" t="s">
        <v>2179</v>
      </c>
      <c r="D1786" s="229" t="s">
        <v>1046</v>
      </c>
      <c r="E1786" s="226"/>
      <c r="F1786" s="226">
        <v>3612</v>
      </c>
      <c r="G1786" s="227">
        <v>460640.40000000101</v>
      </c>
      <c r="H1786" s="192" t="s">
        <v>1095</v>
      </c>
    </row>
    <row r="1787" spans="1:8" ht="16" customHeight="1">
      <c r="A1787" s="185">
        <v>9</v>
      </c>
      <c r="B1787" s="193" t="s">
        <v>1067</v>
      </c>
      <c r="C1787" s="229" t="s">
        <v>2180</v>
      </c>
      <c r="D1787" s="229" t="s">
        <v>1046</v>
      </c>
      <c r="E1787" s="226"/>
      <c r="F1787" s="226">
        <v>400</v>
      </c>
      <c r="G1787" s="227">
        <v>460240.40000000101</v>
      </c>
      <c r="H1787" s="192" t="s">
        <v>1077</v>
      </c>
    </row>
    <row r="1788" spans="1:8" ht="16" customHeight="1">
      <c r="A1788" s="185">
        <v>9</v>
      </c>
      <c r="B1788" s="193" t="s">
        <v>1067</v>
      </c>
      <c r="C1788" s="229" t="s">
        <v>2181</v>
      </c>
      <c r="D1788" s="229" t="s">
        <v>1046</v>
      </c>
      <c r="E1788" s="226"/>
      <c r="F1788" s="226">
        <v>18</v>
      </c>
      <c r="G1788" s="227">
        <v>460222.40000000101</v>
      </c>
      <c r="H1788" s="192" t="s">
        <v>1053</v>
      </c>
    </row>
    <row r="1789" spans="1:8" ht="16" customHeight="1">
      <c r="A1789" s="185">
        <v>9</v>
      </c>
      <c r="B1789" s="193" t="s">
        <v>1067</v>
      </c>
      <c r="C1789" s="229" t="s">
        <v>2182</v>
      </c>
      <c r="D1789" s="229" t="s">
        <v>1046</v>
      </c>
      <c r="E1789" s="226"/>
      <c r="F1789" s="226">
        <v>177.2</v>
      </c>
      <c r="G1789" s="227">
        <v>460045.200000001</v>
      </c>
      <c r="H1789" s="192" t="s">
        <v>1075</v>
      </c>
    </row>
    <row r="1790" spans="1:8" ht="16" customHeight="1">
      <c r="A1790" s="185">
        <v>9</v>
      </c>
      <c r="B1790" s="193" t="s">
        <v>1067</v>
      </c>
      <c r="C1790" s="229" t="s">
        <v>2183</v>
      </c>
      <c r="D1790" s="229" t="s">
        <v>1046</v>
      </c>
      <c r="E1790" s="226"/>
      <c r="F1790" s="226">
        <v>383.54</v>
      </c>
      <c r="G1790" s="227">
        <v>459661.66000000102</v>
      </c>
      <c r="H1790" s="192" t="s">
        <v>1075</v>
      </c>
    </row>
    <row r="1791" spans="1:8" ht="16" customHeight="1">
      <c r="A1791" s="185">
        <v>9</v>
      </c>
      <c r="B1791" s="193" t="s">
        <v>1067</v>
      </c>
      <c r="C1791" s="229" t="s">
        <v>2184</v>
      </c>
      <c r="D1791" s="229" t="s">
        <v>1046</v>
      </c>
      <c r="E1791" s="226"/>
      <c r="F1791" s="226">
        <v>40</v>
      </c>
      <c r="G1791" s="227">
        <v>459621.66000000102</v>
      </c>
      <c r="H1791" s="192" t="s">
        <v>1095</v>
      </c>
    </row>
    <row r="1792" spans="1:8" ht="16" customHeight="1">
      <c r="A1792" s="185">
        <v>9</v>
      </c>
      <c r="B1792" s="193" t="s">
        <v>1067</v>
      </c>
      <c r="C1792" s="229" t="s">
        <v>2185</v>
      </c>
      <c r="D1792" s="229" t="s">
        <v>1046</v>
      </c>
      <c r="E1792" s="226"/>
      <c r="F1792" s="226">
        <v>29000</v>
      </c>
      <c r="G1792" s="227">
        <v>430621.66000000102</v>
      </c>
      <c r="H1792" s="192" t="s">
        <v>1110</v>
      </c>
    </row>
    <row r="1793" spans="1:8" ht="16" customHeight="1">
      <c r="A1793" s="185">
        <v>9</v>
      </c>
      <c r="B1793" s="193" t="s">
        <v>1067</v>
      </c>
      <c r="C1793" s="229" t="s">
        <v>2186</v>
      </c>
      <c r="D1793" s="229" t="s">
        <v>1046</v>
      </c>
      <c r="E1793" s="226"/>
      <c r="F1793" s="226">
        <v>21000</v>
      </c>
      <c r="G1793" s="227">
        <v>409621.66000000102</v>
      </c>
      <c r="H1793" s="192" t="s">
        <v>1110</v>
      </c>
    </row>
    <row r="1794" spans="1:8" ht="16" customHeight="1">
      <c r="A1794" s="185">
        <v>9</v>
      </c>
      <c r="B1794" s="193" t="s">
        <v>1067</v>
      </c>
      <c r="C1794" s="229" t="s">
        <v>2187</v>
      </c>
      <c r="D1794" s="229" t="s">
        <v>1046</v>
      </c>
      <c r="E1794" s="226"/>
      <c r="F1794" s="226">
        <v>131851</v>
      </c>
      <c r="G1794" s="227">
        <v>277770.66000000102</v>
      </c>
      <c r="H1794" s="192" t="s">
        <v>1110</v>
      </c>
    </row>
    <row r="1795" spans="1:8" ht="16" customHeight="1">
      <c r="A1795" s="185">
        <v>9</v>
      </c>
      <c r="B1795" s="193" t="s">
        <v>1067</v>
      </c>
      <c r="C1795" s="229" t="s">
        <v>2188</v>
      </c>
      <c r="D1795" s="229" t="s">
        <v>1046</v>
      </c>
      <c r="E1795" s="226"/>
      <c r="F1795" s="226">
        <v>736.79</v>
      </c>
      <c r="G1795" s="227">
        <v>267033.87000000098</v>
      </c>
      <c r="H1795" s="192" t="s">
        <v>1075</v>
      </c>
    </row>
    <row r="1796" spans="1:8" ht="16" customHeight="1">
      <c r="A1796" s="185">
        <v>9</v>
      </c>
      <c r="B1796" s="193" t="s">
        <v>1067</v>
      </c>
      <c r="C1796" s="229" t="s">
        <v>2189</v>
      </c>
      <c r="D1796" s="229" t="s">
        <v>1046</v>
      </c>
      <c r="E1796" s="226"/>
      <c r="F1796" s="226">
        <v>120</v>
      </c>
      <c r="G1796" s="227">
        <v>266913.87000000098</v>
      </c>
      <c r="H1796" s="192" t="s">
        <v>1112</v>
      </c>
    </row>
    <row r="1797" spans="1:8" ht="16" customHeight="1">
      <c r="A1797" s="185">
        <v>9</v>
      </c>
      <c r="B1797" s="193" t="s">
        <v>1067</v>
      </c>
      <c r="C1797" s="229" t="s">
        <v>2190</v>
      </c>
      <c r="D1797" s="229" t="s">
        <v>1046</v>
      </c>
      <c r="E1797" s="226"/>
      <c r="F1797" s="226">
        <v>1260</v>
      </c>
      <c r="G1797" s="227">
        <v>265653.87000000098</v>
      </c>
      <c r="H1797" s="192" t="s">
        <v>1124</v>
      </c>
    </row>
    <row r="1798" spans="1:8" ht="16" customHeight="1">
      <c r="A1798" s="185">
        <v>9</v>
      </c>
      <c r="B1798" s="193" t="s">
        <v>1067</v>
      </c>
      <c r="C1798" s="229" t="s">
        <v>2191</v>
      </c>
      <c r="D1798" s="229" t="s">
        <v>1046</v>
      </c>
      <c r="E1798" s="226"/>
      <c r="F1798" s="226">
        <v>300</v>
      </c>
      <c r="G1798" s="227">
        <v>265353.87000000098</v>
      </c>
      <c r="H1798" s="192" t="s">
        <v>1124</v>
      </c>
    </row>
    <row r="1799" spans="1:8" ht="16" customHeight="1">
      <c r="A1799" s="185">
        <v>9</v>
      </c>
      <c r="B1799" s="193" t="s">
        <v>1067</v>
      </c>
      <c r="C1799" s="229" t="s">
        <v>1165</v>
      </c>
      <c r="D1799" s="229" t="s">
        <v>1046</v>
      </c>
      <c r="E1799" s="226"/>
      <c r="F1799" s="226">
        <v>21.7</v>
      </c>
      <c r="G1799" s="227">
        <v>265332.17000000097</v>
      </c>
      <c r="H1799" s="192" t="s">
        <v>1071</v>
      </c>
    </row>
    <row r="1800" spans="1:8" ht="16" customHeight="1">
      <c r="A1800" s="185">
        <v>9</v>
      </c>
      <c r="B1800" s="193" t="s">
        <v>1067</v>
      </c>
      <c r="C1800" s="229" t="s">
        <v>1165</v>
      </c>
      <c r="D1800" s="229" t="s">
        <v>1046</v>
      </c>
      <c r="E1800" s="226"/>
      <c r="F1800" s="226">
        <v>105.45</v>
      </c>
      <c r="G1800" s="227">
        <v>265226.72000000102</v>
      </c>
      <c r="H1800" s="192" t="s">
        <v>1071</v>
      </c>
    </row>
    <row r="1801" spans="1:8" ht="16" customHeight="1">
      <c r="A1801" s="185">
        <v>9</v>
      </c>
      <c r="B1801" s="193" t="s">
        <v>1067</v>
      </c>
      <c r="C1801" s="229" t="s">
        <v>1165</v>
      </c>
      <c r="D1801" s="229" t="s">
        <v>1046</v>
      </c>
      <c r="E1801" s="226"/>
      <c r="F1801" s="226">
        <v>29.45</v>
      </c>
      <c r="G1801" s="227">
        <v>265197.27000000101</v>
      </c>
      <c r="H1801" s="192" t="s">
        <v>1071</v>
      </c>
    </row>
    <row r="1802" spans="1:8" ht="16" customHeight="1">
      <c r="A1802" s="185">
        <v>9</v>
      </c>
      <c r="B1802" s="193" t="s">
        <v>1067</v>
      </c>
      <c r="C1802" s="229" t="s">
        <v>1165</v>
      </c>
      <c r="D1802" s="229" t="s">
        <v>1046</v>
      </c>
      <c r="E1802" s="226"/>
      <c r="F1802" s="226">
        <v>120.65</v>
      </c>
      <c r="G1802" s="227">
        <v>265076.62000000098</v>
      </c>
      <c r="H1802" s="192" t="s">
        <v>1071</v>
      </c>
    </row>
    <row r="1803" spans="1:8" ht="16" customHeight="1">
      <c r="A1803" s="185">
        <v>9</v>
      </c>
      <c r="B1803" s="193" t="s">
        <v>1067</v>
      </c>
      <c r="C1803" s="229" t="s">
        <v>1165</v>
      </c>
      <c r="D1803" s="229" t="s">
        <v>1046</v>
      </c>
      <c r="E1803" s="226"/>
      <c r="F1803" s="226">
        <v>21.7</v>
      </c>
      <c r="G1803" s="227">
        <v>265054.92000000097</v>
      </c>
      <c r="H1803" s="192" t="s">
        <v>1071</v>
      </c>
    </row>
    <row r="1804" spans="1:8" ht="16" customHeight="1">
      <c r="A1804" s="185">
        <v>9</v>
      </c>
      <c r="B1804" s="193" t="s">
        <v>1067</v>
      </c>
      <c r="C1804" s="229" t="s">
        <v>1165</v>
      </c>
      <c r="D1804" s="229" t="s">
        <v>1046</v>
      </c>
      <c r="E1804" s="226"/>
      <c r="F1804" s="226">
        <v>39.83</v>
      </c>
      <c r="G1804" s="227">
        <v>265015.09000000102</v>
      </c>
      <c r="H1804" s="192" t="s">
        <v>1071</v>
      </c>
    </row>
    <row r="1805" spans="1:8" ht="16" customHeight="1">
      <c r="A1805" s="185">
        <v>9</v>
      </c>
      <c r="B1805" s="193" t="s">
        <v>1067</v>
      </c>
      <c r="C1805" s="229" t="s">
        <v>1165</v>
      </c>
      <c r="D1805" s="229" t="s">
        <v>1046</v>
      </c>
      <c r="E1805" s="226"/>
      <c r="F1805" s="226">
        <v>39.83</v>
      </c>
      <c r="G1805" s="227">
        <v>264975.260000001</v>
      </c>
      <c r="H1805" s="192" t="s">
        <v>1071</v>
      </c>
    </row>
    <row r="1806" spans="1:8" ht="16" customHeight="1">
      <c r="A1806" s="185">
        <v>9</v>
      </c>
      <c r="B1806" s="193" t="s">
        <v>1067</v>
      </c>
      <c r="C1806" s="229" t="s">
        <v>2192</v>
      </c>
      <c r="D1806" s="229" t="s">
        <v>1046</v>
      </c>
      <c r="E1806" s="226"/>
      <c r="F1806" s="226">
        <v>6993.55</v>
      </c>
      <c r="G1806" s="227">
        <v>251501.50000000099</v>
      </c>
      <c r="H1806" s="192" t="s">
        <v>1075</v>
      </c>
    </row>
    <row r="1807" spans="1:8" ht="16" customHeight="1">
      <c r="A1807" s="185">
        <v>9</v>
      </c>
      <c r="B1807" s="193" t="s">
        <v>1067</v>
      </c>
      <c r="C1807" s="229" t="s">
        <v>2193</v>
      </c>
      <c r="D1807" s="229" t="s">
        <v>1046</v>
      </c>
      <c r="E1807" s="226"/>
      <c r="F1807" s="226">
        <v>5422.4</v>
      </c>
      <c r="G1807" s="227">
        <v>246079.100000001</v>
      </c>
      <c r="H1807" s="192" t="s">
        <v>1075</v>
      </c>
    </row>
    <row r="1808" spans="1:8" ht="16" customHeight="1">
      <c r="A1808" s="185">
        <v>9</v>
      </c>
      <c r="B1808" s="193" t="s">
        <v>1067</v>
      </c>
      <c r="C1808" s="229" t="s">
        <v>2194</v>
      </c>
      <c r="D1808" s="229" t="s">
        <v>1046</v>
      </c>
      <c r="E1808" s="226"/>
      <c r="F1808" s="226">
        <v>6015</v>
      </c>
      <c r="G1808" s="227">
        <v>240064.100000001</v>
      </c>
      <c r="H1808" s="192" t="s">
        <v>1075</v>
      </c>
    </row>
    <row r="1809" spans="1:8" ht="16" customHeight="1">
      <c r="A1809" s="185">
        <v>9</v>
      </c>
      <c r="B1809" s="193" t="s">
        <v>1067</v>
      </c>
      <c r="C1809" s="229" t="s">
        <v>2195</v>
      </c>
      <c r="D1809" s="229" t="s">
        <v>1046</v>
      </c>
      <c r="E1809" s="226"/>
      <c r="F1809" s="226">
        <v>53827.15</v>
      </c>
      <c r="G1809" s="227">
        <v>186236.950000001</v>
      </c>
      <c r="H1809" s="192" t="s">
        <v>1110</v>
      </c>
    </row>
    <row r="1810" spans="1:8" ht="16" customHeight="1">
      <c r="A1810" s="185">
        <v>9</v>
      </c>
      <c r="B1810" s="193" t="s">
        <v>1067</v>
      </c>
      <c r="C1810" s="229" t="s">
        <v>2196</v>
      </c>
      <c r="D1810" s="229" t="s">
        <v>1046</v>
      </c>
      <c r="E1810" s="226"/>
      <c r="F1810" s="226">
        <v>1000</v>
      </c>
      <c r="G1810" s="227">
        <v>185236.950000001</v>
      </c>
      <c r="H1810" s="192" t="s">
        <v>1077</v>
      </c>
    </row>
    <row r="1811" spans="1:8" ht="16" customHeight="1">
      <c r="A1811" s="185">
        <v>9</v>
      </c>
      <c r="B1811" s="193" t="s">
        <v>1067</v>
      </c>
      <c r="C1811" s="229" t="s">
        <v>2197</v>
      </c>
      <c r="D1811" s="229" t="s">
        <v>1046</v>
      </c>
      <c r="E1811" s="226"/>
      <c r="F1811" s="226">
        <v>30700</v>
      </c>
      <c r="G1811" s="227">
        <v>154536.950000001</v>
      </c>
      <c r="H1811" s="192" t="s">
        <v>1110</v>
      </c>
    </row>
    <row r="1812" spans="1:8" ht="16" customHeight="1">
      <c r="A1812" s="185">
        <v>9</v>
      </c>
      <c r="B1812" s="193" t="s">
        <v>1067</v>
      </c>
      <c r="C1812" s="229" t="s">
        <v>1165</v>
      </c>
      <c r="D1812" s="229" t="s">
        <v>1046</v>
      </c>
      <c r="E1812" s="226"/>
      <c r="F1812" s="226">
        <v>209.42</v>
      </c>
      <c r="G1812" s="227">
        <v>154327.53000000099</v>
      </c>
      <c r="H1812" s="192" t="s">
        <v>1071</v>
      </c>
    </row>
    <row r="1813" spans="1:8" ht="16" customHeight="1">
      <c r="A1813" s="185">
        <v>9</v>
      </c>
      <c r="B1813" s="193" t="s">
        <v>1067</v>
      </c>
      <c r="C1813" s="229" t="s">
        <v>1165</v>
      </c>
      <c r="D1813" s="229" t="s">
        <v>1046</v>
      </c>
      <c r="E1813" s="226"/>
      <c r="F1813" s="226">
        <v>22.8</v>
      </c>
      <c r="G1813" s="227">
        <v>114304.730000001</v>
      </c>
      <c r="H1813" s="192" t="s">
        <v>1071</v>
      </c>
    </row>
    <row r="1814" spans="1:8" ht="16" customHeight="1">
      <c r="A1814" s="185">
        <v>9</v>
      </c>
      <c r="B1814" s="193" t="s">
        <v>1067</v>
      </c>
      <c r="C1814" s="229" t="s">
        <v>1165</v>
      </c>
      <c r="D1814" s="229" t="s">
        <v>1046</v>
      </c>
      <c r="E1814" s="226"/>
      <c r="F1814" s="226">
        <v>101.65</v>
      </c>
      <c r="G1814" s="227">
        <v>114203.08000000101</v>
      </c>
      <c r="H1814" s="192" t="s">
        <v>1071</v>
      </c>
    </row>
    <row r="1815" spans="1:8" ht="16" customHeight="1">
      <c r="A1815" s="185">
        <v>9</v>
      </c>
      <c r="B1815" s="193" t="s">
        <v>1067</v>
      </c>
      <c r="C1815" s="229" t="s">
        <v>1165</v>
      </c>
      <c r="D1815" s="229" t="s">
        <v>1046</v>
      </c>
      <c r="E1815" s="226"/>
      <c r="F1815" s="226">
        <v>75.05</v>
      </c>
      <c r="G1815" s="227">
        <v>114128.030000001</v>
      </c>
      <c r="H1815" s="192" t="s">
        <v>1071</v>
      </c>
    </row>
    <row r="1816" spans="1:8" ht="16" customHeight="1">
      <c r="A1816" s="185">
        <v>9</v>
      </c>
      <c r="B1816" s="193" t="s">
        <v>1067</v>
      </c>
      <c r="C1816" s="229" t="s">
        <v>2198</v>
      </c>
      <c r="D1816" s="229" t="s">
        <v>1046</v>
      </c>
      <c r="E1816" s="226"/>
      <c r="F1816" s="226">
        <v>290</v>
      </c>
      <c r="G1816" s="227">
        <v>413962.93000000098</v>
      </c>
      <c r="H1816" s="192" t="s">
        <v>1822</v>
      </c>
    </row>
    <row r="1817" spans="1:8" ht="16" customHeight="1">
      <c r="A1817" s="185">
        <v>9</v>
      </c>
      <c r="B1817" s="193" t="s">
        <v>1067</v>
      </c>
      <c r="C1817" s="229" t="s">
        <v>2199</v>
      </c>
      <c r="D1817" s="229" t="s">
        <v>1046</v>
      </c>
      <c r="E1817" s="226"/>
      <c r="F1817" s="226">
        <v>222</v>
      </c>
      <c r="G1817" s="227">
        <v>413531.93000000098</v>
      </c>
      <c r="H1817" s="192" t="s">
        <v>1822</v>
      </c>
    </row>
    <row r="1818" spans="1:8" ht="16" customHeight="1">
      <c r="A1818" s="185">
        <v>9</v>
      </c>
      <c r="B1818" s="193" t="s">
        <v>1067</v>
      </c>
      <c r="C1818" s="229" t="s">
        <v>2200</v>
      </c>
      <c r="D1818" s="229" t="s">
        <v>1046</v>
      </c>
      <c r="E1818" s="226"/>
      <c r="F1818" s="226">
        <v>7036.9</v>
      </c>
      <c r="G1818" s="227">
        <v>406495.03000000102</v>
      </c>
      <c r="H1818" s="192" t="s">
        <v>1075</v>
      </c>
    </row>
    <row r="1819" spans="1:8" ht="16" customHeight="1">
      <c r="A1819" s="185">
        <v>9</v>
      </c>
      <c r="B1819" s="193" t="s">
        <v>1067</v>
      </c>
      <c r="C1819" s="229" t="s">
        <v>2201</v>
      </c>
      <c r="D1819" s="229" t="s">
        <v>1046</v>
      </c>
      <c r="E1819" s="226"/>
      <c r="F1819" s="226">
        <v>192</v>
      </c>
      <c r="G1819" s="227">
        <v>406303.03000000102</v>
      </c>
      <c r="H1819" s="192" t="s">
        <v>1124</v>
      </c>
    </row>
    <row r="1820" spans="1:8" ht="16" customHeight="1">
      <c r="A1820" s="185">
        <v>9</v>
      </c>
      <c r="B1820" s="193" t="s">
        <v>1067</v>
      </c>
      <c r="C1820" s="229" t="s">
        <v>2202</v>
      </c>
      <c r="D1820" s="229" t="s">
        <v>1046</v>
      </c>
      <c r="E1820" s="226"/>
      <c r="F1820" s="226">
        <v>465.52</v>
      </c>
      <c r="G1820" s="227">
        <v>405837.510000001</v>
      </c>
      <c r="H1820" s="192" t="s">
        <v>1075</v>
      </c>
    </row>
    <row r="1821" spans="1:8" ht="16" customHeight="1">
      <c r="A1821" s="185">
        <v>9</v>
      </c>
      <c r="B1821" s="193" t="s">
        <v>1067</v>
      </c>
      <c r="C1821" s="229" t="s">
        <v>2203</v>
      </c>
      <c r="D1821" s="229" t="s">
        <v>1046</v>
      </c>
      <c r="E1821" s="226"/>
      <c r="F1821" s="226">
        <v>360</v>
      </c>
      <c r="G1821" s="227">
        <v>405477.510000001</v>
      </c>
      <c r="H1821" s="192" t="s">
        <v>1075</v>
      </c>
    </row>
    <row r="1822" spans="1:8" ht="16" customHeight="1">
      <c r="A1822" s="185">
        <v>9</v>
      </c>
      <c r="B1822" s="193" t="s">
        <v>1067</v>
      </c>
      <c r="C1822" s="229" t="s">
        <v>2204</v>
      </c>
      <c r="D1822" s="229" t="s">
        <v>1046</v>
      </c>
      <c r="E1822" s="226"/>
      <c r="F1822" s="226">
        <v>1151.5</v>
      </c>
      <c r="G1822" s="227">
        <v>404326.010000001</v>
      </c>
      <c r="H1822" s="192" t="s">
        <v>1075</v>
      </c>
    </row>
    <row r="1823" spans="1:8" ht="16" customHeight="1">
      <c r="A1823" s="185">
        <v>9</v>
      </c>
      <c r="B1823" s="193" t="s">
        <v>1067</v>
      </c>
      <c r="C1823" s="229" t="s">
        <v>2205</v>
      </c>
      <c r="D1823" s="229" t="s">
        <v>1046</v>
      </c>
      <c r="E1823" s="226"/>
      <c r="F1823" s="226">
        <v>1500</v>
      </c>
      <c r="G1823" s="227">
        <v>402826.010000001</v>
      </c>
      <c r="H1823" s="192" t="s">
        <v>1110</v>
      </c>
    </row>
    <row r="1824" spans="1:8" ht="16" customHeight="1">
      <c r="A1824" s="185">
        <v>9</v>
      </c>
      <c r="B1824" s="193" t="s">
        <v>1067</v>
      </c>
      <c r="C1824" s="229" t="s">
        <v>2206</v>
      </c>
      <c r="D1824" s="229" t="s">
        <v>1046</v>
      </c>
      <c r="E1824" s="226"/>
      <c r="F1824" s="226">
        <v>640</v>
      </c>
      <c r="G1824" s="227">
        <v>402186.010000001</v>
      </c>
      <c r="H1824" s="192" t="s">
        <v>1047</v>
      </c>
    </row>
    <row r="1825" spans="1:8" ht="16" customHeight="1">
      <c r="A1825" s="185">
        <v>9</v>
      </c>
      <c r="B1825" s="193" t="s">
        <v>1067</v>
      </c>
      <c r="C1825" s="229" t="s">
        <v>2207</v>
      </c>
      <c r="D1825" s="229" t="s">
        <v>1046</v>
      </c>
      <c r="E1825" s="226"/>
      <c r="F1825" s="226">
        <v>33500</v>
      </c>
      <c r="G1825" s="227">
        <v>368686.010000001</v>
      </c>
      <c r="H1825" s="192" t="s">
        <v>1110</v>
      </c>
    </row>
    <row r="1826" spans="1:8" ht="16" customHeight="1">
      <c r="A1826" s="185">
        <v>9</v>
      </c>
      <c r="B1826" s="193" t="s">
        <v>1067</v>
      </c>
      <c r="C1826" s="229" t="s">
        <v>2208</v>
      </c>
      <c r="D1826" s="229" t="s">
        <v>1046</v>
      </c>
      <c r="E1826" s="226"/>
      <c r="F1826" s="226">
        <v>454.5</v>
      </c>
      <c r="G1826" s="227">
        <v>368231.510000001</v>
      </c>
      <c r="H1826" s="192" t="s">
        <v>1075</v>
      </c>
    </row>
    <row r="1827" spans="1:8" ht="16" customHeight="1">
      <c r="A1827" s="185">
        <v>9</v>
      </c>
      <c r="B1827" s="193" t="s">
        <v>1067</v>
      </c>
      <c r="C1827" s="229" t="s">
        <v>2209</v>
      </c>
      <c r="D1827" s="229" t="s">
        <v>1046</v>
      </c>
      <c r="E1827" s="226"/>
      <c r="F1827" s="226">
        <v>500</v>
      </c>
      <c r="G1827" s="227">
        <v>367731.510000001</v>
      </c>
      <c r="H1827" s="192" t="s">
        <v>1112</v>
      </c>
    </row>
    <row r="1828" spans="1:8" ht="16" customHeight="1">
      <c r="A1828" s="185">
        <v>9</v>
      </c>
      <c r="B1828" s="193" t="s">
        <v>1067</v>
      </c>
      <c r="C1828" s="229" t="s">
        <v>2210</v>
      </c>
      <c r="D1828" s="229" t="s">
        <v>1046</v>
      </c>
      <c r="E1828" s="226"/>
      <c r="F1828" s="226">
        <v>134.94999999999999</v>
      </c>
      <c r="G1828" s="227">
        <v>367596.56000000099</v>
      </c>
      <c r="H1828" s="192" t="s">
        <v>1077</v>
      </c>
    </row>
    <row r="1829" spans="1:8" ht="16" customHeight="1">
      <c r="A1829" s="185">
        <v>9</v>
      </c>
      <c r="B1829" s="193" t="s">
        <v>1067</v>
      </c>
      <c r="C1829" s="229" t="s">
        <v>2211</v>
      </c>
      <c r="D1829" s="229" t="s">
        <v>1046</v>
      </c>
      <c r="E1829" s="226"/>
      <c r="F1829" s="226">
        <v>1357.5</v>
      </c>
      <c r="G1829" s="227">
        <v>366239.06000000099</v>
      </c>
      <c r="H1829" s="192" t="s">
        <v>1075</v>
      </c>
    </row>
    <row r="1830" spans="1:8" ht="16" customHeight="1">
      <c r="A1830" s="185">
        <v>9</v>
      </c>
      <c r="B1830" s="193" t="s">
        <v>1067</v>
      </c>
      <c r="C1830" s="229" t="s">
        <v>2212</v>
      </c>
      <c r="D1830" s="229" t="s">
        <v>1046</v>
      </c>
      <c r="E1830" s="226"/>
      <c r="F1830" s="226">
        <v>141</v>
      </c>
      <c r="G1830" s="227">
        <v>366098.06000000099</v>
      </c>
      <c r="H1830" s="192" t="s">
        <v>1047</v>
      </c>
    </row>
    <row r="1831" spans="1:8" ht="16" customHeight="1">
      <c r="A1831" s="185">
        <v>9</v>
      </c>
      <c r="B1831" s="193" t="s">
        <v>1067</v>
      </c>
      <c r="C1831" s="229" t="s">
        <v>2213</v>
      </c>
      <c r="D1831" s="229" t="s">
        <v>1046</v>
      </c>
      <c r="E1831" s="226"/>
      <c r="F1831" s="226">
        <v>219</v>
      </c>
      <c r="G1831" s="227">
        <v>365879.06000000099</v>
      </c>
      <c r="H1831" s="192" t="s">
        <v>1095</v>
      </c>
    </row>
    <row r="1832" spans="1:8" ht="16" customHeight="1">
      <c r="A1832" s="185">
        <v>9</v>
      </c>
      <c r="B1832" s="193" t="s">
        <v>1067</v>
      </c>
      <c r="C1832" s="229" t="s">
        <v>2214</v>
      </c>
      <c r="D1832" s="229" t="s">
        <v>1046</v>
      </c>
      <c r="E1832" s="226"/>
      <c r="F1832" s="226">
        <v>134</v>
      </c>
      <c r="G1832" s="227">
        <v>365745.06000000099</v>
      </c>
      <c r="H1832" s="192" t="s">
        <v>1047</v>
      </c>
    </row>
    <row r="1833" spans="1:8" ht="16" customHeight="1">
      <c r="A1833" s="185">
        <v>9</v>
      </c>
      <c r="B1833" s="193" t="s">
        <v>1067</v>
      </c>
      <c r="C1833" s="229" t="s">
        <v>2215</v>
      </c>
      <c r="D1833" s="229" t="s">
        <v>1046</v>
      </c>
      <c r="E1833" s="226"/>
      <c r="F1833" s="226">
        <v>550</v>
      </c>
      <c r="G1833" s="227">
        <v>365195.06000000099</v>
      </c>
      <c r="H1833" s="192" t="s">
        <v>1047</v>
      </c>
    </row>
    <row r="1834" spans="1:8" ht="16" customHeight="1">
      <c r="A1834" s="185">
        <v>9</v>
      </c>
      <c r="B1834" s="193" t="s">
        <v>1067</v>
      </c>
      <c r="C1834" s="229" t="s">
        <v>2216</v>
      </c>
      <c r="D1834" s="229" t="s">
        <v>1046</v>
      </c>
      <c r="E1834" s="226"/>
      <c r="F1834" s="226">
        <v>494</v>
      </c>
      <c r="G1834" s="227">
        <v>364701.06000000099</v>
      </c>
      <c r="H1834" s="192" t="s">
        <v>1047</v>
      </c>
    </row>
    <row r="1835" spans="1:8" ht="16" customHeight="1">
      <c r="A1835" s="185">
        <v>9</v>
      </c>
      <c r="B1835" s="193" t="s">
        <v>1067</v>
      </c>
      <c r="C1835" s="229" t="s">
        <v>2217</v>
      </c>
      <c r="D1835" s="229" t="s">
        <v>1046</v>
      </c>
      <c r="E1835" s="226"/>
      <c r="F1835" s="226">
        <v>300</v>
      </c>
      <c r="G1835" s="227">
        <v>364401.06000000099</v>
      </c>
      <c r="H1835" s="192" t="s">
        <v>1077</v>
      </c>
    </row>
    <row r="1836" spans="1:8" ht="16" customHeight="1">
      <c r="A1836" s="185">
        <v>9</v>
      </c>
      <c r="B1836" s="193" t="s">
        <v>1067</v>
      </c>
      <c r="C1836" s="229" t="s">
        <v>2218</v>
      </c>
      <c r="D1836" s="229" t="s">
        <v>1046</v>
      </c>
      <c r="E1836" s="226"/>
      <c r="F1836" s="226">
        <v>569.49</v>
      </c>
      <c r="G1836" s="227">
        <v>363831.570000001</v>
      </c>
      <c r="H1836" s="192" t="s">
        <v>1047</v>
      </c>
    </row>
    <row r="1837" spans="1:8" ht="16" customHeight="1">
      <c r="A1837" s="185">
        <v>9</v>
      </c>
      <c r="B1837" s="193" t="s">
        <v>1067</v>
      </c>
      <c r="C1837" s="229" t="s">
        <v>2219</v>
      </c>
      <c r="D1837" s="229" t="s">
        <v>1046</v>
      </c>
      <c r="E1837" s="226"/>
      <c r="F1837" s="226">
        <v>173.5</v>
      </c>
      <c r="G1837" s="227">
        <v>363658.070000001</v>
      </c>
      <c r="H1837" s="192" t="s">
        <v>1047</v>
      </c>
    </row>
    <row r="1838" spans="1:8" ht="16" customHeight="1">
      <c r="A1838" s="185">
        <v>9</v>
      </c>
      <c r="B1838" s="193" t="s">
        <v>1067</v>
      </c>
      <c r="C1838" s="229" t="s">
        <v>2220</v>
      </c>
      <c r="D1838" s="229" t="s">
        <v>1046</v>
      </c>
      <c r="E1838" s="226"/>
      <c r="F1838" s="226">
        <v>1325</v>
      </c>
      <c r="G1838" s="227">
        <v>362333.070000001</v>
      </c>
      <c r="H1838" s="192" t="s">
        <v>1047</v>
      </c>
    </row>
    <row r="1839" spans="1:8" ht="16" customHeight="1">
      <c r="A1839" s="185">
        <v>9</v>
      </c>
      <c r="B1839" s="193" t="s">
        <v>1067</v>
      </c>
      <c r="C1839" s="229" t="s">
        <v>2221</v>
      </c>
      <c r="D1839" s="229" t="s">
        <v>1046</v>
      </c>
      <c r="E1839" s="226"/>
      <c r="F1839" s="226">
        <v>1200</v>
      </c>
      <c r="G1839" s="227">
        <v>361133.070000001</v>
      </c>
      <c r="H1839" s="192" t="s">
        <v>1081</v>
      </c>
    </row>
    <row r="1840" spans="1:8" ht="16" customHeight="1">
      <c r="A1840" s="185">
        <v>9</v>
      </c>
      <c r="B1840" s="193" t="s">
        <v>1067</v>
      </c>
      <c r="C1840" s="229" t="s">
        <v>2222</v>
      </c>
      <c r="D1840" s="229" t="s">
        <v>1046</v>
      </c>
      <c r="E1840" s="226"/>
      <c r="F1840" s="226">
        <v>110</v>
      </c>
      <c r="G1840" s="227">
        <v>361023.070000001</v>
      </c>
      <c r="H1840" s="192" t="s">
        <v>1108</v>
      </c>
    </row>
    <row r="1841" spans="1:8" ht="16" customHeight="1">
      <c r="A1841" s="185">
        <v>9</v>
      </c>
      <c r="B1841" s="193" t="s">
        <v>1067</v>
      </c>
      <c r="C1841" s="229" t="s">
        <v>2223</v>
      </c>
      <c r="D1841" s="229" t="s">
        <v>1046</v>
      </c>
      <c r="E1841" s="226"/>
      <c r="F1841" s="226">
        <v>3239</v>
      </c>
      <c r="G1841" s="227">
        <v>357784.070000001</v>
      </c>
      <c r="H1841" s="192" t="s">
        <v>1104</v>
      </c>
    </row>
    <row r="1842" spans="1:8" ht="16" customHeight="1">
      <c r="A1842" s="185">
        <v>9</v>
      </c>
      <c r="B1842" s="193" t="s">
        <v>1067</v>
      </c>
      <c r="C1842" s="229" t="s">
        <v>2224</v>
      </c>
      <c r="D1842" s="229" t="s">
        <v>1046</v>
      </c>
      <c r="E1842" s="226"/>
      <c r="F1842" s="226">
        <v>646.5</v>
      </c>
      <c r="G1842" s="227">
        <v>357137.570000001</v>
      </c>
      <c r="H1842" s="192" t="s">
        <v>1075</v>
      </c>
    </row>
    <row r="1843" spans="1:8" ht="16" customHeight="1">
      <c r="A1843" s="185">
        <v>9</v>
      </c>
      <c r="B1843" s="193" t="s">
        <v>1067</v>
      </c>
      <c r="C1843" s="229" t="s">
        <v>2225</v>
      </c>
      <c r="D1843" s="229" t="s">
        <v>1046</v>
      </c>
      <c r="E1843" s="226"/>
      <c r="F1843" s="226">
        <v>130</v>
      </c>
      <c r="G1843" s="227">
        <v>357007.570000001</v>
      </c>
      <c r="H1843" s="192" t="s">
        <v>1053</v>
      </c>
    </row>
    <row r="1844" spans="1:8" ht="16" customHeight="1">
      <c r="A1844" s="185">
        <v>9</v>
      </c>
      <c r="B1844" s="193" t="s">
        <v>1067</v>
      </c>
      <c r="C1844" s="229" t="s">
        <v>2226</v>
      </c>
      <c r="D1844" s="229" t="s">
        <v>1046</v>
      </c>
      <c r="E1844" s="226"/>
      <c r="F1844" s="226">
        <v>72050</v>
      </c>
      <c r="G1844" s="227">
        <v>284957.570000001</v>
      </c>
      <c r="H1844" s="192" t="s">
        <v>1110</v>
      </c>
    </row>
    <row r="1845" spans="1:8" ht="16" customHeight="1">
      <c r="A1845" s="185">
        <v>9</v>
      </c>
      <c r="B1845" s="193" t="s">
        <v>1067</v>
      </c>
      <c r="C1845" s="229" t="s">
        <v>2227</v>
      </c>
      <c r="D1845" s="229" t="s">
        <v>1046</v>
      </c>
      <c r="E1845" s="226"/>
      <c r="F1845" s="226">
        <v>13740</v>
      </c>
      <c r="G1845" s="227">
        <v>271217.570000001</v>
      </c>
      <c r="H1845" s="192" t="s">
        <v>1047</v>
      </c>
    </row>
    <row r="1846" spans="1:8" ht="16" customHeight="1">
      <c r="A1846" s="185">
        <v>9</v>
      </c>
      <c r="B1846" s="193" t="s">
        <v>1067</v>
      </c>
      <c r="C1846" s="229" t="s">
        <v>2228</v>
      </c>
      <c r="D1846" s="229" t="s">
        <v>1046</v>
      </c>
      <c r="E1846" s="226"/>
      <c r="F1846" s="226">
        <v>104715</v>
      </c>
      <c r="G1846" s="227">
        <v>166502.570000001</v>
      </c>
      <c r="H1846" s="192" t="s">
        <v>1110</v>
      </c>
    </row>
    <row r="1847" spans="1:8" ht="16" customHeight="1">
      <c r="A1847" s="185">
        <v>9</v>
      </c>
      <c r="B1847" s="193" t="s">
        <v>1067</v>
      </c>
      <c r="C1847" s="229" t="s">
        <v>2229</v>
      </c>
      <c r="D1847" s="224" t="s">
        <v>1046</v>
      </c>
      <c r="E1847" s="226"/>
      <c r="F1847" s="226">
        <v>7880.78</v>
      </c>
      <c r="G1847" s="227">
        <v>158621.790000001</v>
      </c>
      <c r="H1847" s="192" t="s">
        <v>1079</v>
      </c>
    </row>
    <row r="1848" spans="1:8" ht="16" customHeight="1">
      <c r="A1848" s="185">
        <v>9</v>
      </c>
      <c r="B1848" s="193" t="s">
        <v>1067</v>
      </c>
      <c r="C1848" s="229" t="s">
        <v>2230</v>
      </c>
      <c r="D1848" s="224" t="s">
        <v>1046</v>
      </c>
      <c r="E1848" s="226"/>
      <c r="F1848" s="226">
        <v>1361.5</v>
      </c>
      <c r="G1848" s="227">
        <v>157260.290000001</v>
      </c>
      <c r="H1848" s="192" t="s">
        <v>1116</v>
      </c>
    </row>
    <row r="1849" spans="1:8" ht="16" customHeight="1">
      <c r="A1849" s="185">
        <v>9</v>
      </c>
      <c r="B1849" s="193" t="s">
        <v>1067</v>
      </c>
      <c r="C1849" s="229" t="s">
        <v>1165</v>
      </c>
      <c r="D1849" s="232" t="s">
        <v>1046</v>
      </c>
      <c r="E1849" s="226"/>
      <c r="F1849" s="226">
        <v>9.5</v>
      </c>
      <c r="G1849" s="227">
        <v>157250.790000001</v>
      </c>
      <c r="H1849" s="192" t="s">
        <v>1071</v>
      </c>
    </row>
    <row r="1850" spans="1:8" ht="16" customHeight="1">
      <c r="A1850" s="185">
        <v>9</v>
      </c>
      <c r="B1850" s="193" t="s">
        <v>1067</v>
      </c>
      <c r="C1850" s="229" t="s">
        <v>1165</v>
      </c>
      <c r="D1850" s="232" t="s">
        <v>1046</v>
      </c>
      <c r="E1850" s="226"/>
      <c r="F1850" s="226">
        <v>103.25</v>
      </c>
      <c r="G1850" s="227">
        <v>157147.540000001</v>
      </c>
      <c r="H1850" s="192" t="s">
        <v>1071</v>
      </c>
    </row>
    <row r="1851" spans="1:8" ht="16" customHeight="1">
      <c r="A1851" s="185">
        <v>9</v>
      </c>
      <c r="B1851" s="193" t="s">
        <v>1067</v>
      </c>
      <c r="C1851" s="229" t="s">
        <v>2231</v>
      </c>
      <c r="D1851" s="232" t="s">
        <v>1046</v>
      </c>
      <c r="E1851" s="226"/>
      <c r="F1851" s="226">
        <v>10430</v>
      </c>
      <c r="G1851" s="227">
        <v>146717.540000001</v>
      </c>
      <c r="H1851" s="192" t="s">
        <v>1822</v>
      </c>
    </row>
    <row r="1852" spans="1:8" ht="16" customHeight="1">
      <c r="A1852" s="185">
        <v>9</v>
      </c>
      <c r="B1852" s="193" t="s">
        <v>1067</v>
      </c>
      <c r="C1852" s="229" t="s">
        <v>2232</v>
      </c>
      <c r="D1852" s="232" t="s">
        <v>1046</v>
      </c>
      <c r="E1852" s="226"/>
      <c r="F1852" s="226">
        <v>18900</v>
      </c>
      <c r="G1852" s="227">
        <v>127817.540000001</v>
      </c>
      <c r="H1852" s="192" t="s">
        <v>1110</v>
      </c>
    </row>
    <row r="1853" spans="1:8" ht="16" customHeight="1">
      <c r="A1853" s="185">
        <v>9</v>
      </c>
      <c r="B1853" s="193" t="s">
        <v>1067</v>
      </c>
      <c r="C1853" s="229" t="s">
        <v>1165</v>
      </c>
      <c r="D1853" s="232" t="s">
        <v>1046</v>
      </c>
      <c r="E1853" s="226"/>
      <c r="F1853" s="226">
        <v>122.16</v>
      </c>
      <c r="G1853" s="227">
        <v>127695.38000000099</v>
      </c>
      <c r="H1853" s="192" t="s">
        <v>1071</v>
      </c>
    </row>
    <row r="1854" spans="1:8" ht="16" customHeight="1">
      <c r="A1854" s="185">
        <v>9</v>
      </c>
      <c r="B1854" s="193" t="s">
        <v>1067</v>
      </c>
      <c r="C1854" s="229" t="s">
        <v>2233</v>
      </c>
      <c r="D1854" s="232" t="s">
        <v>1046</v>
      </c>
      <c r="E1854" s="226"/>
      <c r="F1854" s="226">
        <v>14050</v>
      </c>
      <c r="G1854" s="227">
        <v>113645.38000000099</v>
      </c>
      <c r="H1854" s="192" t="s">
        <v>1091</v>
      </c>
    </row>
    <row r="1855" spans="1:8" ht="16" customHeight="1">
      <c r="A1855" s="185">
        <v>9</v>
      </c>
      <c r="B1855" s="193" t="s">
        <v>1067</v>
      </c>
      <c r="C1855" s="229" t="s">
        <v>2234</v>
      </c>
      <c r="D1855" s="232" t="s">
        <v>1046</v>
      </c>
      <c r="E1855" s="226"/>
      <c r="F1855" s="226">
        <v>10000</v>
      </c>
      <c r="G1855" s="227">
        <v>103645.38000000099</v>
      </c>
      <c r="H1855" s="192" t="s">
        <v>1091</v>
      </c>
    </row>
    <row r="1856" spans="1:8" ht="16" customHeight="1">
      <c r="A1856" s="185">
        <v>9</v>
      </c>
      <c r="B1856" s="193" t="s">
        <v>1067</v>
      </c>
      <c r="C1856" s="229" t="s">
        <v>2235</v>
      </c>
      <c r="D1856" s="229" t="s">
        <v>1046</v>
      </c>
      <c r="E1856" s="226"/>
      <c r="F1856" s="226">
        <v>3200</v>
      </c>
      <c r="G1856" s="227">
        <v>402928.16000000102</v>
      </c>
      <c r="H1856" s="192" t="s">
        <v>1110</v>
      </c>
    </row>
    <row r="1857" spans="1:8" ht="16" customHeight="1">
      <c r="A1857" s="185">
        <v>9</v>
      </c>
      <c r="B1857" s="193" t="s">
        <v>1067</v>
      </c>
      <c r="C1857" s="220" t="s">
        <v>2236</v>
      </c>
      <c r="D1857" s="229" t="s">
        <v>1046</v>
      </c>
      <c r="E1857" s="226"/>
      <c r="F1857" s="226">
        <v>980</v>
      </c>
      <c r="G1857" s="227">
        <v>401948.16000000102</v>
      </c>
      <c r="H1857" s="192" t="s">
        <v>1822</v>
      </c>
    </row>
    <row r="1858" spans="1:8" ht="16" customHeight="1">
      <c r="A1858" s="185">
        <v>9</v>
      </c>
      <c r="B1858" s="193" t="s">
        <v>1067</v>
      </c>
      <c r="C1858" s="229" t="s">
        <v>2237</v>
      </c>
      <c r="D1858" s="229" t="s">
        <v>1046</v>
      </c>
      <c r="E1858" s="226"/>
      <c r="F1858" s="226">
        <v>280</v>
      </c>
      <c r="G1858" s="227">
        <v>401668.16000000102</v>
      </c>
      <c r="H1858" s="192" t="s">
        <v>1124</v>
      </c>
    </row>
    <row r="1859" spans="1:8" ht="16" customHeight="1">
      <c r="A1859" s="185">
        <v>9</v>
      </c>
      <c r="B1859" s="193" t="s">
        <v>1067</v>
      </c>
      <c r="C1859" s="228" t="s">
        <v>2238</v>
      </c>
      <c r="D1859" s="229" t="s">
        <v>1046</v>
      </c>
      <c r="E1859" s="226"/>
      <c r="F1859" s="226">
        <v>836</v>
      </c>
      <c r="G1859" s="227">
        <v>400832.16000000102</v>
      </c>
      <c r="H1859" s="192" t="s">
        <v>1124</v>
      </c>
    </row>
    <row r="1860" spans="1:8" ht="16" customHeight="1">
      <c r="A1860" s="185">
        <v>9</v>
      </c>
      <c r="B1860" s="193" t="s">
        <v>1067</v>
      </c>
      <c r="C1860" s="228" t="s">
        <v>2239</v>
      </c>
      <c r="D1860" s="229" t="s">
        <v>1046</v>
      </c>
      <c r="E1860" s="244"/>
      <c r="F1860" s="244">
        <v>6413.45</v>
      </c>
      <c r="G1860" s="227">
        <v>394413.71000000101</v>
      </c>
      <c r="H1860" s="192" t="s">
        <v>1110</v>
      </c>
    </row>
    <row r="1861" spans="1:8" ht="16" customHeight="1">
      <c r="A1861" s="185">
        <v>9</v>
      </c>
      <c r="B1861" s="193" t="s">
        <v>1067</v>
      </c>
      <c r="C1861" s="220" t="s">
        <v>2240</v>
      </c>
      <c r="D1861" s="229" t="s">
        <v>1046</v>
      </c>
      <c r="E1861" s="244"/>
      <c r="F1861" s="244">
        <v>7121.1</v>
      </c>
      <c r="G1861" s="227">
        <v>387292.61000000098</v>
      </c>
      <c r="H1861" s="192" t="s">
        <v>1822</v>
      </c>
    </row>
    <row r="1862" spans="1:8" ht="16" customHeight="1">
      <c r="A1862" s="185">
        <v>9</v>
      </c>
      <c r="B1862" s="193" t="s">
        <v>1067</v>
      </c>
      <c r="C1862" s="228" t="s">
        <v>2107</v>
      </c>
      <c r="D1862" s="245" t="s">
        <v>1046</v>
      </c>
      <c r="E1862" s="244"/>
      <c r="F1862" s="244">
        <v>3000</v>
      </c>
      <c r="G1862" s="227">
        <v>374292.61000000098</v>
      </c>
      <c r="H1862" s="192" t="s">
        <v>1091</v>
      </c>
    </row>
    <row r="1863" spans="1:8" ht="16" customHeight="1">
      <c r="A1863" s="185">
        <v>9</v>
      </c>
      <c r="B1863" s="193" t="s">
        <v>1067</v>
      </c>
      <c r="C1863" s="228" t="s">
        <v>2241</v>
      </c>
      <c r="D1863" s="245" t="s">
        <v>1046</v>
      </c>
      <c r="E1863" s="244"/>
      <c r="F1863" s="244">
        <v>8000</v>
      </c>
      <c r="G1863" s="227">
        <v>366292.61000000098</v>
      </c>
      <c r="H1863" s="192" t="s">
        <v>1110</v>
      </c>
    </row>
    <row r="1864" spans="1:8" ht="16" customHeight="1">
      <c r="A1864" s="185">
        <v>9</v>
      </c>
      <c r="B1864" s="193" t="s">
        <v>1067</v>
      </c>
      <c r="C1864" s="229" t="s">
        <v>1165</v>
      </c>
      <c r="D1864" s="232" t="s">
        <v>1046</v>
      </c>
      <c r="E1864" s="226"/>
      <c r="F1864" s="226">
        <v>15.16</v>
      </c>
      <c r="G1864" s="227">
        <v>335277.450000001</v>
      </c>
      <c r="H1864" s="192" t="s">
        <v>1071</v>
      </c>
    </row>
    <row r="1865" spans="1:8" ht="16" customHeight="1">
      <c r="A1865" s="185">
        <v>9</v>
      </c>
      <c r="B1865" s="193" t="s">
        <v>1067</v>
      </c>
      <c r="C1865" s="246" t="s">
        <v>2242</v>
      </c>
      <c r="D1865" s="245" t="s">
        <v>1046</v>
      </c>
      <c r="E1865" s="226"/>
      <c r="F1865" s="226">
        <v>5780</v>
      </c>
      <c r="G1865" s="227">
        <v>229497.450000001</v>
      </c>
      <c r="H1865" s="192" t="s">
        <v>1110</v>
      </c>
    </row>
    <row r="1866" spans="1:8" ht="16" customHeight="1">
      <c r="A1866" s="185">
        <v>9</v>
      </c>
      <c r="B1866" s="193" t="s">
        <v>1067</v>
      </c>
      <c r="C1866" s="246" t="s">
        <v>2243</v>
      </c>
      <c r="D1866" s="245" t="s">
        <v>1046</v>
      </c>
      <c r="E1866" s="226"/>
      <c r="F1866" s="226">
        <v>1770.41</v>
      </c>
      <c r="G1866" s="227">
        <v>227727.040000001</v>
      </c>
      <c r="H1866" s="192" t="s">
        <v>1822</v>
      </c>
    </row>
    <row r="1867" spans="1:8" ht="16" customHeight="1">
      <c r="A1867" s="185">
        <v>9</v>
      </c>
      <c r="B1867" s="193" t="s">
        <v>1067</v>
      </c>
      <c r="C1867" s="229" t="s">
        <v>2244</v>
      </c>
      <c r="D1867" s="245" t="s">
        <v>1046</v>
      </c>
      <c r="E1867" s="226"/>
      <c r="F1867" s="226">
        <v>2006</v>
      </c>
      <c r="G1867" s="227">
        <v>225721.040000001</v>
      </c>
      <c r="H1867" s="192" t="s">
        <v>1124</v>
      </c>
    </row>
    <row r="1868" spans="1:8" ht="16" customHeight="1">
      <c r="A1868" s="185">
        <v>9</v>
      </c>
      <c r="B1868" s="193" t="s">
        <v>1067</v>
      </c>
      <c r="C1868" s="229" t="s">
        <v>2245</v>
      </c>
      <c r="D1868" s="245" t="s">
        <v>1046</v>
      </c>
      <c r="E1868" s="226"/>
      <c r="F1868" s="226">
        <v>500</v>
      </c>
      <c r="G1868" s="227">
        <v>225221.040000001</v>
      </c>
      <c r="H1868" s="192" t="s">
        <v>1124</v>
      </c>
    </row>
    <row r="1869" spans="1:8" ht="16" customHeight="1">
      <c r="A1869" s="185">
        <v>9</v>
      </c>
      <c r="B1869" s="193" t="s">
        <v>1067</v>
      </c>
      <c r="C1869" s="229" t="s">
        <v>2246</v>
      </c>
      <c r="D1869" s="245" t="s">
        <v>1046</v>
      </c>
      <c r="E1869" s="226"/>
      <c r="F1869" s="226">
        <v>230</v>
      </c>
      <c r="G1869" s="227">
        <v>224991.040000001</v>
      </c>
      <c r="H1869" s="192" t="s">
        <v>1124</v>
      </c>
    </row>
    <row r="1870" spans="1:8" ht="16" customHeight="1">
      <c r="A1870" s="185">
        <v>9</v>
      </c>
      <c r="B1870" s="193" t="s">
        <v>1067</v>
      </c>
      <c r="C1870" s="229" t="s">
        <v>2247</v>
      </c>
      <c r="D1870" s="245" t="s">
        <v>1046</v>
      </c>
      <c r="E1870" s="226"/>
      <c r="F1870" s="226">
        <v>5200</v>
      </c>
      <c r="G1870" s="227">
        <v>218330.390000001</v>
      </c>
      <c r="H1870" s="192" t="s">
        <v>1077</v>
      </c>
    </row>
    <row r="1871" spans="1:8" ht="16" customHeight="1">
      <c r="A1871" s="185">
        <v>9</v>
      </c>
      <c r="B1871" s="193" t="s">
        <v>1067</v>
      </c>
      <c r="C1871" s="229" t="s">
        <v>2248</v>
      </c>
      <c r="D1871" s="245" t="s">
        <v>1046</v>
      </c>
      <c r="E1871" s="226"/>
      <c r="F1871" s="226">
        <v>494</v>
      </c>
      <c r="G1871" s="227">
        <v>217836.390000001</v>
      </c>
      <c r="H1871" s="192" t="s">
        <v>1053</v>
      </c>
    </row>
    <row r="1872" spans="1:8" ht="16" customHeight="1">
      <c r="A1872" s="185">
        <v>9</v>
      </c>
      <c r="B1872" s="193" t="s">
        <v>1067</v>
      </c>
      <c r="C1872" s="229" t="s">
        <v>2249</v>
      </c>
      <c r="D1872" s="245" t="s">
        <v>1046</v>
      </c>
      <c r="E1872" s="226"/>
      <c r="F1872" s="226">
        <v>11505</v>
      </c>
      <c r="G1872" s="227">
        <v>206331.390000001</v>
      </c>
      <c r="H1872" s="192" t="s">
        <v>1047</v>
      </c>
    </row>
    <row r="1873" spans="1:8" ht="16" customHeight="1">
      <c r="A1873" s="185">
        <v>9</v>
      </c>
      <c r="B1873" s="193" t="s">
        <v>1067</v>
      </c>
      <c r="C1873" s="229" t="s">
        <v>2250</v>
      </c>
      <c r="D1873" s="245" t="s">
        <v>1046</v>
      </c>
      <c r="E1873" s="226"/>
      <c r="F1873" s="226">
        <v>1580</v>
      </c>
      <c r="G1873" s="227">
        <v>204751.390000001</v>
      </c>
      <c r="H1873" s="192" t="s">
        <v>1047</v>
      </c>
    </row>
    <row r="1874" spans="1:8" ht="16" customHeight="1">
      <c r="A1874" s="185">
        <v>9</v>
      </c>
      <c r="B1874" s="193" t="s">
        <v>1067</v>
      </c>
      <c r="C1874" s="229" t="s">
        <v>2251</v>
      </c>
      <c r="D1874" s="245" t="s">
        <v>1046</v>
      </c>
      <c r="E1874" s="226"/>
      <c r="F1874" s="226">
        <v>15</v>
      </c>
      <c r="G1874" s="227">
        <v>204736.390000001</v>
      </c>
      <c r="H1874" s="192" t="s">
        <v>1053</v>
      </c>
    </row>
    <row r="1875" spans="1:8" ht="16" customHeight="1">
      <c r="A1875" s="185">
        <v>9</v>
      </c>
      <c r="B1875" s="193" t="s">
        <v>1067</v>
      </c>
      <c r="C1875" s="229" t="s">
        <v>2252</v>
      </c>
      <c r="D1875" s="245" t="s">
        <v>1046</v>
      </c>
      <c r="E1875" s="226"/>
      <c r="F1875" s="226">
        <v>1657</v>
      </c>
      <c r="G1875" s="227">
        <v>203079.390000001</v>
      </c>
      <c r="H1875" s="192" t="s">
        <v>1047</v>
      </c>
    </row>
    <row r="1876" spans="1:8" ht="16" customHeight="1">
      <c r="A1876" s="185">
        <v>9</v>
      </c>
      <c r="B1876" s="193" t="s">
        <v>1067</v>
      </c>
      <c r="C1876" s="229" t="s">
        <v>2253</v>
      </c>
      <c r="D1876" s="245" t="s">
        <v>1046</v>
      </c>
      <c r="E1876" s="226"/>
      <c r="F1876" s="226">
        <v>2608.4</v>
      </c>
      <c r="G1876" s="227">
        <v>200470.99000000101</v>
      </c>
      <c r="H1876" s="192" t="s">
        <v>1047</v>
      </c>
    </row>
    <row r="1877" spans="1:8" ht="16" customHeight="1">
      <c r="A1877" s="185">
        <v>9</v>
      </c>
      <c r="B1877" s="193" t="s">
        <v>1067</v>
      </c>
      <c r="C1877" s="229" t="s">
        <v>1165</v>
      </c>
      <c r="D1877" s="245" t="s">
        <v>1046</v>
      </c>
      <c r="E1877" s="226"/>
      <c r="F1877" s="226">
        <v>170.05</v>
      </c>
      <c r="G1877" s="227">
        <v>200300.94000000099</v>
      </c>
      <c r="H1877" s="192" t="s">
        <v>1071</v>
      </c>
    </row>
    <row r="1878" spans="1:8" ht="16" customHeight="1">
      <c r="A1878" s="185">
        <v>9</v>
      </c>
      <c r="B1878" s="193" t="s">
        <v>1067</v>
      </c>
      <c r="C1878" s="229" t="s">
        <v>1165</v>
      </c>
      <c r="D1878" s="245" t="s">
        <v>1046</v>
      </c>
      <c r="E1878" s="226"/>
      <c r="F1878" s="226">
        <v>104.18</v>
      </c>
      <c r="G1878" s="227">
        <v>200196.760000001</v>
      </c>
      <c r="H1878" s="192" t="s">
        <v>1071</v>
      </c>
    </row>
    <row r="1879" spans="1:8" ht="16" customHeight="1">
      <c r="A1879" s="185">
        <v>9</v>
      </c>
      <c r="B1879" s="193" t="s">
        <v>1067</v>
      </c>
      <c r="C1879" s="229" t="s">
        <v>1165</v>
      </c>
      <c r="D1879" s="245" t="s">
        <v>1046</v>
      </c>
      <c r="E1879" s="226"/>
      <c r="F1879" s="226">
        <v>127.93</v>
      </c>
      <c r="G1879" s="227">
        <v>200068.83000000101</v>
      </c>
      <c r="H1879" s="192" t="s">
        <v>1071</v>
      </c>
    </row>
    <row r="1880" spans="1:8" ht="16" customHeight="1">
      <c r="A1880" s="185">
        <v>9</v>
      </c>
      <c r="B1880" s="193" t="s">
        <v>1067</v>
      </c>
      <c r="C1880" s="229" t="s">
        <v>1165</v>
      </c>
      <c r="D1880" s="245" t="s">
        <v>1046</v>
      </c>
      <c r="E1880" s="226"/>
      <c r="F1880" s="226">
        <v>8.5500000000000007</v>
      </c>
      <c r="G1880" s="227">
        <v>200060.28000000099</v>
      </c>
      <c r="H1880" s="192" t="s">
        <v>1071</v>
      </c>
    </row>
    <row r="1881" spans="1:8" ht="16" customHeight="1">
      <c r="A1881" s="185">
        <v>9</v>
      </c>
      <c r="B1881" s="193" t="s">
        <v>1067</v>
      </c>
      <c r="C1881" s="229" t="s">
        <v>1165</v>
      </c>
      <c r="D1881" s="245" t="s">
        <v>1046</v>
      </c>
      <c r="E1881" s="226"/>
      <c r="F1881" s="226">
        <v>8.5500000000000007</v>
      </c>
      <c r="G1881" s="227">
        <v>200051.730000001</v>
      </c>
      <c r="H1881" s="192" t="s">
        <v>1071</v>
      </c>
    </row>
    <row r="1882" spans="1:8" ht="16" customHeight="1">
      <c r="A1882" s="185">
        <v>9</v>
      </c>
      <c r="B1882" s="193" t="s">
        <v>1067</v>
      </c>
      <c r="C1882" s="229" t="s">
        <v>1165</v>
      </c>
      <c r="D1882" s="245" t="s">
        <v>1046</v>
      </c>
      <c r="E1882" s="226"/>
      <c r="F1882" s="226">
        <v>21.7</v>
      </c>
      <c r="G1882" s="227">
        <v>200030.03000000099</v>
      </c>
      <c r="H1882" s="192" t="s">
        <v>1071</v>
      </c>
    </row>
    <row r="1883" spans="1:8" ht="16" customHeight="1">
      <c r="A1883" s="185">
        <v>9</v>
      </c>
      <c r="B1883" s="193" t="s">
        <v>1067</v>
      </c>
      <c r="C1883" s="229" t="s">
        <v>1165</v>
      </c>
      <c r="D1883" s="245" t="s">
        <v>1046</v>
      </c>
      <c r="E1883" s="226"/>
      <c r="F1883" s="226">
        <v>21.7</v>
      </c>
      <c r="G1883" s="227">
        <v>200008.33000000101</v>
      </c>
      <c r="H1883" s="192" t="s">
        <v>1071</v>
      </c>
    </row>
    <row r="1884" spans="1:8" ht="16" customHeight="1">
      <c r="A1884" s="185">
        <v>9</v>
      </c>
      <c r="B1884" s="193" t="s">
        <v>1067</v>
      </c>
      <c r="C1884" s="229" t="s">
        <v>2254</v>
      </c>
      <c r="D1884" s="245" t="s">
        <v>1046</v>
      </c>
      <c r="E1884" s="226"/>
      <c r="F1884" s="226">
        <v>1599.2</v>
      </c>
      <c r="G1884" s="227">
        <v>2147754.13</v>
      </c>
      <c r="H1884" s="192" t="s">
        <v>1093</v>
      </c>
    </row>
    <row r="1885" spans="1:8" ht="16" customHeight="1">
      <c r="A1885" s="185">
        <v>9</v>
      </c>
      <c r="B1885" s="193" t="s">
        <v>1067</v>
      </c>
      <c r="C1885" s="229" t="s">
        <v>1165</v>
      </c>
      <c r="D1885" s="245" t="s">
        <v>1046</v>
      </c>
      <c r="E1885" s="226"/>
      <c r="F1885" s="226">
        <v>60.5</v>
      </c>
      <c r="G1885" s="227">
        <v>145693.63000000099</v>
      </c>
      <c r="H1885" s="192" t="s">
        <v>1071</v>
      </c>
    </row>
    <row r="1886" spans="1:8" ht="16" customHeight="1">
      <c r="A1886" s="185">
        <v>9</v>
      </c>
      <c r="B1886" s="193" t="s">
        <v>1067</v>
      </c>
      <c r="C1886" s="229" t="s">
        <v>2255</v>
      </c>
      <c r="D1886" s="245" t="s">
        <v>1046</v>
      </c>
      <c r="E1886" s="226"/>
      <c r="F1886" s="226">
        <v>660.48</v>
      </c>
      <c r="G1886" s="227">
        <v>95033.150000000795</v>
      </c>
      <c r="H1886" s="192" t="s">
        <v>1085</v>
      </c>
    </row>
    <row r="1887" spans="1:8" ht="16" customHeight="1">
      <c r="A1887" s="185">
        <v>9</v>
      </c>
      <c r="B1887" s="193" t="s">
        <v>1067</v>
      </c>
      <c r="C1887" s="229" t="s">
        <v>1165</v>
      </c>
      <c r="D1887" s="245" t="s">
        <v>1046</v>
      </c>
      <c r="E1887" s="226"/>
      <c r="F1887" s="226">
        <v>130.93</v>
      </c>
      <c r="G1887" s="227">
        <v>94902.220000000802</v>
      </c>
      <c r="H1887" s="192" t="s">
        <v>1071</v>
      </c>
    </row>
    <row r="1888" spans="1:8" ht="16" customHeight="1">
      <c r="A1888" s="185">
        <v>9</v>
      </c>
      <c r="B1888" s="193" t="s">
        <v>1067</v>
      </c>
      <c r="C1888" s="229" t="s">
        <v>1165</v>
      </c>
      <c r="D1888" s="245" t="s">
        <v>1046</v>
      </c>
      <c r="E1888" s="226"/>
      <c r="F1888" s="226">
        <v>76.61</v>
      </c>
      <c r="G1888" s="227">
        <v>94825.610000000801</v>
      </c>
      <c r="H1888" s="192" t="s">
        <v>1071</v>
      </c>
    </row>
    <row r="1889" spans="1:8" ht="16" customHeight="1">
      <c r="A1889" s="185">
        <v>9</v>
      </c>
      <c r="B1889" s="193" t="s">
        <v>1067</v>
      </c>
      <c r="C1889" s="229" t="s">
        <v>1165</v>
      </c>
      <c r="D1889" s="245" t="s">
        <v>1046</v>
      </c>
      <c r="E1889" s="226"/>
      <c r="F1889" s="226">
        <v>370.71</v>
      </c>
      <c r="G1889" s="227">
        <v>94454.900000000795</v>
      </c>
      <c r="H1889" s="192" t="s">
        <v>1071</v>
      </c>
    </row>
    <row r="1890" spans="1:8" ht="16" customHeight="1">
      <c r="A1890" s="185">
        <v>9</v>
      </c>
      <c r="B1890" s="193" t="s">
        <v>1067</v>
      </c>
      <c r="C1890" s="229" t="s">
        <v>2256</v>
      </c>
      <c r="D1890" s="224" t="s">
        <v>1046</v>
      </c>
      <c r="E1890" s="226"/>
      <c r="F1890" s="226">
        <v>290</v>
      </c>
      <c r="G1890" s="227">
        <v>192081.47000000099</v>
      </c>
      <c r="H1890" s="192" t="s">
        <v>1110</v>
      </c>
    </row>
    <row r="1891" spans="1:8" ht="16" customHeight="1">
      <c r="A1891" s="185">
        <v>9</v>
      </c>
      <c r="B1891" s="193" t="s">
        <v>1067</v>
      </c>
      <c r="C1891" s="229" t="s">
        <v>2257</v>
      </c>
      <c r="D1891" s="224" t="s">
        <v>1046</v>
      </c>
      <c r="E1891" s="226"/>
      <c r="F1891" s="226">
        <v>500</v>
      </c>
      <c r="G1891" s="227">
        <v>191581.47000000099</v>
      </c>
      <c r="H1891" s="192" t="s">
        <v>1053</v>
      </c>
    </row>
    <row r="1892" spans="1:8" ht="16" customHeight="1">
      <c r="A1892" s="185">
        <v>9</v>
      </c>
      <c r="B1892" s="193" t="s">
        <v>1067</v>
      </c>
      <c r="C1892" s="229" t="s">
        <v>2258</v>
      </c>
      <c r="D1892" s="224" t="s">
        <v>1046</v>
      </c>
      <c r="E1892" s="226"/>
      <c r="F1892" s="226">
        <v>347</v>
      </c>
      <c r="G1892" s="227">
        <v>191234.47000000099</v>
      </c>
      <c r="H1892" s="192" t="s">
        <v>1053</v>
      </c>
    </row>
    <row r="1893" spans="1:8" ht="16" customHeight="1">
      <c r="A1893" s="185">
        <v>9</v>
      </c>
      <c r="B1893" s="193" t="s">
        <v>1067</v>
      </c>
      <c r="C1893" s="229" t="s">
        <v>2259</v>
      </c>
      <c r="D1893" s="224" t="s">
        <v>1046</v>
      </c>
      <c r="E1893" s="226"/>
      <c r="F1893" s="226">
        <v>280</v>
      </c>
      <c r="G1893" s="227">
        <v>190954.47000000099</v>
      </c>
      <c r="H1893" s="192" t="s">
        <v>1047</v>
      </c>
    </row>
    <row r="1894" spans="1:8" ht="16" customHeight="1">
      <c r="A1894" s="185">
        <v>9</v>
      </c>
      <c r="B1894" s="193" t="s">
        <v>1067</v>
      </c>
      <c r="C1894" s="229" t="s">
        <v>2260</v>
      </c>
      <c r="D1894" s="224" t="s">
        <v>1046</v>
      </c>
      <c r="E1894" s="226"/>
      <c r="F1894" s="226">
        <v>3742.5</v>
      </c>
      <c r="G1894" s="227">
        <v>187211.97000000099</v>
      </c>
      <c r="H1894" s="192" t="s">
        <v>1047</v>
      </c>
    </row>
    <row r="1895" spans="1:8" ht="16" customHeight="1">
      <c r="A1895" s="185">
        <v>9</v>
      </c>
      <c r="B1895" s="193" t="s">
        <v>1067</v>
      </c>
      <c r="C1895" s="229" t="s">
        <v>2261</v>
      </c>
      <c r="D1895" s="224" t="s">
        <v>1046</v>
      </c>
      <c r="E1895" s="226"/>
      <c r="F1895" s="226">
        <v>694.73</v>
      </c>
      <c r="G1895" s="227">
        <v>186517.24000000101</v>
      </c>
      <c r="H1895" s="192" t="s">
        <v>1085</v>
      </c>
    </row>
    <row r="1896" spans="1:8" ht="16" customHeight="1">
      <c r="A1896" s="185">
        <v>9</v>
      </c>
      <c r="B1896" s="193" t="s">
        <v>1067</v>
      </c>
      <c r="C1896" s="229" t="s">
        <v>2262</v>
      </c>
      <c r="D1896" s="224" t="s">
        <v>1046</v>
      </c>
      <c r="E1896" s="226"/>
      <c r="F1896" s="226">
        <v>280</v>
      </c>
      <c r="G1896" s="227">
        <v>186237.24000000101</v>
      </c>
      <c r="H1896" s="192" t="s">
        <v>1047</v>
      </c>
    </row>
    <row r="1897" spans="1:8" ht="16" customHeight="1">
      <c r="A1897" s="185">
        <v>9</v>
      </c>
      <c r="B1897" s="193" t="s">
        <v>1067</v>
      </c>
      <c r="C1897" s="229" t="s">
        <v>2262</v>
      </c>
      <c r="D1897" s="224" t="s">
        <v>1046</v>
      </c>
      <c r="E1897" s="226"/>
      <c r="F1897" s="226">
        <v>233.4</v>
      </c>
      <c r="G1897" s="227">
        <v>186003.84000000099</v>
      </c>
      <c r="H1897" s="192" t="s">
        <v>1047</v>
      </c>
    </row>
    <row r="1898" spans="1:8" ht="16" customHeight="1">
      <c r="A1898" s="185">
        <v>9</v>
      </c>
      <c r="B1898" s="193" t="s">
        <v>1067</v>
      </c>
      <c r="C1898" s="229" t="s">
        <v>2263</v>
      </c>
      <c r="D1898" s="224" t="s">
        <v>1046</v>
      </c>
      <c r="E1898" s="226"/>
      <c r="F1898" s="226">
        <v>1340.75</v>
      </c>
      <c r="G1898" s="227">
        <v>184663.09000000099</v>
      </c>
      <c r="H1898" s="192" t="s">
        <v>1108</v>
      </c>
    </row>
    <row r="1899" spans="1:8" ht="16" customHeight="1">
      <c r="A1899" s="185">
        <v>9</v>
      </c>
      <c r="B1899" s="193" t="s">
        <v>1067</v>
      </c>
      <c r="C1899" s="229" t="s">
        <v>2264</v>
      </c>
      <c r="D1899" s="224" t="s">
        <v>1046</v>
      </c>
      <c r="E1899" s="226"/>
      <c r="F1899" s="226">
        <v>227.2</v>
      </c>
      <c r="G1899" s="227">
        <v>184435.890000001</v>
      </c>
      <c r="H1899" s="192" t="s">
        <v>1104</v>
      </c>
    </row>
    <row r="1900" spans="1:8" ht="16" customHeight="1">
      <c r="A1900" s="185">
        <v>9</v>
      </c>
      <c r="B1900" s="193" t="s">
        <v>1067</v>
      </c>
      <c r="C1900" s="229" t="s">
        <v>2265</v>
      </c>
      <c r="D1900" s="224" t="s">
        <v>1046</v>
      </c>
      <c r="E1900" s="226"/>
      <c r="F1900" s="226">
        <v>840</v>
      </c>
      <c r="G1900" s="227">
        <v>183595.890000001</v>
      </c>
      <c r="H1900" s="192" t="s">
        <v>1124</v>
      </c>
    </row>
    <row r="1901" spans="1:8" ht="16" customHeight="1">
      <c r="A1901" s="185">
        <v>9</v>
      </c>
      <c r="B1901" s="193" t="s">
        <v>1067</v>
      </c>
      <c r="C1901" s="229" t="s">
        <v>2266</v>
      </c>
      <c r="D1901" s="224" t="s">
        <v>1046</v>
      </c>
      <c r="E1901" s="226"/>
      <c r="F1901" s="226">
        <v>865</v>
      </c>
      <c r="G1901" s="227">
        <v>182730.890000001</v>
      </c>
      <c r="H1901" s="192" t="s">
        <v>1047</v>
      </c>
    </row>
    <row r="1902" spans="1:8" ht="16" customHeight="1">
      <c r="A1902" s="185">
        <v>9</v>
      </c>
      <c r="B1902" s="193" t="s">
        <v>1067</v>
      </c>
      <c r="C1902" s="229" t="s">
        <v>2267</v>
      </c>
      <c r="D1902" s="224" t="s">
        <v>1046</v>
      </c>
      <c r="E1902" s="226"/>
      <c r="F1902" s="226">
        <v>52.5</v>
      </c>
      <c r="G1902" s="227">
        <v>182678.390000001</v>
      </c>
      <c r="H1902" s="192" t="s">
        <v>1095</v>
      </c>
    </row>
    <row r="1903" spans="1:8" ht="16" customHeight="1">
      <c r="A1903" s="185">
        <v>9</v>
      </c>
      <c r="B1903" s="193" t="s">
        <v>1067</v>
      </c>
      <c r="C1903" s="229" t="s">
        <v>2268</v>
      </c>
      <c r="D1903" s="224" t="s">
        <v>1046</v>
      </c>
      <c r="E1903" s="226"/>
      <c r="F1903" s="226">
        <v>384</v>
      </c>
      <c r="G1903" s="227">
        <v>182294.390000001</v>
      </c>
      <c r="H1903" s="192" t="s">
        <v>1053</v>
      </c>
    </row>
    <row r="1904" spans="1:8" ht="16" customHeight="1">
      <c r="A1904" s="185">
        <v>9</v>
      </c>
      <c r="B1904" s="193" t="s">
        <v>1067</v>
      </c>
      <c r="C1904" s="229" t="s">
        <v>2269</v>
      </c>
      <c r="D1904" s="224" t="s">
        <v>1046</v>
      </c>
      <c r="E1904" s="226"/>
      <c r="F1904" s="226">
        <v>1157</v>
      </c>
      <c r="G1904" s="227">
        <v>181137.390000001</v>
      </c>
      <c r="H1904" s="192" t="s">
        <v>1077</v>
      </c>
    </row>
    <row r="1905" spans="1:8" ht="16" customHeight="1">
      <c r="A1905" s="185">
        <v>9</v>
      </c>
      <c r="B1905" s="193" t="s">
        <v>1067</v>
      </c>
      <c r="C1905" s="229" t="s">
        <v>2270</v>
      </c>
      <c r="D1905" s="224" t="s">
        <v>1046</v>
      </c>
      <c r="E1905" s="226"/>
      <c r="F1905" s="226">
        <v>4500</v>
      </c>
      <c r="G1905" s="227">
        <v>176637.390000001</v>
      </c>
      <c r="H1905" s="192" t="s">
        <v>1110</v>
      </c>
    </row>
    <row r="1906" spans="1:8" ht="16" customHeight="1">
      <c r="A1906" s="185">
        <v>9</v>
      </c>
      <c r="B1906" s="193" t="s">
        <v>1067</v>
      </c>
      <c r="C1906" s="229" t="s">
        <v>2271</v>
      </c>
      <c r="D1906" s="224" t="s">
        <v>1046</v>
      </c>
      <c r="E1906" s="226"/>
      <c r="F1906" s="226">
        <v>1504.78</v>
      </c>
      <c r="G1906" s="227">
        <v>175132.610000001</v>
      </c>
      <c r="H1906" s="192" t="s">
        <v>1112</v>
      </c>
    </row>
    <row r="1907" spans="1:8" ht="16" customHeight="1">
      <c r="A1907" s="185">
        <v>9</v>
      </c>
      <c r="B1907" s="193" t="s">
        <v>1067</v>
      </c>
      <c r="C1907" s="229" t="s">
        <v>2272</v>
      </c>
      <c r="D1907" s="224" t="s">
        <v>1046</v>
      </c>
      <c r="E1907" s="226"/>
      <c r="F1907" s="226">
        <v>309</v>
      </c>
      <c r="G1907" s="227">
        <v>174823.610000001</v>
      </c>
      <c r="H1907" s="192" t="s">
        <v>1075</v>
      </c>
    </row>
    <row r="1908" spans="1:8" ht="16" customHeight="1">
      <c r="A1908" s="185">
        <v>9</v>
      </c>
      <c r="B1908" s="193" t="s">
        <v>1067</v>
      </c>
      <c r="C1908" s="229" t="s">
        <v>2273</v>
      </c>
      <c r="D1908" s="224" t="s">
        <v>1046</v>
      </c>
      <c r="E1908" s="226"/>
      <c r="F1908" s="226">
        <v>186</v>
      </c>
      <c r="G1908" s="227">
        <v>174637.610000001</v>
      </c>
      <c r="H1908" s="192" t="s">
        <v>1075</v>
      </c>
    </row>
    <row r="1909" spans="1:8" ht="16" customHeight="1">
      <c r="A1909" s="185">
        <v>9</v>
      </c>
      <c r="B1909" s="193" t="s">
        <v>1067</v>
      </c>
      <c r="C1909" s="229" t="s">
        <v>2274</v>
      </c>
      <c r="D1909" s="224" t="s">
        <v>1046</v>
      </c>
      <c r="E1909" s="226"/>
      <c r="F1909" s="226">
        <v>364.5</v>
      </c>
      <c r="G1909" s="227">
        <v>174273.110000001</v>
      </c>
      <c r="H1909" s="192" t="s">
        <v>1075</v>
      </c>
    </row>
    <row r="1910" spans="1:8" ht="16" customHeight="1">
      <c r="A1910" s="185">
        <v>9</v>
      </c>
      <c r="B1910" s="193" t="s">
        <v>1067</v>
      </c>
      <c r="C1910" s="229" t="s">
        <v>2275</v>
      </c>
      <c r="D1910" s="224" t="s">
        <v>1046</v>
      </c>
      <c r="E1910" s="226"/>
      <c r="F1910" s="226">
        <v>332</v>
      </c>
      <c r="G1910" s="227">
        <v>173941.110000001</v>
      </c>
      <c r="H1910" s="192" t="s">
        <v>1083</v>
      </c>
    </row>
    <row r="1911" spans="1:8" ht="16" customHeight="1">
      <c r="A1911" s="185">
        <v>9</v>
      </c>
      <c r="B1911" s="193" t="s">
        <v>1067</v>
      </c>
      <c r="C1911" s="229" t="s">
        <v>2276</v>
      </c>
      <c r="D1911" s="224" t="s">
        <v>1046</v>
      </c>
      <c r="E1911" s="226"/>
      <c r="F1911" s="226">
        <v>2760</v>
      </c>
      <c r="G1911" s="227">
        <v>171181.110000001</v>
      </c>
      <c r="H1911" s="192" t="s">
        <v>1110</v>
      </c>
    </row>
    <row r="1912" spans="1:8" ht="16" customHeight="1">
      <c r="A1912" s="185">
        <v>9</v>
      </c>
      <c r="B1912" s="193" t="s">
        <v>1067</v>
      </c>
      <c r="C1912" s="229" t="s">
        <v>2277</v>
      </c>
      <c r="D1912" s="224" t="s">
        <v>1046</v>
      </c>
      <c r="E1912" s="226"/>
      <c r="F1912" s="226">
        <v>1534.44</v>
      </c>
      <c r="G1912" s="227">
        <v>169646.670000001</v>
      </c>
      <c r="H1912" s="192" t="s">
        <v>1075</v>
      </c>
    </row>
    <row r="1913" spans="1:8" ht="16" customHeight="1">
      <c r="A1913" s="185">
        <v>9</v>
      </c>
      <c r="B1913" s="193" t="s">
        <v>1067</v>
      </c>
      <c r="C1913" s="229" t="s">
        <v>2278</v>
      </c>
      <c r="D1913" s="224" t="s">
        <v>1046</v>
      </c>
      <c r="E1913" s="226"/>
      <c r="F1913" s="226">
        <v>3800</v>
      </c>
      <c r="G1913" s="227">
        <v>165846.670000001</v>
      </c>
      <c r="H1913" s="192" t="s">
        <v>1050</v>
      </c>
    </row>
    <row r="1914" spans="1:8" ht="16" customHeight="1">
      <c r="A1914" s="185">
        <v>9</v>
      </c>
      <c r="B1914" s="193" t="s">
        <v>1067</v>
      </c>
      <c r="C1914" s="229" t="s">
        <v>2279</v>
      </c>
      <c r="D1914" s="224" t="s">
        <v>1046</v>
      </c>
      <c r="E1914" s="226"/>
      <c r="F1914" s="226">
        <v>7245</v>
      </c>
      <c r="G1914" s="227">
        <v>158601.670000001</v>
      </c>
      <c r="H1914" s="192" t="s">
        <v>1110</v>
      </c>
    </row>
    <row r="1915" spans="1:8" ht="16" customHeight="1">
      <c r="A1915" s="185">
        <v>9</v>
      </c>
      <c r="B1915" s="193" t="s">
        <v>1067</v>
      </c>
      <c r="C1915" s="229" t="s">
        <v>2280</v>
      </c>
      <c r="D1915" s="224" t="s">
        <v>1046</v>
      </c>
      <c r="E1915" s="226"/>
      <c r="F1915" s="226">
        <v>48835.67</v>
      </c>
      <c r="G1915" s="227">
        <v>109766.000000001</v>
      </c>
      <c r="H1915" s="192" t="s">
        <v>1110</v>
      </c>
    </row>
    <row r="1916" spans="1:8" ht="16" customHeight="1">
      <c r="A1916" s="185">
        <v>9</v>
      </c>
      <c r="B1916" s="193" t="s">
        <v>1067</v>
      </c>
      <c r="C1916" s="229" t="s">
        <v>2281</v>
      </c>
      <c r="D1916" s="224" t="s">
        <v>1046</v>
      </c>
      <c r="E1916" s="226"/>
      <c r="F1916" s="226">
        <v>100</v>
      </c>
      <c r="G1916" s="227">
        <v>109666.000000001</v>
      </c>
      <c r="H1916" s="192" t="s">
        <v>1104</v>
      </c>
    </row>
    <row r="1917" spans="1:8" ht="16" customHeight="1">
      <c r="A1917" s="185">
        <v>9</v>
      </c>
      <c r="B1917" s="193" t="s">
        <v>1067</v>
      </c>
      <c r="C1917" s="229" t="s">
        <v>2282</v>
      </c>
      <c r="D1917" s="224" t="s">
        <v>1046</v>
      </c>
      <c r="E1917" s="226"/>
      <c r="F1917" s="226">
        <v>125</v>
      </c>
      <c r="G1917" s="227">
        <v>109541.000000001</v>
      </c>
      <c r="H1917" s="192" t="s">
        <v>1047</v>
      </c>
    </row>
    <row r="1918" spans="1:8" ht="16" customHeight="1">
      <c r="A1918" s="185">
        <v>9</v>
      </c>
      <c r="B1918" s="193" t="s">
        <v>1067</v>
      </c>
      <c r="C1918" s="229" t="s">
        <v>2283</v>
      </c>
      <c r="D1918" s="224" t="s">
        <v>1046</v>
      </c>
      <c r="E1918" s="226"/>
      <c r="F1918" s="226">
        <v>51</v>
      </c>
      <c r="G1918" s="227">
        <v>109490.000000001</v>
      </c>
      <c r="H1918" s="192" t="s">
        <v>1075</v>
      </c>
    </row>
    <row r="1919" spans="1:8" ht="16" customHeight="1">
      <c r="A1919" s="185">
        <v>9</v>
      </c>
      <c r="B1919" s="193" t="s">
        <v>1067</v>
      </c>
      <c r="C1919" s="229" t="s">
        <v>2284</v>
      </c>
      <c r="D1919" s="224" t="s">
        <v>1046</v>
      </c>
      <c r="E1919" s="226"/>
      <c r="F1919" s="226">
        <v>190</v>
      </c>
      <c r="G1919" s="227">
        <v>109300.000000001</v>
      </c>
      <c r="H1919" s="192" t="s">
        <v>1077</v>
      </c>
    </row>
    <row r="1920" spans="1:8" ht="16" customHeight="1">
      <c r="A1920" s="185">
        <v>9</v>
      </c>
      <c r="B1920" s="193" t="s">
        <v>1067</v>
      </c>
      <c r="C1920" s="229" t="s">
        <v>2285</v>
      </c>
      <c r="D1920" s="224" t="s">
        <v>1046</v>
      </c>
      <c r="E1920" s="226"/>
      <c r="F1920" s="226">
        <v>480</v>
      </c>
      <c r="G1920" s="227">
        <v>108820.000000001</v>
      </c>
      <c r="H1920" s="192" t="s">
        <v>1108</v>
      </c>
    </row>
    <row r="1921" spans="1:8" ht="16" customHeight="1">
      <c r="A1921" s="185">
        <v>9</v>
      </c>
      <c r="B1921" s="193" t="s">
        <v>1067</v>
      </c>
      <c r="C1921" s="229" t="s">
        <v>2286</v>
      </c>
      <c r="D1921" s="203" t="s">
        <v>1046</v>
      </c>
      <c r="E1921" s="226"/>
      <c r="F1921" s="226">
        <v>6998.99</v>
      </c>
      <c r="G1921" s="227">
        <v>101821.010000001</v>
      </c>
      <c r="H1921" s="192" t="s">
        <v>1106</v>
      </c>
    </row>
    <row r="1922" spans="1:8" ht="16" customHeight="1">
      <c r="A1922" s="185">
        <v>9</v>
      </c>
      <c r="B1922" s="193" t="s">
        <v>1067</v>
      </c>
      <c r="C1922" s="229" t="s">
        <v>2287</v>
      </c>
      <c r="D1922" s="224" t="s">
        <v>1046</v>
      </c>
      <c r="E1922" s="226"/>
      <c r="F1922" s="226">
        <v>5000</v>
      </c>
      <c r="G1922" s="227">
        <v>96821.010000000795</v>
      </c>
      <c r="H1922" s="192" t="s">
        <v>1091</v>
      </c>
    </row>
    <row r="1923" spans="1:8" ht="16" customHeight="1">
      <c r="A1923" s="185">
        <v>9</v>
      </c>
      <c r="B1923" s="193" t="s">
        <v>1068</v>
      </c>
      <c r="C1923" s="229" t="s">
        <v>1165</v>
      </c>
      <c r="D1923" s="245" t="s">
        <v>1046</v>
      </c>
      <c r="E1923" s="226"/>
      <c r="F1923" s="226">
        <v>90.66</v>
      </c>
      <c r="G1923" s="227">
        <v>779.46000000081006</v>
      </c>
      <c r="H1923" s="192" t="s">
        <v>1071</v>
      </c>
    </row>
    <row r="1924" spans="1:8" ht="16" customHeight="1">
      <c r="A1924" s="185">
        <v>9</v>
      </c>
      <c r="B1924" s="193" t="s">
        <v>1068</v>
      </c>
      <c r="C1924" s="229" t="s">
        <v>1165</v>
      </c>
      <c r="D1924" s="245" t="s">
        <v>1046</v>
      </c>
      <c r="E1924" s="226"/>
      <c r="F1924" s="226">
        <v>359.94</v>
      </c>
      <c r="G1924" s="227">
        <v>419.52000000081</v>
      </c>
      <c r="H1924" s="192" t="s">
        <v>1071</v>
      </c>
    </row>
    <row r="1925" spans="1:8" ht="16" customHeight="1">
      <c r="A1925" s="185">
        <v>9</v>
      </c>
      <c r="B1925" s="193" t="s">
        <v>1068</v>
      </c>
      <c r="C1925" s="229" t="s">
        <v>1165</v>
      </c>
      <c r="D1925" s="245" t="s">
        <v>1046</v>
      </c>
      <c r="E1925" s="226"/>
      <c r="F1925" s="226">
        <v>108.26</v>
      </c>
      <c r="G1925" s="227">
        <v>311.26000000081001</v>
      </c>
      <c r="H1925" s="192" t="s">
        <v>1071</v>
      </c>
    </row>
    <row r="1926" spans="1:8" ht="16" customHeight="1">
      <c r="A1926" s="185">
        <v>9</v>
      </c>
      <c r="B1926" s="193" t="s">
        <v>1068</v>
      </c>
      <c r="C1926" s="229" t="s">
        <v>1165</v>
      </c>
      <c r="D1926" s="245" t="s">
        <v>1046</v>
      </c>
      <c r="E1926" s="226"/>
      <c r="F1926" s="226">
        <v>4.45</v>
      </c>
      <c r="G1926" s="227">
        <v>306.81000000081002</v>
      </c>
      <c r="H1926" s="192" t="s">
        <v>1071</v>
      </c>
    </row>
    <row r="1927" spans="1:8" ht="16" customHeight="1">
      <c r="A1927" s="185">
        <v>9</v>
      </c>
      <c r="B1927" s="193" t="s">
        <v>1068</v>
      </c>
      <c r="C1927" s="229" t="s">
        <v>1165</v>
      </c>
      <c r="D1927" s="245" t="s">
        <v>1046</v>
      </c>
      <c r="E1927" s="226"/>
      <c r="F1927" s="226">
        <v>205.82</v>
      </c>
      <c r="G1927" s="227">
        <v>100.99000000081</v>
      </c>
      <c r="H1927" s="192" t="s">
        <v>1071</v>
      </c>
    </row>
    <row r="1928" spans="1:8" ht="16" customHeight="1">
      <c r="A1928" s="185">
        <v>9</v>
      </c>
      <c r="B1928" s="193" t="s">
        <v>1068</v>
      </c>
      <c r="C1928" s="229" t="s">
        <v>2288</v>
      </c>
      <c r="D1928" s="224" t="s">
        <v>1046</v>
      </c>
      <c r="E1928" s="226"/>
      <c r="F1928" s="226">
        <v>600</v>
      </c>
      <c r="G1928" s="227">
        <v>49260.990000000798</v>
      </c>
      <c r="H1928" s="192" t="s">
        <v>1081</v>
      </c>
    </row>
    <row r="1929" spans="1:8" ht="16" customHeight="1">
      <c r="A1929" s="185">
        <v>9</v>
      </c>
      <c r="B1929" s="193" t="s">
        <v>1068</v>
      </c>
      <c r="C1929" s="229" t="s">
        <v>2289</v>
      </c>
      <c r="D1929" s="224" t="s">
        <v>1046</v>
      </c>
      <c r="E1929" s="226"/>
      <c r="F1929" s="226">
        <v>300</v>
      </c>
      <c r="G1929" s="227">
        <v>48960.990000000798</v>
      </c>
      <c r="H1929" s="192" t="s">
        <v>1081</v>
      </c>
    </row>
    <row r="1930" spans="1:8" ht="16" customHeight="1">
      <c r="A1930" s="185">
        <v>9</v>
      </c>
      <c r="B1930" s="193" t="s">
        <v>1068</v>
      </c>
      <c r="C1930" s="229" t="s">
        <v>1165</v>
      </c>
      <c r="D1930" s="245" t="s">
        <v>1046</v>
      </c>
      <c r="E1930" s="226"/>
      <c r="F1930" s="226">
        <v>107.35</v>
      </c>
      <c r="G1930" s="227">
        <v>88853.6400000008</v>
      </c>
      <c r="H1930" s="192" t="s">
        <v>1071</v>
      </c>
    </row>
    <row r="1931" spans="1:8" ht="16" customHeight="1">
      <c r="A1931" s="185">
        <v>9</v>
      </c>
      <c r="B1931" s="193" t="s">
        <v>1068</v>
      </c>
      <c r="C1931" s="229" t="s">
        <v>1165</v>
      </c>
      <c r="D1931" s="245" t="s">
        <v>1046</v>
      </c>
      <c r="E1931" s="226"/>
      <c r="F1931" s="226">
        <v>76</v>
      </c>
      <c r="G1931" s="227">
        <v>88777.6400000008</v>
      </c>
      <c r="H1931" s="192" t="s">
        <v>1071</v>
      </c>
    </row>
    <row r="1932" spans="1:8" ht="16" customHeight="1">
      <c r="A1932" s="185">
        <v>9</v>
      </c>
      <c r="B1932" s="193" t="s">
        <v>1068</v>
      </c>
      <c r="C1932" s="229" t="s">
        <v>1165</v>
      </c>
      <c r="D1932" s="245" t="s">
        <v>1046</v>
      </c>
      <c r="E1932" s="226"/>
      <c r="F1932" s="226">
        <v>9.5</v>
      </c>
      <c r="G1932" s="227">
        <v>88768.1400000008</v>
      </c>
      <c r="H1932" s="192" t="s">
        <v>1071</v>
      </c>
    </row>
    <row r="1933" spans="1:8" ht="16" customHeight="1">
      <c r="A1933" s="185">
        <v>9</v>
      </c>
      <c r="B1933" s="193" t="s">
        <v>1068</v>
      </c>
      <c r="C1933" s="229" t="s">
        <v>1165</v>
      </c>
      <c r="D1933" s="245" t="s">
        <v>1046</v>
      </c>
      <c r="E1933" s="226"/>
      <c r="F1933" s="226">
        <v>30.4</v>
      </c>
      <c r="G1933" s="227">
        <v>88737.740000000806</v>
      </c>
      <c r="H1933" s="192" t="s">
        <v>1071</v>
      </c>
    </row>
    <row r="1934" spans="1:8" ht="16" customHeight="1">
      <c r="A1934" s="185">
        <v>9</v>
      </c>
      <c r="B1934" s="193" t="s">
        <v>1068</v>
      </c>
      <c r="C1934" s="229" t="s">
        <v>1165</v>
      </c>
      <c r="D1934" s="245" t="s">
        <v>1046</v>
      </c>
      <c r="E1934" s="226"/>
      <c r="F1934" s="226">
        <v>65.55</v>
      </c>
      <c r="G1934" s="227">
        <v>88672.190000000803</v>
      </c>
      <c r="H1934" s="192" t="s">
        <v>1071</v>
      </c>
    </row>
    <row r="1935" spans="1:8" ht="16" customHeight="1">
      <c r="A1935" s="185">
        <v>9</v>
      </c>
      <c r="B1935" s="193" t="s">
        <v>1068</v>
      </c>
      <c r="C1935" s="229" t="s">
        <v>1165</v>
      </c>
      <c r="D1935" s="245" t="s">
        <v>1046</v>
      </c>
      <c r="E1935" s="226"/>
      <c r="F1935" s="226">
        <v>218.5</v>
      </c>
      <c r="G1935" s="227">
        <v>88453.690000000803</v>
      </c>
      <c r="H1935" s="192" t="s">
        <v>1071</v>
      </c>
    </row>
    <row r="1936" spans="1:8" ht="16" customHeight="1">
      <c r="A1936" s="185">
        <v>9</v>
      </c>
      <c r="B1936" s="193" t="s">
        <v>1068</v>
      </c>
      <c r="C1936" s="229" t="s">
        <v>1165</v>
      </c>
      <c r="D1936" s="245" t="s">
        <v>1046</v>
      </c>
      <c r="E1936" s="226"/>
      <c r="F1936" s="226">
        <v>106.33</v>
      </c>
      <c r="G1936" s="227">
        <v>88347.360000000801</v>
      </c>
      <c r="H1936" s="192" t="s">
        <v>1071</v>
      </c>
    </row>
    <row r="1937" spans="1:8" ht="16" customHeight="1">
      <c r="A1937" s="185">
        <v>9</v>
      </c>
      <c r="B1937" s="193" t="s">
        <v>1068</v>
      </c>
      <c r="C1937" s="229" t="s">
        <v>1165</v>
      </c>
      <c r="D1937" s="245" t="s">
        <v>1046</v>
      </c>
      <c r="E1937" s="226"/>
      <c r="F1937" s="226">
        <v>125.9</v>
      </c>
      <c r="G1937" s="227">
        <v>88221.460000000807</v>
      </c>
      <c r="H1937" s="192" t="s">
        <v>1071</v>
      </c>
    </row>
    <row r="1938" spans="1:8" ht="16" customHeight="1">
      <c r="A1938" s="185">
        <v>9</v>
      </c>
      <c r="B1938" s="193" t="s">
        <v>1068</v>
      </c>
      <c r="C1938" s="229" t="s">
        <v>2290</v>
      </c>
      <c r="D1938" s="245" t="s">
        <v>1046</v>
      </c>
      <c r="E1938" s="226"/>
      <c r="F1938" s="226">
        <v>14230</v>
      </c>
      <c r="G1938" s="227">
        <v>273991.46000000101</v>
      </c>
      <c r="H1938" s="192" t="s">
        <v>1110</v>
      </c>
    </row>
    <row r="1939" spans="1:8" ht="16" customHeight="1">
      <c r="A1939" s="185">
        <v>9</v>
      </c>
      <c r="B1939" s="193" t="s">
        <v>1068</v>
      </c>
      <c r="C1939" s="229" t="s">
        <v>2291</v>
      </c>
      <c r="D1939" s="245" t="s">
        <v>1046</v>
      </c>
      <c r="E1939" s="226"/>
      <c r="F1939" s="226">
        <v>447</v>
      </c>
      <c r="G1939" s="227">
        <v>273544.46000000101</v>
      </c>
      <c r="H1939" s="192" t="s">
        <v>1110</v>
      </c>
    </row>
    <row r="1940" spans="1:8" ht="16" customHeight="1">
      <c r="A1940" s="185">
        <v>9</v>
      </c>
      <c r="B1940" s="193" t="s">
        <v>1068</v>
      </c>
      <c r="C1940" s="229" t="s">
        <v>2292</v>
      </c>
      <c r="D1940" s="245" t="s">
        <v>1046</v>
      </c>
      <c r="E1940" s="226"/>
      <c r="F1940" s="226">
        <v>37836.75</v>
      </c>
      <c r="G1940" s="227">
        <v>235707.71000000101</v>
      </c>
      <c r="H1940" s="192" t="s">
        <v>1110</v>
      </c>
    </row>
    <row r="1941" spans="1:8" ht="16" customHeight="1">
      <c r="A1941" s="185">
        <v>9</v>
      </c>
      <c r="B1941" s="193" t="s">
        <v>1068</v>
      </c>
      <c r="C1941" s="229" t="s">
        <v>2293</v>
      </c>
      <c r="D1941" s="245" t="s">
        <v>1046</v>
      </c>
      <c r="E1941" s="226"/>
      <c r="F1941" s="226">
        <v>20000</v>
      </c>
      <c r="G1941" s="227">
        <v>215707.71000000101</v>
      </c>
      <c r="H1941" s="192" t="s">
        <v>1047</v>
      </c>
    </row>
    <row r="1942" spans="1:8" ht="16" customHeight="1">
      <c r="A1942" s="185">
        <v>9</v>
      </c>
      <c r="B1942" s="193" t="s">
        <v>1068</v>
      </c>
      <c r="C1942" s="229" t="s">
        <v>2294</v>
      </c>
      <c r="D1942" s="245" t="s">
        <v>1046</v>
      </c>
      <c r="E1942" s="226"/>
      <c r="F1942" s="226">
        <v>1155</v>
      </c>
      <c r="G1942" s="227">
        <v>214552.71000000101</v>
      </c>
      <c r="H1942" s="192" t="s">
        <v>1047</v>
      </c>
    </row>
    <row r="1943" spans="1:8" ht="16" customHeight="1">
      <c r="A1943" s="185">
        <v>9</v>
      </c>
      <c r="B1943" s="193" t="s">
        <v>1068</v>
      </c>
      <c r="C1943" s="229" t="s">
        <v>2295</v>
      </c>
      <c r="D1943" s="245" t="s">
        <v>1046</v>
      </c>
      <c r="E1943" s="226"/>
      <c r="F1943" s="226">
        <v>8401.9500000000007</v>
      </c>
      <c r="G1943" s="227">
        <v>192376.72000000099</v>
      </c>
      <c r="H1943" s="192" t="s">
        <v>1110</v>
      </c>
    </row>
    <row r="1944" spans="1:8" ht="16" customHeight="1">
      <c r="A1944" s="185">
        <v>9</v>
      </c>
      <c r="B1944" s="193" t="s">
        <v>1068</v>
      </c>
      <c r="C1944" s="229" t="s">
        <v>2296</v>
      </c>
      <c r="D1944" s="245" t="s">
        <v>1046</v>
      </c>
      <c r="E1944" s="226"/>
      <c r="F1944" s="226">
        <v>711</v>
      </c>
      <c r="G1944" s="227">
        <v>191665.72000000099</v>
      </c>
      <c r="H1944" s="192" t="s">
        <v>1075</v>
      </c>
    </row>
    <row r="1945" spans="1:8" ht="16" customHeight="1">
      <c r="A1945" s="185">
        <v>9</v>
      </c>
      <c r="B1945" s="193" t="s">
        <v>1068</v>
      </c>
      <c r="C1945" s="229" t="s">
        <v>2297</v>
      </c>
      <c r="D1945" s="203" t="s">
        <v>1046</v>
      </c>
      <c r="E1945" s="226"/>
      <c r="F1945" s="226">
        <v>4941.6000000000004</v>
      </c>
      <c r="G1945" s="227">
        <v>1588381.12</v>
      </c>
      <c r="H1945" s="192" t="s">
        <v>1106</v>
      </c>
    </row>
    <row r="1946" spans="1:8" ht="16" customHeight="1">
      <c r="A1946" s="185">
        <v>9</v>
      </c>
      <c r="B1946" s="193" t="s">
        <v>1068</v>
      </c>
      <c r="C1946" s="229" t="s">
        <v>1165</v>
      </c>
      <c r="D1946" s="245" t="s">
        <v>1046</v>
      </c>
      <c r="E1946" s="226"/>
      <c r="F1946" s="226">
        <v>17.100000000000001</v>
      </c>
      <c r="G1946" s="227">
        <v>1594064.02</v>
      </c>
      <c r="H1946" s="192" t="s">
        <v>1071</v>
      </c>
    </row>
    <row r="1947" spans="1:8" ht="16" customHeight="1">
      <c r="A1947" s="185">
        <v>9</v>
      </c>
      <c r="B1947" s="193" t="s">
        <v>1068</v>
      </c>
      <c r="C1947" s="229" t="s">
        <v>1165</v>
      </c>
      <c r="D1947" s="245" t="s">
        <v>1046</v>
      </c>
      <c r="E1947" s="226"/>
      <c r="F1947" s="226">
        <v>19</v>
      </c>
      <c r="G1947" s="227">
        <v>1594045.02</v>
      </c>
      <c r="H1947" s="192" t="s">
        <v>1071</v>
      </c>
    </row>
    <row r="1948" spans="1:8" ht="16" customHeight="1">
      <c r="A1948" s="185">
        <v>9</v>
      </c>
      <c r="B1948" s="193" t="s">
        <v>1068</v>
      </c>
      <c r="C1948" s="229" t="s">
        <v>1165</v>
      </c>
      <c r="D1948" s="245" t="s">
        <v>1046</v>
      </c>
      <c r="E1948" s="226"/>
      <c r="F1948" s="226">
        <v>80.69</v>
      </c>
      <c r="G1948" s="227">
        <v>1593964.33</v>
      </c>
      <c r="H1948" s="192" t="s">
        <v>1071</v>
      </c>
    </row>
    <row r="1949" spans="1:8" ht="16" customHeight="1">
      <c r="A1949" s="185">
        <v>9</v>
      </c>
      <c r="B1949" s="193" t="s">
        <v>1068</v>
      </c>
      <c r="C1949" s="229" t="s">
        <v>1165</v>
      </c>
      <c r="D1949" s="245" t="s">
        <v>1046</v>
      </c>
      <c r="E1949" s="226"/>
      <c r="F1949" s="226">
        <v>25.65</v>
      </c>
      <c r="G1949" s="227">
        <v>1593938.68</v>
      </c>
      <c r="H1949" s="192" t="s">
        <v>1071</v>
      </c>
    </row>
    <row r="1950" spans="1:8" ht="16" customHeight="1">
      <c r="A1950" s="185">
        <v>9</v>
      </c>
      <c r="B1950" s="193" t="s">
        <v>1068</v>
      </c>
      <c r="C1950" s="229" t="s">
        <v>1165</v>
      </c>
      <c r="D1950" s="245" t="s">
        <v>1046</v>
      </c>
      <c r="E1950" s="226"/>
      <c r="F1950" s="226">
        <v>89.19</v>
      </c>
      <c r="G1950" s="227">
        <v>1593849.49</v>
      </c>
      <c r="H1950" s="192" t="s">
        <v>1071</v>
      </c>
    </row>
    <row r="1951" spans="1:8" ht="16" customHeight="1">
      <c r="A1951" s="185">
        <v>9</v>
      </c>
      <c r="B1951" s="193" t="s">
        <v>1068</v>
      </c>
      <c r="C1951" s="229" t="s">
        <v>1165</v>
      </c>
      <c r="D1951" s="245" t="s">
        <v>1046</v>
      </c>
      <c r="E1951" s="226"/>
      <c r="F1951" s="226">
        <v>21.7</v>
      </c>
      <c r="G1951" s="227">
        <v>23827.790000000699</v>
      </c>
      <c r="H1951" s="192" t="s">
        <v>1071</v>
      </c>
    </row>
    <row r="1952" spans="1:8" ht="16" customHeight="1">
      <c r="A1952" s="185">
        <v>9</v>
      </c>
      <c r="B1952" s="193" t="s">
        <v>1068</v>
      </c>
      <c r="C1952" s="229" t="s">
        <v>2298</v>
      </c>
      <c r="D1952" s="203" t="s">
        <v>1046</v>
      </c>
      <c r="E1952" s="226"/>
      <c r="F1952" s="226">
        <v>9995.4</v>
      </c>
      <c r="G1952" s="227">
        <v>78832.390000000698</v>
      </c>
      <c r="H1952" s="192" t="s">
        <v>1106</v>
      </c>
    </row>
    <row r="1953" spans="1:8" ht="16" customHeight="1">
      <c r="A1953" s="185">
        <v>9</v>
      </c>
      <c r="B1953" s="193" t="s">
        <v>1068</v>
      </c>
      <c r="C1953" s="229" t="s">
        <v>1165</v>
      </c>
      <c r="D1953" s="245" t="s">
        <v>1046</v>
      </c>
      <c r="E1953" s="226"/>
      <c r="F1953" s="226">
        <v>7.6</v>
      </c>
      <c r="G1953" s="227">
        <v>78824.790000000707</v>
      </c>
      <c r="H1953" s="192" t="s">
        <v>1071</v>
      </c>
    </row>
    <row r="1954" spans="1:8" ht="16" customHeight="1">
      <c r="A1954" s="185">
        <v>9</v>
      </c>
      <c r="B1954" s="193" t="s">
        <v>1068</v>
      </c>
      <c r="C1954" s="229" t="s">
        <v>1165</v>
      </c>
      <c r="D1954" s="245" t="s">
        <v>1046</v>
      </c>
      <c r="E1954" s="226"/>
      <c r="F1954" s="226">
        <v>21.7</v>
      </c>
      <c r="G1954" s="227">
        <v>78803.090000000695</v>
      </c>
      <c r="H1954" s="192" t="s">
        <v>1071</v>
      </c>
    </row>
    <row r="1955" spans="1:8" ht="16" customHeight="1">
      <c r="A1955" s="185">
        <v>9</v>
      </c>
      <c r="B1955" s="193" t="s">
        <v>1068</v>
      </c>
      <c r="C1955" s="229" t="s">
        <v>1165</v>
      </c>
      <c r="D1955" s="245" t="s">
        <v>1046</v>
      </c>
      <c r="E1955" s="226"/>
      <c r="F1955" s="226">
        <v>27.45</v>
      </c>
      <c r="G1955" s="227">
        <v>78775.640000000698</v>
      </c>
      <c r="H1955" s="192" t="s">
        <v>1071</v>
      </c>
    </row>
    <row r="1956" spans="1:8" ht="16" customHeight="1">
      <c r="A1956" s="185">
        <v>9</v>
      </c>
      <c r="B1956" s="193" t="s">
        <v>1068</v>
      </c>
      <c r="C1956" s="229" t="s">
        <v>1165</v>
      </c>
      <c r="D1956" s="245" t="s">
        <v>1046</v>
      </c>
      <c r="E1956" s="226"/>
      <c r="F1956" s="226">
        <v>65.5</v>
      </c>
      <c r="G1956" s="227">
        <v>78710.140000000698</v>
      </c>
      <c r="H1956" s="192" t="s">
        <v>1071</v>
      </c>
    </row>
    <row r="1957" spans="1:8" ht="16" customHeight="1">
      <c r="A1957" s="185">
        <v>9</v>
      </c>
      <c r="B1957" s="193" t="s">
        <v>1068</v>
      </c>
      <c r="C1957" s="229" t="s">
        <v>2299</v>
      </c>
      <c r="D1957" s="245" t="s">
        <v>1046</v>
      </c>
      <c r="E1957" s="226"/>
      <c r="F1957" s="226">
        <v>260</v>
      </c>
      <c r="G1957" s="227">
        <v>78450.140000000698</v>
      </c>
      <c r="H1957" s="192" t="s">
        <v>1077</v>
      </c>
    </row>
    <row r="1958" spans="1:8" ht="16" customHeight="1">
      <c r="A1958" s="185">
        <v>9</v>
      </c>
      <c r="B1958" s="193" t="s">
        <v>1068</v>
      </c>
      <c r="C1958" s="229" t="s">
        <v>2300</v>
      </c>
      <c r="D1958" s="245" t="s">
        <v>1046</v>
      </c>
      <c r="E1958" s="226"/>
      <c r="F1958" s="226">
        <v>2400</v>
      </c>
      <c r="G1958" s="227">
        <v>76050.140000000698</v>
      </c>
      <c r="H1958" s="192" t="s">
        <v>1075</v>
      </c>
    </row>
    <row r="1959" spans="1:8" ht="16" customHeight="1">
      <c r="A1959" s="185">
        <v>9</v>
      </c>
      <c r="B1959" s="193" t="s">
        <v>1068</v>
      </c>
      <c r="C1959" s="229" t="s">
        <v>2301</v>
      </c>
      <c r="D1959" s="245" t="s">
        <v>1046</v>
      </c>
      <c r="E1959" s="226"/>
      <c r="F1959" s="226">
        <v>33548.83</v>
      </c>
      <c r="G1959" s="227">
        <v>42501.310000000703</v>
      </c>
      <c r="H1959" s="192" t="s">
        <v>1110</v>
      </c>
    </row>
    <row r="1960" spans="1:8" ht="16" customHeight="1">
      <c r="A1960" s="185">
        <v>9</v>
      </c>
      <c r="B1960" s="193" t="s">
        <v>1068</v>
      </c>
      <c r="C1960" s="229" t="s">
        <v>2302</v>
      </c>
      <c r="D1960" s="245" t="s">
        <v>1046</v>
      </c>
      <c r="E1960" s="226"/>
      <c r="F1960" s="226">
        <v>100</v>
      </c>
      <c r="G1960" s="227">
        <v>42401.310000000703</v>
      </c>
      <c r="H1960" s="192" t="s">
        <v>1081</v>
      </c>
    </row>
    <row r="1961" spans="1:8" ht="16" customHeight="1">
      <c r="A1961" s="185">
        <v>9</v>
      </c>
      <c r="B1961" s="193" t="s">
        <v>1068</v>
      </c>
      <c r="C1961" s="229" t="s">
        <v>1165</v>
      </c>
      <c r="D1961" s="245" t="s">
        <v>1046</v>
      </c>
      <c r="E1961" s="226"/>
      <c r="F1961" s="226">
        <v>20.9</v>
      </c>
      <c r="G1961" s="227">
        <v>53705.410000000702</v>
      </c>
      <c r="H1961" s="192" t="s">
        <v>1071</v>
      </c>
    </row>
    <row r="1962" spans="1:8" ht="16" customHeight="1">
      <c r="A1962" s="185">
        <v>9</v>
      </c>
      <c r="B1962" s="193" t="s">
        <v>1068</v>
      </c>
      <c r="C1962" s="229" t="s">
        <v>1165</v>
      </c>
      <c r="D1962" s="245" t="s">
        <v>1046</v>
      </c>
      <c r="E1962" s="226"/>
      <c r="F1962" s="226">
        <v>20.9</v>
      </c>
      <c r="G1962" s="227">
        <v>53684.510000000701</v>
      </c>
      <c r="H1962" s="192" t="s">
        <v>1071</v>
      </c>
    </row>
    <row r="1963" spans="1:8" ht="16" customHeight="1">
      <c r="A1963" s="185">
        <v>9</v>
      </c>
      <c r="B1963" s="193" t="s">
        <v>1068</v>
      </c>
      <c r="C1963" s="229" t="s">
        <v>2303</v>
      </c>
      <c r="D1963" s="245" t="s">
        <v>1046</v>
      </c>
      <c r="E1963" s="226"/>
      <c r="F1963" s="226">
        <v>11325</v>
      </c>
      <c r="G1963" s="227">
        <v>42359.510000000701</v>
      </c>
      <c r="H1963" s="192" t="s">
        <v>1110</v>
      </c>
    </row>
    <row r="1964" spans="1:8" ht="16" customHeight="1">
      <c r="A1964" s="185">
        <v>9</v>
      </c>
      <c r="B1964" s="193" t="s">
        <v>1068</v>
      </c>
      <c r="C1964" s="229" t="s">
        <v>2304</v>
      </c>
      <c r="D1964" s="224" t="s">
        <v>1046</v>
      </c>
      <c r="E1964" s="226"/>
      <c r="F1964" s="226">
        <v>7877</v>
      </c>
      <c r="G1964" s="227">
        <v>34482.510000000701</v>
      </c>
      <c r="H1964" s="192" t="s">
        <v>1047</v>
      </c>
    </row>
    <row r="1965" spans="1:8" ht="16" customHeight="1">
      <c r="A1965" s="185">
        <v>9</v>
      </c>
      <c r="B1965" s="193" t="s">
        <v>1068</v>
      </c>
      <c r="C1965" s="229" t="s">
        <v>2305</v>
      </c>
      <c r="D1965" s="224" t="s">
        <v>1046</v>
      </c>
      <c r="E1965" s="226"/>
      <c r="F1965" s="226">
        <v>7000</v>
      </c>
      <c r="G1965" s="227">
        <v>27482.510000000701</v>
      </c>
      <c r="H1965" s="192" t="s">
        <v>1110</v>
      </c>
    </row>
    <row r="1966" spans="1:8" ht="16" customHeight="1">
      <c r="A1966" s="185">
        <v>9</v>
      </c>
      <c r="B1966" s="193" t="s">
        <v>1068</v>
      </c>
      <c r="C1966" s="229" t="s">
        <v>2306</v>
      </c>
      <c r="D1966" s="224" t="s">
        <v>1046</v>
      </c>
      <c r="E1966" s="226"/>
      <c r="F1966" s="226">
        <v>3000</v>
      </c>
      <c r="G1966" s="227">
        <v>24482.510000000701</v>
      </c>
      <c r="H1966" s="192" t="s">
        <v>1110</v>
      </c>
    </row>
    <row r="1967" spans="1:8" ht="16" customHeight="1">
      <c r="A1967" s="185">
        <v>9</v>
      </c>
      <c r="B1967" s="193" t="s">
        <v>1068</v>
      </c>
      <c r="C1967" s="220" t="s">
        <v>2307</v>
      </c>
      <c r="D1967" s="224" t="s">
        <v>1046</v>
      </c>
      <c r="E1967" s="226"/>
      <c r="F1967" s="226">
        <v>2592.6</v>
      </c>
      <c r="G1967" s="227">
        <v>21889.910000000698</v>
      </c>
      <c r="H1967" s="192" t="s">
        <v>1110</v>
      </c>
    </row>
    <row r="1968" spans="1:8" ht="16" customHeight="1">
      <c r="A1968" s="185">
        <v>9</v>
      </c>
      <c r="B1968" s="193" t="s">
        <v>1068</v>
      </c>
      <c r="C1968" s="229" t="s">
        <v>1165</v>
      </c>
      <c r="D1968" s="245" t="s">
        <v>1046</v>
      </c>
      <c r="E1968" s="226"/>
      <c r="F1968" s="226">
        <v>21.7</v>
      </c>
      <c r="G1968" s="227">
        <v>81868.210000000705</v>
      </c>
      <c r="H1968" s="192" t="s">
        <v>1071</v>
      </c>
    </row>
    <row r="1969" spans="1:8" ht="16" customHeight="1">
      <c r="A1969" s="185">
        <v>9</v>
      </c>
      <c r="B1969" s="193" t="s">
        <v>1068</v>
      </c>
      <c r="C1969" s="229" t="s">
        <v>1165</v>
      </c>
      <c r="D1969" s="245" t="s">
        <v>1046</v>
      </c>
      <c r="E1969" s="226"/>
      <c r="F1969" s="226">
        <v>136.55000000000001</v>
      </c>
      <c r="G1969" s="227">
        <v>81731.660000000702</v>
      </c>
      <c r="H1969" s="192" t="s">
        <v>1071</v>
      </c>
    </row>
    <row r="1970" spans="1:8" ht="16" customHeight="1">
      <c r="A1970" s="185">
        <v>9</v>
      </c>
      <c r="B1970" s="193" t="s">
        <v>1068</v>
      </c>
      <c r="C1970" s="229" t="s">
        <v>1165</v>
      </c>
      <c r="D1970" s="245" t="s">
        <v>1046</v>
      </c>
      <c r="E1970" s="226"/>
      <c r="F1970" s="226">
        <v>144.04</v>
      </c>
      <c r="G1970" s="227">
        <v>71087.620000000607</v>
      </c>
      <c r="H1970" s="192" t="s">
        <v>1071</v>
      </c>
    </row>
    <row r="1971" spans="1:8" ht="16" customHeight="1">
      <c r="A1971" s="185">
        <v>9</v>
      </c>
      <c r="B1971" s="193" t="s">
        <v>1068</v>
      </c>
      <c r="C1971" s="229" t="s">
        <v>1165</v>
      </c>
      <c r="D1971" s="245" t="s">
        <v>1046</v>
      </c>
      <c r="E1971" s="226"/>
      <c r="F1971" s="226">
        <v>44.31</v>
      </c>
      <c r="G1971" s="227">
        <v>5060106.92</v>
      </c>
      <c r="H1971" s="192" t="s">
        <v>1071</v>
      </c>
    </row>
    <row r="1972" spans="1:8" ht="16" customHeight="1">
      <c r="A1972" s="185">
        <v>9</v>
      </c>
      <c r="B1972" s="193" t="s">
        <v>1068</v>
      </c>
      <c r="C1972" s="229" t="s">
        <v>1165</v>
      </c>
      <c r="D1972" s="245" t="s">
        <v>1046</v>
      </c>
      <c r="E1972" s="226"/>
      <c r="F1972" s="226">
        <v>144.04</v>
      </c>
      <c r="G1972" s="227">
        <v>5059962.8799999999</v>
      </c>
      <c r="H1972" s="192" t="s">
        <v>1071</v>
      </c>
    </row>
    <row r="1973" spans="1:8" ht="16" customHeight="1">
      <c r="A1973" s="185">
        <v>9</v>
      </c>
      <c r="B1973" s="193" t="s">
        <v>1068</v>
      </c>
      <c r="C1973" s="229" t="s">
        <v>1165</v>
      </c>
      <c r="D1973" s="245" t="s">
        <v>1046</v>
      </c>
      <c r="E1973" s="226"/>
      <c r="F1973" s="226">
        <v>354.21</v>
      </c>
      <c r="G1973" s="227">
        <v>40265.230000000804</v>
      </c>
      <c r="H1973" s="192" t="s">
        <v>1071</v>
      </c>
    </row>
    <row r="1974" spans="1:8" ht="16" customHeight="1">
      <c r="A1974" s="185">
        <v>9</v>
      </c>
      <c r="B1974" s="193" t="s">
        <v>1068</v>
      </c>
      <c r="C1974" s="229" t="s">
        <v>1165</v>
      </c>
      <c r="D1974" s="245" t="s">
        <v>1046</v>
      </c>
      <c r="E1974" s="226"/>
      <c r="F1974" s="226">
        <v>64.599999999999994</v>
      </c>
      <c r="G1974" s="227">
        <v>40200.630000000798</v>
      </c>
      <c r="H1974" s="192" t="s">
        <v>1071</v>
      </c>
    </row>
    <row r="1975" spans="1:8" ht="16" customHeight="1">
      <c r="A1975" s="185">
        <v>9</v>
      </c>
      <c r="B1975" s="193" t="s">
        <v>1068</v>
      </c>
      <c r="C1975" s="229" t="s">
        <v>1165</v>
      </c>
      <c r="D1975" s="245" t="s">
        <v>1046</v>
      </c>
      <c r="E1975" s="226"/>
      <c r="F1975" s="226">
        <v>98.67</v>
      </c>
      <c r="G1975" s="227">
        <v>40101.960000000799</v>
      </c>
      <c r="H1975" s="192" t="s">
        <v>1071</v>
      </c>
    </row>
    <row r="1976" spans="1:8" ht="16" customHeight="1">
      <c r="A1976" s="185">
        <v>9</v>
      </c>
      <c r="B1976" s="193" t="s">
        <v>1068</v>
      </c>
      <c r="C1976" s="229" t="s">
        <v>1165</v>
      </c>
      <c r="D1976" s="245" t="s">
        <v>1046</v>
      </c>
      <c r="E1976" s="226"/>
      <c r="F1976" s="226">
        <v>18.93</v>
      </c>
      <c r="G1976" s="227">
        <v>40083.030000000799</v>
      </c>
      <c r="H1976" s="192" t="s">
        <v>1071</v>
      </c>
    </row>
    <row r="1977" spans="1:8" ht="16" customHeight="1">
      <c r="A1977" s="185">
        <v>9</v>
      </c>
      <c r="B1977" s="193" t="s">
        <v>1068</v>
      </c>
      <c r="C1977" s="229" t="s">
        <v>1165</v>
      </c>
      <c r="D1977" s="245" t="s">
        <v>1046</v>
      </c>
      <c r="E1977" s="226"/>
      <c r="F1977" s="226">
        <v>18.93</v>
      </c>
      <c r="G1977" s="227">
        <v>40064.100000000799</v>
      </c>
      <c r="H1977" s="192" t="s">
        <v>1071</v>
      </c>
    </row>
    <row r="1978" spans="1:8" ht="16" customHeight="1">
      <c r="A1978" s="185">
        <v>9</v>
      </c>
      <c r="B1978" s="193" t="s">
        <v>1068</v>
      </c>
      <c r="C1978" s="229" t="s">
        <v>1165</v>
      </c>
      <c r="D1978" s="245" t="s">
        <v>1046</v>
      </c>
      <c r="E1978" s="226"/>
      <c r="F1978" s="226">
        <v>376.8</v>
      </c>
      <c r="G1978" s="227">
        <v>39687.300000000803</v>
      </c>
      <c r="H1978" s="192" t="s">
        <v>1071</v>
      </c>
    </row>
    <row r="1979" spans="1:8" ht="16" customHeight="1">
      <c r="A1979" s="185">
        <v>9</v>
      </c>
      <c r="B1979" s="193" t="s">
        <v>1068</v>
      </c>
      <c r="C1979" s="229" t="s">
        <v>2308</v>
      </c>
      <c r="D1979" s="224" t="s">
        <v>1046</v>
      </c>
      <c r="E1979" s="226"/>
      <c r="F1979" s="226">
        <v>296</v>
      </c>
      <c r="G1979" s="227">
        <v>77087.300000000701</v>
      </c>
      <c r="H1979" s="192" t="s">
        <v>1093</v>
      </c>
    </row>
    <row r="1980" spans="1:8" ht="16" customHeight="1">
      <c r="A1980" s="185">
        <v>9</v>
      </c>
      <c r="B1980" s="193" t="s">
        <v>1068</v>
      </c>
      <c r="C1980" s="229" t="s">
        <v>2309</v>
      </c>
      <c r="D1980" s="224" t="s">
        <v>1046</v>
      </c>
      <c r="E1980" s="226"/>
      <c r="F1980" s="226">
        <v>26788.34</v>
      </c>
      <c r="G1980" s="227">
        <v>50298.960000000698</v>
      </c>
      <c r="H1980" s="192" t="s">
        <v>1050</v>
      </c>
    </row>
    <row r="1981" spans="1:8" ht="16" customHeight="1">
      <c r="A1981" s="185">
        <v>9</v>
      </c>
      <c r="B1981" s="193" t="s">
        <v>1068</v>
      </c>
      <c r="C1981" s="229" t="s">
        <v>2310</v>
      </c>
      <c r="D1981" s="224" t="s">
        <v>1046</v>
      </c>
      <c r="E1981" s="226"/>
      <c r="F1981" s="226">
        <v>10114.5</v>
      </c>
      <c r="G1981" s="227">
        <v>40184.460000000698</v>
      </c>
      <c r="H1981" s="192" t="s">
        <v>1110</v>
      </c>
    </row>
    <row r="1982" spans="1:8" ht="16" customHeight="1">
      <c r="A1982" s="185">
        <v>9</v>
      </c>
      <c r="B1982" s="193" t="s">
        <v>1068</v>
      </c>
      <c r="C1982" s="229" t="s">
        <v>2311</v>
      </c>
      <c r="D1982" s="224" t="s">
        <v>1046</v>
      </c>
      <c r="E1982" s="226"/>
      <c r="F1982" s="226">
        <v>2000</v>
      </c>
      <c r="G1982" s="227">
        <v>198153.41000000099</v>
      </c>
      <c r="H1982" s="192" t="s">
        <v>1047</v>
      </c>
    </row>
    <row r="1983" spans="1:8" ht="16" customHeight="1">
      <c r="A1983" s="185">
        <v>9</v>
      </c>
      <c r="B1983" s="193" t="s">
        <v>1068</v>
      </c>
      <c r="C1983" s="229" t="s">
        <v>2312</v>
      </c>
      <c r="D1983" s="224" t="s">
        <v>1046</v>
      </c>
      <c r="E1983" s="226"/>
      <c r="F1983" s="226">
        <v>800</v>
      </c>
      <c r="G1983" s="227">
        <v>197353.41000000099</v>
      </c>
      <c r="H1983" s="192" t="s">
        <v>1077</v>
      </c>
    </row>
    <row r="1984" spans="1:8" ht="16" customHeight="1">
      <c r="A1984" s="185">
        <v>9</v>
      </c>
      <c r="B1984" s="193" t="s">
        <v>1068</v>
      </c>
      <c r="C1984" s="229" t="s">
        <v>2313</v>
      </c>
      <c r="D1984" s="224" t="s">
        <v>1046</v>
      </c>
      <c r="E1984" s="226"/>
      <c r="F1984" s="226">
        <v>76</v>
      </c>
      <c r="G1984" s="227">
        <v>197277.41000000099</v>
      </c>
      <c r="H1984" s="192" t="s">
        <v>1112</v>
      </c>
    </row>
    <row r="1985" spans="1:8" ht="16" customHeight="1">
      <c r="A1985" s="185">
        <v>9</v>
      </c>
      <c r="B1985" s="193" t="s">
        <v>1068</v>
      </c>
      <c r="C1985" s="229" t="s">
        <v>2314</v>
      </c>
      <c r="D1985" s="224" t="s">
        <v>1046</v>
      </c>
      <c r="E1985" s="226"/>
      <c r="F1985" s="226">
        <v>485.5</v>
      </c>
      <c r="G1985" s="227">
        <v>196791.91000000099</v>
      </c>
      <c r="H1985" s="192" t="s">
        <v>1075</v>
      </c>
    </row>
    <row r="1986" spans="1:8" ht="16" customHeight="1">
      <c r="A1986" s="185">
        <v>9</v>
      </c>
      <c r="B1986" s="193" t="s">
        <v>1068</v>
      </c>
      <c r="C1986" s="229" t="s">
        <v>2315</v>
      </c>
      <c r="D1986" s="224" t="s">
        <v>1046</v>
      </c>
      <c r="E1986" s="226"/>
      <c r="F1986" s="226">
        <v>500</v>
      </c>
      <c r="G1986" s="227">
        <v>196291.91000000099</v>
      </c>
      <c r="H1986" s="192" t="s">
        <v>1047</v>
      </c>
    </row>
    <row r="1987" spans="1:8" ht="16" customHeight="1">
      <c r="A1987" s="185">
        <v>9</v>
      </c>
      <c r="B1987" s="193" t="s">
        <v>1068</v>
      </c>
      <c r="C1987" s="229" t="s">
        <v>2316</v>
      </c>
      <c r="D1987" s="224" t="s">
        <v>1046</v>
      </c>
      <c r="E1987" s="226"/>
      <c r="F1987" s="226">
        <v>225</v>
      </c>
      <c r="G1987" s="227">
        <v>196066.91000000099</v>
      </c>
      <c r="H1987" s="192" t="s">
        <v>1124</v>
      </c>
    </row>
    <row r="1988" spans="1:8" ht="16" customHeight="1">
      <c r="A1988" s="185">
        <v>9</v>
      </c>
      <c r="B1988" s="193" t="s">
        <v>1068</v>
      </c>
      <c r="C1988" s="229" t="s">
        <v>2317</v>
      </c>
      <c r="D1988" s="224" t="s">
        <v>1046</v>
      </c>
      <c r="E1988" s="226"/>
      <c r="F1988" s="226">
        <v>821</v>
      </c>
      <c r="G1988" s="227">
        <v>195245.91000000099</v>
      </c>
      <c r="H1988" s="192" t="s">
        <v>1047</v>
      </c>
    </row>
    <row r="1989" spans="1:8" ht="16" customHeight="1">
      <c r="A1989" s="185">
        <v>9</v>
      </c>
      <c r="B1989" s="193" t="s">
        <v>1068</v>
      </c>
      <c r="C1989" s="229" t="s">
        <v>2318</v>
      </c>
      <c r="D1989" s="224" t="s">
        <v>1046</v>
      </c>
      <c r="E1989" s="226"/>
      <c r="F1989" s="226">
        <v>787</v>
      </c>
      <c r="G1989" s="227">
        <v>194458.91000000099</v>
      </c>
      <c r="H1989" s="192" t="s">
        <v>1047</v>
      </c>
    </row>
    <row r="1990" spans="1:8" ht="16" customHeight="1">
      <c r="A1990" s="185">
        <v>9</v>
      </c>
      <c r="B1990" s="193" t="s">
        <v>1068</v>
      </c>
      <c r="C1990" s="229" t="s">
        <v>2319</v>
      </c>
      <c r="D1990" s="224" t="s">
        <v>1046</v>
      </c>
      <c r="E1990" s="226"/>
      <c r="F1990" s="226">
        <v>2000</v>
      </c>
      <c r="G1990" s="227">
        <v>192458.91000000099</v>
      </c>
      <c r="H1990" s="192" t="s">
        <v>1110</v>
      </c>
    </row>
    <row r="1991" spans="1:8" ht="16" customHeight="1">
      <c r="A1991" s="185">
        <v>9</v>
      </c>
      <c r="B1991" s="193" t="s">
        <v>1068</v>
      </c>
      <c r="C1991" s="229" t="s">
        <v>2320</v>
      </c>
      <c r="D1991" s="224" t="s">
        <v>1046</v>
      </c>
      <c r="E1991" s="226"/>
      <c r="F1991" s="226">
        <v>206.1</v>
      </c>
      <c r="G1991" s="227">
        <v>192252.81000000099</v>
      </c>
      <c r="H1991" s="192" t="s">
        <v>1075</v>
      </c>
    </row>
    <row r="1992" spans="1:8" ht="16" customHeight="1">
      <c r="A1992" s="185">
        <v>9</v>
      </c>
      <c r="B1992" s="193" t="s">
        <v>1068</v>
      </c>
      <c r="C1992" s="229" t="s">
        <v>2321</v>
      </c>
      <c r="D1992" s="224" t="s">
        <v>1046</v>
      </c>
      <c r="E1992" s="226"/>
      <c r="F1992" s="226">
        <v>1500</v>
      </c>
      <c r="G1992" s="227">
        <v>190752.81000000099</v>
      </c>
      <c r="H1992" s="192" t="s">
        <v>1047</v>
      </c>
    </row>
    <row r="1993" spans="1:8" ht="16" customHeight="1">
      <c r="A1993" s="185">
        <v>9</v>
      </c>
      <c r="B1993" s="193" t="s">
        <v>1068</v>
      </c>
      <c r="C1993" s="229" t="s">
        <v>2322</v>
      </c>
      <c r="D1993" s="224" t="s">
        <v>1046</v>
      </c>
      <c r="E1993" s="226"/>
      <c r="F1993" s="226">
        <v>120</v>
      </c>
      <c r="G1993" s="227">
        <v>190632.81000000099</v>
      </c>
      <c r="H1993" s="192" t="s">
        <v>1077</v>
      </c>
    </row>
    <row r="1994" spans="1:8" ht="16" customHeight="1">
      <c r="A1994" s="185">
        <v>9</v>
      </c>
      <c r="B1994" s="193" t="s">
        <v>1068</v>
      </c>
      <c r="C1994" s="229" t="s">
        <v>2323</v>
      </c>
      <c r="D1994" s="224" t="s">
        <v>1046</v>
      </c>
      <c r="E1994" s="226"/>
      <c r="F1994" s="226">
        <v>2262.6</v>
      </c>
      <c r="G1994" s="227">
        <v>188370.21000000101</v>
      </c>
      <c r="H1994" s="192" t="s">
        <v>1053</v>
      </c>
    </row>
    <row r="1995" spans="1:8" ht="16" customHeight="1">
      <c r="A1995" s="185">
        <v>9</v>
      </c>
      <c r="B1995" s="193" t="s">
        <v>1068</v>
      </c>
      <c r="C1995" s="229" t="s">
        <v>2324</v>
      </c>
      <c r="D1995" s="224" t="s">
        <v>1046</v>
      </c>
      <c r="E1995" s="226"/>
      <c r="F1995" s="226">
        <v>560.79999999999995</v>
      </c>
      <c r="G1995" s="227">
        <v>187809.41000000099</v>
      </c>
      <c r="H1995" s="192" t="s">
        <v>1053</v>
      </c>
    </row>
    <row r="1996" spans="1:8" ht="16" customHeight="1">
      <c r="A1996" s="185">
        <v>9</v>
      </c>
      <c r="B1996" s="193" t="s">
        <v>1068</v>
      </c>
      <c r="C1996" s="229" t="s">
        <v>2325</v>
      </c>
      <c r="D1996" s="224" t="s">
        <v>1046</v>
      </c>
      <c r="E1996" s="226"/>
      <c r="F1996" s="226">
        <v>409.53</v>
      </c>
      <c r="G1996" s="227">
        <v>187399.88000000099</v>
      </c>
      <c r="H1996" s="192" t="s">
        <v>1075</v>
      </c>
    </row>
    <row r="1997" spans="1:8" ht="16" customHeight="1">
      <c r="A1997" s="185">
        <v>9</v>
      </c>
      <c r="B1997" s="193" t="s">
        <v>1068</v>
      </c>
      <c r="C1997" s="229" t="s">
        <v>2326</v>
      </c>
      <c r="D1997" s="224" t="s">
        <v>1046</v>
      </c>
      <c r="E1997" s="226"/>
      <c r="F1997" s="226">
        <v>212</v>
      </c>
      <c r="G1997" s="227">
        <v>187187.88000000099</v>
      </c>
      <c r="H1997" s="192" t="s">
        <v>1075</v>
      </c>
    </row>
    <row r="1998" spans="1:8" ht="16" customHeight="1">
      <c r="A1998" s="185">
        <v>9</v>
      </c>
      <c r="B1998" s="193" t="s">
        <v>1068</v>
      </c>
      <c r="C1998" s="229" t="s">
        <v>2327</v>
      </c>
      <c r="D1998" s="224" t="s">
        <v>1046</v>
      </c>
      <c r="E1998" s="226"/>
      <c r="F1998" s="226">
        <v>1342.07</v>
      </c>
      <c r="G1998" s="227">
        <v>185845.81000000099</v>
      </c>
      <c r="H1998" s="192" t="s">
        <v>1075</v>
      </c>
    </row>
    <row r="1999" spans="1:8" ht="16" customHeight="1">
      <c r="A1999" s="185">
        <v>9</v>
      </c>
      <c r="B1999" s="193" t="s">
        <v>1068</v>
      </c>
      <c r="C1999" s="229" t="s">
        <v>2328</v>
      </c>
      <c r="D1999" s="224" t="s">
        <v>1046</v>
      </c>
      <c r="E1999" s="226"/>
      <c r="F1999" s="226">
        <v>540.45000000000005</v>
      </c>
      <c r="G1999" s="227">
        <v>185305.360000001</v>
      </c>
      <c r="H1999" s="192" t="s">
        <v>1075</v>
      </c>
    </row>
    <row r="2000" spans="1:8" ht="16" customHeight="1">
      <c r="A2000" s="185">
        <v>9</v>
      </c>
      <c r="B2000" s="193" t="s">
        <v>1068</v>
      </c>
      <c r="C2000" s="229" t="s">
        <v>1165</v>
      </c>
      <c r="D2000" s="245" t="s">
        <v>1046</v>
      </c>
      <c r="E2000" s="226"/>
      <c r="F2000" s="226">
        <v>44.65</v>
      </c>
      <c r="G2000" s="227">
        <v>185260.71000000101</v>
      </c>
      <c r="H2000" s="192" t="s">
        <v>1071</v>
      </c>
    </row>
    <row r="2001" spans="1:8" ht="16" customHeight="1">
      <c r="A2001" s="185">
        <v>9</v>
      </c>
      <c r="B2001" s="193" t="s">
        <v>1068</v>
      </c>
      <c r="C2001" s="229" t="s">
        <v>1165</v>
      </c>
      <c r="D2001" s="245" t="s">
        <v>1046</v>
      </c>
      <c r="E2001" s="226"/>
      <c r="F2001" s="226">
        <v>83.2</v>
      </c>
      <c r="G2001" s="227">
        <v>185177.510000001</v>
      </c>
      <c r="H2001" s="192" t="s">
        <v>1071</v>
      </c>
    </row>
    <row r="2002" spans="1:8" ht="16" customHeight="1">
      <c r="A2002" s="185">
        <v>9</v>
      </c>
      <c r="B2002" s="193" t="s">
        <v>1068</v>
      </c>
      <c r="C2002" s="229" t="s">
        <v>1165</v>
      </c>
      <c r="D2002" s="245" t="s">
        <v>1046</v>
      </c>
      <c r="E2002" s="226"/>
      <c r="F2002" s="226">
        <v>38.950000000000003</v>
      </c>
      <c r="G2002" s="227">
        <v>185138.56000000099</v>
      </c>
      <c r="H2002" s="192" t="s">
        <v>1071</v>
      </c>
    </row>
    <row r="2003" spans="1:8" ht="16" customHeight="1">
      <c r="A2003" s="185">
        <v>9</v>
      </c>
      <c r="B2003" s="193" t="s">
        <v>1068</v>
      </c>
      <c r="C2003" s="248" t="s">
        <v>2329</v>
      </c>
      <c r="D2003" s="203" t="s">
        <v>1046</v>
      </c>
      <c r="E2003" s="226"/>
      <c r="F2003" s="226">
        <v>2120</v>
      </c>
      <c r="G2003" s="227">
        <v>83018.560000001002</v>
      </c>
      <c r="H2003" s="192" t="s">
        <v>1077</v>
      </c>
    </row>
    <row r="2004" spans="1:8" ht="16" customHeight="1">
      <c r="A2004" s="185">
        <v>9</v>
      </c>
      <c r="B2004" s="193" t="s">
        <v>1068</v>
      </c>
      <c r="C2004" s="229" t="s">
        <v>2330</v>
      </c>
      <c r="D2004" s="224" t="s">
        <v>1046</v>
      </c>
      <c r="E2004" s="226"/>
      <c r="F2004" s="226">
        <v>15000</v>
      </c>
      <c r="G2004" s="227">
        <v>65143.830000000999</v>
      </c>
      <c r="H2004" s="192" t="s">
        <v>1091</v>
      </c>
    </row>
    <row r="2005" spans="1:8" ht="16" customHeight="1">
      <c r="A2005" s="185">
        <v>9</v>
      </c>
      <c r="B2005" s="193" t="s">
        <v>1068</v>
      </c>
      <c r="C2005" s="237" t="s">
        <v>2331</v>
      </c>
      <c r="D2005" s="224" t="s">
        <v>1046</v>
      </c>
      <c r="E2005" s="226"/>
      <c r="F2005" s="226">
        <v>2700</v>
      </c>
      <c r="G2005" s="227">
        <v>62443.830000000999</v>
      </c>
      <c r="H2005" s="192" t="s">
        <v>1050</v>
      </c>
    </row>
    <row r="2006" spans="1:8" ht="16" customHeight="1">
      <c r="A2006" s="185">
        <v>9</v>
      </c>
      <c r="B2006" s="193" t="s">
        <v>1067</v>
      </c>
      <c r="C2006" s="229" t="s">
        <v>2332</v>
      </c>
      <c r="D2006" s="224" t="s">
        <v>1046</v>
      </c>
      <c r="E2006" s="226"/>
      <c r="F2006" s="226">
        <v>190969.97</v>
      </c>
      <c r="G2006" s="227"/>
      <c r="H2006" s="192" t="s">
        <v>1087</v>
      </c>
    </row>
    <row r="2007" spans="1:8" ht="16" customHeight="1">
      <c r="A2007" s="185">
        <v>9</v>
      </c>
      <c r="B2007" s="193" t="s">
        <v>1068</v>
      </c>
      <c r="C2007" s="229" t="s">
        <v>1165</v>
      </c>
      <c r="D2007" s="245" t="s">
        <v>1046</v>
      </c>
      <c r="E2007" s="226"/>
      <c r="F2007" s="226">
        <v>86.3</v>
      </c>
      <c r="G2007" s="227">
        <v>238727.84000000099</v>
      </c>
      <c r="H2007" s="192" t="s">
        <v>1071</v>
      </c>
    </row>
    <row r="2008" spans="1:8" ht="16" customHeight="1">
      <c r="A2008" s="185">
        <v>9</v>
      </c>
      <c r="B2008" s="193" t="s">
        <v>1068</v>
      </c>
      <c r="C2008" s="229" t="s">
        <v>2333</v>
      </c>
      <c r="D2008" s="203" t="s">
        <v>1046</v>
      </c>
      <c r="E2008" s="226"/>
      <c r="F2008" s="226">
        <v>60000</v>
      </c>
      <c r="G2008" s="227">
        <v>512901.950000001</v>
      </c>
      <c r="H2008" s="192" t="s">
        <v>1128</v>
      </c>
    </row>
    <row r="2009" spans="1:8" ht="16" customHeight="1">
      <c r="A2009" s="185">
        <v>9</v>
      </c>
      <c r="B2009" s="193" t="s">
        <v>1068</v>
      </c>
      <c r="C2009" s="229" t="s">
        <v>2334</v>
      </c>
      <c r="D2009" s="224" t="s">
        <v>1046</v>
      </c>
      <c r="E2009" s="226"/>
      <c r="F2009" s="226">
        <v>459</v>
      </c>
      <c r="G2009" s="227">
        <v>511289.570000001</v>
      </c>
      <c r="H2009" s="192" t="s">
        <v>1053</v>
      </c>
    </row>
    <row r="2010" spans="1:8" ht="16" customHeight="1">
      <c r="A2010" s="185">
        <v>9</v>
      </c>
      <c r="B2010" s="193" t="s">
        <v>1068</v>
      </c>
      <c r="C2010" s="229" t="s">
        <v>2335</v>
      </c>
      <c r="D2010" s="224" t="s">
        <v>1046</v>
      </c>
      <c r="E2010" s="226"/>
      <c r="F2010" s="226">
        <v>77</v>
      </c>
      <c r="G2010" s="227">
        <v>511212.570000001</v>
      </c>
      <c r="H2010" s="192" t="s">
        <v>1075</v>
      </c>
    </row>
    <row r="2011" spans="1:8" ht="16" customHeight="1">
      <c r="A2011" s="185">
        <v>9</v>
      </c>
      <c r="B2011" s="193" t="s">
        <v>1068</v>
      </c>
      <c r="C2011" s="229" t="s">
        <v>2336</v>
      </c>
      <c r="D2011" s="224" t="s">
        <v>1046</v>
      </c>
      <c r="E2011" s="226"/>
      <c r="F2011" s="226">
        <v>1770</v>
      </c>
      <c r="G2011" s="227">
        <v>509442.570000001</v>
      </c>
      <c r="H2011" s="192" t="s">
        <v>1124</v>
      </c>
    </row>
    <row r="2012" spans="1:8" ht="16" customHeight="1">
      <c r="A2012" s="185">
        <v>9</v>
      </c>
      <c r="B2012" s="193" t="s">
        <v>1068</v>
      </c>
      <c r="C2012" s="229" t="s">
        <v>2337</v>
      </c>
      <c r="D2012" s="224" t="s">
        <v>1046</v>
      </c>
      <c r="E2012" s="226"/>
      <c r="F2012" s="226">
        <v>479</v>
      </c>
      <c r="G2012" s="227">
        <v>508933.570000001</v>
      </c>
      <c r="H2012" s="192" t="s">
        <v>1047</v>
      </c>
    </row>
    <row r="2013" spans="1:8" ht="16" customHeight="1">
      <c r="A2013" s="185">
        <v>9</v>
      </c>
      <c r="B2013" s="193" t="s">
        <v>1068</v>
      </c>
      <c r="C2013" s="229" t="s">
        <v>2338</v>
      </c>
      <c r="D2013" s="224" t="s">
        <v>1046</v>
      </c>
      <c r="E2013" s="226"/>
      <c r="F2013" s="226">
        <v>100</v>
      </c>
      <c r="G2013" s="227">
        <v>508833.570000001</v>
      </c>
      <c r="H2013" s="192" t="s">
        <v>1053</v>
      </c>
    </row>
    <row r="2014" spans="1:8" ht="16" customHeight="1">
      <c r="A2014" s="185">
        <v>9</v>
      </c>
      <c r="B2014" s="193" t="s">
        <v>1068</v>
      </c>
      <c r="C2014" s="229" t="s">
        <v>2339</v>
      </c>
      <c r="D2014" s="224" t="s">
        <v>1046</v>
      </c>
      <c r="E2014" s="226"/>
      <c r="F2014" s="226">
        <v>242</v>
      </c>
      <c r="G2014" s="227">
        <v>508591.570000001</v>
      </c>
      <c r="H2014" s="192" t="s">
        <v>1075</v>
      </c>
    </row>
    <row r="2015" spans="1:8" ht="16" customHeight="1">
      <c r="A2015" s="185">
        <v>9</v>
      </c>
      <c r="B2015" s="193" t="s">
        <v>1068</v>
      </c>
      <c r="C2015" s="229" t="s">
        <v>2340</v>
      </c>
      <c r="D2015" s="224" t="s">
        <v>1046</v>
      </c>
      <c r="E2015" s="226"/>
      <c r="F2015" s="226">
        <v>200</v>
      </c>
      <c r="G2015" s="227">
        <v>508391.570000001</v>
      </c>
      <c r="H2015" s="192" t="s">
        <v>1104</v>
      </c>
    </row>
    <row r="2016" spans="1:8" ht="16" customHeight="1">
      <c r="A2016" s="185">
        <v>9</v>
      </c>
      <c r="B2016" s="193" t="s">
        <v>1068</v>
      </c>
      <c r="C2016" s="229" t="s">
        <v>2341</v>
      </c>
      <c r="D2016" s="224" t="s">
        <v>1046</v>
      </c>
      <c r="E2016" s="226"/>
      <c r="F2016" s="226">
        <v>21345</v>
      </c>
      <c r="G2016" s="227">
        <v>487046.570000001</v>
      </c>
      <c r="H2016" s="192" t="s">
        <v>1110</v>
      </c>
    </row>
    <row r="2017" spans="1:8" ht="16" customHeight="1">
      <c r="A2017" s="185">
        <v>9</v>
      </c>
      <c r="B2017" s="193" t="s">
        <v>1068</v>
      </c>
      <c r="C2017" s="229" t="s">
        <v>2342</v>
      </c>
      <c r="D2017" s="224" t="s">
        <v>1046</v>
      </c>
      <c r="E2017" s="226"/>
      <c r="F2017" s="226">
        <v>9400</v>
      </c>
      <c r="G2017" s="227">
        <v>477646.570000001</v>
      </c>
      <c r="H2017" s="192" t="s">
        <v>1110</v>
      </c>
    </row>
    <row r="2018" spans="1:8" ht="16" customHeight="1">
      <c r="A2018" s="185">
        <v>9</v>
      </c>
      <c r="B2018" s="193" t="s">
        <v>1068</v>
      </c>
      <c r="C2018" s="229" t="s">
        <v>2343</v>
      </c>
      <c r="D2018" s="224" t="s">
        <v>1046</v>
      </c>
      <c r="E2018" s="226"/>
      <c r="F2018" s="226">
        <v>28000</v>
      </c>
      <c r="G2018" s="227">
        <v>449646.570000001</v>
      </c>
      <c r="H2018" s="192" t="s">
        <v>1110</v>
      </c>
    </row>
    <row r="2019" spans="1:8" ht="16" customHeight="1">
      <c r="A2019" s="185">
        <v>9</v>
      </c>
      <c r="B2019" s="193" t="s">
        <v>1068</v>
      </c>
      <c r="C2019" s="229" t="s">
        <v>2344</v>
      </c>
      <c r="D2019" s="224" t="s">
        <v>1046</v>
      </c>
      <c r="E2019" s="226"/>
      <c r="F2019" s="226">
        <v>56840</v>
      </c>
      <c r="G2019" s="227">
        <v>377065.43000000098</v>
      </c>
      <c r="H2019" s="192" t="s">
        <v>1110</v>
      </c>
    </row>
    <row r="2020" spans="1:8" ht="16" customHeight="1">
      <c r="A2020" s="185">
        <v>9</v>
      </c>
      <c r="B2020" s="193" t="s">
        <v>1068</v>
      </c>
      <c r="C2020" s="229" t="s">
        <v>2345</v>
      </c>
      <c r="D2020" s="224" t="s">
        <v>1046</v>
      </c>
      <c r="E2020" s="226"/>
      <c r="F2020" s="226">
        <v>2000</v>
      </c>
      <c r="G2020" s="227">
        <v>375065.43000000098</v>
      </c>
      <c r="H2020" s="192" t="s">
        <v>1110</v>
      </c>
    </row>
    <row r="2021" spans="1:8" ht="16" customHeight="1">
      <c r="A2021" s="185">
        <v>9</v>
      </c>
      <c r="B2021" s="193" t="s">
        <v>1068</v>
      </c>
      <c r="C2021" s="229" t="s">
        <v>1165</v>
      </c>
      <c r="D2021" s="245" t="s">
        <v>1046</v>
      </c>
      <c r="E2021" s="226"/>
      <c r="F2021" s="226">
        <v>10.34</v>
      </c>
      <c r="G2021" s="227">
        <v>275055.09000000102</v>
      </c>
      <c r="H2021" s="192" t="s">
        <v>1071</v>
      </c>
    </row>
    <row r="2022" spans="1:8" ht="16" customHeight="1">
      <c r="A2022" s="185">
        <v>9</v>
      </c>
      <c r="B2022" s="193" t="s">
        <v>1068</v>
      </c>
      <c r="C2022" s="229" t="s">
        <v>2346</v>
      </c>
      <c r="D2022" s="203" t="s">
        <v>1046</v>
      </c>
      <c r="E2022" s="226"/>
      <c r="F2022" s="226">
        <v>31456</v>
      </c>
      <c r="G2022" s="227">
        <v>213599.09000000099</v>
      </c>
      <c r="H2022" s="192" t="s">
        <v>1102</v>
      </c>
    </row>
    <row r="2023" spans="1:8" ht="16" customHeight="1">
      <c r="A2023" s="185">
        <v>9</v>
      </c>
      <c r="B2023" s="193" t="s">
        <v>1068</v>
      </c>
      <c r="C2023" s="229" t="s">
        <v>2347</v>
      </c>
      <c r="D2023" s="203" t="s">
        <v>1046</v>
      </c>
      <c r="E2023" s="226"/>
      <c r="F2023" s="226">
        <v>24364.61</v>
      </c>
      <c r="G2023" s="227">
        <v>90773.790000000998</v>
      </c>
      <c r="H2023" s="192" t="s">
        <v>1087</v>
      </c>
    </row>
    <row r="2024" spans="1:8" ht="16" customHeight="1">
      <c r="A2024" s="185">
        <v>9</v>
      </c>
      <c r="B2024" s="193" t="s">
        <v>1068</v>
      </c>
      <c r="C2024" s="229" t="s">
        <v>2348</v>
      </c>
      <c r="D2024" s="203" t="s">
        <v>1046</v>
      </c>
      <c r="E2024" s="226"/>
      <c r="F2024" s="226">
        <v>14081.58</v>
      </c>
      <c r="G2024" s="227">
        <v>76692.210000000996</v>
      </c>
      <c r="H2024" s="192" t="s">
        <v>1087</v>
      </c>
    </row>
    <row r="2025" spans="1:8" ht="16" customHeight="1">
      <c r="A2025" s="185">
        <v>9</v>
      </c>
      <c r="B2025" s="193" t="s">
        <v>1068</v>
      </c>
      <c r="C2025" s="229" t="s">
        <v>2349</v>
      </c>
      <c r="D2025" s="203" t="s">
        <v>1046</v>
      </c>
      <c r="E2025" s="226"/>
      <c r="F2025" s="226">
        <v>7482.22</v>
      </c>
      <c r="G2025" s="227">
        <v>69209.990000000995</v>
      </c>
      <c r="H2025" s="192" t="s">
        <v>1087</v>
      </c>
    </row>
    <row r="2026" spans="1:8" ht="16" customHeight="1">
      <c r="A2026" s="185">
        <v>9</v>
      </c>
      <c r="B2026" s="193" t="s">
        <v>12</v>
      </c>
      <c r="C2026" s="229" t="s">
        <v>2350</v>
      </c>
      <c r="D2026" s="224" t="s">
        <v>1046</v>
      </c>
      <c r="E2026" s="226"/>
      <c r="F2026" s="226">
        <v>50046.8</v>
      </c>
      <c r="G2026" s="227">
        <v>19163.190000000901</v>
      </c>
      <c r="H2026" s="192" t="s">
        <v>1110</v>
      </c>
    </row>
    <row r="2027" spans="1:8" ht="16" customHeight="1">
      <c r="A2027" s="185">
        <v>9</v>
      </c>
      <c r="B2027" s="193" t="s">
        <v>12</v>
      </c>
      <c r="C2027" s="246" t="s">
        <v>2351</v>
      </c>
      <c r="D2027" s="203" t="s">
        <v>1046</v>
      </c>
      <c r="E2027" s="226"/>
      <c r="F2027" s="226">
        <v>3300</v>
      </c>
      <c r="G2027" s="227">
        <v>11863.190000000901</v>
      </c>
      <c r="H2027" s="192" t="s">
        <v>1053</v>
      </c>
    </row>
    <row r="2028" spans="1:8" ht="16" customHeight="1">
      <c r="A2028" s="185">
        <v>9</v>
      </c>
      <c r="B2028" s="193" t="s">
        <v>12</v>
      </c>
      <c r="C2028" s="229" t="s">
        <v>1165</v>
      </c>
      <c r="D2028" s="245" t="s">
        <v>1046</v>
      </c>
      <c r="E2028" s="226"/>
      <c r="F2028" s="226">
        <v>3.8</v>
      </c>
      <c r="G2028" s="227">
        <v>11859.3900000009</v>
      </c>
      <c r="H2028" s="192" t="s">
        <v>1071</v>
      </c>
    </row>
    <row r="2029" spans="1:8" ht="16" customHeight="1">
      <c r="A2029" s="185">
        <v>9</v>
      </c>
      <c r="B2029" s="193" t="s">
        <v>12</v>
      </c>
      <c r="C2029" s="229" t="s">
        <v>1165</v>
      </c>
      <c r="D2029" s="245" t="s">
        <v>1046</v>
      </c>
      <c r="E2029" s="226"/>
      <c r="F2029" s="226">
        <v>29.45</v>
      </c>
      <c r="G2029" s="227">
        <v>11829.940000000901</v>
      </c>
      <c r="H2029" s="192" t="s">
        <v>1071</v>
      </c>
    </row>
    <row r="2030" spans="1:8" ht="16" customHeight="1">
      <c r="A2030" s="185">
        <v>9</v>
      </c>
      <c r="B2030" s="193" t="s">
        <v>12</v>
      </c>
      <c r="C2030" s="229" t="s">
        <v>1165</v>
      </c>
      <c r="D2030" s="245" t="s">
        <v>1046</v>
      </c>
      <c r="E2030" s="226"/>
      <c r="F2030" s="226">
        <v>18.53</v>
      </c>
      <c r="G2030" s="227">
        <v>11811.4100000009</v>
      </c>
      <c r="H2030" s="192" t="s">
        <v>1071</v>
      </c>
    </row>
    <row r="2031" spans="1:8" ht="16" customHeight="1">
      <c r="A2031" s="185">
        <v>9</v>
      </c>
      <c r="B2031" s="193" t="s">
        <v>12</v>
      </c>
      <c r="C2031" s="229" t="s">
        <v>1165</v>
      </c>
      <c r="D2031" s="245" t="s">
        <v>1046</v>
      </c>
      <c r="E2031" s="226"/>
      <c r="F2031" s="226">
        <v>95</v>
      </c>
      <c r="G2031" s="227">
        <v>11716.4100000009</v>
      </c>
      <c r="H2031" s="192" t="s">
        <v>1071</v>
      </c>
    </row>
    <row r="2032" spans="1:8" ht="16" customHeight="1">
      <c r="A2032" s="185">
        <v>9</v>
      </c>
      <c r="B2032" s="193" t="s">
        <v>12</v>
      </c>
      <c r="C2032" s="229" t="s">
        <v>1165</v>
      </c>
      <c r="D2032" s="245" t="s">
        <v>1046</v>
      </c>
      <c r="E2032" s="226"/>
      <c r="F2032" s="226">
        <v>65.55</v>
      </c>
      <c r="G2032" s="227">
        <v>11650.860000000899</v>
      </c>
      <c r="H2032" s="192" t="s">
        <v>1071</v>
      </c>
    </row>
    <row r="2033" spans="1:8" ht="16" customHeight="1">
      <c r="A2033" s="185">
        <v>9</v>
      </c>
      <c r="B2033" s="193" t="s">
        <v>12</v>
      </c>
      <c r="C2033" s="229" t="s">
        <v>1165</v>
      </c>
      <c r="D2033" s="245" t="s">
        <v>1046</v>
      </c>
      <c r="E2033" s="226"/>
      <c r="F2033" s="226">
        <v>9.5</v>
      </c>
      <c r="G2033" s="227">
        <v>11641.360000000899</v>
      </c>
      <c r="H2033" s="192" t="s">
        <v>1071</v>
      </c>
    </row>
    <row r="2034" spans="1:8" ht="16" customHeight="1">
      <c r="A2034" s="185">
        <v>9</v>
      </c>
      <c r="B2034" s="193" t="s">
        <v>12</v>
      </c>
      <c r="C2034" s="229" t="s">
        <v>1165</v>
      </c>
      <c r="D2034" s="245" t="s">
        <v>1046</v>
      </c>
      <c r="E2034" s="226"/>
      <c r="F2034" s="226">
        <v>59.85</v>
      </c>
      <c r="G2034" s="227">
        <v>11581.510000000901</v>
      </c>
      <c r="H2034" s="192" t="s">
        <v>1071</v>
      </c>
    </row>
    <row r="2035" spans="1:8" ht="16" customHeight="1">
      <c r="A2035" s="185">
        <v>9</v>
      </c>
      <c r="B2035" s="193" t="s">
        <v>12</v>
      </c>
      <c r="C2035" s="229" t="s">
        <v>2352</v>
      </c>
      <c r="D2035" s="245" t="s">
        <v>1046</v>
      </c>
      <c r="E2035" s="226"/>
      <c r="F2035" s="226">
        <v>59334</v>
      </c>
      <c r="G2035" s="227">
        <v>90667.510000000897</v>
      </c>
      <c r="H2035" s="192" t="s">
        <v>1110</v>
      </c>
    </row>
    <row r="2036" spans="1:8" ht="16" customHeight="1">
      <c r="A2036" s="185">
        <v>9</v>
      </c>
      <c r="B2036" s="193" t="s">
        <v>12</v>
      </c>
      <c r="C2036" s="229" t="s">
        <v>2353</v>
      </c>
      <c r="D2036" s="245" t="s">
        <v>1046</v>
      </c>
      <c r="E2036" s="226"/>
      <c r="F2036" s="226">
        <v>4750</v>
      </c>
      <c r="G2036" s="227">
        <v>85917.510000000897</v>
      </c>
      <c r="H2036" s="192" t="s">
        <v>1822</v>
      </c>
    </row>
    <row r="2037" spans="1:8" ht="16" customHeight="1">
      <c r="A2037" s="185">
        <v>9</v>
      </c>
      <c r="B2037" s="193" t="s">
        <v>12</v>
      </c>
      <c r="C2037" s="229" t="s">
        <v>2354</v>
      </c>
      <c r="D2037" s="245" t="s">
        <v>1046</v>
      </c>
      <c r="E2037" s="226"/>
      <c r="F2037" s="226">
        <v>4772.6099999999997</v>
      </c>
      <c r="G2037" s="227">
        <v>81144.900000000896</v>
      </c>
      <c r="H2037" s="192" t="s">
        <v>1077</v>
      </c>
    </row>
    <row r="2038" spans="1:8" ht="16" customHeight="1">
      <c r="A2038" s="185">
        <v>9</v>
      </c>
      <c r="B2038" s="193" t="s">
        <v>12</v>
      </c>
      <c r="C2038" s="229" t="s">
        <v>1165</v>
      </c>
      <c r="D2038" s="245" t="s">
        <v>1046</v>
      </c>
      <c r="E2038" s="226"/>
      <c r="F2038" s="226">
        <v>138.69999999999999</v>
      </c>
      <c r="G2038" s="227">
        <v>81006.200000000899</v>
      </c>
      <c r="H2038" s="192" t="s">
        <v>1071</v>
      </c>
    </row>
    <row r="2039" spans="1:8" ht="16" customHeight="1">
      <c r="A2039" s="185">
        <v>9</v>
      </c>
      <c r="B2039" s="193" t="s">
        <v>12</v>
      </c>
      <c r="C2039" s="229" t="s">
        <v>2355</v>
      </c>
      <c r="D2039" s="245" t="s">
        <v>1046</v>
      </c>
      <c r="E2039" s="226"/>
      <c r="F2039" s="226">
        <v>334</v>
      </c>
      <c r="G2039" s="227">
        <v>62565.550000000898</v>
      </c>
      <c r="H2039" s="192" t="s">
        <v>1075</v>
      </c>
    </row>
    <row r="2040" spans="1:8" ht="16" customHeight="1">
      <c r="A2040" s="185">
        <v>9</v>
      </c>
      <c r="B2040" s="193" t="s">
        <v>12</v>
      </c>
      <c r="C2040" s="229" t="s">
        <v>2356</v>
      </c>
      <c r="D2040" s="245" t="s">
        <v>1046</v>
      </c>
      <c r="E2040" s="226"/>
      <c r="F2040" s="226">
        <v>27.9</v>
      </c>
      <c r="G2040" s="227">
        <v>62537.650000000896</v>
      </c>
      <c r="H2040" s="192" t="s">
        <v>1047</v>
      </c>
    </row>
    <row r="2041" spans="1:8" ht="16" customHeight="1">
      <c r="A2041" s="185">
        <v>9</v>
      </c>
      <c r="B2041" s="193" t="s">
        <v>12</v>
      </c>
      <c r="C2041" s="229" t="s">
        <v>2357</v>
      </c>
      <c r="D2041" s="245" t="s">
        <v>1046</v>
      </c>
      <c r="E2041" s="226"/>
      <c r="F2041" s="226">
        <v>156.43</v>
      </c>
      <c r="G2041" s="227">
        <v>62381.220000000903</v>
      </c>
      <c r="H2041" s="192" t="s">
        <v>1075</v>
      </c>
    </row>
    <row r="2042" spans="1:8" ht="16" customHeight="1">
      <c r="A2042" s="185">
        <v>9</v>
      </c>
      <c r="B2042" s="193" t="s">
        <v>12</v>
      </c>
      <c r="C2042" s="229" t="s">
        <v>2358</v>
      </c>
      <c r="D2042" s="245" t="s">
        <v>1046</v>
      </c>
      <c r="E2042" s="226"/>
      <c r="F2042" s="226">
        <v>859.8</v>
      </c>
      <c r="G2042" s="227">
        <v>61521.4200000009</v>
      </c>
      <c r="H2042" s="192" t="s">
        <v>1075</v>
      </c>
    </row>
    <row r="2043" spans="1:8" ht="16" customHeight="1">
      <c r="A2043" s="185">
        <v>9</v>
      </c>
      <c r="B2043" s="193" t="s">
        <v>12</v>
      </c>
      <c r="C2043" s="229" t="s">
        <v>1165</v>
      </c>
      <c r="D2043" s="245" t="s">
        <v>1046</v>
      </c>
      <c r="E2043" s="226"/>
      <c r="F2043" s="226">
        <v>145.85</v>
      </c>
      <c r="G2043" s="227">
        <v>58775.570000000902</v>
      </c>
      <c r="H2043" s="192" t="s">
        <v>1071</v>
      </c>
    </row>
    <row r="2044" spans="1:8" ht="16" customHeight="1">
      <c r="A2044" s="185">
        <v>9</v>
      </c>
      <c r="B2044" s="193" t="s">
        <v>12</v>
      </c>
      <c r="C2044" s="229" t="s">
        <v>2359</v>
      </c>
      <c r="D2044" s="245" t="s">
        <v>1046</v>
      </c>
      <c r="E2044" s="226"/>
      <c r="F2044" s="226">
        <v>6708.72</v>
      </c>
      <c r="G2044" s="227">
        <v>262066.850000001</v>
      </c>
      <c r="H2044" s="192" t="s">
        <v>1087</v>
      </c>
    </row>
    <row r="2045" spans="1:8" ht="16" customHeight="1">
      <c r="A2045" s="185">
        <v>9</v>
      </c>
      <c r="B2045" s="193" t="s">
        <v>12</v>
      </c>
      <c r="C2045" s="229" t="s">
        <v>2360</v>
      </c>
      <c r="D2045" s="203" t="s">
        <v>1046</v>
      </c>
      <c r="E2045" s="226"/>
      <c r="F2045" s="226">
        <v>86000</v>
      </c>
      <c r="G2045" s="227">
        <v>176066.850000001</v>
      </c>
      <c r="H2045" s="192" t="s">
        <v>1128</v>
      </c>
    </row>
    <row r="2046" spans="1:8" ht="16" customHeight="1">
      <c r="A2046" s="185">
        <v>9</v>
      </c>
      <c r="B2046" s="193" t="s">
        <v>12</v>
      </c>
      <c r="C2046" s="229" t="s">
        <v>2361</v>
      </c>
      <c r="D2046" s="245" t="s">
        <v>1046</v>
      </c>
      <c r="E2046" s="226"/>
      <c r="F2046" s="226">
        <v>3382</v>
      </c>
      <c r="G2046" s="227">
        <v>172684.850000001</v>
      </c>
      <c r="H2046" s="192" t="s">
        <v>1091</v>
      </c>
    </row>
    <row r="2047" spans="1:8" ht="16" customHeight="1">
      <c r="A2047" s="185">
        <v>9</v>
      </c>
      <c r="B2047" s="193" t="s">
        <v>12</v>
      </c>
      <c r="C2047" s="229" t="s">
        <v>2362</v>
      </c>
      <c r="D2047" s="224" t="s">
        <v>1046</v>
      </c>
      <c r="E2047" s="226"/>
      <c r="F2047" s="226">
        <v>20000</v>
      </c>
      <c r="G2047" s="227">
        <v>152684.850000001</v>
      </c>
      <c r="H2047" s="192" t="s">
        <v>1047</v>
      </c>
    </row>
    <row r="2048" spans="1:8" ht="16" customHeight="1">
      <c r="A2048" s="185">
        <v>9</v>
      </c>
      <c r="B2048" s="193" t="s">
        <v>12</v>
      </c>
      <c r="C2048" s="229" t="s">
        <v>1165</v>
      </c>
      <c r="D2048" s="245" t="s">
        <v>1046</v>
      </c>
      <c r="E2048" s="226"/>
      <c r="F2048" s="226">
        <v>74.099999999999994</v>
      </c>
      <c r="G2048" s="227">
        <v>147610.75000000099</v>
      </c>
      <c r="H2048" s="192" t="s">
        <v>1071</v>
      </c>
    </row>
    <row r="2049" spans="1:8" ht="16" customHeight="1">
      <c r="A2049" s="185">
        <v>9</v>
      </c>
      <c r="B2049" s="193" t="s">
        <v>12</v>
      </c>
      <c r="C2049" s="229" t="s">
        <v>1165</v>
      </c>
      <c r="D2049" s="245" t="s">
        <v>1046</v>
      </c>
      <c r="E2049" s="226"/>
      <c r="F2049" s="226">
        <v>9.5</v>
      </c>
      <c r="G2049" s="227">
        <v>147601.25000000099</v>
      </c>
      <c r="H2049" s="192" t="s">
        <v>1071</v>
      </c>
    </row>
    <row r="2050" spans="1:8" ht="16" customHeight="1">
      <c r="A2050" s="185">
        <v>9</v>
      </c>
      <c r="B2050" s="193" t="s">
        <v>12</v>
      </c>
      <c r="C2050" s="229" t="s">
        <v>1165</v>
      </c>
      <c r="D2050" s="245" t="s">
        <v>1046</v>
      </c>
      <c r="E2050" s="226"/>
      <c r="F2050" s="226">
        <v>68.400000000000006</v>
      </c>
      <c r="G2050" s="227">
        <v>147532.850000001</v>
      </c>
      <c r="H2050" s="192" t="s">
        <v>1071</v>
      </c>
    </row>
    <row r="2051" spans="1:8" ht="16" customHeight="1">
      <c r="A2051" s="185">
        <v>9</v>
      </c>
      <c r="B2051" s="193" t="s">
        <v>12</v>
      </c>
      <c r="C2051" s="229" t="s">
        <v>2363</v>
      </c>
      <c r="D2051" s="245" t="s">
        <v>1046</v>
      </c>
      <c r="E2051" s="226"/>
      <c r="F2051" s="226">
        <v>146</v>
      </c>
      <c r="G2051" s="227">
        <v>247386.850000001</v>
      </c>
      <c r="H2051" s="192" t="s">
        <v>1053</v>
      </c>
    </row>
    <row r="2052" spans="1:8" ht="16" customHeight="1">
      <c r="A2052" s="185">
        <v>9</v>
      </c>
      <c r="B2052" s="193" t="s">
        <v>12</v>
      </c>
      <c r="C2052" s="229" t="s">
        <v>2364</v>
      </c>
      <c r="D2052" s="245" t="s">
        <v>1046</v>
      </c>
      <c r="E2052" s="226"/>
      <c r="F2052" s="226">
        <v>238</v>
      </c>
      <c r="G2052" s="227">
        <v>246854.28000000099</v>
      </c>
      <c r="H2052" s="192" t="s">
        <v>1075</v>
      </c>
    </row>
    <row r="2053" spans="1:8" ht="16" customHeight="1">
      <c r="A2053" s="185">
        <v>9</v>
      </c>
      <c r="B2053" s="193" t="s">
        <v>12</v>
      </c>
      <c r="C2053" s="229" t="s">
        <v>2365</v>
      </c>
      <c r="D2053" s="245" t="s">
        <v>1046</v>
      </c>
      <c r="E2053" s="226"/>
      <c r="F2053" s="226">
        <v>236</v>
      </c>
      <c r="G2053" s="227">
        <v>246618.28000000099</v>
      </c>
      <c r="H2053" s="192" t="s">
        <v>1075</v>
      </c>
    </row>
    <row r="2054" spans="1:8" ht="16" customHeight="1">
      <c r="A2054" s="185">
        <v>9</v>
      </c>
      <c r="B2054" s="193" t="s">
        <v>12</v>
      </c>
      <c r="C2054" s="229" t="s">
        <v>2366</v>
      </c>
      <c r="D2054" s="245" t="s">
        <v>1046</v>
      </c>
      <c r="E2054" s="226"/>
      <c r="F2054" s="226">
        <v>110</v>
      </c>
      <c r="G2054" s="227">
        <v>246508.28000000099</v>
      </c>
      <c r="H2054" s="192" t="s">
        <v>1108</v>
      </c>
    </row>
    <row r="2055" spans="1:8" ht="16" customHeight="1">
      <c r="A2055" s="185">
        <v>9</v>
      </c>
      <c r="B2055" s="193" t="s">
        <v>12</v>
      </c>
      <c r="C2055" s="229" t="s">
        <v>2367</v>
      </c>
      <c r="D2055" s="245" t="s">
        <v>1046</v>
      </c>
      <c r="E2055" s="226"/>
      <c r="F2055" s="226">
        <v>1748.4</v>
      </c>
      <c r="G2055" s="227">
        <v>244759.88000000099</v>
      </c>
      <c r="H2055" s="192" t="s">
        <v>1053</v>
      </c>
    </row>
    <row r="2056" spans="1:8" ht="16" customHeight="1">
      <c r="A2056" s="185">
        <v>9</v>
      </c>
      <c r="B2056" s="193" t="s">
        <v>12</v>
      </c>
      <c r="C2056" s="229" t="s">
        <v>2368</v>
      </c>
      <c r="D2056" s="245" t="s">
        <v>1046</v>
      </c>
      <c r="E2056" s="226"/>
      <c r="F2056" s="226">
        <v>4500</v>
      </c>
      <c r="G2056" s="227">
        <v>240259.88000000099</v>
      </c>
      <c r="H2056" s="192" t="s">
        <v>1050</v>
      </c>
    </row>
    <row r="2057" spans="1:8" ht="16" customHeight="1">
      <c r="A2057" s="185">
        <v>9</v>
      </c>
      <c r="B2057" s="193" t="s">
        <v>12</v>
      </c>
      <c r="C2057" s="229" t="s">
        <v>2369</v>
      </c>
      <c r="D2057" s="245" t="s">
        <v>1046</v>
      </c>
      <c r="E2057" s="226"/>
      <c r="F2057" s="226">
        <v>1231</v>
      </c>
      <c r="G2057" s="227">
        <v>239028.88000000099</v>
      </c>
      <c r="H2057" s="192" t="s">
        <v>1075</v>
      </c>
    </row>
    <row r="2058" spans="1:8" ht="16" customHeight="1">
      <c r="A2058" s="185">
        <v>9</v>
      </c>
      <c r="B2058" s="193" t="s">
        <v>12</v>
      </c>
      <c r="C2058" s="229" t="s">
        <v>2370</v>
      </c>
      <c r="D2058" s="245" t="s">
        <v>1046</v>
      </c>
      <c r="E2058" s="226"/>
      <c r="F2058" s="226">
        <v>232</v>
      </c>
      <c r="G2058" s="227">
        <v>238796.88000000099</v>
      </c>
      <c r="H2058" s="192" t="s">
        <v>1047</v>
      </c>
    </row>
    <row r="2059" spans="1:8" ht="16" customHeight="1">
      <c r="A2059" s="185">
        <v>9</v>
      </c>
      <c r="B2059" s="193" t="s">
        <v>12</v>
      </c>
      <c r="C2059" s="229" t="s">
        <v>2371</v>
      </c>
      <c r="D2059" s="245" t="s">
        <v>1046</v>
      </c>
      <c r="E2059" s="226"/>
      <c r="F2059" s="226">
        <v>34557</v>
      </c>
      <c r="G2059" s="227">
        <v>204239.88000000099</v>
      </c>
      <c r="H2059" s="192" t="s">
        <v>1110</v>
      </c>
    </row>
    <row r="2060" spans="1:8" ht="16" customHeight="1">
      <c r="A2060" s="185">
        <v>9</v>
      </c>
      <c r="B2060" s="193" t="s">
        <v>12</v>
      </c>
      <c r="C2060" s="229" t="s">
        <v>2372</v>
      </c>
      <c r="D2060" s="245" t="s">
        <v>1046</v>
      </c>
      <c r="E2060" s="226"/>
      <c r="F2060" s="226">
        <v>265</v>
      </c>
      <c r="G2060" s="227">
        <v>203974.88000000099</v>
      </c>
      <c r="H2060" s="192" t="s">
        <v>1047</v>
      </c>
    </row>
    <row r="2061" spans="1:8" ht="16" customHeight="1">
      <c r="A2061" s="185">
        <v>9</v>
      </c>
      <c r="B2061" s="193" t="s">
        <v>12</v>
      </c>
      <c r="C2061" s="229" t="s">
        <v>2373</v>
      </c>
      <c r="D2061" s="245" t="s">
        <v>1046</v>
      </c>
      <c r="E2061" s="226"/>
      <c r="F2061" s="226">
        <v>724</v>
      </c>
      <c r="G2061" s="227">
        <v>203250.88000000099</v>
      </c>
      <c r="H2061" s="192" t="s">
        <v>1047</v>
      </c>
    </row>
    <row r="2062" spans="1:8" ht="16" customHeight="1">
      <c r="A2062" s="185">
        <v>9</v>
      </c>
      <c r="B2062" s="193" t="s">
        <v>12</v>
      </c>
      <c r="C2062" s="229" t="s">
        <v>1165</v>
      </c>
      <c r="D2062" s="245" t="s">
        <v>1046</v>
      </c>
      <c r="E2062" s="226"/>
      <c r="F2062" s="226">
        <v>15.2</v>
      </c>
      <c r="G2062" s="227">
        <v>78756.510000000999</v>
      </c>
      <c r="H2062" s="192" t="s">
        <v>1071</v>
      </c>
    </row>
    <row r="2063" spans="1:8" ht="16" customHeight="1">
      <c r="A2063" s="185">
        <v>9</v>
      </c>
      <c r="B2063" s="193" t="s">
        <v>12</v>
      </c>
      <c r="C2063" s="229" t="s">
        <v>2374</v>
      </c>
      <c r="D2063" s="224" t="s">
        <v>1046</v>
      </c>
      <c r="E2063" s="226"/>
      <c r="F2063" s="226">
        <v>4174</v>
      </c>
      <c r="G2063" s="227">
        <v>56636.860000000997</v>
      </c>
      <c r="H2063" s="192" t="s">
        <v>1110</v>
      </c>
    </row>
    <row r="2064" spans="1:8" ht="16" customHeight="1">
      <c r="A2064" s="185">
        <v>9</v>
      </c>
      <c r="B2064" s="193" t="s">
        <v>12</v>
      </c>
      <c r="C2064" s="229" t="s">
        <v>2375</v>
      </c>
      <c r="D2064" s="224" t="s">
        <v>1046</v>
      </c>
      <c r="E2064" s="226"/>
      <c r="F2064" s="226">
        <v>2000</v>
      </c>
      <c r="G2064" s="227">
        <v>54636.860000000997</v>
      </c>
      <c r="H2064" s="192" t="s">
        <v>1110</v>
      </c>
    </row>
    <row r="2065" spans="1:8" ht="16" customHeight="1">
      <c r="A2065" s="185">
        <v>9</v>
      </c>
      <c r="B2065" s="193" t="s">
        <v>12</v>
      </c>
      <c r="C2065" s="229" t="s">
        <v>2376</v>
      </c>
      <c r="D2065" s="224" t="s">
        <v>1046</v>
      </c>
      <c r="E2065" s="226"/>
      <c r="F2065" s="226">
        <v>858.89</v>
      </c>
      <c r="G2065" s="227">
        <v>53777.970000000998</v>
      </c>
      <c r="H2065" s="192" t="s">
        <v>1106</v>
      </c>
    </row>
    <row r="2066" spans="1:8" ht="16" customHeight="1">
      <c r="A2066" s="185">
        <v>9</v>
      </c>
      <c r="B2066" s="193" t="s">
        <v>12</v>
      </c>
      <c r="C2066" s="199" t="s">
        <v>2377</v>
      </c>
      <c r="D2066" s="224" t="s">
        <v>1046</v>
      </c>
      <c r="E2066" s="226"/>
      <c r="F2066" s="226">
        <v>800</v>
      </c>
      <c r="G2066" s="227">
        <v>52977.970000000998</v>
      </c>
      <c r="H2066" s="192" t="s">
        <v>1053</v>
      </c>
    </row>
    <row r="2067" spans="1:8" ht="16" customHeight="1">
      <c r="A2067" s="185">
        <v>9</v>
      </c>
      <c r="B2067" s="193" t="s">
        <v>12</v>
      </c>
      <c r="C2067" s="229" t="s">
        <v>1165</v>
      </c>
      <c r="D2067" s="245" t="s">
        <v>1046</v>
      </c>
      <c r="E2067" s="226"/>
      <c r="F2067" s="226">
        <v>286.44</v>
      </c>
      <c r="G2067" s="227">
        <v>111691.530000001</v>
      </c>
      <c r="H2067" s="192" t="s">
        <v>1071</v>
      </c>
    </row>
    <row r="2068" spans="1:8" ht="16" customHeight="1">
      <c r="A2068" s="185">
        <v>9</v>
      </c>
      <c r="B2068" s="193" t="s">
        <v>12</v>
      </c>
      <c r="C2068" s="229" t="s">
        <v>2378</v>
      </c>
      <c r="D2068" s="245" t="s">
        <v>1046</v>
      </c>
      <c r="E2068" s="226"/>
      <c r="F2068" s="226">
        <v>410</v>
      </c>
      <c r="G2068" s="227">
        <v>111281.530000001</v>
      </c>
      <c r="H2068" s="192" t="s">
        <v>1053</v>
      </c>
    </row>
    <row r="2069" spans="1:8" ht="16" customHeight="1">
      <c r="A2069" s="185">
        <v>9</v>
      </c>
      <c r="B2069" s="193" t="s">
        <v>12</v>
      </c>
      <c r="C2069" s="229" t="s">
        <v>2379</v>
      </c>
      <c r="D2069" s="245" t="s">
        <v>1046</v>
      </c>
      <c r="E2069" s="226"/>
      <c r="F2069" s="226">
        <v>10222.91</v>
      </c>
      <c r="G2069" s="227">
        <v>101058.620000001</v>
      </c>
      <c r="H2069" s="192" t="s">
        <v>1077</v>
      </c>
    </row>
    <row r="2070" spans="1:8" ht="16" customHeight="1">
      <c r="A2070" s="185">
        <v>9</v>
      </c>
      <c r="B2070" s="193" t="s">
        <v>12</v>
      </c>
      <c r="C2070" s="229" t="s">
        <v>2380</v>
      </c>
      <c r="D2070" s="245" t="s">
        <v>1046</v>
      </c>
      <c r="E2070" s="226"/>
      <c r="F2070" s="226">
        <v>1198</v>
      </c>
      <c r="G2070" s="227">
        <v>99860.620000000999</v>
      </c>
      <c r="H2070" s="192" t="s">
        <v>1075</v>
      </c>
    </row>
    <row r="2071" spans="1:8" ht="16" customHeight="1">
      <c r="A2071" s="185">
        <v>9</v>
      </c>
      <c r="B2071" s="193" t="s">
        <v>12</v>
      </c>
      <c r="C2071" s="229" t="s">
        <v>2381</v>
      </c>
      <c r="D2071" s="245" t="s">
        <v>1046</v>
      </c>
      <c r="E2071" s="226"/>
      <c r="F2071" s="226">
        <v>160</v>
      </c>
      <c r="G2071" s="227">
        <v>99700.620000000999</v>
      </c>
      <c r="H2071" s="192" t="s">
        <v>1053</v>
      </c>
    </row>
    <row r="2072" spans="1:8" ht="16" customHeight="1">
      <c r="A2072" s="185">
        <v>9</v>
      </c>
      <c r="B2072" s="193" t="s">
        <v>12</v>
      </c>
      <c r="C2072" s="229" t="s">
        <v>2382</v>
      </c>
      <c r="D2072" s="245" t="s">
        <v>1046</v>
      </c>
      <c r="E2072" s="226"/>
      <c r="F2072" s="226">
        <v>206</v>
      </c>
      <c r="G2072" s="227">
        <v>99494.620000000999</v>
      </c>
      <c r="H2072" s="192" t="s">
        <v>1075</v>
      </c>
    </row>
    <row r="2073" spans="1:8" ht="16" customHeight="1">
      <c r="A2073" s="185">
        <v>9</v>
      </c>
      <c r="B2073" s="193" t="s">
        <v>12</v>
      </c>
      <c r="C2073" s="229" t="s">
        <v>2383</v>
      </c>
      <c r="D2073" s="245" t="s">
        <v>1046</v>
      </c>
      <c r="E2073" s="226"/>
      <c r="F2073" s="226">
        <v>237</v>
      </c>
      <c r="G2073" s="227">
        <v>99257.620000000999</v>
      </c>
      <c r="H2073" s="192" t="s">
        <v>1047</v>
      </c>
    </row>
    <row r="2074" spans="1:8" ht="16" customHeight="1">
      <c r="A2074" s="185">
        <v>9</v>
      </c>
      <c r="B2074" s="193" t="s">
        <v>12</v>
      </c>
      <c r="C2074" s="229" t="s">
        <v>2384</v>
      </c>
      <c r="D2074" s="245" t="s">
        <v>1046</v>
      </c>
      <c r="E2074" s="226"/>
      <c r="F2074" s="226">
        <v>917</v>
      </c>
      <c r="G2074" s="227">
        <v>98340.620000000999</v>
      </c>
      <c r="H2074" s="192" t="s">
        <v>1110</v>
      </c>
    </row>
    <row r="2075" spans="1:8" ht="16" customHeight="1">
      <c r="A2075" s="185">
        <v>9</v>
      </c>
      <c r="B2075" s="193" t="s">
        <v>12</v>
      </c>
      <c r="C2075" s="229" t="s">
        <v>1165</v>
      </c>
      <c r="D2075" s="245" t="s">
        <v>1046</v>
      </c>
      <c r="E2075" s="226"/>
      <c r="F2075" s="226">
        <v>50.53</v>
      </c>
      <c r="G2075" s="227">
        <v>78290.090000001001</v>
      </c>
      <c r="H2075" s="192" t="s">
        <v>1071</v>
      </c>
    </row>
    <row r="2076" spans="1:8" ht="16" customHeight="1">
      <c r="A2076" s="185">
        <v>9</v>
      </c>
      <c r="B2076" s="193" t="s">
        <v>12</v>
      </c>
      <c r="C2076" s="229" t="s">
        <v>1165</v>
      </c>
      <c r="D2076" s="245" t="s">
        <v>1046</v>
      </c>
      <c r="E2076" s="226"/>
      <c r="F2076" s="226">
        <v>19</v>
      </c>
      <c r="G2076" s="227">
        <v>78271.090000001001</v>
      </c>
      <c r="H2076" s="192" t="s">
        <v>1071</v>
      </c>
    </row>
    <row r="2077" spans="1:8" ht="16" customHeight="1">
      <c r="A2077" s="185">
        <v>9</v>
      </c>
      <c r="B2077" s="193" t="s">
        <v>12</v>
      </c>
      <c r="C2077" s="229" t="s">
        <v>1165</v>
      </c>
      <c r="D2077" s="245" t="s">
        <v>1046</v>
      </c>
      <c r="E2077" s="226"/>
      <c r="F2077" s="226">
        <v>213.28</v>
      </c>
      <c r="G2077" s="227">
        <v>78057.810000001002</v>
      </c>
      <c r="H2077" s="192" t="s">
        <v>1071</v>
      </c>
    </row>
    <row r="2078" spans="1:8" ht="16" customHeight="1">
      <c r="A2078" s="185">
        <v>9</v>
      </c>
      <c r="B2078" s="193" t="s">
        <v>12</v>
      </c>
      <c r="C2078" s="229" t="s">
        <v>1165</v>
      </c>
      <c r="D2078" s="245" t="s">
        <v>1046</v>
      </c>
      <c r="E2078" s="226"/>
      <c r="F2078" s="226">
        <v>21.7</v>
      </c>
      <c r="G2078" s="227">
        <v>78036.110000001005</v>
      </c>
      <c r="H2078" s="192" t="s">
        <v>1071</v>
      </c>
    </row>
    <row r="2079" spans="1:8" ht="16" customHeight="1">
      <c r="A2079" s="185">
        <v>9</v>
      </c>
      <c r="B2079" s="193" t="s">
        <v>12</v>
      </c>
      <c r="C2079" s="229" t="s">
        <v>1165</v>
      </c>
      <c r="D2079" s="245" t="s">
        <v>1046</v>
      </c>
      <c r="E2079" s="226"/>
      <c r="F2079" s="226">
        <v>29.45</v>
      </c>
      <c r="G2079" s="227">
        <v>78006.660000000993</v>
      </c>
      <c r="H2079" s="192" t="s">
        <v>1071</v>
      </c>
    </row>
    <row r="2080" spans="1:8" ht="16" customHeight="1">
      <c r="A2080" s="185">
        <v>9</v>
      </c>
      <c r="B2080" s="193" t="s">
        <v>12</v>
      </c>
      <c r="C2080" s="229" t="s">
        <v>1165</v>
      </c>
      <c r="D2080" s="245" t="s">
        <v>1046</v>
      </c>
      <c r="E2080" s="226"/>
      <c r="F2080" s="226">
        <v>20.75</v>
      </c>
      <c r="G2080" s="227">
        <v>77985.910000000993</v>
      </c>
      <c r="H2080" s="192" t="s">
        <v>1071</v>
      </c>
    </row>
    <row r="2081" spans="1:8" ht="16" customHeight="1">
      <c r="A2081" s="185">
        <v>9</v>
      </c>
      <c r="B2081" s="193" t="s">
        <v>12</v>
      </c>
      <c r="C2081" s="229" t="s">
        <v>1165</v>
      </c>
      <c r="D2081" s="245" t="s">
        <v>1046</v>
      </c>
      <c r="E2081" s="226"/>
      <c r="F2081" s="226">
        <v>63.29</v>
      </c>
      <c r="G2081" s="227">
        <v>77922.620000000999</v>
      </c>
      <c r="H2081" s="192" t="s">
        <v>1071</v>
      </c>
    </row>
    <row r="2082" spans="1:8" ht="16" customHeight="1">
      <c r="A2082" s="185">
        <v>9</v>
      </c>
      <c r="B2082" s="193" t="s">
        <v>12</v>
      </c>
      <c r="C2082" s="229" t="s">
        <v>1165</v>
      </c>
      <c r="D2082" s="245" t="s">
        <v>1046</v>
      </c>
      <c r="E2082" s="226"/>
      <c r="F2082" s="226">
        <v>94.66</v>
      </c>
      <c r="G2082" s="227">
        <v>77827.960000000996</v>
      </c>
      <c r="H2082" s="192" t="s">
        <v>1071</v>
      </c>
    </row>
    <row r="2083" spans="1:8" ht="16" customHeight="1">
      <c r="A2083" s="185">
        <v>9</v>
      </c>
      <c r="B2083" s="193" t="s">
        <v>12</v>
      </c>
      <c r="C2083" s="229" t="s">
        <v>1165</v>
      </c>
      <c r="D2083" s="245" t="s">
        <v>1046</v>
      </c>
      <c r="E2083" s="226"/>
      <c r="F2083" s="226">
        <v>145.85</v>
      </c>
      <c r="G2083" s="227">
        <v>79682.110000001005</v>
      </c>
      <c r="H2083" s="192" t="s">
        <v>1071</v>
      </c>
    </row>
    <row r="2084" spans="1:8" ht="16" customHeight="1">
      <c r="A2084" s="185">
        <v>9</v>
      </c>
      <c r="B2084" s="193" t="s">
        <v>12</v>
      </c>
      <c r="C2084" s="229" t="s">
        <v>2385</v>
      </c>
      <c r="D2084" s="245" t="s">
        <v>1046</v>
      </c>
      <c r="E2084" s="226"/>
      <c r="F2084" s="226">
        <v>1650</v>
      </c>
      <c r="G2084" s="227">
        <v>158032.110000001</v>
      </c>
      <c r="H2084" s="192" t="s">
        <v>1822</v>
      </c>
    </row>
    <row r="2085" spans="1:8" ht="16" customHeight="1">
      <c r="A2085" s="185">
        <v>9</v>
      </c>
      <c r="B2085" s="193" t="s">
        <v>12</v>
      </c>
      <c r="C2085" s="229" t="s">
        <v>2386</v>
      </c>
      <c r="D2085" s="224" t="s">
        <v>1046</v>
      </c>
      <c r="E2085" s="226"/>
      <c r="F2085" s="226">
        <v>25711.599999999999</v>
      </c>
      <c r="G2085" s="227">
        <v>12320.510000001001</v>
      </c>
      <c r="H2085" s="192" t="s">
        <v>1050</v>
      </c>
    </row>
    <row r="2086" spans="1:8" ht="16" customHeight="1">
      <c r="A2086" s="185">
        <v>9</v>
      </c>
      <c r="B2086" s="193" t="s">
        <v>12</v>
      </c>
      <c r="C2086" s="229" t="s">
        <v>2387</v>
      </c>
      <c r="D2086" s="224" t="s">
        <v>1046</v>
      </c>
      <c r="E2086" s="226"/>
      <c r="F2086" s="226">
        <v>20431</v>
      </c>
      <c r="G2086" s="227">
        <v>52889.510000000999</v>
      </c>
      <c r="H2086" s="192" t="s">
        <v>1110</v>
      </c>
    </row>
    <row r="2087" spans="1:8" ht="16" customHeight="1">
      <c r="A2087" s="185">
        <v>9</v>
      </c>
      <c r="B2087" s="193" t="s">
        <v>12</v>
      </c>
      <c r="C2087" s="229" t="s">
        <v>2388</v>
      </c>
      <c r="D2087" s="224" t="s">
        <v>1046</v>
      </c>
      <c r="E2087" s="226"/>
      <c r="F2087" s="226">
        <v>4400</v>
      </c>
      <c r="G2087" s="227">
        <v>48489.510000000999</v>
      </c>
      <c r="H2087" s="192" t="s">
        <v>1081</v>
      </c>
    </row>
    <row r="2088" spans="1:8" ht="16" customHeight="1">
      <c r="A2088" s="185">
        <v>9</v>
      </c>
      <c r="B2088" s="193" t="s">
        <v>12</v>
      </c>
      <c r="C2088" s="229" t="s">
        <v>2389</v>
      </c>
      <c r="D2088" s="224" t="s">
        <v>1046</v>
      </c>
      <c r="E2088" s="226"/>
      <c r="F2088" s="226">
        <v>264</v>
      </c>
      <c r="G2088" s="227">
        <v>48225.510000000999</v>
      </c>
      <c r="H2088" s="192" t="s">
        <v>1075</v>
      </c>
    </row>
    <row r="2089" spans="1:8" ht="16" customHeight="1">
      <c r="A2089" s="185">
        <v>9</v>
      </c>
      <c r="B2089" s="193" t="s">
        <v>12</v>
      </c>
      <c r="C2089" s="229" t="s">
        <v>2390</v>
      </c>
      <c r="D2089" s="224" t="s">
        <v>1046</v>
      </c>
      <c r="E2089" s="226"/>
      <c r="F2089" s="226">
        <v>6100</v>
      </c>
      <c r="G2089" s="227">
        <v>42125.510000000999</v>
      </c>
      <c r="H2089" s="192" t="s">
        <v>1110</v>
      </c>
    </row>
    <row r="2090" spans="1:8" ht="16" customHeight="1">
      <c r="A2090" s="185">
        <v>9</v>
      </c>
      <c r="B2090" s="193" t="s">
        <v>12</v>
      </c>
      <c r="C2090" s="229" t="s">
        <v>2391</v>
      </c>
      <c r="D2090" s="224" t="s">
        <v>1046</v>
      </c>
      <c r="E2090" s="226"/>
      <c r="F2090" s="226">
        <v>1000</v>
      </c>
      <c r="G2090" s="227">
        <v>41125.510000000999</v>
      </c>
      <c r="H2090" s="192" t="s">
        <v>1110</v>
      </c>
    </row>
    <row r="2091" spans="1:8" ht="16" customHeight="1">
      <c r="A2091" s="185">
        <v>9</v>
      </c>
      <c r="B2091" s="193" t="s">
        <v>12</v>
      </c>
      <c r="C2091" s="229" t="s">
        <v>2392</v>
      </c>
      <c r="D2091" s="245" t="s">
        <v>1046</v>
      </c>
      <c r="E2091" s="226"/>
      <c r="F2091" s="226">
        <v>10000</v>
      </c>
      <c r="G2091" s="227">
        <v>700225.51000000106</v>
      </c>
      <c r="H2091" s="192" t="s">
        <v>1091</v>
      </c>
    </row>
    <row r="2092" spans="1:8" ht="16" customHeight="1">
      <c r="A2092" s="185">
        <v>9</v>
      </c>
      <c r="B2092" s="193" t="s">
        <v>12</v>
      </c>
      <c r="C2092" s="229" t="s">
        <v>2393</v>
      </c>
      <c r="D2092" s="203" t="s">
        <v>1046</v>
      </c>
      <c r="E2092" s="226"/>
      <c r="F2092" s="226">
        <v>7912.36</v>
      </c>
      <c r="G2092" s="227">
        <v>672313.15000000095</v>
      </c>
      <c r="H2092" s="192" t="s">
        <v>1106</v>
      </c>
    </row>
    <row r="2093" spans="1:8" ht="16" customHeight="1">
      <c r="A2093" s="185">
        <v>9</v>
      </c>
      <c r="B2093" s="193" t="s">
        <v>12</v>
      </c>
      <c r="C2093" s="229" t="s">
        <v>1165</v>
      </c>
      <c r="D2093" s="245" t="s">
        <v>1046</v>
      </c>
      <c r="E2093" s="226"/>
      <c r="F2093" s="226">
        <v>18.64</v>
      </c>
      <c r="G2093" s="227">
        <v>672294.51000000106</v>
      </c>
      <c r="H2093" s="192" t="s">
        <v>1071</v>
      </c>
    </row>
    <row r="2094" spans="1:8" ht="16" customHeight="1">
      <c r="A2094" s="185">
        <v>9</v>
      </c>
      <c r="B2094" s="193" t="s">
        <v>12</v>
      </c>
      <c r="C2094" s="229" t="s">
        <v>1165</v>
      </c>
      <c r="D2094" s="245" t="s">
        <v>1046</v>
      </c>
      <c r="E2094" s="226"/>
      <c r="F2094" s="226">
        <v>14.25</v>
      </c>
      <c r="G2094" s="227">
        <v>672280.26000000106</v>
      </c>
      <c r="H2094" s="192" t="s">
        <v>1071</v>
      </c>
    </row>
    <row r="2095" spans="1:8" ht="16" customHeight="1">
      <c r="A2095" s="185">
        <v>9</v>
      </c>
      <c r="B2095" s="193" t="s">
        <v>12</v>
      </c>
      <c r="C2095" s="229" t="s">
        <v>1165</v>
      </c>
      <c r="D2095" s="245" t="s">
        <v>1046</v>
      </c>
      <c r="E2095" s="226"/>
      <c r="F2095" s="226">
        <v>118.75</v>
      </c>
      <c r="G2095" s="227">
        <v>672161.51000000106</v>
      </c>
      <c r="H2095" s="192" t="s">
        <v>1071</v>
      </c>
    </row>
    <row r="2096" spans="1:8" ht="16" customHeight="1">
      <c r="A2096" s="185">
        <v>9</v>
      </c>
      <c r="B2096" s="193" t="s">
        <v>12</v>
      </c>
      <c r="C2096" s="229" t="s">
        <v>1165</v>
      </c>
      <c r="D2096" s="245" t="s">
        <v>1046</v>
      </c>
      <c r="E2096" s="226"/>
      <c r="F2096" s="226">
        <v>154.85</v>
      </c>
      <c r="G2096" s="227">
        <v>672006.66000000096</v>
      </c>
      <c r="H2096" s="192" t="s">
        <v>1071</v>
      </c>
    </row>
    <row r="2097" spans="1:8" ht="16" customHeight="1">
      <c r="A2097" s="185">
        <v>9</v>
      </c>
      <c r="B2097" s="193" t="s">
        <v>12</v>
      </c>
      <c r="C2097" s="229" t="s">
        <v>1165</v>
      </c>
      <c r="D2097" s="245" t="s">
        <v>1046</v>
      </c>
      <c r="E2097" s="226"/>
      <c r="F2097" s="226">
        <v>46.55</v>
      </c>
      <c r="G2097" s="227">
        <v>671960.11000000103</v>
      </c>
      <c r="H2097" s="192" t="s">
        <v>1071</v>
      </c>
    </row>
    <row r="2098" spans="1:8" ht="16" customHeight="1">
      <c r="A2098" s="185">
        <v>9</v>
      </c>
      <c r="B2098" s="193" t="s">
        <v>12</v>
      </c>
      <c r="C2098" s="229" t="s">
        <v>2394</v>
      </c>
      <c r="D2098" s="224" t="s">
        <v>1046</v>
      </c>
      <c r="E2098" s="226"/>
      <c r="F2098" s="226">
        <v>14335.46</v>
      </c>
      <c r="G2098" s="227">
        <v>622624.65000000095</v>
      </c>
      <c r="H2098" s="192" t="s">
        <v>1110</v>
      </c>
    </row>
    <row r="2099" spans="1:8" ht="16" customHeight="1">
      <c r="A2099" s="185">
        <v>9</v>
      </c>
      <c r="B2099" s="193" t="s">
        <v>1068</v>
      </c>
      <c r="C2099" s="229" t="s">
        <v>2395</v>
      </c>
      <c r="D2099" s="224" t="s">
        <v>1046</v>
      </c>
      <c r="E2099" s="226"/>
      <c r="F2099" s="226">
        <v>182424.71</v>
      </c>
      <c r="G2099" s="227"/>
      <c r="H2099" s="192" t="s">
        <v>1087</v>
      </c>
    </row>
    <row r="2100" spans="1:8" ht="16" customHeight="1">
      <c r="A2100" s="185">
        <v>9</v>
      </c>
      <c r="B2100" s="193" t="s">
        <v>12</v>
      </c>
      <c r="C2100" s="229" t="s">
        <v>2396</v>
      </c>
      <c r="D2100" s="224" t="s">
        <v>1046</v>
      </c>
      <c r="E2100" s="226"/>
      <c r="F2100" s="226">
        <v>4800</v>
      </c>
      <c r="G2100" s="227">
        <v>355066.03000000102</v>
      </c>
      <c r="H2100" s="192" t="s">
        <v>1053</v>
      </c>
    </row>
    <row r="2101" spans="1:8" ht="16" customHeight="1">
      <c r="A2101" s="185">
        <v>9</v>
      </c>
      <c r="B2101" s="193" t="s">
        <v>12</v>
      </c>
      <c r="C2101" s="229" t="s">
        <v>2397</v>
      </c>
      <c r="D2101" s="224" t="s">
        <v>1046</v>
      </c>
      <c r="E2101" s="226"/>
      <c r="F2101" s="226">
        <v>11400</v>
      </c>
      <c r="G2101" s="227">
        <v>343666.03000000102</v>
      </c>
      <c r="H2101" s="192" t="s">
        <v>1053</v>
      </c>
    </row>
    <row r="2102" spans="1:8" ht="16" customHeight="1">
      <c r="A2102" s="185">
        <v>9</v>
      </c>
      <c r="B2102" s="193" t="s">
        <v>12</v>
      </c>
      <c r="C2102" s="229" t="s">
        <v>2398</v>
      </c>
      <c r="D2102" s="224" t="s">
        <v>1046</v>
      </c>
      <c r="E2102" s="226"/>
      <c r="F2102" s="226">
        <v>4970</v>
      </c>
      <c r="G2102" s="227">
        <v>335126.03000000102</v>
      </c>
      <c r="H2102" s="192" t="s">
        <v>1124</v>
      </c>
    </row>
    <row r="2103" spans="1:8" ht="16" customHeight="1">
      <c r="A2103" s="185">
        <v>9</v>
      </c>
      <c r="B2103" s="193" t="s">
        <v>12</v>
      </c>
      <c r="C2103" s="229" t="s">
        <v>2399</v>
      </c>
      <c r="D2103" s="224" t="s">
        <v>1046</v>
      </c>
      <c r="E2103" s="226"/>
      <c r="F2103" s="226">
        <v>787</v>
      </c>
      <c r="G2103" s="227">
        <v>334339.03000000102</v>
      </c>
      <c r="H2103" s="192" t="s">
        <v>1093</v>
      </c>
    </row>
    <row r="2104" spans="1:8" ht="16" customHeight="1">
      <c r="A2104" s="185">
        <v>9</v>
      </c>
      <c r="B2104" s="193" t="s">
        <v>12</v>
      </c>
      <c r="C2104" s="229" t="s">
        <v>2400</v>
      </c>
      <c r="D2104" s="224" t="s">
        <v>1046</v>
      </c>
      <c r="E2104" s="226"/>
      <c r="F2104" s="226">
        <v>428</v>
      </c>
      <c r="G2104" s="227">
        <v>333911.03000000102</v>
      </c>
      <c r="H2104" s="192" t="s">
        <v>1093</v>
      </c>
    </row>
    <row r="2105" spans="1:8" ht="16" customHeight="1">
      <c r="A2105" s="185">
        <v>9</v>
      </c>
      <c r="B2105" s="193" t="s">
        <v>12</v>
      </c>
      <c r="C2105" s="229" t="s">
        <v>2401</v>
      </c>
      <c r="D2105" s="203" t="s">
        <v>1046</v>
      </c>
      <c r="E2105" s="226"/>
      <c r="F2105" s="226">
        <v>21294</v>
      </c>
      <c r="G2105" s="227">
        <v>312617.03000000102</v>
      </c>
      <c r="H2105" s="192" t="s">
        <v>1102</v>
      </c>
    </row>
    <row r="2106" spans="1:8" ht="16" customHeight="1">
      <c r="A2106" s="185">
        <v>9</v>
      </c>
      <c r="B2106" s="193" t="s">
        <v>12</v>
      </c>
      <c r="C2106" s="229" t="s">
        <v>2402</v>
      </c>
      <c r="D2106" s="203" t="s">
        <v>1046</v>
      </c>
      <c r="E2106" s="226"/>
      <c r="F2106" s="226">
        <v>200000</v>
      </c>
      <c r="G2106" s="227">
        <v>287817.03000000102</v>
      </c>
      <c r="H2106" s="192" t="s">
        <v>1128</v>
      </c>
    </row>
    <row r="2107" spans="1:8" ht="16" customHeight="1">
      <c r="A2107" s="185">
        <v>9</v>
      </c>
      <c r="B2107" s="193" t="s">
        <v>12</v>
      </c>
      <c r="C2107" s="229" t="s">
        <v>2403</v>
      </c>
      <c r="D2107" s="203" t="s">
        <v>1046</v>
      </c>
      <c r="E2107" s="226"/>
      <c r="F2107" s="226">
        <v>6.27</v>
      </c>
      <c r="G2107" s="227">
        <v>267675.760000001</v>
      </c>
      <c r="H2107" s="192" t="s">
        <v>1053</v>
      </c>
    </row>
    <row r="2108" spans="1:8" ht="16" customHeight="1">
      <c r="A2108" s="185">
        <v>9</v>
      </c>
      <c r="B2108" s="193" t="s">
        <v>12</v>
      </c>
      <c r="C2108" s="229" t="s">
        <v>2404</v>
      </c>
      <c r="D2108" s="224" t="s">
        <v>1046</v>
      </c>
      <c r="E2108" s="226"/>
      <c r="F2108" s="226">
        <v>1228.4100000000001</v>
      </c>
      <c r="G2108" s="227">
        <v>266340.35000000102</v>
      </c>
      <c r="H2108" s="192" t="s">
        <v>1124</v>
      </c>
    </row>
    <row r="2109" spans="1:8" ht="16" customHeight="1">
      <c r="A2109" s="185">
        <v>9</v>
      </c>
      <c r="B2109" s="193" t="s">
        <v>12</v>
      </c>
      <c r="C2109" s="229" t="s">
        <v>2405</v>
      </c>
      <c r="D2109" s="224" t="s">
        <v>1046</v>
      </c>
      <c r="E2109" s="226"/>
      <c r="F2109" s="226">
        <v>37232.379999999997</v>
      </c>
      <c r="G2109" s="227">
        <v>229107.97000000099</v>
      </c>
      <c r="H2109" s="192" t="s">
        <v>1075</v>
      </c>
    </row>
    <row r="2110" spans="1:8" ht="16" customHeight="1">
      <c r="A2110" s="185">
        <v>9</v>
      </c>
      <c r="B2110" s="193" t="s">
        <v>12</v>
      </c>
      <c r="C2110" s="229" t="s">
        <v>2406</v>
      </c>
      <c r="D2110" s="224" t="s">
        <v>1046</v>
      </c>
      <c r="E2110" s="226"/>
      <c r="F2110" s="226">
        <v>500</v>
      </c>
      <c r="G2110" s="227">
        <v>205698.69000000099</v>
      </c>
      <c r="H2110" s="192" t="s">
        <v>1104</v>
      </c>
    </row>
    <row r="2111" spans="1:8" ht="16" customHeight="1">
      <c r="A2111" s="185">
        <v>9</v>
      </c>
      <c r="B2111" s="193" t="s">
        <v>12</v>
      </c>
      <c r="C2111" s="229" t="s">
        <v>2407</v>
      </c>
      <c r="D2111" s="224" t="s">
        <v>1046</v>
      </c>
      <c r="E2111" s="226"/>
      <c r="F2111" s="226">
        <v>576.5</v>
      </c>
      <c r="G2111" s="227">
        <v>205122.19000000099</v>
      </c>
      <c r="H2111" s="192" t="s">
        <v>1075</v>
      </c>
    </row>
    <row r="2112" spans="1:8" ht="16" customHeight="1">
      <c r="A2112" s="185">
        <v>9</v>
      </c>
      <c r="B2112" s="193" t="s">
        <v>12</v>
      </c>
      <c r="C2112" s="229" t="s">
        <v>2408</v>
      </c>
      <c r="D2112" s="224" t="s">
        <v>1046</v>
      </c>
      <c r="E2112" s="226"/>
      <c r="F2112" s="226">
        <v>249.46</v>
      </c>
      <c r="G2112" s="227">
        <v>204872.730000001</v>
      </c>
      <c r="H2112" s="192" t="s">
        <v>1075</v>
      </c>
    </row>
    <row r="2113" spans="1:8" ht="16" customHeight="1">
      <c r="A2113" s="185">
        <v>9</v>
      </c>
      <c r="B2113" s="193" t="s">
        <v>12</v>
      </c>
      <c r="C2113" s="229" t="s">
        <v>2409</v>
      </c>
      <c r="D2113" s="224" t="s">
        <v>1046</v>
      </c>
      <c r="E2113" s="226"/>
      <c r="F2113" s="226">
        <v>495</v>
      </c>
      <c r="G2113" s="227">
        <v>204377.730000001</v>
      </c>
      <c r="H2113" s="192" t="s">
        <v>1075</v>
      </c>
    </row>
    <row r="2114" spans="1:8" ht="16" customHeight="1">
      <c r="A2114" s="185">
        <v>9</v>
      </c>
      <c r="B2114" s="193" t="s">
        <v>12</v>
      </c>
      <c r="C2114" s="229" t="s">
        <v>2410</v>
      </c>
      <c r="D2114" s="224" t="s">
        <v>1046</v>
      </c>
      <c r="E2114" s="226"/>
      <c r="F2114" s="226">
        <v>598.24</v>
      </c>
      <c r="G2114" s="227">
        <v>203779.49000000101</v>
      </c>
      <c r="H2114" s="192" t="s">
        <v>1075</v>
      </c>
    </row>
    <row r="2115" spans="1:8" ht="16" customHeight="1">
      <c r="A2115" s="185">
        <v>9</v>
      </c>
      <c r="B2115" s="193" t="s">
        <v>12</v>
      </c>
      <c r="C2115" s="229" t="s">
        <v>2411</v>
      </c>
      <c r="D2115" s="224" t="s">
        <v>1046</v>
      </c>
      <c r="E2115" s="226"/>
      <c r="F2115" s="226">
        <v>103</v>
      </c>
      <c r="G2115" s="227">
        <v>203676.49000000101</v>
      </c>
      <c r="H2115" s="192" t="s">
        <v>1075</v>
      </c>
    </row>
    <row r="2116" spans="1:8" ht="16" customHeight="1">
      <c r="A2116" s="185">
        <v>9</v>
      </c>
      <c r="B2116" s="193" t="s">
        <v>12</v>
      </c>
      <c r="C2116" s="229" t="s">
        <v>2412</v>
      </c>
      <c r="D2116" s="224" t="s">
        <v>1046</v>
      </c>
      <c r="E2116" s="226"/>
      <c r="F2116" s="226">
        <v>1300</v>
      </c>
      <c r="G2116" s="227">
        <v>202376.49000000101</v>
      </c>
      <c r="H2116" s="192" t="s">
        <v>1112</v>
      </c>
    </row>
    <row r="2117" spans="1:8" ht="16" customHeight="1">
      <c r="A2117" s="185">
        <v>9</v>
      </c>
      <c r="B2117" s="193" t="s">
        <v>12</v>
      </c>
      <c r="C2117" s="229" t="s">
        <v>2413</v>
      </c>
      <c r="D2117" s="224" t="s">
        <v>1046</v>
      </c>
      <c r="E2117" s="226"/>
      <c r="F2117" s="226">
        <v>1526</v>
      </c>
      <c r="G2117" s="227">
        <v>200850.49000000101</v>
      </c>
      <c r="H2117" s="192" t="s">
        <v>1053</v>
      </c>
    </row>
    <row r="2118" spans="1:8" ht="16" customHeight="1">
      <c r="A2118" s="185">
        <v>9</v>
      </c>
      <c r="B2118" s="193" t="s">
        <v>12</v>
      </c>
      <c r="C2118" s="229" t="s">
        <v>2414</v>
      </c>
      <c r="D2118" s="224" t="s">
        <v>1046</v>
      </c>
      <c r="E2118" s="226"/>
      <c r="F2118" s="226">
        <v>150</v>
      </c>
      <c r="G2118" s="227">
        <v>200700.49000000101</v>
      </c>
      <c r="H2118" s="192" t="s">
        <v>1047</v>
      </c>
    </row>
    <row r="2119" spans="1:8" ht="16" customHeight="1">
      <c r="A2119" s="185">
        <v>9</v>
      </c>
      <c r="B2119" s="193" t="s">
        <v>12</v>
      </c>
      <c r="C2119" s="229" t="s">
        <v>2415</v>
      </c>
      <c r="D2119" s="224" t="s">
        <v>1046</v>
      </c>
      <c r="E2119" s="226"/>
      <c r="F2119" s="226">
        <v>978</v>
      </c>
      <c r="G2119" s="227">
        <v>199722.49000000101</v>
      </c>
      <c r="H2119" s="192" t="s">
        <v>1124</v>
      </c>
    </row>
    <row r="2120" spans="1:8" ht="16" customHeight="1">
      <c r="A2120" s="185">
        <v>9</v>
      </c>
      <c r="B2120" s="193" t="s">
        <v>12</v>
      </c>
      <c r="C2120" s="229" t="s">
        <v>2416</v>
      </c>
      <c r="D2120" s="224" t="s">
        <v>1046</v>
      </c>
      <c r="E2120" s="226"/>
      <c r="F2120" s="226">
        <v>360</v>
      </c>
      <c r="G2120" s="227">
        <v>199362.49000000101</v>
      </c>
      <c r="H2120" s="192" t="s">
        <v>1053</v>
      </c>
    </row>
    <row r="2121" spans="1:8" ht="16" customHeight="1">
      <c r="A2121" s="185">
        <v>9</v>
      </c>
      <c r="B2121" s="193" t="s">
        <v>12</v>
      </c>
      <c r="C2121" s="229" t="s">
        <v>2417</v>
      </c>
      <c r="D2121" s="224" t="s">
        <v>1046</v>
      </c>
      <c r="E2121" s="226"/>
      <c r="F2121" s="226">
        <v>1366</v>
      </c>
      <c r="G2121" s="227">
        <v>197996.49000000101</v>
      </c>
      <c r="H2121" s="192" t="s">
        <v>1047</v>
      </c>
    </row>
    <row r="2122" spans="1:8" ht="16" customHeight="1">
      <c r="A2122" s="185">
        <v>9</v>
      </c>
      <c r="B2122" s="193" t="s">
        <v>12</v>
      </c>
      <c r="C2122" s="229" t="s">
        <v>2418</v>
      </c>
      <c r="D2122" s="224" t="s">
        <v>1046</v>
      </c>
      <c r="E2122" s="226"/>
      <c r="F2122" s="226">
        <v>3000</v>
      </c>
      <c r="G2122" s="227">
        <v>194996.49000000101</v>
      </c>
      <c r="H2122" s="192" t="s">
        <v>1110</v>
      </c>
    </row>
    <row r="2123" spans="1:8" ht="16" customHeight="1">
      <c r="A2123" s="185">
        <v>9</v>
      </c>
      <c r="B2123" s="193" t="s">
        <v>12</v>
      </c>
      <c r="C2123" s="229" t="s">
        <v>2419</v>
      </c>
      <c r="D2123" s="224" t="s">
        <v>1046</v>
      </c>
      <c r="E2123" s="226"/>
      <c r="F2123" s="226">
        <v>43960</v>
      </c>
      <c r="G2123" s="227">
        <v>151036.49000000101</v>
      </c>
      <c r="H2123" s="192" t="s">
        <v>1110</v>
      </c>
    </row>
    <row r="2124" spans="1:8" ht="16" customHeight="1">
      <c r="A2124" s="185">
        <v>9</v>
      </c>
      <c r="B2124" s="193" t="s">
        <v>12</v>
      </c>
      <c r="C2124" s="229" t="s">
        <v>2420</v>
      </c>
      <c r="D2124" s="224" t="s">
        <v>1046</v>
      </c>
      <c r="E2124" s="226"/>
      <c r="F2124" s="226">
        <v>330</v>
      </c>
      <c r="G2124" s="227">
        <v>150706.49000000101</v>
      </c>
      <c r="H2124" s="192" t="s">
        <v>1047</v>
      </c>
    </row>
    <row r="2125" spans="1:8" ht="16" customHeight="1">
      <c r="A2125" s="185">
        <v>9</v>
      </c>
      <c r="B2125" s="193" t="s">
        <v>12</v>
      </c>
      <c r="C2125" s="229" t="s">
        <v>2421</v>
      </c>
      <c r="D2125" s="224" t="s">
        <v>1046</v>
      </c>
      <c r="E2125" s="226"/>
      <c r="F2125" s="226">
        <v>33.799999999999997</v>
      </c>
      <c r="G2125" s="227">
        <v>150672.69000000099</v>
      </c>
      <c r="H2125" s="192" t="s">
        <v>1075</v>
      </c>
    </row>
    <row r="2126" spans="1:8" ht="16" customHeight="1">
      <c r="A2126" s="185">
        <v>9</v>
      </c>
      <c r="B2126" s="193" t="s">
        <v>12</v>
      </c>
      <c r="C2126" s="229" t="s">
        <v>2422</v>
      </c>
      <c r="D2126" s="224" t="s">
        <v>1046</v>
      </c>
      <c r="E2126" s="226"/>
      <c r="F2126" s="226">
        <v>1286.4000000000001</v>
      </c>
      <c r="G2126" s="227">
        <v>149386.290000001</v>
      </c>
      <c r="H2126" s="192" t="s">
        <v>1053</v>
      </c>
    </row>
    <row r="2127" spans="1:8" ht="16" customHeight="1">
      <c r="A2127" s="185">
        <v>9</v>
      </c>
      <c r="B2127" s="193" t="s">
        <v>12</v>
      </c>
      <c r="C2127" s="229" t="s">
        <v>2423</v>
      </c>
      <c r="D2127" s="224" t="s">
        <v>1046</v>
      </c>
      <c r="E2127" s="226"/>
      <c r="F2127" s="226">
        <v>278.5</v>
      </c>
      <c r="G2127" s="227">
        <v>149107.790000001</v>
      </c>
      <c r="H2127" s="192" t="s">
        <v>1075</v>
      </c>
    </row>
    <row r="2128" spans="1:8" ht="16" customHeight="1">
      <c r="A2128" s="185">
        <v>9</v>
      </c>
      <c r="B2128" s="193" t="s">
        <v>12</v>
      </c>
      <c r="C2128" s="229" t="s">
        <v>2424</v>
      </c>
      <c r="D2128" s="224" t="s">
        <v>1046</v>
      </c>
      <c r="E2128" s="226"/>
      <c r="F2128" s="226">
        <v>3000</v>
      </c>
      <c r="G2128" s="227">
        <v>146107.790000001</v>
      </c>
      <c r="H2128" s="192" t="s">
        <v>1110</v>
      </c>
    </row>
    <row r="2129" spans="1:8" ht="16" customHeight="1">
      <c r="A2129" s="185">
        <v>9</v>
      </c>
      <c r="B2129" s="193" t="s">
        <v>12</v>
      </c>
      <c r="C2129" s="229" t="s">
        <v>2425</v>
      </c>
      <c r="D2129" s="224" t="s">
        <v>1046</v>
      </c>
      <c r="E2129" s="226"/>
      <c r="F2129" s="226">
        <v>236</v>
      </c>
      <c r="G2129" s="227">
        <v>145871.790000001</v>
      </c>
      <c r="H2129" s="192" t="s">
        <v>1075</v>
      </c>
    </row>
    <row r="2130" spans="1:8" ht="16" customHeight="1">
      <c r="A2130" s="185">
        <v>9</v>
      </c>
      <c r="B2130" s="193" t="s">
        <v>12</v>
      </c>
      <c r="C2130" s="229" t="s">
        <v>2426</v>
      </c>
      <c r="D2130" s="224" t="s">
        <v>1046</v>
      </c>
      <c r="E2130" s="226"/>
      <c r="F2130" s="226">
        <v>401</v>
      </c>
      <c r="G2130" s="227">
        <v>145470.790000001</v>
      </c>
      <c r="H2130" s="192" t="s">
        <v>1110</v>
      </c>
    </row>
    <row r="2131" spans="1:8" ht="16" customHeight="1">
      <c r="A2131" s="185">
        <v>9</v>
      </c>
      <c r="B2131" s="193" t="s">
        <v>12</v>
      </c>
      <c r="C2131" s="229" t="s">
        <v>2427</v>
      </c>
      <c r="D2131" s="224" t="s">
        <v>1046</v>
      </c>
      <c r="E2131" s="226"/>
      <c r="F2131" s="226">
        <v>30000</v>
      </c>
      <c r="G2131" s="227">
        <v>115470.790000001</v>
      </c>
      <c r="H2131" s="192" t="s">
        <v>1110</v>
      </c>
    </row>
    <row r="2132" spans="1:8" ht="16" customHeight="1">
      <c r="A2132" s="185">
        <v>9</v>
      </c>
      <c r="B2132" s="193" t="s">
        <v>12</v>
      </c>
      <c r="C2132" s="229" t="s">
        <v>2428</v>
      </c>
      <c r="D2132" s="224" t="s">
        <v>1046</v>
      </c>
      <c r="E2132" s="226"/>
      <c r="F2132" s="226">
        <v>30000</v>
      </c>
      <c r="G2132" s="227">
        <v>85470.7900000011</v>
      </c>
      <c r="H2132" s="192" t="s">
        <v>1110</v>
      </c>
    </row>
    <row r="2133" spans="1:8" ht="16" customHeight="1">
      <c r="A2133" s="185">
        <v>15</v>
      </c>
      <c r="B2133" s="212" t="s">
        <v>1063</v>
      </c>
      <c r="C2133" s="202" t="s">
        <v>2429</v>
      </c>
      <c r="D2133" s="203" t="s">
        <v>1046</v>
      </c>
      <c r="E2133" s="204"/>
      <c r="F2133" s="204">
        <v>60000</v>
      </c>
      <c r="G2133" s="205">
        <v>80848.830000000016</v>
      </c>
      <c r="H2133" s="192" t="s">
        <v>1110</v>
      </c>
    </row>
    <row r="2134" spans="1:8" ht="16" customHeight="1">
      <c r="A2134" s="185">
        <v>15</v>
      </c>
      <c r="B2134" s="193" t="s">
        <v>1044</v>
      </c>
      <c r="C2134" s="202" t="s">
        <v>2430</v>
      </c>
      <c r="D2134" s="203" t="s">
        <v>1046</v>
      </c>
      <c r="E2134" s="206"/>
      <c r="F2134" s="204">
        <v>45000</v>
      </c>
      <c r="G2134" s="205">
        <v>5891.0900000000183</v>
      </c>
      <c r="H2134" s="192" t="s">
        <v>1110</v>
      </c>
    </row>
    <row r="2135" spans="1:8" ht="16" customHeight="1">
      <c r="A2135" s="185">
        <v>19</v>
      </c>
      <c r="B2135" s="193" t="s">
        <v>1048</v>
      </c>
      <c r="C2135" s="202" t="s">
        <v>1165</v>
      </c>
      <c r="D2135" s="203" t="s">
        <v>1046</v>
      </c>
      <c r="E2135" s="206"/>
      <c r="F2135" s="204">
        <v>10.1</v>
      </c>
      <c r="G2135" s="205">
        <v>9541.7700000000095</v>
      </c>
      <c r="H2135" s="192" t="s">
        <v>1071</v>
      </c>
    </row>
    <row r="2136" spans="1:8" ht="16" customHeight="1">
      <c r="A2136" s="185">
        <v>19</v>
      </c>
      <c r="B2136" s="193" t="s">
        <v>1048</v>
      </c>
      <c r="C2136" s="202" t="s">
        <v>1165</v>
      </c>
      <c r="D2136" s="203" t="s">
        <v>1046</v>
      </c>
      <c r="E2136" s="206"/>
      <c r="F2136" s="204">
        <v>10.1</v>
      </c>
      <c r="G2136" s="205">
        <v>9531.6700000000092</v>
      </c>
      <c r="H2136" s="192" t="s">
        <v>1071</v>
      </c>
    </row>
    <row r="2137" spans="1:8" ht="16" customHeight="1">
      <c r="A2137" s="185">
        <v>19</v>
      </c>
      <c r="B2137" s="193" t="s">
        <v>1048</v>
      </c>
      <c r="C2137" s="202" t="s">
        <v>1165</v>
      </c>
      <c r="D2137" s="203" t="s">
        <v>1046</v>
      </c>
      <c r="E2137" s="206"/>
      <c r="F2137" s="204">
        <v>9.5</v>
      </c>
      <c r="G2137" s="205">
        <v>9522.1700000000092</v>
      </c>
      <c r="H2137" s="192" t="s">
        <v>1071</v>
      </c>
    </row>
    <row r="2138" spans="1:8" ht="16" customHeight="1">
      <c r="A2138" s="185">
        <v>19</v>
      </c>
      <c r="B2138" s="193" t="s">
        <v>1048</v>
      </c>
      <c r="C2138" s="202" t="s">
        <v>1165</v>
      </c>
      <c r="D2138" s="203" t="s">
        <v>1046</v>
      </c>
      <c r="E2138" s="206"/>
      <c r="F2138" s="204">
        <v>14.25</v>
      </c>
      <c r="G2138" s="205">
        <v>9507.9200000000092</v>
      </c>
      <c r="H2138" s="192" t="s">
        <v>1071</v>
      </c>
    </row>
    <row r="2139" spans="1:8" ht="16" customHeight="1">
      <c r="A2139" s="185">
        <v>19</v>
      </c>
      <c r="B2139" s="193" t="s">
        <v>1048</v>
      </c>
      <c r="C2139" s="202" t="s">
        <v>1165</v>
      </c>
      <c r="D2139" s="203" t="s">
        <v>1046</v>
      </c>
      <c r="E2139" s="206"/>
      <c r="F2139" s="204">
        <v>14.25</v>
      </c>
      <c r="G2139" s="205">
        <v>9493.6700000000092</v>
      </c>
      <c r="H2139" s="192" t="s">
        <v>1071</v>
      </c>
    </row>
    <row r="2140" spans="1:8" ht="16" customHeight="1">
      <c r="A2140" s="185">
        <v>19</v>
      </c>
      <c r="B2140" s="193" t="s">
        <v>1048</v>
      </c>
      <c r="C2140" s="202" t="s">
        <v>1165</v>
      </c>
      <c r="D2140" s="203" t="s">
        <v>1046</v>
      </c>
      <c r="E2140" s="206"/>
      <c r="F2140" s="204">
        <v>10.1</v>
      </c>
      <c r="G2140" s="205">
        <v>9483.5700000000106</v>
      </c>
      <c r="H2140" s="192" t="s">
        <v>1071</v>
      </c>
    </row>
    <row r="2141" spans="1:8" ht="16" customHeight="1">
      <c r="A2141" s="185">
        <v>19</v>
      </c>
      <c r="B2141" s="193" t="s">
        <v>1048</v>
      </c>
      <c r="C2141" s="202" t="s">
        <v>1165</v>
      </c>
      <c r="D2141" s="203" t="s">
        <v>1046</v>
      </c>
      <c r="E2141" s="206"/>
      <c r="F2141" s="204">
        <v>10.1</v>
      </c>
      <c r="G2141" s="205">
        <v>9473.4700000000103</v>
      </c>
      <c r="H2141" s="192" t="s">
        <v>1071</v>
      </c>
    </row>
    <row r="2142" spans="1:8" ht="16" customHeight="1">
      <c r="A2142" s="185">
        <v>19</v>
      </c>
      <c r="B2142" s="193" t="s">
        <v>1048</v>
      </c>
      <c r="C2142" s="202" t="s">
        <v>1165</v>
      </c>
      <c r="D2142" s="203" t="s">
        <v>1046</v>
      </c>
      <c r="E2142" s="206"/>
      <c r="F2142" s="204">
        <v>10.1</v>
      </c>
      <c r="G2142" s="205">
        <v>9463.3700000000099</v>
      </c>
      <c r="H2142" s="192" t="s">
        <v>1071</v>
      </c>
    </row>
    <row r="2143" spans="1:8" ht="16" customHeight="1">
      <c r="A2143" s="185">
        <v>19</v>
      </c>
      <c r="B2143" s="193" t="s">
        <v>1048</v>
      </c>
      <c r="C2143" s="202" t="s">
        <v>1165</v>
      </c>
      <c r="D2143" s="203" t="s">
        <v>1046</v>
      </c>
      <c r="E2143" s="206"/>
      <c r="F2143" s="204">
        <v>10.1</v>
      </c>
      <c r="G2143" s="205">
        <v>9453.2700000000095</v>
      </c>
      <c r="H2143" s="192" t="s">
        <v>1071</v>
      </c>
    </row>
    <row r="2144" spans="1:8" ht="16" customHeight="1">
      <c r="A2144" s="185">
        <v>19</v>
      </c>
      <c r="B2144" s="193" t="s">
        <v>1048</v>
      </c>
      <c r="C2144" s="202" t="s">
        <v>1165</v>
      </c>
      <c r="D2144" s="203" t="s">
        <v>1046</v>
      </c>
      <c r="E2144" s="206"/>
      <c r="F2144" s="204">
        <v>10.1</v>
      </c>
      <c r="G2144" s="205">
        <v>9443.1700000000092</v>
      </c>
      <c r="H2144" s="192" t="s">
        <v>1071</v>
      </c>
    </row>
    <row r="2145" spans="1:8" ht="16" customHeight="1">
      <c r="A2145" s="185">
        <v>19</v>
      </c>
      <c r="B2145" s="193" t="s">
        <v>1048</v>
      </c>
      <c r="C2145" s="202" t="s">
        <v>1165</v>
      </c>
      <c r="D2145" s="203" t="s">
        <v>1046</v>
      </c>
      <c r="E2145" s="206"/>
      <c r="F2145" s="204">
        <v>162.44999999999999</v>
      </c>
      <c r="G2145" s="205">
        <v>9280.7200000000103</v>
      </c>
      <c r="H2145" s="192" t="s">
        <v>1071</v>
      </c>
    </row>
    <row r="2146" spans="1:8" ht="16" customHeight="1">
      <c r="A2146" s="185">
        <v>19</v>
      </c>
      <c r="B2146" s="193" t="s">
        <v>1048</v>
      </c>
      <c r="C2146" s="202" t="s">
        <v>1165</v>
      </c>
      <c r="D2146" s="203" t="s">
        <v>1046</v>
      </c>
      <c r="E2146" s="206"/>
      <c r="F2146" s="204">
        <v>87.4</v>
      </c>
      <c r="G2146" s="205">
        <v>9193.3200000000106</v>
      </c>
      <c r="H2146" s="192" t="s">
        <v>1071</v>
      </c>
    </row>
    <row r="2147" spans="1:8" ht="16" customHeight="1">
      <c r="A2147" s="185">
        <v>19</v>
      </c>
      <c r="B2147" s="193" t="s">
        <v>1048</v>
      </c>
      <c r="C2147" s="202" t="s">
        <v>2431</v>
      </c>
      <c r="D2147" s="203" t="s">
        <v>1046</v>
      </c>
      <c r="E2147" s="204"/>
      <c r="F2147" s="204">
        <v>318.97000000000003</v>
      </c>
      <c r="G2147" s="205">
        <v>8874.3500000000095</v>
      </c>
      <c r="H2147" s="192" t="s">
        <v>1106</v>
      </c>
    </row>
    <row r="2148" spans="1:8" ht="16" customHeight="1">
      <c r="A2148" s="185">
        <v>19</v>
      </c>
      <c r="B2148" s="193" t="s">
        <v>1048</v>
      </c>
      <c r="C2148" s="202" t="s">
        <v>1165</v>
      </c>
      <c r="D2148" s="203" t="s">
        <v>1046</v>
      </c>
      <c r="E2148" s="204"/>
      <c r="F2148" s="204">
        <v>3.8</v>
      </c>
      <c r="G2148" s="205">
        <v>8870.5500000000102</v>
      </c>
      <c r="H2148" s="192" t="s">
        <v>1071</v>
      </c>
    </row>
    <row r="2149" spans="1:8" ht="16" customHeight="1">
      <c r="A2149" s="185">
        <v>19</v>
      </c>
      <c r="B2149" s="193" t="s">
        <v>1048</v>
      </c>
      <c r="C2149" s="202" t="s">
        <v>1165</v>
      </c>
      <c r="D2149" s="203" t="s">
        <v>1046</v>
      </c>
      <c r="E2149" s="204"/>
      <c r="F2149" s="204">
        <v>18.64</v>
      </c>
      <c r="G2149" s="205">
        <v>8851.9100000000108</v>
      </c>
      <c r="H2149" s="192" t="s">
        <v>1071</v>
      </c>
    </row>
    <row r="2150" spans="1:8" ht="16" customHeight="1">
      <c r="A2150" s="185">
        <v>19</v>
      </c>
      <c r="B2150" s="193" t="s">
        <v>1048</v>
      </c>
      <c r="C2150" s="202" t="s">
        <v>1165</v>
      </c>
      <c r="D2150" s="203" t="s">
        <v>1046</v>
      </c>
      <c r="E2150" s="204"/>
      <c r="F2150" s="204">
        <v>5.7</v>
      </c>
      <c r="G2150" s="205">
        <v>8846.21000000001</v>
      </c>
      <c r="H2150" s="192" t="s">
        <v>1071</v>
      </c>
    </row>
    <row r="2151" spans="1:8" ht="16" customHeight="1">
      <c r="A2151" s="185">
        <v>19</v>
      </c>
      <c r="B2151" s="193" t="s">
        <v>1048</v>
      </c>
      <c r="C2151" s="202" t="s">
        <v>1165</v>
      </c>
      <c r="D2151" s="203" t="s">
        <v>1046</v>
      </c>
      <c r="E2151" s="204"/>
      <c r="F2151" s="204">
        <v>10.1</v>
      </c>
      <c r="G2151" s="205">
        <v>8836.1100000000097</v>
      </c>
      <c r="H2151" s="192" t="s">
        <v>1071</v>
      </c>
    </row>
    <row r="2152" spans="1:8" ht="16" customHeight="1">
      <c r="A2152" s="185">
        <v>19</v>
      </c>
      <c r="B2152" s="193" t="s">
        <v>1048</v>
      </c>
      <c r="C2152" s="202" t="s">
        <v>1165</v>
      </c>
      <c r="D2152" s="203" t="s">
        <v>1046</v>
      </c>
      <c r="E2152" s="204"/>
      <c r="F2152" s="204">
        <v>10.1</v>
      </c>
      <c r="G2152" s="205">
        <v>8826.0100000000093</v>
      </c>
      <c r="H2152" s="192" t="s">
        <v>1071</v>
      </c>
    </row>
    <row r="2153" spans="1:8" ht="16" customHeight="1">
      <c r="A2153" s="185">
        <v>19</v>
      </c>
      <c r="B2153" s="193" t="s">
        <v>1048</v>
      </c>
      <c r="C2153" s="202" t="s">
        <v>1165</v>
      </c>
      <c r="D2153" s="203" t="s">
        <v>1046</v>
      </c>
      <c r="E2153" s="204"/>
      <c r="F2153" s="204">
        <v>10.1</v>
      </c>
      <c r="G2153" s="205">
        <v>8815.9100000000108</v>
      </c>
      <c r="H2153" s="192" t="s">
        <v>1071</v>
      </c>
    </row>
    <row r="2154" spans="1:8" ht="16" customHeight="1">
      <c r="A2154" s="185">
        <v>19</v>
      </c>
      <c r="B2154" s="193" t="s">
        <v>1048</v>
      </c>
      <c r="C2154" s="202" t="s">
        <v>1165</v>
      </c>
      <c r="D2154" s="203" t="s">
        <v>1046</v>
      </c>
      <c r="E2154" s="204"/>
      <c r="F2154" s="204">
        <v>14.25</v>
      </c>
      <c r="G2154" s="205">
        <v>8801.6600000000108</v>
      </c>
      <c r="H2154" s="192" t="s">
        <v>1071</v>
      </c>
    </row>
    <row r="2155" spans="1:8" ht="16" customHeight="1">
      <c r="A2155" s="185">
        <v>19</v>
      </c>
      <c r="B2155" s="193" t="s">
        <v>1048</v>
      </c>
      <c r="C2155" s="202" t="s">
        <v>1165</v>
      </c>
      <c r="D2155" s="203" t="s">
        <v>1046</v>
      </c>
      <c r="E2155" s="204"/>
      <c r="F2155" s="204">
        <v>10.1</v>
      </c>
      <c r="G2155" s="205">
        <v>8791.5600000000104</v>
      </c>
      <c r="H2155" s="192" t="s">
        <v>1071</v>
      </c>
    </row>
    <row r="2156" spans="1:8" ht="16" customHeight="1">
      <c r="A2156" s="185">
        <v>19</v>
      </c>
      <c r="B2156" s="193" t="s">
        <v>1048</v>
      </c>
      <c r="C2156" s="202" t="s">
        <v>1165</v>
      </c>
      <c r="D2156" s="203" t="s">
        <v>1046</v>
      </c>
      <c r="E2156" s="204"/>
      <c r="F2156" s="204">
        <v>10.1</v>
      </c>
      <c r="G2156" s="205">
        <v>8781.46000000001</v>
      </c>
      <c r="H2156" s="192" t="s">
        <v>1071</v>
      </c>
    </row>
    <row r="2157" spans="1:8" ht="16" customHeight="1">
      <c r="A2157" s="185">
        <v>19</v>
      </c>
      <c r="B2157" s="193" t="s">
        <v>1048</v>
      </c>
      <c r="C2157" s="202" t="s">
        <v>1165</v>
      </c>
      <c r="D2157" s="203" t="s">
        <v>1046</v>
      </c>
      <c r="E2157" s="204"/>
      <c r="F2157" s="204">
        <v>10.1</v>
      </c>
      <c r="G2157" s="205">
        <v>8771.3600000000097</v>
      </c>
      <c r="H2157" s="192" t="s">
        <v>1071</v>
      </c>
    </row>
    <row r="2158" spans="1:8" ht="16" customHeight="1">
      <c r="A2158" s="185">
        <v>19</v>
      </c>
      <c r="B2158" s="193" t="s">
        <v>1048</v>
      </c>
      <c r="C2158" s="202" t="s">
        <v>1165</v>
      </c>
      <c r="D2158" s="203" t="s">
        <v>1046</v>
      </c>
      <c r="E2158" s="204"/>
      <c r="F2158" s="204">
        <v>10.1</v>
      </c>
      <c r="G2158" s="205">
        <v>8761.2600000000093</v>
      </c>
      <c r="H2158" s="192" t="s">
        <v>1071</v>
      </c>
    </row>
    <row r="2159" spans="1:8" ht="16" customHeight="1">
      <c r="A2159" s="185">
        <v>19</v>
      </c>
      <c r="B2159" s="193" t="s">
        <v>1048</v>
      </c>
      <c r="C2159" s="202" t="s">
        <v>1165</v>
      </c>
      <c r="D2159" s="203" t="s">
        <v>1046</v>
      </c>
      <c r="E2159" s="204"/>
      <c r="F2159" s="204">
        <v>10.1</v>
      </c>
      <c r="G2159" s="205">
        <v>8751.1600000000108</v>
      </c>
      <c r="H2159" s="192" t="s">
        <v>1071</v>
      </c>
    </row>
    <row r="2160" spans="1:8" ht="16" customHeight="1">
      <c r="A2160" s="185">
        <v>19</v>
      </c>
      <c r="B2160" s="193" t="s">
        <v>1048</v>
      </c>
      <c r="C2160" s="202" t="s">
        <v>1165</v>
      </c>
      <c r="D2160" s="203" t="s">
        <v>1046</v>
      </c>
      <c r="E2160" s="204"/>
      <c r="F2160" s="204">
        <v>10.1</v>
      </c>
      <c r="G2160" s="205">
        <v>8741.06</v>
      </c>
      <c r="H2160" s="192" t="s">
        <v>1071</v>
      </c>
    </row>
    <row r="2161" spans="1:8" ht="16" customHeight="1">
      <c r="A2161" s="185">
        <v>19</v>
      </c>
      <c r="B2161" s="193" t="s">
        <v>1048</v>
      </c>
      <c r="C2161" s="202" t="s">
        <v>1165</v>
      </c>
      <c r="D2161" s="203" t="s">
        <v>1046</v>
      </c>
      <c r="E2161" s="204"/>
      <c r="F2161" s="204">
        <v>21.7</v>
      </c>
      <c r="G2161" s="205">
        <v>8719.36</v>
      </c>
      <c r="H2161" s="192" t="s">
        <v>1071</v>
      </c>
    </row>
    <row r="2162" spans="1:8" ht="16" customHeight="1">
      <c r="A2162" s="185">
        <v>19</v>
      </c>
      <c r="B2162" s="193" t="s">
        <v>1048</v>
      </c>
      <c r="C2162" s="202" t="s">
        <v>1165</v>
      </c>
      <c r="D2162" s="203" t="s">
        <v>1046</v>
      </c>
      <c r="E2162" s="204"/>
      <c r="F2162" s="204">
        <v>18.64</v>
      </c>
      <c r="G2162" s="205">
        <v>8700.7199999999993</v>
      </c>
      <c r="H2162" s="192" t="s">
        <v>1071</v>
      </c>
    </row>
    <row r="2163" spans="1:8" ht="16" customHeight="1">
      <c r="A2163" s="185">
        <v>19</v>
      </c>
      <c r="B2163" s="193" t="s">
        <v>1048</v>
      </c>
      <c r="C2163" s="202" t="s">
        <v>1165</v>
      </c>
      <c r="D2163" s="203" t="s">
        <v>1046</v>
      </c>
      <c r="E2163" s="204"/>
      <c r="F2163" s="204">
        <v>10.1</v>
      </c>
      <c r="G2163" s="205">
        <v>8690.6200000000008</v>
      </c>
      <c r="H2163" s="192" t="s">
        <v>1071</v>
      </c>
    </row>
    <row r="2164" spans="1:8" ht="16" customHeight="1">
      <c r="A2164" s="185">
        <v>19</v>
      </c>
      <c r="B2164" s="193" t="s">
        <v>1048</v>
      </c>
      <c r="C2164" s="202" t="s">
        <v>1165</v>
      </c>
      <c r="D2164" s="203" t="s">
        <v>1046</v>
      </c>
      <c r="E2164" s="204"/>
      <c r="F2164" s="204">
        <v>10.1</v>
      </c>
      <c r="G2164" s="205">
        <v>8680.52</v>
      </c>
      <c r="H2164" s="192" t="s">
        <v>1071</v>
      </c>
    </row>
    <row r="2165" spans="1:8" ht="16" customHeight="1">
      <c r="A2165" s="185">
        <v>19</v>
      </c>
      <c r="B2165" s="193" t="s">
        <v>1048</v>
      </c>
      <c r="C2165" s="202" t="s">
        <v>1165</v>
      </c>
      <c r="D2165" s="203" t="s">
        <v>1046</v>
      </c>
      <c r="E2165" s="204"/>
      <c r="F2165" s="204">
        <v>10.1</v>
      </c>
      <c r="G2165" s="205">
        <v>8670.42</v>
      </c>
      <c r="H2165" s="192" t="s">
        <v>1071</v>
      </c>
    </row>
    <row r="2166" spans="1:8" ht="16" customHeight="1">
      <c r="A2166" s="185">
        <v>19</v>
      </c>
      <c r="B2166" s="193" t="s">
        <v>1048</v>
      </c>
      <c r="C2166" s="202" t="s">
        <v>1165</v>
      </c>
      <c r="D2166" s="203" t="s">
        <v>1046</v>
      </c>
      <c r="E2166" s="204"/>
      <c r="F2166" s="204">
        <v>10.1</v>
      </c>
      <c r="G2166" s="205">
        <v>8660.32</v>
      </c>
      <c r="H2166" s="192" t="s">
        <v>1071</v>
      </c>
    </row>
    <row r="2167" spans="1:8" ht="16" customHeight="1">
      <c r="A2167" s="185">
        <v>19</v>
      </c>
      <c r="B2167" s="193" t="s">
        <v>1048</v>
      </c>
      <c r="C2167" s="202" t="s">
        <v>1165</v>
      </c>
      <c r="D2167" s="203" t="s">
        <v>1046</v>
      </c>
      <c r="E2167" s="204"/>
      <c r="F2167" s="204">
        <v>10.1</v>
      </c>
      <c r="G2167" s="205">
        <v>8650.2199999999993</v>
      </c>
      <c r="H2167" s="192" t="s">
        <v>1071</v>
      </c>
    </row>
    <row r="2168" spans="1:8" ht="16" customHeight="1">
      <c r="A2168" s="185">
        <v>19</v>
      </c>
      <c r="B2168" s="193" t="s">
        <v>1048</v>
      </c>
      <c r="C2168" s="202" t="s">
        <v>2432</v>
      </c>
      <c r="D2168" s="203" t="s">
        <v>1046</v>
      </c>
      <c r="E2168" s="204"/>
      <c r="F2168" s="204">
        <v>1620.35</v>
      </c>
      <c r="G2168" s="205">
        <v>7029.87</v>
      </c>
      <c r="H2168" s="192" t="s">
        <v>1097</v>
      </c>
    </row>
    <row r="2169" spans="1:8" ht="16" customHeight="1">
      <c r="A2169" s="185">
        <v>19</v>
      </c>
      <c r="B2169" s="193" t="s">
        <v>1048</v>
      </c>
      <c r="C2169" s="202" t="s">
        <v>1165</v>
      </c>
      <c r="D2169" s="203" t="s">
        <v>1046</v>
      </c>
      <c r="E2169" s="204"/>
      <c r="F2169" s="204">
        <v>31.92</v>
      </c>
      <c r="G2169" s="205">
        <v>6997.95</v>
      </c>
      <c r="H2169" s="192" t="s">
        <v>1071</v>
      </c>
    </row>
    <row r="2170" spans="1:8" ht="16" customHeight="1">
      <c r="A2170" s="185">
        <v>19</v>
      </c>
      <c r="B2170" s="193" t="s">
        <v>1048</v>
      </c>
      <c r="C2170" s="202" t="s">
        <v>1165</v>
      </c>
      <c r="D2170" s="203" t="s">
        <v>1046</v>
      </c>
      <c r="E2170" s="206"/>
      <c r="F2170" s="204">
        <v>18.64</v>
      </c>
      <c r="G2170" s="205">
        <v>6979.31</v>
      </c>
      <c r="H2170" s="192" t="s">
        <v>1071</v>
      </c>
    </row>
    <row r="2171" spans="1:8" ht="16" customHeight="1">
      <c r="A2171" s="185">
        <v>19</v>
      </c>
      <c r="B2171" s="193" t="s">
        <v>1048</v>
      </c>
      <c r="C2171" s="202" t="s">
        <v>1165</v>
      </c>
      <c r="D2171" s="203" t="s">
        <v>1046</v>
      </c>
      <c r="E2171" s="206"/>
      <c r="F2171" s="204">
        <v>20.9</v>
      </c>
      <c r="G2171" s="205">
        <v>6958.41</v>
      </c>
      <c r="H2171" s="192" t="s">
        <v>1071</v>
      </c>
    </row>
    <row r="2172" spans="1:8" ht="16" customHeight="1">
      <c r="A2172" s="185">
        <v>19</v>
      </c>
      <c r="B2172" s="193" t="s">
        <v>1048</v>
      </c>
      <c r="C2172" s="202" t="s">
        <v>1165</v>
      </c>
      <c r="D2172" s="203" t="s">
        <v>1046</v>
      </c>
      <c r="E2172" s="206"/>
      <c r="F2172" s="204">
        <v>10.1</v>
      </c>
      <c r="G2172" s="205">
        <v>6948.31</v>
      </c>
      <c r="H2172" s="192" t="s">
        <v>1071</v>
      </c>
    </row>
    <row r="2173" spans="1:8" ht="16" customHeight="1">
      <c r="A2173" s="185">
        <v>19</v>
      </c>
      <c r="B2173" s="193" t="s">
        <v>1048</v>
      </c>
      <c r="C2173" s="202" t="s">
        <v>1165</v>
      </c>
      <c r="D2173" s="203" t="s">
        <v>1046</v>
      </c>
      <c r="E2173" s="204"/>
      <c r="F2173" s="204">
        <v>14.25</v>
      </c>
      <c r="G2173" s="205">
        <v>6934.06</v>
      </c>
      <c r="H2173" s="192" t="s">
        <v>1071</v>
      </c>
    </row>
    <row r="2174" spans="1:8" ht="16" customHeight="1">
      <c r="A2174" s="185">
        <v>19</v>
      </c>
      <c r="B2174" s="193" t="s">
        <v>1048</v>
      </c>
      <c r="C2174" s="202" t="s">
        <v>1165</v>
      </c>
      <c r="D2174" s="203" t="s">
        <v>1046</v>
      </c>
      <c r="E2174" s="204"/>
      <c r="F2174" s="204">
        <v>10.1</v>
      </c>
      <c r="G2174" s="205">
        <v>26921.08</v>
      </c>
      <c r="H2174" s="192" t="s">
        <v>1071</v>
      </c>
    </row>
    <row r="2175" spans="1:8" ht="16" customHeight="1">
      <c r="A2175" s="185">
        <v>19</v>
      </c>
      <c r="B2175" s="193" t="s">
        <v>1048</v>
      </c>
      <c r="C2175" s="202" t="s">
        <v>1165</v>
      </c>
      <c r="D2175" s="203" t="s">
        <v>1046</v>
      </c>
      <c r="E2175" s="204"/>
      <c r="F2175" s="204">
        <v>10.1</v>
      </c>
      <c r="G2175" s="205">
        <v>26910.98</v>
      </c>
      <c r="H2175" s="192" t="s">
        <v>1071</v>
      </c>
    </row>
    <row r="2176" spans="1:8" ht="16" customHeight="1">
      <c r="A2176" s="185">
        <v>19</v>
      </c>
      <c r="B2176" s="193" t="s">
        <v>1057</v>
      </c>
      <c r="C2176" s="202" t="s">
        <v>1165</v>
      </c>
      <c r="D2176" s="203" t="s">
        <v>1046</v>
      </c>
      <c r="E2176" s="204"/>
      <c r="F2176" s="204">
        <v>10.1</v>
      </c>
      <c r="G2176" s="205">
        <v>26900.880000000001</v>
      </c>
      <c r="H2176" s="192" t="s">
        <v>1071</v>
      </c>
    </row>
    <row r="2177" spans="1:8" ht="16" customHeight="1">
      <c r="A2177" s="185">
        <v>19</v>
      </c>
      <c r="B2177" s="193" t="s">
        <v>1057</v>
      </c>
      <c r="C2177" s="202" t="s">
        <v>1165</v>
      </c>
      <c r="D2177" s="203" t="s">
        <v>1046</v>
      </c>
      <c r="E2177" s="204"/>
      <c r="F2177" s="204">
        <v>10.1</v>
      </c>
      <c r="G2177" s="205">
        <v>26890.78</v>
      </c>
      <c r="H2177" s="192" t="s">
        <v>1071</v>
      </c>
    </row>
    <row r="2178" spans="1:8" ht="16" customHeight="1">
      <c r="A2178" s="185">
        <v>19</v>
      </c>
      <c r="B2178" s="193" t="s">
        <v>1057</v>
      </c>
      <c r="C2178" s="202" t="s">
        <v>1165</v>
      </c>
      <c r="D2178" s="203" t="s">
        <v>1046</v>
      </c>
      <c r="E2178" s="204"/>
      <c r="F2178" s="204">
        <v>10.1</v>
      </c>
      <c r="G2178" s="205">
        <v>26880.68</v>
      </c>
      <c r="H2178" s="192" t="s">
        <v>1071</v>
      </c>
    </row>
    <row r="2179" spans="1:8" ht="16" customHeight="1">
      <c r="A2179" s="185">
        <v>19</v>
      </c>
      <c r="B2179" s="193" t="s">
        <v>1057</v>
      </c>
      <c r="C2179" s="202" t="s">
        <v>1165</v>
      </c>
      <c r="D2179" s="203" t="s">
        <v>1046</v>
      </c>
      <c r="E2179" s="204"/>
      <c r="F2179" s="204">
        <v>10.1</v>
      </c>
      <c r="G2179" s="205">
        <v>26270.58</v>
      </c>
      <c r="H2179" s="192" t="s">
        <v>1071</v>
      </c>
    </row>
    <row r="2180" spans="1:8" ht="16" customHeight="1">
      <c r="A2180" s="185">
        <v>19</v>
      </c>
      <c r="B2180" s="193" t="s">
        <v>1057</v>
      </c>
      <c r="C2180" s="202" t="s">
        <v>1165</v>
      </c>
      <c r="D2180" s="203" t="s">
        <v>1046</v>
      </c>
      <c r="E2180" s="204"/>
      <c r="F2180" s="204">
        <v>10.1</v>
      </c>
      <c r="G2180" s="205">
        <v>26260.48</v>
      </c>
      <c r="H2180" s="192" t="s">
        <v>1071</v>
      </c>
    </row>
    <row r="2181" spans="1:8" ht="16" customHeight="1">
      <c r="A2181" s="185">
        <v>19</v>
      </c>
      <c r="B2181" s="193" t="s">
        <v>1057</v>
      </c>
      <c r="C2181" s="202" t="s">
        <v>1165</v>
      </c>
      <c r="D2181" s="203" t="s">
        <v>1046</v>
      </c>
      <c r="E2181" s="204"/>
      <c r="F2181" s="204">
        <v>10.1</v>
      </c>
      <c r="G2181" s="205">
        <v>26250.38</v>
      </c>
      <c r="H2181" s="192" t="s">
        <v>1071</v>
      </c>
    </row>
    <row r="2182" spans="1:8" ht="16" customHeight="1">
      <c r="A2182" s="185">
        <v>19</v>
      </c>
      <c r="B2182" s="193" t="s">
        <v>1057</v>
      </c>
      <c r="C2182" s="202" t="s">
        <v>1165</v>
      </c>
      <c r="D2182" s="203" t="s">
        <v>1046</v>
      </c>
      <c r="E2182" s="204"/>
      <c r="F2182" s="204">
        <v>10.1</v>
      </c>
      <c r="G2182" s="205">
        <v>26240.28</v>
      </c>
      <c r="H2182" s="192" t="s">
        <v>1071</v>
      </c>
    </row>
    <row r="2183" spans="1:8" ht="16" customHeight="1">
      <c r="A2183" s="185">
        <v>19</v>
      </c>
      <c r="B2183" s="193" t="s">
        <v>1057</v>
      </c>
      <c r="C2183" s="202" t="s">
        <v>1165</v>
      </c>
      <c r="D2183" s="203" t="s">
        <v>1046</v>
      </c>
      <c r="E2183" s="204"/>
      <c r="F2183" s="204">
        <v>10.1</v>
      </c>
      <c r="G2183" s="205">
        <v>26230.18</v>
      </c>
      <c r="H2183" s="192" t="s">
        <v>1071</v>
      </c>
    </row>
    <row r="2184" spans="1:8" ht="16" customHeight="1">
      <c r="A2184" s="185">
        <v>19</v>
      </c>
      <c r="B2184" s="193" t="s">
        <v>1057</v>
      </c>
      <c r="C2184" s="202" t="s">
        <v>1165</v>
      </c>
      <c r="D2184" s="203" t="s">
        <v>1046</v>
      </c>
      <c r="E2184" s="204"/>
      <c r="F2184" s="204">
        <v>10.1</v>
      </c>
      <c r="G2184" s="205">
        <v>26220.080000000002</v>
      </c>
      <c r="H2184" s="192" t="s">
        <v>1071</v>
      </c>
    </row>
    <row r="2185" spans="1:8" ht="16" customHeight="1">
      <c r="A2185" s="185">
        <v>19</v>
      </c>
      <c r="B2185" s="193" t="s">
        <v>1057</v>
      </c>
      <c r="C2185" s="202" t="s">
        <v>1165</v>
      </c>
      <c r="D2185" s="203" t="s">
        <v>1046</v>
      </c>
      <c r="E2185" s="204"/>
      <c r="F2185" s="204">
        <v>10.1</v>
      </c>
      <c r="G2185" s="205">
        <v>26209.98</v>
      </c>
      <c r="H2185" s="192" t="s">
        <v>1071</v>
      </c>
    </row>
    <row r="2186" spans="1:8" ht="16" customHeight="1">
      <c r="A2186" s="185">
        <v>19</v>
      </c>
      <c r="B2186" s="193" t="s">
        <v>1057</v>
      </c>
      <c r="C2186" s="202" t="s">
        <v>1165</v>
      </c>
      <c r="D2186" s="203" t="s">
        <v>1046</v>
      </c>
      <c r="E2186" s="204"/>
      <c r="F2186" s="204">
        <v>18.64</v>
      </c>
      <c r="G2186" s="205">
        <v>26191.34</v>
      </c>
      <c r="H2186" s="192" t="s">
        <v>1071</v>
      </c>
    </row>
    <row r="2187" spans="1:8" ht="16" customHeight="1">
      <c r="A2187" s="185">
        <v>19</v>
      </c>
      <c r="B2187" s="193" t="s">
        <v>1057</v>
      </c>
      <c r="C2187" s="202" t="s">
        <v>2433</v>
      </c>
      <c r="D2187" s="203" t="s">
        <v>1046</v>
      </c>
      <c r="E2187" s="204"/>
      <c r="F2187" s="204">
        <v>1620.35</v>
      </c>
      <c r="G2187" s="205">
        <v>24570.99</v>
      </c>
      <c r="H2187" s="192" t="s">
        <v>1097</v>
      </c>
    </row>
    <row r="2188" spans="1:8" ht="16" customHeight="1">
      <c r="A2188" s="185">
        <v>19</v>
      </c>
      <c r="B2188" s="193" t="s">
        <v>1057</v>
      </c>
      <c r="C2188" s="202" t="s">
        <v>1165</v>
      </c>
      <c r="D2188" s="203" t="s">
        <v>1046</v>
      </c>
      <c r="E2188" s="204"/>
      <c r="F2188" s="204">
        <v>10.1</v>
      </c>
      <c r="G2188" s="205">
        <v>24560.89</v>
      </c>
      <c r="H2188" s="192" t="s">
        <v>1071</v>
      </c>
    </row>
    <row r="2189" spans="1:8" ht="16" customHeight="1">
      <c r="A2189" s="185">
        <v>19</v>
      </c>
      <c r="B2189" s="193" t="s">
        <v>1057</v>
      </c>
      <c r="C2189" s="202" t="s">
        <v>1165</v>
      </c>
      <c r="D2189" s="203" t="s">
        <v>1046</v>
      </c>
      <c r="E2189" s="204"/>
      <c r="F2189" s="204">
        <v>10.1</v>
      </c>
      <c r="G2189" s="205">
        <v>24550.79</v>
      </c>
      <c r="H2189" s="192" t="s">
        <v>1071</v>
      </c>
    </row>
    <row r="2190" spans="1:8" ht="16" customHeight="1">
      <c r="A2190" s="185">
        <v>19</v>
      </c>
      <c r="B2190" s="193" t="s">
        <v>1057</v>
      </c>
      <c r="C2190" s="202" t="s">
        <v>1165</v>
      </c>
      <c r="D2190" s="203" t="s">
        <v>1046</v>
      </c>
      <c r="E2190" s="204"/>
      <c r="F2190" s="204">
        <v>10.1</v>
      </c>
      <c r="G2190" s="205">
        <v>24540.69</v>
      </c>
      <c r="H2190" s="192" t="s">
        <v>1071</v>
      </c>
    </row>
    <row r="2191" spans="1:8" ht="16" customHeight="1">
      <c r="A2191" s="185">
        <v>19</v>
      </c>
      <c r="B2191" s="212" t="s">
        <v>1063</v>
      </c>
      <c r="C2191" s="202" t="s">
        <v>1165</v>
      </c>
      <c r="D2191" s="203" t="s">
        <v>1046</v>
      </c>
      <c r="E2191" s="204"/>
      <c r="F2191" s="204">
        <v>10.1</v>
      </c>
      <c r="G2191" s="205">
        <v>24530.59</v>
      </c>
      <c r="H2191" s="192" t="s">
        <v>1071</v>
      </c>
    </row>
    <row r="2192" spans="1:8" ht="16" customHeight="1">
      <c r="A2192" s="185">
        <v>19</v>
      </c>
      <c r="B2192" s="212" t="s">
        <v>1063</v>
      </c>
      <c r="C2192" s="202" t="s">
        <v>1165</v>
      </c>
      <c r="D2192" s="203" t="s">
        <v>1046</v>
      </c>
      <c r="E2192" s="204"/>
      <c r="F2192" s="204">
        <v>10.1</v>
      </c>
      <c r="G2192" s="205">
        <v>24520.49</v>
      </c>
      <c r="H2192" s="192" t="s">
        <v>1071</v>
      </c>
    </row>
    <row r="2193" spans="1:8" ht="16" customHeight="1">
      <c r="A2193" s="185">
        <v>19</v>
      </c>
      <c r="B2193" s="212" t="s">
        <v>1063</v>
      </c>
      <c r="C2193" s="202" t="s">
        <v>1165</v>
      </c>
      <c r="D2193" s="203" t="s">
        <v>1046</v>
      </c>
      <c r="E2193" s="204"/>
      <c r="F2193" s="204">
        <v>10.1</v>
      </c>
      <c r="G2193" s="205">
        <v>24510.39</v>
      </c>
      <c r="H2193" s="192" t="s">
        <v>1071</v>
      </c>
    </row>
    <row r="2194" spans="1:8" ht="16" customHeight="1">
      <c r="A2194" s="185">
        <v>19</v>
      </c>
      <c r="B2194" s="212" t="s">
        <v>1063</v>
      </c>
      <c r="C2194" s="202" t="s">
        <v>1165</v>
      </c>
      <c r="D2194" s="203" t="s">
        <v>1046</v>
      </c>
      <c r="E2194" s="204"/>
      <c r="F2194" s="204">
        <v>21.7</v>
      </c>
      <c r="G2194" s="205">
        <v>24488.69</v>
      </c>
      <c r="H2194" s="192" t="s">
        <v>1071</v>
      </c>
    </row>
    <row r="2195" spans="1:8" ht="16" customHeight="1">
      <c r="A2195" s="185">
        <v>19</v>
      </c>
      <c r="B2195" s="212" t="s">
        <v>1063</v>
      </c>
      <c r="C2195" s="202" t="s">
        <v>1165</v>
      </c>
      <c r="D2195" s="203" t="s">
        <v>1046</v>
      </c>
      <c r="E2195" s="204"/>
      <c r="F2195" s="204">
        <v>10.1</v>
      </c>
      <c r="G2195" s="205">
        <v>24478.59</v>
      </c>
      <c r="H2195" s="192" t="s">
        <v>1071</v>
      </c>
    </row>
    <row r="2196" spans="1:8" ht="16" customHeight="1">
      <c r="A2196" s="185">
        <v>19</v>
      </c>
      <c r="B2196" s="212" t="s">
        <v>1063</v>
      </c>
      <c r="C2196" s="202" t="s">
        <v>1165</v>
      </c>
      <c r="D2196" s="203" t="s">
        <v>1046</v>
      </c>
      <c r="E2196" s="204"/>
      <c r="F2196" s="204">
        <v>10.1</v>
      </c>
      <c r="G2196" s="205">
        <v>24468.49</v>
      </c>
      <c r="H2196" s="192" t="s">
        <v>1071</v>
      </c>
    </row>
    <row r="2197" spans="1:8" ht="16" customHeight="1">
      <c r="A2197" s="185">
        <v>19</v>
      </c>
      <c r="B2197" s="212" t="s">
        <v>1063</v>
      </c>
      <c r="C2197" s="202" t="s">
        <v>1165</v>
      </c>
      <c r="D2197" s="203" t="s">
        <v>1046</v>
      </c>
      <c r="E2197" s="204"/>
      <c r="F2197" s="204">
        <v>10.1</v>
      </c>
      <c r="G2197" s="205">
        <v>24458.39</v>
      </c>
      <c r="H2197" s="192" t="s">
        <v>1071</v>
      </c>
    </row>
    <row r="2198" spans="1:8" ht="16" customHeight="1">
      <c r="A2198" s="185">
        <v>19</v>
      </c>
      <c r="B2198" s="212" t="s">
        <v>1063</v>
      </c>
      <c r="C2198" s="202" t="s">
        <v>1165</v>
      </c>
      <c r="D2198" s="203" t="s">
        <v>1046</v>
      </c>
      <c r="E2198" s="204"/>
      <c r="F2198" s="204">
        <v>10.1</v>
      </c>
      <c r="G2198" s="205">
        <v>24448.29</v>
      </c>
      <c r="H2198" s="192" t="s">
        <v>1071</v>
      </c>
    </row>
    <row r="2199" spans="1:8" ht="16" customHeight="1">
      <c r="A2199" s="185">
        <v>19</v>
      </c>
      <c r="B2199" s="212" t="s">
        <v>1063</v>
      </c>
      <c r="C2199" s="202" t="s">
        <v>1165</v>
      </c>
      <c r="D2199" s="203" t="s">
        <v>1046</v>
      </c>
      <c r="E2199" s="204"/>
      <c r="F2199" s="204">
        <v>29.45</v>
      </c>
      <c r="G2199" s="205">
        <v>24418.84</v>
      </c>
      <c r="H2199" s="192" t="s">
        <v>1071</v>
      </c>
    </row>
    <row r="2200" spans="1:8" ht="16" customHeight="1">
      <c r="A2200" s="185">
        <v>19</v>
      </c>
      <c r="B2200" s="212" t="s">
        <v>1063</v>
      </c>
      <c r="C2200" s="202" t="s">
        <v>1165</v>
      </c>
      <c r="D2200" s="203" t="s">
        <v>1046</v>
      </c>
      <c r="E2200" s="204"/>
      <c r="F2200" s="204">
        <v>54.78</v>
      </c>
      <c r="G2200" s="205">
        <v>24364.06</v>
      </c>
      <c r="H2200" s="192" t="s">
        <v>1071</v>
      </c>
    </row>
    <row r="2201" spans="1:8" ht="16" customHeight="1">
      <c r="A2201" s="185">
        <v>19</v>
      </c>
      <c r="B2201" s="212" t="s">
        <v>1063</v>
      </c>
      <c r="C2201" s="202" t="s">
        <v>1165</v>
      </c>
      <c r="D2201" s="203" t="s">
        <v>1046</v>
      </c>
      <c r="E2201" s="204"/>
      <c r="F2201" s="204">
        <v>33.97</v>
      </c>
      <c r="G2201" s="205">
        <v>24330.09</v>
      </c>
      <c r="H2201" s="192" t="s">
        <v>1071</v>
      </c>
    </row>
    <row r="2202" spans="1:8" ht="16" customHeight="1">
      <c r="A2202" s="185">
        <v>19</v>
      </c>
      <c r="B2202" s="212" t="s">
        <v>1063</v>
      </c>
      <c r="C2202" s="202" t="s">
        <v>1165</v>
      </c>
      <c r="D2202" s="203" t="s">
        <v>1046</v>
      </c>
      <c r="E2202" s="204"/>
      <c r="F2202" s="204">
        <v>18.64</v>
      </c>
      <c r="G2202" s="205">
        <v>24316.240000000002</v>
      </c>
      <c r="H2202" s="192" t="s">
        <v>1071</v>
      </c>
    </row>
    <row r="2203" spans="1:8" ht="16" customHeight="1">
      <c r="A2203" s="185">
        <v>19</v>
      </c>
      <c r="B2203" s="212" t="s">
        <v>1063</v>
      </c>
      <c r="C2203" s="202" t="s">
        <v>1165</v>
      </c>
      <c r="D2203" s="203" t="s">
        <v>1046</v>
      </c>
      <c r="E2203" s="204"/>
      <c r="F2203" s="204">
        <v>81.42</v>
      </c>
      <c r="G2203" s="205">
        <v>24234.82</v>
      </c>
      <c r="H2203" s="192" t="s">
        <v>1071</v>
      </c>
    </row>
    <row r="2204" spans="1:8" ht="16" customHeight="1">
      <c r="A2204" s="185">
        <v>19</v>
      </c>
      <c r="B2204" s="212" t="s">
        <v>1063</v>
      </c>
      <c r="C2204" s="202" t="s">
        <v>1165</v>
      </c>
      <c r="D2204" s="203" t="s">
        <v>1046</v>
      </c>
      <c r="E2204" s="204"/>
      <c r="F2204" s="204">
        <v>31.96</v>
      </c>
      <c r="G2204" s="205">
        <v>24202.86</v>
      </c>
      <c r="H2204" s="192" t="s">
        <v>1071</v>
      </c>
    </row>
    <row r="2205" spans="1:8" ht="16" customHeight="1">
      <c r="A2205" s="185">
        <v>19</v>
      </c>
      <c r="B2205" s="212" t="s">
        <v>1063</v>
      </c>
      <c r="C2205" s="202" t="s">
        <v>2434</v>
      </c>
      <c r="D2205" s="203" t="s">
        <v>1046</v>
      </c>
      <c r="E2205" s="204"/>
      <c r="F2205" s="204">
        <v>1620.35</v>
      </c>
      <c r="G2205" s="205">
        <v>20962.16</v>
      </c>
      <c r="H2205" s="192" t="s">
        <v>1097</v>
      </c>
    </row>
    <row r="2206" spans="1:8" ht="16" customHeight="1">
      <c r="A2206" s="185">
        <v>19</v>
      </c>
      <c r="B2206" s="212" t="s">
        <v>1063</v>
      </c>
      <c r="C2206" s="202" t="s">
        <v>1165</v>
      </c>
      <c r="D2206" s="203" t="s">
        <v>1046</v>
      </c>
      <c r="E2206" s="204"/>
      <c r="F2206" s="204">
        <v>9.5</v>
      </c>
      <c r="G2206" s="205">
        <v>20952.66</v>
      </c>
      <c r="H2206" s="192" t="s">
        <v>1071</v>
      </c>
    </row>
    <row r="2207" spans="1:8" ht="16" customHeight="1">
      <c r="A2207" s="185">
        <v>19</v>
      </c>
      <c r="B2207" s="212" t="s">
        <v>1063</v>
      </c>
      <c r="C2207" s="202" t="s">
        <v>1165</v>
      </c>
      <c r="D2207" s="203" t="s">
        <v>1046</v>
      </c>
      <c r="E2207" s="204"/>
      <c r="F2207" s="204">
        <v>10.1</v>
      </c>
      <c r="G2207" s="205">
        <v>20942.560000000001</v>
      </c>
      <c r="H2207" s="192" t="s">
        <v>1071</v>
      </c>
    </row>
    <row r="2208" spans="1:8" ht="16" customHeight="1">
      <c r="A2208" s="185">
        <v>19</v>
      </c>
      <c r="B2208" s="193" t="s">
        <v>1064</v>
      </c>
      <c r="C2208" s="202" t="s">
        <v>1165</v>
      </c>
      <c r="D2208" s="203" t="s">
        <v>1046</v>
      </c>
      <c r="E2208" s="204"/>
      <c r="F2208" s="204">
        <v>31.92</v>
      </c>
      <c r="G2208" s="205">
        <v>20910.64</v>
      </c>
      <c r="H2208" s="192" t="s">
        <v>1071</v>
      </c>
    </row>
    <row r="2209" spans="1:8" ht="16" customHeight="1">
      <c r="A2209" s="185">
        <v>19</v>
      </c>
      <c r="B2209" s="193" t="s">
        <v>1064</v>
      </c>
      <c r="C2209" s="202" t="s">
        <v>1165</v>
      </c>
      <c r="D2209" s="203" t="s">
        <v>1046</v>
      </c>
      <c r="E2209" s="204"/>
      <c r="F2209" s="204">
        <v>63.65</v>
      </c>
      <c r="G2209" s="205">
        <v>20846.990000000002</v>
      </c>
      <c r="H2209" s="192" t="s">
        <v>1071</v>
      </c>
    </row>
    <row r="2210" spans="1:8" ht="16" customHeight="1">
      <c r="A2210" s="185">
        <v>19</v>
      </c>
      <c r="B2210" s="193" t="s">
        <v>1064</v>
      </c>
      <c r="C2210" s="202" t="s">
        <v>1165</v>
      </c>
      <c r="D2210" s="203" t="s">
        <v>1046</v>
      </c>
      <c r="E2210" s="204"/>
      <c r="F2210" s="204">
        <v>10.1</v>
      </c>
      <c r="G2210" s="205">
        <v>20836.89</v>
      </c>
      <c r="H2210" s="192" t="s">
        <v>1071</v>
      </c>
    </row>
    <row r="2211" spans="1:8" ht="16" customHeight="1">
      <c r="A2211" s="185">
        <v>19</v>
      </c>
      <c r="B2211" s="193" t="s">
        <v>1064</v>
      </c>
      <c r="C2211" s="202" t="s">
        <v>1165</v>
      </c>
      <c r="D2211" s="203" t="s">
        <v>1046</v>
      </c>
      <c r="E2211" s="204"/>
      <c r="F2211" s="204">
        <v>18.64</v>
      </c>
      <c r="G2211" s="205">
        <v>20818.25</v>
      </c>
      <c r="H2211" s="192" t="s">
        <v>1071</v>
      </c>
    </row>
    <row r="2212" spans="1:8" ht="16" customHeight="1">
      <c r="A2212" s="185">
        <v>19</v>
      </c>
      <c r="B2212" s="193" t="s">
        <v>1064</v>
      </c>
      <c r="C2212" s="202" t="s">
        <v>1165</v>
      </c>
      <c r="D2212" s="203" t="s">
        <v>1046</v>
      </c>
      <c r="E2212" s="204"/>
      <c r="F2212" s="204">
        <v>18.64</v>
      </c>
      <c r="G2212" s="205">
        <v>20799.61</v>
      </c>
      <c r="H2212" s="192" t="s">
        <v>1071</v>
      </c>
    </row>
    <row r="2213" spans="1:8" ht="16" customHeight="1">
      <c r="A2213" s="185">
        <v>19</v>
      </c>
      <c r="B2213" s="193" t="s">
        <v>1064</v>
      </c>
      <c r="C2213" s="202" t="s">
        <v>1165</v>
      </c>
      <c r="D2213" s="203" t="s">
        <v>1046</v>
      </c>
      <c r="E2213" s="204"/>
      <c r="F2213" s="204">
        <v>10.1</v>
      </c>
      <c r="G2213" s="205">
        <v>20789.509999999998</v>
      </c>
      <c r="H2213" s="192" t="s">
        <v>1071</v>
      </c>
    </row>
    <row r="2214" spans="1:8" ht="16" customHeight="1">
      <c r="A2214" s="185">
        <v>19</v>
      </c>
      <c r="B2214" s="193" t="s">
        <v>1064</v>
      </c>
      <c r="C2214" s="202" t="s">
        <v>1165</v>
      </c>
      <c r="D2214" s="203" t="s">
        <v>1046</v>
      </c>
      <c r="E2214" s="204"/>
      <c r="F2214" s="204">
        <v>18.64</v>
      </c>
      <c r="G2214" s="205">
        <v>20770.87</v>
      </c>
      <c r="H2214" s="192" t="s">
        <v>1071</v>
      </c>
    </row>
    <row r="2215" spans="1:8" ht="16" customHeight="1">
      <c r="A2215" s="185">
        <v>19</v>
      </c>
      <c r="B2215" s="193" t="s">
        <v>1064</v>
      </c>
      <c r="C2215" s="202" t="s">
        <v>2435</v>
      </c>
      <c r="D2215" s="203" t="s">
        <v>1046</v>
      </c>
      <c r="E2215" s="204"/>
      <c r="F2215" s="204">
        <v>101767.08</v>
      </c>
      <c r="G2215" s="205">
        <v>29003.79</v>
      </c>
      <c r="H2215" s="192" t="s">
        <v>1106</v>
      </c>
    </row>
    <row r="2216" spans="1:8" ht="16" customHeight="1">
      <c r="A2216" s="185">
        <v>19</v>
      </c>
      <c r="B2216" s="193" t="s">
        <v>1064</v>
      </c>
      <c r="C2216" s="202" t="s">
        <v>1165</v>
      </c>
      <c r="D2216" s="203" t="s">
        <v>1046</v>
      </c>
      <c r="E2216" s="204"/>
      <c r="F2216" s="204">
        <v>11.4</v>
      </c>
      <c r="G2216" s="205">
        <v>28992.39</v>
      </c>
      <c r="H2216" s="192" t="s">
        <v>1071</v>
      </c>
    </row>
    <row r="2217" spans="1:8" ht="16" customHeight="1">
      <c r="A2217" s="185">
        <v>19</v>
      </c>
      <c r="B2217" s="193" t="s">
        <v>1064</v>
      </c>
      <c r="C2217" s="202" t="s">
        <v>2436</v>
      </c>
      <c r="D2217" s="203" t="s">
        <v>1046</v>
      </c>
      <c r="E2217" s="204"/>
      <c r="F2217" s="204">
        <v>1620.35</v>
      </c>
      <c r="G2217" s="205">
        <v>27372.04</v>
      </c>
      <c r="H2217" s="192" t="s">
        <v>1097</v>
      </c>
    </row>
    <row r="2218" spans="1:8" ht="16" customHeight="1">
      <c r="A2218" s="185">
        <v>19</v>
      </c>
      <c r="B2218" s="193" t="s">
        <v>1064</v>
      </c>
      <c r="C2218" s="202" t="s">
        <v>1165</v>
      </c>
      <c r="D2218" s="203" t="s">
        <v>1046</v>
      </c>
      <c r="E2218" s="204"/>
      <c r="F2218" s="204">
        <v>10.1</v>
      </c>
      <c r="G2218" s="205">
        <v>27361.94</v>
      </c>
      <c r="H2218" s="192" t="s">
        <v>1071</v>
      </c>
    </row>
    <row r="2219" spans="1:8" ht="16" customHeight="1">
      <c r="A2219" s="185">
        <v>19</v>
      </c>
      <c r="B2219" s="193" t="s">
        <v>1064</v>
      </c>
      <c r="C2219" s="202" t="s">
        <v>1165</v>
      </c>
      <c r="D2219" s="203" t="s">
        <v>1046</v>
      </c>
      <c r="E2219" s="204"/>
      <c r="F2219" s="204">
        <v>18.64</v>
      </c>
      <c r="G2219" s="205">
        <v>27343.3</v>
      </c>
      <c r="H2219" s="192" t="s">
        <v>1071</v>
      </c>
    </row>
    <row r="2220" spans="1:8" ht="16" customHeight="1">
      <c r="A2220" s="185">
        <v>19</v>
      </c>
      <c r="B2220" s="193" t="s">
        <v>1044</v>
      </c>
      <c r="C2220" s="202" t="s">
        <v>1165</v>
      </c>
      <c r="D2220" s="203" t="s">
        <v>1046</v>
      </c>
      <c r="E2220" s="204"/>
      <c r="F2220" s="204">
        <v>14.25</v>
      </c>
      <c r="G2220" s="205">
        <v>27329.05</v>
      </c>
      <c r="H2220" s="192" t="s">
        <v>1071</v>
      </c>
    </row>
    <row r="2221" spans="1:8" ht="16" customHeight="1">
      <c r="A2221" s="185">
        <v>19</v>
      </c>
      <c r="B2221" s="193" t="s">
        <v>1044</v>
      </c>
      <c r="C2221" s="202" t="s">
        <v>2437</v>
      </c>
      <c r="D2221" s="203" t="s">
        <v>1046</v>
      </c>
      <c r="E2221" s="204"/>
      <c r="F2221" s="204">
        <v>1620.35</v>
      </c>
      <c r="G2221" s="205">
        <v>25708.7</v>
      </c>
      <c r="H2221" s="192" t="s">
        <v>1097</v>
      </c>
    </row>
    <row r="2222" spans="1:8" ht="16" customHeight="1">
      <c r="A2222" s="185">
        <v>19</v>
      </c>
      <c r="B2222" s="193" t="s">
        <v>1065</v>
      </c>
      <c r="C2222" s="202" t="s">
        <v>2438</v>
      </c>
      <c r="D2222" s="203" t="s">
        <v>1046</v>
      </c>
      <c r="E2222" s="204"/>
      <c r="F2222" s="204">
        <v>1620.35</v>
      </c>
      <c r="G2222" s="205">
        <v>24093.7</v>
      </c>
      <c r="H2222" s="192" t="s">
        <v>1097</v>
      </c>
    </row>
    <row r="2223" spans="1:8" ht="16" customHeight="1">
      <c r="A2223" s="185">
        <v>19</v>
      </c>
      <c r="B2223" s="193" t="s">
        <v>1066</v>
      </c>
      <c r="C2223" s="202" t="s">
        <v>1165</v>
      </c>
      <c r="D2223" s="203" t="s">
        <v>1046</v>
      </c>
      <c r="E2223" s="204"/>
      <c r="F2223" s="204">
        <v>10.1</v>
      </c>
      <c r="G2223" s="205">
        <v>24083.599999999999</v>
      </c>
      <c r="H2223" s="192" t="s">
        <v>1071</v>
      </c>
    </row>
    <row r="2224" spans="1:8" ht="16" customHeight="1">
      <c r="A2224" s="185">
        <v>19</v>
      </c>
      <c r="B2224" s="193" t="s">
        <v>1066</v>
      </c>
      <c r="C2224" s="202" t="s">
        <v>1165</v>
      </c>
      <c r="D2224" s="203" t="s">
        <v>1046</v>
      </c>
      <c r="E2224" s="204"/>
      <c r="F2224" s="204">
        <v>10.1</v>
      </c>
      <c r="G2224" s="205">
        <v>24073.5</v>
      </c>
      <c r="H2224" s="192" t="s">
        <v>1071</v>
      </c>
    </row>
    <row r="2225" spans="1:8" ht="16" customHeight="1">
      <c r="A2225" s="185">
        <v>19</v>
      </c>
      <c r="B2225" s="193" t="s">
        <v>1066</v>
      </c>
      <c r="C2225" s="202" t="s">
        <v>1165</v>
      </c>
      <c r="D2225" s="203" t="s">
        <v>1046</v>
      </c>
      <c r="E2225" s="204"/>
      <c r="F2225" s="204">
        <v>14.25</v>
      </c>
      <c r="G2225" s="205">
        <v>24059.25</v>
      </c>
      <c r="H2225" s="192" t="s">
        <v>1071</v>
      </c>
    </row>
    <row r="2226" spans="1:8" ht="16" customHeight="1">
      <c r="A2226" s="185">
        <v>19</v>
      </c>
      <c r="B2226" s="193" t="s">
        <v>1066</v>
      </c>
      <c r="C2226" s="202" t="s">
        <v>1165</v>
      </c>
      <c r="D2226" s="203" t="s">
        <v>1046</v>
      </c>
      <c r="E2226" s="204"/>
      <c r="F2226" s="204">
        <v>14.25</v>
      </c>
      <c r="G2226" s="205">
        <v>24045</v>
      </c>
      <c r="H2226" s="192" t="s">
        <v>1071</v>
      </c>
    </row>
    <row r="2227" spans="1:8" ht="16" customHeight="1">
      <c r="A2227" s="185">
        <v>19</v>
      </c>
      <c r="B2227" s="193" t="s">
        <v>1066</v>
      </c>
      <c r="C2227" s="202" t="s">
        <v>2439</v>
      </c>
      <c r="D2227" s="203" t="s">
        <v>1046</v>
      </c>
      <c r="E2227" s="204"/>
      <c r="F2227" s="204">
        <v>1620.35</v>
      </c>
      <c r="G2227" s="205">
        <v>22414.65</v>
      </c>
      <c r="H2227" s="192" t="s">
        <v>1097</v>
      </c>
    </row>
    <row r="2228" spans="1:8" ht="16" customHeight="1">
      <c r="A2228" s="185">
        <v>19</v>
      </c>
      <c r="B2228" s="193" t="s">
        <v>1066</v>
      </c>
      <c r="C2228" s="202" t="s">
        <v>1165</v>
      </c>
      <c r="D2228" s="203" t="s">
        <v>1046</v>
      </c>
      <c r="E2228" s="204"/>
      <c r="F2228" s="204">
        <v>10.1</v>
      </c>
      <c r="G2228" s="205">
        <v>22404.55</v>
      </c>
      <c r="H2228" s="192" t="s">
        <v>1071</v>
      </c>
    </row>
    <row r="2229" spans="1:8" ht="16" customHeight="1">
      <c r="A2229" s="185">
        <v>19</v>
      </c>
      <c r="B2229" s="193" t="s">
        <v>1067</v>
      </c>
      <c r="C2229" s="202" t="s">
        <v>1165</v>
      </c>
      <c r="D2229" s="203" t="s">
        <v>1046</v>
      </c>
      <c r="E2229" s="204"/>
      <c r="F2229" s="204">
        <v>10.1</v>
      </c>
      <c r="G2229" s="205">
        <v>22394.45</v>
      </c>
      <c r="H2229" s="192" t="s">
        <v>1071</v>
      </c>
    </row>
    <row r="2230" spans="1:8" ht="16" customHeight="1">
      <c r="A2230" s="185">
        <v>19</v>
      </c>
      <c r="B2230" s="193" t="s">
        <v>1067</v>
      </c>
      <c r="C2230" s="202" t="s">
        <v>1165</v>
      </c>
      <c r="D2230" s="203" t="s">
        <v>1046</v>
      </c>
      <c r="E2230" s="204"/>
      <c r="F2230" s="204">
        <v>10.1</v>
      </c>
      <c r="G2230" s="205">
        <v>22384.35</v>
      </c>
      <c r="H2230" s="192" t="s">
        <v>1071</v>
      </c>
    </row>
    <row r="2231" spans="1:8" ht="16" customHeight="1">
      <c r="A2231" s="185">
        <v>19</v>
      </c>
      <c r="B2231" s="193" t="s">
        <v>1067</v>
      </c>
      <c r="C2231" s="202" t="s">
        <v>2440</v>
      </c>
      <c r="D2231" s="203" t="s">
        <v>1046</v>
      </c>
      <c r="E2231" s="204"/>
      <c r="F2231" s="204">
        <v>9108.94</v>
      </c>
      <c r="G2231" s="205">
        <v>13275.41</v>
      </c>
      <c r="H2231" s="192" t="s">
        <v>1106</v>
      </c>
    </row>
    <row r="2232" spans="1:8" ht="16" customHeight="1">
      <c r="A2232" s="185">
        <v>19</v>
      </c>
      <c r="B2232" s="193" t="s">
        <v>1067</v>
      </c>
      <c r="C2232" s="202" t="s">
        <v>1165</v>
      </c>
      <c r="D2232" s="203" t="s">
        <v>1046</v>
      </c>
      <c r="E2232" s="204"/>
      <c r="F2232" s="204">
        <v>10.1</v>
      </c>
      <c r="G2232" s="205">
        <v>13265.31</v>
      </c>
      <c r="H2232" s="192" t="s">
        <v>1071</v>
      </c>
    </row>
    <row r="2233" spans="1:8" ht="16" customHeight="1">
      <c r="A2233" s="185">
        <v>19</v>
      </c>
      <c r="B2233" s="193" t="s">
        <v>1067</v>
      </c>
      <c r="C2233" s="202" t="s">
        <v>1165</v>
      </c>
      <c r="D2233" s="203" t="s">
        <v>1046</v>
      </c>
      <c r="E2233" s="204"/>
      <c r="F2233" s="204">
        <v>29.45</v>
      </c>
      <c r="G2233" s="205">
        <v>13235.86</v>
      </c>
      <c r="H2233" s="192" t="s">
        <v>1071</v>
      </c>
    </row>
    <row r="2234" spans="1:8" ht="16" customHeight="1">
      <c r="A2234" s="185">
        <v>19</v>
      </c>
      <c r="B2234" s="193" t="s">
        <v>1067</v>
      </c>
      <c r="C2234" s="202" t="s">
        <v>1165</v>
      </c>
      <c r="D2234" s="203" t="s">
        <v>1046</v>
      </c>
      <c r="E2234" s="204"/>
      <c r="F2234" s="204">
        <v>35.15</v>
      </c>
      <c r="G2234" s="205">
        <v>13200.71</v>
      </c>
      <c r="H2234" s="192" t="s">
        <v>1071</v>
      </c>
    </row>
    <row r="2235" spans="1:8" ht="16" customHeight="1">
      <c r="A2235" s="185">
        <v>19</v>
      </c>
      <c r="B2235" s="193" t="s">
        <v>1067</v>
      </c>
      <c r="C2235" s="202" t="s">
        <v>1165</v>
      </c>
      <c r="D2235" s="203" t="s">
        <v>1046</v>
      </c>
      <c r="E2235" s="204"/>
      <c r="F2235" s="204">
        <v>1</v>
      </c>
      <c r="G2235" s="205">
        <v>13199.71</v>
      </c>
      <c r="H2235" s="192" t="s">
        <v>1071</v>
      </c>
    </row>
    <row r="2236" spans="1:8" ht="16" customHeight="1">
      <c r="A2236" s="185">
        <v>19</v>
      </c>
      <c r="B2236" s="193" t="s">
        <v>1067</v>
      </c>
      <c r="C2236" s="202" t="s">
        <v>1165</v>
      </c>
      <c r="D2236" s="203" t="s">
        <v>1046</v>
      </c>
      <c r="E2236" s="204"/>
      <c r="F2236" s="204">
        <v>10.1</v>
      </c>
      <c r="G2236" s="205">
        <v>13189.61</v>
      </c>
      <c r="H2236" s="192" t="s">
        <v>1071</v>
      </c>
    </row>
    <row r="2237" spans="1:8" ht="16" customHeight="1">
      <c r="A2237" s="185">
        <v>19</v>
      </c>
      <c r="B2237" s="193" t="s">
        <v>1067</v>
      </c>
      <c r="C2237" s="202" t="s">
        <v>1165</v>
      </c>
      <c r="D2237" s="203" t="s">
        <v>1046</v>
      </c>
      <c r="E2237" s="204"/>
      <c r="F2237" s="204">
        <v>33.799999999999997</v>
      </c>
      <c r="G2237" s="205">
        <v>13155.81</v>
      </c>
      <c r="H2237" s="192" t="s">
        <v>1071</v>
      </c>
    </row>
    <row r="2238" spans="1:8" ht="16" customHeight="1">
      <c r="A2238" s="185">
        <v>19</v>
      </c>
      <c r="B2238" s="193" t="s">
        <v>1067</v>
      </c>
      <c r="C2238" s="202" t="s">
        <v>1165</v>
      </c>
      <c r="D2238" s="203" t="s">
        <v>1046</v>
      </c>
      <c r="E2238" s="204"/>
      <c r="F2238" s="204">
        <v>10.1</v>
      </c>
      <c r="G2238" s="205">
        <v>13145.71</v>
      </c>
      <c r="H2238" s="192" t="s">
        <v>1071</v>
      </c>
    </row>
    <row r="2239" spans="1:8" ht="16" customHeight="1">
      <c r="A2239" s="185">
        <v>19</v>
      </c>
      <c r="B2239" s="193" t="s">
        <v>1067</v>
      </c>
      <c r="C2239" s="202" t="s">
        <v>1165</v>
      </c>
      <c r="D2239" s="203" t="s">
        <v>1046</v>
      </c>
      <c r="E2239" s="204"/>
      <c r="F2239" s="204">
        <v>31.92</v>
      </c>
      <c r="G2239" s="205">
        <v>13113.79</v>
      </c>
      <c r="H2239" s="192" t="s">
        <v>1071</v>
      </c>
    </row>
    <row r="2240" spans="1:8" ht="16" customHeight="1">
      <c r="A2240" s="185">
        <v>19</v>
      </c>
      <c r="B2240" s="193" t="s">
        <v>1067</v>
      </c>
      <c r="C2240" s="202" t="s">
        <v>1165</v>
      </c>
      <c r="D2240" s="203" t="s">
        <v>1046</v>
      </c>
      <c r="E2240" s="204"/>
      <c r="F2240" s="204">
        <v>10.1</v>
      </c>
      <c r="G2240" s="205">
        <v>13103.69</v>
      </c>
      <c r="H2240" s="192" t="s">
        <v>1071</v>
      </c>
    </row>
    <row r="2241" spans="1:8" ht="16" customHeight="1">
      <c r="A2241" s="185">
        <v>19</v>
      </c>
      <c r="B2241" s="193" t="s">
        <v>1067</v>
      </c>
      <c r="C2241" s="202" t="s">
        <v>2441</v>
      </c>
      <c r="D2241" s="203" t="s">
        <v>1046</v>
      </c>
      <c r="E2241" s="204"/>
      <c r="F2241" s="204">
        <v>1620.35</v>
      </c>
      <c r="G2241" s="205">
        <v>11483.34</v>
      </c>
      <c r="H2241" s="192" t="s">
        <v>1097</v>
      </c>
    </row>
    <row r="2242" spans="1:8" ht="16" customHeight="1">
      <c r="A2242" s="185">
        <v>19</v>
      </c>
      <c r="B2242" s="193" t="s">
        <v>1068</v>
      </c>
      <c r="C2242" s="202" t="s">
        <v>1165</v>
      </c>
      <c r="D2242" s="203" t="s">
        <v>1046</v>
      </c>
      <c r="E2242" s="204"/>
      <c r="F2242" s="204">
        <v>21.7</v>
      </c>
      <c r="G2242" s="205">
        <v>11461.64</v>
      </c>
      <c r="H2242" s="192" t="s">
        <v>1071</v>
      </c>
    </row>
    <row r="2243" spans="1:8" ht="16" customHeight="1">
      <c r="A2243" s="185">
        <v>19</v>
      </c>
      <c r="B2243" s="193" t="s">
        <v>1068</v>
      </c>
      <c r="C2243" s="202" t="s">
        <v>1165</v>
      </c>
      <c r="D2243" s="203" t="s">
        <v>1046</v>
      </c>
      <c r="E2243" s="204"/>
      <c r="F2243" s="204">
        <v>1.76</v>
      </c>
      <c r="G2243" s="205">
        <v>11459.88</v>
      </c>
      <c r="H2243" s="192" t="s">
        <v>1071</v>
      </c>
    </row>
    <row r="2244" spans="1:8" ht="16" customHeight="1">
      <c r="A2244" s="185">
        <v>19</v>
      </c>
      <c r="B2244" s="193" t="s">
        <v>1068</v>
      </c>
      <c r="C2244" s="202" t="s">
        <v>1165</v>
      </c>
      <c r="D2244" s="203" t="s">
        <v>1046</v>
      </c>
      <c r="E2244" s="204"/>
      <c r="F2244" s="204">
        <v>29.45</v>
      </c>
      <c r="G2244" s="205">
        <v>11430.43</v>
      </c>
      <c r="H2244" s="192" t="s">
        <v>1071</v>
      </c>
    </row>
    <row r="2245" spans="1:8" ht="16" customHeight="1">
      <c r="A2245" s="185">
        <v>19</v>
      </c>
      <c r="B2245" s="193" t="s">
        <v>1068</v>
      </c>
      <c r="C2245" s="202" t="s">
        <v>1165</v>
      </c>
      <c r="D2245" s="203" t="s">
        <v>1046</v>
      </c>
      <c r="E2245" s="204"/>
      <c r="F2245" s="204">
        <v>29.45</v>
      </c>
      <c r="G2245" s="205">
        <v>11400.98</v>
      </c>
      <c r="H2245" s="192" t="s">
        <v>1071</v>
      </c>
    </row>
    <row r="2246" spans="1:8" ht="16" customHeight="1">
      <c r="A2246" s="185">
        <v>19</v>
      </c>
      <c r="B2246" s="193" t="s">
        <v>1068</v>
      </c>
      <c r="C2246" s="202" t="s">
        <v>1165</v>
      </c>
      <c r="D2246" s="203" t="s">
        <v>1046</v>
      </c>
      <c r="E2246" s="204"/>
      <c r="F2246" s="204">
        <v>10.1</v>
      </c>
      <c r="G2246" s="205">
        <v>11390.88</v>
      </c>
      <c r="H2246" s="192" t="s">
        <v>1071</v>
      </c>
    </row>
    <row r="2247" spans="1:8" ht="16" customHeight="1">
      <c r="A2247" s="185">
        <v>19</v>
      </c>
      <c r="B2247" s="193" t="s">
        <v>1068</v>
      </c>
      <c r="C2247" s="202" t="s">
        <v>2442</v>
      </c>
      <c r="D2247" s="203" t="s">
        <v>1046</v>
      </c>
      <c r="E2247" s="204"/>
      <c r="F2247" s="204">
        <v>6412.21</v>
      </c>
      <c r="G2247" s="205">
        <v>4978.67</v>
      </c>
      <c r="H2247" s="192" t="s">
        <v>1106</v>
      </c>
    </row>
    <row r="2248" spans="1:8" ht="16" customHeight="1">
      <c r="A2248" s="185">
        <v>19</v>
      </c>
      <c r="B2248" s="193" t="s">
        <v>1068</v>
      </c>
      <c r="C2248" s="202" t="s">
        <v>1165</v>
      </c>
      <c r="D2248" s="203" t="s">
        <v>1046</v>
      </c>
      <c r="E2248" s="204"/>
      <c r="F2248" s="204">
        <v>240</v>
      </c>
      <c r="G2248" s="205">
        <v>4738.67</v>
      </c>
      <c r="H2248" s="192" t="s">
        <v>1071</v>
      </c>
    </row>
    <row r="2249" spans="1:8" ht="16" customHeight="1">
      <c r="A2249" s="185">
        <v>19</v>
      </c>
      <c r="B2249" s="193" t="s">
        <v>1068</v>
      </c>
      <c r="C2249" s="202" t="s">
        <v>2443</v>
      </c>
      <c r="D2249" s="203" t="s">
        <v>1046</v>
      </c>
      <c r="E2249" s="204"/>
      <c r="F2249" s="204">
        <v>1623.38</v>
      </c>
      <c r="G2249" s="205">
        <v>3117.65</v>
      </c>
      <c r="H2249" s="192" t="s">
        <v>1097</v>
      </c>
    </row>
    <row r="2250" spans="1:8" ht="16" customHeight="1">
      <c r="A2250" s="185">
        <v>19</v>
      </c>
      <c r="B2250" s="193" t="s">
        <v>1068</v>
      </c>
      <c r="C2250" s="210" t="s">
        <v>1165</v>
      </c>
      <c r="D2250" s="203" t="s">
        <v>1046</v>
      </c>
      <c r="E2250" s="204"/>
      <c r="F2250" s="204">
        <v>103.12</v>
      </c>
      <c r="G2250" s="205">
        <v>3014.53</v>
      </c>
      <c r="H2250" s="192" t="s">
        <v>1071</v>
      </c>
    </row>
    <row r="2251" spans="1:8" ht="16" customHeight="1">
      <c r="A2251" s="185">
        <v>19</v>
      </c>
      <c r="B2251" s="193" t="s">
        <v>1068</v>
      </c>
      <c r="C2251" s="210" t="s">
        <v>1165</v>
      </c>
      <c r="D2251" s="203" t="s">
        <v>1046</v>
      </c>
      <c r="E2251" s="204"/>
      <c r="F2251" s="204">
        <v>52.83</v>
      </c>
      <c r="G2251" s="205">
        <v>2961.7</v>
      </c>
      <c r="H2251" s="192" t="s">
        <v>1071</v>
      </c>
    </row>
    <row r="2252" spans="1:8" ht="16" customHeight="1">
      <c r="A2252" s="185">
        <v>19</v>
      </c>
      <c r="B2252" s="193" t="s">
        <v>1068</v>
      </c>
      <c r="C2252" s="210" t="s">
        <v>1165</v>
      </c>
      <c r="D2252" s="203" t="s">
        <v>1046</v>
      </c>
      <c r="E2252" s="204"/>
      <c r="F2252" s="204">
        <v>57.95</v>
      </c>
      <c r="G2252" s="205">
        <v>2903.75</v>
      </c>
      <c r="H2252" s="192" t="s">
        <v>1071</v>
      </c>
    </row>
    <row r="2253" spans="1:8" ht="16" customHeight="1">
      <c r="A2253" s="185">
        <v>19</v>
      </c>
      <c r="B2253" s="193" t="s">
        <v>1068</v>
      </c>
      <c r="C2253" s="210" t="s">
        <v>1165</v>
      </c>
      <c r="D2253" s="203" t="s">
        <v>1046</v>
      </c>
      <c r="E2253" s="204"/>
      <c r="F2253" s="204">
        <v>35.15</v>
      </c>
      <c r="G2253" s="205">
        <v>2868.6</v>
      </c>
      <c r="H2253" s="192" t="s">
        <v>1071</v>
      </c>
    </row>
    <row r="2254" spans="1:8" ht="16" customHeight="1">
      <c r="A2254" s="185">
        <v>19</v>
      </c>
      <c r="B2254" s="193" t="s">
        <v>12</v>
      </c>
      <c r="C2254" s="210" t="s">
        <v>1165</v>
      </c>
      <c r="D2254" s="203" t="s">
        <v>1046</v>
      </c>
      <c r="E2254" s="204"/>
      <c r="F2254" s="204">
        <v>29.45</v>
      </c>
      <c r="G2254" s="205">
        <v>2839.15</v>
      </c>
      <c r="H2254" s="192" t="s">
        <v>1071</v>
      </c>
    </row>
    <row r="2255" spans="1:8" ht="16" customHeight="1">
      <c r="A2255" s="185">
        <v>19</v>
      </c>
      <c r="B2255" s="193" t="s">
        <v>12</v>
      </c>
      <c r="C2255" s="210" t="s">
        <v>1165</v>
      </c>
      <c r="D2255" s="203" t="s">
        <v>1046</v>
      </c>
      <c r="E2255" s="204"/>
      <c r="F2255" s="208">
        <v>35.15</v>
      </c>
      <c r="G2255" s="205">
        <v>2804</v>
      </c>
      <c r="H2255" s="192" t="s">
        <v>1071</v>
      </c>
    </row>
    <row r="2256" spans="1:8" ht="16" customHeight="1">
      <c r="A2256" s="185">
        <v>19</v>
      </c>
      <c r="B2256" s="193" t="s">
        <v>12</v>
      </c>
      <c r="C2256" s="210" t="s">
        <v>1165</v>
      </c>
      <c r="D2256" s="203" t="s">
        <v>1046</v>
      </c>
      <c r="E2256" s="204"/>
      <c r="F2256" s="204">
        <v>31.92</v>
      </c>
      <c r="G2256" s="205">
        <v>2772.08</v>
      </c>
      <c r="H2256" s="192" t="s">
        <v>1071</v>
      </c>
    </row>
    <row r="2257" spans="1:8" ht="16" customHeight="1">
      <c r="A2257" s="185">
        <v>19</v>
      </c>
      <c r="B2257" s="193" t="s">
        <v>12</v>
      </c>
      <c r="C2257" s="210" t="s">
        <v>1165</v>
      </c>
      <c r="D2257" s="203" t="s">
        <v>1046</v>
      </c>
      <c r="E2257" s="204"/>
      <c r="F2257" s="204">
        <v>14.25</v>
      </c>
      <c r="G2257" s="205">
        <v>10757.83</v>
      </c>
      <c r="H2257" s="192" t="s">
        <v>1071</v>
      </c>
    </row>
    <row r="2258" spans="1:8" ht="16" customHeight="1">
      <c r="A2258" s="185">
        <v>19</v>
      </c>
      <c r="B2258" s="193" t="s">
        <v>12</v>
      </c>
      <c r="C2258" s="210" t="s">
        <v>1165</v>
      </c>
      <c r="D2258" s="203" t="s">
        <v>1046</v>
      </c>
      <c r="E2258" s="204"/>
      <c r="F2258" s="204">
        <v>11.4</v>
      </c>
      <c r="G2258" s="205">
        <v>10746.43</v>
      </c>
      <c r="H2258" s="192" t="s">
        <v>1071</v>
      </c>
    </row>
    <row r="2259" spans="1:8" ht="16" customHeight="1">
      <c r="A2259" s="185">
        <v>19</v>
      </c>
      <c r="B2259" s="193" t="s">
        <v>12</v>
      </c>
      <c r="C2259" s="210" t="s">
        <v>1165</v>
      </c>
      <c r="D2259" s="203" t="s">
        <v>1046</v>
      </c>
      <c r="E2259" s="204"/>
      <c r="F2259" s="204">
        <v>11.4</v>
      </c>
      <c r="G2259" s="205">
        <v>10735.03</v>
      </c>
      <c r="H2259" s="192" t="s">
        <v>1071</v>
      </c>
    </row>
    <row r="2260" spans="1:8" ht="16" customHeight="1">
      <c r="A2260" s="185">
        <v>19</v>
      </c>
      <c r="B2260" s="193" t="s">
        <v>12</v>
      </c>
      <c r="C2260" s="210" t="s">
        <v>1165</v>
      </c>
      <c r="D2260" s="203" t="s">
        <v>1046</v>
      </c>
      <c r="E2260" s="204"/>
      <c r="F2260" s="204">
        <v>29.45</v>
      </c>
      <c r="G2260" s="205">
        <v>10705.58</v>
      </c>
      <c r="H2260" s="192" t="s">
        <v>1071</v>
      </c>
    </row>
    <row r="2261" spans="1:8" ht="16" customHeight="1">
      <c r="A2261" s="185">
        <v>19</v>
      </c>
      <c r="B2261" s="193" t="s">
        <v>12</v>
      </c>
      <c r="C2261" s="210" t="s">
        <v>1165</v>
      </c>
      <c r="D2261" s="203" t="s">
        <v>1046</v>
      </c>
      <c r="E2261" s="204"/>
      <c r="F2261" s="204">
        <v>31.92</v>
      </c>
      <c r="G2261" s="205">
        <v>10673.66</v>
      </c>
      <c r="H2261" s="192" t="s">
        <v>1071</v>
      </c>
    </row>
    <row r="2262" spans="1:8" ht="16" customHeight="1">
      <c r="A2262" s="185">
        <v>19</v>
      </c>
      <c r="B2262" s="193" t="s">
        <v>12</v>
      </c>
      <c r="C2262" s="210" t="s">
        <v>1165</v>
      </c>
      <c r="D2262" s="203" t="s">
        <v>1046</v>
      </c>
      <c r="E2262" s="204"/>
      <c r="F2262" s="204">
        <v>29.45</v>
      </c>
      <c r="G2262" s="205">
        <v>10644.21</v>
      </c>
      <c r="H2262" s="192" t="s">
        <v>1071</v>
      </c>
    </row>
    <row r="2263" spans="1:8" ht="16" customHeight="1">
      <c r="A2263" s="185">
        <v>19</v>
      </c>
      <c r="B2263" s="193" t="s">
        <v>12</v>
      </c>
      <c r="C2263" s="210" t="s">
        <v>1165</v>
      </c>
      <c r="D2263" s="203" t="s">
        <v>1046</v>
      </c>
      <c r="E2263" s="204"/>
      <c r="F2263" s="204">
        <v>29.45</v>
      </c>
      <c r="G2263" s="205">
        <v>10614.76</v>
      </c>
      <c r="H2263" s="192" t="s">
        <v>1071</v>
      </c>
    </row>
    <row r="2264" spans="1:8" ht="16" customHeight="1">
      <c r="A2264" s="185">
        <v>19</v>
      </c>
      <c r="B2264" s="193" t="s">
        <v>12</v>
      </c>
      <c r="C2264" s="202" t="s">
        <v>2444</v>
      </c>
      <c r="D2264" s="203" t="s">
        <v>1046</v>
      </c>
      <c r="E2264" s="204"/>
      <c r="F2264" s="204">
        <v>5835.67</v>
      </c>
      <c r="G2264" s="205">
        <v>4779.09</v>
      </c>
      <c r="H2264" s="192" t="s">
        <v>1106</v>
      </c>
    </row>
    <row r="2265" spans="1:8" ht="16" customHeight="1">
      <c r="A2265" s="185">
        <v>19</v>
      </c>
      <c r="B2265" s="193" t="s">
        <v>12</v>
      </c>
      <c r="C2265" s="210" t="s">
        <v>1165</v>
      </c>
      <c r="D2265" s="203" t="s">
        <v>1046</v>
      </c>
      <c r="E2265" s="204"/>
      <c r="F2265" s="204">
        <v>11.4</v>
      </c>
      <c r="G2265" s="205">
        <v>4767.6899999999996</v>
      </c>
      <c r="H2265" s="192" t="s">
        <v>1071</v>
      </c>
    </row>
    <row r="2266" spans="1:8" ht="16" customHeight="1">
      <c r="A2266" s="185">
        <v>19</v>
      </c>
      <c r="B2266" s="193" t="s">
        <v>12</v>
      </c>
      <c r="C2266" s="210" t="s">
        <v>1165</v>
      </c>
      <c r="D2266" s="203" t="s">
        <v>1046</v>
      </c>
      <c r="E2266" s="204"/>
      <c r="F2266" s="204">
        <v>11.4</v>
      </c>
      <c r="G2266" s="205">
        <v>4756.29</v>
      </c>
      <c r="H2266" s="192" t="s">
        <v>1071</v>
      </c>
    </row>
    <row r="2267" spans="1:8" ht="16" customHeight="1">
      <c r="A2267" s="185">
        <v>19</v>
      </c>
      <c r="B2267" s="193" t="s">
        <v>12</v>
      </c>
      <c r="C2267" s="210" t="s">
        <v>1165</v>
      </c>
      <c r="D2267" s="203" t="s">
        <v>1046</v>
      </c>
      <c r="E2267" s="204"/>
      <c r="F2267" s="204">
        <v>11.4</v>
      </c>
      <c r="G2267" s="205">
        <v>4744.8900000000003</v>
      </c>
      <c r="H2267" s="192" t="s">
        <v>1071</v>
      </c>
    </row>
    <row r="2268" spans="1:8" ht="16" customHeight="1">
      <c r="A2268" s="185">
        <v>19</v>
      </c>
      <c r="B2268" s="193" t="s">
        <v>12</v>
      </c>
      <c r="C2268" s="210" t="s">
        <v>1165</v>
      </c>
      <c r="D2268" s="203" t="s">
        <v>1046</v>
      </c>
      <c r="E2268" s="204"/>
      <c r="F2268" s="204">
        <v>10.1</v>
      </c>
      <c r="G2268" s="205">
        <v>4734.79</v>
      </c>
      <c r="H2268" s="192" t="s">
        <v>1071</v>
      </c>
    </row>
    <row r="2269" spans="1:8" ht="16" customHeight="1">
      <c r="A2269" s="185">
        <v>19</v>
      </c>
      <c r="B2269" s="193" t="s">
        <v>12</v>
      </c>
      <c r="C2269" s="202" t="s">
        <v>2445</v>
      </c>
      <c r="D2269" s="203" t="s">
        <v>1046</v>
      </c>
      <c r="E2269" s="204"/>
      <c r="F2269" s="204">
        <v>1621.79</v>
      </c>
      <c r="G2269" s="205">
        <v>3113</v>
      </c>
      <c r="H2269" s="192" t="s">
        <v>1097</v>
      </c>
    </row>
    <row r="2270" spans="1:8" ht="16" customHeight="1">
      <c r="A2270" s="185">
        <v>20</v>
      </c>
      <c r="B2270" s="193" t="s">
        <v>1048</v>
      </c>
      <c r="C2270" s="202" t="s">
        <v>2446</v>
      </c>
      <c r="D2270" s="203" t="s">
        <v>1046</v>
      </c>
      <c r="E2270" s="204"/>
      <c r="F2270" s="204">
        <v>600</v>
      </c>
      <c r="G2270" s="205">
        <v>13168.42</v>
      </c>
      <c r="H2270" s="192" t="s">
        <v>1128</v>
      </c>
    </row>
    <row r="2271" spans="1:8" ht="16" customHeight="1">
      <c r="A2271" s="185">
        <v>20</v>
      </c>
      <c r="B2271" s="193" t="s">
        <v>1048</v>
      </c>
      <c r="C2271" s="202" t="s">
        <v>2447</v>
      </c>
      <c r="D2271" s="203" t="s">
        <v>1046</v>
      </c>
      <c r="E2271" s="204"/>
      <c r="F2271" s="204">
        <v>1068.07</v>
      </c>
      <c r="G2271" s="205">
        <v>88295.14</v>
      </c>
      <c r="H2271" s="192" t="s">
        <v>1087</v>
      </c>
    </row>
    <row r="2272" spans="1:8" ht="16" customHeight="1">
      <c r="A2272" s="185">
        <v>20</v>
      </c>
      <c r="B2272" s="193" t="s">
        <v>1064</v>
      </c>
      <c r="C2272" s="210" t="s">
        <v>2448</v>
      </c>
      <c r="D2272" s="203" t="s">
        <v>1046</v>
      </c>
      <c r="E2272" s="204"/>
      <c r="F2272" s="204">
        <v>32000</v>
      </c>
      <c r="G2272" s="205">
        <v>26666.09</v>
      </c>
      <c r="H2272" s="192" t="s">
        <v>1128</v>
      </c>
    </row>
    <row r="2273" spans="1:8" ht="16" customHeight="1">
      <c r="A2273" s="185">
        <v>20</v>
      </c>
      <c r="B2273" s="193" t="s">
        <v>1044</v>
      </c>
      <c r="C2273" s="210" t="s">
        <v>2449</v>
      </c>
      <c r="D2273" s="203" t="s">
        <v>1046</v>
      </c>
      <c r="E2273" s="204"/>
      <c r="F2273" s="204">
        <v>100</v>
      </c>
      <c r="G2273" s="205">
        <v>12344.88</v>
      </c>
      <c r="H2273" s="192" t="s">
        <v>1053</v>
      </c>
    </row>
    <row r="2274" spans="1:8" ht="16" customHeight="1">
      <c r="A2274" s="185">
        <v>20</v>
      </c>
      <c r="B2274" s="193" t="s">
        <v>1044</v>
      </c>
      <c r="C2274" s="210" t="s">
        <v>2450</v>
      </c>
      <c r="D2274" s="224" t="s">
        <v>1046</v>
      </c>
      <c r="E2274" s="204"/>
      <c r="F2274" s="204">
        <v>5299.41</v>
      </c>
      <c r="G2274" s="205">
        <v>7045.4699999998902</v>
      </c>
      <c r="H2274" s="192" t="s">
        <v>1097</v>
      </c>
    </row>
    <row r="2275" spans="1:8" ht="16" customHeight="1">
      <c r="A2275" s="185">
        <v>20</v>
      </c>
      <c r="B2275" s="193" t="s">
        <v>1065</v>
      </c>
      <c r="C2275" s="210" t="s">
        <v>2451</v>
      </c>
      <c r="D2275" s="203" t="s">
        <v>1046</v>
      </c>
      <c r="E2275" s="204"/>
      <c r="F2275" s="204">
        <v>3107.62</v>
      </c>
      <c r="G2275" s="205">
        <v>17330.5999999999</v>
      </c>
      <c r="H2275" s="192" t="s">
        <v>1087</v>
      </c>
    </row>
    <row r="2276" spans="1:8" ht="16" customHeight="1">
      <c r="A2276" s="185">
        <v>20</v>
      </c>
      <c r="B2276" s="193" t="s">
        <v>1065</v>
      </c>
      <c r="C2276" s="210" t="s">
        <v>2452</v>
      </c>
      <c r="D2276" s="203" t="s">
        <v>1046</v>
      </c>
      <c r="E2276" s="204"/>
      <c r="F2276" s="204">
        <v>3000</v>
      </c>
      <c r="G2276" s="205">
        <v>9932.2699999998895</v>
      </c>
      <c r="H2276" s="192" t="s">
        <v>1128</v>
      </c>
    </row>
    <row r="2277" spans="1:8" ht="16" customHeight="1">
      <c r="A2277" s="185">
        <v>20</v>
      </c>
      <c r="B2277" s="193" t="s">
        <v>1065</v>
      </c>
      <c r="C2277" s="210" t="s">
        <v>2453</v>
      </c>
      <c r="D2277" s="203" t="s">
        <v>1046</v>
      </c>
      <c r="E2277" s="204"/>
      <c r="F2277" s="204">
        <v>3957.62</v>
      </c>
      <c r="G2277" s="205">
        <v>65637.070000000007</v>
      </c>
      <c r="H2277" s="192" t="s">
        <v>1087</v>
      </c>
    </row>
    <row r="2278" spans="1:8" ht="16" customHeight="1">
      <c r="A2278" s="185">
        <v>20</v>
      </c>
      <c r="B2278" s="193" t="s">
        <v>1067</v>
      </c>
      <c r="C2278" s="210" t="s">
        <v>2454</v>
      </c>
      <c r="D2278" s="203" t="s">
        <v>1046</v>
      </c>
      <c r="E2278" s="204"/>
      <c r="F2278" s="204">
        <v>3982.62</v>
      </c>
      <c r="G2278" s="205">
        <v>12860.27</v>
      </c>
      <c r="H2278" s="192" t="s">
        <v>1087</v>
      </c>
    </row>
    <row r="2279" spans="1:8" ht="16" customHeight="1">
      <c r="A2279" s="185">
        <v>20</v>
      </c>
      <c r="B2279" s="193" t="s">
        <v>1068</v>
      </c>
      <c r="C2279" s="210" t="s">
        <v>2455</v>
      </c>
      <c r="D2279" s="203" t="s">
        <v>1046</v>
      </c>
      <c r="E2279" s="204"/>
      <c r="F2279" s="204">
        <v>4020.12</v>
      </c>
      <c r="G2279" s="205">
        <v>556509.06999999995</v>
      </c>
      <c r="H2279" s="192" t="s">
        <v>1087</v>
      </c>
    </row>
    <row r="2280" spans="1:8" ht="16" customHeight="1">
      <c r="A2280" s="185">
        <v>30</v>
      </c>
      <c r="B2280" s="193" t="s">
        <v>1044</v>
      </c>
      <c r="C2280" s="202" t="s">
        <v>2456</v>
      </c>
      <c r="D2280" s="224" t="s">
        <v>1046</v>
      </c>
      <c r="E2280" s="226"/>
      <c r="F2280" s="226">
        <v>6970.5</v>
      </c>
      <c r="G2280" s="227">
        <v>8952.8400000000092</v>
      </c>
      <c r="H2280" s="192" t="s">
        <v>1110</v>
      </c>
    </row>
    <row r="2281" spans="1:8" ht="16" customHeight="1">
      <c r="A2281" s="185">
        <v>30</v>
      </c>
      <c r="B2281" s="193" t="s">
        <v>1044</v>
      </c>
      <c r="C2281" s="202" t="s">
        <v>2457</v>
      </c>
      <c r="D2281" s="224" t="s">
        <v>1046</v>
      </c>
      <c r="E2281" s="226"/>
      <c r="F2281" s="226">
        <v>7475.5</v>
      </c>
      <c r="G2281" s="227">
        <v>1477.3400000000099</v>
      </c>
      <c r="H2281" s="192" t="s">
        <v>1110</v>
      </c>
    </row>
    <row r="2282" spans="1:8" ht="16" customHeight="1">
      <c r="A2282" s="185">
        <v>38</v>
      </c>
      <c r="B2282" s="193" t="s">
        <v>1048</v>
      </c>
      <c r="C2282" s="202" t="s">
        <v>2458</v>
      </c>
      <c r="D2282" s="203" t="s">
        <v>1046</v>
      </c>
      <c r="E2282" s="206"/>
      <c r="F2282" s="204">
        <v>538.29999999999995</v>
      </c>
      <c r="G2282" s="205">
        <v>1175.99999999999</v>
      </c>
      <c r="H2282" s="192" t="s">
        <v>1106</v>
      </c>
    </row>
    <row r="2283" spans="1:8" ht="16" customHeight="1">
      <c r="A2283" s="185">
        <v>38</v>
      </c>
      <c r="B2283" s="193" t="s">
        <v>1066</v>
      </c>
      <c r="C2283" s="202" t="s">
        <v>2459</v>
      </c>
      <c r="D2283" s="203" t="s">
        <v>1046</v>
      </c>
      <c r="E2283" s="204"/>
      <c r="F2283" s="204">
        <v>4.16</v>
      </c>
      <c r="G2283" s="205">
        <v>921.66000000000201</v>
      </c>
      <c r="H2283" s="192" t="s">
        <v>1106</v>
      </c>
    </row>
    <row r="2284" spans="1:8" ht="16" customHeight="1">
      <c r="A2284" s="185">
        <v>38</v>
      </c>
      <c r="B2284" s="193" t="s">
        <v>12</v>
      </c>
      <c r="C2284" s="202" t="s">
        <v>2460</v>
      </c>
      <c r="D2284" s="203" t="s">
        <v>1046</v>
      </c>
      <c r="E2284" s="204"/>
      <c r="F2284" s="204">
        <v>12.22</v>
      </c>
      <c r="G2284" s="205">
        <v>10647.75</v>
      </c>
      <c r="H2284" s="192" t="s">
        <v>1106</v>
      </c>
    </row>
    <row r="2285" spans="1:8" ht="16" customHeight="1">
      <c r="A2285" s="185">
        <v>45</v>
      </c>
      <c r="B2285" s="193" t="s">
        <v>1048</v>
      </c>
      <c r="C2285" s="202" t="s">
        <v>2461</v>
      </c>
      <c r="D2285" s="224" t="s">
        <v>1046</v>
      </c>
      <c r="E2285" s="204"/>
      <c r="F2285" s="204">
        <v>20000</v>
      </c>
      <c r="G2285" s="205">
        <v>16020.64</v>
      </c>
      <c r="H2285" s="192" t="s">
        <v>1118</v>
      </c>
    </row>
    <row r="2286" spans="1:8" ht="16" customHeight="1">
      <c r="A2286" s="185">
        <v>45</v>
      </c>
      <c r="B2286" s="193" t="s">
        <v>1048</v>
      </c>
      <c r="C2286" s="202" t="s">
        <v>2461</v>
      </c>
      <c r="D2286" s="224" t="s">
        <v>1046</v>
      </c>
      <c r="E2286" s="204"/>
      <c r="F2286" s="204">
        <v>10000</v>
      </c>
      <c r="G2286" s="205">
        <v>6020.64</v>
      </c>
      <c r="H2286" s="192" t="s">
        <v>1118</v>
      </c>
    </row>
    <row r="2287" spans="1:8" ht="16" customHeight="1">
      <c r="A2287" s="185">
        <v>46</v>
      </c>
      <c r="B2287" s="193" t="s">
        <v>1044</v>
      </c>
      <c r="C2287" s="202" t="s">
        <v>2462</v>
      </c>
      <c r="D2287" s="203" t="s">
        <v>1046</v>
      </c>
      <c r="E2287" s="204"/>
      <c r="F2287" s="204">
        <v>35160</v>
      </c>
      <c r="G2287" s="205">
        <v>339218.39</v>
      </c>
      <c r="H2287" s="192" t="s">
        <v>1110</v>
      </c>
    </row>
    <row r="2288" spans="1:8" ht="16" customHeight="1">
      <c r="A2288" s="185">
        <v>46</v>
      </c>
      <c r="B2288" s="193" t="s">
        <v>1044</v>
      </c>
      <c r="C2288" s="202" t="s">
        <v>2463</v>
      </c>
      <c r="D2288" s="203" t="s">
        <v>1046</v>
      </c>
      <c r="E2288" s="204"/>
      <c r="F2288" s="204">
        <v>66855</v>
      </c>
      <c r="G2288" s="205">
        <v>272363.39</v>
      </c>
      <c r="H2288" s="192" t="s">
        <v>1110</v>
      </c>
    </row>
    <row r="2289" spans="1:8" ht="16" customHeight="1">
      <c r="A2289" s="185">
        <v>46</v>
      </c>
      <c r="B2289" s="193" t="s">
        <v>1044</v>
      </c>
      <c r="C2289" s="202" t="s">
        <v>2464</v>
      </c>
      <c r="D2289" s="203" t="s">
        <v>1046</v>
      </c>
      <c r="E2289" s="204"/>
      <c r="F2289" s="204">
        <v>52985</v>
      </c>
      <c r="G2289" s="205">
        <v>219378.39</v>
      </c>
      <c r="H2289" s="192" t="s">
        <v>1110</v>
      </c>
    </row>
    <row r="2290" spans="1:8" ht="16" customHeight="1">
      <c r="A2290" s="185">
        <v>46</v>
      </c>
      <c r="B2290" s="193" t="s">
        <v>1044</v>
      </c>
      <c r="C2290" s="202" t="s">
        <v>2465</v>
      </c>
      <c r="D2290" s="203" t="s">
        <v>1046</v>
      </c>
      <c r="E2290" s="204"/>
      <c r="F2290" s="204">
        <v>67500</v>
      </c>
      <c r="G2290" s="205">
        <v>74878.39</v>
      </c>
      <c r="H2290" s="192" t="s">
        <v>1110</v>
      </c>
    </row>
    <row r="2291" spans="1:8" ht="16" customHeight="1">
      <c r="A2291" s="185">
        <v>46</v>
      </c>
      <c r="B2291" s="193" t="s">
        <v>1044</v>
      </c>
      <c r="C2291" s="202" t="s">
        <v>2466</v>
      </c>
      <c r="D2291" s="203" t="s">
        <v>1046</v>
      </c>
      <c r="E2291" s="204"/>
      <c r="F2291" s="204">
        <v>55000</v>
      </c>
      <c r="G2291" s="205">
        <v>19878.39</v>
      </c>
      <c r="H2291" s="192" t="s">
        <v>1110</v>
      </c>
    </row>
    <row r="2292" spans="1:8" ht="16" customHeight="1">
      <c r="A2292" s="185">
        <v>53</v>
      </c>
      <c r="B2292" s="193" t="s">
        <v>1064</v>
      </c>
      <c r="C2292" s="210" t="s">
        <v>2467</v>
      </c>
      <c r="D2292" s="203" t="s">
        <v>1046</v>
      </c>
      <c r="E2292" s="204"/>
      <c r="F2292" s="204">
        <v>20000</v>
      </c>
      <c r="G2292" s="205">
        <v>6426.7399999999898</v>
      </c>
      <c r="H2292" s="192" t="s">
        <v>1110</v>
      </c>
    </row>
    <row r="2293" spans="1:8" ht="16" customHeight="1">
      <c r="A2293" s="185">
        <v>53</v>
      </c>
      <c r="B2293" s="193" t="s">
        <v>1068</v>
      </c>
      <c r="C2293" s="210" t="s">
        <v>2468</v>
      </c>
      <c r="D2293" s="203" t="s">
        <v>1046</v>
      </c>
      <c r="E2293" s="204"/>
      <c r="F2293" s="204">
        <v>1037.6400000000001</v>
      </c>
      <c r="G2293" s="205">
        <v>498980.14</v>
      </c>
      <c r="H2293" s="192" t="s">
        <v>1106</v>
      </c>
    </row>
    <row r="2294" spans="1:8" ht="16" customHeight="1">
      <c r="A2294" s="185">
        <v>4</v>
      </c>
      <c r="B2294" s="193" t="s">
        <v>1044</v>
      </c>
      <c r="C2294" s="202" t="s">
        <v>2469</v>
      </c>
      <c r="D2294" s="203" t="s">
        <v>1046</v>
      </c>
      <c r="E2294" s="204"/>
      <c r="F2294" s="204">
        <v>1433.21</v>
      </c>
      <c r="G2294" s="205"/>
      <c r="H2294" s="192" t="s">
        <v>1106</v>
      </c>
    </row>
    <row r="2295" spans="1:8" ht="16" customHeight="1">
      <c r="A2295" s="185">
        <v>53</v>
      </c>
      <c r="B2295" s="193" t="s">
        <v>1068</v>
      </c>
      <c r="C2295" s="210" t="s">
        <v>2470</v>
      </c>
      <c r="D2295" s="203" t="s">
        <v>1046</v>
      </c>
      <c r="E2295" s="204"/>
      <c r="F2295" s="204">
        <v>75.91</v>
      </c>
      <c r="G2295" s="205">
        <v>498904.23</v>
      </c>
      <c r="H2295" s="192" t="s">
        <v>1106</v>
      </c>
    </row>
    <row r="2296" spans="1:8" ht="16" customHeight="1">
      <c r="A2296" s="185">
        <v>53</v>
      </c>
      <c r="B2296" s="193" t="s">
        <v>1068</v>
      </c>
      <c r="C2296" s="210" t="s">
        <v>2471</v>
      </c>
      <c r="D2296" s="203" t="s">
        <v>1046</v>
      </c>
      <c r="E2296" s="204"/>
      <c r="F2296" s="204">
        <v>15634.41</v>
      </c>
      <c r="G2296" s="205">
        <v>6276.9500000000398</v>
      </c>
      <c r="H2296" s="192" t="s">
        <v>1106</v>
      </c>
    </row>
    <row r="2297" spans="1:8" ht="16" customHeight="1">
      <c r="A2297" s="185">
        <v>53</v>
      </c>
      <c r="B2297" s="193" t="s">
        <v>1068</v>
      </c>
      <c r="C2297" s="210" t="s">
        <v>2471</v>
      </c>
      <c r="D2297" s="203" t="s">
        <v>1046</v>
      </c>
      <c r="E2297" s="204"/>
      <c r="F2297" s="204">
        <v>4868.97</v>
      </c>
      <c r="G2297" s="205">
        <v>1407.98000000004</v>
      </c>
      <c r="H2297" s="192" t="s">
        <v>1106</v>
      </c>
    </row>
    <row r="2298" spans="1:8" ht="16" customHeight="1">
      <c r="A2298" s="185">
        <v>53</v>
      </c>
      <c r="B2298" s="193" t="s">
        <v>1068</v>
      </c>
      <c r="C2298" s="210" t="s">
        <v>2472</v>
      </c>
      <c r="D2298" s="203" t="s">
        <v>1046</v>
      </c>
      <c r="E2298" s="204"/>
      <c r="F2298" s="204">
        <v>4870.1400000000003</v>
      </c>
      <c r="G2298" s="205">
        <v>95817.84</v>
      </c>
      <c r="H2298" s="192" t="s">
        <v>1097</v>
      </c>
    </row>
    <row r="2299" spans="1:8" ht="16" customHeight="1">
      <c r="A2299" s="185">
        <v>53</v>
      </c>
      <c r="B2299" s="193" t="s">
        <v>1068</v>
      </c>
      <c r="C2299" s="210" t="s">
        <v>2473</v>
      </c>
      <c r="D2299" s="203" t="s">
        <v>1046</v>
      </c>
      <c r="E2299" s="204"/>
      <c r="F2299" s="204">
        <v>7454.21</v>
      </c>
      <c r="G2299" s="205">
        <v>88363.63</v>
      </c>
      <c r="H2299" s="192" t="s">
        <v>1087</v>
      </c>
    </row>
    <row r="2300" spans="1:8" ht="16" customHeight="1">
      <c r="A2300" s="185">
        <v>53</v>
      </c>
      <c r="B2300" s="193" t="s">
        <v>1068</v>
      </c>
      <c r="C2300" s="210" t="s">
        <v>2474</v>
      </c>
      <c r="D2300" s="253" t="s">
        <v>1046</v>
      </c>
      <c r="E2300" s="204"/>
      <c r="F2300" s="204">
        <v>515.02</v>
      </c>
      <c r="G2300" s="205">
        <v>87848.61</v>
      </c>
      <c r="H2300" s="192" t="s">
        <v>1087</v>
      </c>
    </row>
    <row r="2301" spans="1:8" ht="16" customHeight="1">
      <c r="A2301" s="185">
        <v>53</v>
      </c>
      <c r="B2301" s="193" t="s">
        <v>1068</v>
      </c>
      <c r="C2301" s="210" t="s">
        <v>2475</v>
      </c>
      <c r="D2301" s="203" t="s">
        <v>1046</v>
      </c>
      <c r="E2301" s="204"/>
      <c r="F2301" s="204">
        <v>260</v>
      </c>
      <c r="G2301" s="205">
        <v>87588.61</v>
      </c>
      <c r="H2301" s="192" t="s">
        <v>1053</v>
      </c>
    </row>
    <row r="2302" spans="1:8" ht="16" customHeight="1">
      <c r="A2302" s="185">
        <v>53</v>
      </c>
      <c r="B2302" s="193" t="s">
        <v>1068</v>
      </c>
      <c r="C2302" s="254" t="s">
        <v>2476</v>
      </c>
      <c r="D2302" s="253" t="s">
        <v>1046</v>
      </c>
      <c r="E2302" s="255"/>
      <c r="F2302" s="255">
        <v>15000</v>
      </c>
      <c r="G2302" s="223">
        <v>72588.61</v>
      </c>
      <c r="H2302" s="192" t="s">
        <v>1128</v>
      </c>
    </row>
    <row r="2303" spans="1:8" ht="16" customHeight="1">
      <c r="A2303" s="185">
        <v>53</v>
      </c>
      <c r="B2303" s="193" t="s">
        <v>1048</v>
      </c>
      <c r="C2303" s="202" t="s">
        <v>2477</v>
      </c>
      <c r="D2303" s="203" t="s">
        <v>1046</v>
      </c>
      <c r="E2303" s="204"/>
      <c r="F2303" s="204">
        <v>4700.92</v>
      </c>
      <c r="G2303" s="205">
        <v>26270.959999999999</v>
      </c>
      <c r="H2303" s="192" t="s">
        <v>1106</v>
      </c>
    </row>
    <row r="2304" spans="1:8" ht="16" customHeight="1">
      <c r="A2304" s="185">
        <v>53</v>
      </c>
      <c r="B2304" s="193" t="s">
        <v>1048</v>
      </c>
      <c r="C2304" s="202" t="s">
        <v>2478</v>
      </c>
      <c r="D2304" s="203" t="s">
        <v>1046</v>
      </c>
      <c r="E2304" s="204"/>
      <c r="F2304" s="204">
        <v>28.9</v>
      </c>
      <c r="G2304" s="205">
        <v>26242.06</v>
      </c>
      <c r="H2304" s="192" t="s">
        <v>1106</v>
      </c>
    </row>
    <row r="2305" spans="1:8" ht="16" customHeight="1">
      <c r="A2305" s="185">
        <v>53</v>
      </c>
      <c r="B2305" s="193" t="s">
        <v>1048</v>
      </c>
      <c r="C2305" s="202" t="s">
        <v>2477</v>
      </c>
      <c r="D2305" s="203" t="s">
        <v>1046</v>
      </c>
      <c r="E2305" s="204"/>
      <c r="F2305" s="204">
        <v>4700.92</v>
      </c>
      <c r="G2305" s="205">
        <v>21541.14</v>
      </c>
      <c r="H2305" s="192" t="s">
        <v>1106</v>
      </c>
    </row>
    <row r="2306" spans="1:8" ht="16" customHeight="1">
      <c r="A2306" s="185">
        <v>53</v>
      </c>
      <c r="B2306" s="193" t="s">
        <v>1048</v>
      </c>
      <c r="C2306" s="202" t="s">
        <v>2479</v>
      </c>
      <c r="D2306" s="203" t="s">
        <v>1046</v>
      </c>
      <c r="E2306" s="206"/>
      <c r="F2306" s="204">
        <v>3258.68</v>
      </c>
      <c r="G2306" s="205">
        <v>16653.12</v>
      </c>
      <c r="H2306" s="192" t="s">
        <v>1097</v>
      </c>
    </row>
    <row r="2307" spans="1:8" ht="16" customHeight="1">
      <c r="A2307" s="185">
        <v>53</v>
      </c>
      <c r="B2307" s="193" t="s">
        <v>1048</v>
      </c>
      <c r="C2307" s="202" t="s">
        <v>2480</v>
      </c>
      <c r="D2307" s="203" t="s">
        <v>1046</v>
      </c>
      <c r="E2307" s="204"/>
      <c r="F2307" s="204">
        <v>2555.56</v>
      </c>
      <c r="G2307" s="205">
        <v>8529.4500000000007</v>
      </c>
      <c r="H2307" s="192" t="s">
        <v>1087</v>
      </c>
    </row>
    <row r="2308" spans="1:8" ht="16" customHeight="1">
      <c r="A2308" s="185">
        <v>53</v>
      </c>
      <c r="B2308" s="193" t="s">
        <v>1048</v>
      </c>
      <c r="C2308" s="202" t="s">
        <v>2481</v>
      </c>
      <c r="D2308" s="203" t="s">
        <v>1046</v>
      </c>
      <c r="E2308" s="204"/>
      <c r="F2308" s="204">
        <v>5538.89</v>
      </c>
      <c r="G2308" s="205">
        <v>2990.56</v>
      </c>
      <c r="H2308" s="192" t="s">
        <v>1087</v>
      </c>
    </row>
    <row r="2309" spans="1:8" ht="16" customHeight="1">
      <c r="A2309" s="185">
        <v>53</v>
      </c>
      <c r="B2309" s="193" t="s">
        <v>1057</v>
      </c>
      <c r="C2309" s="202" t="s">
        <v>2482</v>
      </c>
      <c r="D2309" s="203" t="s">
        <v>1046</v>
      </c>
      <c r="E2309" s="204"/>
      <c r="F2309" s="204">
        <v>5875.82</v>
      </c>
      <c r="G2309" s="205">
        <v>57315.54</v>
      </c>
      <c r="H2309" s="192" t="s">
        <v>1106</v>
      </c>
    </row>
    <row r="2310" spans="1:8" ht="16" customHeight="1">
      <c r="A2310" s="185">
        <v>53</v>
      </c>
      <c r="B2310" s="193" t="s">
        <v>1057</v>
      </c>
      <c r="C2310" s="202" t="s">
        <v>2483</v>
      </c>
      <c r="D2310" s="203" t="s">
        <v>1046</v>
      </c>
      <c r="E2310" s="204"/>
      <c r="F2310" s="204">
        <v>34.24</v>
      </c>
      <c r="G2310" s="205">
        <v>57281.3</v>
      </c>
      <c r="H2310" s="192" t="s">
        <v>1106</v>
      </c>
    </row>
    <row r="2311" spans="1:8" ht="16" customHeight="1">
      <c r="A2311" s="185">
        <v>53</v>
      </c>
      <c r="B2311" s="193" t="s">
        <v>1057</v>
      </c>
      <c r="C2311" s="202" t="s">
        <v>2484</v>
      </c>
      <c r="D2311" s="203" t="s">
        <v>1046</v>
      </c>
      <c r="E2311" s="204"/>
      <c r="F2311" s="204">
        <v>7400</v>
      </c>
      <c r="G2311" s="205">
        <v>39881.300000000003</v>
      </c>
      <c r="H2311" s="192" t="s">
        <v>1050</v>
      </c>
    </row>
    <row r="2312" spans="1:8" ht="16" customHeight="1">
      <c r="A2312" s="185">
        <v>53</v>
      </c>
      <c r="B2312" s="193" t="s">
        <v>1057</v>
      </c>
      <c r="C2312" s="202" t="s">
        <v>2485</v>
      </c>
      <c r="D2312" s="203" t="s">
        <v>1046</v>
      </c>
      <c r="E2312" s="204"/>
      <c r="F2312" s="204">
        <v>10000</v>
      </c>
      <c r="G2312" s="205">
        <v>39881.300000000003</v>
      </c>
      <c r="H2312" s="192" t="s">
        <v>1128</v>
      </c>
    </row>
    <row r="2313" spans="1:8" ht="16" customHeight="1">
      <c r="A2313" s="185">
        <v>53</v>
      </c>
      <c r="B2313" s="193" t="s">
        <v>1057</v>
      </c>
      <c r="C2313" s="202" t="s">
        <v>2486</v>
      </c>
      <c r="D2313" s="203" t="s">
        <v>1046</v>
      </c>
      <c r="E2313" s="204"/>
      <c r="F2313" s="204">
        <v>3258.68</v>
      </c>
      <c r="G2313" s="205">
        <v>34993.279999999999</v>
      </c>
      <c r="H2313" s="192" t="s">
        <v>1097</v>
      </c>
    </row>
    <row r="2314" spans="1:8" ht="16" customHeight="1">
      <c r="A2314" s="185">
        <v>53</v>
      </c>
      <c r="B2314" s="193" t="s">
        <v>1057</v>
      </c>
      <c r="C2314" s="202" t="s">
        <v>2487</v>
      </c>
      <c r="D2314" s="203" t="s">
        <v>1046</v>
      </c>
      <c r="E2314" s="204"/>
      <c r="F2314" s="204">
        <v>500</v>
      </c>
      <c r="G2314" s="205">
        <v>34493.279999999999</v>
      </c>
      <c r="H2314" s="192" t="s">
        <v>1053</v>
      </c>
    </row>
    <row r="2315" spans="1:8" ht="16" customHeight="1">
      <c r="A2315" s="185">
        <v>53</v>
      </c>
      <c r="B2315" s="193" t="s">
        <v>1057</v>
      </c>
      <c r="C2315" s="202" t="s">
        <v>2488</v>
      </c>
      <c r="D2315" s="203" t="s">
        <v>1046</v>
      </c>
      <c r="E2315" s="204"/>
      <c r="F2315" s="204">
        <v>5530.12</v>
      </c>
      <c r="G2315" s="205">
        <v>23909.69</v>
      </c>
      <c r="H2315" s="192" t="s">
        <v>1087</v>
      </c>
    </row>
    <row r="2316" spans="1:8" ht="16" customHeight="1">
      <c r="A2316" s="185">
        <v>53</v>
      </c>
      <c r="B2316" s="193" t="s">
        <v>1057</v>
      </c>
      <c r="C2316" s="202" t="s">
        <v>2489</v>
      </c>
      <c r="D2316" s="203" t="s">
        <v>1046</v>
      </c>
      <c r="E2316" s="204"/>
      <c r="F2316" s="204">
        <v>3928.56</v>
      </c>
      <c r="G2316" s="205">
        <v>19981.13</v>
      </c>
      <c r="H2316" s="192" t="s">
        <v>1087</v>
      </c>
    </row>
    <row r="2317" spans="1:8" ht="16" customHeight="1">
      <c r="A2317" s="185">
        <v>53</v>
      </c>
      <c r="B2317" s="212" t="s">
        <v>1063</v>
      </c>
      <c r="C2317" s="257" t="s">
        <v>2490</v>
      </c>
      <c r="D2317" s="203" t="s">
        <v>1046</v>
      </c>
      <c r="E2317" s="204"/>
      <c r="F2317" s="257">
        <v>500</v>
      </c>
      <c r="G2317" s="205">
        <v>28798.73</v>
      </c>
      <c r="H2317" s="192" t="s">
        <v>1053</v>
      </c>
    </row>
    <row r="2318" spans="1:8" ht="16" customHeight="1">
      <c r="A2318" s="185">
        <v>53</v>
      </c>
      <c r="B2318" s="212" t="s">
        <v>1063</v>
      </c>
      <c r="C2318" s="202" t="s">
        <v>2491</v>
      </c>
      <c r="D2318" s="203" t="s">
        <v>1046</v>
      </c>
      <c r="E2318" s="204"/>
      <c r="F2318" s="204">
        <v>30000</v>
      </c>
      <c r="G2318" s="205">
        <v>28798.73</v>
      </c>
      <c r="H2318" s="192" t="s">
        <v>1128</v>
      </c>
    </row>
    <row r="2319" spans="1:8" ht="16" customHeight="1">
      <c r="A2319" s="185">
        <v>53</v>
      </c>
      <c r="B2319" s="212" t="s">
        <v>1063</v>
      </c>
      <c r="C2319" s="202" t="s">
        <v>2492</v>
      </c>
      <c r="D2319" s="203" t="s">
        <v>1046</v>
      </c>
      <c r="E2319" s="204"/>
      <c r="F2319" s="204">
        <v>1.65</v>
      </c>
      <c r="G2319" s="205">
        <v>18797.080000000002</v>
      </c>
      <c r="H2319" s="192" t="s">
        <v>1106</v>
      </c>
    </row>
    <row r="2320" spans="1:8" ht="16" customHeight="1">
      <c r="A2320" s="185">
        <v>53</v>
      </c>
      <c r="B2320" s="212" t="s">
        <v>1063</v>
      </c>
      <c r="C2320" s="207" t="s">
        <v>2493</v>
      </c>
      <c r="D2320" s="203" t="s">
        <v>1046</v>
      </c>
      <c r="E2320" s="204"/>
      <c r="F2320" s="204">
        <v>4888.0199999999995</v>
      </c>
      <c r="G2320" s="205">
        <v>46285.34</v>
      </c>
      <c r="H2320" s="192" t="s">
        <v>1097</v>
      </c>
    </row>
    <row r="2321" spans="1:8" ht="16" customHeight="1">
      <c r="A2321" s="185">
        <v>53</v>
      </c>
      <c r="B2321" s="193" t="s">
        <v>1064</v>
      </c>
      <c r="C2321" s="202" t="s">
        <v>2494</v>
      </c>
      <c r="D2321" s="203" t="s">
        <v>1046</v>
      </c>
      <c r="E2321" s="204"/>
      <c r="F2321" s="204">
        <v>5269.25</v>
      </c>
      <c r="G2321" s="205">
        <v>104141.97</v>
      </c>
      <c r="H2321" s="192" t="s">
        <v>1087</v>
      </c>
    </row>
    <row r="2322" spans="1:8" ht="16" customHeight="1">
      <c r="A2322" s="185">
        <v>53</v>
      </c>
      <c r="B2322" s="193" t="s">
        <v>1064</v>
      </c>
      <c r="C2322" s="202" t="s">
        <v>2495</v>
      </c>
      <c r="D2322" s="203" t="s">
        <v>1046</v>
      </c>
      <c r="E2322" s="204"/>
      <c r="F2322" s="204">
        <v>4583.33</v>
      </c>
      <c r="G2322" s="205">
        <v>99558.64</v>
      </c>
      <c r="H2322" s="192" t="s">
        <v>1087</v>
      </c>
    </row>
    <row r="2323" spans="1:8" ht="16" customHeight="1">
      <c r="A2323" s="185">
        <v>53</v>
      </c>
      <c r="B2323" s="193" t="s">
        <v>1064</v>
      </c>
      <c r="C2323" s="202" t="s">
        <v>2496</v>
      </c>
      <c r="D2323" s="203" t="s">
        <v>1046</v>
      </c>
      <c r="E2323" s="204"/>
      <c r="F2323" s="204">
        <v>11000</v>
      </c>
      <c r="G2323" s="205">
        <v>8537.03999999999</v>
      </c>
      <c r="H2323" s="192" t="s">
        <v>1128</v>
      </c>
    </row>
    <row r="2324" spans="1:8" ht="16" customHeight="1">
      <c r="A2324" s="185">
        <v>53</v>
      </c>
      <c r="B2324" s="193" t="s">
        <v>1064</v>
      </c>
      <c r="C2324" s="202" t="s">
        <v>2497</v>
      </c>
      <c r="D2324" s="203" t="s">
        <v>1046</v>
      </c>
      <c r="E2324" s="204"/>
      <c r="F2324" s="204">
        <v>4000</v>
      </c>
      <c r="G2324" s="205">
        <v>4537.03999999999</v>
      </c>
      <c r="H2324" s="192" t="s">
        <v>1128</v>
      </c>
    </row>
    <row r="2325" spans="1:8" ht="16" customHeight="1">
      <c r="A2325" s="185">
        <v>53</v>
      </c>
      <c r="B2325" s="193" t="s">
        <v>1064</v>
      </c>
      <c r="C2325" s="210" t="s">
        <v>2498</v>
      </c>
      <c r="D2325" s="203" t="s">
        <v>1046</v>
      </c>
      <c r="E2325" s="204"/>
      <c r="F2325" s="204">
        <v>100</v>
      </c>
      <c r="G2325" s="205">
        <v>4437.03999999999</v>
      </c>
      <c r="H2325" s="192" t="s">
        <v>1053</v>
      </c>
    </row>
    <row r="2326" spans="1:8" ht="16" customHeight="1">
      <c r="A2326" s="185">
        <v>53</v>
      </c>
      <c r="B2326" s="193" t="s">
        <v>1064</v>
      </c>
      <c r="C2326" s="210" t="s">
        <v>2499</v>
      </c>
      <c r="D2326" s="203" t="s">
        <v>1046</v>
      </c>
      <c r="E2326" s="204"/>
      <c r="F2326" s="204">
        <v>6517.36</v>
      </c>
      <c r="G2326" s="205">
        <v>6426.7399999999898</v>
      </c>
      <c r="H2326" s="192" t="s">
        <v>1097</v>
      </c>
    </row>
    <row r="2327" spans="1:8" ht="16" customHeight="1">
      <c r="A2327" s="185">
        <v>53</v>
      </c>
      <c r="B2327" s="193" t="s">
        <v>1064</v>
      </c>
      <c r="C2327" s="258" t="s">
        <v>2500</v>
      </c>
      <c r="D2327" s="203" t="s">
        <v>1046</v>
      </c>
      <c r="E2327" s="204"/>
      <c r="F2327" s="259">
        <v>1200</v>
      </c>
      <c r="G2327" s="205">
        <v>45114.61</v>
      </c>
      <c r="H2327" s="192" t="s">
        <v>1128</v>
      </c>
    </row>
    <row r="2328" spans="1:8" ht="16" customHeight="1">
      <c r="A2328" s="185">
        <v>53</v>
      </c>
      <c r="B2328" s="193" t="s">
        <v>1064</v>
      </c>
      <c r="C2328" s="202" t="s">
        <v>2501</v>
      </c>
      <c r="D2328" s="203" t="s">
        <v>1046</v>
      </c>
      <c r="E2328" s="204"/>
      <c r="F2328" s="204">
        <v>5530.12</v>
      </c>
      <c r="G2328" s="205">
        <v>14516.96</v>
      </c>
      <c r="H2328" s="192" t="s">
        <v>1087</v>
      </c>
    </row>
    <row r="2329" spans="1:8" ht="16" customHeight="1">
      <c r="A2329" s="185">
        <v>53</v>
      </c>
      <c r="B2329" s="193" t="s">
        <v>1064</v>
      </c>
      <c r="C2329" s="210" t="s">
        <v>2502</v>
      </c>
      <c r="D2329" s="203" t="s">
        <v>1046</v>
      </c>
      <c r="E2329" s="204"/>
      <c r="F2329" s="204">
        <v>5038.46</v>
      </c>
      <c r="G2329" s="205">
        <v>9478.5</v>
      </c>
      <c r="H2329" s="192" t="s">
        <v>1087</v>
      </c>
    </row>
    <row r="2330" spans="1:8" ht="16" customHeight="1">
      <c r="A2330" s="185">
        <v>53</v>
      </c>
      <c r="B2330" s="193" t="s">
        <v>1064</v>
      </c>
      <c r="C2330" s="210" t="s">
        <v>2503</v>
      </c>
      <c r="D2330" s="203" t="s">
        <v>1046</v>
      </c>
      <c r="E2330" s="210"/>
      <c r="F2330" s="204">
        <v>1500</v>
      </c>
      <c r="G2330" s="205">
        <v>7978.5</v>
      </c>
      <c r="H2330" s="192" t="s">
        <v>1053</v>
      </c>
    </row>
    <row r="2331" spans="1:8" ht="16" customHeight="1">
      <c r="A2331" s="185">
        <v>53</v>
      </c>
      <c r="B2331" s="193" t="s">
        <v>1064</v>
      </c>
      <c r="C2331" s="210" t="s">
        <v>2504</v>
      </c>
      <c r="D2331" s="203" t="s">
        <v>1046</v>
      </c>
      <c r="E2331" s="204"/>
      <c r="F2331" s="204">
        <v>1000</v>
      </c>
      <c r="G2331" s="205">
        <v>6978.5</v>
      </c>
      <c r="H2331" s="192" t="s">
        <v>1053</v>
      </c>
    </row>
    <row r="2332" spans="1:8" ht="16" customHeight="1">
      <c r="A2332" s="185">
        <v>53</v>
      </c>
      <c r="B2332" s="193" t="s">
        <v>1044</v>
      </c>
      <c r="C2332" s="210" t="s">
        <v>2505</v>
      </c>
      <c r="D2332" s="203" t="s">
        <v>1046</v>
      </c>
      <c r="E2332" s="204"/>
      <c r="F2332" s="204">
        <v>500</v>
      </c>
      <c r="G2332" s="205">
        <v>6410.1</v>
      </c>
      <c r="H2332" s="192" t="s">
        <v>1053</v>
      </c>
    </row>
    <row r="2333" spans="1:8" ht="16" customHeight="1">
      <c r="A2333" s="185">
        <v>53</v>
      </c>
      <c r="B2333" s="193" t="s">
        <v>1044</v>
      </c>
      <c r="C2333" s="210" t="s">
        <v>2506</v>
      </c>
      <c r="D2333" s="203" t="s">
        <v>1046</v>
      </c>
      <c r="E2333" s="204"/>
      <c r="F2333" s="204">
        <v>500</v>
      </c>
      <c r="G2333" s="205">
        <v>1910.1</v>
      </c>
      <c r="H2333" s="192" t="s">
        <v>1053</v>
      </c>
    </row>
    <row r="2334" spans="1:8" ht="16" customHeight="1">
      <c r="A2334" s="185">
        <v>53</v>
      </c>
      <c r="B2334" s="193" t="s">
        <v>1044</v>
      </c>
      <c r="C2334" s="210" t="s">
        <v>2507</v>
      </c>
      <c r="D2334" s="203" t="s">
        <v>1046</v>
      </c>
      <c r="E2334" s="256"/>
      <c r="F2334" s="256">
        <v>10145</v>
      </c>
      <c r="G2334" s="205">
        <v>2765.1000000000099</v>
      </c>
      <c r="H2334" s="192" t="s">
        <v>1110</v>
      </c>
    </row>
    <row r="2335" spans="1:8" ht="16" customHeight="1">
      <c r="A2335" s="185">
        <v>53</v>
      </c>
      <c r="B2335" s="193" t="s">
        <v>1044</v>
      </c>
      <c r="C2335" s="210" t="s">
        <v>1164</v>
      </c>
      <c r="D2335" s="203" t="s">
        <v>1046</v>
      </c>
      <c r="E2335" s="204"/>
      <c r="F2335" s="204">
        <v>1744.75</v>
      </c>
      <c r="G2335" s="205">
        <v>1020.35000000001</v>
      </c>
      <c r="H2335" s="192" t="s">
        <v>1106</v>
      </c>
    </row>
    <row r="2336" spans="1:8" ht="16" customHeight="1">
      <c r="A2336" s="185">
        <v>53</v>
      </c>
      <c r="B2336" s="193" t="s">
        <v>1044</v>
      </c>
      <c r="C2336" s="210" t="s">
        <v>2508</v>
      </c>
      <c r="D2336" s="203" t="s">
        <v>1046</v>
      </c>
      <c r="E2336" s="204"/>
      <c r="F2336" s="204">
        <v>4888.0199999999995</v>
      </c>
      <c r="G2336" s="205">
        <v>1502.99000000001</v>
      </c>
      <c r="H2336" s="192" t="s">
        <v>1097</v>
      </c>
    </row>
    <row r="2337" spans="1:8" ht="16" customHeight="1">
      <c r="A2337" s="185">
        <v>53</v>
      </c>
      <c r="B2337" s="193" t="s">
        <v>1044</v>
      </c>
      <c r="C2337" s="210" t="s">
        <v>2509</v>
      </c>
      <c r="D2337" s="203" t="s">
        <v>1046</v>
      </c>
      <c r="E2337" s="204"/>
      <c r="F2337" s="204">
        <v>5030.12</v>
      </c>
      <c r="G2337" s="205">
        <v>2472.8699999999899</v>
      </c>
      <c r="H2337" s="192" t="s">
        <v>1087</v>
      </c>
    </row>
    <row r="2338" spans="1:8" ht="16" customHeight="1">
      <c r="A2338" s="185">
        <v>53</v>
      </c>
      <c r="B2338" s="193" t="s">
        <v>1065</v>
      </c>
      <c r="C2338" s="210" t="s">
        <v>2510</v>
      </c>
      <c r="D2338" s="203" t="s">
        <v>1046</v>
      </c>
      <c r="E2338" s="204"/>
      <c r="F2338" s="204">
        <v>8383.0499999999993</v>
      </c>
      <c r="G2338" s="205">
        <v>2488.49999999999</v>
      </c>
      <c r="H2338" s="192" t="s">
        <v>1087</v>
      </c>
    </row>
    <row r="2339" spans="1:8" ht="16" customHeight="1">
      <c r="A2339" s="185">
        <v>53</v>
      </c>
      <c r="B2339" s="193" t="s">
        <v>1065</v>
      </c>
      <c r="C2339" s="202" t="s">
        <v>2511</v>
      </c>
      <c r="D2339" s="203" t="s">
        <v>1046</v>
      </c>
      <c r="E2339" s="204"/>
      <c r="F2339" s="204">
        <v>5727.69</v>
      </c>
      <c r="G2339" s="205">
        <v>3760.81</v>
      </c>
      <c r="H2339" s="192" t="s">
        <v>1106</v>
      </c>
    </row>
    <row r="2340" spans="1:8" ht="16" customHeight="1">
      <c r="A2340" s="185">
        <v>53</v>
      </c>
      <c r="B2340" s="193" t="s">
        <v>1065</v>
      </c>
      <c r="C2340" s="202" t="s">
        <v>2512</v>
      </c>
      <c r="D2340" s="203" t="s">
        <v>1046</v>
      </c>
      <c r="E2340" s="204"/>
      <c r="F2340" s="204">
        <v>70.150000000000006</v>
      </c>
      <c r="G2340" s="205">
        <v>3690.66</v>
      </c>
      <c r="H2340" s="192" t="s">
        <v>1106</v>
      </c>
    </row>
    <row r="2341" spans="1:8" ht="16" customHeight="1">
      <c r="A2341" s="185">
        <v>53</v>
      </c>
      <c r="B2341" s="193" t="s">
        <v>1065</v>
      </c>
      <c r="C2341" s="210" t="s">
        <v>2513</v>
      </c>
      <c r="D2341" s="203" t="s">
        <v>1046</v>
      </c>
      <c r="E2341" s="204"/>
      <c r="F2341" s="204">
        <v>4888.0200000000004</v>
      </c>
      <c r="G2341" s="205">
        <v>183558</v>
      </c>
      <c r="H2341" s="192" t="s">
        <v>1097</v>
      </c>
    </row>
    <row r="2342" spans="1:8" ht="16" customHeight="1">
      <c r="A2342" s="185">
        <v>53</v>
      </c>
      <c r="B2342" s="193" t="s">
        <v>1065</v>
      </c>
      <c r="C2342" s="210" t="s">
        <v>2514</v>
      </c>
      <c r="D2342" s="203" t="s">
        <v>1046</v>
      </c>
      <c r="E2342" s="204"/>
      <c r="F2342" s="204">
        <v>7454.22</v>
      </c>
      <c r="G2342" s="205">
        <v>162371.26999999999</v>
      </c>
      <c r="H2342" s="192" t="s">
        <v>1087</v>
      </c>
    </row>
    <row r="2343" spans="1:8" ht="16" customHeight="1">
      <c r="A2343" s="185">
        <v>53</v>
      </c>
      <c r="B2343" s="193" t="s">
        <v>1066</v>
      </c>
      <c r="C2343" s="210" t="s">
        <v>2515</v>
      </c>
      <c r="D2343" s="203" t="s">
        <v>1046</v>
      </c>
      <c r="E2343" s="204"/>
      <c r="F2343" s="204">
        <v>500</v>
      </c>
      <c r="G2343" s="205">
        <v>4806.2300000000096</v>
      </c>
      <c r="H2343" s="192" t="s">
        <v>1053</v>
      </c>
    </row>
    <row r="2344" spans="1:8" ht="16" customHeight="1">
      <c r="A2344" s="185">
        <v>53</v>
      </c>
      <c r="B2344" s="193" t="s">
        <v>1066</v>
      </c>
      <c r="C2344" s="210" t="s">
        <v>2516</v>
      </c>
      <c r="D2344" s="203" t="s">
        <v>1046</v>
      </c>
      <c r="E2344" s="204"/>
      <c r="F2344" s="204">
        <v>16531.939999999999</v>
      </c>
      <c r="G2344" s="205">
        <v>1174.29000000001</v>
      </c>
      <c r="H2344" s="192" t="s">
        <v>1106</v>
      </c>
    </row>
    <row r="2345" spans="1:8" ht="16" customHeight="1">
      <c r="A2345" s="185">
        <v>53</v>
      </c>
      <c r="B2345" s="193" t="s">
        <v>1066</v>
      </c>
      <c r="C2345" s="210" t="s">
        <v>2517</v>
      </c>
      <c r="D2345" s="203" t="s">
        <v>1046</v>
      </c>
      <c r="E2345" s="204"/>
      <c r="F2345" s="204">
        <v>75.900000000000006</v>
      </c>
      <c r="G2345" s="205">
        <v>1098.3900000000101</v>
      </c>
      <c r="H2345" s="192" t="s">
        <v>1106</v>
      </c>
    </row>
    <row r="2346" spans="1:8" ht="16" customHeight="1">
      <c r="A2346" s="185">
        <v>53</v>
      </c>
      <c r="B2346" s="193" t="s">
        <v>1066</v>
      </c>
      <c r="C2346" s="210" t="s">
        <v>2518</v>
      </c>
      <c r="D2346" s="203" t="s">
        <v>1046</v>
      </c>
      <c r="E2346" s="204"/>
      <c r="F2346" s="204">
        <v>3000</v>
      </c>
      <c r="G2346" s="205">
        <v>11098.39</v>
      </c>
      <c r="H2346" s="192" t="s">
        <v>1822</v>
      </c>
    </row>
    <row r="2347" spans="1:8" ht="16" customHeight="1">
      <c r="A2347" s="185">
        <v>53</v>
      </c>
      <c r="B2347" s="193" t="s">
        <v>1066</v>
      </c>
      <c r="C2347" s="210" t="s">
        <v>2519</v>
      </c>
      <c r="D2347" s="203" t="s">
        <v>1046</v>
      </c>
      <c r="E2347" s="204"/>
      <c r="F2347" s="204">
        <v>4861.05</v>
      </c>
      <c r="G2347" s="205">
        <v>6237.3400000000101</v>
      </c>
      <c r="H2347" s="192" t="s">
        <v>1097</v>
      </c>
    </row>
    <row r="2348" spans="1:8" ht="16" customHeight="1">
      <c r="A2348" s="185">
        <v>53</v>
      </c>
      <c r="B2348" s="193" t="s">
        <v>1067</v>
      </c>
      <c r="C2348" s="210" t="s">
        <v>2520</v>
      </c>
      <c r="D2348" s="203" t="s">
        <v>1046</v>
      </c>
      <c r="E2348" s="204"/>
      <c r="F2348" s="204">
        <v>100</v>
      </c>
      <c r="G2348" s="205">
        <v>77336.95</v>
      </c>
      <c r="H2348" s="192" t="s">
        <v>1053</v>
      </c>
    </row>
    <row r="2349" spans="1:8" ht="16" customHeight="1">
      <c r="A2349" s="185">
        <v>53</v>
      </c>
      <c r="B2349" s="193" t="s">
        <v>1067</v>
      </c>
      <c r="C2349" s="210" t="s">
        <v>2521</v>
      </c>
      <c r="D2349" s="203" t="s">
        <v>1046</v>
      </c>
      <c r="E2349" s="204"/>
      <c r="F2349" s="204">
        <v>7454.22</v>
      </c>
      <c r="G2349" s="205">
        <v>9882.7300000000105</v>
      </c>
      <c r="H2349" s="192" t="s">
        <v>1087</v>
      </c>
    </row>
    <row r="2350" spans="1:8" ht="16" customHeight="1">
      <c r="A2350" s="185">
        <v>53</v>
      </c>
      <c r="B2350" s="193" t="s">
        <v>1067</v>
      </c>
      <c r="C2350" s="210" t="s">
        <v>2522</v>
      </c>
      <c r="D2350" s="203" t="s">
        <v>1046</v>
      </c>
      <c r="E2350" s="204"/>
      <c r="F2350" s="204">
        <v>500</v>
      </c>
      <c r="G2350" s="205">
        <v>9382.7300000000105</v>
      </c>
      <c r="H2350" s="192" t="s">
        <v>1053</v>
      </c>
    </row>
    <row r="2351" spans="1:8" ht="16" customHeight="1">
      <c r="A2351" s="185">
        <v>53</v>
      </c>
      <c r="B2351" s="193" t="s">
        <v>1067</v>
      </c>
      <c r="C2351" s="210" t="s">
        <v>2523</v>
      </c>
      <c r="D2351" s="203" t="s">
        <v>1046</v>
      </c>
      <c r="E2351" s="204"/>
      <c r="F2351" s="204">
        <v>1800</v>
      </c>
      <c r="G2351" s="205">
        <v>9582.7300000000105</v>
      </c>
      <c r="H2351" s="192" t="s">
        <v>1077</v>
      </c>
    </row>
    <row r="2352" spans="1:8" ht="16" customHeight="1">
      <c r="A2352" s="185">
        <v>53</v>
      </c>
      <c r="B2352" s="193" t="s">
        <v>1067</v>
      </c>
      <c r="C2352" s="210" t="s">
        <v>2524</v>
      </c>
      <c r="D2352" s="203" t="s">
        <v>1046</v>
      </c>
      <c r="E2352" s="204"/>
      <c r="F2352" s="204">
        <v>3000</v>
      </c>
      <c r="G2352" s="205">
        <v>6582.7300000000096</v>
      </c>
      <c r="H2352" s="192" t="s">
        <v>1822</v>
      </c>
    </row>
    <row r="2353" spans="1:8" ht="16" customHeight="1">
      <c r="A2353" s="185">
        <v>53</v>
      </c>
      <c r="B2353" s="193" t="s">
        <v>1067</v>
      </c>
      <c r="C2353" s="210" t="s">
        <v>2525</v>
      </c>
      <c r="D2353" s="203" t="s">
        <v>1046</v>
      </c>
      <c r="E2353" s="204"/>
      <c r="F2353" s="204">
        <v>2535.02</v>
      </c>
      <c r="G2353" s="205">
        <v>4047.71000000001</v>
      </c>
      <c r="H2353" s="192" t="s">
        <v>1106</v>
      </c>
    </row>
    <row r="2354" spans="1:8" ht="16" customHeight="1">
      <c r="A2354" s="185">
        <v>53</v>
      </c>
      <c r="B2354" s="193" t="s">
        <v>1067</v>
      </c>
      <c r="C2354" s="210" t="s">
        <v>2526</v>
      </c>
      <c r="D2354" s="203" t="s">
        <v>1046</v>
      </c>
      <c r="E2354" s="204"/>
      <c r="F2354" s="204">
        <v>75.900000000000006</v>
      </c>
      <c r="G2354" s="205">
        <v>3971.8100000000099</v>
      </c>
      <c r="H2354" s="192" t="s">
        <v>1106</v>
      </c>
    </row>
    <row r="2355" spans="1:8" ht="16" customHeight="1">
      <c r="A2355" s="185">
        <v>53</v>
      </c>
      <c r="B2355" s="193" t="s">
        <v>1067</v>
      </c>
      <c r="C2355" s="210" t="s">
        <v>2527</v>
      </c>
      <c r="D2355" s="203" t="s">
        <v>1046</v>
      </c>
      <c r="E2355" s="204"/>
      <c r="F2355" s="204">
        <v>500</v>
      </c>
      <c r="G2355" s="205">
        <v>3471.8100000000099</v>
      </c>
      <c r="H2355" s="192" t="s">
        <v>1053</v>
      </c>
    </row>
    <row r="2356" spans="1:8" ht="16" customHeight="1">
      <c r="A2356" s="185">
        <v>53</v>
      </c>
      <c r="B2356" s="193" t="s">
        <v>1067</v>
      </c>
      <c r="C2356" s="210" t="s">
        <v>2528</v>
      </c>
      <c r="D2356" s="203" t="s">
        <v>1046</v>
      </c>
      <c r="E2356" s="204"/>
      <c r="F2356" s="204">
        <v>4861.05</v>
      </c>
      <c r="G2356" s="205">
        <v>8607.2900000000609</v>
      </c>
      <c r="H2356" s="192" t="s">
        <v>1097</v>
      </c>
    </row>
    <row r="2357" spans="1:8" ht="16" customHeight="1">
      <c r="A2357" s="185">
        <v>53</v>
      </c>
      <c r="B2357" s="212" t="s">
        <v>12</v>
      </c>
      <c r="C2357" s="210" t="s">
        <v>2529</v>
      </c>
      <c r="D2357" s="203" t="s">
        <v>1046</v>
      </c>
      <c r="E2357" s="204"/>
      <c r="F2357" s="204">
        <v>7809.6</v>
      </c>
      <c r="G2357" s="205">
        <v>91466.61</v>
      </c>
      <c r="H2357" s="192" t="s">
        <v>1106</v>
      </c>
    </row>
    <row r="2358" spans="1:8" ht="16" customHeight="1">
      <c r="A2358" s="185">
        <v>53</v>
      </c>
      <c r="B2358" s="212" t="s">
        <v>12</v>
      </c>
      <c r="C2358" s="210" t="s">
        <v>2530</v>
      </c>
      <c r="D2358" s="203" t="s">
        <v>1046</v>
      </c>
      <c r="E2358" s="204"/>
      <c r="F2358" s="204">
        <v>71.290000000000006</v>
      </c>
      <c r="G2358" s="205">
        <v>11395.32</v>
      </c>
      <c r="H2358" s="192" t="s">
        <v>1106</v>
      </c>
    </row>
    <row r="2359" spans="1:8" ht="16" customHeight="1">
      <c r="A2359" s="185">
        <v>53</v>
      </c>
      <c r="B2359" s="212" t="s">
        <v>12</v>
      </c>
      <c r="C2359" s="210" t="s">
        <v>2531</v>
      </c>
      <c r="D2359" s="203" t="s">
        <v>1046</v>
      </c>
      <c r="E2359" s="204"/>
      <c r="F2359" s="204">
        <v>4865.37</v>
      </c>
      <c r="G2359" s="205">
        <v>43529.95</v>
      </c>
      <c r="H2359" s="192" t="s">
        <v>1097</v>
      </c>
    </row>
    <row r="2360" spans="1:8" ht="16" customHeight="1">
      <c r="A2360" s="185">
        <v>53</v>
      </c>
      <c r="B2360" s="212" t="s">
        <v>12</v>
      </c>
      <c r="C2360" s="210" t="s">
        <v>2532</v>
      </c>
      <c r="D2360" s="203" t="s">
        <v>1046</v>
      </c>
      <c r="E2360" s="204"/>
      <c r="F2360" s="204">
        <v>7304.99</v>
      </c>
      <c r="G2360" s="205">
        <v>136224.95999999999</v>
      </c>
      <c r="H2360" s="192" t="s">
        <v>1087</v>
      </c>
    </row>
    <row r="2361" spans="1:8" ht="16" customHeight="1">
      <c r="A2361" s="185">
        <v>53</v>
      </c>
      <c r="B2361" s="212" t="s">
        <v>12</v>
      </c>
      <c r="C2361" s="210" t="s">
        <v>2533</v>
      </c>
      <c r="D2361" s="250" t="s">
        <v>1046</v>
      </c>
      <c r="E2361" s="204"/>
      <c r="F2361" s="204">
        <v>1296.29</v>
      </c>
      <c r="G2361" s="205">
        <v>134928.67000000001</v>
      </c>
      <c r="H2361" s="192" t="s">
        <v>1087</v>
      </c>
    </row>
    <row r="2362" spans="1:8" ht="16" customHeight="1">
      <c r="A2362" s="185">
        <v>9</v>
      </c>
      <c r="B2362" s="261" t="s">
        <v>13</v>
      </c>
      <c r="C2362" s="262" t="s">
        <v>2534</v>
      </c>
      <c r="D2362" s="224" t="s">
        <v>1046</v>
      </c>
      <c r="E2362" s="226"/>
      <c r="F2362" s="226">
        <v>20000</v>
      </c>
      <c r="G2362" s="227">
        <v>65110.7900000011</v>
      </c>
      <c r="H2362" s="192" t="s">
        <v>1110</v>
      </c>
    </row>
    <row r="2363" spans="1:8" ht="16" customHeight="1">
      <c r="A2363" s="185">
        <v>9</v>
      </c>
      <c r="B2363" s="261" t="s">
        <v>13</v>
      </c>
      <c r="C2363" s="262" t="s">
        <v>2534</v>
      </c>
      <c r="D2363" s="224" t="s">
        <v>1046</v>
      </c>
      <c r="E2363" s="226"/>
      <c r="F2363" s="226">
        <v>40000</v>
      </c>
      <c r="G2363" s="227">
        <v>25110.7900000011</v>
      </c>
      <c r="H2363" s="192" t="s">
        <v>1110</v>
      </c>
    </row>
    <row r="2364" spans="1:8" ht="16" customHeight="1">
      <c r="A2364" s="185">
        <v>9</v>
      </c>
      <c r="B2364" s="261" t="s">
        <v>13</v>
      </c>
      <c r="C2364" s="229" t="s">
        <v>2535</v>
      </c>
      <c r="D2364" s="224" t="s">
        <v>1046</v>
      </c>
      <c r="E2364" s="226"/>
      <c r="F2364" s="226">
        <v>3600</v>
      </c>
      <c r="G2364" s="227">
        <v>21510.7900000011</v>
      </c>
      <c r="H2364" s="192" t="s">
        <v>1110</v>
      </c>
    </row>
    <row r="2365" spans="1:8" ht="16" customHeight="1">
      <c r="A2365" s="185">
        <v>9</v>
      </c>
      <c r="B2365" s="261" t="s">
        <v>13</v>
      </c>
      <c r="C2365" s="229" t="s">
        <v>2536</v>
      </c>
      <c r="D2365" s="224" t="s">
        <v>1046</v>
      </c>
      <c r="E2365" s="226"/>
      <c r="F2365" s="226">
        <v>3770</v>
      </c>
      <c r="G2365" s="227">
        <v>17740.7900000011</v>
      </c>
      <c r="H2365" s="192" t="s">
        <v>1110</v>
      </c>
    </row>
    <row r="2366" spans="1:8" ht="16" customHeight="1">
      <c r="A2366" s="185">
        <v>9</v>
      </c>
      <c r="B2366" s="261" t="s">
        <v>13</v>
      </c>
      <c r="C2366" s="229" t="s">
        <v>2537</v>
      </c>
      <c r="D2366" s="224" t="s">
        <v>1046</v>
      </c>
      <c r="E2366" s="226"/>
      <c r="F2366" s="226">
        <v>4768.3999999999996</v>
      </c>
      <c r="G2366" s="227">
        <v>12972.3900000011</v>
      </c>
      <c r="H2366" s="192" t="s">
        <v>1047</v>
      </c>
    </row>
    <row r="2367" spans="1:8" ht="16" customHeight="1">
      <c r="A2367" s="185">
        <v>9</v>
      </c>
      <c r="B2367" s="261" t="s">
        <v>13</v>
      </c>
      <c r="C2367" s="229" t="s">
        <v>2538</v>
      </c>
      <c r="D2367" s="224" t="s">
        <v>1046</v>
      </c>
      <c r="E2367" s="226"/>
      <c r="F2367" s="226">
        <v>1715</v>
      </c>
      <c r="G2367" s="227">
        <v>11257.3900000011</v>
      </c>
      <c r="H2367" s="192" t="s">
        <v>1822</v>
      </c>
    </row>
    <row r="2368" spans="1:8" ht="16" customHeight="1">
      <c r="A2368" s="185">
        <v>9</v>
      </c>
      <c r="B2368" s="261" t="s">
        <v>13</v>
      </c>
      <c r="C2368" s="229" t="s">
        <v>2539</v>
      </c>
      <c r="D2368" s="203" t="s">
        <v>1046</v>
      </c>
      <c r="E2368" s="226"/>
      <c r="F2368" s="226">
        <v>24714.25</v>
      </c>
      <c r="G2368" s="227">
        <v>248095.140000001</v>
      </c>
      <c r="H2368" s="192" t="s">
        <v>1106</v>
      </c>
    </row>
    <row r="2369" spans="1:8" ht="16" customHeight="1">
      <c r="A2369" s="185">
        <v>9</v>
      </c>
      <c r="B2369" s="261" t="s">
        <v>13</v>
      </c>
      <c r="C2369" s="229" t="s">
        <v>1165</v>
      </c>
      <c r="D2369" s="245" t="s">
        <v>1046</v>
      </c>
      <c r="E2369" s="226"/>
      <c r="F2369" s="226">
        <v>86.42</v>
      </c>
      <c r="G2369" s="227">
        <v>248008.72000000099</v>
      </c>
      <c r="H2369" s="192" t="s">
        <v>1071</v>
      </c>
    </row>
    <row r="2370" spans="1:8" ht="16" customHeight="1">
      <c r="A2370" s="185">
        <v>9</v>
      </c>
      <c r="B2370" s="261" t="s">
        <v>13</v>
      </c>
      <c r="C2370" s="229" t="s">
        <v>1165</v>
      </c>
      <c r="D2370" s="245" t="s">
        <v>1046</v>
      </c>
      <c r="E2370" s="226"/>
      <c r="F2370" s="226">
        <v>20.75</v>
      </c>
      <c r="G2370" s="227">
        <v>247987.97000000099</v>
      </c>
      <c r="H2370" s="192" t="s">
        <v>1071</v>
      </c>
    </row>
    <row r="2371" spans="1:8" ht="16" customHeight="1">
      <c r="A2371" s="185">
        <v>9</v>
      </c>
      <c r="B2371" s="261" t="s">
        <v>13</v>
      </c>
      <c r="C2371" s="229" t="s">
        <v>1165</v>
      </c>
      <c r="D2371" s="245" t="s">
        <v>1046</v>
      </c>
      <c r="E2371" s="226"/>
      <c r="F2371" s="226">
        <v>63.29</v>
      </c>
      <c r="G2371" s="227">
        <v>247924.68000000101</v>
      </c>
      <c r="H2371" s="192" t="s">
        <v>1071</v>
      </c>
    </row>
    <row r="2372" spans="1:8" ht="16" customHeight="1">
      <c r="A2372" s="185">
        <v>9</v>
      </c>
      <c r="B2372" s="261" t="s">
        <v>13</v>
      </c>
      <c r="C2372" s="263" t="s">
        <v>2540</v>
      </c>
      <c r="D2372" s="224" t="s">
        <v>1046</v>
      </c>
      <c r="E2372" s="226"/>
      <c r="F2372" s="226">
        <v>290</v>
      </c>
      <c r="G2372" s="227">
        <v>199924.68000000101</v>
      </c>
      <c r="H2372" s="192" t="s">
        <v>1822</v>
      </c>
    </row>
    <row r="2373" spans="1:8" ht="16" customHeight="1">
      <c r="A2373" s="185">
        <v>9</v>
      </c>
      <c r="B2373" s="261" t="s">
        <v>13</v>
      </c>
      <c r="C2373" s="229" t="s">
        <v>1165</v>
      </c>
      <c r="D2373" s="245" t="s">
        <v>1046</v>
      </c>
      <c r="E2373" s="226"/>
      <c r="F2373" s="226">
        <v>29.45</v>
      </c>
      <c r="G2373" s="227">
        <v>237255.230000001</v>
      </c>
      <c r="H2373" s="192" t="s">
        <v>1071</v>
      </c>
    </row>
    <row r="2374" spans="1:8" ht="16" customHeight="1">
      <c r="A2374" s="185">
        <v>9</v>
      </c>
      <c r="B2374" s="261" t="s">
        <v>13</v>
      </c>
      <c r="C2374" s="229" t="s">
        <v>2541</v>
      </c>
      <c r="D2374" s="203" t="s">
        <v>1046</v>
      </c>
      <c r="E2374" s="226"/>
      <c r="F2374" s="226">
        <v>10500</v>
      </c>
      <c r="G2374" s="227">
        <v>226755.230000001</v>
      </c>
      <c r="H2374" s="192" t="s">
        <v>1128</v>
      </c>
    </row>
    <row r="2375" spans="1:8" ht="16" customHeight="1">
      <c r="A2375" s="185">
        <v>9</v>
      </c>
      <c r="B2375" s="261" t="s">
        <v>13</v>
      </c>
      <c r="C2375" s="229" t="s">
        <v>2542</v>
      </c>
      <c r="D2375" s="245" t="s">
        <v>1046</v>
      </c>
      <c r="E2375" s="226"/>
      <c r="F2375" s="226">
        <v>14800</v>
      </c>
      <c r="G2375" s="227">
        <v>211955.230000001</v>
      </c>
      <c r="H2375" s="192" t="s">
        <v>1098</v>
      </c>
    </row>
    <row r="2376" spans="1:8" ht="16" customHeight="1">
      <c r="A2376" s="185">
        <v>9</v>
      </c>
      <c r="B2376" s="261" t="s">
        <v>13</v>
      </c>
      <c r="C2376" s="229" t="s">
        <v>2543</v>
      </c>
      <c r="D2376" s="245" t="s">
        <v>1046</v>
      </c>
      <c r="E2376" s="226"/>
      <c r="F2376" s="226">
        <v>923.7</v>
      </c>
      <c r="G2376" s="227">
        <v>211031.53000000099</v>
      </c>
      <c r="H2376" s="192" t="s">
        <v>1110</v>
      </c>
    </row>
    <row r="2377" spans="1:8" ht="16" customHeight="1">
      <c r="A2377" s="185">
        <v>9</v>
      </c>
      <c r="B2377" s="261" t="s">
        <v>13</v>
      </c>
      <c r="C2377" s="229" t="s">
        <v>2544</v>
      </c>
      <c r="D2377" s="245" t="s">
        <v>1046</v>
      </c>
      <c r="E2377" s="226"/>
      <c r="F2377" s="226">
        <v>738</v>
      </c>
      <c r="G2377" s="227">
        <v>210293.53000000099</v>
      </c>
      <c r="H2377" s="192" t="s">
        <v>1124</v>
      </c>
    </row>
    <row r="2378" spans="1:8" ht="16" customHeight="1">
      <c r="A2378" s="185">
        <v>9</v>
      </c>
      <c r="B2378" s="261" t="s">
        <v>13</v>
      </c>
      <c r="C2378" s="229" t="s">
        <v>2545</v>
      </c>
      <c r="D2378" s="245" t="s">
        <v>1046</v>
      </c>
      <c r="E2378" s="226"/>
      <c r="F2378" s="226">
        <v>56</v>
      </c>
      <c r="G2378" s="227">
        <v>210237.53000000099</v>
      </c>
      <c r="H2378" s="192" t="s">
        <v>1053</v>
      </c>
    </row>
    <row r="2379" spans="1:8" ht="16" customHeight="1">
      <c r="A2379" s="185">
        <v>9</v>
      </c>
      <c r="B2379" s="261" t="s">
        <v>13</v>
      </c>
      <c r="C2379" s="229" t="s">
        <v>2546</v>
      </c>
      <c r="D2379" s="245" t="s">
        <v>1046</v>
      </c>
      <c r="E2379" s="226"/>
      <c r="F2379" s="226">
        <v>7921</v>
      </c>
      <c r="G2379" s="227">
        <v>192196.53000000099</v>
      </c>
      <c r="H2379" s="192" t="s">
        <v>1047</v>
      </c>
    </row>
    <row r="2380" spans="1:8" ht="16" customHeight="1">
      <c r="A2380" s="185">
        <v>9</v>
      </c>
      <c r="B2380" s="261" t="s">
        <v>13</v>
      </c>
      <c r="C2380" s="229" t="s">
        <v>2547</v>
      </c>
      <c r="D2380" s="245" t="s">
        <v>1046</v>
      </c>
      <c r="E2380" s="226"/>
      <c r="F2380" s="226">
        <v>2000</v>
      </c>
      <c r="G2380" s="227">
        <v>190196.53000000099</v>
      </c>
      <c r="H2380" s="192" t="s">
        <v>1124</v>
      </c>
    </row>
    <row r="2381" spans="1:8" ht="16" customHeight="1">
      <c r="A2381" s="185">
        <v>9</v>
      </c>
      <c r="B2381" s="261" t="s">
        <v>13</v>
      </c>
      <c r="C2381" s="229" t="s">
        <v>2548</v>
      </c>
      <c r="D2381" s="245" t="s">
        <v>1046</v>
      </c>
      <c r="E2381" s="226"/>
      <c r="F2381" s="226">
        <v>271.5</v>
      </c>
      <c r="G2381" s="227">
        <v>189925.03000000099</v>
      </c>
      <c r="H2381" s="192" t="s">
        <v>1075</v>
      </c>
    </row>
    <row r="2382" spans="1:8" ht="16" customHeight="1">
      <c r="A2382" s="185">
        <v>9</v>
      </c>
      <c r="B2382" s="261" t="s">
        <v>13</v>
      </c>
      <c r="C2382" s="229" t="s">
        <v>2549</v>
      </c>
      <c r="D2382" s="245" t="s">
        <v>1046</v>
      </c>
      <c r="E2382" s="226"/>
      <c r="F2382" s="226">
        <v>712</v>
      </c>
      <c r="G2382" s="227">
        <v>189213.03000000099</v>
      </c>
      <c r="H2382" s="192" t="s">
        <v>1047</v>
      </c>
    </row>
    <row r="2383" spans="1:8" ht="16" customHeight="1">
      <c r="A2383" s="185">
        <v>9</v>
      </c>
      <c r="B2383" s="261" t="s">
        <v>13</v>
      </c>
      <c r="C2383" s="229" t="s">
        <v>2550</v>
      </c>
      <c r="D2383" s="245" t="s">
        <v>1046</v>
      </c>
      <c r="E2383" s="226"/>
      <c r="F2383" s="226">
        <v>360</v>
      </c>
      <c r="G2383" s="227">
        <v>188853.03000000099</v>
      </c>
      <c r="H2383" s="192" t="s">
        <v>1053</v>
      </c>
    </row>
    <row r="2384" spans="1:8" ht="16" customHeight="1">
      <c r="A2384" s="185">
        <v>9</v>
      </c>
      <c r="B2384" s="261" t="s">
        <v>13</v>
      </c>
      <c r="C2384" s="229" t="s">
        <v>2551</v>
      </c>
      <c r="D2384" s="245" t="s">
        <v>1046</v>
      </c>
      <c r="E2384" s="226"/>
      <c r="F2384" s="226">
        <v>450</v>
      </c>
      <c r="G2384" s="227">
        <v>188403.03000000099</v>
      </c>
      <c r="H2384" s="192" t="s">
        <v>1110</v>
      </c>
    </row>
    <row r="2385" spans="1:8" ht="16" customHeight="1">
      <c r="A2385" s="185">
        <v>9</v>
      </c>
      <c r="B2385" s="261" t="s">
        <v>13</v>
      </c>
      <c r="C2385" s="229" t="s">
        <v>2552</v>
      </c>
      <c r="D2385" s="245" t="s">
        <v>1046</v>
      </c>
      <c r="E2385" s="226"/>
      <c r="F2385" s="226">
        <v>2000</v>
      </c>
      <c r="G2385" s="227">
        <v>186403.03000000099</v>
      </c>
      <c r="H2385" s="192" t="s">
        <v>1110</v>
      </c>
    </row>
    <row r="2386" spans="1:8" ht="16" customHeight="1">
      <c r="A2386" s="185">
        <v>9</v>
      </c>
      <c r="B2386" s="261" t="s">
        <v>13</v>
      </c>
      <c r="C2386" s="229" t="s">
        <v>2553</v>
      </c>
      <c r="D2386" s="245" t="s">
        <v>1046</v>
      </c>
      <c r="E2386" s="226"/>
      <c r="F2386" s="226">
        <v>232</v>
      </c>
      <c r="G2386" s="227">
        <v>186171.03000000099</v>
      </c>
      <c r="H2386" s="192" t="s">
        <v>1822</v>
      </c>
    </row>
    <row r="2387" spans="1:8" ht="16" customHeight="1">
      <c r="A2387" s="185">
        <v>9</v>
      </c>
      <c r="B2387" s="261" t="s">
        <v>13</v>
      </c>
      <c r="C2387" s="229" t="s">
        <v>2554</v>
      </c>
      <c r="D2387" s="245" t="s">
        <v>1046</v>
      </c>
      <c r="E2387" s="226"/>
      <c r="F2387" s="226">
        <v>4450</v>
      </c>
      <c r="G2387" s="227">
        <v>181721.03000000099</v>
      </c>
      <c r="H2387" s="192" t="s">
        <v>1822</v>
      </c>
    </row>
    <row r="2388" spans="1:8" ht="16" customHeight="1">
      <c r="A2388" s="185">
        <v>9</v>
      </c>
      <c r="B2388" s="261" t="s">
        <v>13</v>
      </c>
      <c r="C2388" s="229" t="s">
        <v>2555</v>
      </c>
      <c r="D2388" s="224" t="s">
        <v>1046</v>
      </c>
      <c r="E2388" s="226"/>
      <c r="F2388" s="226">
        <v>40064.6</v>
      </c>
      <c r="G2388" s="227">
        <v>61656.430000000997</v>
      </c>
      <c r="H2388" s="192" t="s">
        <v>1110</v>
      </c>
    </row>
    <row r="2389" spans="1:8" ht="16" customHeight="1">
      <c r="A2389" s="185">
        <v>9</v>
      </c>
      <c r="B2389" s="261" t="s">
        <v>13</v>
      </c>
      <c r="C2389" s="229" t="s">
        <v>2556</v>
      </c>
      <c r="D2389" s="224" t="s">
        <v>1046</v>
      </c>
      <c r="E2389" s="226"/>
      <c r="F2389" s="226">
        <v>50264</v>
      </c>
      <c r="G2389" s="227">
        <v>11392.430000001001</v>
      </c>
      <c r="H2389" s="192" t="s">
        <v>1110</v>
      </c>
    </row>
    <row r="2390" spans="1:8" ht="16" customHeight="1">
      <c r="A2390" s="185">
        <v>9</v>
      </c>
      <c r="B2390" s="261" t="s">
        <v>13</v>
      </c>
      <c r="C2390" s="220" t="s">
        <v>2557</v>
      </c>
      <c r="D2390" s="224" t="s">
        <v>1046</v>
      </c>
      <c r="E2390" s="226"/>
      <c r="F2390" s="226">
        <v>2732.05</v>
      </c>
      <c r="G2390" s="227">
        <v>508720.38000000099</v>
      </c>
      <c r="H2390" s="192" t="s">
        <v>1822</v>
      </c>
    </row>
    <row r="2391" spans="1:8" ht="16" customHeight="1">
      <c r="A2391" s="185">
        <v>9</v>
      </c>
      <c r="B2391" s="261" t="s">
        <v>13</v>
      </c>
      <c r="C2391" s="229" t="s">
        <v>1165</v>
      </c>
      <c r="D2391" s="245" t="s">
        <v>1046</v>
      </c>
      <c r="E2391" s="226"/>
      <c r="F2391" s="226">
        <v>99.65</v>
      </c>
      <c r="G2391" s="227">
        <v>508620.73000000097</v>
      </c>
      <c r="H2391" s="192" t="s">
        <v>1071</v>
      </c>
    </row>
    <row r="2392" spans="1:8" ht="16" customHeight="1">
      <c r="A2392" s="185">
        <v>9</v>
      </c>
      <c r="B2392" s="261" t="s">
        <v>13</v>
      </c>
      <c r="C2392" s="229" t="s">
        <v>1165</v>
      </c>
      <c r="D2392" s="245" t="s">
        <v>1046</v>
      </c>
      <c r="E2392" s="226"/>
      <c r="F2392" s="226">
        <v>151.05000000000001</v>
      </c>
      <c r="G2392" s="227">
        <v>508469.68000000098</v>
      </c>
      <c r="H2392" s="192" t="s">
        <v>1071</v>
      </c>
    </row>
    <row r="2393" spans="1:8" ht="16" customHeight="1">
      <c r="A2393" s="185">
        <v>9</v>
      </c>
      <c r="B2393" s="261" t="s">
        <v>13</v>
      </c>
      <c r="C2393" s="229" t="s">
        <v>1165</v>
      </c>
      <c r="D2393" s="245" t="s">
        <v>1046</v>
      </c>
      <c r="E2393" s="226"/>
      <c r="F2393" s="226">
        <v>149.15</v>
      </c>
      <c r="G2393" s="227">
        <v>508320.53000000102</v>
      </c>
      <c r="H2393" s="192" t="s">
        <v>1071</v>
      </c>
    </row>
    <row r="2394" spans="1:8" ht="16" customHeight="1">
      <c r="A2394" s="185">
        <v>9</v>
      </c>
      <c r="B2394" s="261" t="s">
        <v>13</v>
      </c>
      <c r="C2394" s="229" t="s">
        <v>1165</v>
      </c>
      <c r="D2394" s="245" t="s">
        <v>1046</v>
      </c>
      <c r="E2394" s="226"/>
      <c r="F2394" s="226">
        <v>21.7</v>
      </c>
      <c r="G2394" s="227">
        <v>508298.83000000101</v>
      </c>
      <c r="H2394" s="192" t="s">
        <v>1071</v>
      </c>
    </row>
    <row r="2395" spans="1:8" ht="16" customHeight="1">
      <c r="A2395" s="185">
        <v>9</v>
      </c>
      <c r="B2395" s="261" t="s">
        <v>13</v>
      </c>
      <c r="C2395" s="229" t="s">
        <v>1165</v>
      </c>
      <c r="D2395" s="245" t="s">
        <v>1046</v>
      </c>
      <c r="E2395" s="226"/>
      <c r="F2395" s="226">
        <v>2.4300000000000002</v>
      </c>
      <c r="G2395" s="227">
        <v>508296.40000000101</v>
      </c>
      <c r="H2395" s="192" t="s">
        <v>1071</v>
      </c>
    </row>
    <row r="2396" spans="1:8" ht="16" customHeight="1">
      <c r="A2396" s="185">
        <v>9</v>
      </c>
      <c r="B2396" s="261" t="s">
        <v>13</v>
      </c>
      <c r="C2396" s="229" t="s">
        <v>1165</v>
      </c>
      <c r="D2396" s="245" t="s">
        <v>1046</v>
      </c>
      <c r="E2396" s="226"/>
      <c r="F2396" s="226">
        <v>21.7</v>
      </c>
      <c r="G2396" s="227">
        <v>508274.700000001</v>
      </c>
      <c r="H2396" s="192" t="s">
        <v>1071</v>
      </c>
    </row>
    <row r="2397" spans="1:8" ht="16" customHeight="1">
      <c r="A2397" s="185">
        <v>9</v>
      </c>
      <c r="B2397" s="261" t="s">
        <v>13</v>
      </c>
      <c r="C2397" s="229" t="s">
        <v>1165</v>
      </c>
      <c r="D2397" s="245" t="s">
        <v>1046</v>
      </c>
      <c r="E2397" s="226"/>
      <c r="F2397" s="226">
        <v>135.85</v>
      </c>
      <c r="G2397" s="227">
        <v>508138.85000000102</v>
      </c>
      <c r="H2397" s="192" t="s">
        <v>1071</v>
      </c>
    </row>
    <row r="2398" spans="1:8" ht="16" customHeight="1">
      <c r="A2398" s="185">
        <v>9</v>
      </c>
      <c r="B2398" s="261" t="s">
        <v>13</v>
      </c>
      <c r="C2398" s="239" t="s">
        <v>2558</v>
      </c>
      <c r="D2398" s="224" t="s">
        <v>1046</v>
      </c>
      <c r="E2398" s="226"/>
      <c r="F2398" s="226">
        <v>2000</v>
      </c>
      <c r="G2398" s="227">
        <v>441138.85000000102</v>
      </c>
      <c r="H2398" s="192" t="s">
        <v>1081</v>
      </c>
    </row>
    <row r="2399" spans="1:8" ht="16" customHeight="1">
      <c r="A2399" s="185">
        <v>9</v>
      </c>
      <c r="B2399" s="261" t="s">
        <v>13</v>
      </c>
      <c r="C2399" s="229" t="s">
        <v>1165</v>
      </c>
      <c r="D2399" s="245" t="s">
        <v>1046</v>
      </c>
      <c r="E2399" s="226"/>
      <c r="F2399" s="226">
        <v>179.14</v>
      </c>
      <c r="G2399" s="227">
        <v>390959.71000000101</v>
      </c>
      <c r="H2399" s="192" t="s">
        <v>1071</v>
      </c>
    </row>
    <row r="2400" spans="1:8" ht="16" customHeight="1">
      <c r="A2400" s="185">
        <v>9</v>
      </c>
      <c r="B2400" s="261" t="s">
        <v>13</v>
      </c>
      <c r="C2400" s="229" t="s">
        <v>1165</v>
      </c>
      <c r="D2400" s="245" t="s">
        <v>1046</v>
      </c>
      <c r="E2400" s="226"/>
      <c r="F2400" s="226">
        <v>151.6</v>
      </c>
      <c r="G2400" s="227">
        <v>390808.11000000098</v>
      </c>
      <c r="H2400" s="192" t="s">
        <v>1071</v>
      </c>
    </row>
    <row r="2401" spans="1:8" ht="16" customHeight="1">
      <c r="A2401" s="185">
        <v>9</v>
      </c>
      <c r="B2401" s="261" t="s">
        <v>13</v>
      </c>
      <c r="C2401" s="229" t="s">
        <v>2559</v>
      </c>
      <c r="D2401" s="245" t="s">
        <v>1046</v>
      </c>
      <c r="E2401" s="226"/>
      <c r="F2401" s="226">
        <v>491.65</v>
      </c>
      <c r="G2401" s="227">
        <v>390316.46000000101</v>
      </c>
      <c r="H2401" s="192" t="s">
        <v>1075</v>
      </c>
    </row>
    <row r="2402" spans="1:8" ht="16" customHeight="1">
      <c r="A2402" s="185">
        <v>9</v>
      </c>
      <c r="B2402" s="261" t="s">
        <v>13</v>
      </c>
      <c r="C2402" s="229" t="s">
        <v>2560</v>
      </c>
      <c r="D2402" s="245" t="s">
        <v>1046</v>
      </c>
      <c r="E2402" s="226"/>
      <c r="F2402" s="226">
        <v>21154.23</v>
      </c>
      <c r="G2402" s="227">
        <v>369162.23000000097</v>
      </c>
      <c r="H2402" s="192" t="s">
        <v>1050</v>
      </c>
    </row>
    <row r="2403" spans="1:8" ht="16" customHeight="1">
      <c r="A2403" s="185">
        <v>9</v>
      </c>
      <c r="B2403" s="261" t="s">
        <v>13</v>
      </c>
      <c r="C2403" s="229" t="s">
        <v>2561</v>
      </c>
      <c r="D2403" s="245" t="s">
        <v>1046</v>
      </c>
      <c r="E2403" s="226"/>
      <c r="F2403" s="226">
        <v>7000</v>
      </c>
      <c r="G2403" s="227">
        <v>362162.23000000097</v>
      </c>
      <c r="H2403" s="192" t="s">
        <v>1124</v>
      </c>
    </row>
    <row r="2404" spans="1:8" ht="16" customHeight="1">
      <c r="A2404" s="185">
        <v>9</v>
      </c>
      <c r="B2404" s="261" t="s">
        <v>13</v>
      </c>
      <c r="C2404" s="251" t="s">
        <v>2562</v>
      </c>
      <c r="D2404" s="245" t="s">
        <v>1046</v>
      </c>
      <c r="E2404" s="226"/>
      <c r="F2404" s="226">
        <v>2600</v>
      </c>
      <c r="G2404" s="227">
        <v>359562.23000000097</v>
      </c>
      <c r="H2404" s="192" t="s">
        <v>1110</v>
      </c>
    </row>
    <row r="2405" spans="1:8" ht="16" customHeight="1">
      <c r="A2405" s="185">
        <v>9</v>
      </c>
      <c r="B2405" s="261" t="s">
        <v>13</v>
      </c>
      <c r="C2405" s="229" t="s">
        <v>1165</v>
      </c>
      <c r="D2405" s="245" t="s">
        <v>1046</v>
      </c>
      <c r="E2405" s="226"/>
      <c r="F2405" s="226">
        <v>103.25</v>
      </c>
      <c r="G2405" s="227">
        <v>359458.98000000097</v>
      </c>
      <c r="H2405" s="192" t="s">
        <v>1071</v>
      </c>
    </row>
    <row r="2406" spans="1:8" ht="16" customHeight="1">
      <c r="A2406" s="185">
        <v>9</v>
      </c>
      <c r="B2406" s="261" t="s">
        <v>13</v>
      </c>
      <c r="C2406" s="229" t="s">
        <v>1165</v>
      </c>
      <c r="D2406" s="245" t="s">
        <v>1046</v>
      </c>
      <c r="E2406" s="226"/>
      <c r="F2406" s="226">
        <v>35.14</v>
      </c>
      <c r="G2406" s="227">
        <v>359423.84000000102</v>
      </c>
      <c r="H2406" s="192" t="s">
        <v>1071</v>
      </c>
    </row>
    <row r="2407" spans="1:8" ht="16" customHeight="1">
      <c r="A2407" s="185">
        <v>9</v>
      </c>
      <c r="B2407" s="261" t="s">
        <v>13</v>
      </c>
      <c r="C2407" s="229" t="s">
        <v>1165</v>
      </c>
      <c r="D2407" s="245" t="s">
        <v>1046</v>
      </c>
      <c r="E2407" s="226"/>
      <c r="F2407" s="226">
        <v>86.42</v>
      </c>
      <c r="G2407" s="227">
        <v>380075.61000000098</v>
      </c>
      <c r="H2407" s="192" t="s">
        <v>1071</v>
      </c>
    </row>
    <row r="2408" spans="1:8" ht="16" customHeight="1">
      <c r="A2408" s="185">
        <v>9</v>
      </c>
      <c r="B2408" s="261" t="s">
        <v>13</v>
      </c>
      <c r="C2408" s="229" t="s">
        <v>1165</v>
      </c>
      <c r="D2408" s="245" t="s">
        <v>1046</v>
      </c>
      <c r="E2408" s="226"/>
      <c r="F2408" s="226">
        <v>194.39</v>
      </c>
      <c r="G2408" s="227">
        <v>357432.06000000099</v>
      </c>
      <c r="H2408" s="192" t="s">
        <v>1071</v>
      </c>
    </row>
    <row r="2409" spans="1:8" ht="16" customHeight="1">
      <c r="A2409" s="185">
        <v>9</v>
      </c>
      <c r="B2409" s="261" t="s">
        <v>13</v>
      </c>
      <c r="C2409" s="229" t="s">
        <v>2563</v>
      </c>
      <c r="D2409" s="203" t="s">
        <v>1046</v>
      </c>
      <c r="E2409" s="226"/>
      <c r="F2409" s="226">
        <v>100000</v>
      </c>
      <c r="G2409" s="227">
        <v>582432.06000000099</v>
      </c>
      <c r="H2409" s="192" t="s">
        <v>1128</v>
      </c>
    </row>
    <row r="2410" spans="1:8" ht="16" customHeight="1">
      <c r="A2410" s="185">
        <v>9</v>
      </c>
      <c r="B2410" s="261" t="s">
        <v>13</v>
      </c>
      <c r="C2410" s="229" t="s">
        <v>2564</v>
      </c>
      <c r="D2410" s="224" t="s">
        <v>1046</v>
      </c>
      <c r="E2410" s="226"/>
      <c r="F2410" s="226">
        <v>19278.43</v>
      </c>
      <c r="G2410" s="227">
        <v>563101.47000000102</v>
      </c>
      <c r="H2410" s="192" t="s">
        <v>1087</v>
      </c>
    </row>
    <row r="2411" spans="1:8" ht="16" customHeight="1">
      <c r="A2411" s="185">
        <v>9</v>
      </c>
      <c r="B2411" s="261" t="s">
        <v>13</v>
      </c>
      <c r="C2411" s="229" t="s">
        <v>2565</v>
      </c>
      <c r="D2411" s="224" t="s">
        <v>1046</v>
      </c>
      <c r="E2411" s="226"/>
      <c r="F2411" s="226">
        <v>272</v>
      </c>
      <c r="G2411" s="227">
        <v>481829.47000000102</v>
      </c>
      <c r="H2411" s="192" t="s">
        <v>1093</v>
      </c>
    </row>
    <row r="2412" spans="1:8" ht="16" customHeight="1">
      <c r="A2412" s="185">
        <v>9</v>
      </c>
      <c r="B2412" s="261" t="s">
        <v>13</v>
      </c>
      <c r="C2412" s="229" t="s">
        <v>2566</v>
      </c>
      <c r="D2412" s="224" t="s">
        <v>1046</v>
      </c>
      <c r="E2412" s="226"/>
      <c r="F2412" s="226">
        <v>1031.2</v>
      </c>
      <c r="G2412" s="227">
        <v>480798.27000000101</v>
      </c>
      <c r="H2412" s="192" t="s">
        <v>1053</v>
      </c>
    </row>
    <row r="2413" spans="1:8" ht="16" customHeight="1">
      <c r="A2413" s="185">
        <v>9</v>
      </c>
      <c r="B2413" s="261" t="s">
        <v>13</v>
      </c>
      <c r="C2413" s="229" t="s">
        <v>2567</v>
      </c>
      <c r="D2413" s="224" t="s">
        <v>1046</v>
      </c>
      <c r="E2413" s="226"/>
      <c r="F2413" s="226">
        <v>961.8</v>
      </c>
      <c r="G2413" s="227">
        <v>479836.47000000102</v>
      </c>
      <c r="H2413" s="192" t="s">
        <v>1075</v>
      </c>
    </row>
    <row r="2414" spans="1:8" ht="16" customHeight="1">
      <c r="A2414" s="185">
        <v>9</v>
      </c>
      <c r="B2414" s="261" t="s">
        <v>13</v>
      </c>
      <c r="C2414" s="229" t="s">
        <v>2568</v>
      </c>
      <c r="D2414" s="224" t="s">
        <v>1046</v>
      </c>
      <c r="E2414" s="226"/>
      <c r="F2414" s="226">
        <v>238</v>
      </c>
      <c r="G2414" s="227">
        <v>479598.47000000102</v>
      </c>
      <c r="H2414" s="192" t="s">
        <v>1110</v>
      </c>
    </row>
    <row r="2415" spans="1:8" ht="16" customHeight="1">
      <c r="A2415" s="185">
        <v>9</v>
      </c>
      <c r="B2415" s="261" t="s">
        <v>13</v>
      </c>
      <c r="C2415" s="229" t="s">
        <v>2569</v>
      </c>
      <c r="D2415" s="224" t="s">
        <v>1046</v>
      </c>
      <c r="E2415" s="226"/>
      <c r="F2415" s="226">
        <v>2040</v>
      </c>
      <c r="G2415" s="227">
        <v>477558.47000000102</v>
      </c>
      <c r="H2415" s="192" t="s">
        <v>1110</v>
      </c>
    </row>
    <row r="2416" spans="1:8" ht="16" customHeight="1">
      <c r="A2416" s="185">
        <v>9</v>
      </c>
      <c r="B2416" s="261" t="s">
        <v>13</v>
      </c>
      <c r="C2416" s="229" t="s">
        <v>2570</v>
      </c>
      <c r="D2416" s="224" t="s">
        <v>1046</v>
      </c>
      <c r="E2416" s="226"/>
      <c r="F2416" s="226">
        <v>4080</v>
      </c>
      <c r="G2416" s="227">
        <v>473478.47000000102</v>
      </c>
      <c r="H2416" s="192" t="s">
        <v>1087</v>
      </c>
    </row>
    <row r="2417" spans="1:8" ht="16" customHeight="1">
      <c r="A2417" s="185">
        <v>9</v>
      </c>
      <c r="B2417" s="261" t="s">
        <v>13</v>
      </c>
      <c r="C2417" s="229" t="s">
        <v>2571</v>
      </c>
      <c r="D2417" s="224" t="s">
        <v>1046</v>
      </c>
      <c r="E2417" s="226"/>
      <c r="F2417" s="226">
        <v>228</v>
      </c>
      <c r="G2417" s="227">
        <v>473250.47000000102</v>
      </c>
      <c r="H2417" s="192" t="s">
        <v>1075</v>
      </c>
    </row>
    <row r="2418" spans="1:8" ht="16" customHeight="1">
      <c r="A2418" s="185">
        <v>9</v>
      </c>
      <c r="B2418" s="261" t="s">
        <v>13</v>
      </c>
      <c r="C2418" s="229" t="s">
        <v>2572</v>
      </c>
      <c r="D2418" s="224" t="s">
        <v>1046</v>
      </c>
      <c r="E2418" s="226"/>
      <c r="F2418" s="226">
        <v>1000</v>
      </c>
      <c r="G2418" s="227">
        <v>472250.47000000102</v>
      </c>
      <c r="H2418" s="192" t="s">
        <v>1075</v>
      </c>
    </row>
    <row r="2419" spans="1:8" ht="16" customHeight="1">
      <c r="A2419" s="185">
        <v>9</v>
      </c>
      <c r="B2419" s="261" t="s">
        <v>13</v>
      </c>
      <c r="C2419" s="229" t="s">
        <v>2573</v>
      </c>
      <c r="D2419" s="224" t="s">
        <v>1046</v>
      </c>
      <c r="E2419" s="226"/>
      <c r="F2419" s="226">
        <v>3100</v>
      </c>
      <c r="G2419" s="227">
        <v>469150.47000000102</v>
      </c>
      <c r="H2419" s="192" t="s">
        <v>1050</v>
      </c>
    </row>
    <row r="2420" spans="1:8" ht="16" customHeight="1">
      <c r="A2420" s="185">
        <v>9</v>
      </c>
      <c r="B2420" s="261" t="s">
        <v>13</v>
      </c>
      <c r="C2420" s="229" t="s">
        <v>2574</v>
      </c>
      <c r="D2420" s="224" t="s">
        <v>1046</v>
      </c>
      <c r="E2420" s="226"/>
      <c r="F2420" s="226">
        <v>60</v>
      </c>
      <c r="G2420" s="227">
        <v>469090.47000000102</v>
      </c>
      <c r="H2420" s="192" t="s">
        <v>1053</v>
      </c>
    </row>
    <row r="2421" spans="1:8" ht="16" customHeight="1">
      <c r="A2421" s="185">
        <v>9</v>
      </c>
      <c r="B2421" s="261" t="s">
        <v>13</v>
      </c>
      <c r="C2421" s="229" t="s">
        <v>2575</v>
      </c>
      <c r="D2421" s="224" t="s">
        <v>1046</v>
      </c>
      <c r="E2421" s="226"/>
      <c r="F2421" s="226">
        <v>4000</v>
      </c>
      <c r="G2421" s="227">
        <v>465090.47000000102</v>
      </c>
      <c r="H2421" s="192" t="s">
        <v>1110</v>
      </c>
    </row>
    <row r="2422" spans="1:8" ht="16" customHeight="1">
      <c r="A2422" s="185">
        <v>9</v>
      </c>
      <c r="B2422" s="261" t="s">
        <v>13</v>
      </c>
      <c r="C2422" s="229" t="s">
        <v>2576</v>
      </c>
      <c r="D2422" s="224" t="s">
        <v>1046</v>
      </c>
      <c r="E2422" s="226"/>
      <c r="F2422" s="226">
        <v>3337</v>
      </c>
      <c r="G2422" s="227">
        <v>461753.47000000102</v>
      </c>
      <c r="H2422" s="192" t="s">
        <v>1104</v>
      </c>
    </row>
    <row r="2423" spans="1:8" ht="16" customHeight="1">
      <c r="A2423" s="185">
        <v>9</v>
      </c>
      <c r="B2423" s="261" t="s">
        <v>13</v>
      </c>
      <c r="C2423" s="229" t="s">
        <v>2577</v>
      </c>
      <c r="D2423" s="224" t="s">
        <v>1046</v>
      </c>
      <c r="E2423" s="226"/>
      <c r="F2423" s="226">
        <v>600</v>
      </c>
      <c r="G2423" s="227">
        <v>461153.47000000102</v>
      </c>
      <c r="H2423" s="192" t="s">
        <v>1081</v>
      </c>
    </row>
    <row r="2424" spans="1:8" ht="16" customHeight="1">
      <c r="A2424" s="185">
        <v>9</v>
      </c>
      <c r="B2424" s="261" t="s">
        <v>13</v>
      </c>
      <c r="C2424" s="229" t="s">
        <v>2578</v>
      </c>
      <c r="D2424" s="224" t="s">
        <v>1046</v>
      </c>
      <c r="E2424" s="226"/>
      <c r="F2424" s="226">
        <v>4060</v>
      </c>
      <c r="G2424" s="227">
        <v>457093.47000000102</v>
      </c>
      <c r="H2424" s="192" t="s">
        <v>1110</v>
      </c>
    </row>
    <row r="2425" spans="1:8" ht="16" customHeight="1">
      <c r="A2425" s="185">
        <v>9</v>
      </c>
      <c r="B2425" s="261" t="s">
        <v>13</v>
      </c>
      <c r="C2425" s="229" t="s">
        <v>2579</v>
      </c>
      <c r="D2425" s="224" t="s">
        <v>1046</v>
      </c>
      <c r="E2425" s="226"/>
      <c r="F2425" s="226">
        <v>22670.19</v>
      </c>
      <c r="G2425" s="227">
        <v>434423.28000000102</v>
      </c>
      <c r="H2425" s="192" t="s">
        <v>1110</v>
      </c>
    </row>
    <row r="2426" spans="1:8" ht="16" customHeight="1">
      <c r="A2426" s="185">
        <v>9</v>
      </c>
      <c r="B2426" s="261" t="s">
        <v>13</v>
      </c>
      <c r="C2426" s="229" t="s">
        <v>2580</v>
      </c>
      <c r="D2426" s="224" t="s">
        <v>1046</v>
      </c>
      <c r="E2426" s="226"/>
      <c r="F2426" s="226">
        <v>10000</v>
      </c>
      <c r="G2426" s="227">
        <v>424423.28000000102</v>
      </c>
      <c r="H2426" s="192" t="s">
        <v>1110</v>
      </c>
    </row>
    <row r="2427" spans="1:8" ht="16" customHeight="1">
      <c r="A2427" s="185">
        <v>9</v>
      </c>
      <c r="B2427" s="261" t="s">
        <v>13</v>
      </c>
      <c r="C2427" s="229" t="s">
        <v>1165</v>
      </c>
      <c r="D2427" s="224" t="s">
        <v>1046</v>
      </c>
      <c r="E2427" s="226"/>
      <c r="F2427" s="226">
        <v>169.1</v>
      </c>
      <c r="G2427" s="227">
        <v>407654.18000000098</v>
      </c>
      <c r="H2427" s="192" t="s">
        <v>1071</v>
      </c>
    </row>
    <row r="2428" spans="1:8" ht="16" customHeight="1">
      <c r="A2428" s="185">
        <v>9</v>
      </c>
      <c r="B2428" s="261" t="s">
        <v>13</v>
      </c>
      <c r="C2428" s="229" t="s">
        <v>2581</v>
      </c>
      <c r="D2428" s="224" t="s">
        <v>1046</v>
      </c>
      <c r="E2428" s="226"/>
      <c r="F2428" s="226">
        <v>8385.2000000000007</v>
      </c>
      <c r="G2428" s="227">
        <v>399268.98000000097</v>
      </c>
      <c r="H2428" s="192" t="s">
        <v>1102</v>
      </c>
    </row>
    <row r="2429" spans="1:8" ht="16" customHeight="1">
      <c r="A2429" s="185">
        <v>9</v>
      </c>
      <c r="B2429" s="261" t="s">
        <v>13</v>
      </c>
      <c r="C2429" s="229" t="s">
        <v>2582</v>
      </c>
      <c r="D2429" s="224" t="s">
        <v>1046</v>
      </c>
      <c r="E2429" s="226"/>
      <c r="F2429" s="226">
        <v>100</v>
      </c>
      <c r="G2429" s="227">
        <v>399168.98000000097</v>
      </c>
      <c r="H2429" s="192" t="s">
        <v>1102</v>
      </c>
    </row>
    <row r="2430" spans="1:8" ht="16" customHeight="1">
      <c r="A2430" s="185">
        <v>9</v>
      </c>
      <c r="B2430" s="261" t="s">
        <v>13</v>
      </c>
      <c r="C2430" s="229" t="s">
        <v>2583</v>
      </c>
      <c r="D2430" s="224" t="s">
        <v>1046</v>
      </c>
      <c r="E2430" s="226"/>
      <c r="F2430" s="226">
        <v>20000</v>
      </c>
      <c r="G2430" s="227">
        <v>353989.950000001</v>
      </c>
      <c r="H2430" s="192" t="s">
        <v>1110</v>
      </c>
    </row>
    <row r="2431" spans="1:8" ht="16" customHeight="1">
      <c r="A2431" s="185">
        <v>9</v>
      </c>
      <c r="B2431" s="261" t="s">
        <v>13</v>
      </c>
      <c r="C2431" s="229" t="s">
        <v>1165</v>
      </c>
      <c r="D2431" s="224" t="s">
        <v>1046</v>
      </c>
      <c r="E2431" s="226"/>
      <c r="F2431" s="226">
        <v>158.35</v>
      </c>
      <c r="G2431" s="227">
        <v>353831.60000000102</v>
      </c>
      <c r="H2431" s="192" t="s">
        <v>1071</v>
      </c>
    </row>
    <row r="2432" spans="1:8" ht="16" customHeight="1">
      <c r="A2432" s="185">
        <v>9</v>
      </c>
      <c r="B2432" s="261" t="s">
        <v>13</v>
      </c>
      <c r="C2432" s="229" t="s">
        <v>2584</v>
      </c>
      <c r="D2432" s="224" t="s">
        <v>1046</v>
      </c>
      <c r="E2432" s="226"/>
      <c r="F2432" s="226">
        <v>2978</v>
      </c>
      <c r="G2432" s="227">
        <v>350853.60000000102</v>
      </c>
      <c r="H2432" s="192" t="s">
        <v>1047</v>
      </c>
    </row>
    <row r="2433" spans="1:8" ht="16" customHeight="1">
      <c r="A2433" s="185">
        <v>9</v>
      </c>
      <c r="B2433" s="261" t="s">
        <v>13</v>
      </c>
      <c r="C2433" s="229" t="s">
        <v>2585</v>
      </c>
      <c r="D2433" s="224" t="s">
        <v>1046</v>
      </c>
      <c r="E2433" s="226"/>
      <c r="F2433" s="226">
        <v>5740</v>
      </c>
      <c r="G2433" s="227">
        <v>295113.60000000102</v>
      </c>
      <c r="H2433" s="192" t="s">
        <v>1047</v>
      </c>
    </row>
    <row r="2434" spans="1:8" ht="16" customHeight="1">
      <c r="A2434" s="185">
        <v>9</v>
      </c>
      <c r="B2434" s="261" t="s">
        <v>13</v>
      </c>
      <c r="C2434" s="229" t="s">
        <v>2586</v>
      </c>
      <c r="D2434" s="224" t="s">
        <v>1046</v>
      </c>
      <c r="E2434" s="226"/>
      <c r="F2434" s="226">
        <v>200222.41</v>
      </c>
      <c r="G2434" s="227">
        <v>94891.190000001006</v>
      </c>
      <c r="H2434" s="192" t="s">
        <v>1110</v>
      </c>
    </row>
    <row r="2435" spans="1:8" ht="16" customHeight="1">
      <c r="A2435" s="185">
        <v>9</v>
      </c>
      <c r="B2435" s="261" t="s">
        <v>13</v>
      </c>
      <c r="C2435" s="229" t="s">
        <v>1165</v>
      </c>
      <c r="D2435" s="224" t="s">
        <v>1046</v>
      </c>
      <c r="E2435" s="226"/>
      <c r="F2435" s="226">
        <v>10.1</v>
      </c>
      <c r="G2435" s="227">
        <v>94881.090000001001</v>
      </c>
      <c r="H2435" s="192" t="s">
        <v>1071</v>
      </c>
    </row>
    <row r="2436" spans="1:8" ht="16" customHeight="1">
      <c r="A2436" s="185">
        <v>9</v>
      </c>
      <c r="B2436" s="261" t="s">
        <v>13</v>
      </c>
      <c r="C2436" s="229" t="s">
        <v>1165</v>
      </c>
      <c r="D2436" s="224" t="s">
        <v>1046</v>
      </c>
      <c r="E2436" s="226"/>
      <c r="F2436" s="226">
        <v>75.05</v>
      </c>
      <c r="G2436" s="227">
        <v>94806.040000000998</v>
      </c>
      <c r="H2436" s="192" t="s">
        <v>1071</v>
      </c>
    </row>
    <row r="2437" spans="1:8" ht="16" customHeight="1">
      <c r="A2437" s="185">
        <v>9</v>
      </c>
      <c r="B2437" s="261" t="s">
        <v>13</v>
      </c>
      <c r="C2437" s="229" t="s">
        <v>2587</v>
      </c>
      <c r="D2437" s="224" t="s">
        <v>1046</v>
      </c>
      <c r="E2437" s="226"/>
      <c r="F2437" s="226">
        <v>2000</v>
      </c>
      <c r="G2437" s="227">
        <v>92806.040000000998</v>
      </c>
      <c r="H2437" s="192" t="s">
        <v>1110</v>
      </c>
    </row>
    <row r="2438" spans="1:8" ht="16" customHeight="1">
      <c r="A2438" s="185">
        <v>9</v>
      </c>
      <c r="B2438" s="261" t="s">
        <v>13</v>
      </c>
      <c r="C2438" s="229" t="s">
        <v>2588</v>
      </c>
      <c r="D2438" s="224" t="s">
        <v>1046</v>
      </c>
      <c r="E2438" s="226"/>
      <c r="F2438" s="226">
        <v>4120</v>
      </c>
      <c r="G2438" s="227">
        <v>88686.040000000998</v>
      </c>
      <c r="H2438" s="192" t="s">
        <v>1110</v>
      </c>
    </row>
    <row r="2439" spans="1:8" ht="16" customHeight="1">
      <c r="A2439" s="185">
        <v>9</v>
      </c>
      <c r="B2439" s="261" t="s">
        <v>13</v>
      </c>
      <c r="C2439" s="229" t="s">
        <v>2589</v>
      </c>
      <c r="D2439" s="224" t="s">
        <v>1046</v>
      </c>
      <c r="E2439" s="226"/>
      <c r="F2439" s="226">
        <v>3420</v>
      </c>
      <c r="G2439" s="227">
        <v>85266.040000000998</v>
      </c>
      <c r="H2439" s="192" t="s">
        <v>1110</v>
      </c>
    </row>
    <row r="2440" spans="1:8" ht="16" customHeight="1">
      <c r="A2440" s="185">
        <v>9</v>
      </c>
      <c r="B2440" s="261" t="s">
        <v>13</v>
      </c>
      <c r="C2440" s="229" t="s">
        <v>2590</v>
      </c>
      <c r="D2440" s="203" t="s">
        <v>1046</v>
      </c>
      <c r="E2440" s="226"/>
      <c r="F2440" s="226">
        <v>11332.2</v>
      </c>
      <c r="G2440" s="227">
        <v>73733.840000001001</v>
      </c>
      <c r="H2440" s="192" t="s">
        <v>1106</v>
      </c>
    </row>
    <row r="2441" spans="1:8" ht="16" customHeight="1">
      <c r="A2441" s="185">
        <v>9</v>
      </c>
      <c r="B2441" s="261" t="s">
        <v>13</v>
      </c>
      <c r="C2441" s="229" t="s">
        <v>2591</v>
      </c>
      <c r="D2441" s="224" t="s">
        <v>1046</v>
      </c>
      <c r="E2441" s="226"/>
      <c r="F2441" s="226">
        <v>2000</v>
      </c>
      <c r="G2441" s="227">
        <v>42626.440000000999</v>
      </c>
      <c r="H2441" s="192" t="s">
        <v>1081</v>
      </c>
    </row>
    <row r="2442" spans="1:8" ht="16" customHeight="1">
      <c r="A2442" s="185">
        <v>9</v>
      </c>
      <c r="B2442" s="261" t="s">
        <v>13</v>
      </c>
      <c r="C2442" s="229" t="s">
        <v>2592</v>
      </c>
      <c r="D2442" s="203" t="s">
        <v>1046</v>
      </c>
      <c r="E2442" s="226"/>
      <c r="F2442" s="226">
        <v>1170</v>
      </c>
      <c r="G2442" s="227">
        <v>41456.440000000999</v>
      </c>
      <c r="H2442" s="192" t="s">
        <v>1128</v>
      </c>
    </row>
    <row r="2443" spans="1:8" ht="16" customHeight="1">
      <c r="A2443" s="185">
        <v>9</v>
      </c>
      <c r="B2443" s="261" t="s">
        <v>13</v>
      </c>
      <c r="C2443" s="229" t="s">
        <v>1165</v>
      </c>
      <c r="D2443" s="224" t="s">
        <v>1046</v>
      </c>
      <c r="E2443" s="226"/>
      <c r="F2443" s="226">
        <v>86.3</v>
      </c>
      <c r="G2443" s="227">
        <v>31370.140000001</v>
      </c>
      <c r="H2443" s="192" t="s">
        <v>1071</v>
      </c>
    </row>
    <row r="2444" spans="1:8" ht="16" customHeight="1">
      <c r="A2444" s="185">
        <v>4</v>
      </c>
      <c r="B2444" s="193" t="s">
        <v>1064</v>
      </c>
      <c r="C2444" s="202" t="s">
        <v>2593</v>
      </c>
      <c r="D2444" s="203" t="s">
        <v>1046</v>
      </c>
      <c r="E2444" s="201"/>
      <c r="F2444" s="201">
        <v>17533.66</v>
      </c>
      <c r="G2444" s="197"/>
      <c r="H2444" s="192" t="s">
        <v>1097</v>
      </c>
    </row>
    <row r="2445" spans="1:8" ht="16" customHeight="1">
      <c r="A2445" s="185">
        <v>2</v>
      </c>
      <c r="B2445" s="261" t="s">
        <v>13</v>
      </c>
      <c r="C2445" s="199" t="s">
        <v>2594</v>
      </c>
      <c r="D2445" s="203" t="s">
        <v>1046</v>
      </c>
      <c r="E2445" s="218"/>
      <c r="F2445" s="218">
        <v>500</v>
      </c>
      <c r="G2445" s="205">
        <v>55205.09</v>
      </c>
      <c r="H2445" s="192" t="s">
        <v>1053</v>
      </c>
    </row>
    <row r="2446" spans="1:8" ht="16" customHeight="1">
      <c r="A2446" s="185">
        <v>2</v>
      </c>
      <c r="B2446" s="261" t="s">
        <v>13</v>
      </c>
      <c r="C2446" s="219" t="s">
        <v>2595</v>
      </c>
      <c r="D2446" s="224" t="s">
        <v>1046</v>
      </c>
      <c r="E2446" s="218"/>
      <c r="F2446" s="218">
        <v>6049.55</v>
      </c>
      <c r="G2446" s="205">
        <v>180958.35</v>
      </c>
      <c r="H2446" s="192" t="s">
        <v>1128</v>
      </c>
    </row>
    <row r="2447" spans="1:8" ht="16" customHeight="1">
      <c r="A2447" s="185">
        <v>2</v>
      </c>
      <c r="B2447" s="261" t="s">
        <v>13</v>
      </c>
      <c r="C2447" s="209" t="s">
        <v>2596</v>
      </c>
      <c r="D2447" s="203" t="s">
        <v>1046</v>
      </c>
      <c r="E2447" s="218"/>
      <c r="F2447" s="218">
        <v>34672.910000000003</v>
      </c>
      <c r="G2447" s="205">
        <v>138408.91</v>
      </c>
      <c r="H2447" s="192" t="s">
        <v>1106</v>
      </c>
    </row>
    <row r="2448" spans="1:8" ht="16" customHeight="1">
      <c r="A2448" s="185">
        <v>2</v>
      </c>
      <c r="B2448" s="261" t="s">
        <v>13</v>
      </c>
      <c r="C2448" s="209" t="s">
        <v>2597</v>
      </c>
      <c r="D2448" s="224" t="s">
        <v>1046</v>
      </c>
      <c r="E2448" s="218"/>
      <c r="F2448" s="218">
        <v>25000</v>
      </c>
      <c r="G2448" s="205">
        <v>62399.91</v>
      </c>
      <c r="H2448" s="192" t="s">
        <v>1110</v>
      </c>
    </row>
    <row r="2449" spans="1:8" ht="16" customHeight="1">
      <c r="A2449" s="185">
        <v>2</v>
      </c>
      <c r="B2449" s="261" t="s">
        <v>13</v>
      </c>
      <c r="C2449" s="219" t="s">
        <v>2598</v>
      </c>
      <c r="D2449" s="203" t="s">
        <v>1046</v>
      </c>
      <c r="E2449" s="218"/>
      <c r="F2449" s="218">
        <v>143396.94</v>
      </c>
      <c r="G2449" s="205"/>
      <c r="H2449" s="192" t="s">
        <v>1097</v>
      </c>
    </row>
    <row r="2450" spans="1:8" ht="16" customHeight="1">
      <c r="A2450" s="185">
        <v>5</v>
      </c>
      <c r="B2450" s="261" t="s">
        <v>13</v>
      </c>
      <c r="C2450" s="210" t="s">
        <v>1165</v>
      </c>
      <c r="D2450" s="203" t="s">
        <v>1046</v>
      </c>
      <c r="E2450" s="204"/>
      <c r="F2450" s="204">
        <v>212.86</v>
      </c>
      <c r="G2450" s="205">
        <v>127649.60000000001</v>
      </c>
      <c r="H2450" s="192" t="s">
        <v>1071</v>
      </c>
    </row>
    <row r="2451" spans="1:8" ht="16" customHeight="1">
      <c r="A2451" s="185">
        <v>5</v>
      </c>
      <c r="B2451" s="261" t="s">
        <v>13</v>
      </c>
      <c r="C2451" s="210" t="s">
        <v>1165</v>
      </c>
      <c r="D2451" s="203" t="s">
        <v>1046</v>
      </c>
      <c r="E2451" s="204"/>
      <c r="F2451" s="204">
        <v>177.96</v>
      </c>
      <c r="G2451" s="205">
        <v>127471.64</v>
      </c>
      <c r="H2451" s="192" t="s">
        <v>1071</v>
      </c>
    </row>
    <row r="2452" spans="1:8" ht="16" customHeight="1">
      <c r="A2452" s="185">
        <v>5</v>
      </c>
      <c r="B2452" s="261" t="s">
        <v>13</v>
      </c>
      <c r="C2452" s="210" t="s">
        <v>1165</v>
      </c>
      <c r="D2452" s="203" t="s">
        <v>1046</v>
      </c>
      <c r="E2452" s="204"/>
      <c r="F2452" s="204">
        <v>189.15</v>
      </c>
      <c r="G2452" s="205">
        <v>127282.49</v>
      </c>
      <c r="H2452" s="192" t="s">
        <v>1071</v>
      </c>
    </row>
    <row r="2453" spans="1:8" ht="16" customHeight="1">
      <c r="A2453" s="185">
        <v>5</v>
      </c>
      <c r="B2453" s="261" t="s">
        <v>13</v>
      </c>
      <c r="C2453" s="210" t="s">
        <v>1165</v>
      </c>
      <c r="D2453" s="203" t="s">
        <v>1046</v>
      </c>
      <c r="E2453" s="204"/>
      <c r="F2453" s="204">
        <v>189.15</v>
      </c>
      <c r="G2453" s="205">
        <v>127093.34000000001</v>
      </c>
      <c r="H2453" s="192" t="s">
        <v>1071</v>
      </c>
    </row>
    <row r="2454" spans="1:8" ht="16" customHeight="1">
      <c r="A2454" s="185">
        <v>5</v>
      </c>
      <c r="B2454" s="261" t="s">
        <v>13</v>
      </c>
      <c r="C2454" s="210" t="s">
        <v>1165</v>
      </c>
      <c r="D2454" s="203" t="s">
        <v>1046</v>
      </c>
      <c r="E2454" s="204"/>
      <c r="F2454" s="204">
        <v>600</v>
      </c>
      <c r="G2454" s="205">
        <v>126493.34000000001</v>
      </c>
      <c r="H2454" s="192" t="s">
        <v>1071</v>
      </c>
    </row>
    <row r="2455" spans="1:8" ht="16" customHeight="1">
      <c r="A2455" s="185">
        <v>5</v>
      </c>
      <c r="B2455" s="261" t="s">
        <v>13</v>
      </c>
      <c r="C2455" s="210" t="s">
        <v>1165</v>
      </c>
      <c r="D2455" s="203" t="s">
        <v>1046</v>
      </c>
      <c r="E2455" s="204"/>
      <c r="F2455" s="204">
        <v>73.150000000000006</v>
      </c>
      <c r="G2455" s="205">
        <v>126420.19000000002</v>
      </c>
      <c r="H2455" s="192" t="s">
        <v>1071</v>
      </c>
    </row>
    <row r="2456" spans="1:8" ht="16" customHeight="1">
      <c r="A2456" s="185">
        <v>5</v>
      </c>
      <c r="B2456" s="261" t="s">
        <v>13</v>
      </c>
      <c r="C2456" s="210" t="s">
        <v>1165</v>
      </c>
      <c r="D2456" s="203" t="s">
        <v>1046</v>
      </c>
      <c r="E2456" s="204"/>
      <c r="F2456" s="204">
        <v>144.37</v>
      </c>
      <c r="G2456" s="205">
        <v>126275.82000000002</v>
      </c>
      <c r="H2456" s="192" t="s">
        <v>1071</v>
      </c>
    </row>
    <row r="2457" spans="1:8" ht="16" customHeight="1">
      <c r="A2457" s="185">
        <v>5</v>
      </c>
      <c r="B2457" s="261" t="s">
        <v>13</v>
      </c>
      <c r="C2457" s="210" t="s">
        <v>1165</v>
      </c>
      <c r="D2457" s="203" t="s">
        <v>1046</v>
      </c>
      <c r="E2457" s="204"/>
      <c r="F2457" s="204">
        <v>151.86000000000001</v>
      </c>
      <c r="G2457" s="205">
        <v>126123.96000000002</v>
      </c>
      <c r="H2457" s="192" t="s">
        <v>1071</v>
      </c>
    </row>
    <row r="2458" spans="1:8" ht="16" customHeight="1">
      <c r="A2458" s="185">
        <v>5</v>
      </c>
      <c r="B2458" s="261" t="s">
        <v>13</v>
      </c>
      <c r="C2458" s="210" t="s">
        <v>1165</v>
      </c>
      <c r="D2458" s="203" t="s">
        <v>1046</v>
      </c>
      <c r="E2458" s="204"/>
      <c r="F2458" s="204">
        <v>189.15</v>
      </c>
      <c r="G2458" s="205">
        <v>125934.81000000003</v>
      </c>
      <c r="H2458" s="192" t="s">
        <v>1071</v>
      </c>
    </row>
    <row r="2459" spans="1:8" ht="16" customHeight="1">
      <c r="A2459" s="185">
        <v>5</v>
      </c>
      <c r="B2459" s="261" t="s">
        <v>13</v>
      </c>
      <c r="C2459" s="210" t="s">
        <v>1165</v>
      </c>
      <c r="D2459" s="203" t="s">
        <v>1046</v>
      </c>
      <c r="E2459" s="204"/>
      <c r="F2459" s="204">
        <v>10</v>
      </c>
      <c r="G2459" s="205">
        <v>125924.81000000003</v>
      </c>
      <c r="H2459" s="192" t="s">
        <v>1071</v>
      </c>
    </row>
    <row r="2460" spans="1:8" ht="16" customHeight="1">
      <c r="A2460" s="185">
        <v>5</v>
      </c>
      <c r="B2460" s="261" t="s">
        <v>13</v>
      </c>
      <c r="C2460" s="210" t="s">
        <v>1165</v>
      </c>
      <c r="D2460" s="203" t="s">
        <v>1046</v>
      </c>
      <c r="E2460" s="204"/>
      <c r="F2460" s="204">
        <v>76.650000000000006</v>
      </c>
      <c r="G2460" s="205">
        <v>125848.16000000003</v>
      </c>
      <c r="H2460" s="192" t="s">
        <v>1071</v>
      </c>
    </row>
    <row r="2461" spans="1:8" ht="16" customHeight="1">
      <c r="A2461" s="185">
        <v>5</v>
      </c>
      <c r="B2461" s="261" t="s">
        <v>13</v>
      </c>
      <c r="C2461" s="210" t="s">
        <v>1165</v>
      </c>
      <c r="D2461" s="203" t="s">
        <v>1046</v>
      </c>
      <c r="E2461" s="204"/>
      <c r="F2461" s="204">
        <v>10</v>
      </c>
      <c r="G2461" s="205">
        <v>125838.16000000003</v>
      </c>
      <c r="H2461" s="192" t="s">
        <v>1071</v>
      </c>
    </row>
    <row r="2462" spans="1:8" ht="16" customHeight="1">
      <c r="A2462" s="185">
        <v>5</v>
      </c>
      <c r="B2462" s="261" t="s">
        <v>13</v>
      </c>
      <c r="C2462" s="210" t="s">
        <v>1165</v>
      </c>
      <c r="D2462" s="203" t="s">
        <v>1046</v>
      </c>
      <c r="E2462" s="204"/>
      <c r="F2462" s="204">
        <v>124.56</v>
      </c>
      <c r="G2462" s="205">
        <v>125713.60000000003</v>
      </c>
      <c r="H2462" s="192" t="s">
        <v>1071</v>
      </c>
    </row>
    <row r="2463" spans="1:8" ht="16" customHeight="1">
      <c r="A2463" s="185">
        <v>5</v>
      </c>
      <c r="B2463" s="261" t="s">
        <v>13</v>
      </c>
      <c r="C2463" s="210" t="s">
        <v>1165</v>
      </c>
      <c r="D2463" s="203" t="s">
        <v>1046</v>
      </c>
      <c r="E2463" s="204"/>
      <c r="F2463" s="204">
        <v>136.34</v>
      </c>
      <c r="G2463" s="205">
        <v>125577.26000000004</v>
      </c>
      <c r="H2463" s="192" t="s">
        <v>1071</v>
      </c>
    </row>
    <row r="2464" spans="1:8" ht="16" customHeight="1">
      <c r="A2464" s="185">
        <v>5</v>
      </c>
      <c r="B2464" s="261" t="s">
        <v>13</v>
      </c>
      <c r="C2464" s="210" t="s">
        <v>1165</v>
      </c>
      <c r="D2464" s="203" t="s">
        <v>1046</v>
      </c>
      <c r="E2464" s="204"/>
      <c r="F2464" s="204">
        <v>124.56</v>
      </c>
      <c r="G2464" s="205">
        <v>125452.70000000004</v>
      </c>
      <c r="H2464" s="192" t="s">
        <v>1071</v>
      </c>
    </row>
    <row r="2465" spans="1:8" ht="16" customHeight="1">
      <c r="A2465" s="185">
        <v>5</v>
      </c>
      <c r="B2465" s="261" t="s">
        <v>13</v>
      </c>
      <c r="C2465" s="210" t="s">
        <v>1165</v>
      </c>
      <c r="D2465" s="203" t="s">
        <v>1046</v>
      </c>
      <c r="E2465" s="204"/>
      <c r="F2465" s="204">
        <v>11.4</v>
      </c>
      <c r="G2465" s="205">
        <v>125441.30000000005</v>
      </c>
      <c r="H2465" s="192" t="s">
        <v>1071</v>
      </c>
    </row>
    <row r="2466" spans="1:8" ht="16" customHeight="1">
      <c r="A2466" s="185">
        <v>5</v>
      </c>
      <c r="B2466" s="261" t="s">
        <v>13</v>
      </c>
      <c r="C2466" s="210" t="s">
        <v>1165</v>
      </c>
      <c r="D2466" s="203" t="s">
        <v>1046</v>
      </c>
      <c r="E2466" s="204"/>
      <c r="F2466" s="204">
        <v>154.80000000000001</v>
      </c>
      <c r="G2466" s="205">
        <v>125286.50000000004</v>
      </c>
      <c r="H2466" s="192" t="s">
        <v>1071</v>
      </c>
    </row>
    <row r="2467" spans="1:8" ht="16" customHeight="1">
      <c r="A2467" s="185">
        <v>5</v>
      </c>
      <c r="B2467" s="261" t="s">
        <v>13</v>
      </c>
      <c r="C2467" s="210" t="s">
        <v>1165</v>
      </c>
      <c r="D2467" s="203" t="s">
        <v>1046</v>
      </c>
      <c r="E2467" s="204"/>
      <c r="F2467" s="204">
        <v>181.45</v>
      </c>
      <c r="G2467" s="205">
        <v>125105.05000000005</v>
      </c>
      <c r="H2467" s="192" t="s">
        <v>1071</v>
      </c>
    </row>
    <row r="2468" spans="1:8" ht="16" customHeight="1">
      <c r="A2468" s="185">
        <v>5</v>
      </c>
      <c r="B2468" s="261" t="s">
        <v>13</v>
      </c>
      <c r="C2468" s="210" t="s">
        <v>1165</v>
      </c>
      <c r="D2468" s="203" t="s">
        <v>1046</v>
      </c>
      <c r="E2468" s="204"/>
      <c r="F2468" s="204">
        <v>21.7</v>
      </c>
      <c r="G2468" s="205">
        <v>125083.35000000005</v>
      </c>
      <c r="H2468" s="192" t="s">
        <v>1071</v>
      </c>
    </row>
    <row r="2469" spans="1:8" ht="16" customHeight="1">
      <c r="A2469" s="185">
        <v>5</v>
      </c>
      <c r="B2469" s="261" t="s">
        <v>13</v>
      </c>
      <c r="C2469" s="210" t="s">
        <v>1165</v>
      </c>
      <c r="D2469" s="203" t="s">
        <v>1046</v>
      </c>
      <c r="E2469" s="204"/>
      <c r="F2469" s="204">
        <v>11.4</v>
      </c>
      <c r="G2469" s="205">
        <v>125071.95000000006</v>
      </c>
      <c r="H2469" s="192" t="s">
        <v>1071</v>
      </c>
    </row>
    <row r="2470" spans="1:8" ht="16" customHeight="1">
      <c r="A2470" s="185">
        <v>5</v>
      </c>
      <c r="B2470" s="261" t="s">
        <v>13</v>
      </c>
      <c r="C2470" s="210" t="s">
        <v>1165</v>
      </c>
      <c r="D2470" s="203" t="s">
        <v>1046</v>
      </c>
      <c r="E2470" s="204"/>
      <c r="F2470" s="204">
        <v>46.55</v>
      </c>
      <c r="G2470" s="205">
        <v>125025.40000000005</v>
      </c>
      <c r="H2470" s="192" t="s">
        <v>1071</v>
      </c>
    </row>
    <row r="2471" spans="1:8" ht="16" customHeight="1">
      <c r="A2471" s="185">
        <v>5</v>
      </c>
      <c r="B2471" s="261" t="s">
        <v>13</v>
      </c>
      <c r="C2471" s="210" t="s">
        <v>1165</v>
      </c>
      <c r="D2471" s="203" t="s">
        <v>1046</v>
      </c>
      <c r="E2471" s="204"/>
      <c r="F2471" s="204">
        <v>355</v>
      </c>
      <c r="G2471" s="205">
        <v>124670.40000000005</v>
      </c>
      <c r="H2471" s="192" t="s">
        <v>1071</v>
      </c>
    </row>
    <row r="2472" spans="1:8" ht="16" customHeight="1">
      <c r="A2472" s="185">
        <v>5</v>
      </c>
      <c r="B2472" s="261" t="s">
        <v>13</v>
      </c>
      <c r="C2472" s="210" t="s">
        <v>1165</v>
      </c>
      <c r="D2472" s="203" t="s">
        <v>1046</v>
      </c>
      <c r="E2472" s="204"/>
      <c r="F2472" s="204">
        <v>136.04</v>
      </c>
      <c r="G2472" s="205">
        <v>124534.36000000006</v>
      </c>
      <c r="H2472" s="192" t="s">
        <v>1071</v>
      </c>
    </row>
    <row r="2473" spans="1:8" ht="16" customHeight="1">
      <c r="A2473" s="185">
        <v>5</v>
      </c>
      <c r="B2473" s="261" t="s">
        <v>13</v>
      </c>
      <c r="C2473" s="210" t="s">
        <v>1165</v>
      </c>
      <c r="D2473" s="203" t="s">
        <v>1046</v>
      </c>
      <c r="E2473" s="204"/>
      <c r="F2473" s="204">
        <v>41.78</v>
      </c>
      <c r="G2473" s="205">
        <v>124492.58000000006</v>
      </c>
      <c r="H2473" s="192" t="s">
        <v>1071</v>
      </c>
    </row>
    <row r="2474" spans="1:8" ht="16" customHeight="1">
      <c r="A2474" s="185">
        <v>5</v>
      </c>
      <c r="B2474" s="261" t="s">
        <v>13</v>
      </c>
      <c r="C2474" s="210" t="s">
        <v>1165</v>
      </c>
      <c r="D2474" s="203" t="s">
        <v>1046</v>
      </c>
      <c r="E2474" s="204"/>
      <c r="F2474" s="204">
        <v>182</v>
      </c>
      <c r="G2474" s="205">
        <v>124310.58000000006</v>
      </c>
      <c r="H2474" s="192" t="s">
        <v>1071</v>
      </c>
    </row>
    <row r="2475" spans="1:8" ht="16" customHeight="1">
      <c r="A2475" s="185">
        <v>5</v>
      </c>
      <c r="B2475" s="261" t="s">
        <v>13</v>
      </c>
      <c r="C2475" s="210" t="s">
        <v>1165</v>
      </c>
      <c r="D2475" s="203" t="s">
        <v>1046</v>
      </c>
      <c r="E2475" s="204"/>
      <c r="F2475" s="204">
        <v>135</v>
      </c>
      <c r="G2475" s="205">
        <v>124175.58000000006</v>
      </c>
      <c r="H2475" s="192" t="s">
        <v>1071</v>
      </c>
    </row>
    <row r="2476" spans="1:8" ht="16" customHeight="1">
      <c r="A2476" s="185">
        <v>5</v>
      </c>
      <c r="B2476" s="261" t="s">
        <v>13</v>
      </c>
      <c r="C2476" s="210" t="s">
        <v>1165</v>
      </c>
      <c r="D2476" s="203" t="s">
        <v>1046</v>
      </c>
      <c r="E2476" s="204"/>
      <c r="F2476" s="204">
        <v>14</v>
      </c>
      <c r="G2476" s="205">
        <v>124161.58000000006</v>
      </c>
      <c r="H2476" s="192" t="s">
        <v>1071</v>
      </c>
    </row>
    <row r="2477" spans="1:8" ht="16" customHeight="1">
      <c r="A2477" s="185">
        <v>5</v>
      </c>
      <c r="B2477" s="261" t="s">
        <v>13</v>
      </c>
      <c r="C2477" s="210" t="s">
        <v>1165</v>
      </c>
      <c r="D2477" s="203" t="s">
        <v>1046</v>
      </c>
      <c r="E2477" s="204"/>
      <c r="F2477" s="204">
        <v>248</v>
      </c>
      <c r="G2477" s="205">
        <v>123913.58000000006</v>
      </c>
      <c r="H2477" s="192" t="s">
        <v>1071</v>
      </c>
    </row>
    <row r="2478" spans="1:8" ht="16" customHeight="1">
      <c r="A2478" s="185">
        <v>19</v>
      </c>
      <c r="B2478" s="261" t="s">
        <v>13</v>
      </c>
      <c r="C2478" s="202" t="s">
        <v>1165</v>
      </c>
      <c r="D2478" s="203" t="s">
        <v>1046</v>
      </c>
      <c r="E2478" s="204"/>
      <c r="F2478" s="204">
        <v>11.4</v>
      </c>
      <c r="G2478" s="205">
        <v>3101.6</v>
      </c>
      <c r="H2478" s="192" t="s">
        <v>1071</v>
      </c>
    </row>
    <row r="2479" spans="1:8" ht="16" customHeight="1">
      <c r="A2479" s="185">
        <v>19</v>
      </c>
      <c r="B2479" s="261" t="s">
        <v>13</v>
      </c>
      <c r="C2479" s="202" t="s">
        <v>1165</v>
      </c>
      <c r="D2479" s="203" t="s">
        <v>1046</v>
      </c>
      <c r="E2479" s="204"/>
      <c r="F2479" s="204">
        <v>11.4</v>
      </c>
      <c r="G2479" s="205">
        <v>3090.2</v>
      </c>
      <c r="H2479" s="192" t="s">
        <v>1071</v>
      </c>
    </row>
    <row r="2480" spans="1:8" ht="16" customHeight="1">
      <c r="A2480" s="185">
        <v>19</v>
      </c>
      <c r="B2480" s="261" t="s">
        <v>13</v>
      </c>
      <c r="C2480" s="202" t="s">
        <v>1165</v>
      </c>
      <c r="D2480" s="203" t="s">
        <v>1046</v>
      </c>
      <c r="E2480" s="204"/>
      <c r="F2480" s="204">
        <v>11.4</v>
      </c>
      <c r="G2480" s="205">
        <v>3078.8</v>
      </c>
      <c r="H2480" s="192" t="s">
        <v>1071</v>
      </c>
    </row>
    <row r="2481" spans="1:8" ht="16" customHeight="1">
      <c r="A2481" s="185">
        <v>19</v>
      </c>
      <c r="B2481" s="261" t="s">
        <v>13</v>
      </c>
      <c r="C2481" s="202" t="s">
        <v>1165</v>
      </c>
      <c r="D2481" s="203" t="s">
        <v>1046</v>
      </c>
      <c r="E2481" s="204"/>
      <c r="F2481" s="204">
        <v>10.1</v>
      </c>
      <c r="G2481" s="205">
        <v>3068.7</v>
      </c>
      <c r="H2481" s="192" t="s">
        <v>1071</v>
      </c>
    </row>
    <row r="2482" spans="1:8" ht="16" customHeight="1">
      <c r="A2482" s="185">
        <v>19</v>
      </c>
      <c r="B2482" s="261" t="s">
        <v>13</v>
      </c>
      <c r="C2482" s="202" t="s">
        <v>1165</v>
      </c>
      <c r="D2482" s="203" t="s">
        <v>1046</v>
      </c>
      <c r="E2482" s="204"/>
      <c r="F2482" s="204">
        <v>153.83000000000001</v>
      </c>
      <c r="G2482" s="205">
        <v>2914.87</v>
      </c>
      <c r="H2482" s="192" t="s">
        <v>1071</v>
      </c>
    </row>
    <row r="2483" spans="1:8" ht="16" customHeight="1">
      <c r="A2483" s="185">
        <v>19</v>
      </c>
      <c r="B2483" s="261" t="s">
        <v>13</v>
      </c>
      <c r="C2483" s="202" t="s">
        <v>1165</v>
      </c>
      <c r="D2483" s="203" t="s">
        <v>1046</v>
      </c>
      <c r="E2483" s="204"/>
      <c r="F2483" s="204">
        <v>164.85</v>
      </c>
      <c r="G2483" s="205">
        <v>2750.02</v>
      </c>
      <c r="H2483" s="192" t="s">
        <v>1071</v>
      </c>
    </row>
    <row r="2484" spans="1:8" ht="16" customHeight="1">
      <c r="A2484" s="185">
        <v>19</v>
      </c>
      <c r="B2484" s="261" t="s">
        <v>13</v>
      </c>
      <c r="C2484" s="202" t="s">
        <v>1165</v>
      </c>
      <c r="D2484" s="203" t="s">
        <v>1046</v>
      </c>
      <c r="E2484" s="204"/>
      <c r="F2484" s="204">
        <v>20.440000000000001</v>
      </c>
      <c r="G2484" s="205">
        <v>7729.58</v>
      </c>
      <c r="H2484" s="192" t="s">
        <v>1071</v>
      </c>
    </row>
    <row r="2485" spans="1:8" ht="16" customHeight="1">
      <c r="A2485" s="185">
        <v>19</v>
      </c>
      <c r="B2485" s="261" t="s">
        <v>13</v>
      </c>
      <c r="C2485" s="202" t="s">
        <v>2599</v>
      </c>
      <c r="D2485" s="203" t="s">
        <v>1046</v>
      </c>
      <c r="E2485" s="204"/>
      <c r="F2485" s="204">
        <v>231.99</v>
      </c>
      <c r="G2485" s="205">
        <v>7497.59</v>
      </c>
      <c r="H2485" s="192" t="s">
        <v>1106</v>
      </c>
    </row>
    <row r="2486" spans="1:8" ht="16" customHeight="1">
      <c r="A2486" s="185">
        <v>19</v>
      </c>
      <c r="B2486" s="261" t="s">
        <v>13</v>
      </c>
      <c r="C2486" s="202" t="s">
        <v>1165</v>
      </c>
      <c r="D2486" s="203" t="s">
        <v>1046</v>
      </c>
      <c r="E2486" s="204"/>
      <c r="F2486" s="204">
        <v>11.4</v>
      </c>
      <c r="G2486" s="205">
        <v>7486.19</v>
      </c>
      <c r="H2486" s="192" t="s">
        <v>1071</v>
      </c>
    </row>
    <row r="2487" spans="1:8" ht="16" customHeight="1">
      <c r="A2487" s="185">
        <v>19</v>
      </c>
      <c r="B2487" s="261" t="s">
        <v>13</v>
      </c>
      <c r="C2487" s="202" t="s">
        <v>1165</v>
      </c>
      <c r="D2487" s="203" t="s">
        <v>1046</v>
      </c>
      <c r="E2487" s="204"/>
      <c r="F2487" s="204">
        <v>14.25</v>
      </c>
      <c r="G2487" s="205">
        <v>7471.94</v>
      </c>
      <c r="H2487" s="192" t="s">
        <v>1071</v>
      </c>
    </row>
    <row r="2488" spans="1:8" ht="16" customHeight="1">
      <c r="A2488" s="185">
        <v>19</v>
      </c>
      <c r="B2488" s="261" t="s">
        <v>13</v>
      </c>
      <c r="C2488" s="202" t="s">
        <v>1165</v>
      </c>
      <c r="D2488" s="203" t="s">
        <v>1046</v>
      </c>
      <c r="E2488" s="204"/>
      <c r="F2488" s="204">
        <v>29.45</v>
      </c>
      <c r="G2488" s="205">
        <v>7442.49</v>
      </c>
      <c r="H2488" s="192" t="s">
        <v>1071</v>
      </c>
    </row>
    <row r="2489" spans="1:8" ht="16" customHeight="1">
      <c r="A2489" s="185">
        <v>19</v>
      </c>
      <c r="B2489" s="261" t="s">
        <v>13</v>
      </c>
      <c r="C2489" s="202" t="s">
        <v>1165</v>
      </c>
      <c r="D2489" s="203" t="s">
        <v>1046</v>
      </c>
      <c r="E2489" s="204"/>
      <c r="F2489" s="204">
        <v>29.45</v>
      </c>
      <c r="G2489" s="205">
        <v>7413.04</v>
      </c>
      <c r="H2489" s="192" t="s">
        <v>1071</v>
      </c>
    </row>
    <row r="2490" spans="1:8" ht="16" customHeight="1">
      <c r="A2490" s="185">
        <v>19</v>
      </c>
      <c r="B2490" s="261" t="s">
        <v>13</v>
      </c>
      <c r="C2490" s="202" t="s">
        <v>1165</v>
      </c>
      <c r="D2490" s="203" t="s">
        <v>1046</v>
      </c>
      <c r="E2490" s="204"/>
      <c r="F2490" s="204">
        <v>20.9</v>
      </c>
      <c r="G2490" s="205">
        <v>7392.14</v>
      </c>
      <c r="H2490" s="192" t="s">
        <v>1071</v>
      </c>
    </row>
    <row r="2491" spans="1:8" ht="16" customHeight="1">
      <c r="A2491" s="185">
        <v>19</v>
      </c>
      <c r="B2491" s="261" t="s">
        <v>13</v>
      </c>
      <c r="C2491" s="202" t="s">
        <v>1165</v>
      </c>
      <c r="D2491" s="203" t="s">
        <v>1046</v>
      </c>
      <c r="E2491" s="204"/>
      <c r="F2491" s="204">
        <v>31.92</v>
      </c>
      <c r="G2491" s="205">
        <v>7360.22</v>
      </c>
      <c r="H2491" s="192" t="s">
        <v>1071</v>
      </c>
    </row>
    <row r="2492" spans="1:8" ht="16" customHeight="1">
      <c r="A2492" s="185">
        <v>19</v>
      </c>
      <c r="B2492" s="261" t="s">
        <v>13</v>
      </c>
      <c r="C2492" s="202" t="s">
        <v>1165</v>
      </c>
      <c r="D2492" s="203" t="s">
        <v>1046</v>
      </c>
      <c r="E2492" s="204"/>
      <c r="F2492" s="204">
        <v>29.45</v>
      </c>
      <c r="G2492" s="205">
        <v>7330.77</v>
      </c>
      <c r="H2492" s="192" t="s">
        <v>1071</v>
      </c>
    </row>
    <row r="2493" spans="1:8" ht="16" customHeight="1">
      <c r="A2493" s="185">
        <v>19</v>
      </c>
      <c r="B2493" s="261" t="s">
        <v>13</v>
      </c>
      <c r="C2493" s="202" t="s">
        <v>1165</v>
      </c>
      <c r="D2493" s="203" t="s">
        <v>1046</v>
      </c>
      <c r="E2493" s="204"/>
      <c r="F2493" s="204">
        <v>29.45</v>
      </c>
      <c r="G2493" s="205">
        <v>7301.32</v>
      </c>
      <c r="H2493" s="192" t="s">
        <v>1071</v>
      </c>
    </row>
    <row r="2494" spans="1:8" ht="16" customHeight="1">
      <c r="A2494" s="185">
        <v>19</v>
      </c>
      <c r="B2494" s="261" t="s">
        <v>13</v>
      </c>
      <c r="C2494" s="202" t="s">
        <v>1165</v>
      </c>
      <c r="D2494" s="203" t="s">
        <v>1046</v>
      </c>
      <c r="E2494" s="204"/>
      <c r="F2494" s="204">
        <v>35.15</v>
      </c>
      <c r="G2494" s="205">
        <v>7266.17</v>
      </c>
      <c r="H2494" s="192" t="s">
        <v>1071</v>
      </c>
    </row>
    <row r="2495" spans="1:8" ht="16" customHeight="1">
      <c r="A2495" s="185">
        <v>19</v>
      </c>
      <c r="B2495" s="261" t="s">
        <v>13</v>
      </c>
      <c r="C2495" s="202" t="s">
        <v>1165</v>
      </c>
      <c r="D2495" s="203" t="s">
        <v>1046</v>
      </c>
      <c r="E2495" s="204"/>
      <c r="F2495" s="204">
        <v>29.45</v>
      </c>
      <c r="G2495" s="205">
        <v>7236.72</v>
      </c>
      <c r="H2495" s="192" t="s">
        <v>1071</v>
      </c>
    </row>
    <row r="2496" spans="1:8" ht="16" customHeight="1">
      <c r="A2496" s="185">
        <v>19</v>
      </c>
      <c r="B2496" s="261" t="s">
        <v>13</v>
      </c>
      <c r="C2496" s="202" t="s">
        <v>2600</v>
      </c>
      <c r="D2496" s="203" t="s">
        <v>1046</v>
      </c>
      <c r="E2496" s="204"/>
      <c r="F2496" s="204">
        <v>1621.79</v>
      </c>
      <c r="G2496" s="205">
        <v>5614.93</v>
      </c>
      <c r="H2496" s="192" t="s">
        <v>1097</v>
      </c>
    </row>
    <row r="2497" spans="1:8" ht="16" customHeight="1">
      <c r="A2497" s="185">
        <v>19</v>
      </c>
      <c r="B2497" s="261" t="s">
        <v>13</v>
      </c>
      <c r="C2497" s="202" t="s">
        <v>1165</v>
      </c>
      <c r="D2497" s="203" t="s">
        <v>1046</v>
      </c>
      <c r="E2497" s="204"/>
      <c r="F2497" s="204">
        <v>29.45</v>
      </c>
      <c r="G2497" s="205">
        <v>5585.48</v>
      </c>
      <c r="H2497" s="192" t="s">
        <v>1071</v>
      </c>
    </row>
    <row r="2498" spans="1:8" ht="16" customHeight="1">
      <c r="A2498" s="185">
        <v>19</v>
      </c>
      <c r="B2498" s="261" t="s">
        <v>13</v>
      </c>
      <c r="C2498" s="202" t="s">
        <v>1165</v>
      </c>
      <c r="D2498" s="203" t="s">
        <v>1046</v>
      </c>
      <c r="E2498" s="204"/>
      <c r="F2498" s="204">
        <v>29.45</v>
      </c>
      <c r="G2498" s="205">
        <v>5556.03</v>
      </c>
      <c r="H2498" s="192" t="s">
        <v>1071</v>
      </c>
    </row>
    <row r="2499" spans="1:8" ht="16" customHeight="1">
      <c r="A2499" s="185">
        <v>19</v>
      </c>
      <c r="B2499" s="261" t="s">
        <v>13</v>
      </c>
      <c r="C2499" s="202" t="s">
        <v>1165</v>
      </c>
      <c r="D2499" s="203" t="s">
        <v>1046</v>
      </c>
      <c r="E2499" s="204"/>
      <c r="F2499" s="204">
        <v>31.92</v>
      </c>
      <c r="G2499" s="205">
        <v>5524.11</v>
      </c>
      <c r="H2499" s="192" t="s">
        <v>1071</v>
      </c>
    </row>
    <row r="2500" spans="1:8" ht="16" customHeight="1">
      <c r="A2500" s="185">
        <v>19</v>
      </c>
      <c r="B2500" s="261" t="s">
        <v>13</v>
      </c>
      <c r="C2500" s="202" t="s">
        <v>1165</v>
      </c>
      <c r="D2500" s="203" t="s">
        <v>1046</v>
      </c>
      <c r="E2500" s="204"/>
      <c r="F2500" s="204">
        <v>29.45</v>
      </c>
      <c r="G2500" s="205">
        <v>5494.66</v>
      </c>
      <c r="H2500" s="192" t="s">
        <v>1071</v>
      </c>
    </row>
    <row r="2501" spans="1:8" ht="16" customHeight="1">
      <c r="A2501" s="185">
        <v>19</v>
      </c>
      <c r="B2501" s="261" t="s">
        <v>13</v>
      </c>
      <c r="C2501" s="202" t="s">
        <v>1165</v>
      </c>
      <c r="D2501" s="203" t="s">
        <v>1046</v>
      </c>
      <c r="E2501" s="204"/>
      <c r="F2501" s="204">
        <v>29.45</v>
      </c>
      <c r="G2501" s="205">
        <v>5465.21</v>
      </c>
      <c r="H2501" s="192" t="s">
        <v>1071</v>
      </c>
    </row>
    <row r="2502" spans="1:8" ht="16" customHeight="1">
      <c r="A2502" s="185">
        <v>19</v>
      </c>
      <c r="B2502" s="261" t="s">
        <v>13</v>
      </c>
      <c r="C2502" s="202" t="s">
        <v>1165</v>
      </c>
      <c r="D2502" s="203" t="s">
        <v>1046</v>
      </c>
      <c r="E2502" s="204"/>
      <c r="F2502" s="204">
        <v>31.92</v>
      </c>
      <c r="G2502" s="205">
        <v>5433.29</v>
      </c>
      <c r="H2502" s="192" t="s">
        <v>1071</v>
      </c>
    </row>
    <row r="2503" spans="1:8" ht="16" customHeight="1">
      <c r="A2503" s="185">
        <v>53</v>
      </c>
      <c r="B2503" s="261" t="s">
        <v>13</v>
      </c>
      <c r="C2503" s="210" t="s">
        <v>2601</v>
      </c>
      <c r="D2503" s="203" t="s">
        <v>1046</v>
      </c>
      <c r="E2503" s="204"/>
      <c r="F2503" s="204">
        <v>2024.8</v>
      </c>
      <c r="G2503" s="205">
        <v>14638.95</v>
      </c>
      <c r="H2503" s="192" t="s">
        <v>1106</v>
      </c>
    </row>
    <row r="2504" spans="1:8" ht="16" customHeight="1">
      <c r="A2504" s="185">
        <v>2</v>
      </c>
      <c r="B2504" s="261" t="s">
        <v>13</v>
      </c>
      <c r="C2504" s="209" t="s">
        <v>2602</v>
      </c>
      <c r="D2504" s="203" t="s">
        <v>1046</v>
      </c>
      <c r="E2504" s="204"/>
      <c r="F2504" s="204">
        <v>3087.84</v>
      </c>
      <c r="G2504" s="205"/>
      <c r="H2504" s="192" t="s">
        <v>1106</v>
      </c>
    </row>
    <row r="2505" spans="1:8" ht="16" customHeight="1">
      <c r="A2505" s="185">
        <v>53</v>
      </c>
      <c r="B2505" s="261" t="s">
        <v>13</v>
      </c>
      <c r="C2505" s="210" t="s">
        <v>2603</v>
      </c>
      <c r="D2505" s="203" t="s">
        <v>1046</v>
      </c>
      <c r="E2505" s="204"/>
      <c r="F2505" s="204">
        <v>49.2</v>
      </c>
      <c r="G2505" s="205">
        <v>14589.75</v>
      </c>
      <c r="H2505" s="192" t="s">
        <v>1106</v>
      </c>
    </row>
    <row r="2506" spans="1:8" ht="16" customHeight="1">
      <c r="A2506" s="185">
        <v>53</v>
      </c>
      <c r="B2506" s="261" t="s">
        <v>13</v>
      </c>
      <c r="C2506" s="210" t="s">
        <v>2604</v>
      </c>
      <c r="D2506" s="203" t="s">
        <v>1046</v>
      </c>
      <c r="E2506" s="204"/>
      <c r="F2506" s="204">
        <v>4865.37</v>
      </c>
      <c r="G2506" s="205">
        <v>14884.68</v>
      </c>
      <c r="H2506" s="192" t="s">
        <v>1097</v>
      </c>
    </row>
    <row r="2507" spans="1:8" ht="16" customHeight="1">
      <c r="A2507" s="185">
        <v>53</v>
      </c>
      <c r="B2507" s="261" t="s">
        <v>13</v>
      </c>
      <c r="C2507" s="210" t="s">
        <v>2605</v>
      </c>
      <c r="D2507" s="203" t="s">
        <v>1046</v>
      </c>
      <c r="E2507" s="204"/>
      <c r="F2507" s="204">
        <v>6928.99</v>
      </c>
      <c r="G2507" s="205">
        <v>7955.6900000000196</v>
      </c>
      <c r="H2507" s="192" t="s">
        <v>1106</v>
      </c>
    </row>
    <row r="2508" spans="1:8" ht="16" customHeight="1">
      <c r="A2508" s="185">
        <v>53</v>
      </c>
      <c r="B2508" s="261" t="s">
        <v>13</v>
      </c>
      <c r="C2508" s="210" t="s">
        <v>2606</v>
      </c>
      <c r="D2508" s="203" t="s">
        <v>1046</v>
      </c>
      <c r="E2508" s="204"/>
      <c r="F2508" s="204">
        <v>16000</v>
      </c>
      <c r="G2508" s="205">
        <v>1955.6900000000201</v>
      </c>
      <c r="H2508" s="192" t="s">
        <v>1128</v>
      </c>
    </row>
    <row r="2509" spans="1:8" ht="16" customHeight="1">
      <c r="A2509" s="185">
        <v>46</v>
      </c>
      <c r="B2509" s="261" t="s">
        <v>13</v>
      </c>
      <c r="C2509" s="202" t="s">
        <v>2607</v>
      </c>
      <c r="D2509" s="203" t="s">
        <v>1046</v>
      </c>
      <c r="E2509" s="204"/>
      <c r="F2509" s="204">
        <v>100000</v>
      </c>
      <c r="G2509" s="205">
        <v>118819.83</v>
      </c>
      <c r="H2509" s="192" t="s">
        <v>1128</v>
      </c>
    </row>
    <row r="2510" spans="1:8" ht="16" customHeight="1">
      <c r="A2510" s="185">
        <v>46</v>
      </c>
      <c r="B2510" s="261" t="s">
        <v>13</v>
      </c>
      <c r="C2510" s="202" t="s">
        <v>2608</v>
      </c>
      <c r="D2510" s="203" t="s">
        <v>1046</v>
      </c>
      <c r="E2510" s="204"/>
      <c r="F2510" s="204">
        <v>44000</v>
      </c>
      <c r="G2510" s="205">
        <v>74819.83</v>
      </c>
      <c r="H2510" s="192" t="s">
        <v>1110</v>
      </c>
    </row>
    <row r="2511" spans="1:8" ht="16" customHeight="1">
      <c r="A2511" s="185">
        <v>46</v>
      </c>
      <c r="B2511" s="261" t="s">
        <v>13</v>
      </c>
      <c r="C2511" s="202" t="s">
        <v>2609</v>
      </c>
      <c r="D2511" s="203" t="s">
        <v>1046</v>
      </c>
      <c r="E2511" s="204"/>
      <c r="F2511" s="204">
        <v>42345</v>
      </c>
      <c r="G2511" s="205">
        <v>32474.83</v>
      </c>
      <c r="H2511" s="192" t="s">
        <v>1110</v>
      </c>
    </row>
    <row r="2512" spans="1:8" ht="16" customHeight="1">
      <c r="A2512" s="185">
        <v>16</v>
      </c>
      <c r="B2512" s="193" t="s">
        <v>1048</v>
      </c>
      <c r="C2512" s="202" t="s">
        <v>2610</v>
      </c>
      <c r="D2512" s="203" t="s">
        <v>1046</v>
      </c>
      <c r="E2512" s="206"/>
      <c r="F2512" s="204">
        <v>71089</v>
      </c>
      <c r="G2512" s="205">
        <v>958348.3</v>
      </c>
      <c r="H2512" s="192" t="s">
        <v>1050</v>
      </c>
    </row>
    <row r="2513" spans="1:8" ht="16" customHeight="1">
      <c r="A2513" s="185">
        <v>16</v>
      </c>
      <c r="B2513" s="193" t="s">
        <v>1048</v>
      </c>
      <c r="C2513" s="202" t="s">
        <v>2611</v>
      </c>
      <c r="D2513" s="203" t="s">
        <v>1046</v>
      </c>
      <c r="E2513" s="204"/>
      <c r="F2513" s="204">
        <v>20660</v>
      </c>
      <c r="G2513" s="205">
        <v>392386.76</v>
      </c>
      <c r="H2513" s="192" t="s">
        <v>1110</v>
      </c>
    </row>
    <row r="2514" spans="1:8" ht="16" customHeight="1">
      <c r="A2514" s="185">
        <v>16</v>
      </c>
      <c r="B2514" s="193" t="s">
        <v>1048</v>
      </c>
      <c r="C2514" s="202" t="s">
        <v>2612</v>
      </c>
      <c r="D2514" s="203" t="s">
        <v>1046</v>
      </c>
      <c r="E2514" s="204"/>
      <c r="F2514" s="204">
        <v>30000</v>
      </c>
      <c r="G2514" s="205">
        <v>362386.76</v>
      </c>
      <c r="H2514" s="192" t="s">
        <v>1050</v>
      </c>
    </row>
    <row r="2515" spans="1:8" ht="16" customHeight="1">
      <c r="A2515" s="185">
        <v>16</v>
      </c>
      <c r="B2515" s="193" t="s">
        <v>1048</v>
      </c>
      <c r="C2515" s="202" t="s">
        <v>2613</v>
      </c>
      <c r="D2515" s="203" t="s">
        <v>1046</v>
      </c>
      <c r="E2515" s="204"/>
      <c r="F2515" s="204">
        <v>19664.8</v>
      </c>
      <c r="G2515" s="205">
        <v>342721.96</v>
      </c>
      <c r="H2515" s="192" t="s">
        <v>1047</v>
      </c>
    </row>
    <row r="2516" spans="1:8" ht="16" customHeight="1">
      <c r="A2516" s="185">
        <v>16</v>
      </c>
      <c r="B2516" s="193" t="s">
        <v>1048</v>
      </c>
      <c r="C2516" s="202" t="s">
        <v>2614</v>
      </c>
      <c r="D2516" s="203" t="s">
        <v>1046</v>
      </c>
      <c r="E2516" s="204"/>
      <c r="F2516" s="204">
        <v>80000</v>
      </c>
      <c r="G2516" s="205">
        <v>2824120.16</v>
      </c>
      <c r="H2516" s="192" t="s">
        <v>1047</v>
      </c>
    </row>
    <row r="2517" spans="1:8" ht="16" customHeight="1">
      <c r="A2517" s="185">
        <v>16</v>
      </c>
      <c r="B2517" s="193" t="s">
        <v>1048</v>
      </c>
      <c r="C2517" s="202" t="s">
        <v>2615</v>
      </c>
      <c r="D2517" s="203" t="s">
        <v>1046</v>
      </c>
      <c r="E2517" s="204"/>
      <c r="F2517" s="204">
        <v>59528.04</v>
      </c>
      <c r="G2517" s="205">
        <v>1450165.82</v>
      </c>
      <c r="H2517" s="192" t="s">
        <v>1047</v>
      </c>
    </row>
    <row r="2518" spans="1:8" ht="16" customHeight="1">
      <c r="A2518" s="185">
        <v>16</v>
      </c>
      <c r="B2518" s="193" t="s">
        <v>1057</v>
      </c>
      <c r="C2518" s="202" t="s">
        <v>2616</v>
      </c>
      <c r="D2518" s="203" t="s">
        <v>1046</v>
      </c>
      <c r="E2518" s="204"/>
      <c r="F2518" s="204">
        <v>87001.75</v>
      </c>
      <c r="G2518" s="205">
        <v>187523.53</v>
      </c>
      <c r="H2518" s="192" t="s">
        <v>1047</v>
      </c>
    </row>
    <row r="2519" spans="1:8" ht="16" customHeight="1">
      <c r="A2519" s="185">
        <v>16</v>
      </c>
      <c r="B2519" s="193" t="s">
        <v>1057</v>
      </c>
      <c r="C2519" s="202" t="s">
        <v>2617</v>
      </c>
      <c r="D2519" s="203" t="s">
        <v>1046</v>
      </c>
      <c r="E2519" s="204"/>
      <c r="F2519" s="204">
        <v>22998.25</v>
      </c>
      <c r="G2519" s="205">
        <v>164525.28</v>
      </c>
      <c r="H2519" s="192" t="s">
        <v>1047</v>
      </c>
    </row>
    <row r="2520" spans="1:8" ht="16" customHeight="1">
      <c r="A2520" s="185">
        <v>16</v>
      </c>
      <c r="B2520" s="193" t="s">
        <v>1057</v>
      </c>
      <c r="C2520" s="202" t="s">
        <v>2618</v>
      </c>
      <c r="D2520" s="203" t="s">
        <v>1046</v>
      </c>
      <c r="E2520" s="204"/>
      <c r="F2520" s="204">
        <v>46200</v>
      </c>
      <c r="G2520" s="205">
        <v>118325.28</v>
      </c>
      <c r="H2520" s="192" t="s">
        <v>1047</v>
      </c>
    </row>
    <row r="2521" spans="1:8" ht="16" customHeight="1">
      <c r="A2521" s="185">
        <v>16</v>
      </c>
      <c r="B2521" s="193" t="s">
        <v>1057</v>
      </c>
      <c r="C2521" s="202" t="s">
        <v>2619</v>
      </c>
      <c r="D2521" s="203" t="s">
        <v>1046</v>
      </c>
      <c r="E2521" s="204"/>
      <c r="F2521" s="204">
        <v>51000</v>
      </c>
      <c r="G2521" s="205">
        <v>861563.77</v>
      </c>
      <c r="H2521" s="192" t="s">
        <v>1047</v>
      </c>
    </row>
    <row r="2522" spans="1:8" ht="16" customHeight="1">
      <c r="A2522" s="185">
        <v>16</v>
      </c>
      <c r="B2522" s="212" t="s">
        <v>1063</v>
      </c>
      <c r="C2522" s="202" t="s">
        <v>2620</v>
      </c>
      <c r="D2522" s="203" t="s">
        <v>1046</v>
      </c>
      <c r="E2522" s="204"/>
      <c r="F2522" s="204">
        <v>17800</v>
      </c>
      <c r="G2522" s="205">
        <v>195459.95</v>
      </c>
      <c r="H2522" s="192" t="s">
        <v>1047</v>
      </c>
    </row>
    <row r="2523" spans="1:8" ht="16" customHeight="1">
      <c r="A2523" s="185">
        <v>16</v>
      </c>
      <c r="B2523" s="212" t="s">
        <v>1063</v>
      </c>
      <c r="C2523" s="210" t="s">
        <v>2621</v>
      </c>
      <c r="D2523" s="203" t="s">
        <v>1046</v>
      </c>
      <c r="E2523" s="204"/>
      <c r="F2523" s="204">
        <v>10000</v>
      </c>
      <c r="G2523" s="205">
        <v>701230.92</v>
      </c>
      <c r="H2523" s="192" t="s">
        <v>1047</v>
      </c>
    </row>
    <row r="2524" spans="1:8" ht="16" customHeight="1">
      <c r="A2524" s="185">
        <v>16</v>
      </c>
      <c r="B2524" s="212" t="s">
        <v>1063</v>
      </c>
      <c r="C2524" s="210" t="s">
        <v>2622</v>
      </c>
      <c r="D2524" s="203" t="s">
        <v>1046</v>
      </c>
      <c r="E2524" s="204"/>
      <c r="F2524" s="204">
        <v>13947</v>
      </c>
      <c r="G2524" s="205">
        <v>687283.92</v>
      </c>
      <c r="H2524" s="192" t="s">
        <v>1047</v>
      </c>
    </row>
    <row r="2525" spans="1:8" ht="16" customHeight="1">
      <c r="A2525" s="185">
        <v>16</v>
      </c>
      <c r="B2525" s="193" t="s">
        <v>1044</v>
      </c>
      <c r="C2525" s="210" t="s">
        <v>2623</v>
      </c>
      <c r="D2525" s="203" t="s">
        <v>1046</v>
      </c>
      <c r="E2525" s="204"/>
      <c r="F2525" s="204">
        <v>7317.95</v>
      </c>
      <c r="G2525" s="205">
        <v>58592.299999999603</v>
      </c>
      <c r="H2525" s="192" t="s">
        <v>1047</v>
      </c>
    </row>
    <row r="2526" spans="1:8" ht="16" customHeight="1">
      <c r="A2526" s="185">
        <v>16</v>
      </c>
      <c r="B2526" s="193" t="s">
        <v>1044</v>
      </c>
      <c r="C2526" s="210" t="s">
        <v>2623</v>
      </c>
      <c r="D2526" s="203" t="s">
        <v>1046</v>
      </c>
      <c r="E2526" s="204"/>
      <c r="F2526" s="204">
        <v>5000</v>
      </c>
      <c r="G2526" s="205">
        <v>53592.299999999603</v>
      </c>
      <c r="H2526" s="192" t="s">
        <v>1047</v>
      </c>
    </row>
    <row r="2527" spans="1:8" ht="16" customHeight="1">
      <c r="A2527" s="185">
        <v>16</v>
      </c>
      <c r="B2527" s="193" t="s">
        <v>1044</v>
      </c>
      <c r="C2527" s="210" t="s">
        <v>2624</v>
      </c>
      <c r="D2527" s="203" t="s">
        <v>1046</v>
      </c>
      <c r="E2527" s="204"/>
      <c r="F2527" s="204">
        <v>8776.11</v>
      </c>
      <c r="G2527" s="205">
        <v>44816.189999999602</v>
      </c>
      <c r="H2527" s="192" t="s">
        <v>1047</v>
      </c>
    </row>
    <row r="2528" spans="1:8" ht="16" customHeight="1">
      <c r="A2528" s="185">
        <v>16</v>
      </c>
      <c r="B2528" s="193" t="s">
        <v>1044</v>
      </c>
      <c r="C2528" s="210" t="s">
        <v>2624</v>
      </c>
      <c r="D2528" s="203" t="s">
        <v>1046</v>
      </c>
      <c r="E2528" s="204"/>
      <c r="F2528" s="204">
        <v>2735.73</v>
      </c>
      <c r="G2528" s="205">
        <v>42080.459999999599</v>
      </c>
      <c r="H2528" s="192" t="s">
        <v>1047</v>
      </c>
    </row>
    <row r="2529" spans="1:8" ht="16" customHeight="1">
      <c r="A2529" s="185">
        <v>16</v>
      </c>
      <c r="B2529" s="193" t="s">
        <v>1044</v>
      </c>
      <c r="C2529" s="210" t="s">
        <v>2625</v>
      </c>
      <c r="D2529" s="203" t="s">
        <v>1046</v>
      </c>
      <c r="E2529" s="204"/>
      <c r="F2529" s="204">
        <v>6657.29</v>
      </c>
      <c r="G2529" s="205">
        <v>35423.169999999598</v>
      </c>
      <c r="H2529" s="192" t="s">
        <v>1047</v>
      </c>
    </row>
    <row r="2530" spans="1:8" ht="16" customHeight="1">
      <c r="A2530" s="185">
        <v>16</v>
      </c>
      <c r="B2530" s="193" t="s">
        <v>1044</v>
      </c>
      <c r="C2530" s="210" t="s">
        <v>2625</v>
      </c>
      <c r="D2530" s="203" t="s">
        <v>1046</v>
      </c>
      <c r="E2530" s="204"/>
      <c r="F2530" s="204">
        <v>4601.59</v>
      </c>
      <c r="G2530" s="205">
        <v>30821.579999999602</v>
      </c>
      <c r="H2530" s="192" t="s">
        <v>1047</v>
      </c>
    </row>
    <row r="2531" spans="1:8" ht="16" customHeight="1">
      <c r="A2531" s="185">
        <v>16</v>
      </c>
      <c r="B2531" s="193" t="s">
        <v>1044</v>
      </c>
      <c r="C2531" s="210" t="s">
        <v>2625</v>
      </c>
      <c r="D2531" s="203" t="s">
        <v>1046</v>
      </c>
      <c r="E2531" s="204"/>
      <c r="F2531" s="204">
        <v>1021.58</v>
      </c>
      <c r="G2531" s="205">
        <v>29799.9999999996</v>
      </c>
      <c r="H2531" s="192" t="s">
        <v>1047</v>
      </c>
    </row>
    <row r="2532" spans="1:8" ht="16" customHeight="1">
      <c r="A2532" s="185">
        <v>16</v>
      </c>
      <c r="B2532" s="193" t="s">
        <v>1065</v>
      </c>
      <c r="C2532" s="210" t="s">
        <v>2623</v>
      </c>
      <c r="D2532" s="203" t="s">
        <v>1046</v>
      </c>
      <c r="E2532" s="204"/>
      <c r="F2532" s="204">
        <v>29800</v>
      </c>
      <c r="G2532" s="205">
        <v>90899.999999999607</v>
      </c>
      <c r="H2532" s="192" t="s">
        <v>1047</v>
      </c>
    </row>
    <row r="2533" spans="1:8" ht="16" customHeight="1">
      <c r="A2533" s="185">
        <v>16</v>
      </c>
      <c r="B2533" s="193" t="s">
        <v>1065</v>
      </c>
      <c r="C2533" s="210" t="s">
        <v>2626</v>
      </c>
      <c r="D2533" s="203" t="s">
        <v>1046</v>
      </c>
      <c r="E2533" s="204"/>
      <c r="F2533" s="204">
        <v>24030</v>
      </c>
      <c r="G2533" s="205">
        <v>570770.11</v>
      </c>
      <c r="H2533" s="192" t="s">
        <v>1047</v>
      </c>
    </row>
    <row r="2534" spans="1:8" ht="16" customHeight="1">
      <c r="A2534" s="185">
        <v>16</v>
      </c>
      <c r="B2534" s="193" t="s">
        <v>1066</v>
      </c>
      <c r="C2534" s="210" t="s">
        <v>2627</v>
      </c>
      <c r="D2534" s="203" t="s">
        <v>1046</v>
      </c>
      <c r="E2534" s="204"/>
      <c r="F2534" s="204">
        <v>20000</v>
      </c>
      <c r="G2534" s="205">
        <v>179100</v>
      </c>
      <c r="H2534" s="192" t="s">
        <v>1047</v>
      </c>
    </row>
    <row r="2535" spans="1:8" ht="16" customHeight="1">
      <c r="A2535" s="185">
        <v>16</v>
      </c>
      <c r="B2535" s="193" t="s">
        <v>1067</v>
      </c>
      <c r="C2535" s="210" t="s">
        <v>2628</v>
      </c>
      <c r="D2535" s="203" t="s">
        <v>1046</v>
      </c>
      <c r="E2535" s="204"/>
      <c r="F2535" s="204">
        <v>18502</v>
      </c>
      <c r="G2535" s="205">
        <v>30345.979999999599</v>
      </c>
      <c r="H2535" s="192" t="s">
        <v>1047</v>
      </c>
    </row>
    <row r="2536" spans="1:8" ht="16" customHeight="1">
      <c r="A2536" s="185">
        <v>16</v>
      </c>
      <c r="B2536" s="193" t="s">
        <v>1068</v>
      </c>
      <c r="C2536" s="210" t="s">
        <v>2629</v>
      </c>
      <c r="D2536" s="203" t="s">
        <v>1046</v>
      </c>
      <c r="E2536" s="204"/>
      <c r="F2536" s="204">
        <v>41095</v>
      </c>
      <c r="G2536" s="205">
        <v>60163.949999999597</v>
      </c>
      <c r="H2536" s="192" t="s">
        <v>1047</v>
      </c>
    </row>
    <row r="2537" spans="1:8" ht="16" customHeight="1">
      <c r="A2537" s="185">
        <v>16</v>
      </c>
      <c r="B2537" s="212" t="s">
        <v>12</v>
      </c>
      <c r="C2537" s="210" t="s">
        <v>2630</v>
      </c>
      <c r="D2537" s="203" t="s">
        <v>1046</v>
      </c>
      <c r="E2537" s="204"/>
      <c r="F2537" s="204">
        <v>87318</v>
      </c>
      <c r="G2537" s="205">
        <v>64149.4</v>
      </c>
      <c r="H2537" s="192" t="s">
        <v>1047</v>
      </c>
    </row>
    <row r="2538" spans="1:8" ht="16" customHeight="1">
      <c r="A2538" s="185">
        <v>16</v>
      </c>
      <c r="B2538" s="212" t="s">
        <v>12</v>
      </c>
      <c r="C2538" s="210" t="s">
        <v>2631</v>
      </c>
      <c r="D2538" s="203" t="s">
        <v>1046</v>
      </c>
      <c r="E2538" s="204"/>
      <c r="F2538" s="204">
        <v>10000</v>
      </c>
      <c r="G2538" s="205">
        <v>1071549.3999999999</v>
      </c>
      <c r="H2538" s="192" t="s">
        <v>1047</v>
      </c>
    </row>
    <row r="2539" spans="1:8" ht="16" customHeight="1">
      <c r="A2539" s="185">
        <v>16</v>
      </c>
      <c r="B2539" s="212" t="s">
        <v>13</v>
      </c>
      <c r="C2539" s="210" t="s">
        <v>2632</v>
      </c>
      <c r="D2539" s="203" t="s">
        <v>1046</v>
      </c>
      <c r="E2539" s="204"/>
      <c r="F2539" s="204">
        <v>36160</v>
      </c>
      <c r="G2539" s="205">
        <v>1059290.3999999999</v>
      </c>
      <c r="H2539" s="192" t="s">
        <v>1047</v>
      </c>
    </row>
    <row r="2540" spans="1:8" ht="16" customHeight="1">
      <c r="A2540" s="185">
        <v>27</v>
      </c>
      <c r="B2540" s="193" t="s">
        <v>1048</v>
      </c>
      <c r="C2540" s="202" t="s">
        <v>2633</v>
      </c>
      <c r="D2540" s="203" t="s">
        <v>1046</v>
      </c>
      <c r="E2540" s="206"/>
      <c r="F2540" s="204">
        <v>1253</v>
      </c>
      <c r="G2540" s="205">
        <v>181479.52</v>
      </c>
      <c r="H2540" s="192" t="s">
        <v>1102</v>
      </c>
    </row>
    <row r="2541" spans="1:8" ht="16" customHeight="1">
      <c r="A2541" s="185">
        <v>27</v>
      </c>
      <c r="B2541" s="193" t="s">
        <v>1048</v>
      </c>
      <c r="C2541" s="202" t="s">
        <v>2634</v>
      </c>
      <c r="D2541" s="203" t="s">
        <v>1046</v>
      </c>
      <c r="E2541" s="204"/>
      <c r="F2541" s="204">
        <v>1528.85</v>
      </c>
      <c r="G2541" s="205">
        <v>179950.67</v>
      </c>
      <c r="H2541" s="192" t="s">
        <v>1075</v>
      </c>
    </row>
    <row r="2542" spans="1:8" ht="16" customHeight="1">
      <c r="A2542" s="185">
        <v>27</v>
      </c>
      <c r="B2542" s="193" t="s">
        <v>1048</v>
      </c>
      <c r="C2542" s="202" t="s">
        <v>2635</v>
      </c>
      <c r="D2542" s="203" t="s">
        <v>1046</v>
      </c>
      <c r="E2542" s="204"/>
      <c r="F2542" s="204">
        <v>330</v>
      </c>
      <c r="G2542" s="205">
        <v>179620.67</v>
      </c>
      <c r="H2542" s="192" t="s">
        <v>1075</v>
      </c>
    </row>
    <row r="2543" spans="1:8" ht="16" customHeight="1">
      <c r="A2543" s="185">
        <v>27</v>
      </c>
      <c r="B2543" s="193" t="s">
        <v>1048</v>
      </c>
      <c r="C2543" s="202" t="s">
        <v>2636</v>
      </c>
      <c r="D2543" s="203" t="s">
        <v>1046</v>
      </c>
      <c r="E2543" s="204"/>
      <c r="F2543" s="204">
        <v>1179</v>
      </c>
      <c r="G2543" s="205">
        <v>178441.67</v>
      </c>
      <c r="H2543" s="192" t="s">
        <v>1075</v>
      </c>
    </row>
    <row r="2544" spans="1:8" ht="16" customHeight="1">
      <c r="A2544" s="185">
        <v>27</v>
      </c>
      <c r="B2544" s="193" t="s">
        <v>1048</v>
      </c>
      <c r="C2544" s="202" t="s">
        <v>2637</v>
      </c>
      <c r="D2544" s="203" t="s">
        <v>1046</v>
      </c>
      <c r="E2544" s="206"/>
      <c r="F2544" s="204">
        <v>634.5</v>
      </c>
      <c r="G2544" s="205">
        <v>177807.17</v>
      </c>
      <c r="H2544" s="192" t="s">
        <v>1075</v>
      </c>
    </row>
    <row r="2545" spans="1:8" ht="16" customHeight="1">
      <c r="A2545" s="185">
        <v>27</v>
      </c>
      <c r="B2545" s="193" t="s">
        <v>1048</v>
      </c>
      <c r="C2545" s="202" t="s">
        <v>2638</v>
      </c>
      <c r="D2545" s="203" t="s">
        <v>1046</v>
      </c>
      <c r="E2545" s="206"/>
      <c r="F2545" s="204">
        <v>612.5</v>
      </c>
      <c r="G2545" s="205">
        <v>177194.67</v>
      </c>
      <c r="H2545" s="192" t="s">
        <v>1075</v>
      </c>
    </row>
    <row r="2546" spans="1:8" ht="16" customHeight="1">
      <c r="A2546" s="185">
        <v>27</v>
      </c>
      <c r="B2546" s="193" t="s">
        <v>1048</v>
      </c>
      <c r="C2546" s="202" t="s">
        <v>2639</v>
      </c>
      <c r="D2546" s="203" t="s">
        <v>1046</v>
      </c>
      <c r="E2546" s="204"/>
      <c r="F2546" s="204">
        <v>604.9</v>
      </c>
      <c r="G2546" s="205">
        <v>176589.77</v>
      </c>
      <c r="H2546" s="192" t="s">
        <v>1075</v>
      </c>
    </row>
    <row r="2547" spans="1:8" ht="16" customHeight="1">
      <c r="A2547" s="185">
        <v>27</v>
      </c>
      <c r="B2547" s="193" t="s">
        <v>1048</v>
      </c>
      <c r="C2547" s="202" t="s">
        <v>2640</v>
      </c>
      <c r="D2547" s="203" t="s">
        <v>1046</v>
      </c>
      <c r="E2547" s="204"/>
      <c r="F2547" s="204">
        <v>177</v>
      </c>
      <c r="G2547" s="205">
        <v>176412.77</v>
      </c>
      <c r="H2547" s="192" t="s">
        <v>1075</v>
      </c>
    </row>
    <row r="2548" spans="1:8" ht="16" customHeight="1">
      <c r="A2548" s="185">
        <v>27</v>
      </c>
      <c r="B2548" s="193" t="s">
        <v>1048</v>
      </c>
      <c r="C2548" s="202" t="s">
        <v>2641</v>
      </c>
      <c r="D2548" s="203" t="s">
        <v>1046</v>
      </c>
      <c r="E2548" s="204"/>
      <c r="F2548" s="204">
        <v>8585</v>
      </c>
      <c r="G2548" s="205">
        <v>167827.77</v>
      </c>
      <c r="H2548" s="192" t="s">
        <v>1047</v>
      </c>
    </row>
    <row r="2549" spans="1:8" ht="16" customHeight="1">
      <c r="A2549" s="185">
        <v>27</v>
      </c>
      <c r="B2549" s="193" t="s">
        <v>1048</v>
      </c>
      <c r="C2549" s="202" t="s">
        <v>2642</v>
      </c>
      <c r="D2549" s="203" t="s">
        <v>1046</v>
      </c>
      <c r="E2549" s="204"/>
      <c r="F2549" s="204">
        <v>1845.45</v>
      </c>
      <c r="G2549" s="205">
        <v>165982.32</v>
      </c>
      <c r="H2549" s="192" t="s">
        <v>1102</v>
      </c>
    </row>
    <row r="2550" spans="1:8" ht="16" customHeight="1">
      <c r="A2550" s="185">
        <v>27</v>
      </c>
      <c r="B2550" s="193" t="s">
        <v>1048</v>
      </c>
      <c r="C2550" s="202" t="s">
        <v>2643</v>
      </c>
      <c r="D2550" s="203" t="s">
        <v>1046</v>
      </c>
      <c r="E2550" s="204"/>
      <c r="F2550" s="204">
        <v>581.29999999999995</v>
      </c>
      <c r="G2550" s="205">
        <v>165401.01999999999</v>
      </c>
      <c r="H2550" s="192" t="s">
        <v>1075</v>
      </c>
    </row>
    <row r="2551" spans="1:8" ht="16" customHeight="1">
      <c r="A2551" s="185">
        <v>27</v>
      </c>
      <c r="B2551" s="193" t="s">
        <v>1048</v>
      </c>
      <c r="C2551" s="202" t="s">
        <v>2644</v>
      </c>
      <c r="D2551" s="203" t="s">
        <v>1046</v>
      </c>
      <c r="E2551" s="204"/>
      <c r="F2551" s="204">
        <v>2307.09</v>
      </c>
      <c r="G2551" s="205">
        <v>163093.93</v>
      </c>
      <c r="H2551" s="192" t="s">
        <v>1075</v>
      </c>
    </row>
    <row r="2552" spans="1:8" ht="16" customHeight="1">
      <c r="A2552" s="185">
        <v>27</v>
      </c>
      <c r="B2552" s="193" t="s">
        <v>1048</v>
      </c>
      <c r="C2552" s="202" t="s">
        <v>2645</v>
      </c>
      <c r="D2552" s="203" t="s">
        <v>1046</v>
      </c>
      <c r="E2552" s="204"/>
      <c r="F2552" s="204">
        <v>800</v>
      </c>
      <c r="G2552" s="205">
        <v>162293.93</v>
      </c>
      <c r="H2552" s="192" t="s">
        <v>1047</v>
      </c>
    </row>
    <row r="2553" spans="1:8" ht="16" customHeight="1">
      <c r="A2553" s="185">
        <v>27</v>
      </c>
      <c r="B2553" s="193" t="s">
        <v>1048</v>
      </c>
      <c r="C2553" s="202" t="s">
        <v>2646</v>
      </c>
      <c r="D2553" s="203" t="s">
        <v>1046</v>
      </c>
      <c r="E2553" s="204"/>
      <c r="F2553" s="204">
        <v>32</v>
      </c>
      <c r="G2553" s="205">
        <v>162261.93</v>
      </c>
      <c r="H2553" s="192" t="s">
        <v>1047</v>
      </c>
    </row>
    <row r="2554" spans="1:8" ht="16" customHeight="1">
      <c r="A2554" s="185">
        <v>27</v>
      </c>
      <c r="B2554" s="193" t="s">
        <v>1048</v>
      </c>
      <c r="C2554" s="202" t="s">
        <v>2647</v>
      </c>
      <c r="D2554" s="203" t="s">
        <v>1046</v>
      </c>
      <c r="E2554" s="204"/>
      <c r="F2554" s="204">
        <v>129</v>
      </c>
      <c r="G2554" s="205">
        <v>162132.93</v>
      </c>
      <c r="H2554" s="192" t="s">
        <v>1047</v>
      </c>
    </row>
    <row r="2555" spans="1:8" ht="16" customHeight="1">
      <c r="A2555" s="185">
        <v>27</v>
      </c>
      <c r="B2555" s="193" t="s">
        <v>1048</v>
      </c>
      <c r="C2555" s="202" t="s">
        <v>2648</v>
      </c>
      <c r="D2555" s="203" t="s">
        <v>1046</v>
      </c>
      <c r="E2555" s="204"/>
      <c r="F2555" s="204">
        <v>36000</v>
      </c>
      <c r="G2555" s="205">
        <v>126132.93</v>
      </c>
      <c r="H2555" s="192" t="s">
        <v>1050</v>
      </c>
    </row>
    <row r="2556" spans="1:8" ht="16" customHeight="1">
      <c r="A2556" s="185">
        <v>27</v>
      </c>
      <c r="B2556" s="193" t="s">
        <v>1048</v>
      </c>
      <c r="C2556" s="202" t="s">
        <v>2649</v>
      </c>
      <c r="D2556" s="203" t="s">
        <v>1046</v>
      </c>
      <c r="E2556" s="204"/>
      <c r="F2556" s="204">
        <v>56</v>
      </c>
      <c r="G2556" s="205">
        <v>126076.93</v>
      </c>
      <c r="H2556" s="192" t="s">
        <v>1047</v>
      </c>
    </row>
    <row r="2557" spans="1:8" ht="16" customHeight="1">
      <c r="A2557" s="185">
        <v>27</v>
      </c>
      <c r="B2557" s="193" t="s">
        <v>1048</v>
      </c>
      <c r="C2557" s="202" t="s">
        <v>2650</v>
      </c>
      <c r="D2557" s="203" t="s">
        <v>1046</v>
      </c>
      <c r="E2557" s="204"/>
      <c r="F2557" s="204">
        <v>1180</v>
      </c>
      <c r="G2557" s="205">
        <v>124896.93</v>
      </c>
      <c r="H2557" s="192" t="s">
        <v>1047</v>
      </c>
    </row>
    <row r="2558" spans="1:8" ht="16" customHeight="1">
      <c r="A2558" s="185">
        <v>27</v>
      </c>
      <c r="B2558" s="193" t="s">
        <v>1048</v>
      </c>
      <c r="C2558" s="202" t="s">
        <v>2649</v>
      </c>
      <c r="D2558" s="203" t="s">
        <v>1046</v>
      </c>
      <c r="E2558" s="204"/>
      <c r="F2558" s="204">
        <v>30</v>
      </c>
      <c r="G2558" s="205">
        <v>124866.93</v>
      </c>
      <c r="H2558" s="192" t="s">
        <v>1047</v>
      </c>
    </row>
    <row r="2559" spans="1:8" ht="16" customHeight="1">
      <c r="A2559" s="185">
        <v>27</v>
      </c>
      <c r="B2559" s="193" t="s">
        <v>1048</v>
      </c>
      <c r="C2559" s="202" t="s">
        <v>2651</v>
      </c>
      <c r="D2559" s="203" t="s">
        <v>1046</v>
      </c>
      <c r="E2559" s="204"/>
      <c r="F2559" s="204">
        <v>6000</v>
      </c>
      <c r="G2559" s="205">
        <v>118866.93</v>
      </c>
      <c r="H2559" s="192" t="s">
        <v>1110</v>
      </c>
    </row>
    <row r="2560" spans="1:8" ht="16" customHeight="1">
      <c r="A2560" s="185">
        <v>27</v>
      </c>
      <c r="B2560" s="193" t="s">
        <v>1048</v>
      </c>
      <c r="C2560" s="202" t="s">
        <v>2652</v>
      </c>
      <c r="D2560" s="203" t="s">
        <v>1046</v>
      </c>
      <c r="E2560" s="204"/>
      <c r="F2560" s="204">
        <v>510</v>
      </c>
      <c r="G2560" s="205">
        <v>118356.93</v>
      </c>
      <c r="H2560" s="192" t="s">
        <v>1047</v>
      </c>
    </row>
    <row r="2561" spans="1:8" ht="16" customHeight="1">
      <c r="A2561" s="185">
        <v>27</v>
      </c>
      <c r="B2561" s="193" t="s">
        <v>1048</v>
      </c>
      <c r="C2561" s="202" t="s">
        <v>2653</v>
      </c>
      <c r="D2561" s="203" t="s">
        <v>1046</v>
      </c>
      <c r="E2561" s="204"/>
      <c r="F2561" s="204">
        <v>1180.8</v>
      </c>
      <c r="G2561" s="205">
        <v>117176.13</v>
      </c>
      <c r="H2561" s="192" t="s">
        <v>1053</v>
      </c>
    </row>
    <row r="2562" spans="1:8" ht="16" customHeight="1">
      <c r="A2562" s="185">
        <v>27</v>
      </c>
      <c r="B2562" s="193" t="s">
        <v>1048</v>
      </c>
      <c r="C2562" s="202" t="s">
        <v>2654</v>
      </c>
      <c r="D2562" s="203" t="s">
        <v>1046</v>
      </c>
      <c r="E2562" s="204"/>
      <c r="F2562" s="204">
        <v>8684</v>
      </c>
      <c r="G2562" s="205">
        <v>108492.13</v>
      </c>
      <c r="H2562" s="192" t="s">
        <v>1110</v>
      </c>
    </row>
    <row r="2563" spans="1:8" ht="16" customHeight="1">
      <c r="A2563" s="185">
        <v>27</v>
      </c>
      <c r="B2563" s="193" t="s">
        <v>1048</v>
      </c>
      <c r="C2563" s="202" t="s">
        <v>2655</v>
      </c>
      <c r="D2563" s="203" t="s">
        <v>1046</v>
      </c>
      <c r="E2563" s="204"/>
      <c r="F2563" s="204">
        <v>52070</v>
      </c>
      <c r="G2563" s="205">
        <v>56422.13</v>
      </c>
      <c r="H2563" s="192" t="s">
        <v>1047</v>
      </c>
    </row>
    <row r="2564" spans="1:8" ht="16" customHeight="1">
      <c r="A2564" s="185">
        <v>27</v>
      </c>
      <c r="B2564" s="193" t="s">
        <v>1048</v>
      </c>
      <c r="C2564" s="202" t="s">
        <v>2656</v>
      </c>
      <c r="D2564" s="203" t="s">
        <v>1046</v>
      </c>
      <c r="E2564" s="204"/>
      <c r="F2564" s="204">
        <v>225</v>
      </c>
      <c r="G2564" s="205">
        <v>56197.13</v>
      </c>
      <c r="H2564" s="192" t="s">
        <v>1053</v>
      </c>
    </row>
    <row r="2565" spans="1:8" ht="16" customHeight="1">
      <c r="A2565" s="185">
        <v>27</v>
      </c>
      <c r="B2565" s="193" t="s">
        <v>1048</v>
      </c>
      <c r="C2565" s="209" t="s">
        <v>2657</v>
      </c>
      <c r="D2565" s="203" t="s">
        <v>1046</v>
      </c>
      <c r="E2565" s="204"/>
      <c r="F2565" s="204">
        <v>25000</v>
      </c>
      <c r="G2565" s="205">
        <v>31197.13</v>
      </c>
      <c r="H2565" s="192" t="s">
        <v>1110</v>
      </c>
    </row>
    <row r="2566" spans="1:8" ht="16" customHeight="1">
      <c r="A2566" s="185">
        <v>27</v>
      </c>
      <c r="B2566" s="193" t="s">
        <v>1048</v>
      </c>
      <c r="C2566" s="202" t="s">
        <v>2658</v>
      </c>
      <c r="D2566" s="203" t="s">
        <v>1046</v>
      </c>
      <c r="E2566" s="204"/>
      <c r="F2566" s="204">
        <v>850</v>
      </c>
      <c r="G2566" s="205">
        <v>30347.13</v>
      </c>
      <c r="H2566" s="192" t="s">
        <v>1047</v>
      </c>
    </row>
    <row r="2567" spans="1:8" ht="16" customHeight="1">
      <c r="A2567" s="185">
        <v>27</v>
      </c>
      <c r="B2567" s="193" t="s">
        <v>1048</v>
      </c>
      <c r="C2567" s="202" t="s">
        <v>2659</v>
      </c>
      <c r="D2567" s="203" t="s">
        <v>1046</v>
      </c>
      <c r="E2567" s="204"/>
      <c r="F2567" s="204">
        <v>47</v>
      </c>
      <c r="G2567" s="205">
        <v>30300.13</v>
      </c>
      <c r="H2567" s="192" t="s">
        <v>1093</v>
      </c>
    </row>
    <row r="2568" spans="1:8" ht="16" customHeight="1">
      <c r="A2568" s="185">
        <v>27</v>
      </c>
      <c r="B2568" s="193" t="s">
        <v>1048</v>
      </c>
      <c r="C2568" s="202" t="s">
        <v>2660</v>
      </c>
      <c r="D2568" s="203" t="s">
        <v>1046</v>
      </c>
      <c r="E2568" s="204"/>
      <c r="F2568" s="204">
        <v>400</v>
      </c>
      <c r="G2568" s="205">
        <v>29900.13</v>
      </c>
      <c r="H2568" s="192" t="s">
        <v>1047</v>
      </c>
    </row>
    <row r="2569" spans="1:8" ht="16" customHeight="1">
      <c r="A2569" s="185">
        <v>27</v>
      </c>
      <c r="B2569" s="193" t="s">
        <v>1048</v>
      </c>
      <c r="C2569" s="202" t="s">
        <v>2661</v>
      </c>
      <c r="D2569" s="203" t="s">
        <v>1046</v>
      </c>
      <c r="E2569" s="204"/>
      <c r="F2569" s="204">
        <v>367</v>
      </c>
      <c r="G2569" s="205">
        <v>29533.13</v>
      </c>
      <c r="H2569" s="192" t="s">
        <v>1047</v>
      </c>
    </row>
    <row r="2570" spans="1:8" ht="16" customHeight="1">
      <c r="A2570" s="185">
        <v>27</v>
      </c>
      <c r="B2570" s="193" t="s">
        <v>1048</v>
      </c>
      <c r="C2570" s="202" t="s">
        <v>2662</v>
      </c>
      <c r="D2570" s="203" t="s">
        <v>1046</v>
      </c>
      <c r="E2570" s="204"/>
      <c r="F2570" s="204">
        <v>20000</v>
      </c>
      <c r="G2570" s="205">
        <v>109533.13</v>
      </c>
      <c r="H2570" s="192" t="s">
        <v>1047</v>
      </c>
    </row>
    <row r="2571" spans="1:8" ht="16" customHeight="1">
      <c r="A2571" s="185">
        <v>27</v>
      </c>
      <c r="B2571" s="193" t="s">
        <v>1048</v>
      </c>
      <c r="C2571" s="202" t="s">
        <v>2663</v>
      </c>
      <c r="D2571" s="203" t="s">
        <v>1046</v>
      </c>
      <c r="E2571" s="204"/>
      <c r="F2571" s="204">
        <v>7500</v>
      </c>
      <c r="G2571" s="205">
        <v>102033.13</v>
      </c>
      <c r="H2571" s="192" t="s">
        <v>1128</v>
      </c>
    </row>
    <row r="2572" spans="1:8" ht="16" customHeight="1">
      <c r="A2572" s="185">
        <v>27</v>
      </c>
      <c r="B2572" s="193" t="s">
        <v>1048</v>
      </c>
      <c r="C2572" s="202" t="s">
        <v>2664</v>
      </c>
      <c r="D2572" s="203" t="s">
        <v>1046</v>
      </c>
      <c r="E2572" s="204"/>
      <c r="F2572" s="204">
        <v>16544.560000000001</v>
      </c>
      <c r="G2572" s="205">
        <v>85488.57</v>
      </c>
      <c r="H2572" s="192" t="s">
        <v>1106</v>
      </c>
    </row>
    <row r="2573" spans="1:8" ht="16" customHeight="1">
      <c r="A2573" s="185">
        <v>27</v>
      </c>
      <c r="B2573" s="193" t="s">
        <v>1048</v>
      </c>
      <c r="C2573" s="268" t="s">
        <v>2665</v>
      </c>
      <c r="D2573" s="203" t="s">
        <v>1046</v>
      </c>
      <c r="E2573" s="204"/>
      <c r="F2573" s="204">
        <v>20465.36</v>
      </c>
      <c r="G2573" s="205">
        <v>65023.21</v>
      </c>
      <c r="H2573" s="192" t="s">
        <v>1106</v>
      </c>
    </row>
    <row r="2574" spans="1:8" ht="16" customHeight="1">
      <c r="A2574" s="185">
        <v>27</v>
      </c>
      <c r="B2574" s="193" t="s">
        <v>1048</v>
      </c>
      <c r="C2574" s="202" t="s">
        <v>2666</v>
      </c>
      <c r="D2574" s="203" t="s">
        <v>1046</v>
      </c>
      <c r="E2574" s="204"/>
      <c r="F2574" s="204">
        <v>25743</v>
      </c>
      <c r="G2574" s="205">
        <v>39280.21</v>
      </c>
      <c r="H2574" s="192" t="s">
        <v>1102</v>
      </c>
    </row>
    <row r="2575" spans="1:8" ht="16" customHeight="1">
      <c r="A2575" s="185">
        <v>27</v>
      </c>
      <c r="B2575" s="193" t="s">
        <v>1048</v>
      </c>
      <c r="C2575" s="202" t="s">
        <v>2667</v>
      </c>
      <c r="D2575" s="203" t="s">
        <v>1046</v>
      </c>
      <c r="E2575" s="204"/>
      <c r="F2575" s="204">
        <v>3436</v>
      </c>
      <c r="G2575" s="205">
        <v>35844.21</v>
      </c>
      <c r="H2575" s="192" t="s">
        <v>1047</v>
      </c>
    </row>
    <row r="2576" spans="1:8" ht="16" customHeight="1">
      <c r="A2576" s="185">
        <v>27</v>
      </c>
      <c r="B2576" s="193" t="s">
        <v>1048</v>
      </c>
      <c r="C2576" s="202" t="s">
        <v>2668</v>
      </c>
      <c r="D2576" s="203" t="s">
        <v>1046</v>
      </c>
      <c r="E2576" s="204"/>
      <c r="F2576" s="204">
        <v>540.20000000000005</v>
      </c>
      <c r="G2576" s="205">
        <v>31958.41</v>
      </c>
      <c r="H2576" s="192" t="s">
        <v>1104</v>
      </c>
    </row>
    <row r="2577" spans="1:8" ht="16" customHeight="1">
      <c r="A2577" s="185">
        <v>27</v>
      </c>
      <c r="B2577" s="193" t="s">
        <v>1048</v>
      </c>
      <c r="C2577" s="202" t="s">
        <v>2669</v>
      </c>
      <c r="D2577" s="203" t="s">
        <v>1046</v>
      </c>
      <c r="E2577" s="204"/>
      <c r="F2577" s="204">
        <v>40</v>
      </c>
      <c r="G2577" s="205">
        <v>31918.41</v>
      </c>
      <c r="H2577" s="192" t="s">
        <v>1053</v>
      </c>
    </row>
    <row r="2578" spans="1:8" ht="16" customHeight="1">
      <c r="A2578" s="185">
        <v>27</v>
      </c>
      <c r="B2578" s="193" t="s">
        <v>1048</v>
      </c>
      <c r="C2578" s="202" t="s">
        <v>2670</v>
      </c>
      <c r="D2578" s="203" t="s">
        <v>1046</v>
      </c>
      <c r="E2578" s="204"/>
      <c r="F2578" s="204">
        <v>3340</v>
      </c>
      <c r="G2578" s="205">
        <v>28578.41</v>
      </c>
      <c r="H2578" s="192" t="s">
        <v>1075</v>
      </c>
    </row>
    <row r="2579" spans="1:8" ht="16" customHeight="1">
      <c r="A2579" s="185">
        <v>27</v>
      </c>
      <c r="B2579" s="193" t="s">
        <v>1048</v>
      </c>
      <c r="C2579" s="210" t="s">
        <v>2671</v>
      </c>
      <c r="D2579" s="203" t="s">
        <v>1046</v>
      </c>
      <c r="E2579" s="204"/>
      <c r="F2579" s="204">
        <v>58</v>
      </c>
      <c r="G2579" s="205">
        <v>28520.41</v>
      </c>
      <c r="H2579" s="192" t="s">
        <v>1093</v>
      </c>
    </row>
    <row r="2580" spans="1:8" ht="16" customHeight="1">
      <c r="A2580" s="185">
        <v>27</v>
      </c>
      <c r="B2580" s="193" t="s">
        <v>1048</v>
      </c>
      <c r="C2580" s="210" t="s">
        <v>2672</v>
      </c>
      <c r="D2580" s="203" t="s">
        <v>1046</v>
      </c>
      <c r="E2580" s="204"/>
      <c r="F2580" s="204">
        <v>11000</v>
      </c>
      <c r="G2580" s="205">
        <v>153474.57</v>
      </c>
      <c r="H2580" s="192" t="s">
        <v>1050</v>
      </c>
    </row>
    <row r="2581" spans="1:8" ht="16" customHeight="1">
      <c r="A2581" s="185">
        <v>27</v>
      </c>
      <c r="B2581" s="193" t="s">
        <v>1048</v>
      </c>
      <c r="C2581" s="210" t="s">
        <v>2673</v>
      </c>
      <c r="D2581" s="203" t="s">
        <v>1046</v>
      </c>
      <c r="E2581" s="204"/>
      <c r="F2581" s="204">
        <v>1345</v>
      </c>
      <c r="G2581" s="205">
        <v>152129.57</v>
      </c>
      <c r="H2581" s="192" t="s">
        <v>1047</v>
      </c>
    </row>
    <row r="2582" spans="1:8" ht="16" customHeight="1">
      <c r="A2582" s="185">
        <v>27</v>
      </c>
      <c r="B2582" s="193" t="s">
        <v>1048</v>
      </c>
      <c r="C2582" s="210" t="s">
        <v>2674</v>
      </c>
      <c r="D2582" s="203" t="s">
        <v>1046</v>
      </c>
      <c r="E2582" s="204"/>
      <c r="F2582" s="204">
        <v>1960</v>
      </c>
      <c r="G2582" s="205">
        <v>150169.57</v>
      </c>
      <c r="H2582" s="192" t="s">
        <v>1102</v>
      </c>
    </row>
    <row r="2583" spans="1:8" ht="16" customHeight="1">
      <c r="A2583" s="185">
        <v>27</v>
      </c>
      <c r="B2583" s="193" t="s">
        <v>1048</v>
      </c>
      <c r="C2583" s="210" t="s">
        <v>2675</v>
      </c>
      <c r="D2583" s="203" t="s">
        <v>1046</v>
      </c>
      <c r="E2583" s="204"/>
      <c r="F2583" s="204">
        <v>520</v>
      </c>
      <c r="G2583" s="205">
        <v>65912.009999999995</v>
      </c>
      <c r="H2583" s="192" t="s">
        <v>1124</v>
      </c>
    </row>
    <row r="2584" spans="1:8" ht="16" customHeight="1">
      <c r="A2584" s="185">
        <v>27</v>
      </c>
      <c r="B2584" s="193" t="s">
        <v>1048</v>
      </c>
      <c r="C2584" s="210" t="s">
        <v>2676</v>
      </c>
      <c r="D2584" s="203" t="s">
        <v>1046</v>
      </c>
      <c r="E2584" s="204"/>
      <c r="F2584" s="204">
        <v>699</v>
      </c>
      <c r="G2584" s="205">
        <v>59533.02</v>
      </c>
      <c r="H2584" s="192" t="s">
        <v>1047</v>
      </c>
    </row>
    <row r="2585" spans="1:8" ht="16" customHeight="1">
      <c r="A2585" s="185">
        <v>27</v>
      </c>
      <c r="B2585" s="193" t="s">
        <v>1048</v>
      </c>
      <c r="C2585" s="210" t="s">
        <v>2677</v>
      </c>
      <c r="D2585" s="203" t="s">
        <v>1046</v>
      </c>
      <c r="E2585" s="204"/>
      <c r="F2585" s="204">
        <v>687</v>
      </c>
      <c r="G2585" s="205">
        <v>58846.02</v>
      </c>
      <c r="H2585" s="192" t="s">
        <v>1047</v>
      </c>
    </row>
    <row r="2586" spans="1:8" ht="16" customHeight="1">
      <c r="A2586" s="185">
        <v>27</v>
      </c>
      <c r="B2586" s="193" t="s">
        <v>1048</v>
      </c>
      <c r="C2586" s="210" t="s">
        <v>2678</v>
      </c>
      <c r="D2586" s="203" t="s">
        <v>1046</v>
      </c>
      <c r="E2586" s="204"/>
      <c r="F2586" s="204">
        <v>1837</v>
      </c>
      <c r="G2586" s="205">
        <v>57009.02</v>
      </c>
      <c r="H2586" s="192" t="s">
        <v>1102</v>
      </c>
    </row>
    <row r="2587" spans="1:8" ht="16" customHeight="1">
      <c r="A2587" s="185">
        <v>27</v>
      </c>
      <c r="B2587" s="193" t="s">
        <v>1048</v>
      </c>
      <c r="C2587" s="210" t="s">
        <v>2679</v>
      </c>
      <c r="D2587" s="203" t="s">
        <v>1046</v>
      </c>
      <c r="E2587" s="204"/>
      <c r="F2587" s="204">
        <v>570.20000000000005</v>
      </c>
      <c r="G2587" s="205">
        <v>56438.82</v>
      </c>
      <c r="H2587" s="192" t="s">
        <v>1112</v>
      </c>
    </row>
    <row r="2588" spans="1:8" ht="16" customHeight="1">
      <c r="A2588" s="185">
        <v>27</v>
      </c>
      <c r="B2588" s="193" t="s">
        <v>1048</v>
      </c>
      <c r="C2588" s="210" t="s">
        <v>2680</v>
      </c>
      <c r="D2588" s="203" t="s">
        <v>1046</v>
      </c>
      <c r="E2588" s="204"/>
      <c r="F2588" s="204">
        <v>670.5</v>
      </c>
      <c r="G2588" s="205">
        <v>55768.32</v>
      </c>
      <c r="H2588" s="192" t="s">
        <v>1075</v>
      </c>
    </row>
    <row r="2589" spans="1:8" ht="16" customHeight="1">
      <c r="A2589" s="185">
        <v>27</v>
      </c>
      <c r="B2589" s="193" t="s">
        <v>1048</v>
      </c>
      <c r="C2589" s="210" t="s">
        <v>2681</v>
      </c>
      <c r="D2589" s="203" t="s">
        <v>1046</v>
      </c>
      <c r="E2589" s="204"/>
      <c r="F2589" s="204">
        <v>535</v>
      </c>
      <c r="G2589" s="205">
        <v>55233.32</v>
      </c>
      <c r="H2589" s="192" t="s">
        <v>1075</v>
      </c>
    </row>
    <row r="2590" spans="1:8" ht="16" customHeight="1">
      <c r="A2590" s="185">
        <v>27</v>
      </c>
      <c r="B2590" s="193" t="s">
        <v>1048</v>
      </c>
      <c r="C2590" s="210" t="s">
        <v>2682</v>
      </c>
      <c r="D2590" s="203" t="s">
        <v>1046</v>
      </c>
      <c r="E2590" s="204"/>
      <c r="F2590" s="204">
        <v>1018.5</v>
      </c>
      <c r="G2590" s="205">
        <v>54214.82</v>
      </c>
      <c r="H2590" s="192" t="s">
        <v>1075</v>
      </c>
    </row>
    <row r="2591" spans="1:8" ht="16" customHeight="1">
      <c r="A2591" s="185">
        <v>27</v>
      </c>
      <c r="B2591" s="193" t="s">
        <v>1048</v>
      </c>
      <c r="C2591" s="210" t="s">
        <v>2683</v>
      </c>
      <c r="D2591" s="203" t="s">
        <v>1046</v>
      </c>
      <c r="E2591" s="204"/>
      <c r="F2591" s="204">
        <v>1144</v>
      </c>
      <c r="G2591" s="205">
        <v>53070.82</v>
      </c>
      <c r="H2591" s="192" t="s">
        <v>1075</v>
      </c>
    </row>
    <row r="2592" spans="1:8" ht="16" customHeight="1">
      <c r="A2592" s="185">
        <v>27</v>
      </c>
      <c r="B2592" s="193" t="s">
        <v>1048</v>
      </c>
      <c r="C2592" s="210" t="s">
        <v>2684</v>
      </c>
      <c r="D2592" s="203" t="s">
        <v>1046</v>
      </c>
      <c r="E2592" s="204"/>
      <c r="F2592" s="204">
        <v>27386</v>
      </c>
      <c r="G2592" s="205">
        <v>25684.82</v>
      </c>
      <c r="H2592" s="192" t="s">
        <v>1102</v>
      </c>
    </row>
    <row r="2593" spans="1:8" ht="16" customHeight="1">
      <c r="A2593" s="185">
        <v>27</v>
      </c>
      <c r="B2593" s="193" t="s">
        <v>1057</v>
      </c>
      <c r="C2593" s="210" t="s">
        <v>2685</v>
      </c>
      <c r="D2593" s="203" t="s">
        <v>1046</v>
      </c>
      <c r="E2593" s="204"/>
      <c r="F2593" s="204">
        <v>5430</v>
      </c>
      <c r="G2593" s="205">
        <v>20254.82</v>
      </c>
      <c r="H2593" s="192" t="s">
        <v>1047</v>
      </c>
    </row>
    <row r="2594" spans="1:8" ht="16" customHeight="1">
      <c r="A2594" s="185">
        <v>27</v>
      </c>
      <c r="B2594" s="193" t="s">
        <v>1057</v>
      </c>
      <c r="C2594" s="210" t="s">
        <v>2686</v>
      </c>
      <c r="D2594" s="203" t="s">
        <v>1046</v>
      </c>
      <c r="E2594" s="204"/>
      <c r="F2594" s="204">
        <v>753.7</v>
      </c>
      <c r="G2594" s="205">
        <v>19501.12</v>
      </c>
      <c r="H2594" s="192" t="s">
        <v>1075</v>
      </c>
    </row>
    <row r="2595" spans="1:8" ht="16" customHeight="1">
      <c r="A2595" s="185">
        <v>27</v>
      </c>
      <c r="B2595" s="193" t="s">
        <v>1057</v>
      </c>
      <c r="C2595" s="210" t="s">
        <v>2687</v>
      </c>
      <c r="D2595" s="203" t="s">
        <v>1046</v>
      </c>
      <c r="E2595" s="204"/>
      <c r="F2595" s="204">
        <v>452.5</v>
      </c>
      <c r="G2595" s="205">
        <v>19048.62</v>
      </c>
      <c r="H2595" s="192" t="s">
        <v>1075</v>
      </c>
    </row>
    <row r="2596" spans="1:8" ht="16" customHeight="1">
      <c r="A2596" s="185">
        <v>27</v>
      </c>
      <c r="B2596" s="193" t="s">
        <v>1057</v>
      </c>
      <c r="C2596" s="210" t="s">
        <v>2688</v>
      </c>
      <c r="D2596" s="203" t="s">
        <v>1046</v>
      </c>
      <c r="E2596" s="204"/>
      <c r="F2596" s="204">
        <v>359.5</v>
      </c>
      <c r="G2596" s="205">
        <v>18689.12</v>
      </c>
      <c r="H2596" s="192" t="s">
        <v>1075</v>
      </c>
    </row>
    <row r="2597" spans="1:8" ht="16" customHeight="1">
      <c r="A2597" s="185">
        <v>27</v>
      </c>
      <c r="B2597" s="193" t="s">
        <v>1057</v>
      </c>
      <c r="C2597" s="210" t="s">
        <v>2689</v>
      </c>
      <c r="D2597" s="203" t="s">
        <v>1046</v>
      </c>
      <c r="E2597" s="204"/>
      <c r="F2597" s="204">
        <v>491.5</v>
      </c>
      <c r="G2597" s="205">
        <v>18197.62</v>
      </c>
      <c r="H2597" s="192" t="s">
        <v>1075</v>
      </c>
    </row>
    <row r="2598" spans="1:8" ht="16" customHeight="1">
      <c r="A2598" s="185">
        <v>27</v>
      </c>
      <c r="B2598" s="193" t="s">
        <v>1057</v>
      </c>
      <c r="C2598" s="210" t="s">
        <v>2690</v>
      </c>
      <c r="D2598" s="203" t="s">
        <v>1046</v>
      </c>
      <c r="E2598" s="204"/>
      <c r="F2598" s="204">
        <v>529.5</v>
      </c>
      <c r="G2598" s="205">
        <v>17668.12</v>
      </c>
      <c r="H2598" s="192" t="s">
        <v>1075</v>
      </c>
    </row>
    <row r="2599" spans="1:8" ht="16" customHeight="1">
      <c r="A2599" s="185">
        <v>27</v>
      </c>
      <c r="B2599" s="193" t="s">
        <v>1057</v>
      </c>
      <c r="C2599" s="210" t="s">
        <v>2691</v>
      </c>
      <c r="D2599" s="203" t="s">
        <v>1046</v>
      </c>
      <c r="E2599" s="204"/>
      <c r="F2599" s="204">
        <v>159.12</v>
      </c>
      <c r="G2599" s="205">
        <v>17509</v>
      </c>
      <c r="H2599" s="192" t="s">
        <v>1075</v>
      </c>
    </row>
    <row r="2600" spans="1:8" ht="16" customHeight="1">
      <c r="A2600" s="185">
        <v>27</v>
      </c>
      <c r="B2600" s="193" t="s">
        <v>1057</v>
      </c>
      <c r="C2600" s="210" t="s">
        <v>2692</v>
      </c>
      <c r="D2600" s="203" t="s">
        <v>1046</v>
      </c>
      <c r="E2600" s="204"/>
      <c r="F2600" s="204">
        <v>286</v>
      </c>
      <c r="G2600" s="205">
        <v>17223</v>
      </c>
      <c r="H2600" s="192" t="s">
        <v>1075</v>
      </c>
    </row>
    <row r="2601" spans="1:8" ht="16" customHeight="1">
      <c r="A2601" s="185">
        <v>27</v>
      </c>
      <c r="B2601" s="193" t="s">
        <v>1057</v>
      </c>
      <c r="C2601" s="210" t="s">
        <v>2693</v>
      </c>
      <c r="D2601" s="203" t="s">
        <v>1046</v>
      </c>
      <c r="E2601" s="204"/>
      <c r="F2601" s="204">
        <v>304</v>
      </c>
      <c r="G2601" s="205">
        <v>16919</v>
      </c>
      <c r="H2601" s="192" t="s">
        <v>1075</v>
      </c>
    </row>
    <row r="2602" spans="1:8" ht="16" customHeight="1">
      <c r="A2602" s="185">
        <v>27</v>
      </c>
      <c r="B2602" s="193" t="s">
        <v>1057</v>
      </c>
      <c r="C2602" s="210" t="s">
        <v>2694</v>
      </c>
      <c r="D2602" s="203" t="s">
        <v>1046</v>
      </c>
      <c r="E2602" s="204"/>
      <c r="F2602" s="204">
        <v>25.5</v>
      </c>
      <c r="G2602" s="205">
        <v>16893.5</v>
      </c>
      <c r="H2602" s="192" t="s">
        <v>1075</v>
      </c>
    </row>
    <row r="2603" spans="1:8" ht="16" customHeight="1">
      <c r="A2603" s="185">
        <v>27</v>
      </c>
      <c r="B2603" s="193" t="s">
        <v>1057</v>
      </c>
      <c r="C2603" s="210" t="s">
        <v>2695</v>
      </c>
      <c r="D2603" s="203" t="s">
        <v>1046</v>
      </c>
      <c r="E2603" s="204"/>
      <c r="F2603" s="204">
        <v>456.8</v>
      </c>
      <c r="G2603" s="205">
        <v>16436.7</v>
      </c>
      <c r="H2603" s="192" t="s">
        <v>1075</v>
      </c>
    </row>
    <row r="2604" spans="1:8" ht="16" customHeight="1">
      <c r="A2604" s="185">
        <v>27</v>
      </c>
      <c r="B2604" s="193" t="s">
        <v>1057</v>
      </c>
      <c r="C2604" s="210" t="s">
        <v>2696</v>
      </c>
      <c r="D2604" s="203" t="s">
        <v>1046</v>
      </c>
      <c r="E2604" s="204"/>
      <c r="F2604" s="204">
        <v>83</v>
      </c>
      <c r="G2604" s="205">
        <v>16353.7</v>
      </c>
      <c r="H2604" s="192" t="s">
        <v>1077</v>
      </c>
    </row>
    <row r="2605" spans="1:8" ht="16" customHeight="1">
      <c r="A2605" s="185">
        <v>27</v>
      </c>
      <c r="B2605" s="193" t="s">
        <v>1057</v>
      </c>
      <c r="C2605" s="210" t="s">
        <v>2697</v>
      </c>
      <c r="D2605" s="203" t="s">
        <v>1046</v>
      </c>
      <c r="E2605" s="204"/>
      <c r="F2605" s="204">
        <v>540</v>
      </c>
      <c r="G2605" s="205">
        <v>15813.7</v>
      </c>
      <c r="H2605" s="192" t="s">
        <v>1075</v>
      </c>
    </row>
    <row r="2606" spans="1:8" ht="16" customHeight="1">
      <c r="A2606" s="185">
        <v>27</v>
      </c>
      <c r="B2606" s="193" t="s">
        <v>1057</v>
      </c>
      <c r="C2606" s="210" t="s">
        <v>2698</v>
      </c>
      <c r="D2606" s="203" t="s">
        <v>1046</v>
      </c>
      <c r="E2606" s="204"/>
      <c r="F2606" s="204">
        <v>159</v>
      </c>
      <c r="G2606" s="205">
        <v>15654.7</v>
      </c>
      <c r="H2606" s="192" t="s">
        <v>1075</v>
      </c>
    </row>
    <row r="2607" spans="1:8" ht="16" customHeight="1">
      <c r="A2607" s="185">
        <v>27</v>
      </c>
      <c r="B2607" s="193" t="s">
        <v>1057</v>
      </c>
      <c r="C2607" s="210" t="s">
        <v>2699</v>
      </c>
      <c r="D2607" s="203" t="s">
        <v>1046</v>
      </c>
      <c r="E2607" s="204"/>
      <c r="F2607" s="204">
        <v>1738</v>
      </c>
      <c r="G2607" s="205">
        <v>13916.7</v>
      </c>
      <c r="H2607" s="192" t="s">
        <v>1075</v>
      </c>
    </row>
    <row r="2608" spans="1:8" ht="16" customHeight="1">
      <c r="A2608" s="185">
        <v>27</v>
      </c>
      <c r="B2608" s="193" t="s">
        <v>1057</v>
      </c>
      <c r="C2608" s="210" t="s">
        <v>2700</v>
      </c>
      <c r="D2608" s="203" t="s">
        <v>1046</v>
      </c>
      <c r="E2608" s="204"/>
      <c r="F2608" s="204">
        <v>6</v>
      </c>
      <c r="G2608" s="205">
        <v>13910.7</v>
      </c>
      <c r="H2608" s="192" t="s">
        <v>1053</v>
      </c>
    </row>
    <row r="2609" spans="1:8" ht="16" customHeight="1">
      <c r="A2609" s="185">
        <v>27</v>
      </c>
      <c r="B2609" s="193" t="s">
        <v>1057</v>
      </c>
      <c r="C2609" s="210" t="s">
        <v>2701</v>
      </c>
      <c r="D2609" s="203" t="s">
        <v>1046</v>
      </c>
      <c r="E2609" s="204"/>
      <c r="F2609" s="204">
        <v>108</v>
      </c>
      <c r="G2609" s="205">
        <v>13802.7</v>
      </c>
      <c r="H2609" s="192" t="s">
        <v>1075</v>
      </c>
    </row>
    <row r="2610" spans="1:8" ht="16" customHeight="1">
      <c r="A2610" s="185">
        <v>27</v>
      </c>
      <c r="B2610" s="193" t="s">
        <v>1057</v>
      </c>
      <c r="C2610" s="210" t="s">
        <v>2702</v>
      </c>
      <c r="D2610" s="203" t="s">
        <v>1046</v>
      </c>
      <c r="E2610" s="204"/>
      <c r="F2610" s="204">
        <v>840</v>
      </c>
      <c r="G2610" s="205">
        <v>12962.7</v>
      </c>
      <c r="H2610" s="192" t="s">
        <v>1047</v>
      </c>
    </row>
    <row r="2611" spans="1:8" ht="16" customHeight="1">
      <c r="A2611" s="185">
        <v>27</v>
      </c>
      <c r="B2611" s="193" t="s">
        <v>1057</v>
      </c>
      <c r="C2611" s="210" t="s">
        <v>2703</v>
      </c>
      <c r="D2611" s="203" t="s">
        <v>1046</v>
      </c>
      <c r="E2611" s="204"/>
      <c r="F2611" s="204">
        <v>99</v>
      </c>
      <c r="G2611" s="205">
        <v>12863.7</v>
      </c>
      <c r="H2611" s="192" t="s">
        <v>1075</v>
      </c>
    </row>
    <row r="2612" spans="1:8" ht="16" customHeight="1">
      <c r="A2612" s="185">
        <v>27</v>
      </c>
      <c r="B2612" s="193" t="s">
        <v>1057</v>
      </c>
      <c r="C2612" s="210" t="s">
        <v>2704</v>
      </c>
      <c r="D2612" s="203" t="s">
        <v>1046</v>
      </c>
      <c r="E2612" s="204"/>
      <c r="F2612" s="204">
        <v>925</v>
      </c>
      <c r="G2612" s="205">
        <v>11938.7</v>
      </c>
      <c r="H2612" s="192" t="s">
        <v>1047</v>
      </c>
    </row>
    <row r="2613" spans="1:8" ht="16" customHeight="1">
      <c r="A2613" s="185">
        <v>27</v>
      </c>
      <c r="B2613" s="193" t="s">
        <v>1057</v>
      </c>
      <c r="C2613" s="210" t="s">
        <v>2705</v>
      </c>
      <c r="D2613" s="203" t="s">
        <v>1046</v>
      </c>
      <c r="E2613" s="204"/>
      <c r="F2613" s="204">
        <v>350</v>
      </c>
      <c r="G2613" s="205">
        <v>11588.7</v>
      </c>
      <c r="H2613" s="192" t="s">
        <v>1075</v>
      </c>
    </row>
    <row r="2614" spans="1:8" ht="16" customHeight="1">
      <c r="A2614" s="185">
        <v>27</v>
      </c>
      <c r="B2614" s="193" t="s">
        <v>1057</v>
      </c>
      <c r="C2614" s="210" t="s">
        <v>2706</v>
      </c>
      <c r="D2614" s="203" t="s">
        <v>1046</v>
      </c>
      <c r="E2614" s="204"/>
      <c r="F2614" s="204">
        <v>600</v>
      </c>
      <c r="G2614" s="205">
        <v>10988.7</v>
      </c>
      <c r="H2614" s="192" t="s">
        <v>1053</v>
      </c>
    </row>
    <row r="2615" spans="1:8" ht="16" customHeight="1">
      <c r="A2615" s="185">
        <v>27</v>
      </c>
      <c r="B2615" s="193" t="s">
        <v>1057</v>
      </c>
      <c r="C2615" s="210" t="s">
        <v>2707</v>
      </c>
      <c r="D2615" s="203" t="s">
        <v>1046</v>
      </c>
      <c r="E2615" s="204"/>
      <c r="F2615" s="204">
        <v>290</v>
      </c>
      <c r="G2615" s="205">
        <v>10698.7</v>
      </c>
      <c r="H2615" s="192" t="s">
        <v>1102</v>
      </c>
    </row>
    <row r="2616" spans="1:8" ht="16" customHeight="1">
      <c r="A2616" s="185">
        <v>27</v>
      </c>
      <c r="B2616" s="193" t="s">
        <v>1057</v>
      </c>
      <c r="C2616" s="210" t="s">
        <v>2708</v>
      </c>
      <c r="D2616" s="203" t="s">
        <v>1046</v>
      </c>
      <c r="E2616" s="204"/>
      <c r="F2616" s="204">
        <v>1295</v>
      </c>
      <c r="G2616" s="205">
        <v>9403.6999999999898</v>
      </c>
      <c r="H2616" s="192" t="s">
        <v>1047</v>
      </c>
    </row>
    <row r="2617" spans="1:8" ht="16" customHeight="1">
      <c r="A2617" s="185">
        <v>27</v>
      </c>
      <c r="B2617" s="193" t="s">
        <v>1057</v>
      </c>
      <c r="C2617" s="210" t="s">
        <v>2709</v>
      </c>
      <c r="D2617" s="203" t="s">
        <v>1046</v>
      </c>
      <c r="E2617" s="204"/>
      <c r="F2617" s="204">
        <v>2130</v>
      </c>
      <c r="G2617" s="205">
        <v>1555803.7</v>
      </c>
      <c r="H2617" s="192" t="s">
        <v>1047</v>
      </c>
    </row>
    <row r="2618" spans="1:8" ht="16" customHeight="1">
      <c r="A2618" s="185">
        <v>27</v>
      </c>
      <c r="B2618" s="193" t="s">
        <v>1057</v>
      </c>
      <c r="C2618" s="210" t="s">
        <v>2710</v>
      </c>
      <c r="D2618" s="203" t="s">
        <v>1046</v>
      </c>
      <c r="E2618" s="204"/>
      <c r="F2618" s="204">
        <v>148.5</v>
      </c>
      <c r="G2618" s="205">
        <v>1555655.2</v>
      </c>
      <c r="H2618" s="192" t="s">
        <v>1075</v>
      </c>
    </row>
    <row r="2619" spans="1:8" ht="16" customHeight="1">
      <c r="A2619" s="185">
        <v>27</v>
      </c>
      <c r="B2619" s="193" t="s">
        <v>1057</v>
      </c>
      <c r="C2619" s="210" t="s">
        <v>2711</v>
      </c>
      <c r="D2619" s="203" t="s">
        <v>1046</v>
      </c>
      <c r="E2619" s="204"/>
      <c r="F2619" s="204">
        <v>4346.3599999999997</v>
      </c>
      <c r="G2619" s="205">
        <v>1551308.84</v>
      </c>
      <c r="H2619" s="192" t="s">
        <v>1087</v>
      </c>
    </row>
    <row r="2620" spans="1:8" ht="16" customHeight="1">
      <c r="A2620" s="185">
        <v>27</v>
      </c>
      <c r="B2620" s="193" t="s">
        <v>1057</v>
      </c>
      <c r="C2620" s="210" t="s">
        <v>2712</v>
      </c>
      <c r="D2620" s="203" t="s">
        <v>1046</v>
      </c>
      <c r="E2620" s="204"/>
      <c r="F2620" s="204">
        <v>255</v>
      </c>
      <c r="G2620" s="205">
        <v>986998</v>
      </c>
      <c r="H2620" s="192" t="s">
        <v>1077</v>
      </c>
    </row>
    <row r="2621" spans="1:8" ht="16" customHeight="1">
      <c r="A2621" s="185">
        <v>27</v>
      </c>
      <c r="B2621" s="193" t="s">
        <v>1057</v>
      </c>
      <c r="C2621" s="210" t="s">
        <v>2713</v>
      </c>
      <c r="D2621" s="203" t="s">
        <v>1046</v>
      </c>
      <c r="E2621" s="204"/>
      <c r="F2621" s="204">
        <v>474</v>
      </c>
      <c r="G2621" s="205">
        <v>986524</v>
      </c>
      <c r="H2621" s="192" t="s">
        <v>1047</v>
      </c>
    </row>
    <row r="2622" spans="1:8" ht="16" customHeight="1">
      <c r="A2622" s="185">
        <v>27</v>
      </c>
      <c r="B2622" s="193" t="s">
        <v>1057</v>
      </c>
      <c r="C2622" s="210" t="s">
        <v>2714</v>
      </c>
      <c r="D2622" s="203" t="s">
        <v>1046</v>
      </c>
      <c r="E2622" s="204"/>
      <c r="F2622" s="204">
        <v>606</v>
      </c>
      <c r="G2622" s="205">
        <v>985918</v>
      </c>
      <c r="H2622" s="192" t="s">
        <v>1077</v>
      </c>
    </row>
    <row r="2623" spans="1:8" ht="16" customHeight="1">
      <c r="A2623" s="185">
        <v>27</v>
      </c>
      <c r="B2623" s="193" t="s">
        <v>1057</v>
      </c>
      <c r="C2623" s="210" t="s">
        <v>2715</v>
      </c>
      <c r="D2623" s="203" t="s">
        <v>1046</v>
      </c>
      <c r="E2623" s="204"/>
      <c r="F2623" s="204">
        <v>1185.1400000000001</v>
      </c>
      <c r="G2623" s="205">
        <v>984732.86</v>
      </c>
      <c r="H2623" s="192" t="s">
        <v>1104</v>
      </c>
    </row>
    <row r="2624" spans="1:8" ht="16" customHeight="1">
      <c r="A2624" s="185">
        <v>27</v>
      </c>
      <c r="B2624" s="193" t="s">
        <v>1057</v>
      </c>
      <c r="C2624" s="210" t="s">
        <v>2716</v>
      </c>
      <c r="D2624" s="203" t="s">
        <v>1046</v>
      </c>
      <c r="E2624" s="204"/>
      <c r="F2624" s="204">
        <v>47</v>
      </c>
      <c r="G2624" s="205">
        <v>984685.86</v>
      </c>
      <c r="H2624" s="192" t="s">
        <v>1047</v>
      </c>
    </row>
    <row r="2625" spans="1:8" ht="16" customHeight="1">
      <c r="A2625" s="185">
        <v>27</v>
      </c>
      <c r="B2625" s="193" t="s">
        <v>1057</v>
      </c>
      <c r="C2625" s="210" t="s">
        <v>2717</v>
      </c>
      <c r="D2625" s="203" t="s">
        <v>1046</v>
      </c>
      <c r="E2625" s="204"/>
      <c r="F2625" s="204">
        <v>1100</v>
      </c>
      <c r="G2625" s="205">
        <v>983585.86</v>
      </c>
      <c r="H2625" s="192" t="s">
        <v>1047</v>
      </c>
    </row>
    <row r="2626" spans="1:8" ht="16" customHeight="1">
      <c r="A2626" s="185">
        <v>27</v>
      </c>
      <c r="B2626" s="193" t="s">
        <v>1057</v>
      </c>
      <c r="C2626" s="210" t="s">
        <v>2718</v>
      </c>
      <c r="D2626" s="203" t="s">
        <v>1046</v>
      </c>
      <c r="E2626" s="204"/>
      <c r="F2626" s="204">
        <v>1065</v>
      </c>
      <c r="G2626" s="205">
        <v>982520.86</v>
      </c>
      <c r="H2626" s="192" t="s">
        <v>1075</v>
      </c>
    </row>
    <row r="2627" spans="1:8" ht="16" customHeight="1">
      <c r="A2627" s="185">
        <v>27</v>
      </c>
      <c r="B2627" s="193" t="s">
        <v>1057</v>
      </c>
      <c r="C2627" s="210" t="s">
        <v>2719</v>
      </c>
      <c r="D2627" s="203" t="s">
        <v>1046</v>
      </c>
      <c r="E2627" s="204"/>
      <c r="F2627" s="204">
        <v>2272</v>
      </c>
      <c r="G2627" s="205">
        <v>980248.86</v>
      </c>
      <c r="H2627" s="192" t="s">
        <v>1075</v>
      </c>
    </row>
    <row r="2628" spans="1:8" ht="16" customHeight="1">
      <c r="A2628" s="185">
        <v>27</v>
      </c>
      <c r="B2628" s="193" t="s">
        <v>1057</v>
      </c>
      <c r="C2628" s="210" t="s">
        <v>2720</v>
      </c>
      <c r="D2628" s="203" t="s">
        <v>1046</v>
      </c>
      <c r="E2628" s="204"/>
      <c r="F2628" s="204">
        <v>1087.71</v>
      </c>
      <c r="G2628" s="205">
        <v>979161.15</v>
      </c>
      <c r="H2628" s="192" t="s">
        <v>1112</v>
      </c>
    </row>
    <row r="2629" spans="1:8" ht="16" customHeight="1">
      <c r="A2629" s="185">
        <v>27</v>
      </c>
      <c r="B2629" s="193" t="s">
        <v>1057</v>
      </c>
      <c r="C2629" s="210" t="s">
        <v>2721</v>
      </c>
      <c r="D2629" s="203" t="s">
        <v>1046</v>
      </c>
      <c r="E2629" s="204"/>
      <c r="F2629" s="204">
        <v>30</v>
      </c>
      <c r="G2629" s="205">
        <v>979131.15</v>
      </c>
      <c r="H2629" s="192" t="s">
        <v>1047</v>
      </c>
    </row>
    <row r="2630" spans="1:8" ht="16" customHeight="1">
      <c r="A2630" s="185">
        <v>27</v>
      </c>
      <c r="B2630" s="193" t="s">
        <v>1057</v>
      </c>
      <c r="C2630" s="210" t="s">
        <v>2722</v>
      </c>
      <c r="D2630" s="203" t="s">
        <v>1046</v>
      </c>
      <c r="E2630" s="204"/>
      <c r="F2630" s="204">
        <v>400</v>
      </c>
      <c r="G2630" s="205">
        <v>978731.15</v>
      </c>
      <c r="H2630" s="192" t="s">
        <v>1077</v>
      </c>
    </row>
    <row r="2631" spans="1:8" ht="16" customHeight="1">
      <c r="A2631" s="185">
        <v>27</v>
      </c>
      <c r="B2631" s="193" t="s">
        <v>1057</v>
      </c>
      <c r="C2631" s="210" t="s">
        <v>2723</v>
      </c>
      <c r="D2631" s="203" t="s">
        <v>1046</v>
      </c>
      <c r="E2631" s="204"/>
      <c r="F2631" s="204">
        <v>706.7</v>
      </c>
      <c r="G2631" s="205">
        <v>978024.45</v>
      </c>
      <c r="H2631" s="192" t="s">
        <v>1104</v>
      </c>
    </row>
    <row r="2632" spans="1:8" ht="16" customHeight="1">
      <c r="A2632" s="185">
        <v>27</v>
      </c>
      <c r="B2632" s="193" t="s">
        <v>1048</v>
      </c>
      <c r="C2632" s="210" t="s">
        <v>2724</v>
      </c>
      <c r="D2632" s="203" t="s">
        <v>1046</v>
      </c>
      <c r="E2632" s="204"/>
      <c r="F2632" s="204">
        <v>89855.77</v>
      </c>
      <c r="G2632" s="205"/>
      <c r="H2632" s="192" t="s">
        <v>1087</v>
      </c>
    </row>
    <row r="2633" spans="1:8" ht="16" customHeight="1">
      <c r="A2633" s="185">
        <v>27</v>
      </c>
      <c r="B2633" s="212" t="s">
        <v>1063</v>
      </c>
      <c r="C2633" s="210" t="s">
        <v>2725</v>
      </c>
      <c r="D2633" s="203" t="s">
        <v>1046</v>
      </c>
      <c r="E2633" s="204"/>
      <c r="F2633" s="204">
        <v>1160</v>
      </c>
      <c r="G2633" s="205">
        <v>99375.2</v>
      </c>
      <c r="H2633" s="192" t="s">
        <v>1047</v>
      </c>
    </row>
    <row r="2634" spans="1:8" ht="16" customHeight="1">
      <c r="A2634" s="185">
        <v>27</v>
      </c>
      <c r="B2634" s="212" t="s">
        <v>1063</v>
      </c>
      <c r="C2634" s="210" t="s">
        <v>2726</v>
      </c>
      <c r="D2634" s="203" t="s">
        <v>1046</v>
      </c>
      <c r="E2634" s="204"/>
      <c r="F2634" s="204">
        <v>800</v>
      </c>
      <c r="G2634" s="205">
        <v>98575.2</v>
      </c>
      <c r="H2634" s="192" t="s">
        <v>1047</v>
      </c>
    </row>
    <row r="2635" spans="1:8" ht="16" customHeight="1">
      <c r="A2635" s="185">
        <v>27</v>
      </c>
      <c r="B2635" s="212" t="s">
        <v>1063</v>
      </c>
      <c r="C2635" s="210" t="s">
        <v>2727</v>
      </c>
      <c r="D2635" s="203" t="s">
        <v>1046</v>
      </c>
      <c r="E2635" s="204"/>
      <c r="F2635" s="204">
        <v>580</v>
      </c>
      <c r="G2635" s="205">
        <v>97995.199999999997</v>
      </c>
      <c r="H2635" s="192" t="s">
        <v>1047</v>
      </c>
    </row>
    <row r="2636" spans="1:8" ht="16" customHeight="1">
      <c r="A2636" s="185">
        <v>27</v>
      </c>
      <c r="B2636" s="212" t="s">
        <v>1063</v>
      </c>
      <c r="C2636" s="210" t="s">
        <v>2728</v>
      </c>
      <c r="D2636" s="203" t="s">
        <v>1046</v>
      </c>
      <c r="E2636" s="204"/>
      <c r="F2636" s="204">
        <v>1050</v>
      </c>
      <c r="G2636" s="205">
        <v>96945.2</v>
      </c>
      <c r="H2636" s="192" t="s">
        <v>1047</v>
      </c>
    </row>
    <row r="2637" spans="1:8" ht="16" customHeight="1">
      <c r="A2637" s="185">
        <v>27</v>
      </c>
      <c r="B2637" s="212" t="s">
        <v>1063</v>
      </c>
      <c r="C2637" s="210" t="s">
        <v>2729</v>
      </c>
      <c r="D2637" s="203" t="s">
        <v>1046</v>
      </c>
      <c r="E2637" s="204"/>
      <c r="F2637" s="204">
        <v>340</v>
      </c>
      <c r="G2637" s="205">
        <v>96605.2</v>
      </c>
      <c r="H2637" s="192" t="s">
        <v>1047</v>
      </c>
    </row>
    <row r="2638" spans="1:8" ht="16" customHeight="1">
      <c r="A2638" s="185">
        <v>27</v>
      </c>
      <c r="B2638" s="212" t="s">
        <v>1063</v>
      </c>
      <c r="C2638" s="210" t="s">
        <v>2730</v>
      </c>
      <c r="D2638" s="203" t="s">
        <v>1046</v>
      </c>
      <c r="E2638" s="204"/>
      <c r="F2638" s="204">
        <v>150</v>
      </c>
      <c r="G2638" s="205">
        <v>96455.2</v>
      </c>
      <c r="H2638" s="192" t="s">
        <v>1077</v>
      </c>
    </row>
    <row r="2639" spans="1:8" ht="16" customHeight="1">
      <c r="A2639" s="185">
        <v>27</v>
      </c>
      <c r="B2639" s="212" t="s">
        <v>1063</v>
      </c>
      <c r="C2639" s="210" t="s">
        <v>2731</v>
      </c>
      <c r="D2639" s="203" t="s">
        <v>1046</v>
      </c>
      <c r="E2639" s="204"/>
      <c r="F2639" s="204">
        <v>5986</v>
      </c>
      <c r="G2639" s="205">
        <v>90469.2</v>
      </c>
      <c r="H2639" s="192" t="s">
        <v>1081</v>
      </c>
    </row>
    <row r="2640" spans="1:8" ht="16" customHeight="1">
      <c r="A2640" s="185">
        <v>27</v>
      </c>
      <c r="B2640" s="212" t="s">
        <v>1063</v>
      </c>
      <c r="C2640" s="210" t="s">
        <v>2732</v>
      </c>
      <c r="D2640" s="203" t="s">
        <v>1046</v>
      </c>
      <c r="E2640" s="204"/>
      <c r="F2640" s="204">
        <v>26000</v>
      </c>
      <c r="G2640" s="205">
        <v>64469.2</v>
      </c>
      <c r="H2640" s="192" t="s">
        <v>1077</v>
      </c>
    </row>
    <row r="2641" spans="1:8" ht="16" customHeight="1">
      <c r="A2641" s="185">
        <v>27</v>
      </c>
      <c r="B2641" s="212" t="s">
        <v>1063</v>
      </c>
      <c r="C2641" s="210" t="s">
        <v>2733</v>
      </c>
      <c r="D2641" s="203" t="s">
        <v>1046</v>
      </c>
      <c r="E2641" s="204"/>
      <c r="F2641" s="204">
        <v>13901</v>
      </c>
      <c r="G2641" s="205">
        <v>50568.2</v>
      </c>
      <c r="H2641" s="192" t="s">
        <v>1102</v>
      </c>
    </row>
    <row r="2642" spans="1:8" ht="16" customHeight="1">
      <c r="A2642" s="185">
        <v>27</v>
      </c>
      <c r="B2642" s="212" t="s">
        <v>1063</v>
      </c>
      <c r="C2642" s="210" t="s">
        <v>2734</v>
      </c>
      <c r="D2642" s="203" t="s">
        <v>1046</v>
      </c>
      <c r="E2642" s="204"/>
      <c r="F2642" s="204">
        <v>5650</v>
      </c>
      <c r="G2642" s="205">
        <v>44918.2</v>
      </c>
      <c r="H2642" s="192" t="s">
        <v>1047</v>
      </c>
    </row>
    <row r="2643" spans="1:8" ht="16" customHeight="1">
      <c r="A2643" s="185">
        <v>27</v>
      </c>
      <c r="B2643" s="212" t="s">
        <v>1063</v>
      </c>
      <c r="C2643" s="210" t="s">
        <v>2735</v>
      </c>
      <c r="D2643" s="203" t="s">
        <v>1046</v>
      </c>
      <c r="E2643" s="204"/>
      <c r="F2643" s="204">
        <v>5650</v>
      </c>
      <c r="G2643" s="205">
        <v>39268.199999999997</v>
      </c>
      <c r="H2643" s="192" t="s">
        <v>1047</v>
      </c>
    </row>
    <row r="2644" spans="1:8" ht="16" customHeight="1">
      <c r="A2644" s="185">
        <v>27</v>
      </c>
      <c r="B2644" s="212" t="s">
        <v>1063</v>
      </c>
      <c r="C2644" s="210" t="s">
        <v>2736</v>
      </c>
      <c r="D2644" s="203" t="s">
        <v>1046</v>
      </c>
      <c r="E2644" s="204"/>
      <c r="F2644" s="204">
        <v>224.95</v>
      </c>
      <c r="G2644" s="205">
        <v>39043.25</v>
      </c>
      <c r="H2644" s="192" t="s">
        <v>1108</v>
      </c>
    </row>
    <row r="2645" spans="1:8" ht="16" customHeight="1">
      <c r="A2645" s="185">
        <v>27</v>
      </c>
      <c r="B2645" s="212" t="s">
        <v>1063</v>
      </c>
      <c r="C2645" s="210" t="s">
        <v>2737</v>
      </c>
      <c r="D2645" s="203" t="s">
        <v>1046</v>
      </c>
      <c r="E2645" s="204"/>
      <c r="F2645" s="204">
        <v>1920</v>
      </c>
      <c r="G2645" s="205">
        <v>37123.25</v>
      </c>
      <c r="H2645" s="192" t="s">
        <v>1047</v>
      </c>
    </row>
    <row r="2646" spans="1:8" ht="16" customHeight="1">
      <c r="A2646" s="185">
        <v>27</v>
      </c>
      <c r="B2646" s="212" t="s">
        <v>1063</v>
      </c>
      <c r="C2646" s="210" t="s">
        <v>2738</v>
      </c>
      <c r="D2646" s="203" t="s">
        <v>1046</v>
      </c>
      <c r="E2646" s="204"/>
      <c r="F2646" s="204">
        <v>227</v>
      </c>
      <c r="G2646" s="205">
        <v>36896.25</v>
      </c>
      <c r="H2646" s="192" t="s">
        <v>1108</v>
      </c>
    </row>
    <row r="2647" spans="1:8" ht="16" customHeight="1">
      <c r="A2647" s="185">
        <v>27</v>
      </c>
      <c r="B2647" s="212" t="s">
        <v>1063</v>
      </c>
      <c r="C2647" s="210" t="s">
        <v>2739</v>
      </c>
      <c r="D2647" s="203" t="s">
        <v>1046</v>
      </c>
      <c r="E2647" s="204"/>
      <c r="F2647" s="204">
        <v>349.5</v>
      </c>
      <c r="G2647" s="205">
        <v>36546.75</v>
      </c>
      <c r="H2647" s="192" t="s">
        <v>1075</v>
      </c>
    </row>
    <row r="2648" spans="1:8" ht="16" customHeight="1">
      <c r="A2648" s="185">
        <v>27</v>
      </c>
      <c r="B2648" s="212" t="s">
        <v>1063</v>
      </c>
      <c r="C2648" s="210" t="s">
        <v>2740</v>
      </c>
      <c r="D2648" s="203" t="s">
        <v>1046</v>
      </c>
      <c r="E2648" s="204"/>
      <c r="F2648" s="204">
        <v>200</v>
      </c>
      <c r="G2648" s="205">
        <v>36346.75</v>
      </c>
      <c r="H2648" s="192" t="s">
        <v>1110</v>
      </c>
    </row>
    <row r="2649" spans="1:8" ht="16" customHeight="1">
      <c r="A2649" s="185">
        <v>27</v>
      </c>
      <c r="B2649" s="212" t="s">
        <v>1063</v>
      </c>
      <c r="C2649" s="210" t="s">
        <v>2741</v>
      </c>
      <c r="D2649" s="203" t="s">
        <v>1046</v>
      </c>
      <c r="E2649" s="204"/>
      <c r="F2649" s="204">
        <v>885</v>
      </c>
      <c r="G2649" s="205">
        <v>35461.75</v>
      </c>
      <c r="H2649" s="192" t="s">
        <v>1112</v>
      </c>
    </row>
    <row r="2650" spans="1:8" ht="16" customHeight="1">
      <c r="A2650" s="185">
        <v>27</v>
      </c>
      <c r="B2650" s="212" t="s">
        <v>1063</v>
      </c>
      <c r="C2650" s="210" t="s">
        <v>2742</v>
      </c>
      <c r="D2650" s="203" t="s">
        <v>1046</v>
      </c>
      <c r="E2650" s="204"/>
      <c r="F2650" s="204">
        <v>379.5</v>
      </c>
      <c r="G2650" s="205">
        <v>35082.25</v>
      </c>
      <c r="H2650" s="192" t="s">
        <v>1075</v>
      </c>
    </row>
    <row r="2651" spans="1:8" ht="16" customHeight="1">
      <c r="A2651" s="185">
        <v>27</v>
      </c>
      <c r="B2651" s="212" t="s">
        <v>1063</v>
      </c>
      <c r="C2651" s="210" t="s">
        <v>2743</v>
      </c>
      <c r="D2651" s="203" t="s">
        <v>1046</v>
      </c>
      <c r="E2651" s="204"/>
      <c r="F2651" s="204">
        <v>614.37</v>
      </c>
      <c r="G2651" s="205">
        <v>34467.879999999997</v>
      </c>
      <c r="H2651" s="192" t="s">
        <v>1104</v>
      </c>
    </row>
    <row r="2652" spans="1:8" ht="16" customHeight="1">
      <c r="A2652" s="185">
        <v>27</v>
      </c>
      <c r="B2652" s="212" t="s">
        <v>1063</v>
      </c>
      <c r="C2652" s="210" t="s">
        <v>2744</v>
      </c>
      <c r="D2652" s="203" t="s">
        <v>1046</v>
      </c>
      <c r="E2652" s="204"/>
      <c r="F2652" s="204">
        <v>190</v>
      </c>
      <c r="G2652" s="205">
        <v>34277.879999999997</v>
      </c>
      <c r="H2652" s="192" t="s">
        <v>1124</v>
      </c>
    </row>
    <row r="2653" spans="1:8" ht="16" customHeight="1">
      <c r="A2653" s="185">
        <v>27</v>
      </c>
      <c r="B2653" s="212" t="s">
        <v>1063</v>
      </c>
      <c r="C2653" s="210" t="s">
        <v>2745</v>
      </c>
      <c r="D2653" s="203" t="s">
        <v>1046</v>
      </c>
      <c r="E2653" s="204"/>
      <c r="F2653" s="204">
        <v>29</v>
      </c>
      <c r="G2653" s="205">
        <v>34248.879999999997</v>
      </c>
      <c r="H2653" s="192" t="s">
        <v>1128</v>
      </c>
    </row>
    <row r="2654" spans="1:8" ht="16" customHeight="1">
      <c r="A2654" s="185">
        <v>27</v>
      </c>
      <c r="B2654" s="212" t="s">
        <v>1063</v>
      </c>
      <c r="C2654" s="210" t="s">
        <v>2746</v>
      </c>
      <c r="D2654" s="203" t="s">
        <v>1046</v>
      </c>
      <c r="E2654" s="204"/>
      <c r="F2654" s="204">
        <v>23</v>
      </c>
      <c r="G2654" s="205">
        <v>34225.879999999997</v>
      </c>
      <c r="H2654" s="192" t="s">
        <v>1053</v>
      </c>
    </row>
    <row r="2655" spans="1:8" ht="16" customHeight="1">
      <c r="A2655" s="185">
        <v>27</v>
      </c>
      <c r="B2655" s="212" t="s">
        <v>1063</v>
      </c>
      <c r="C2655" s="210" t="s">
        <v>2747</v>
      </c>
      <c r="D2655" s="203" t="s">
        <v>1046</v>
      </c>
      <c r="E2655" s="204"/>
      <c r="F2655" s="204">
        <v>1531</v>
      </c>
      <c r="G2655" s="205">
        <v>32694.880000000001</v>
      </c>
      <c r="H2655" s="192" t="s">
        <v>1112</v>
      </c>
    </row>
    <row r="2656" spans="1:8" ht="16" customHeight="1">
      <c r="A2656" s="185">
        <v>27</v>
      </c>
      <c r="B2656" s="212" t="s">
        <v>1063</v>
      </c>
      <c r="C2656" s="210" t="s">
        <v>2748</v>
      </c>
      <c r="D2656" s="203" t="s">
        <v>1046</v>
      </c>
      <c r="E2656" s="204"/>
      <c r="F2656" s="204">
        <v>207.3</v>
      </c>
      <c r="G2656" s="205">
        <v>32487.58</v>
      </c>
      <c r="H2656" s="192" t="s">
        <v>1075</v>
      </c>
    </row>
    <row r="2657" spans="1:8" ht="16" customHeight="1">
      <c r="A2657" s="185">
        <v>27</v>
      </c>
      <c r="B2657" s="212" t="s">
        <v>1063</v>
      </c>
      <c r="C2657" s="210" t="s">
        <v>2749</v>
      </c>
      <c r="D2657" s="203" t="s">
        <v>1046</v>
      </c>
      <c r="E2657" s="204"/>
      <c r="F2657" s="204">
        <v>3957</v>
      </c>
      <c r="G2657" s="205">
        <v>28530.58</v>
      </c>
      <c r="H2657" s="192" t="s">
        <v>1124</v>
      </c>
    </row>
    <row r="2658" spans="1:8" ht="16" customHeight="1">
      <c r="A2658" s="185">
        <v>27</v>
      </c>
      <c r="B2658" s="212" t="s">
        <v>1063</v>
      </c>
      <c r="C2658" s="210" t="s">
        <v>2750</v>
      </c>
      <c r="D2658" s="203" t="s">
        <v>1046</v>
      </c>
      <c r="E2658" s="204"/>
      <c r="F2658" s="204">
        <v>480</v>
      </c>
      <c r="G2658" s="205">
        <v>28050.58</v>
      </c>
      <c r="H2658" s="192" t="s">
        <v>1075</v>
      </c>
    </row>
    <row r="2659" spans="1:8" ht="16" customHeight="1">
      <c r="A2659" s="185">
        <v>27</v>
      </c>
      <c r="B2659" s="212" t="s">
        <v>1063</v>
      </c>
      <c r="C2659" s="210" t="s">
        <v>2751</v>
      </c>
      <c r="D2659" s="203" t="s">
        <v>1046</v>
      </c>
      <c r="E2659" s="204"/>
      <c r="F2659" s="204">
        <v>455.5</v>
      </c>
      <c r="G2659" s="205">
        <v>27595.08</v>
      </c>
      <c r="H2659" s="192" t="s">
        <v>1075</v>
      </c>
    </row>
    <row r="2660" spans="1:8" ht="16" customHeight="1">
      <c r="A2660" s="185">
        <v>27</v>
      </c>
      <c r="B2660" s="212" t="s">
        <v>1063</v>
      </c>
      <c r="C2660" s="210" t="s">
        <v>2752</v>
      </c>
      <c r="D2660" s="203" t="s">
        <v>1046</v>
      </c>
      <c r="E2660" s="204"/>
      <c r="F2660" s="204">
        <v>348</v>
      </c>
      <c r="G2660" s="205">
        <v>27247.08</v>
      </c>
      <c r="H2660" s="192" t="s">
        <v>1075</v>
      </c>
    </row>
    <row r="2661" spans="1:8" ht="16" customHeight="1">
      <c r="A2661" s="185">
        <v>27</v>
      </c>
      <c r="B2661" s="212" t="s">
        <v>1063</v>
      </c>
      <c r="C2661" s="210" t="s">
        <v>2753</v>
      </c>
      <c r="D2661" s="203" t="s">
        <v>1046</v>
      </c>
      <c r="E2661" s="204"/>
      <c r="F2661" s="204">
        <v>450</v>
      </c>
      <c r="G2661" s="205">
        <v>26797.08</v>
      </c>
      <c r="H2661" s="192" t="s">
        <v>1047</v>
      </c>
    </row>
    <row r="2662" spans="1:8" ht="16" customHeight="1">
      <c r="A2662" s="185">
        <v>27</v>
      </c>
      <c r="B2662" s="212" t="s">
        <v>1063</v>
      </c>
      <c r="C2662" s="210" t="s">
        <v>2754</v>
      </c>
      <c r="D2662" s="203" t="s">
        <v>1046</v>
      </c>
      <c r="E2662" s="204"/>
      <c r="F2662" s="204">
        <v>150</v>
      </c>
      <c r="G2662" s="205">
        <v>26647.08</v>
      </c>
      <c r="H2662" s="192" t="s">
        <v>1047</v>
      </c>
    </row>
    <row r="2663" spans="1:8" ht="16" customHeight="1">
      <c r="A2663" s="185">
        <v>27</v>
      </c>
      <c r="B2663" s="212" t="s">
        <v>1063</v>
      </c>
      <c r="C2663" s="210" t="s">
        <v>2755</v>
      </c>
      <c r="D2663" s="203" t="s">
        <v>1046</v>
      </c>
      <c r="E2663" s="204"/>
      <c r="F2663" s="204">
        <v>100</v>
      </c>
      <c r="G2663" s="205">
        <v>26547.08</v>
      </c>
      <c r="H2663" s="192" t="s">
        <v>1053</v>
      </c>
    </row>
    <row r="2664" spans="1:8" ht="16" customHeight="1">
      <c r="A2664" s="185">
        <v>27</v>
      </c>
      <c r="B2664" s="212" t="s">
        <v>1063</v>
      </c>
      <c r="C2664" s="210" t="s">
        <v>2756</v>
      </c>
      <c r="D2664" s="203" t="s">
        <v>1046</v>
      </c>
      <c r="E2664" s="204"/>
      <c r="F2664" s="204">
        <v>327</v>
      </c>
      <c r="G2664" s="205">
        <v>26220.080000000002</v>
      </c>
      <c r="H2664" s="192" t="s">
        <v>1075</v>
      </c>
    </row>
    <row r="2665" spans="1:8" ht="16" customHeight="1">
      <c r="A2665" s="185">
        <v>27</v>
      </c>
      <c r="B2665" s="212" t="s">
        <v>1063</v>
      </c>
      <c r="C2665" s="210" t="s">
        <v>2757</v>
      </c>
      <c r="D2665" s="203" t="s">
        <v>1046</v>
      </c>
      <c r="E2665" s="204"/>
      <c r="F2665" s="204">
        <v>3995</v>
      </c>
      <c r="G2665" s="205">
        <v>22225.08</v>
      </c>
      <c r="H2665" s="192" t="s">
        <v>1047</v>
      </c>
    </row>
    <row r="2666" spans="1:8" ht="16" customHeight="1">
      <c r="A2666" s="185">
        <v>27</v>
      </c>
      <c r="B2666" s="212" t="s">
        <v>1063</v>
      </c>
      <c r="C2666" s="210" t="s">
        <v>2758</v>
      </c>
      <c r="D2666" s="203" t="s">
        <v>1046</v>
      </c>
      <c r="E2666" s="204"/>
      <c r="F2666" s="204">
        <v>15</v>
      </c>
      <c r="G2666" s="205">
        <v>22210.080000000002</v>
      </c>
      <c r="H2666" s="192" t="s">
        <v>1053</v>
      </c>
    </row>
    <row r="2667" spans="1:8" ht="16" customHeight="1">
      <c r="A2667" s="185">
        <v>27</v>
      </c>
      <c r="B2667" s="212" t="s">
        <v>1063</v>
      </c>
      <c r="C2667" s="210" t="s">
        <v>2759</v>
      </c>
      <c r="D2667" s="203" t="s">
        <v>1046</v>
      </c>
      <c r="E2667" s="204"/>
      <c r="F2667" s="204">
        <v>385</v>
      </c>
      <c r="G2667" s="205">
        <v>21825.08</v>
      </c>
      <c r="H2667" s="192" t="s">
        <v>1075</v>
      </c>
    </row>
    <row r="2668" spans="1:8" ht="16" customHeight="1">
      <c r="A2668" s="185">
        <v>27</v>
      </c>
      <c r="B2668" s="212" t="s">
        <v>1063</v>
      </c>
      <c r="C2668" s="210" t="s">
        <v>2760</v>
      </c>
      <c r="D2668" s="203" t="s">
        <v>1046</v>
      </c>
      <c r="E2668" s="204"/>
      <c r="F2668" s="204">
        <v>3400</v>
      </c>
      <c r="G2668" s="205">
        <v>18425.080000000002</v>
      </c>
      <c r="H2668" s="192" t="s">
        <v>1050</v>
      </c>
    </row>
    <row r="2669" spans="1:8" ht="16" customHeight="1">
      <c r="A2669" s="185">
        <v>27</v>
      </c>
      <c r="B2669" s="212" t="s">
        <v>1063</v>
      </c>
      <c r="C2669" s="210" t="s">
        <v>2761</v>
      </c>
      <c r="D2669" s="203" t="s">
        <v>1046</v>
      </c>
      <c r="E2669" s="204"/>
      <c r="F2669" s="204">
        <v>807.37</v>
      </c>
      <c r="G2669" s="205">
        <v>17617.71</v>
      </c>
      <c r="H2669" s="192" t="s">
        <v>1047</v>
      </c>
    </row>
    <row r="2670" spans="1:8" ht="16" customHeight="1">
      <c r="A2670" s="185">
        <v>27</v>
      </c>
      <c r="B2670" s="212" t="s">
        <v>1063</v>
      </c>
      <c r="C2670" s="210" t="s">
        <v>2762</v>
      </c>
      <c r="D2670" s="203" t="s">
        <v>1046</v>
      </c>
      <c r="E2670" s="204"/>
      <c r="F2670" s="204">
        <v>5000</v>
      </c>
      <c r="G2670" s="205">
        <v>109617.71</v>
      </c>
      <c r="H2670" s="192" t="s">
        <v>1085</v>
      </c>
    </row>
    <row r="2671" spans="1:8" ht="16" customHeight="1">
      <c r="A2671" s="185">
        <v>27</v>
      </c>
      <c r="B2671" s="212" t="s">
        <v>1063</v>
      </c>
      <c r="C2671" s="210" t="s">
        <v>2762</v>
      </c>
      <c r="D2671" s="203" t="s">
        <v>1046</v>
      </c>
      <c r="E2671" s="204"/>
      <c r="F2671" s="204">
        <v>5000</v>
      </c>
      <c r="G2671" s="205">
        <v>104617.71</v>
      </c>
      <c r="H2671" s="192" t="s">
        <v>1085</v>
      </c>
    </row>
    <row r="2672" spans="1:8" ht="16" customHeight="1">
      <c r="A2672" s="185">
        <v>27</v>
      </c>
      <c r="B2672" s="212" t="s">
        <v>1063</v>
      </c>
      <c r="C2672" s="210" t="s">
        <v>2763</v>
      </c>
      <c r="D2672" s="203" t="s">
        <v>1046</v>
      </c>
      <c r="E2672" s="204"/>
      <c r="F2672" s="204">
        <v>780.5</v>
      </c>
      <c r="G2672" s="205">
        <v>197711.98</v>
      </c>
      <c r="H2672" s="192" t="s">
        <v>1075</v>
      </c>
    </row>
    <row r="2673" spans="1:8" ht="16" customHeight="1">
      <c r="A2673" s="185">
        <v>27</v>
      </c>
      <c r="B2673" s="212" t="s">
        <v>1063</v>
      </c>
      <c r="C2673" s="210" t="s">
        <v>2764</v>
      </c>
      <c r="D2673" s="203" t="s">
        <v>1046</v>
      </c>
      <c r="E2673" s="204"/>
      <c r="F2673" s="204">
        <v>1426</v>
      </c>
      <c r="G2673" s="205">
        <v>196285.98</v>
      </c>
      <c r="H2673" s="192" t="s">
        <v>1124</v>
      </c>
    </row>
    <row r="2674" spans="1:8" ht="16" customHeight="1">
      <c r="A2674" s="185">
        <v>27</v>
      </c>
      <c r="B2674" s="212" t="s">
        <v>1063</v>
      </c>
      <c r="C2674" s="210" t="s">
        <v>2765</v>
      </c>
      <c r="D2674" s="203" t="s">
        <v>1046</v>
      </c>
      <c r="E2674" s="204"/>
      <c r="F2674" s="204">
        <v>240</v>
      </c>
      <c r="G2674" s="205">
        <v>196045.98</v>
      </c>
      <c r="H2674" s="192" t="s">
        <v>1047</v>
      </c>
    </row>
    <row r="2675" spans="1:8" ht="16" customHeight="1">
      <c r="A2675" s="185">
        <v>27</v>
      </c>
      <c r="B2675" s="212" t="s">
        <v>1063</v>
      </c>
      <c r="C2675" s="210" t="s">
        <v>2766</v>
      </c>
      <c r="D2675" s="203" t="s">
        <v>1046</v>
      </c>
      <c r="E2675" s="204"/>
      <c r="F2675" s="204">
        <v>753.39</v>
      </c>
      <c r="G2675" s="205">
        <v>195292.59</v>
      </c>
      <c r="H2675" s="192" t="s">
        <v>1104</v>
      </c>
    </row>
    <row r="2676" spans="1:8" ht="16" customHeight="1">
      <c r="A2676" s="185">
        <v>27</v>
      </c>
      <c r="B2676" s="212" t="s">
        <v>1063</v>
      </c>
      <c r="C2676" s="210" t="s">
        <v>2767</v>
      </c>
      <c r="D2676" s="203" t="s">
        <v>1046</v>
      </c>
      <c r="E2676" s="204"/>
      <c r="F2676" s="204">
        <v>575</v>
      </c>
      <c r="G2676" s="205">
        <v>194717.59</v>
      </c>
      <c r="H2676" s="192" t="s">
        <v>1075</v>
      </c>
    </row>
    <row r="2677" spans="1:8" ht="16" customHeight="1">
      <c r="A2677" s="185">
        <v>27</v>
      </c>
      <c r="B2677" s="212" t="s">
        <v>1063</v>
      </c>
      <c r="C2677" s="210" t="s">
        <v>2768</v>
      </c>
      <c r="D2677" s="203" t="s">
        <v>1046</v>
      </c>
      <c r="E2677" s="204"/>
      <c r="F2677" s="204">
        <v>629</v>
      </c>
      <c r="G2677" s="205">
        <v>194088.59</v>
      </c>
      <c r="H2677" s="192" t="s">
        <v>1093</v>
      </c>
    </row>
    <row r="2678" spans="1:8" ht="16" customHeight="1">
      <c r="A2678" s="185">
        <v>27</v>
      </c>
      <c r="B2678" s="212" t="s">
        <v>1063</v>
      </c>
      <c r="C2678" s="210" t="s">
        <v>2769</v>
      </c>
      <c r="D2678" s="203" t="s">
        <v>1046</v>
      </c>
      <c r="E2678" s="204"/>
      <c r="F2678" s="204">
        <v>2158.1</v>
      </c>
      <c r="G2678" s="205">
        <v>191930.49</v>
      </c>
      <c r="H2678" s="192" t="s">
        <v>1102</v>
      </c>
    </row>
    <row r="2679" spans="1:8" ht="16" customHeight="1">
      <c r="A2679" s="185">
        <v>27</v>
      </c>
      <c r="B2679" s="212" t="s">
        <v>1063</v>
      </c>
      <c r="C2679" s="210" t="s">
        <v>2770</v>
      </c>
      <c r="D2679" s="203" t="s">
        <v>1046</v>
      </c>
      <c r="E2679" s="204"/>
      <c r="F2679" s="204">
        <v>605</v>
      </c>
      <c r="G2679" s="205">
        <v>191325.49</v>
      </c>
      <c r="H2679" s="192" t="s">
        <v>1047</v>
      </c>
    </row>
    <row r="2680" spans="1:8" ht="16" customHeight="1">
      <c r="A2680" s="185">
        <v>27</v>
      </c>
      <c r="B2680" s="212" t="s">
        <v>1063</v>
      </c>
      <c r="C2680" s="210" t="s">
        <v>2771</v>
      </c>
      <c r="D2680" s="203" t="s">
        <v>1046</v>
      </c>
      <c r="E2680" s="204"/>
      <c r="F2680" s="204">
        <v>616</v>
      </c>
      <c r="G2680" s="205">
        <v>190709.49</v>
      </c>
      <c r="H2680" s="192" t="s">
        <v>1093</v>
      </c>
    </row>
    <row r="2681" spans="1:8" ht="16" customHeight="1">
      <c r="A2681" s="185">
        <v>27</v>
      </c>
      <c r="B2681" s="212" t="s">
        <v>1063</v>
      </c>
      <c r="C2681" s="210" t="s">
        <v>2772</v>
      </c>
      <c r="D2681" s="203" t="s">
        <v>1046</v>
      </c>
      <c r="E2681" s="204"/>
      <c r="F2681" s="204">
        <v>28</v>
      </c>
      <c r="G2681" s="205">
        <v>190681.49</v>
      </c>
      <c r="H2681" s="192" t="s">
        <v>1053</v>
      </c>
    </row>
    <row r="2682" spans="1:8" ht="16" customHeight="1">
      <c r="A2682" s="185">
        <v>27</v>
      </c>
      <c r="B2682" s="212" t="s">
        <v>1063</v>
      </c>
      <c r="C2682" s="210" t="s">
        <v>2773</v>
      </c>
      <c r="D2682" s="203" t="s">
        <v>1046</v>
      </c>
      <c r="E2682" s="204"/>
      <c r="F2682" s="204">
        <v>80</v>
      </c>
      <c r="G2682" s="205">
        <v>190601.49</v>
      </c>
      <c r="H2682" s="192" t="s">
        <v>1077</v>
      </c>
    </row>
    <row r="2683" spans="1:8" ht="16" customHeight="1">
      <c r="A2683" s="185">
        <v>27</v>
      </c>
      <c r="B2683" s="212" t="s">
        <v>1063</v>
      </c>
      <c r="C2683" s="210" t="s">
        <v>2774</v>
      </c>
      <c r="D2683" s="203" t="s">
        <v>1046</v>
      </c>
      <c r="E2683" s="204"/>
      <c r="F2683" s="269">
        <v>9800</v>
      </c>
      <c r="G2683" s="205">
        <v>180801.49</v>
      </c>
      <c r="H2683" s="192" t="s">
        <v>1047</v>
      </c>
    </row>
    <row r="2684" spans="1:8" ht="16" customHeight="1">
      <c r="A2684" s="185">
        <v>27</v>
      </c>
      <c r="B2684" s="212" t="s">
        <v>1063</v>
      </c>
      <c r="C2684" s="210" t="s">
        <v>2775</v>
      </c>
      <c r="D2684" s="203" t="s">
        <v>1046</v>
      </c>
      <c r="E2684" s="204"/>
      <c r="F2684" s="204">
        <v>12776</v>
      </c>
      <c r="G2684" s="205">
        <v>134025.49</v>
      </c>
      <c r="H2684" s="192" t="s">
        <v>1047</v>
      </c>
    </row>
    <row r="2685" spans="1:8" ht="16" customHeight="1">
      <c r="A2685" s="185">
        <v>27</v>
      </c>
      <c r="B2685" s="212" t="s">
        <v>1063</v>
      </c>
      <c r="C2685" s="210" t="s">
        <v>2776</v>
      </c>
      <c r="D2685" s="203" t="s">
        <v>1046</v>
      </c>
      <c r="E2685" s="204"/>
      <c r="F2685" s="204">
        <v>75800</v>
      </c>
      <c r="G2685" s="205">
        <v>58225.489999999903</v>
      </c>
      <c r="H2685" s="192" t="s">
        <v>1047</v>
      </c>
    </row>
    <row r="2686" spans="1:8" ht="16" customHeight="1">
      <c r="A2686" s="185">
        <v>27</v>
      </c>
      <c r="B2686" s="212" t="s">
        <v>1063</v>
      </c>
      <c r="C2686" s="210" t="s">
        <v>2777</v>
      </c>
      <c r="D2686" s="203" t="s">
        <v>1046</v>
      </c>
      <c r="E2686" s="204"/>
      <c r="F2686" s="204">
        <v>140</v>
      </c>
      <c r="G2686" s="205">
        <v>58085.489999999903</v>
      </c>
      <c r="H2686" s="192" t="s">
        <v>1047</v>
      </c>
    </row>
    <row r="2687" spans="1:8" ht="16" customHeight="1">
      <c r="A2687" s="185">
        <v>27</v>
      </c>
      <c r="B2687" s="212" t="s">
        <v>1063</v>
      </c>
      <c r="C2687" s="210" t="s">
        <v>2778</v>
      </c>
      <c r="D2687" s="203" t="s">
        <v>1046</v>
      </c>
      <c r="E2687" s="204"/>
      <c r="F2687" s="204">
        <v>270</v>
      </c>
      <c r="G2687" s="205">
        <v>57815.489999999903</v>
      </c>
      <c r="H2687" s="192" t="s">
        <v>1047</v>
      </c>
    </row>
    <row r="2688" spans="1:8" ht="16" customHeight="1">
      <c r="A2688" s="185">
        <v>27</v>
      </c>
      <c r="B2688" s="212" t="s">
        <v>1063</v>
      </c>
      <c r="C2688" s="210" t="s">
        <v>2779</v>
      </c>
      <c r="D2688" s="203" t="s">
        <v>1046</v>
      </c>
      <c r="E2688" s="204"/>
      <c r="F2688" s="204">
        <v>20863</v>
      </c>
      <c r="G2688" s="205">
        <v>36952.489999999903</v>
      </c>
      <c r="H2688" s="192" t="s">
        <v>1102</v>
      </c>
    </row>
    <row r="2689" spans="1:8" ht="16" customHeight="1">
      <c r="A2689" s="185">
        <v>27</v>
      </c>
      <c r="B2689" s="212" t="s">
        <v>1063</v>
      </c>
      <c r="C2689" s="210" t="s">
        <v>2780</v>
      </c>
      <c r="D2689" s="203" t="s">
        <v>1046</v>
      </c>
      <c r="E2689" s="204"/>
      <c r="F2689" s="204">
        <v>250</v>
      </c>
      <c r="G2689" s="205">
        <v>236802.49</v>
      </c>
      <c r="H2689" s="192" t="s">
        <v>1075</v>
      </c>
    </row>
    <row r="2690" spans="1:8" ht="16" customHeight="1">
      <c r="A2690" s="185">
        <v>27</v>
      </c>
      <c r="B2690" s="212" t="s">
        <v>1063</v>
      </c>
      <c r="C2690" s="210" t="s">
        <v>2781</v>
      </c>
      <c r="D2690" s="203" t="s">
        <v>1046</v>
      </c>
      <c r="E2690" s="204"/>
      <c r="F2690" s="204">
        <v>240</v>
      </c>
      <c r="G2690" s="205">
        <v>236562.49</v>
      </c>
      <c r="H2690" s="192" t="s">
        <v>1047</v>
      </c>
    </row>
    <row r="2691" spans="1:8" ht="16" customHeight="1">
      <c r="A2691" s="185">
        <v>27</v>
      </c>
      <c r="B2691" s="212" t="s">
        <v>1063</v>
      </c>
      <c r="C2691" s="210" t="s">
        <v>2782</v>
      </c>
      <c r="D2691" s="203" t="s">
        <v>1046</v>
      </c>
      <c r="E2691" s="204"/>
      <c r="F2691" s="204">
        <v>255.6</v>
      </c>
      <c r="G2691" s="205">
        <v>236306.89</v>
      </c>
      <c r="H2691" s="192" t="s">
        <v>1047</v>
      </c>
    </row>
    <row r="2692" spans="1:8" ht="16" customHeight="1">
      <c r="A2692" s="185">
        <v>27</v>
      </c>
      <c r="B2692" s="212" t="s">
        <v>1063</v>
      </c>
      <c r="C2692" s="210" t="s">
        <v>2783</v>
      </c>
      <c r="D2692" s="203" t="s">
        <v>1046</v>
      </c>
      <c r="E2692" s="204"/>
      <c r="F2692" s="204">
        <v>248.9</v>
      </c>
      <c r="G2692" s="205">
        <v>236057.99</v>
      </c>
      <c r="H2692" s="192" t="s">
        <v>1075</v>
      </c>
    </row>
    <row r="2693" spans="1:8" ht="16" customHeight="1">
      <c r="A2693" s="185">
        <v>27</v>
      </c>
      <c r="B2693" s="212" t="s">
        <v>1063</v>
      </c>
      <c r="C2693" s="210" t="s">
        <v>2784</v>
      </c>
      <c r="D2693" s="203" t="s">
        <v>1046</v>
      </c>
      <c r="E2693" s="204"/>
      <c r="F2693" s="204">
        <v>1000</v>
      </c>
      <c r="G2693" s="205">
        <v>235057.99</v>
      </c>
      <c r="H2693" s="192" t="s">
        <v>1104</v>
      </c>
    </row>
    <row r="2694" spans="1:8" ht="16" customHeight="1">
      <c r="A2694" s="185">
        <v>27</v>
      </c>
      <c r="B2694" s="212" t="s">
        <v>1063</v>
      </c>
      <c r="C2694" s="210" t="s">
        <v>2785</v>
      </c>
      <c r="D2694" s="203" t="s">
        <v>1046</v>
      </c>
      <c r="E2694" s="204"/>
      <c r="F2694" s="204">
        <v>312</v>
      </c>
      <c r="G2694" s="205">
        <v>234745.99</v>
      </c>
      <c r="H2694" s="192" t="s">
        <v>1053</v>
      </c>
    </row>
    <row r="2695" spans="1:8" ht="16" customHeight="1">
      <c r="A2695" s="185">
        <v>27</v>
      </c>
      <c r="B2695" s="212" t="s">
        <v>1063</v>
      </c>
      <c r="C2695" s="210" t="s">
        <v>2786</v>
      </c>
      <c r="D2695" s="203" t="s">
        <v>1046</v>
      </c>
      <c r="E2695" s="204"/>
      <c r="F2695" s="204">
        <v>7900</v>
      </c>
      <c r="G2695" s="205">
        <v>226845.99</v>
      </c>
      <c r="H2695" s="192" t="s">
        <v>1047</v>
      </c>
    </row>
    <row r="2696" spans="1:8" ht="16" customHeight="1">
      <c r="A2696" s="185">
        <v>27</v>
      </c>
      <c r="B2696" s="212" t="s">
        <v>1063</v>
      </c>
      <c r="C2696" s="210" t="s">
        <v>2787</v>
      </c>
      <c r="D2696" s="203" t="s">
        <v>1046</v>
      </c>
      <c r="E2696" s="204"/>
      <c r="F2696" s="204">
        <v>318</v>
      </c>
      <c r="G2696" s="205">
        <v>226527.99</v>
      </c>
      <c r="H2696" s="192" t="s">
        <v>1053</v>
      </c>
    </row>
    <row r="2697" spans="1:8" ht="16" customHeight="1">
      <c r="A2697" s="185">
        <v>27</v>
      </c>
      <c r="B2697" s="212" t="s">
        <v>1063</v>
      </c>
      <c r="C2697" s="210" t="s">
        <v>2788</v>
      </c>
      <c r="D2697" s="203" t="s">
        <v>1046</v>
      </c>
      <c r="E2697" s="204"/>
      <c r="F2697" s="204">
        <v>2279.6</v>
      </c>
      <c r="G2697" s="205">
        <v>224248.39</v>
      </c>
      <c r="H2697" s="192" t="s">
        <v>1102</v>
      </c>
    </row>
    <row r="2698" spans="1:8" ht="16" customHeight="1">
      <c r="A2698" s="185">
        <v>27</v>
      </c>
      <c r="B2698" s="212" t="s">
        <v>1063</v>
      </c>
      <c r="C2698" s="210" t="s">
        <v>2789</v>
      </c>
      <c r="D2698" s="203" t="s">
        <v>1046</v>
      </c>
      <c r="E2698" s="204"/>
      <c r="F2698" s="204">
        <v>150</v>
      </c>
      <c r="G2698" s="205">
        <v>224098.39</v>
      </c>
      <c r="H2698" s="192" t="s">
        <v>1053</v>
      </c>
    </row>
    <row r="2699" spans="1:8" ht="16" customHeight="1">
      <c r="A2699" s="185">
        <v>27</v>
      </c>
      <c r="B2699" s="212" t="s">
        <v>1063</v>
      </c>
      <c r="C2699" s="210" t="s">
        <v>2790</v>
      </c>
      <c r="D2699" s="203" t="s">
        <v>1046</v>
      </c>
      <c r="E2699" s="204"/>
      <c r="F2699" s="204">
        <v>56.2</v>
      </c>
      <c r="G2699" s="205">
        <v>224042.19</v>
      </c>
      <c r="H2699" s="192" t="s">
        <v>1077</v>
      </c>
    </row>
    <row r="2700" spans="1:8" ht="16" customHeight="1">
      <c r="A2700" s="185">
        <v>27</v>
      </c>
      <c r="B2700" s="193" t="s">
        <v>1057</v>
      </c>
      <c r="C2700" s="210" t="s">
        <v>2791</v>
      </c>
      <c r="D2700" s="203" t="s">
        <v>1046</v>
      </c>
      <c r="E2700" s="204"/>
      <c r="F2700" s="204">
        <v>52528.1</v>
      </c>
      <c r="G2700" s="205"/>
      <c r="H2700" s="192" t="s">
        <v>1087</v>
      </c>
    </row>
    <row r="2701" spans="1:8" ht="16" customHeight="1">
      <c r="A2701" s="185">
        <v>27</v>
      </c>
      <c r="B2701" s="193" t="s">
        <v>1064</v>
      </c>
      <c r="C2701" s="210" t="s">
        <v>2792</v>
      </c>
      <c r="D2701" s="203" t="s">
        <v>1046</v>
      </c>
      <c r="E2701" s="204"/>
      <c r="F2701" s="204">
        <v>110</v>
      </c>
      <c r="G2701" s="205">
        <v>69586.679999999906</v>
      </c>
      <c r="H2701" s="192" t="s">
        <v>1108</v>
      </c>
    </row>
    <row r="2702" spans="1:8" ht="16" customHeight="1">
      <c r="A2702" s="185">
        <v>27</v>
      </c>
      <c r="B2702" s="193" t="s">
        <v>1064</v>
      </c>
      <c r="C2702" s="210" t="s">
        <v>2793</v>
      </c>
      <c r="D2702" s="203" t="s">
        <v>1046</v>
      </c>
      <c r="E2702" s="204"/>
      <c r="F2702" s="204">
        <v>263</v>
      </c>
      <c r="G2702" s="205">
        <v>69323.679999999906</v>
      </c>
      <c r="H2702" s="192" t="s">
        <v>1075</v>
      </c>
    </row>
    <row r="2703" spans="1:8" ht="16" customHeight="1">
      <c r="A2703" s="185">
        <v>27</v>
      </c>
      <c r="B2703" s="193" t="s">
        <v>1064</v>
      </c>
      <c r="C2703" s="210" t="s">
        <v>2794</v>
      </c>
      <c r="D2703" s="203" t="s">
        <v>1046</v>
      </c>
      <c r="E2703" s="204"/>
      <c r="F2703" s="204">
        <v>280</v>
      </c>
      <c r="G2703" s="205">
        <v>69043.679999999906</v>
      </c>
      <c r="H2703" s="192" t="s">
        <v>1075</v>
      </c>
    </row>
    <row r="2704" spans="1:8" ht="16" customHeight="1">
      <c r="A2704" s="185">
        <v>27</v>
      </c>
      <c r="B2704" s="193" t="s">
        <v>1064</v>
      </c>
      <c r="C2704" s="210" t="s">
        <v>2795</v>
      </c>
      <c r="D2704" s="203" t="s">
        <v>1046</v>
      </c>
      <c r="E2704" s="204"/>
      <c r="F2704" s="204">
        <v>447</v>
      </c>
      <c r="G2704" s="205">
        <v>68596.679999999906</v>
      </c>
      <c r="H2704" s="192" t="s">
        <v>1075</v>
      </c>
    </row>
    <row r="2705" spans="1:8" ht="16" customHeight="1">
      <c r="A2705" s="185">
        <v>27</v>
      </c>
      <c r="B2705" s="193" t="s">
        <v>1064</v>
      </c>
      <c r="C2705" s="210" t="s">
        <v>2796</v>
      </c>
      <c r="D2705" s="203" t="s">
        <v>1046</v>
      </c>
      <c r="E2705" s="204"/>
      <c r="F2705" s="204">
        <v>348</v>
      </c>
      <c r="G2705" s="205">
        <v>68248.679999999906</v>
      </c>
      <c r="H2705" s="192" t="s">
        <v>1053</v>
      </c>
    </row>
    <row r="2706" spans="1:8" ht="16" customHeight="1">
      <c r="A2706" s="185">
        <v>27</v>
      </c>
      <c r="B2706" s="193" t="s">
        <v>1064</v>
      </c>
      <c r="C2706" s="210" t="s">
        <v>2797</v>
      </c>
      <c r="D2706" s="203" t="s">
        <v>1046</v>
      </c>
      <c r="E2706" s="204"/>
      <c r="F2706" s="204">
        <v>359</v>
      </c>
      <c r="G2706" s="205">
        <v>67889.679999999906</v>
      </c>
      <c r="H2706" s="192" t="s">
        <v>1075</v>
      </c>
    </row>
    <row r="2707" spans="1:8" ht="16" customHeight="1">
      <c r="A2707" s="185">
        <v>27</v>
      </c>
      <c r="B2707" s="193" t="s">
        <v>1064</v>
      </c>
      <c r="C2707" s="210" t="s">
        <v>2798</v>
      </c>
      <c r="D2707" s="203" t="s">
        <v>1046</v>
      </c>
      <c r="E2707" s="204"/>
      <c r="F2707" s="204">
        <v>316</v>
      </c>
      <c r="G2707" s="205">
        <v>67573.679999999906</v>
      </c>
      <c r="H2707" s="192" t="s">
        <v>1047</v>
      </c>
    </row>
    <row r="2708" spans="1:8" ht="16" customHeight="1">
      <c r="A2708" s="185">
        <v>27</v>
      </c>
      <c r="B2708" s="193" t="s">
        <v>1064</v>
      </c>
      <c r="C2708" s="210" t="s">
        <v>2799</v>
      </c>
      <c r="D2708" s="203" t="s">
        <v>1046</v>
      </c>
      <c r="E2708" s="204"/>
      <c r="F2708" s="204">
        <v>1182.5</v>
      </c>
      <c r="G2708" s="205">
        <v>66391.179999999906</v>
      </c>
      <c r="H2708" s="192" t="s">
        <v>1053</v>
      </c>
    </row>
    <row r="2709" spans="1:8" ht="16" customHeight="1">
      <c r="A2709" s="185">
        <v>27</v>
      </c>
      <c r="B2709" s="193" t="s">
        <v>1064</v>
      </c>
      <c r="C2709" s="210" t="s">
        <v>2800</v>
      </c>
      <c r="D2709" s="203" t="s">
        <v>1046</v>
      </c>
      <c r="E2709" s="204"/>
      <c r="F2709" s="204">
        <v>301</v>
      </c>
      <c r="G2709" s="205">
        <v>66090.179999999906</v>
      </c>
      <c r="H2709" s="192" t="s">
        <v>1047</v>
      </c>
    </row>
    <row r="2710" spans="1:8" ht="16" customHeight="1">
      <c r="A2710" s="185">
        <v>27</v>
      </c>
      <c r="B2710" s="193" t="s">
        <v>1064</v>
      </c>
      <c r="C2710" s="210" t="s">
        <v>2801</v>
      </c>
      <c r="D2710" s="203" t="s">
        <v>1046</v>
      </c>
      <c r="E2710" s="204"/>
      <c r="F2710" s="204">
        <v>435</v>
      </c>
      <c r="G2710" s="205">
        <v>65655.179999999906</v>
      </c>
      <c r="H2710" s="192" t="s">
        <v>1075</v>
      </c>
    </row>
    <row r="2711" spans="1:8" ht="16" customHeight="1">
      <c r="A2711" s="185">
        <v>27</v>
      </c>
      <c r="B2711" s="193" t="s">
        <v>1064</v>
      </c>
      <c r="C2711" s="210" t="s">
        <v>2802</v>
      </c>
      <c r="D2711" s="203" t="s">
        <v>1046</v>
      </c>
      <c r="E2711" s="204"/>
      <c r="F2711" s="204">
        <v>175.5</v>
      </c>
      <c r="G2711" s="205">
        <v>65479.679999999898</v>
      </c>
      <c r="H2711" s="192" t="s">
        <v>1075</v>
      </c>
    </row>
    <row r="2712" spans="1:8" ht="16" customHeight="1">
      <c r="A2712" s="185">
        <v>27</v>
      </c>
      <c r="B2712" s="193" t="s">
        <v>1064</v>
      </c>
      <c r="C2712" s="210" t="s">
        <v>2803</v>
      </c>
      <c r="D2712" s="203" t="s">
        <v>1046</v>
      </c>
      <c r="E2712" s="204"/>
      <c r="F2712" s="204">
        <v>4650</v>
      </c>
      <c r="G2712" s="205">
        <v>60829.679999999898</v>
      </c>
      <c r="H2712" s="192" t="s">
        <v>1110</v>
      </c>
    </row>
    <row r="2713" spans="1:8" ht="16" customHeight="1">
      <c r="A2713" s="185">
        <v>27</v>
      </c>
      <c r="B2713" s="193" t="s">
        <v>1064</v>
      </c>
      <c r="C2713" s="210" t="s">
        <v>2804</v>
      </c>
      <c r="D2713" s="203" t="s">
        <v>1046</v>
      </c>
      <c r="E2713" s="204"/>
      <c r="F2713" s="204">
        <v>26000</v>
      </c>
      <c r="G2713" s="205">
        <v>34829.679999999898</v>
      </c>
      <c r="H2713" s="192" t="s">
        <v>1077</v>
      </c>
    </row>
    <row r="2714" spans="1:8" ht="16" customHeight="1">
      <c r="A2714" s="185">
        <v>27</v>
      </c>
      <c r="B2714" s="193" t="s">
        <v>1064</v>
      </c>
      <c r="C2714" s="210" t="s">
        <v>2805</v>
      </c>
      <c r="D2714" s="203" t="s">
        <v>1046</v>
      </c>
      <c r="E2714" s="204"/>
      <c r="F2714" s="204">
        <v>54990.81</v>
      </c>
      <c r="G2714" s="205">
        <v>15793.029999999901</v>
      </c>
      <c r="H2714" s="192" t="s">
        <v>1085</v>
      </c>
    </row>
    <row r="2715" spans="1:8" ht="16" customHeight="1">
      <c r="A2715" s="185">
        <v>27</v>
      </c>
      <c r="B2715" s="193" t="s">
        <v>1064</v>
      </c>
      <c r="C2715" s="210" t="s">
        <v>2806</v>
      </c>
      <c r="D2715" s="203" t="s">
        <v>1046</v>
      </c>
      <c r="E2715" s="204"/>
      <c r="F2715" s="204">
        <v>91924.59</v>
      </c>
      <c r="G2715" s="205"/>
      <c r="H2715" s="192" t="s">
        <v>1087</v>
      </c>
    </row>
    <row r="2716" spans="1:8" ht="16" customHeight="1">
      <c r="A2716" s="185">
        <v>27</v>
      </c>
      <c r="B2716" s="193" t="s">
        <v>1064</v>
      </c>
      <c r="C2716" s="210" t="s">
        <v>2807</v>
      </c>
      <c r="D2716" s="203" t="s">
        <v>1046</v>
      </c>
      <c r="E2716" s="204"/>
      <c r="F2716" s="204">
        <v>29431</v>
      </c>
      <c r="G2716" s="205">
        <v>18421.3499999999</v>
      </c>
      <c r="H2716" s="192" t="s">
        <v>1102</v>
      </c>
    </row>
    <row r="2717" spans="1:8" ht="16" customHeight="1">
      <c r="A2717" s="185">
        <v>27</v>
      </c>
      <c r="B2717" s="193" t="s">
        <v>1064</v>
      </c>
      <c r="C2717" s="210" t="s">
        <v>2808</v>
      </c>
      <c r="D2717" s="203" t="s">
        <v>1046</v>
      </c>
      <c r="E2717" s="204"/>
      <c r="F2717" s="204">
        <v>1720.55</v>
      </c>
      <c r="G2717" s="205">
        <v>36700.799999999901</v>
      </c>
      <c r="H2717" s="192" t="s">
        <v>1102</v>
      </c>
    </row>
    <row r="2718" spans="1:8" ht="16" customHeight="1">
      <c r="A2718" s="185">
        <v>27</v>
      </c>
      <c r="B2718" s="193" t="s">
        <v>1064</v>
      </c>
      <c r="C2718" s="210" t="s">
        <v>2809</v>
      </c>
      <c r="D2718" s="203" t="s">
        <v>1046</v>
      </c>
      <c r="E2718" s="204"/>
      <c r="F2718" s="204">
        <v>145</v>
      </c>
      <c r="G2718" s="205">
        <v>36555.799999999901</v>
      </c>
      <c r="H2718" s="192" t="s">
        <v>1047</v>
      </c>
    </row>
    <row r="2719" spans="1:8" ht="16" customHeight="1">
      <c r="A2719" s="185">
        <v>27</v>
      </c>
      <c r="B2719" s="193" t="s">
        <v>1064</v>
      </c>
      <c r="C2719" s="210" t="s">
        <v>2810</v>
      </c>
      <c r="D2719" s="203" t="s">
        <v>1046</v>
      </c>
      <c r="E2719" s="204"/>
      <c r="F2719" s="204">
        <v>18</v>
      </c>
      <c r="G2719" s="205">
        <v>36537.799999999901</v>
      </c>
      <c r="H2719" s="192" t="s">
        <v>1047</v>
      </c>
    </row>
    <row r="2720" spans="1:8" ht="16" customHeight="1">
      <c r="A2720" s="185">
        <v>27</v>
      </c>
      <c r="B2720" s="193" t="s">
        <v>1064</v>
      </c>
      <c r="C2720" s="210" t="s">
        <v>2811</v>
      </c>
      <c r="D2720" s="203" t="s">
        <v>1046</v>
      </c>
      <c r="E2720" s="204"/>
      <c r="F2720" s="204">
        <v>76</v>
      </c>
      <c r="G2720" s="205">
        <v>36461.799999999901</v>
      </c>
      <c r="H2720" s="192" t="s">
        <v>1047</v>
      </c>
    </row>
    <row r="2721" spans="1:8" ht="16" customHeight="1">
      <c r="A2721" s="185">
        <v>27</v>
      </c>
      <c r="B2721" s="193" t="s">
        <v>1064</v>
      </c>
      <c r="C2721" s="210" t="s">
        <v>2812</v>
      </c>
      <c r="D2721" s="203" t="s">
        <v>1046</v>
      </c>
      <c r="E2721" s="204"/>
      <c r="F2721" s="204">
        <v>1310</v>
      </c>
      <c r="G2721" s="205">
        <v>35151.799999999901</v>
      </c>
      <c r="H2721" s="192" t="s">
        <v>1077</v>
      </c>
    </row>
    <row r="2722" spans="1:8" ht="16" customHeight="1">
      <c r="A2722" s="185">
        <v>27</v>
      </c>
      <c r="B2722" s="193" t="s">
        <v>1064</v>
      </c>
      <c r="C2722" s="210" t="s">
        <v>2813</v>
      </c>
      <c r="D2722" s="203" t="s">
        <v>1046</v>
      </c>
      <c r="E2722" s="204"/>
      <c r="F2722" s="204">
        <v>220</v>
      </c>
      <c r="G2722" s="205">
        <v>34931.799999999901</v>
      </c>
      <c r="H2722" s="192" t="s">
        <v>1108</v>
      </c>
    </row>
    <row r="2723" spans="1:8" ht="16" customHeight="1">
      <c r="A2723" s="185">
        <v>27</v>
      </c>
      <c r="B2723" s="193" t="s">
        <v>1064</v>
      </c>
      <c r="C2723" s="210" t="s">
        <v>2814</v>
      </c>
      <c r="D2723" s="203" t="s">
        <v>1046</v>
      </c>
      <c r="E2723" s="204"/>
      <c r="F2723" s="204">
        <v>347</v>
      </c>
      <c r="G2723" s="205">
        <v>34584.799999999901</v>
      </c>
      <c r="H2723" s="192" t="s">
        <v>1093</v>
      </c>
    </row>
    <row r="2724" spans="1:8" ht="16" customHeight="1">
      <c r="A2724" s="185">
        <v>27</v>
      </c>
      <c r="B2724" s="193" t="s">
        <v>1064</v>
      </c>
      <c r="C2724" s="210" t="s">
        <v>2815</v>
      </c>
      <c r="D2724" s="203" t="s">
        <v>1046</v>
      </c>
      <c r="E2724" s="204"/>
      <c r="F2724" s="204">
        <v>327</v>
      </c>
      <c r="G2724" s="205">
        <v>34257.799999999901</v>
      </c>
      <c r="H2724" s="192" t="s">
        <v>1075</v>
      </c>
    </row>
    <row r="2725" spans="1:8" ht="16" customHeight="1">
      <c r="A2725" s="185">
        <v>27</v>
      </c>
      <c r="B2725" s="193" t="s">
        <v>1064</v>
      </c>
      <c r="C2725" s="210" t="s">
        <v>2816</v>
      </c>
      <c r="D2725" s="203" t="s">
        <v>1046</v>
      </c>
      <c r="E2725" s="204"/>
      <c r="F2725" s="204">
        <v>46.5</v>
      </c>
      <c r="G2725" s="205">
        <v>34211.299999999901</v>
      </c>
      <c r="H2725" s="192" t="s">
        <v>1075</v>
      </c>
    </row>
    <row r="2726" spans="1:8" ht="16" customHeight="1">
      <c r="A2726" s="185">
        <v>27</v>
      </c>
      <c r="B2726" s="193" t="s">
        <v>1064</v>
      </c>
      <c r="C2726" s="210" t="s">
        <v>2817</v>
      </c>
      <c r="D2726" s="203" t="s">
        <v>1046</v>
      </c>
      <c r="E2726" s="204"/>
      <c r="F2726" s="204">
        <v>436</v>
      </c>
      <c r="G2726" s="205">
        <v>33775.299999999901</v>
      </c>
      <c r="H2726" s="192" t="s">
        <v>1075</v>
      </c>
    </row>
    <row r="2727" spans="1:8" ht="16" customHeight="1">
      <c r="A2727" s="185">
        <v>27</v>
      </c>
      <c r="B2727" s="193" t="s">
        <v>1064</v>
      </c>
      <c r="C2727" s="210" t="s">
        <v>2818</v>
      </c>
      <c r="D2727" s="203" t="s">
        <v>1046</v>
      </c>
      <c r="E2727" s="204"/>
      <c r="F2727" s="204">
        <v>106</v>
      </c>
      <c r="G2727" s="205">
        <v>33669.299999999901</v>
      </c>
      <c r="H2727" s="192" t="s">
        <v>1075</v>
      </c>
    </row>
    <row r="2728" spans="1:8" ht="16" customHeight="1">
      <c r="A2728" s="185">
        <v>27</v>
      </c>
      <c r="B2728" s="193" t="s">
        <v>1064</v>
      </c>
      <c r="C2728" s="210" t="s">
        <v>2819</v>
      </c>
      <c r="D2728" s="203" t="s">
        <v>1046</v>
      </c>
      <c r="E2728" s="204"/>
      <c r="F2728" s="204">
        <v>9311.4</v>
      </c>
      <c r="G2728" s="205">
        <v>24357.8999999999</v>
      </c>
      <c r="H2728" s="192" t="s">
        <v>1047</v>
      </c>
    </row>
    <row r="2729" spans="1:8" ht="16" customHeight="1">
      <c r="A2729" s="185">
        <v>27</v>
      </c>
      <c r="B2729" s="193" t="s">
        <v>1064</v>
      </c>
      <c r="C2729" s="210" t="s">
        <v>2820</v>
      </c>
      <c r="D2729" s="203" t="s">
        <v>1046</v>
      </c>
      <c r="E2729" s="204"/>
      <c r="F2729" s="204">
        <v>10900</v>
      </c>
      <c r="G2729" s="205">
        <v>13457.8999999999</v>
      </c>
      <c r="H2729" s="192" t="s">
        <v>1047</v>
      </c>
    </row>
    <row r="2730" spans="1:8" ht="16" customHeight="1">
      <c r="A2730" s="185">
        <v>27</v>
      </c>
      <c r="B2730" s="193" t="s">
        <v>1064</v>
      </c>
      <c r="C2730" s="210" t="s">
        <v>2821</v>
      </c>
      <c r="D2730" s="203" t="s">
        <v>1046</v>
      </c>
      <c r="E2730" s="204"/>
      <c r="F2730" s="204">
        <v>3660</v>
      </c>
      <c r="G2730" s="205">
        <v>9797.8999999999105</v>
      </c>
      <c r="H2730" s="192" t="s">
        <v>1110</v>
      </c>
    </row>
    <row r="2731" spans="1:8" ht="16" customHeight="1">
      <c r="A2731" s="185">
        <v>27</v>
      </c>
      <c r="B2731" s="193" t="s">
        <v>1044</v>
      </c>
      <c r="C2731" s="270" t="s">
        <v>2822</v>
      </c>
      <c r="D2731" s="203" t="s">
        <v>1046</v>
      </c>
      <c r="E2731" s="204"/>
      <c r="F2731" s="204">
        <v>100000</v>
      </c>
      <c r="G2731" s="205">
        <v>7410.9199999999</v>
      </c>
      <c r="H2731" s="192" t="s">
        <v>1110</v>
      </c>
    </row>
    <row r="2732" spans="1:8" ht="16" customHeight="1">
      <c r="A2732" s="185">
        <v>27</v>
      </c>
      <c r="B2732" s="193" t="s">
        <v>1044</v>
      </c>
      <c r="C2732" s="210" t="s">
        <v>2823</v>
      </c>
      <c r="D2732" s="203" t="s">
        <v>1046</v>
      </c>
      <c r="E2732" s="204"/>
      <c r="F2732" s="204">
        <v>110</v>
      </c>
      <c r="G2732" s="205">
        <v>7300.9199999999</v>
      </c>
      <c r="H2732" s="192" t="s">
        <v>1108</v>
      </c>
    </row>
    <row r="2733" spans="1:8" ht="16" customHeight="1">
      <c r="A2733" s="185">
        <v>27</v>
      </c>
      <c r="B2733" s="193" t="s">
        <v>1044</v>
      </c>
      <c r="C2733" s="210" t="s">
        <v>2824</v>
      </c>
      <c r="D2733" s="203" t="s">
        <v>1046</v>
      </c>
      <c r="E2733" s="204"/>
      <c r="F2733" s="204">
        <v>465</v>
      </c>
      <c r="G2733" s="205">
        <v>6835.9199999999</v>
      </c>
      <c r="H2733" s="192" t="s">
        <v>1077</v>
      </c>
    </row>
    <row r="2734" spans="1:8" ht="16" customHeight="1">
      <c r="A2734" s="185">
        <v>27</v>
      </c>
      <c r="B2734" s="193" t="s">
        <v>1044</v>
      </c>
      <c r="C2734" s="210" t="s">
        <v>2825</v>
      </c>
      <c r="D2734" s="203" t="s">
        <v>1046</v>
      </c>
      <c r="E2734" s="204"/>
      <c r="F2734" s="204">
        <v>381.6</v>
      </c>
      <c r="G2734" s="205">
        <v>6454.3199999998997</v>
      </c>
      <c r="H2734" s="192" t="s">
        <v>1112</v>
      </c>
    </row>
    <row r="2735" spans="1:8" ht="16" customHeight="1">
      <c r="A2735" s="185">
        <v>27</v>
      </c>
      <c r="B2735" s="193" t="s">
        <v>1044</v>
      </c>
      <c r="C2735" s="210" t="s">
        <v>2826</v>
      </c>
      <c r="D2735" s="203" t="s">
        <v>1046</v>
      </c>
      <c r="E2735" s="204"/>
      <c r="F2735" s="204">
        <v>100</v>
      </c>
      <c r="G2735" s="205">
        <v>6354.3199999998997</v>
      </c>
      <c r="H2735" s="192" t="s">
        <v>1112</v>
      </c>
    </row>
    <row r="2736" spans="1:8" ht="16" customHeight="1">
      <c r="A2736" s="185">
        <v>27</v>
      </c>
      <c r="B2736" s="193" t="s">
        <v>1044</v>
      </c>
      <c r="C2736" s="210" t="s">
        <v>2827</v>
      </c>
      <c r="D2736" s="203" t="s">
        <v>1046</v>
      </c>
      <c r="E2736" s="204"/>
      <c r="F2736" s="204">
        <v>830</v>
      </c>
      <c r="G2736" s="205">
        <v>5524.3199999998997</v>
      </c>
      <c r="H2736" s="192" t="s">
        <v>1047</v>
      </c>
    </row>
    <row r="2737" spans="1:8" ht="16" customHeight="1">
      <c r="A2737" s="185">
        <v>27</v>
      </c>
      <c r="B2737" s="193" t="s">
        <v>1044</v>
      </c>
      <c r="C2737" s="210" t="s">
        <v>2828</v>
      </c>
      <c r="D2737" s="203" t="s">
        <v>1046</v>
      </c>
      <c r="E2737" s="204"/>
      <c r="F2737" s="204">
        <v>2290</v>
      </c>
      <c r="G2737" s="205">
        <v>3234.3199999999001</v>
      </c>
      <c r="H2737" s="192" t="s">
        <v>1047</v>
      </c>
    </row>
    <row r="2738" spans="1:8" ht="16" customHeight="1">
      <c r="A2738" s="185">
        <v>27</v>
      </c>
      <c r="B2738" s="193" t="s">
        <v>1044</v>
      </c>
      <c r="C2738" s="210" t="s">
        <v>1743</v>
      </c>
      <c r="D2738" s="203" t="s">
        <v>1046</v>
      </c>
      <c r="E2738" s="204"/>
      <c r="F2738" s="204">
        <v>1760</v>
      </c>
      <c r="G2738" s="205">
        <v>1474.3199999998999</v>
      </c>
      <c r="H2738" s="192" t="s">
        <v>1110</v>
      </c>
    </row>
    <row r="2739" spans="1:8" ht="16" customHeight="1">
      <c r="A2739" s="185">
        <v>27</v>
      </c>
      <c r="B2739" s="193" t="s">
        <v>1044</v>
      </c>
      <c r="C2739" s="210" t="s">
        <v>2829</v>
      </c>
      <c r="D2739" s="203" t="s">
        <v>1046</v>
      </c>
      <c r="E2739" s="204"/>
      <c r="F2739" s="204">
        <v>450</v>
      </c>
      <c r="G2739" s="205">
        <v>1024.3199999998999</v>
      </c>
      <c r="H2739" s="192" t="s">
        <v>1053</v>
      </c>
    </row>
    <row r="2740" spans="1:8" ht="16" customHeight="1">
      <c r="A2740" s="185">
        <v>27</v>
      </c>
      <c r="B2740" s="193" t="s">
        <v>1044</v>
      </c>
      <c r="C2740" s="210" t="s">
        <v>2822</v>
      </c>
      <c r="D2740" s="203" t="s">
        <v>1046</v>
      </c>
      <c r="E2740" s="204"/>
      <c r="F2740" s="204">
        <v>90000</v>
      </c>
      <c r="G2740" s="205">
        <v>6024.3199999998897</v>
      </c>
      <c r="H2740" s="192" t="s">
        <v>1110</v>
      </c>
    </row>
    <row r="2741" spans="1:8" ht="16" customHeight="1">
      <c r="A2741" s="185">
        <v>27</v>
      </c>
      <c r="B2741" s="193" t="s">
        <v>1044</v>
      </c>
      <c r="C2741" s="210" t="s">
        <v>2830</v>
      </c>
      <c r="D2741" s="203" t="s">
        <v>1046</v>
      </c>
      <c r="E2741" s="204"/>
      <c r="F2741" s="204">
        <v>21482</v>
      </c>
      <c r="G2741" s="205">
        <v>29342.319999999901</v>
      </c>
      <c r="H2741" s="192" t="s">
        <v>1102</v>
      </c>
    </row>
    <row r="2742" spans="1:8" ht="16" customHeight="1">
      <c r="A2742" s="185">
        <v>27</v>
      </c>
      <c r="B2742" s="193" t="s">
        <v>1044</v>
      </c>
      <c r="C2742" s="246" t="s">
        <v>2831</v>
      </c>
      <c r="D2742" s="203" t="s">
        <v>1046</v>
      </c>
      <c r="E2742" s="204"/>
      <c r="F2742" s="204">
        <v>28800</v>
      </c>
      <c r="G2742" s="205">
        <v>542.31999999989102</v>
      </c>
      <c r="H2742" s="192" t="s">
        <v>1110</v>
      </c>
    </row>
    <row r="2743" spans="1:8" ht="16" customHeight="1">
      <c r="A2743" s="185">
        <v>27</v>
      </c>
      <c r="B2743" s="193" t="s">
        <v>1044</v>
      </c>
      <c r="C2743" s="210" t="s">
        <v>2832</v>
      </c>
      <c r="D2743" s="203" t="s">
        <v>1046</v>
      </c>
      <c r="E2743" s="204"/>
      <c r="F2743" s="204">
        <v>21550</v>
      </c>
      <c r="G2743" s="205">
        <v>229694.32</v>
      </c>
      <c r="H2743" s="192" t="s">
        <v>1110</v>
      </c>
    </row>
    <row r="2744" spans="1:8" ht="16" customHeight="1">
      <c r="A2744" s="185">
        <v>27</v>
      </c>
      <c r="B2744" s="193" t="s">
        <v>1044</v>
      </c>
      <c r="C2744" s="210" t="s">
        <v>2833</v>
      </c>
      <c r="D2744" s="203" t="s">
        <v>1046</v>
      </c>
      <c r="E2744" s="204"/>
      <c r="F2744" s="204">
        <v>34180</v>
      </c>
      <c r="G2744" s="205">
        <v>195514.32</v>
      </c>
      <c r="H2744" s="192" t="s">
        <v>1110</v>
      </c>
    </row>
    <row r="2745" spans="1:8" ht="16" customHeight="1">
      <c r="A2745" s="185">
        <v>27</v>
      </c>
      <c r="B2745" s="193" t="s">
        <v>1044</v>
      </c>
      <c r="C2745" s="210" t="s">
        <v>2834</v>
      </c>
      <c r="D2745" s="203" t="s">
        <v>1046</v>
      </c>
      <c r="E2745" s="204"/>
      <c r="F2745" s="204">
        <v>43000</v>
      </c>
      <c r="G2745" s="205">
        <v>152514.32</v>
      </c>
      <c r="H2745" s="192" t="s">
        <v>1047</v>
      </c>
    </row>
    <row r="2746" spans="1:8" ht="16" customHeight="1">
      <c r="A2746" s="185">
        <v>27</v>
      </c>
      <c r="B2746" s="193" t="s">
        <v>1044</v>
      </c>
      <c r="C2746" s="210" t="s">
        <v>2835</v>
      </c>
      <c r="D2746" s="203" t="s">
        <v>1046</v>
      </c>
      <c r="E2746" s="204"/>
      <c r="F2746" s="204">
        <v>21890</v>
      </c>
      <c r="G2746" s="205">
        <v>130624.32000000001</v>
      </c>
      <c r="H2746" s="192" t="s">
        <v>1110</v>
      </c>
    </row>
    <row r="2747" spans="1:8" ht="16" customHeight="1">
      <c r="A2747" s="185">
        <v>27</v>
      </c>
      <c r="B2747" s="193" t="s">
        <v>1064</v>
      </c>
      <c r="C2747" s="210" t="s">
        <v>2836</v>
      </c>
      <c r="D2747" s="203" t="s">
        <v>1046</v>
      </c>
      <c r="E2747" s="204"/>
      <c r="F2747" s="204">
        <v>120533.51</v>
      </c>
      <c r="G2747" s="205"/>
      <c r="H2747" s="192" t="s">
        <v>1087</v>
      </c>
    </row>
    <row r="2748" spans="1:8" ht="16" customHeight="1">
      <c r="A2748" s="185">
        <v>27</v>
      </c>
      <c r="B2748" s="193" t="s">
        <v>1044</v>
      </c>
      <c r="C2748" s="210" t="s">
        <v>2837</v>
      </c>
      <c r="D2748" s="203" t="s">
        <v>1046</v>
      </c>
      <c r="E2748" s="204"/>
      <c r="F2748" s="204">
        <v>127276.97</v>
      </c>
      <c r="G2748" s="205">
        <v>3347.3499999998899</v>
      </c>
      <c r="H2748" s="192" t="s">
        <v>1087</v>
      </c>
    </row>
    <row r="2749" spans="1:8" ht="16" customHeight="1">
      <c r="A2749" s="185">
        <v>27</v>
      </c>
      <c r="B2749" s="193" t="s">
        <v>1065</v>
      </c>
      <c r="C2749" s="199" t="s">
        <v>2838</v>
      </c>
      <c r="D2749" s="203" t="s">
        <v>1046</v>
      </c>
      <c r="E2749" s="204"/>
      <c r="F2749" s="204">
        <v>3000</v>
      </c>
      <c r="G2749" s="205">
        <v>67109.929999999906</v>
      </c>
      <c r="H2749" s="192" t="s">
        <v>1047</v>
      </c>
    </row>
    <row r="2750" spans="1:8" ht="16" customHeight="1">
      <c r="A2750" s="185">
        <v>27</v>
      </c>
      <c r="B2750" s="193" t="s">
        <v>1066</v>
      </c>
      <c r="C2750" s="210" t="s">
        <v>2839</v>
      </c>
      <c r="D2750" s="203" t="s">
        <v>1046</v>
      </c>
      <c r="E2750" s="204"/>
      <c r="F2750" s="204">
        <v>193</v>
      </c>
      <c r="G2750" s="205">
        <v>5988.4999999998799</v>
      </c>
      <c r="H2750" s="192" t="s">
        <v>1047</v>
      </c>
    </row>
    <row r="2751" spans="1:8" ht="16" customHeight="1">
      <c r="A2751" s="185">
        <v>27</v>
      </c>
      <c r="B2751" s="193" t="s">
        <v>1066</v>
      </c>
      <c r="C2751" s="210" t="s">
        <v>2840</v>
      </c>
      <c r="D2751" s="203" t="s">
        <v>1046</v>
      </c>
      <c r="E2751" s="204"/>
      <c r="F2751" s="204">
        <v>134078.5</v>
      </c>
      <c r="G2751" s="205">
        <v>31909.999999999902</v>
      </c>
      <c r="H2751" s="192" t="s">
        <v>1110</v>
      </c>
    </row>
    <row r="2752" spans="1:8" ht="16" customHeight="1">
      <c r="A2752" s="185">
        <v>27</v>
      </c>
      <c r="B2752" s="193" t="s">
        <v>1066</v>
      </c>
      <c r="C2752" s="210" t="s">
        <v>2841</v>
      </c>
      <c r="D2752" s="203" t="s">
        <v>1046</v>
      </c>
      <c r="E2752" s="204"/>
      <c r="F2752" s="204">
        <v>12138.1</v>
      </c>
      <c r="G2752" s="205">
        <v>19771.8999999999</v>
      </c>
      <c r="H2752" s="192" t="s">
        <v>1102</v>
      </c>
    </row>
    <row r="2753" spans="1:8" ht="16" customHeight="1">
      <c r="A2753" s="185">
        <v>27</v>
      </c>
      <c r="B2753" s="193" t="s">
        <v>1066</v>
      </c>
      <c r="C2753" s="210" t="s">
        <v>2842</v>
      </c>
      <c r="D2753" s="203" t="s">
        <v>1046</v>
      </c>
      <c r="E2753" s="204"/>
      <c r="F2753" s="204">
        <v>12400</v>
      </c>
      <c r="G2753" s="205">
        <v>7371.8999999998896</v>
      </c>
      <c r="H2753" s="192" t="s">
        <v>1102</v>
      </c>
    </row>
    <row r="2754" spans="1:8" ht="16" customHeight="1">
      <c r="A2754" s="185">
        <v>27</v>
      </c>
      <c r="B2754" s="193" t="s">
        <v>1066</v>
      </c>
      <c r="C2754" s="210" t="s">
        <v>2843</v>
      </c>
      <c r="D2754" s="203" t="s">
        <v>1046</v>
      </c>
      <c r="E2754" s="204"/>
      <c r="F2754" s="204">
        <v>6438</v>
      </c>
      <c r="G2754" s="205">
        <v>15933.8999999999</v>
      </c>
      <c r="H2754" s="192" t="s">
        <v>1102</v>
      </c>
    </row>
    <row r="2755" spans="1:8" ht="16" customHeight="1">
      <c r="A2755" s="185">
        <v>27</v>
      </c>
      <c r="B2755" s="193" t="s">
        <v>1066</v>
      </c>
      <c r="C2755" s="210" t="s">
        <v>2844</v>
      </c>
      <c r="D2755" s="203" t="s">
        <v>1046</v>
      </c>
      <c r="E2755" s="204"/>
      <c r="F2755" s="204">
        <v>20000</v>
      </c>
      <c r="G2755" s="205">
        <v>37408.919999999896</v>
      </c>
      <c r="H2755" s="192" t="s">
        <v>1077</v>
      </c>
    </row>
    <row r="2756" spans="1:8" ht="16" customHeight="1">
      <c r="A2756" s="185">
        <v>27</v>
      </c>
      <c r="B2756" s="193" t="s">
        <v>1066</v>
      </c>
      <c r="C2756" s="210" t="s">
        <v>2845</v>
      </c>
      <c r="D2756" s="203" t="s">
        <v>1046</v>
      </c>
      <c r="E2756" s="204"/>
      <c r="F2756" s="204">
        <v>3250</v>
      </c>
      <c r="G2756" s="205">
        <v>34158.919999999896</v>
      </c>
      <c r="H2756" s="192" t="s">
        <v>1047</v>
      </c>
    </row>
    <row r="2757" spans="1:8" ht="16" customHeight="1">
      <c r="A2757" s="185">
        <v>27</v>
      </c>
      <c r="B2757" s="193" t="s">
        <v>1066</v>
      </c>
      <c r="C2757" s="210" t="s">
        <v>2846</v>
      </c>
      <c r="D2757" s="203" t="s">
        <v>1046</v>
      </c>
      <c r="E2757" s="204"/>
      <c r="F2757" s="204">
        <v>44025.95</v>
      </c>
      <c r="G2757" s="205">
        <v>20132.969999999899</v>
      </c>
      <c r="H2757" s="192" t="s">
        <v>1110</v>
      </c>
    </row>
    <row r="2758" spans="1:8" ht="16" customHeight="1">
      <c r="A2758" s="185">
        <v>27</v>
      </c>
      <c r="B2758" s="193" t="s">
        <v>1066</v>
      </c>
      <c r="C2758" s="210" t="s">
        <v>2847</v>
      </c>
      <c r="D2758" s="203" t="s">
        <v>1046</v>
      </c>
      <c r="E2758" s="204"/>
      <c r="F2758" s="204">
        <v>5040</v>
      </c>
      <c r="G2758" s="205">
        <v>15092.969999999899</v>
      </c>
      <c r="H2758" s="192" t="s">
        <v>1110</v>
      </c>
    </row>
    <row r="2759" spans="1:8" ht="16" customHeight="1">
      <c r="A2759" s="185">
        <v>27</v>
      </c>
      <c r="B2759" s="193" t="s">
        <v>1066</v>
      </c>
      <c r="C2759" s="210" t="s">
        <v>2848</v>
      </c>
      <c r="D2759" s="203" t="s">
        <v>1046</v>
      </c>
      <c r="E2759" s="204"/>
      <c r="F2759" s="204">
        <v>4909.7</v>
      </c>
      <c r="G2759" s="205">
        <v>10183.2699999999</v>
      </c>
      <c r="H2759" s="192" t="s">
        <v>1110</v>
      </c>
    </row>
    <row r="2760" spans="1:8" ht="16" customHeight="1">
      <c r="A2760" s="185">
        <v>27</v>
      </c>
      <c r="B2760" s="193" t="s">
        <v>1066</v>
      </c>
      <c r="C2760" s="210" t="s">
        <v>2849</v>
      </c>
      <c r="D2760" s="203" t="s">
        <v>1046</v>
      </c>
      <c r="E2760" s="204"/>
      <c r="F2760" s="204">
        <v>1759</v>
      </c>
      <c r="G2760" s="205">
        <v>8424.2699999999095</v>
      </c>
      <c r="H2760" s="192" t="s">
        <v>1112</v>
      </c>
    </row>
    <row r="2761" spans="1:8" ht="16" customHeight="1">
      <c r="A2761" s="185">
        <v>27</v>
      </c>
      <c r="B2761" s="193" t="s">
        <v>1067</v>
      </c>
      <c r="C2761" s="210" t="s">
        <v>2850</v>
      </c>
      <c r="D2761" s="203" t="s">
        <v>1046</v>
      </c>
      <c r="E2761" s="204"/>
      <c r="F2761" s="204">
        <v>6518</v>
      </c>
      <c r="G2761" s="205">
        <v>1906.2699999999099</v>
      </c>
      <c r="H2761" s="192" t="s">
        <v>1102</v>
      </c>
    </row>
    <row r="2762" spans="1:8" ht="16" customHeight="1">
      <c r="A2762" s="185">
        <v>27</v>
      </c>
      <c r="B2762" s="193" t="s">
        <v>1065</v>
      </c>
      <c r="C2762" s="210" t="s">
        <v>2851</v>
      </c>
      <c r="D2762" s="203" t="s">
        <v>1046</v>
      </c>
      <c r="E2762" s="204"/>
      <c r="F2762" s="204">
        <v>43366.6</v>
      </c>
      <c r="G2762" s="205"/>
      <c r="H2762" s="192" t="s">
        <v>1087</v>
      </c>
    </row>
    <row r="2763" spans="1:8" ht="16" customHeight="1">
      <c r="A2763" s="185">
        <v>27</v>
      </c>
      <c r="B2763" s="193" t="s">
        <v>1067</v>
      </c>
      <c r="C2763" s="210" t="s">
        <v>2852</v>
      </c>
      <c r="D2763" s="203" t="s">
        <v>1046</v>
      </c>
      <c r="E2763" s="204"/>
      <c r="F2763" s="204">
        <v>10000</v>
      </c>
      <c r="G2763" s="205">
        <v>14961.779999999901</v>
      </c>
      <c r="H2763" s="192" t="s">
        <v>1110</v>
      </c>
    </row>
    <row r="2764" spans="1:8" ht="16" customHeight="1">
      <c r="A2764" s="185">
        <v>27</v>
      </c>
      <c r="B2764" s="193" t="s">
        <v>1067</v>
      </c>
      <c r="C2764" s="210" t="s">
        <v>2853</v>
      </c>
      <c r="D2764" s="203" t="s">
        <v>1046</v>
      </c>
      <c r="E2764" s="204"/>
      <c r="F2764" s="204">
        <v>20000</v>
      </c>
      <c r="G2764" s="205">
        <v>10915.9399999999</v>
      </c>
      <c r="H2764" s="192" t="s">
        <v>1077</v>
      </c>
    </row>
    <row r="2765" spans="1:8" ht="16" customHeight="1">
      <c r="A2765" s="185">
        <v>27</v>
      </c>
      <c r="B2765" s="193" t="s">
        <v>1067</v>
      </c>
      <c r="C2765" s="210" t="s">
        <v>2854</v>
      </c>
      <c r="D2765" s="203" t="s">
        <v>1046</v>
      </c>
      <c r="E2765" s="204"/>
      <c r="F2765" s="204">
        <v>55178.13</v>
      </c>
      <c r="G2765" s="205">
        <v>75737.809999999896</v>
      </c>
      <c r="H2765" s="192" t="s">
        <v>1110</v>
      </c>
    </row>
    <row r="2766" spans="1:8" ht="16" customHeight="1">
      <c r="A2766" s="185">
        <v>27</v>
      </c>
      <c r="B2766" s="193" t="s">
        <v>1067</v>
      </c>
      <c r="C2766" s="210" t="s">
        <v>2855</v>
      </c>
      <c r="D2766" s="203" t="s">
        <v>1046</v>
      </c>
      <c r="E2766" s="204"/>
      <c r="F2766" s="204">
        <v>4210</v>
      </c>
      <c r="G2766" s="205">
        <v>71527.809999999896</v>
      </c>
      <c r="H2766" s="192" t="s">
        <v>1110</v>
      </c>
    </row>
    <row r="2767" spans="1:8" ht="16" customHeight="1">
      <c r="A2767" s="185">
        <v>27</v>
      </c>
      <c r="B2767" s="193" t="s">
        <v>1067</v>
      </c>
      <c r="C2767" s="210" t="s">
        <v>2855</v>
      </c>
      <c r="D2767" s="203" t="s">
        <v>1046</v>
      </c>
      <c r="E2767" s="204"/>
      <c r="F2767" s="204">
        <v>2800</v>
      </c>
      <c r="G2767" s="205">
        <v>68727.809999999896</v>
      </c>
      <c r="H2767" s="192" t="s">
        <v>1110</v>
      </c>
    </row>
    <row r="2768" spans="1:8" ht="16" customHeight="1">
      <c r="A2768" s="185">
        <v>27</v>
      </c>
      <c r="B2768" s="193" t="s">
        <v>1067</v>
      </c>
      <c r="C2768" s="210" t="s">
        <v>2856</v>
      </c>
      <c r="D2768" s="203" t="s">
        <v>1046</v>
      </c>
      <c r="E2768" s="204"/>
      <c r="F2768" s="204">
        <v>49541.5</v>
      </c>
      <c r="G2768" s="205">
        <v>19186.309999999899</v>
      </c>
      <c r="H2768" s="192" t="s">
        <v>1110</v>
      </c>
    </row>
    <row r="2769" spans="1:8" ht="16" customHeight="1">
      <c r="A2769" s="185">
        <v>27</v>
      </c>
      <c r="B2769" s="193" t="s">
        <v>1067</v>
      </c>
      <c r="C2769" s="210" t="s">
        <v>2857</v>
      </c>
      <c r="D2769" s="203" t="s">
        <v>1046</v>
      </c>
      <c r="E2769" s="204"/>
      <c r="F2769" s="204">
        <v>42488.46</v>
      </c>
      <c r="G2769" s="205"/>
      <c r="H2769" s="192" t="s">
        <v>1087</v>
      </c>
    </row>
    <row r="2770" spans="1:8" ht="16" customHeight="1">
      <c r="A2770" s="185">
        <v>27</v>
      </c>
      <c r="B2770" s="193" t="s">
        <v>1067</v>
      </c>
      <c r="C2770" s="210" t="s">
        <v>2858</v>
      </c>
      <c r="D2770" s="203" t="s">
        <v>1046</v>
      </c>
      <c r="E2770" s="204"/>
      <c r="F2770" s="204">
        <v>2806</v>
      </c>
      <c r="G2770" s="205">
        <v>16380.309999999899</v>
      </c>
      <c r="H2770" s="192" t="s">
        <v>1087</v>
      </c>
    </row>
    <row r="2771" spans="1:8" ht="16" customHeight="1">
      <c r="A2771" s="185">
        <v>27</v>
      </c>
      <c r="B2771" s="193" t="s">
        <v>1068</v>
      </c>
      <c r="C2771" s="210" t="s">
        <v>2859</v>
      </c>
      <c r="D2771" s="203" t="s">
        <v>1046</v>
      </c>
      <c r="E2771" s="204"/>
      <c r="F2771" s="204">
        <v>6882</v>
      </c>
      <c r="G2771" s="205">
        <v>8350.9700000001994</v>
      </c>
      <c r="H2771" s="192" t="s">
        <v>1102</v>
      </c>
    </row>
    <row r="2772" spans="1:8" ht="16" customHeight="1">
      <c r="A2772" s="185">
        <v>27</v>
      </c>
      <c r="B2772" s="193" t="s">
        <v>1068</v>
      </c>
      <c r="C2772" s="210" t="s">
        <v>2860</v>
      </c>
      <c r="D2772" s="203" t="s">
        <v>1046</v>
      </c>
      <c r="E2772" s="204"/>
      <c r="F2772" s="204">
        <v>39586.71</v>
      </c>
      <c r="G2772" s="205"/>
      <c r="H2772" s="192" t="s">
        <v>1087</v>
      </c>
    </row>
    <row r="2773" spans="1:8" ht="16" customHeight="1">
      <c r="A2773" s="185">
        <v>27</v>
      </c>
      <c r="B2773" s="212" t="s">
        <v>12</v>
      </c>
      <c r="C2773" s="210" t="s">
        <v>2861</v>
      </c>
      <c r="D2773" s="224" t="s">
        <v>1046</v>
      </c>
      <c r="E2773" s="204"/>
      <c r="F2773" s="204">
        <v>1535.98</v>
      </c>
      <c r="G2773" s="205">
        <v>5292.1900000001997</v>
      </c>
      <c r="H2773" s="192" t="s">
        <v>1087</v>
      </c>
    </row>
    <row r="2774" spans="1:8" ht="16" customHeight="1">
      <c r="A2774" s="185">
        <v>27</v>
      </c>
      <c r="B2774" s="212" t="s">
        <v>12</v>
      </c>
      <c r="C2774" s="210" t="s">
        <v>2862</v>
      </c>
      <c r="D2774" s="203" t="s">
        <v>1046</v>
      </c>
      <c r="E2774" s="204"/>
      <c r="F2774" s="204">
        <v>4125</v>
      </c>
      <c r="G2774" s="205">
        <v>1167.1900000001999</v>
      </c>
      <c r="H2774" s="192" t="s">
        <v>1102</v>
      </c>
    </row>
    <row r="2775" spans="1:8" ht="16" customHeight="1">
      <c r="A2775" s="185">
        <v>27</v>
      </c>
      <c r="B2775" s="212" t="s">
        <v>12</v>
      </c>
      <c r="C2775" s="210" t="s">
        <v>2863</v>
      </c>
      <c r="D2775" s="203" t="s">
        <v>1046</v>
      </c>
      <c r="E2775" s="204"/>
      <c r="F2775" s="204">
        <v>2113</v>
      </c>
      <c r="G2775" s="205">
        <v>4054.1900000002001</v>
      </c>
      <c r="H2775" s="192" t="s">
        <v>1102</v>
      </c>
    </row>
    <row r="2776" spans="1:8" ht="16" customHeight="1">
      <c r="A2776" s="185">
        <v>29</v>
      </c>
      <c r="B2776" s="193" t="s">
        <v>1048</v>
      </c>
      <c r="C2776" s="202" t="s">
        <v>2648</v>
      </c>
      <c r="D2776" s="203" t="s">
        <v>1046</v>
      </c>
      <c r="E2776" s="204"/>
      <c r="F2776" s="204">
        <v>36000</v>
      </c>
      <c r="G2776" s="205">
        <v>59435.68</v>
      </c>
      <c r="H2776" s="192" t="s">
        <v>1050</v>
      </c>
    </row>
    <row r="2777" spans="1:8" ht="16" customHeight="1">
      <c r="A2777" s="185">
        <v>29</v>
      </c>
      <c r="B2777" s="193" t="s">
        <v>1048</v>
      </c>
      <c r="C2777" s="202" t="s">
        <v>2864</v>
      </c>
      <c r="D2777" s="203" t="s">
        <v>1046</v>
      </c>
      <c r="E2777" s="204"/>
      <c r="F2777" s="204">
        <v>504463.55</v>
      </c>
      <c r="G2777" s="205">
        <v>74963.129999999903</v>
      </c>
      <c r="H2777" s="192" t="s">
        <v>1106</v>
      </c>
    </row>
    <row r="2778" spans="1:8" ht="16" customHeight="1">
      <c r="A2778" s="185">
        <v>29</v>
      </c>
      <c r="B2778" s="193" t="s">
        <v>1048</v>
      </c>
      <c r="C2778" s="202" t="s">
        <v>2865</v>
      </c>
      <c r="D2778" s="203" t="s">
        <v>1046</v>
      </c>
      <c r="E2778" s="204"/>
      <c r="F2778" s="204">
        <v>27780</v>
      </c>
      <c r="G2778" s="205">
        <v>68180.5799999999</v>
      </c>
      <c r="H2778" s="192" t="s">
        <v>1047</v>
      </c>
    </row>
    <row r="2779" spans="1:8" ht="16" customHeight="1">
      <c r="A2779" s="185">
        <v>29</v>
      </c>
      <c r="B2779" s="193" t="s">
        <v>1057</v>
      </c>
      <c r="C2779" s="202" t="s">
        <v>2866</v>
      </c>
      <c r="D2779" s="203" t="s">
        <v>1046</v>
      </c>
      <c r="E2779" s="204"/>
      <c r="F2779" s="204">
        <v>20000</v>
      </c>
      <c r="G2779" s="205">
        <v>25522.52</v>
      </c>
      <c r="H2779" s="192" t="s">
        <v>1077</v>
      </c>
    </row>
    <row r="2780" spans="1:8" ht="16" customHeight="1">
      <c r="A2780" s="185">
        <v>29</v>
      </c>
      <c r="B2780" s="193" t="s">
        <v>1057</v>
      </c>
      <c r="C2780" s="202" t="s">
        <v>2867</v>
      </c>
      <c r="D2780" s="203" t="s">
        <v>1046</v>
      </c>
      <c r="E2780" s="204"/>
      <c r="F2780" s="204">
        <v>2891.97</v>
      </c>
      <c r="G2780" s="205">
        <v>22630.55</v>
      </c>
      <c r="H2780" s="192" t="s">
        <v>1106</v>
      </c>
    </row>
    <row r="2781" spans="1:8" ht="16" customHeight="1">
      <c r="A2781" s="185">
        <v>29</v>
      </c>
      <c r="B2781" s="193" t="s">
        <v>1048</v>
      </c>
      <c r="C2781" s="202" t="s">
        <v>2868</v>
      </c>
      <c r="D2781" s="203" t="s">
        <v>1046</v>
      </c>
      <c r="E2781" s="204"/>
      <c r="F2781" s="204">
        <v>22779.45</v>
      </c>
      <c r="G2781" s="205"/>
      <c r="H2781" s="192" t="s">
        <v>1097</v>
      </c>
    </row>
    <row r="2782" spans="1:8" ht="16" customHeight="1">
      <c r="A2782" s="185">
        <v>29</v>
      </c>
      <c r="B2782" s="212" t="s">
        <v>1063</v>
      </c>
      <c r="C2782" s="202" t="s">
        <v>2869</v>
      </c>
      <c r="D2782" s="203" t="s">
        <v>1046</v>
      </c>
      <c r="E2782" s="204"/>
      <c r="F2782" s="204">
        <v>121743.51</v>
      </c>
      <c r="G2782" s="205">
        <v>47382.82</v>
      </c>
      <c r="H2782" s="192" t="s">
        <v>1106</v>
      </c>
    </row>
    <row r="2783" spans="1:8" ht="16" customHeight="1">
      <c r="A2783" s="185">
        <v>29</v>
      </c>
      <c r="B2783" s="193" t="s">
        <v>1048</v>
      </c>
      <c r="C2783" s="202" t="s">
        <v>2870</v>
      </c>
      <c r="D2783" s="203" t="s">
        <v>1046</v>
      </c>
      <c r="E2783" s="204"/>
      <c r="F2783" s="204">
        <v>1143.79</v>
      </c>
      <c r="G2783" s="205"/>
      <c r="H2783" s="192" t="s">
        <v>1106</v>
      </c>
    </row>
    <row r="2784" spans="1:8" ht="16" customHeight="1">
      <c r="A2784" s="185">
        <v>29</v>
      </c>
      <c r="B2784" s="193" t="s">
        <v>1057</v>
      </c>
      <c r="C2784" s="202" t="s">
        <v>2871</v>
      </c>
      <c r="D2784" s="203" t="s">
        <v>1046</v>
      </c>
      <c r="E2784" s="204"/>
      <c r="F2784" s="204">
        <v>20229</v>
      </c>
      <c r="G2784" s="205"/>
      <c r="H2784" s="192" t="s">
        <v>1097</v>
      </c>
    </row>
    <row r="2785" spans="1:8" ht="16" customHeight="1">
      <c r="A2785" s="185">
        <v>29</v>
      </c>
      <c r="B2785" s="193" t="s">
        <v>1064</v>
      </c>
      <c r="C2785" s="210" t="s">
        <v>2872</v>
      </c>
      <c r="D2785" s="203" t="s">
        <v>1046</v>
      </c>
      <c r="E2785" s="204"/>
      <c r="F2785" s="204">
        <v>38619.910000000003</v>
      </c>
      <c r="G2785" s="205">
        <v>21021.5</v>
      </c>
      <c r="H2785" s="192" t="s">
        <v>1106</v>
      </c>
    </row>
    <row r="2786" spans="1:8" ht="16" customHeight="1">
      <c r="A2786" s="185">
        <v>29</v>
      </c>
      <c r="B2786" s="212" t="s">
        <v>1063</v>
      </c>
      <c r="C2786" s="202" t="s">
        <v>2873</v>
      </c>
      <c r="D2786" s="203" t="s">
        <v>1046</v>
      </c>
      <c r="E2786" s="204"/>
      <c r="F2786" s="204">
        <v>549.62</v>
      </c>
      <c r="G2786" s="205"/>
      <c r="H2786" s="192" t="s">
        <v>1106</v>
      </c>
    </row>
    <row r="2787" spans="1:8" ht="16" customHeight="1">
      <c r="A2787" s="185">
        <v>29</v>
      </c>
      <c r="B2787" s="212" t="s">
        <v>1063</v>
      </c>
      <c r="C2787" s="202" t="s">
        <v>2874</v>
      </c>
      <c r="D2787" s="203" t="s">
        <v>1046</v>
      </c>
      <c r="E2787" s="204"/>
      <c r="F2787" s="204">
        <v>24784.89</v>
      </c>
      <c r="G2787" s="205"/>
      <c r="H2787" s="192" t="s">
        <v>1097</v>
      </c>
    </row>
    <row r="2788" spans="1:8" ht="16" customHeight="1">
      <c r="A2788" s="185">
        <v>29</v>
      </c>
      <c r="B2788" s="193" t="s">
        <v>1044</v>
      </c>
      <c r="C2788" s="210" t="s">
        <v>2875</v>
      </c>
      <c r="D2788" s="203" t="s">
        <v>1046</v>
      </c>
      <c r="E2788" s="204"/>
      <c r="F2788" s="204">
        <v>23126.98</v>
      </c>
      <c r="G2788" s="205">
        <v>21344.51</v>
      </c>
      <c r="H2788" s="192" t="s">
        <v>1106</v>
      </c>
    </row>
    <row r="2789" spans="1:8" ht="16" customHeight="1">
      <c r="A2789" s="185">
        <v>29</v>
      </c>
      <c r="B2789" s="193" t="s">
        <v>1064</v>
      </c>
      <c r="C2789" s="210" t="s">
        <v>2876</v>
      </c>
      <c r="D2789" s="203" t="s">
        <v>1046</v>
      </c>
      <c r="E2789" s="204"/>
      <c r="F2789" s="204">
        <v>443.49</v>
      </c>
      <c r="G2789" s="205"/>
      <c r="H2789" s="192" t="s">
        <v>1106</v>
      </c>
    </row>
    <row r="2790" spans="1:8" ht="16" customHeight="1">
      <c r="A2790" s="185">
        <v>29</v>
      </c>
      <c r="B2790" s="193" t="s">
        <v>1064</v>
      </c>
      <c r="C2790" s="210" t="s">
        <v>2877</v>
      </c>
      <c r="D2790" s="203" t="s">
        <v>1046</v>
      </c>
      <c r="E2790" s="204"/>
      <c r="F2790" s="204">
        <v>19796.28</v>
      </c>
      <c r="G2790" s="205"/>
      <c r="H2790" s="192" t="s">
        <v>1097</v>
      </c>
    </row>
    <row r="2791" spans="1:8" ht="16" customHeight="1">
      <c r="A2791" s="185">
        <v>29</v>
      </c>
      <c r="B2791" s="193" t="s">
        <v>1065</v>
      </c>
      <c r="C2791" s="210" t="s">
        <v>2878</v>
      </c>
      <c r="D2791" s="203" t="s">
        <v>1046</v>
      </c>
      <c r="E2791" s="204"/>
      <c r="F2791" s="204">
        <v>15173.38</v>
      </c>
      <c r="G2791" s="205">
        <v>9216.1399999999794</v>
      </c>
      <c r="H2791" s="192" t="s">
        <v>1106</v>
      </c>
    </row>
    <row r="2792" spans="1:8" ht="16" customHeight="1">
      <c r="A2792" s="185">
        <v>29</v>
      </c>
      <c r="B2792" s="193" t="s">
        <v>1044</v>
      </c>
      <c r="C2792" s="210" t="s">
        <v>2879</v>
      </c>
      <c r="D2792" s="203" t="s">
        <v>1046</v>
      </c>
      <c r="E2792" s="204"/>
      <c r="F2792" s="204">
        <v>643.04999999999995</v>
      </c>
      <c r="G2792" s="205"/>
      <c r="H2792" s="192" t="s">
        <v>1106</v>
      </c>
    </row>
    <row r="2793" spans="1:8" ht="16" customHeight="1">
      <c r="A2793" s="185">
        <v>29</v>
      </c>
      <c r="B2793" s="193" t="s">
        <v>1044</v>
      </c>
      <c r="C2793" s="210" t="s">
        <v>2880</v>
      </c>
      <c r="D2793" s="203" t="s">
        <v>1046</v>
      </c>
      <c r="E2793" s="204"/>
      <c r="F2793" s="204">
        <v>7593.15</v>
      </c>
      <c r="G2793" s="205"/>
      <c r="H2793" s="192" t="s">
        <v>1097</v>
      </c>
    </row>
    <row r="2794" spans="1:8" ht="16" customHeight="1">
      <c r="A2794" s="185">
        <v>29</v>
      </c>
      <c r="B2794" s="193" t="s">
        <v>1065</v>
      </c>
      <c r="C2794" s="210" t="s">
        <v>2881</v>
      </c>
      <c r="D2794" s="203" t="s">
        <v>1046</v>
      </c>
      <c r="E2794" s="204"/>
      <c r="F2794" s="204">
        <v>6723.6</v>
      </c>
      <c r="G2794" s="205">
        <v>16586.78</v>
      </c>
      <c r="H2794" s="192" t="s">
        <v>1097</v>
      </c>
    </row>
    <row r="2795" spans="1:8" ht="16" customHeight="1">
      <c r="A2795" s="185">
        <v>29</v>
      </c>
      <c r="B2795" s="193" t="s">
        <v>1066</v>
      </c>
      <c r="C2795" s="210" t="s">
        <v>2882</v>
      </c>
      <c r="D2795" s="203" t="s">
        <v>1046</v>
      </c>
      <c r="E2795" s="204"/>
      <c r="F2795" s="204">
        <v>504.28</v>
      </c>
      <c r="G2795" s="205">
        <v>19570.84</v>
      </c>
      <c r="H2795" s="192" t="s">
        <v>1112</v>
      </c>
    </row>
    <row r="2796" spans="1:8" ht="16" customHeight="1">
      <c r="A2796" s="185">
        <v>29</v>
      </c>
      <c r="B2796" s="193" t="s">
        <v>1066</v>
      </c>
      <c r="C2796" s="210" t="s">
        <v>2883</v>
      </c>
      <c r="D2796" s="203" t="s">
        <v>1046</v>
      </c>
      <c r="E2796" s="204"/>
      <c r="F2796" s="204">
        <v>273238.61</v>
      </c>
      <c r="G2796" s="205">
        <v>16332.23</v>
      </c>
      <c r="H2796" s="192" t="s">
        <v>1106</v>
      </c>
    </row>
    <row r="2797" spans="1:8" ht="16" customHeight="1">
      <c r="A2797" s="185">
        <v>29</v>
      </c>
      <c r="B2797" s="193" t="s">
        <v>1065</v>
      </c>
      <c r="C2797" s="210" t="s">
        <v>2884</v>
      </c>
      <c r="D2797" s="203" t="s">
        <v>1046</v>
      </c>
      <c r="E2797" s="204"/>
      <c r="F2797" s="204">
        <v>1148.6600000000001</v>
      </c>
      <c r="G2797" s="205"/>
      <c r="H2797" s="192" t="s">
        <v>1106</v>
      </c>
    </row>
    <row r="2798" spans="1:8" ht="16" customHeight="1">
      <c r="A2798" s="185">
        <v>29</v>
      </c>
      <c r="B2798" s="193" t="s">
        <v>1066</v>
      </c>
      <c r="C2798" s="210" t="s">
        <v>2885</v>
      </c>
      <c r="D2798" s="203" t="s">
        <v>1046</v>
      </c>
      <c r="E2798" s="204"/>
      <c r="F2798" s="204">
        <v>6290.88</v>
      </c>
      <c r="G2798" s="205">
        <v>1480.3299999999799</v>
      </c>
      <c r="H2798" s="192" t="s">
        <v>1097</v>
      </c>
    </row>
    <row r="2799" spans="1:8" ht="16" customHeight="1">
      <c r="A2799" s="185">
        <v>29</v>
      </c>
      <c r="B2799" s="193" t="s">
        <v>1067</v>
      </c>
      <c r="C2799" s="202" t="s">
        <v>2886</v>
      </c>
      <c r="D2799" s="203" t="s">
        <v>1046</v>
      </c>
      <c r="E2799" s="204"/>
      <c r="F2799" s="204">
        <v>28941.02</v>
      </c>
      <c r="G2799" s="205">
        <v>951283.96</v>
      </c>
      <c r="H2799" s="192" t="s">
        <v>1112</v>
      </c>
    </row>
    <row r="2800" spans="1:8" ht="16" customHeight="1">
      <c r="A2800" s="185">
        <v>29</v>
      </c>
      <c r="B2800" s="193" t="s">
        <v>1067</v>
      </c>
      <c r="C2800" s="210" t="s">
        <v>2887</v>
      </c>
      <c r="D2800" s="203" t="s">
        <v>1046</v>
      </c>
      <c r="E2800" s="204"/>
      <c r="F2800" s="204">
        <v>18515.419999999998</v>
      </c>
      <c r="G2800" s="205">
        <v>932729.54</v>
      </c>
      <c r="H2800" s="192" t="s">
        <v>1106</v>
      </c>
    </row>
    <row r="2801" spans="1:8" ht="16" customHeight="1">
      <c r="A2801" s="185">
        <v>29</v>
      </c>
      <c r="B2801" s="193" t="s">
        <v>1066</v>
      </c>
      <c r="C2801" s="210" t="s">
        <v>2888</v>
      </c>
      <c r="D2801" s="203" t="s">
        <v>1046</v>
      </c>
      <c r="E2801" s="204"/>
      <c r="F2801" s="204">
        <v>415.35</v>
      </c>
      <c r="G2801" s="205"/>
      <c r="H2801" s="192" t="s">
        <v>1106</v>
      </c>
    </row>
    <row r="2802" spans="1:8" ht="16" customHeight="1">
      <c r="A2802" s="185">
        <v>29</v>
      </c>
      <c r="B2802" s="193" t="s">
        <v>1067</v>
      </c>
      <c r="C2802" s="210" t="s">
        <v>2889</v>
      </c>
      <c r="D2802" s="203" t="s">
        <v>1046</v>
      </c>
      <c r="E2802" s="204"/>
      <c r="F2802" s="204">
        <v>6236.79</v>
      </c>
      <c r="G2802" s="205">
        <v>1157.0599999999799</v>
      </c>
      <c r="H2802" s="192" t="s">
        <v>1097</v>
      </c>
    </row>
    <row r="2803" spans="1:8" ht="16" customHeight="1">
      <c r="A2803" s="185">
        <v>29</v>
      </c>
      <c r="B2803" s="193" t="s">
        <v>1068</v>
      </c>
      <c r="C2803" s="210" t="s">
        <v>2890</v>
      </c>
      <c r="D2803" s="203" t="s">
        <v>1046</v>
      </c>
      <c r="E2803" s="204"/>
      <c r="F2803" s="204">
        <v>19106.95</v>
      </c>
      <c r="G2803" s="205">
        <v>16785</v>
      </c>
      <c r="H2803" s="192" t="s">
        <v>1106</v>
      </c>
    </row>
    <row r="2804" spans="1:8" ht="16" customHeight="1">
      <c r="A2804" s="185">
        <v>29</v>
      </c>
      <c r="B2804" s="193" t="s">
        <v>1067</v>
      </c>
      <c r="C2804" s="210" t="s">
        <v>2891</v>
      </c>
      <c r="D2804" s="203" t="s">
        <v>1046</v>
      </c>
      <c r="E2804" s="204"/>
      <c r="F2804" s="204">
        <v>677.39</v>
      </c>
      <c r="G2804" s="205"/>
      <c r="H2804" s="192" t="s">
        <v>1106</v>
      </c>
    </row>
    <row r="2805" spans="1:8" ht="16" customHeight="1">
      <c r="A2805" s="185">
        <v>29</v>
      </c>
      <c r="B2805" s="193" t="s">
        <v>1068</v>
      </c>
      <c r="C2805" s="210" t="s">
        <v>2892</v>
      </c>
      <c r="D2805" s="203" t="s">
        <v>1046</v>
      </c>
      <c r="E2805" s="204"/>
      <c r="F2805" s="204">
        <v>7047.93</v>
      </c>
      <c r="G2805" s="205">
        <v>128605.22</v>
      </c>
      <c r="H2805" s="192" t="s">
        <v>1097</v>
      </c>
    </row>
    <row r="2806" spans="1:8" ht="16" customHeight="1">
      <c r="A2806" s="185">
        <v>29</v>
      </c>
      <c r="B2806" s="193" t="s">
        <v>1068</v>
      </c>
      <c r="C2806" s="210" t="s">
        <v>2893</v>
      </c>
      <c r="D2806" s="203" t="s">
        <v>1046</v>
      </c>
      <c r="E2806" s="204"/>
      <c r="F2806" s="204">
        <v>10000</v>
      </c>
      <c r="G2806" s="205">
        <v>22090.26</v>
      </c>
      <c r="H2806" s="192" t="s">
        <v>1087</v>
      </c>
    </row>
    <row r="2807" spans="1:8" ht="16" customHeight="1">
      <c r="A2807" s="185">
        <v>29</v>
      </c>
      <c r="B2807" s="193" t="s">
        <v>1068</v>
      </c>
      <c r="C2807" s="210" t="s">
        <v>2894</v>
      </c>
      <c r="D2807" s="203" t="s">
        <v>1046</v>
      </c>
      <c r="E2807" s="204"/>
      <c r="F2807" s="204">
        <v>5723.37</v>
      </c>
      <c r="G2807" s="205">
        <v>16366.89</v>
      </c>
      <c r="H2807" s="192" t="s">
        <v>1087</v>
      </c>
    </row>
    <row r="2808" spans="1:8" ht="16" customHeight="1">
      <c r="A2808" s="185">
        <v>29</v>
      </c>
      <c r="B2808" s="212" t="s">
        <v>12</v>
      </c>
      <c r="C2808" s="210" t="s">
        <v>2895</v>
      </c>
      <c r="D2808" s="203" t="s">
        <v>1046</v>
      </c>
      <c r="E2808" s="204"/>
      <c r="F2808" s="204">
        <v>42768.35</v>
      </c>
      <c r="G2808" s="205">
        <v>12377.86</v>
      </c>
      <c r="H2808" s="192" t="s">
        <v>1106</v>
      </c>
    </row>
    <row r="2809" spans="1:8" ht="16" customHeight="1">
      <c r="A2809" s="185">
        <v>29</v>
      </c>
      <c r="B2809" s="193" t="s">
        <v>1068</v>
      </c>
      <c r="C2809" s="210" t="s">
        <v>2896</v>
      </c>
      <c r="D2809" s="203" t="s">
        <v>1046</v>
      </c>
      <c r="E2809" s="204"/>
      <c r="F2809" s="204">
        <v>2227.29</v>
      </c>
      <c r="G2809" s="205"/>
      <c r="H2809" s="192" t="s">
        <v>1106</v>
      </c>
    </row>
    <row r="2810" spans="1:8" ht="16" customHeight="1">
      <c r="A2810" s="185">
        <v>29</v>
      </c>
      <c r="B2810" s="212" t="s">
        <v>12</v>
      </c>
      <c r="C2810" s="210" t="s">
        <v>2897</v>
      </c>
      <c r="D2810" s="203" t="s">
        <v>1046</v>
      </c>
      <c r="E2810" s="204"/>
      <c r="F2810" s="204">
        <v>6618.81</v>
      </c>
      <c r="G2810" s="205">
        <v>6981.20999999999</v>
      </c>
      <c r="H2810" s="192" t="s">
        <v>1097</v>
      </c>
    </row>
    <row r="2811" spans="1:8" ht="16" customHeight="1">
      <c r="A2811" s="185">
        <v>29</v>
      </c>
      <c r="B2811" s="212" t="s">
        <v>13</v>
      </c>
      <c r="C2811" s="210" t="s">
        <v>2898</v>
      </c>
      <c r="D2811" s="203" t="s">
        <v>1046</v>
      </c>
      <c r="E2811" s="204"/>
      <c r="F2811" s="204">
        <v>15559.86</v>
      </c>
      <c r="G2811" s="205">
        <v>11731.9</v>
      </c>
      <c r="H2811" s="192" t="s">
        <v>1106</v>
      </c>
    </row>
    <row r="2812" spans="1:8" ht="16" customHeight="1">
      <c r="A2812" s="185">
        <v>29</v>
      </c>
      <c r="B2812" s="212" t="s">
        <v>13</v>
      </c>
      <c r="C2812" s="210" t="s">
        <v>2899</v>
      </c>
      <c r="D2812" s="203" t="s">
        <v>1046</v>
      </c>
      <c r="E2812" s="204"/>
      <c r="F2812" s="204">
        <v>8230.44</v>
      </c>
      <c r="G2812" s="205">
        <v>129418.74</v>
      </c>
      <c r="H2812" s="192" t="s">
        <v>1097</v>
      </c>
    </row>
    <row r="2813" spans="1:8" ht="16" customHeight="1">
      <c r="A2813" s="185">
        <v>31</v>
      </c>
      <c r="B2813" s="193" t="s">
        <v>1064</v>
      </c>
      <c r="C2813" s="202" t="s">
        <v>2900</v>
      </c>
      <c r="D2813" s="203" t="s">
        <v>1046</v>
      </c>
      <c r="E2813" s="204"/>
      <c r="F2813" s="204">
        <v>4745</v>
      </c>
      <c r="G2813" s="205">
        <v>95770.0600000001</v>
      </c>
      <c r="H2813" s="192" t="s">
        <v>1124</v>
      </c>
    </row>
    <row r="2814" spans="1:8" ht="16" customHeight="1">
      <c r="A2814" s="185">
        <v>31</v>
      </c>
      <c r="B2814" s="193" t="s">
        <v>1064</v>
      </c>
      <c r="C2814" s="202" t="s">
        <v>2901</v>
      </c>
      <c r="D2814" s="203" t="s">
        <v>1046</v>
      </c>
      <c r="E2814" s="204"/>
      <c r="F2814" s="204">
        <v>6000</v>
      </c>
      <c r="G2814" s="205">
        <v>89770.0600000001</v>
      </c>
      <c r="H2814" s="192" t="s">
        <v>1047</v>
      </c>
    </row>
    <row r="2815" spans="1:8" ht="16" customHeight="1">
      <c r="A2815" s="185">
        <v>31</v>
      </c>
      <c r="B2815" s="193" t="s">
        <v>1064</v>
      </c>
      <c r="C2815" s="202" t="s">
        <v>2902</v>
      </c>
      <c r="D2815" s="203" t="s">
        <v>1046</v>
      </c>
      <c r="E2815" s="204"/>
      <c r="F2815" s="204">
        <v>130</v>
      </c>
      <c r="G2815" s="205">
        <v>89640.0600000001</v>
      </c>
      <c r="H2815" s="192" t="s">
        <v>1110</v>
      </c>
    </row>
    <row r="2816" spans="1:8" ht="16" customHeight="1">
      <c r="A2816" s="185">
        <v>31</v>
      </c>
      <c r="B2816" s="193" t="s">
        <v>1064</v>
      </c>
      <c r="C2816" s="202" t="s">
        <v>2903</v>
      </c>
      <c r="D2816" s="203" t="s">
        <v>1046</v>
      </c>
      <c r="E2816" s="204"/>
      <c r="F2816" s="204">
        <v>1330</v>
      </c>
      <c r="G2816" s="205">
        <v>88310.0600000001</v>
      </c>
      <c r="H2816" s="192" t="s">
        <v>1047</v>
      </c>
    </row>
    <row r="2817" spans="1:8" ht="16" customHeight="1">
      <c r="A2817" s="185">
        <v>31</v>
      </c>
      <c r="B2817" s="193" t="s">
        <v>1064</v>
      </c>
      <c r="C2817" s="202" t="s">
        <v>2904</v>
      </c>
      <c r="D2817" s="203" t="s">
        <v>1046</v>
      </c>
      <c r="E2817" s="204"/>
      <c r="F2817" s="204">
        <v>1000</v>
      </c>
      <c r="G2817" s="205">
        <v>87310.0600000001</v>
      </c>
      <c r="H2817" s="192" t="s">
        <v>1104</v>
      </c>
    </row>
    <row r="2818" spans="1:8" ht="16" customHeight="1">
      <c r="A2818" s="185">
        <v>31</v>
      </c>
      <c r="B2818" s="193" t="s">
        <v>1064</v>
      </c>
      <c r="C2818" s="202" t="s">
        <v>2905</v>
      </c>
      <c r="D2818" s="203" t="s">
        <v>1046</v>
      </c>
      <c r="E2818" s="204"/>
      <c r="F2818" s="204">
        <v>1562</v>
      </c>
      <c r="G2818" s="205">
        <v>85748.0600000001</v>
      </c>
      <c r="H2818" s="192" t="s">
        <v>1047</v>
      </c>
    </row>
    <row r="2819" spans="1:8" ht="16" customHeight="1">
      <c r="A2819" s="185">
        <v>31</v>
      </c>
      <c r="B2819" s="193" t="s">
        <v>1064</v>
      </c>
      <c r="C2819" s="202" t="s">
        <v>2906</v>
      </c>
      <c r="D2819" s="203" t="s">
        <v>1046</v>
      </c>
      <c r="E2819" s="204"/>
      <c r="F2819" s="204">
        <v>89</v>
      </c>
      <c r="G2819" s="205">
        <v>85659.0600000001</v>
      </c>
      <c r="H2819" s="192" t="s">
        <v>1077</v>
      </c>
    </row>
    <row r="2820" spans="1:8" ht="16" customHeight="1">
      <c r="A2820" s="185">
        <v>31</v>
      </c>
      <c r="B2820" s="193" t="s">
        <v>1064</v>
      </c>
      <c r="C2820" s="202" t="s">
        <v>2907</v>
      </c>
      <c r="D2820" s="203" t="s">
        <v>1046</v>
      </c>
      <c r="E2820" s="204"/>
      <c r="F2820" s="204">
        <v>130</v>
      </c>
      <c r="G2820" s="205">
        <v>85529.0600000001</v>
      </c>
      <c r="H2820" s="192" t="s">
        <v>1047</v>
      </c>
    </row>
    <row r="2821" spans="1:8" ht="16" customHeight="1">
      <c r="A2821" s="185">
        <v>31</v>
      </c>
      <c r="B2821" s="193" t="s">
        <v>1064</v>
      </c>
      <c r="C2821" s="202" t="s">
        <v>2908</v>
      </c>
      <c r="D2821" s="203" t="s">
        <v>1046</v>
      </c>
      <c r="E2821" s="204"/>
      <c r="F2821" s="204">
        <v>990</v>
      </c>
      <c r="G2821" s="205">
        <v>84539.0600000001</v>
      </c>
      <c r="H2821" s="192" t="s">
        <v>1047</v>
      </c>
    </row>
    <row r="2822" spans="1:8" ht="16" customHeight="1">
      <c r="A2822" s="185">
        <v>31</v>
      </c>
      <c r="B2822" s="193" t="s">
        <v>1064</v>
      </c>
      <c r="C2822" s="202" t="s">
        <v>2909</v>
      </c>
      <c r="D2822" s="203" t="s">
        <v>1046</v>
      </c>
      <c r="E2822" s="204"/>
      <c r="F2822" s="204">
        <v>238</v>
      </c>
      <c r="G2822" s="205">
        <v>234254.76</v>
      </c>
      <c r="H2822" s="192" t="s">
        <v>1075</v>
      </c>
    </row>
    <row r="2823" spans="1:8" ht="16" customHeight="1">
      <c r="A2823" s="185">
        <v>31</v>
      </c>
      <c r="B2823" s="193" t="s">
        <v>1064</v>
      </c>
      <c r="C2823" s="202" t="s">
        <v>2910</v>
      </c>
      <c r="D2823" s="203" t="s">
        <v>1046</v>
      </c>
      <c r="E2823" s="204"/>
      <c r="F2823" s="204">
        <v>71.239999999999995</v>
      </c>
      <c r="G2823" s="205">
        <v>234183.52</v>
      </c>
      <c r="H2823" s="192" t="s">
        <v>1075</v>
      </c>
    </row>
    <row r="2824" spans="1:8" ht="16" customHeight="1">
      <c r="A2824" s="185">
        <v>31</v>
      </c>
      <c r="B2824" s="193" t="s">
        <v>1064</v>
      </c>
      <c r="C2824" s="202" t="s">
        <v>2911</v>
      </c>
      <c r="D2824" s="203" t="s">
        <v>1046</v>
      </c>
      <c r="E2824" s="204"/>
      <c r="F2824" s="204">
        <v>158</v>
      </c>
      <c r="G2824" s="205">
        <v>234025.52</v>
      </c>
      <c r="H2824" s="192" t="s">
        <v>1075</v>
      </c>
    </row>
    <row r="2825" spans="1:8" ht="16" customHeight="1">
      <c r="A2825" s="185">
        <v>31</v>
      </c>
      <c r="B2825" s="193" t="s">
        <v>1064</v>
      </c>
      <c r="C2825" s="202" t="s">
        <v>2912</v>
      </c>
      <c r="D2825" s="203" t="s">
        <v>1046</v>
      </c>
      <c r="E2825" s="204"/>
      <c r="F2825" s="204">
        <v>163</v>
      </c>
      <c r="G2825" s="205">
        <v>233862.52</v>
      </c>
      <c r="H2825" s="192" t="s">
        <v>1047</v>
      </c>
    </row>
    <row r="2826" spans="1:8" ht="16" customHeight="1">
      <c r="A2826" s="185">
        <v>31</v>
      </c>
      <c r="B2826" s="193" t="s">
        <v>1064</v>
      </c>
      <c r="C2826" s="210" t="s">
        <v>2913</v>
      </c>
      <c r="D2826" s="203" t="s">
        <v>1046</v>
      </c>
      <c r="E2826" s="204"/>
      <c r="F2826" s="204">
        <v>1090</v>
      </c>
      <c r="G2826" s="205">
        <v>232772.52</v>
      </c>
      <c r="H2826" s="192" t="s">
        <v>1077</v>
      </c>
    </row>
    <row r="2827" spans="1:8" ht="16" customHeight="1">
      <c r="A2827" s="185">
        <v>31</v>
      </c>
      <c r="B2827" s="193" t="s">
        <v>1064</v>
      </c>
      <c r="C2827" s="210" t="s">
        <v>2914</v>
      </c>
      <c r="D2827" s="203" t="s">
        <v>1046</v>
      </c>
      <c r="E2827" s="204"/>
      <c r="F2827" s="204">
        <v>31200</v>
      </c>
      <c r="G2827" s="205">
        <v>201572.52</v>
      </c>
      <c r="H2827" s="192" t="s">
        <v>1110</v>
      </c>
    </row>
    <row r="2828" spans="1:8" ht="16" customHeight="1">
      <c r="A2828" s="185">
        <v>31</v>
      </c>
      <c r="B2828" s="193" t="s">
        <v>1064</v>
      </c>
      <c r="C2828" s="210" t="s">
        <v>2915</v>
      </c>
      <c r="D2828" s="203" t="s">
        <v>1046</v>
      </c>
      <c r="E2828" s="204"/>
      <c r="F2828" s="204">
        <v>2000</v>
      </c>
      <c r="G2828" s="205">
        <v>520803.93</v>
      </c>
      <c r="H2828" s="192" t="s">
        <v>1047</v>
      </c>
    </row>
    <row r="2829" spans="1:8" ht="16" customHeight="1">
      <c r="A2829" s="185">
        <v>31</v>
      </c>
      <c r="B2829" s="193" t="s">
        <v>1064</v>
      </c>
      <c r="C2829" s="210" t="s">
        <v>2916</v>
      </c>
      <c r="D2829" s="203" t="s">
        <v>1046</v>
      </c>
      <c r="E2829" s="204"/>
      <c r="F2829" s="204">
        <v>4300</v>
      </c>
      <c r="G2829" s="205">
        <v>516497.63</v>
      </c>
      <c r="H2829" s="192" t="s">
        <v>1124</v>
      </c>
    </row>
    <row r="2830" spans="1:8" ht="16" customHeight="1">
      <c r="A2830" s="185">
        <v>31</v>
      </c>
      <c r="B2830" s="193" t="s">
        <v>1064</v>
      </c>
      <c r="C2830" s="210" t="s">
        <v>2917</v>
      </c>
      <c r="D2830" s="203" t="s">
        <v>1046</v>
      </c>
      <c r="E2830" s="204"/>
      <c r="F2830" s="204">
        <v>460</v>
      </c>
      <c r="G2830" s="205">
        <v>82235.729999999894</v>
      </c>
      <c r="H2830" s="192" t="s">
        <v>1075</v>
      </c>
    </row>
    <row r="2831" spans="1:8" ht="16" customHeight="1">
      <c r="A2831" s="185">
        <v>31</v>
      </c>
      <c r="B2831" s="193" t="s">
        <v>1064</v>
      </c>
      <c r="C2831" s="210" t="s">
        <v>2909</v>
      </c>
      <c r="D2831" s="203" t="s">
        <v>1046</v>
      </c>
      <c r="E2831" s="204"/>
      <c r="F2831" s="204">
        <v>238</v>
      </c>
      <c r="G2831" s="205">
        <v>81997.729999999894</v>
      </c>
      <c r="H2831" s="192" t="s">
        <v>1075</v>
      </c>
    </row>
    <row r="2832" spans="1:8" ht="16" customHeight="1">
      <c r="A2832" s="185">
        <v>31</v>
      </c>
      <c r="B2832" s="193" t="s">
        <v>1064</v>
      </c>
      <c r="C2832" s="210" t="s">
        <v>2918</v>
      </c>
      <c r="D2832" s="203" t="s">
        <v>1046</v>
      </c>
      <c r="E2832" s="204"/>
      <c r="F2832" s="204">
        <v>503</v>
      </c>
      <c r="G2832" s="205">
        <v>81494.729999999894</v>
      </c>
      <c r="H2832" s="192" t="s">
        <v>1047</v>
      </c>
    </row>
    <row r="2833" spans="1:8" ht="16" customHeight="1">
      <c r="A2833" s="185">
        <v>31</v>
      </c>
      <c r="B2833" s="193" t="s">
        <v>1064</v>
      </c>
      <c r="C2833" s="210" t="s">
        <v>2919</v>
      </c>
      <c r="D2833" s="203" t="s">
        <v>1046</v>
      </c>
      <c r="E2833" s="204"/>
      <c r="F2833" s="204">
        <v>81</v>
      </c>
      <c r="G2833" s="205">
        <v>81413.729999999894</v>
      </c>
      <c r="H2833" s="192" t="s">
        <v>1075</v>
      </c>
    </row>
    <row r="2834" spans="1:8" ht="16" customHeight="1">
      <c r="A2834" s="185">
        <v>31</v>
      </c>
      <c r="B2834" s="193" t="s">
        <v>1064</v>
      </c>
      <c r="C2834" s="210" t="s">
        <v>2920</v>
      </c>
      <c r="D2834" s="203" t="s">
        <v>1046</v>
      </c>
      <c r="E2834" s="204"/>
      <c r="F2834" s="204">
        <v>60</v>
      </c>
      <c r="G2834" s="205">
        <v>81353.729999999894</v>
      </c>
      <c r="H2834" s="192" t="s">
        <v>1047</v>
      </c>
    </row>
    <row r="2835" spans="1:8" ht="16" customHeight="1">
      <c r="A2835" s="185">
        <v>31</v>
      </c>
      <c r="B2835" s="193" t="s">
        <v>1064</v>
      </c>
      <c r="C2835" s="210" t="s">
        <v>2921</v>
      </c>
      <c r="D2835" s="203" t="s">
        <v>1046</v>
      </c>
      <c r="E2835" s="204"/>
      <c r="F2835" s="204">
        <v>419</v>
      </c>
      <c r="G2835" s="205">
        <v>49139.699999999801</v>
      </c>
      <c r="H2835" s="192" t="s">
        <v>1112</v>
      </c>
    </row>
    <row r="2836" spans="1:8" ht="16" customHeight="1">
      <c r="A2836" s="185">
        <v>31</v>
      </c>
      <c r="B2836" s="193" t="s">
        <v>1064</v>
      </c>
      <c r="C2836" s="210" t="s">
        <v>2922</v>
      </c>
      <c r="D2836" s="203" t="s">
        <v>1046</v>
      </c>
      <c r="E2836" s="204"/>
      <c r="F2836" s="204">
        <v>1130</v>
      </c>
      <c r="G2836" s="205">
        <v>48009.699999999801</v>
      </c>
      <c r="H2836" s="192" t="s">
        <v>1077</v>
      </c>
    </row>
    <row r="2837" spans="1:8" ht="16" customHeight="1">
      <c r="A2837" s="185">
        <v>31</v>
      </c>
      <c r="B2837" s="193" t="s">
        <v>1064</v>
      </c>
      <c r="C2837" s="210" t="s">
        <v>2923</v>
      </c>
      <c r="D2837" s="203" t="s">
        <v>1046</v>
      </c>
      <c r="E2837" s="204"/>
      <c r="F2837" s="204">
        <v>71.5</v>
      </c>
      <c r="G2837" s="205">
        <v>47938.199999999801</v>
      </c>
      <c r="H2837" s="192" t="s">
        <v>1075</v>
      </c>
    </row>
    <row r="2838" spans="1:8" ht="16" customHeight="1">
      <c r="A2838" s="185">
        <v>31</v>
      </c>
      <c r="B2838" s="193" t="s">
        <v>1044</v>
      </c>
      <c r="C2838" s="210" t="s">
        <v>2924</v>
      </c>
      <c r="D2838" s="203" t="s">
        <v>1046</v>
      </c>
      <c r="E2838" s="204"/>
      <c r="F2838" s="204">
        <v>10000</v>
      </c>
      <c r="G2838" s="205">
        <v>7913.0999999997202</v>
      </c>
      <c r="H2838" s="192" t="s">
        <v>1047</v>
      </c>
    </row>
    <row r="2839" spans="1:8" ht="16" customHeight="1">
      <c r="A2839" s="185">
        <v>31</v>
      </c>
      <c r="B2839" s="193" t="s">
        <v>1044</v>
      </c>
      <c r="C2839" s="210" t="s">
        <v>2925</v>
      </c>
      <c r="D2839" s="203" t="s">
        <v>1046</v>
      </c>
      <c r="E2839" s="204"/>
      <c r="F2839" s="204">
        <v>9437</v>
      </c>
      <c r="G2839" s="205">
        <v>58461.5999999997</v>
      </c>
      <c r="H2839" s="192" t="s">
        <v>1112</v>
      </c>
    </row>
    <row r="2840" spans="1:8" ht="16" customHeight="1">
      <c r="A2840" s="185">
        <v>31</v>
      </c>
      <c r="B2840" s="193" t="s">
        <v>1044</v>
      </c>
      <c r="C2840" s="210" t="s">
        <v>2926</v>
      </c>
      <c r="D2840" s="203" t="s">
        <v>1046</v>
      </c>
      <c r="E2840" s="204"/>
      <c r="F2840" s="204">
        <v>200</v>
      </c>
      <c r="G2840" s="205">
        <v>58261.5999999997</v>
      </c>
      <c r="H2840" s="192" t="s">
        <v>1047</v>
      </c>
    </row>
    <row r="2841" spans="1:8" ht="16" customHeight="1">
      <c r="A2841" s="185">
        <v>31</v>
      </c>
      <c r="B2841" s="193" t="s">
        <v>1044</v>
      </c>
      <c r="C2841" s="210" t="s">
        <v>2927</v>
      </c>
      <c r="D2841" s="203" t="s">
        <v>1046</v>
      </c>
      <c r="E2841" s="204"/>
      <c r="F2841" s="204">
        <v>520</v>
      </c>
      <c r="G2841" s="205">
        <v>57741.5999999997</v>
      </c>
      <c r="H2841" s="192" t="s">
        <v>1047</v>
      </c>
    </row>
    <row r="2842" spans="1:8" ht="16" customHeight="1">
      <c r="A2842" s="185">
        <v>31</v>
      </c>
      <c r="B2842" s="193" t="s">
        <v>1044</v>
      </c>
      <c r="C2842" s="210" t="s">
        <v>2928</v>
      </c>
      <c r="D2842" s="203" t="s">
        <v>1046</v>
      </c>
      <c r="E2842" s="204"/>
      <c r="F2842" s="204">
        <v>150</v>
      </c>
      <c r="G2842" s="205">
        <v>57591.5999999997</v>
      </c>
      <c r="H2842" s="192" t="s">
        <v>1047</v>
      </c>
    </row>
    <row r="2843" spans="1:8" ht="16" customHeight="1">
      <c r="A2843" s="185">
        <v>31</v>
      </c>
      <c r="B2843" s="193" t="s">
        <v>1044</v>
      </c>
      <c r="C2843" s="210" t="s">
        <v>2929</v>
      </c>
      <c r="D2843" s="203" t="s">
        <v>1046</v>
      </c>
      <c r="E2843" s="204"/>
      <c r="F2843" s="204">
        <v>648</v>
      </c>
      <c r="G2843" s="205">
        <v>56943.5999999997</v>
      </c>
      <c r="H2843" s="192" t="s">
        <v>1075</v>
      </c>
    </row>
    <row r="2844" spans="1:8" ht="16" customHeight="1">
      <c r="A2844" s="185">
        <v>31</v>
      </c>
      <c r="B2844" s="193" t="s">
        <v>1044</v>
      </c>
      <c r="C2844" s="210" t="s">
        <v>2930</v>
      </c>
      <c r="D2844" s="203" t="s">
        <v>1046</v>
      </c>
      <c r="E2844" s="204"/>
      <c r="F2844" s="204">
        <v>1691.5</v>
      </c>
      <c r="G2844" s="205">
        <v>55252.0999999997</v>
      </c>
      <c r="H2844" s="192" t="s">
        <v>1104</v>
      </c>
    </row>
    <row r="2845" spans="1:8" ht="16" customHeight="1">
      <c r="A2845" s="185">
        <v>31</v>
      </c>
      <c r="B2845" s="193" t="s">
        <v>1044</v>
      </c>
      <c r="C2845" s="210" t="s">
        <v>2931</v>
      </c>
      <c r="D2845" s="203" t="s">
        <v>1046</v>
      </c>
      <c r="E2845" s="204"/>
      <c r="F2845" s="204">
        <v>29625</v>
      </c>
      <c r="G2845" s="205">
        <v>25627.0999999997</v>
      </c>
      <c r="H2845" s="192" t="s">
        <v>1047</v>
      </c>
    </row>
    <row r="2846" spans="1:8" ht="16" customHeight="1">
      <c r="A2846" s="185">
        <v>31</v>
      </c>
      <c r="B2846" s="193" t="s">
        <v>1044</v>
      </c>
      <c r="C2846" s="210" t="s">
        <v>2932</v>
      </c>
      <c r="D2846" s="203" t="s">
        <v>1046</v>
      </c>
      <c r="E2846" s="204"/>
      <c r="F2846" s="204">
        <v>35.5</v>
      </c>
      <c r="G2846" s="205">
        <v>25591.5999999997</v>
      </c>
      <c r="H2846" s="192" t="s">
        <v>1075</v>
      </c>
    </row>
    <row r="2847" spans="1:8" ht="16" customHeight="1">
      <c r="A2847" s="185">
        <v>31</v>
      </c>
      <c r="B2847" s="193" t="s">
        <v>1044</v>
      </c>
      <c r="C2847" s="210" t="s">
        <v>2933</v>
      </c>
      <c r="D2847" s="203" t="s">
        <v>1046</v>
      </c>
      <c r="E2847" s="204"/>
      <c r="F2847" s="204">
        <v>110</v>
      </c>
      <c r="G2847" s="205">
        <v>25481.5999999997</v>
      </c>
      <c r="H2847" s="192" t="s">
        <v>1112</v>
      </c>
    </row>
    <row r="2848" spans="1:8" ht="16" customHeight="1">
      <c r="A2848" s="185">
        <v>31</v>
      </c>
      <c r="B2848" s="193" t="s">
        <v>1044</v>
      </c>
      <c r="C2848" s="210" t="s">
        <v>2934</v>
      </c>
      <c r="D2848" s="203" t="s">
        <v>1046</v>
      </c>
      <c r="E2848" s="204"/>
      <c r="F2848" s="204">
        <v>28000</v>
      </c>
      <c r="G2848" s="205">
        <v>88913.87</v>
      </c>
      <c r="H2848" s="192" t="s">
        <v>1077</v>
      </c>
    </row>
    <row r="2849" spans="1:8" ht="16" customHeight="1">
      <c r="A2849" s="185">
        <v>31</v>
      </c>
      <c r="B2849" s="193" t="s">
        <v>1044</v>
      </c>
      <c r="C2849" s="210" t="s">
        <v>2935</v>
      </c>
      <c r="D2849" s="203" t="s">
        <v>1046</v>
      </c>
      <c r="E2849" s="204"/>
      <c r="F2849" s="204">
        <v>69</v>
      </c>
      <c r="G2849" s="205">
        <v>88181.11</v>
      </c>
      <c r="H2849" s="192" t="s">
        <v>1075</v>
      </c>
    </row>
    <row r="2850" spans="1:8" ht="16" customHeight="1">
      <c r="A2850" s="185">
        <v>31</v>
      </c>
      <c r="B2850" s="193" t="s">
        <v>1044</v>
      </c>
      <c r="C2850" s="210" t="s">
        <v>2936</v>
      </c>
      <c r="D2850" s="203" t="s">
        <v>1046</v>
      </c>
      <c r="E2850" s="204"/>
      <c r="F2850" s="204">
        <v>245</v>
      </c>
      <c r="G2850" s="205">
        <v>87936.11</v>
      </c>
      <c r="H2850" s="192" t="s">
        <v>1075</v>
      </c>
    </row>
    <row r="2851" spans="1:8" ht="16" customHeight="1">
      <c r="A2851" s="185">
        <v>31</v>
      </c>
      <c r="B2851" s="193" t="s">
        <v>1044</v>
      </c>
      <c r="C2851" s="210" t="s">
        <v>2937</v>
      </c>
      <c r="D2851" s="203" t="s">
        <v>1046</v>
      </c>
      <c r="E2851" s="204"/>
      <c r="F2851" s="204">
        <v>916</v>
      </c>
      <c r="G2851" s="205">
        <v>87020.11</v>
      </c>
      <c r="H2851" s="192" t="s">
        <v>1047</v>
      </c>
    </row>
    <row r="2852" spans="1:8" ht="16" customHeight="1">
      <c r="A2852" s="185">
        <v>31</v>
      </c>
      <c r="B2852" s="193" t="s">
        <v>1044</v>
      </c>
      <c r="C2852" s="210" t="s">
        <v>2938</v>
      </c>
      <c r="D2852" s="203" t="s">
        <v>1046</v>
      </c>
      <c r="E2852" s="204"/>
      <c r="F2852" s="204">
        <v>700</v>
      </c>
      <c r="G2852" s="205">
        <v>86320.11</v>
      </c>
      <c r="H2852" s="192" t="s">
        <v>1112</v>
      </c>
    </row>
    <row r="2853" spans="1:8" ht="16" customHeight="1">
      <c r="A2853" s="185">
        <v>31</v>
      </c>
      <c r="B2853" s="193" t="s">
        <v>1044</v>
      </c>
      <c r="C2853" s="210" t="s">
        <v>2939</v>
      </c>
      <c r="D2853" s="203" t="s">
        <v>1046</v>
      </c>
      <c r="E2853" s="204"/>
      <c r="F2853" s="204">
        <v>508</v>
      </c>
      <c r="G2853" s="205">
        <v>85812.11</v>
      </c>
      <c r="H2853" s="192" t="s">
        <v>1075</v>
      </c>
    </row>
    <row r="2854" spans="1:8" ht="16" customHeight="1">
      <c r="A2854" s="185">
        <v>31</v>
      </c>
      <c r="B2854" s="193" t="s">
        <v>1044</v>
      </c>
      <c r="C2854" s="210" t="s">
        <v>2940</v>
      </c>
      <c r="D2854" s="203" t="s">
        <v>1046</v>
      </c>
      <c r="E2854" s="204"/>
      <c r="F2854" s="204">
        <v>1258</v>
      </c>
      <c r="G2854" s="205">
        <v>84554.11</v>
      </c>
      <c r="H2854" s="192" t="s">
        <v>1047</v>
      </c>
    </row>
    <row r="2855" spans="1:8" ht="16" customHeight="1">
      <c r="A2855" s="185">
        <v>31</v>
      </c>
      <c r="B2855" s="193" t="s">
        <v>1044</v>
      </c>
      <c r="C2855" s="210" t="s">
        <v>2941</v>
      </c>
      <c r="D2855" s="203" t="s">
        <v>1046</v>
      </c>
      <c r="E2855" s="204"/>
      <c r="F2855" s="204">
        <v>746.5</v>
      </c>
      <c r="G2855" s="205">
        <v>83807.61</v>
      </c>
      <c r="H2855" s="192" t="s">
        <v>1075</v>
      </c>
    </row>
    <row r="2856" spans="1:8" ht="16" customHeight="1">
      <c r="A2856" s="185">
        <v>31</v>
      </c>
      <c r="B2856" s="193" t="s">
        <v>1044</v>
      </c>
      <c r="C2856" s="210" t="s">
        <v>2942</v>
      </c>
      <c r="D2856" s="203" t="s">
        <v>1046</v>
      </c>
      <c r="E2856" s="204"/>
      <c r="F2856" s="204">
        <v>5288</v>
      </c>
      <c r="G2856" s="205">
        <v>78519.61</v>
      </c>
      <c r="H2856" s="192" t="s">
        <v>1047</v>
      </c>
    </row>
    <row r="2857" spans="1:8" ht="16" customHeight="1">
      <c r="A2857" s="185">
        <v>31</v>
      </c>
      <c r="B2857" s="193" t="s">
        <v>1044</v>
      </c>
      <c r="C2857" s="210" t="s">
        <v>2943</v>
      </c>
      <c r="D2857" s="203" t="s">
        <v>1046</v>
      </c>
      <c r="E2857" s="204"/>
      <c r="F2857" s="204">
        <v>123</v>
      </c>
      <c r="G2857" s="205">
        <v>78396.61</v>
      </c>
      <c r="H2857" s="192" t="s">
        <v>1047</v>
      </c>
    </row>
    <row r="2858" spans="1:8" ht="16" customHeight="1">
      <c r="A2858" s="185">
        <v>31</v>
      </c>
      <c r="B2858" s="193" t="s">
        <v>1044</v>
      </c>
      <c r="C2858" s="210" t="s">
        <v>2944</v>
      </c>
      <c r="D2858" s="203" t="s">
        <v>1046</v>
      </c>
      <c r="E2858" s="204"/>
      <c r="F2858" s="204">
        <v>80</v>
      </c>
      <c r="G2858" s="205">
        <v>78316.61</v>
      </c>
      <c r="H2858" s="192" t="s">
        <v>1047</v>
      </c>
    </row>
    <row r="2859" spans="1:8" ht="16" customHeight="1">
      <c r="A2859" s="185">
        <v>31</v>
      </c>
      <c r="B2859" s="193" t="s">
        <v>1044</v>
      </c>
      <c r="C2859" s="210" t="s">
        <v>2945</v>
      </c>
      <c r="D2859" s="203" t="s">
        <v>1046</v>
      </c>
      <c r="E2859" s="204"/>
      <c r="F2859" s="204">
        <v>1180</v>
      </c>
      <c r="G2859" s="205">
        <v>77136.61</v>
      </c>
      <c r="H2859" s="192" t="s">
        <v>1047</v>
      </c>
    </row>
    <row r="2860" spans="1:8" ht="16" customHeight="1">
      <c r="A2860" s="185">
        <v>31</v>
      </c>
      <c r="B2860" s="193" t="s">
        <v>1044</v>
      </c>
      <c r="C2860" s="210" t="s">
        <v>2946</v>
      </c>
      <c r="D2860" s="203" t="s">
        <v>1046</v>
      </c>
      <c r="E2860" s="204"/>
      <c r="F2860" s="204">
        <v>3200</v>
      </c>
      <c r="G2860" s="205">
        <v>73936.61</v>
      </c>
      <c r="H2860" s="192" t="s">
        <v>1047</v>
      </c>
    </row>
    <row r="2861" spans="1:8" ht="16" customHeight="1">
      <c r="A2861" s="185">
        <v>31</v>
      </c>
      <c r="B2861" s="193" t="s">
        <v>1044</v>
      </c>
      <c r="C2861" s="210" t="s">
        <v>2947</v>
      </c>
      <c r="D2861" s="203" t="s">
        <v>1046</v>
      </c>
      <c r="E2861" s="204"/>
      <c r="F2861" s="204">
        <v>7890</v>
      </c>
      <c r="G2861" s="205">
        <v>9815.6399999998994</v>
      </c>
      <c r="H2861" s="192" t="s">
        <v>1047</v>
      </c>
    </row>
    <row r="2862" spans="1:8" ht="16" customHeight="1">
      <c r="A2862" s="185">
        <v>31</v>
      </c>
      <c r="B2862" s="193" t="s">
        <v>1044</v>
      </c>
      <c r="C2862" s="210" t="s">
        <v>2948</v>
      </c>
      <c r="D2862" s="203" t="s">
        <v>1046</v>
      </c>
      <c r="E2862" s="204"/>
      <c r="F2862" s="204">
        <v>2030</v>
      </c>
      <c r="G2862" s="205">
        <v>7785.6399999999003</v>
      </c>
      <c r="H2862" s="192" t="s">
        <v>1112</v>
      </c>
    </row>
    <row r="2863" spans="1:8" ht="16" customHeight="1">
      <c r="A2863" s="185">
        <v>31</v>
      </c>
      <c r="B2863" s="193" t="s">
        <v>1044</v>
      </c>
      <c r="C2863" s="210" t="s">
        <v>2949</v>
      </c>
      <c r="D2863" s="203" t="s">
        <v>1046</v>
      </c>
      <c r="E2863" s="204"/>
      <c r="F2863" s="204">
        <v>2776</v>
      </c>
      <c r="G2863" s="205">
        <v>5009.6399999999003</v>
      </c>
      <c r="H2863" s="192" t="s">
        <v>1112</v>
      </c>
    </row>
    <row r="2864" spans="1:8" ht="16" customHeight="1">
      <c r="A2864" s="185">
        <v>31</v>
      </c>
      <c r="B2864" s="193" t="s">
        <v>1065</v>
      </c>
      <c r="C2864" s="210" t="s">
        <v>2950</v>
      </c>
      <c r="D2864" s="203" t="s">
        <v>1046</v>
      </c>
      <c r="E2864" s="204"/>
      <c r="F2864" s="204">
        <v>32794.5</v>
      </c>
      <c r="G2864" s="205">
        <v>54204.339999999902</v>
      </c>
      <c r="H2864" s="192" t="s">
        <v>1110</v>
      </c>
    </row>
    <row r="2865" spans="1:8" ht="16" customHeight="1">
      <c r="A2865" s="185">
        <v>31</v>
      </c>
      <c r="B2865" s="193" t="s">
        <v>1065</v>
      </c>
      <c r="C2865" s="210" t="s">
        <v>2951</v>
      </c>
      <c r="D2865" s="203" t="s">
        <v>1046</v>
      </c>
      <c r="E2865" s="204"/>
      <c r="F2865" s="204">
        <v>20000</v>
      </c>
      <c r="G2865" s="205">
        <v>34204.339999999902</v>
      </c>
      <c r="H2865" s="192" t="s">
        <v>1110</v>
      </c>
    </row>
    <row r="2866" spans="1:8" ht="16" customHeight="1">
      <c r="A2866" s="185">
        <v>31</v>
      </c>
      <c r="B2866" s="193" t="s">
        <v>1065</v>
      </c>
      <c r="C2866" s="210" t="s">
        <v>2952</v>
      </c>
      <c r="D2866" s="203" t="s">
        <v>1046</v>
      </c>
      <c r="E2866" s="204"/>
      <c r="F2866" s="204">
        <v>19800</v>
      </c>
      <c r="G2866" s="205">
        <v>14404.3399999999</v>
      </c>
      <c r="H2866" s="192" t="s">
        <v>1110</v>
      </c>
    </row>
    <row r="2867" spans="1:8" ht="16" customHeight="1">
      <c r="A2867" s="185">
        <v>31</v>
      </c>
      <c r="B2867" s="193" t="s">
        <v>1065</v>
      </c>
      <c r="C2867" s="210" t="s">
        <v>2953</v>
      </c>
      <c r="D2867" s="203" t="s">
        <v>1046</v>
      </c>
      <c r="E2867" s="204"/>
      <c r="F2867" s="204">
        <v>9500</v>
      </c>
      <c r="G2867" s="205">
        <v>4904.3399999998901</v>
      </c>
      <c r="H2867" s="192" t="s">
        <v>1075</v>
      </c>
    </row>
    <row r="2868" spans="1:8" ht="16" customHeight="1">
      <c r="A2868" s="185">
        <v>31</v>
      </c>
      <c r="B2868" s="193" t="s">
        <v>1065</v>
      </c>
      <c r="C2868" s="210" t="s">
        <v>2954</v>
      </c>
      <c r="D2868" s="203" t="s">
        <v>1046</v>
      </c>
      <c r="E2868" s="204"/>
      <c r="F2868" s="204">
        <v>470</v>
      </c>
      <c r="G2868" s="205">
        <v>504408.24</v>
      </c>
      <c r="H2868" s="192" t="s">
        <v>1112</v>
      </c>
    </row>
    <row r="2869" spans="1:8" ht="16" customHeight="1">
      <c r="A2869" s="185">
        <v>31</v>
      </c>
      <c r="B2869" s="193" t="s">
        <v>1065</v>
      </c>
      <c r="C2869" s="210" t="s">
        <v>2955</v>
      </c>
      <c r="D2869" s="203" t="s">
        <v>1046</v>
      </c>
      <c r="E2869" s="204"/>
      <c r="F2869" s="204">
        <v>236</v>
      </c>
      <c r="G2869" s="205">
        <v>504172.24</v>
      </c>
      <c r="H2869" s="192" t="s">
        <v>1075</v>
      </c>
    </row>
    <row r="2870" spans="1:8" ht="16" customHeight="1">
      <c r="A2870" s="185">
        <v>31</v>
      </c>
      <c r="B2870" s="193" t="s">
        <v>1065</v>
      </c>
      <c r="C2870" s="210" t="s">
        <v>2956</v>
      </c>
      <c r="D2870" s="203" t="s">
        <v>1046</v>
      </c>
      <c r="E2870" s="204"/>
      <c r="F2870" s="204">
        <v>530.1</v>
      </c>
      <c r="G2870" s="205">
        <v>503642.14</v>
      </c>
      <c r="H2870" s="192" t="s">
        <v>1112</v>
      </c>
    </row>
    <row r="2871" spans="1:8" ht="16" customHeight="1">
      <c r="A2871" s="185">
        <v>31</v>
      </c>
      <c r="B2871" s="193" t="s">
        <v>1065</v>
      </c>
      <c r="C2871" s="210" t="s">
        <v>2957</v>
      </c>
      <c r="D2871" s="203" t="s">
        <v>1046</v>
      </c>
      <c r="E2871" s="204"/>
      <c r="F2871" s="204">
        <v>313</v>
      </c>
      <c r="G2871" s="205">
        <v>503329.14</v>
      </c>
      <c r="H2871" s="192" t="s">
        <v>1112</v>
      </c>
    </row>
    <row r="2872" spans="1:8" ht="16" customHeight="1">
      <c r="A2872" s="185">
        <v>31</v>
      </c>
      <c r="B2872" s="193" t="s">
        <v>1065</v>
      </c>
      <c r="C2872" s="210" t="s">
        <v>2958</v>
      </c>
      <c r="D2872" s="203" t="s">
        <v>1046</v>
      </c>
      <c r="E2872" s="204"/>
      <c r="F2872" s="204">
        <v>247</v>
      </c>
      <c r="G2872" s="205">
        <v>503082.14</v>
      </c>
      <c r="H2872" s="192" t="s">
        <v>1075</v>
      </c>
    </row>
    <row r="2873" spans="1:8" ht="16" customHeight="1">
      <c r="A2873" s="185">
        <v>31</v>
      </c>
      <c r="B2873" s="193" t="s">
        <v>1065</v>
      </c>
      <c r="C2873" s="210" t="s">
        <v>2959</v>
      </c>
      <c r="D2873" s="203" t="s">
        <v>1046</v>
      </c>
      <c r="E2873" s="204"/>
      <c r="F2873" s="204">
        <v>291.52999999999997</v>
      </c>
      <c r="G2873" s="205">
        <v>502790.61</v>
      </c>
      <c r="H2873" s="192" t="s">
        <v>1075</v>
      </c>
    </row>
    <row r="2874" spans="1:8" ht="16" customHeight="1">
      <c r="A2874" s="185">
        <v>31</v>
      </c>
      <c r="B2874" s="193" t="s">
        <v>1065</v>
      </c>
      <c r="C2874" s="210" t="s">
        <v>2960</v>
      </c>
      <c r="D2874" s="203" t="s">
        <v>1046</v>
      </c>
      <c r="E2874" s="204"/>
      <c r="F2874" s="204">
        <v>347.5</v>
      </c>
      <c r="G2874" s="205">
        <v>502443.11</v>
      </c>
      <c r="H2874" s="192" t="s">
        <v>1075</v>
      </c>
    </row>
    <row r="2875" spans="1:8" ht="16" customHeight="1">
      <c r="A2875" s="185">
        <v>31</v>
      </c>
      <c r="B2875" s="193" t="s">
        <v>1065</v>
      </c>
      <c r="C2875" s="210" t="s">
        <v>2961</v>
      </c>
      <c r="D2875" s="203" t="s">
        <v>1046</v>
      </c>
      <c r="E2875" s="204"/>
      <c r="F2875" s="204">
        <v>238.5</v>
      </c>
      <c r="G2875" s="205">
        <v>502204.61</v>
      </c>
      <c r="H2875" s="192" t="s">
        <v>1075</v>
      </c>
    </row>
    <row r="2876" spans="1:8" ht="16" customHeight="1">
      <c r="A2876" s="185">
        <v>31</v>
      </c>
      <c r="B2876" s="193" t="s">
        <v>1065</v>
      </c>
      <c r="C2876" s="210" t="s">
        <v>2962</v>
      </c>
      <c r="D2876" s="203" t="s">
        <v>1046</v>
      </c>
      <c r="E2876" s="204"/>
      <c r="F2876" s="204">
        <v>545</v>
      </c>
      <c r="G2876" s="205">
        <v>501659.61</v>
      </c>
      <c r="H2876" s="192" t="s">
        <v>1047</v>
      </c>
    </row>
    <row r="2877" spans="1:8" ht="16" customHeight="1">
      <c r="A2877" s="185">
        <v>31</v>
      </c>
      <c r="B2877" s="193" t="s">
        <v>1065</v>
      </c>
      <c r="C2877" s="210" t="s">
        <v>2963</v>
      </c>
      <c r="D2877" s="203" t="s">
        <v>1046</v>
      </c>
      <c r="E2877" s="204"/>
      <c r="F2877" s="204">
        <v>1729</v>
      </c>
      <c r="G2877" s="205">
        <v>499856.71</v>
      </c>
      <c r="H2877" s="192" t="s">
        <v>1102</v>
      </c>
    </row>
    <row r="2878" spans="1:8" ht="16" customHeight="1">
      <c r="A2878" s="185">
        <v>31</v>
      </c>
      <c r="B2878" s="193" t="s">
        <v>1065</v>
      </c>
      <c r="C2878" s="210" t="s">
        <v>2964</v>
      </c>
      <c r="D2878" s="203" t="s">
        <v>1046</v>
      </c>
      <c r="E2878" s="204"/>
      <c r="F2878" s="204">
        <v>2119.3000000000002</v>
      </c>
      <c r="G2878" s="205">
        <v>497737.41</v>
      </c>
      <c r="H2878" s="192" t="s">
        <v>1102</v>
      </c>
    </row>
    <row r="2879" spans="1:8" ht="16" customHeight="1">
      <c r="A2879" s="185">
        <v>31</v>
      </c>
      <c r="B2879" s="193" t="s">
        <v>1065</v>
      </c>
      <c r="C2879" s="210" t="s">
        <v>2965</v>
      </c>
      <c r="D2879" s="203" t="s">
        <v>1046</v>
      </c>
      <c r="E2879" s="204"/>
      <c r="F2879" s="204">
        <v>324</v>
      </c>
      <c r="G2879" s="205">
        <v>497413.41</v>
      </c>
      <c r="H2879" s="192" t="s">
        <v>1047</v>
      </c>
    </row>
    <row r="2880" spans="1:8" ht="16" customHeight="1">
      <c r="A2880" s="185">
        <v>31</v>
      </c>
      <c r="B2880" s="193" t="s">
        <v>1065</v>
      </c>
      <c r="C2880" s="210" t="s">
        <v>2966</v>
      </c>
      <c r="D2880" s="203" t="s">
        <v>1046</v>
      </c>
      <c r="E2880" s="204"/>
      <c r="F2880" s="204">
        <v>134</v>
      </c>
      <c r="G2880" s="205">
        <v>497279.41</v>
      </c>
      <c r="H2880" s="192" t="s">
        <v>1047</v>
      </c>
    </row>
    <row r="2881" spans="1:8" ht="16" customHeight="1">
      <c r="A2881" s="185">
        <v>31</v>
      </c>
      <c r="B2881" s="193" t="s">
        <v>1065</v>
      </c>
      <c r="C2881" s="210" t="s">
        <v>2967</v>
      </c>
      <c r="D2881" s="203" t="s">
        <v>1046</v>
      </c>
      <c r="E2881" s="204"/>
      <c r="F2881" s="204">
        <v>87216.25</v>
      </c>
      <c r="G2881" s="205">
        <v>410063.16</v>
      </c>
      <c r="H2881" s="192" t="s">
        <v>1110</v>
      </c>
    </row>
    <row r="2882" spans="1:8" ht="16" customHeight="1">
      <c r="A2882" s="185">
        <v>31</v>
      </c>
      <c r="B2882" s="193" t="s">
        <v>1065</v>
      </c>
      <c r="C2882" s="210" t="s">
        <v>1817</v>
      </c>
      <c r="D2882" s="203" t="s">
        <v>1046</v>
      </c>
      <c r="E2882" s="204"/>
      <c r="F2882" s="204">
        <v>332</v>
      </c>
      <c r="G2882" s="205">
        <v>409731.16</v>
      </c>
      <c r="H2882" s="192" t="s">
        <v>1124</v>
      </c>
    </row>
    <row r="2883" spans="1:8" ht="16" customHeight="1">
      <c r="A2883" s="185">
        <v>31</v>
      </c>
      <c r="B2883" s="193" t="s">
        <v>1065</v>
      </c>
      <c r="C2883" s="210" t="s">
        <v>2968</v>
      </c>
      <c r="D2883" s="203" t="s">
        <v>1046</v>
      </c>
      <c r="E2883" s="204"/>
      <c r="F2883" s="204">
        <v>3000</v>
      </c>
      <c r="G2883" s="205">
        <v>406658.26</v>
      </c>
      <c r="H2883" s="192" t="s">
        <v>1110</v>
      </c>
    </row>
    <row r="2884" spans="1:8" ht="16" customHeight="1">
      <c r="A2884" s="185">
        <v>31</v>
      </c>
      <c r="B2884" s="193" t="s">
        <v>1065</v>
      </c>
      <c r="C2884" s="210" t="s">
        <v>2969</v>
      </c>
      <c r="D2884" s="203" t="s">
        <v>1046</v>
      </c>
      <c r="E2884" s="204"/>
      <c r="F2884" s="204">
        <v>816.07</v>
      </c>
      <c r="G2884" s="205">
        <v>1895833.89</v>
      </c>
      <c r="H2884" s="192" t="s">
        <v>1075</v>
      </c>
    </row>
    <row r="2885" spans="1:8" ht="16" customHeight="1">
      <c r="A2885" s="185">
        <v>31</v>
      </c>
      <c r="B2885" s="193" t="s">
        <v>1065</v>
      </c>
      <c r="C2885" s="210" t="s">
        <v>2970</v>
      </c>
      <c r="D2885" s="203" t="s">
        <v>1046</v>
      </c>
      <c r="E2885" s="204"/>
      <c r="F2885" s="204">
        <v>163</v>
      </c>
      <c r="G2885" s="205">
        <v>1895670.89</v>
      </c>
      <c r="H2885" s="192" t="s">
        <v>1075</v>
      </c>
    </row>
    <row r="2886" spans="1:8" ht="16" customHeight="1">
      <c r="A2886" s="185">
        <v>31</v>
      </c>
      <c r="B2886" s="193" t="s">
        <v>1065</v>
      </c>
      <c r="C2886" s="210" t="s">
        <v>2971</v>
      </c>
      <c r="D2886" s="203" t="s">
        <v>1046</v>
      </c>
      <c r="E2886" s="204"/>
      <c r="F2886" s="204">
        <v>95.33</v>
      </c>
      <c r="G2886" s="205">
        <v>1895575.56</v>
      </c>
      <c r="H2886" s="192" t="s">
        <v>1077</v>
      </c>
    </row>
    <row r="2887" spans="1:8" ht="16" customHeight="1">
      <c r="A2887" s="185">
        <v>31</v>
      </c>
      <c r="B2887" s="193" t="s">
        <v>1065</v>
      </c>
      <c r="C2887" s="210" t="s">
        <v>2972</v>
      </c>
      <c r="D2887" s="203" t="s">
        <v>1046</v>
      </c>
      <c r="E2887" s="204"/>
      <c r="F2887" s="204">
        <v>337</v>
      </c>
      <c r="G2887" s="205">
        <v>1895238.56</v>
      </c>
      <c r="H2887" s="192" t="s">
        <v>1075</v>
      </c>
    </row>
    <row r="2888" spans="1:8" ht="16" customHeight="1">
      <c r="A2888" s="185">
        <v>31</v>
      </c>
      <c r="B2888" s="193" t="s">
        <v>1065</v>
      </c>
      <c r="C2888" s="210" t="s">
        <v>2973</v>
      </c>
      <c r="D2888" s="203" t="s">
        <v>1046</v>
      </c>
      <c r="E2888" s="204"/>
      <c r="F2888" s="204">
        <v>1550</v>
      </c>
      <c r="G2888" s="205">
        <v>1893688.56</v>
      </c>
      <c r="H2888" s="192" t="s">
        <v>1077</v>
      </c>
    </row>
    <row r="2889" spans="1:8" ht="16" customHeight="1">
      <c r="A2889" s="185">
        <v>31</v>
      </c>
      <c r="B2889" s="193" t="s">
        <v>1065</v>
      </c>
      <c r="C2889" s="210" t="s">
        <v>2974</v>
      </c>
      <c r="D2889" s="203" t="s">
        <v>1046</v>
      </c>
      <c r="E2889" s="204"/>
      <c r="F2889" s="204">
        <v>618</v>
      </c>
      <c r="G2889" s="205">
        <v>1893070.56</v>
      </c>
      <c r="H2889" s="192" t="s">
        <v>1047</v>
      </c>
    </row>
    <row r="2890" spans="1:8" ht="16" customHeight="1">
      <c r="A2890" s="185">
        <v>31</v>
      </c>
      <c r="B2890" s="193" t="s">
        <v>1065</v>
      </c>
      <c r="C2890" s="210" t="s">
        <v>2975</v>
      </c>
      <c r="D2890" s="203" t="s">
        <v>1046</v>
      </c>
      <c r="E2890" s="204"/>
      <c r="F2890" s="204">
        <v>16314.25</v>
      </c>
      <c r="G2890" s="205">
        <v>1876756.31</v>
      </c>
      <c r="H2890" s="192" t="s">
        <v>1110</v>
      </c>
    </row>
    <row r="2891" spans="1:8" ht="16" customHeight="1">
      <c r="A2891" s="185">
        <v>31</v>
      </c>
      <c r="B2891" s="193" t="s">
        <v>1065</v>
      </c>
      <c r="C2891" s="210" t="s">
        <v>2976</v>
      </c>
      <c r="D2891" s="203" t="s">
        <v>1046</v>
      </c>
      <c r="E2891" s="204"/>
      <c r="F2891" s="204">
        <v>16000</v>
      </c>
      <c r="G2891" s="205">
        <v>1860756.31</v>
      </c>
      <c r="H2891" s="192" t="s">
        <v>1112</v>
      </c>
    </row>
    <row r="2892" spans="1:8" ht="16" customHeight="1">
      <c r="A2892" s="185">
        <v>31</v>
      </c>
      <c r="B2892" s="193" t="s">
        <v>1065</v>
      </c>
      <c r="C2892" s="210" t="s">
        <v>2977</v>
      </c>
      <c r="D2892" s="203" t="s">
        <v>1046</v>
      </c>
      <c r="E2892" s="204"/>
      <c r="F2892" s="204">
        <v>900</v>
      </c>
      <c r="G2892" s="205">
        <v>1859856.31</v>
      </c>
      <c r="H2892" s="192" t="s">
        <v>1047</v>
      </c>
    </row>
    <row r="2893" spans="1:8" ht="16" customHeight="1">
      <c r="A2893" s="185">
        <v>31</v>
      </c>
      <c r="B2893" s="193" t="s">
        <v>1065</v>
      </c>
      <c r="C2893" s="210" t="s">
        <v>1848</v>
      </c>
      <c r="D2893" s="203" t="s">
        <v>1046</v>
      </c>
      <c r="E2893" s="204"/>
      <c r="F2893" s="204">
        <v>150</v>
      </c>
      <c r="G2893" s="205">
        <v>1859706.31</v>
      </c>
      <c r="H2893" s="192" t="s">
        <v>1077</v>
      </c>
    </row>
    <row r="2894" spans="1:8" ht="16" customHeight="1">
      <c r="A2894" s="185">
        <v>31</v>
      </c>
      <c r="B2894" s="193" t="s">
        <v>1065</v>
      </c>
      <c r="C2894" s="210" t="s">
        <v>2978</v>
      </c>
      <c r="D2894" s="203" t="s">
        <v>1046</v>
      </c>
      <c r="E2894" s="204"/>
      <c r="F2894" s="204">
        <v>70000</v>
      </c>
      <c r="G2894" s="205">
        <v>1789657.31</v>
      </c>
      <c r="H2894" s="192" t="s">
        <v>1110</v>
      </c>
    </row>
    <row r="2895" spans="1:8" ht="16" customHeight="1">
      <c r="A2895" s="185">
        <v>31</v>
      </c>
      <c r="B2895" s="193" t="s">
        <v>1065</v>
      </c>
      <c r="C2895" s="210" t="s">
        <v>2979</v>
      </c>
      <c r="D2895" s="203" t="s">
        <v>1046</v>
      </c>
      <c r="E2895" s="204"/>
      <c r="F2895" s="204">
        <v>443</v>
      </c>
      <c r="G2895" s="205">
        <v>1639203.31</v>
      </c>
      <c r="H2895" s="192" t="s">
        <v>1075</v>
      </c>
    </row>
    <row r="2896" spans="1:8" ht="16" customHeight="1">
      <c r="A2896" s="185">
        <v>31</v>
      </c>
      <c r="B2896" s="193" t="s">
        <v>1065</v>
      </c>
      <c r="C2896" s="210" t="s">
        <v>2980</v>
      </c>
      <c r="D2896" s="203" t="s">
        <v>1046</v>
      </c>
      <c r="E2896" s="204"/>
      <c r="F2896" s="204">
        <v>160</v>
      </c>
      <c r="G2896" s="205">
        <v>1639043.31</v>
      </c>
      <c r="H2896" s="192" t="s">
        <v>1108</v>
      </c>
    </row>
    <row r="2897" spans="1:8" ht="16" customHeight="1">
      <c r="A2897" s="185">
        <v>31</v>
      </c>
      <c r="B2897" s="193" t="s">
        <v>1065</v>
      </c>
      <c r="C2897" s="210" t="s">
        <v>2981</v>
      </c>
      <c r="D2897" s="203" t="s">
        <v>1046</v>
      </c>
      <c r="E2897" s="204"/>
      <c r="F2897" s="204">
        <v>387</v>
      </c>
      <c r="G2897" s="205">
        <v>1638656.31</v>
      </c>
      <c r="H2897" s="192" t="s">
        <v>1075</v>
      </c>
    </row>
    <row r="2898" spans="1:8" ht="16" customHeight="1">
      <c r="A2898" s="185">
        <v>31</v>
      </c>
      <c r="B2898" s="193" t="s">
        <v>1065</v>
      </c>
      <c r="C2898" s="210" t="s">
        <v>2982</v>
      </c>
      <c r="D2898" s="203" t="s">
        <v>1046</v>
      </c>
      <c r="E2898" s="204"/>
      <c r="F2898" s="204">
        <v>457</v>
      </c>
      <c r="G2898" s="205">
        <v>1638199.31</v>
      </c>
      <c r="H2898" s="192" t="s">
        <v>1075</v>
      </c>
    </row>
    <row r="2899" spans="1:8" ht="16" customHeight="1">
      <c r="A2899" s="185">
        <v>31</v>
      </c>
      <c r="B2899" s="193" t="s">
        <v>1065</v>
      </c>
      <c r="C2899" s="210" t="s">
        <v>2983</v>
      </c>
      <c r="D2899" s="203" t="s">
        <v>1046</v>
      </c>
      <c r="E2899" s="204"/>
      <c r="F2899" s="204">
        <v>324</v>
      </c>
      <c r="G2899" s="205">
        <v>1637875.31</v>
      </c>
      <c r="H2899" s="192" t="s">
        <v>1075</v>
      </c>
    </row>
    <row r="2900" spans="1:8" ht="16" customHeight="1">
      <c r="A2900" s="185">
        <v>31</v>
      </c>
      <c r="B2900" s="193" t="s">
        <v>1065</v>
      </c>
      <c r="C2900" s="210" t="s">
        <v>2984</v>
      </c>
      <c r="D2900" s="203" t="s">
        <v>1046</v>
      </c>
      <c r="E2900" s="204"/>
      <c r="F2900" s="204">
        <v>106.82</v>
      </c>
      <c r="G2900" s="205">
        <v>1637768.49</v>
      </c>
      <c r="H2900" s="192" t="s">
        <v>1047</v>
      </c>
    </row>
    <row r="2901" spans="1:8" ht="16" customHeight="1">
      <c r="A2901" s="185">
        <v>31</v>
      </c>
      <c r="B2901" s="193" t="s">
        <v>1065</v>
      </c>
      <c r="C2901" s="210" t="s">
        <v>2985</v>
      </c>
      <c r="D2901" s="203" t="s">
        <v>1046</v>
      </c>
      <c r="E2901" s="204"/>
      <c r="F2901" s="204">
        <v>405.8</v>
      </c>
      <c r="G2901" s="205">
        <v>1637362.69</v>
      </c>
      <c r="H2901" s="192" t="s">
        <v>1047</v>
      </c>
    </row>
    <row r="2902" spans="1:8" ht="16" customHeight="1">
      <c r="A2902" s="185">
        <v>31</v>
      </c>
      <c r="B2902" s="193" t="s">
        <v>1065</v>
      </c>
      <c r="C2902" s="210" t="s">
        <v>2986</v>
      </c>
      <c r="D2902" s="203" t="s">
        <v>1046</v>
      </c>
      <c r="E2902" s="204"/>
      <c r="F2902" s="204">
        <v>170</v>
      </c>
      <c r="G2902" s="205">
        <v>1637192.69</v>
      </c>
      <c r="H2902" s="192" t="s">
        <v>1047</v>
      </c>
    </row>
    <row r="2903" spans="1:8" ht="16" customHeight="1">
      <c r="A2903" s="185">
        <v>31</v>
      </c>
      <c r="B2903" s="193" t="s">
        <v>1065</v>
      </c>
      <c r="C2903" s="210" t="s">
        <v>2987</v>
      </c>
      <c r="D2903" s="203" t="s">
        <v>1046</v>
      </c>
      <c r="E2903" s="204"/>
      <c r="F2903" s="204">
        <v>5596.25</v>
      </c>
      <c r="G2903" s="205">
        <v>1631596.44</v>
      </c>
      <c r="H2903" s="192" t="s">
        <v>1110</v>
      </c>
    </row>
    <row r="2904" spans="1:8" ht="16" customHeight="1">
      <c r="A2904" s="185">
        <v>31</v>
      </c>
      <c r="B2904" s="193" t="s">
        <v>1065</v>
      </c>
      <c r="C2904" s="210" t="s">
        <v>2988</v>
      </c>
      <c r="D2904" s="203" t="s">
        <v>1046</v>
      </c>
      <c r="E2904" s="204"/>
      <c r="F2904" s="204">
        <v>3210</v>
      </c>
      <c r="G2904" s="205">
        <v>1628386.44</v>
      </c>
      <c r="H2904" s="192" t="s">
        <v>1110</v>
      </c>
    </row>
    <row r="2905" spans="1:8" ht="16" customHeight="1">
      <c r="A2905" s="185">
        <v>31</v>
      </c>
      <c r="B2905" s="193" t="s">
        <v>1065</v>
      </c>
      <c r="C2905" s="210" t="s">
        <v>2989</v>
      </c>
      <c r="D2905" s="203" t="s">
        <v>1046</v>
      </c>
      <c r="E2905" s="204"/>
      <c r="F2905" s="204">
        <v>6000</v>
      </c>
      <c r="G2905" s="205">
        <v>1622386.44</v>
      </c>
      <c r="H2905" s="192" t="s">
        <v>1110</v>
      </c>
    </row>
    <row r="2906" spans="1:8" ht="16" customHeight="1">
      <c r="A2906" s="185">
        <v>31</v>
      </c>
      <c r="B2906" s="193" t="s">
        <v>1065</v>
      </c>
      <c r="C2906" s="210" t="s">
        <v>2990</v>
      </c>
      <c r="D2906" s="203" t="s">
        <v>1046</v>
      </c>
      <c r="E2906" s="204"/>
      <c r="F2906" s="204">
        <v>899.5</v>
      </c>
      <c r="G2906" s="205">
        <v>1621486.94</v>
      </c>
      <c r="H2906" s="192" t="s">
        <v>1075</v>
      </c>
    </row>
    <row r="2907" spans="1:8" ht="16" customHeight="1">
      <c r="A2907" s="185">
        <v>31</v>
      </c>
      <c r="B2907" s="193" t="s">
        <v>1065</v>
      </c>
      <c r="C2907" s="210" t="s">
        <v>2991</v>
      </c>
      <c r="D2907" s="203" t="s">
        <v>1046</v>
      </c>
      <c r="E2907" s="204"/>
      <c r="F2907" s="204">
        <v>371.5</v>
      </c>
      <c r="G2907" s="205">
        <v>1621115.44</v>
      </c>
      <c r="H2907" s="192" t="s">
        <v>1075</v>
      </c>
    </row>
    <row r="2908" spans="1:8" ht="16" customHeight="1">
      <c r="A2908" s="185">
        <v>31</v>
      </c>
      <c r="B2908" s="193" t="s">
        <v>1065</v>
      </c>
      <c r="C2908" s="210" t="s">
        <v>2992</v>
      </c>
      <c r="D2908" s="203" t="s">
        <v>1046</v>
      </c>
      <c r="E2908" s="204"/>
      <c r="F2908" s="204">
        <v>4500</v>
      </c>
      <c r="G2908" s="205">
        <v>1616564.14</v>
      </c>
      <c r="H2908" s="192" t="s">
        <v>1110</v>
      </c>
    </row>
    <row r="2909" spans="1:8" ht="16" customHeight="1">
      <c r="A2909" s="185">
        <v>31</v>
      </c>
      <c r="B2909" s="193" t="s">
        <v>1065</v>
      </c>
      <c r="C2909" s="210" t="s">
        <v>2993</v>
      </c>
      <c r="D2909" s="203" t="s">
        <v>1046</v>
      </c>
      <c r="E2909" s="204"/>
      <c r="F2909" s="204">
        <v>58.5</v>
      </c>
      <c r="G2909" s="205">
        <v>530493.33999999904</v>
      </c>
      <c r="H2909" s="192" t="s">
        <v>1075</v>
      </c>
    </row>
    <row r="2910" spans="1:8" ht="16" customHeight="1">
      <c r="A2910" s="185">
        <v>31</v>
      </c>
      <c r="B2910" s="193" t="s">
        <v>1065</v>
      </c>
      <c r="C2910" s="210" t="s">
        <v>2994</v>
      </c>
      <c r="D2910" s="203" t="s">
        <v>1046</v>
      </c>
      <c r="E2910" s="204"/>
      <c r="F2910" s="204">
        <v>1074.8599999999999</v>
      </c>
      <c r="G2910" s="205">
        <v>529418.47999999905</v>
      </c>
      <c r="H2910" s="192" t="s">
        <v>1075</v>
      </c>
    </row>
    <row r="2911" spans="1:8" ht="16" customHeight="1">
      <c r="A2911" s="185">
        <v>31</v>
      </c>
      <c r="B2911" s="193" t="s">
        <v>1065</v>
      </c>
      <c r="C2911" s="210" t="s">
        <v>2995</v>
      </c>
      <c r="D2911" s="203" t="s">
        <v>1046</v>
      </c>
      <c r="E2911" s="204"/>
      <c r="F2911" s="204">
        <v>711.5</v>
      </c>
      <c r="G2911" s="205">
        <v>528706.97999999905</v>
      </c>
      <c r="H2911" s="192" t="s">
        <v>1075</v>
      </c>
    </row>
    <row r="2912" spans="1:8" ht="16" customHeight="1">
      <c r="A2912" s="185">
        <v>31</v>
      </c>
      <c r="B2912" s="193" t="s">
        <v>1065</v>
      </c>
      <c r="C2912" s="210" t="s">
        <v>2996</v>
      </c>
      <c r="D2912" s="203" t="s">
        <v>1046</v>
      </c>
      <c r="E2912" s="204"/>
      <c r="F2912" s="204">
        <v>403.5</v>
      </c>
      <c r="G2912" s="205">
        <v>528303.47999999905</v>
      </c>
      <c r="H2912" s="192" t="s">
        <v>1075</v>
      </c>
    </row>
    <row r="2913" spans="1:8" ht="16" customHeight="1">
      <c r="A2913" s="185">
        <v>31</v>
      </c>
      <c r="B2913" s="193" t="s">
        <v>1065</v>
      </c>
      <c r="C2913" s="210" t="s">
        <v>2997</v>
      </c>
      <c r="D2913" s="203" t="s">
        <v>1046</v>
      </c>
      <c r="E2913" s="204"/>
      <c r="F2913" s="204">
        <v>406.5</v>
      </c>
      <c r="G2913" s="205">
        <v>527896.97999999905</v>
      </c>
      <c r="H2913" s="192" t="s">
        <v>1075</v>
      </c>
    </row>
    <row r="2914" spans="1:8" ht="16" customHeight="1">
      <c r="A2914" s="185">
        <v>31</v>
      </c>
      <c r="B2914" s="193" t="s">
        <v>1065</v>
      </c>
      <c r="C2914" s="210" t="s">
        <v>2998</v>
      </c>
      <c r="D2914" s="203" t="s">
        <v>1046</v>
      </c>
      <c r="E2914" s="204"/>
      <c r="F2914" s="204">
        <v>174.5</v>
      </c>
      <c r="G2914" s="205">
        <v>527722.47999999905</v>
      </c>
      <c r="H2914" s="192" t="s">
        <v>1075</v>
      </c>
    </row>
    <row r="2915" spans="1:8" ht="16" customHeight="1">
      <c r="A2915" s="185">
        <v>31</v>
      </c>
      <c r="B2915" s="193" t="s">
        <v>1065</v>
      </c>
      <c r="C2915" s="210" t="s">
        <v>2999</v>
      </c>
      <c r="D2915" s="203" t="s">
        <v>1046</v>
      </c>
      <c r="E2915" s="204"/>
      <c r="F2915" s="204">
        <v>947</v>
      </c>
      <c r="G2915" s="205">
        <v>526775.47999999905</v>
      </c>
      <c r="H2915" s="192" t="s">
        <v>1047</v>
      </c>
    </row>
    <row r="2916" spans="1:8" ht="16" customHeight="1">
      <c r="A2916" s="185">
        <v>31</v>
      </c>
      <c r="B2916" s="193" t="s">
        <v>1065</v>
      </c>
      <c r="C2916" s="210" t="s">
        <v>3000</v>
      </c>
      <c r="D2916" s="203" t="s">
        <v>1046</v>
      </c>
      <c r="E2916" s="204"/>
      <c r="F2916" s="204">
        <v>390</v>
      </c>
      <c r="G2916" s="205">
        <v>526385.47999999905</v>
      </c>
      <c r="H2916" s="192" t="s">
        <v>1047</v>
      </c>
    </row>
    <row r="2917" spans="1:8" ht="16" customHeight="1">
      <c r="A2917" s="185">
        <v>31</v>
      </c>
      <c r="B2917" s="193" t="s">
        <v>1065</v>
      </c>
      <c r="C2917" s="210" t="s">
        <v>3001</v>
      </c>
      <c r="D2917" s="203" t="s">
        <v>1046</v>
      </c>
      <c r="E2917" s="204"/>
      <c r="F2917" s="204">
        <v>1746.5</v>
      </c>
      <c r="G2917" s="205">
        <v>524638.97999999905</v>
      </c>
      <c r="H2917" s="192" t="s">
        <v>1075</v>
      </c>
    </row>
    <row r="2918" spans="1:8" ht="16" customHeight="1">
      <c r="A2918" s="185">
        <v>31</v>
      </c>
      <c r="B2918" s="193" t="s">
        <v>1065</v>
      </c>
      <c r="C2918" s="210" t="s">
        <v>3002</v>
      </c>
      <c r="D2918" s="203" t="s">
        <v>1046</v>
      </c>
      <c r="E2918" s="204"/>
      <c r="F2918" s="204">
        <v>28</v>
      </c>
      <c r="G2918" s="205">
        <v>524610.97999999905</v>
      </c>
      <c r="H2918" s="192" t="s">
        <v>1075</v>
      </c>
    </row>
    <row r="2919" spans="1:8" ht="16" customHeight="1">
      <c r="A2919" s="185">
        <v>31</v>
      </c>
      <c r="B2919" s="193" t="s">
        <v>1065</v>
      </c>
      <c r="C2919" s="210" t="s">
        <v>3003</v>
      </c>
      <c r="D2919" s="203" t="s">
        <v>1046</v>
      </c>
      <c r="E2919" s="204"/>
      <c r="F2919" s="204">
        <v>70.36</v>
      </c>
      <c r="G2919" s="205">
        <v>524540.61999999895</v>
      </c>
      <c r="H2919" s="192" t="s">
        <v>1047</v>
      </c>
    </row>
    <row r="2920" spans="1:8" ht="16" customHeight="1">
      <c r="A2920" s="185">
        <v>31</v>
      </c>
      <c r="B2920" s="193" t="s">
        <v>1065</v>
      </c>
      <c r="C2920" s="210" t="s">
        <v>3004</v>
      </c>
      <c r="D2920" s="203" t="s">
        <v>1046</v>
      </c>
      <c r="E2920" s="204"/>
      <c r="F2920" s="204">
        <v>941</v>
      </c>
      <c r="G2920" s="205">
        <v>523599.61999999901</v>
      </c>
      <c r="H2920" s="192" t="s">
        <v>1112</v>
      </c>
    </row>
    <row r="2921" spans="1:8" ht="16" customHeight="1">
      <c r="A2921" s="185">
        <v>31</v>
      </c>
      <c r="B2921" s="193" t="s">
        <v>1065</v>
      </c>
      <c r="C2921" s="210" t="s">
        <v>3005</v>
      </c>
      <c r="D2921" s="203" t="s">
        <v>1046</v>
      </c>
      <c r="E2921" s="204"/>
      <c r="F2921" s="204">
        <v>74826.87</v>
      </c>
      <c r="G2921" s="205">
        <v>448772.74999999901</v>
      </c>
      <c r="H2921" s="192" t="s">
        <v>1110</v>
      </c>
    </row>
    <row r="2922" spans="1:8" ht="16" customHeight="1">
      <c r="A2922" s="185">
        <v>31</v>
      </c>
      <c r="B2922" s="193" t="s">
        <v>1065</v>
      </c>
      <c r="C2922" s="210" t="s">
        <v>3006</v>
      </c>
      <c r="D2922" s="203" t="s">
        <v>1046</v>
      </c>
      <c r="E2922" s="204"/>
      <c r="F2922" s="204">
        <v>696</v>
      </c>
      <c r="G2922" s="205">
        <v>448076.74999999901</v>
      </c>
      <c r="H2922" s="192" t="s">
        <v>1075</v>
      </c>
    </row>
    <row r="2923" spans="1:8" ht="16" customHeight="1">
      <c r="A2923" s="185">
        <v>31</v>
      </c>
      <c r="B2923" s="193" t="s">
        <v>1065</v>
      </c>
      <c r="C2923" s="210" t="s">
        <v>3007</v>
      </c>
      <c r="D2923" s="203" t="s">
        <v>1046</v>
      </c>
      <c r="E2923" s="204"/>
      <c r="F2923" s="204">
        <v>7737</v>
      </c>
      <c r="G2923" s="205">
        <v>440339.74999999901</v>
      </c>
      <c r="H2923" s="192" t="s">
        <v>1110</v>
      </c>
    </row>
    <row r="2924" spans="1:8" ht="16" customHeight="1">
      <c r="A2924" s="185">
        <v>31</v>
      </c>
      <c r="B2924" s="193" t="s">
        <v>1065</v>
      </c>
      <c r="C2924" s="210" t="s">
        <v>3008</v>
      </c>
      <c r="D2924" s="203" t="s">
        <v>1046</v>
      </c>
      <c r="E2924" s="204"/>
      <c r="F2924" s="204">
        <v>3000</v>
      </c>
      <c r="G2924" s="205">
        <v>437339.74999999901</v>
      </c>
      <c r="H2924" s="192" t="s">
        <v>1110</v>
      </c>
    </row>
    <row r="2925" spans="1:8" ht="16" customHeight="1">
      <c r="A2925" s="185">
        <v>31</v>
      </c>
      <c r="B2925" s="193" t="s">
        <v>1065</v>
      </c>
      <c r="C2925" s="210" t="s">
        <v>3009</v>
      </c>
      <c r="D2925" s="203" t="s">
        <v>1046</v>
      </c>
      <c r="E2925" s="204"/>
      <c r="F2925" s="204">
        <v>5556</v>
      </c>
      <c r="G2925" s="205">
        <v>423635.26999999903</v>
      </c>
      <c r="H2925" s="192" t="s">
        <v>1047</v>
      </c>
    </row>
    <row r="2926" spans="1:8" ht="16" customHeight="1">
      <c r="A2926" s="185">
        <v>31</v>
      </c>
      <c r="B2926" s="193" t="s">
        <v>1065</v>
      </c>
      <c r="C2926" s="210" t="s">
        <v>3010</v>
      </c>
      <c r="D2926" s="203" t="s">
        <v>1046</v>
      </c>
      <c r="E2926" s="204"/>
      <c r="F2926" s="204">
        <v>4880</v>
      </c>
      <c r="G2926" s="205">
        <v>418750.76999999903</v>
      </c>
      <c r="H2926" s="192" t="s">
        <v>1047</v>
      </c>
    </row>
    <row r="2927" spans="1:8" ht="16" customHeight="1">
      <c r="A2927" s="185">
        <v>31</v>
      </c>
      <c r="B2927" s="193" t="s">
        <v>1065</v>
      </c>
      <c r="C2927" s="210" t="s">
        <v>3011</v>
      </c>
      <c r="D2927" s="203" t="s">
        <v>1046</v>
      </c>
      <c r="E2927" s="204"/>
      <c r="F2927" s="204">
        <v>8000</v>
      </c>
      <c r="G2927" s="205">
        <v>410750.76999999903</v>
      </c>
      <c r="H2927" s="192" t="s">
        <v>1050</v>
      </c>
    </row>
    <row r="2928" spans="1:8" ht="16" customHeight="1">
      <c r="A2928" s="185">
        <v>31</v>
      </c>
      <c r="B2928" s="193" t="s">
        <v>1065</v>
      </c>
      <c r="C2928" s="210" t="s">
        <v>3012</v>
      </c>
      <c r="D2928" s="203" t="s">
        <v>1046</v>
      </c>
      <c r="E2928" s="204"/>
      <c r="F2928" s="204">
        <v>15000</v>
      </c>
      <c r="G2928" s="205">
        <v>395750.76999999903</v>
      </c>
      <c r="H2928" s="192" t="s">
        <v>1077</v>
      </c>
    </row>
    <row r="2929" spans="1:8" ht="16" customHeight="1">
      <c r="A2929" s="185">
        <v>31</v>
      </c>
      <c r="B2929" s="193" t="s">
        <v>1065</v>
      </c>
      <c r="C2929" s="210" t="s">
        <v>3013</v>
      </c>
      <c r="D2929" s="203" t="s">
        <v>1046</v>
      </c>
      <c r="E2929" s="204"/>
      <c r="F2929" s="204">
        <v>6300</v>
      </c>
      <c r="G2929" s="205">
        <v>389450.76999999903</v>
      </c>
      <c r="H2929" s="192" t="s">
        <v>1128</v>
      </c>
    </row>
    <row r="2930" spans="1:8" ht="16" customHeight="1">
      <c r="A2930" s="185">
        <v>31</v>
      </c>
      <c r="B2930" s="193" t="s">
        <v>1065</v>
      </c>
      <c r="C2930" s="210" t="s">
        <v>3014</v>
      </c>
      <c r="D2930" s="203" t="s">
        <v>1046</v>
      </c>
      <c r="E2930" s="204"/>
      <c r="F2930" s="204">
        <v>3949</v>
      </c>
      <c r="G2930" s="205">
        <v>385486.47</v>
      </c>
      <c r="H2930" s="192" t="s">
        <v>1102</v>
      </c>
    </row>
    <row r="2931" spans="1:8" ht="16" customHeight="1">
      <c r="A2931" s="185">
        <v>31</v>
      </c>
      <c r="B2931" s="193" t="s">
        <v>1065</v>
      </c>
      <c r="C2931" s="210" t="s">
        <v>3015</v>
      </c>
      <c r="D2931" s="203" t="s">
        <v>1046</v>
      </c>
      <c r="E2931" s="204"/>
      <c r="F2931" s="204">
        <v>8000</v>
      </c>
      <c r="G2931" s="205">
        <v>377486.47</v>
      </c>
      <c r="H2931" s="192" t="s">
        <v>1047</v>
      </c>
    </row>
    <row r="2932" spans="1:8" ht="16" customHeight="1">
      <c r="A2932" s="185">
        <v>31</v>
      </c>
      <c r="B2932" s="193" t="s">
        <v>1065</v>
      </c>
      <c r="C2932" s="210" t="s">
        <v>3016</v>
      </c>
      <c r="D2932" s="203" t="s">
        <v>1046</v>
      </c>
      <c r="E2932" s="204"/>
      <c r="F2932" s="204">
        <v>719.53</v>
      </c>
      <c r="G2932" s="205">
        <v>376757.93999999901</v>
      </c>
      <c r="H2932" s="192" t="s">
        <v>1075</v>
      </c>
    </row>
    <row r="2933" spans="1:8" ht="16" customHeight="1">
      <c r="A2933" s="185">
        <v>31</v>
      </c>
      <c r="B2933" s="193" t="s">
        <v>1065</v>
      </c>
      <c r="C2933" s="210" t="s">
        <v>3017</v>
      </c>
      <c r="D2933" s="203" t="s">
        <v>1046</v>
      </c>
      <c r="E2933" s="204"/>
      <c r="F2933" s="204">
        <v>266</v>
      </c>
      <c r="G2933" s="205">
        <v>376491.93999999901</v>
      </c>
      <c r="H2933" s="192" t="s">
        <v>1102</v>
      </c>
    </row>
    <row r="2934" spans="1:8" ht="16" customHeight="1">
      <c r="A2934" s="185">
        <v>31</v>
      </c>
      <c r="B2934" s="193" t="s">
        <v>1065</v>
      </c>
      <c r="C2934" s="210" t="s">
        <v>3018</v>
      </c>
      <c r="D2934" s="203" t="s">
        <v>1046</v>
      </c>
      <c r="E2934" s="204"/>
      <c r="F2934" s="204">
        <v>66</v>
      </c>
      <c r="G2934" s="205">
        <v>376425.93999999901</v>
      </c>
      <c r="H2934" s="192" t="s">
        <v>1075</v>
      </c>
    </row>
    <row r="2935" spans="1:8" ht="16" customHeight="1">
      <c r="A2935" s="185">
        <v>31</v>
      </c>
      <c r="B2935" s="193" t="s">
        <v>1065</v>
      </c>
      <c r="C2935" s="210" t="s">
        <v>3019</v>
      </c>
      <c r="D2935" s="203" t="s">
        <v>1046</v>
      </c>
      <c r="E2935" s="204"/>
      <c r="F2935" s="204">
        <v>653</v>
      </c>
      <c r="G2935" s="205">
        <v>375772.93999999901</v>
      </c>
      <c r="H2935" s="192" t="s">
        <v>1053</v>
      </c>
    </row>
    <row r="2936" spans="1:8" ht="16" customHeight="1">
      <c r="A2936" s="185">
        <v>31</v>
      </c>
      <c r="B2936" s="193" t="s">
        <v>1065</v>
      </c>
      <c r="C2936" s="210" t="s">
        <v>3020</v>
      </c>
      <c r="D2936" s="203" t="s">
        <v>1046</v>
      </c>
      <c r="E2936" s="204"/>
      <c r="F2936" s="204">
        <v>2000</v>
      </c>
      <c r="G2936" s="205">
        <v>373772.93999999901</v>
      </c>
      <c r="H2936" s="192" t="s">
        <v>1047</v>
      </c>
    </row>
    <row r="2937" spans="1:8" ht="16" customHeight="1">
      <c r="A2937" s="185">
        <v>31</v>
      </c>
      <c r="B2937" s="193" t="s">
        <v>1065</v>
      </c>
      <c r="C2937" s="210" t="s">
        <v>3021</v>
      </c>
      <c r="D2937" s="203" t="s">
        <v>1046</v>
      </c>
      <c r="E2937" s="204"/>
      <c r="F2937" s="204">
        <v>580</v>
      </c>
      <c r="G2937" s="205">
        <v>373192.93999999901</v>
      </c>
      <c r="H2937" s="192" t="s">
        <v>1112</v>
      </c>
    </row>
    <row r="2938" spans="1:8" ht="16" customHeight="1">
      <c r="A2938" s="185">
        <v>31</v>
      </c>
      <c r="B2938" s="193" t="s">
        <v>1065</v>
      </c>
      <c r="C2938" s="210" t="s">
        <v>3022</v>
      </c>
      <c r="D2938" s="203" t="s">
        <v>1046</v>
      </c>
      <c r="E2938" s="204"/>
      <c r="F2938" s="204">
        <v>160</v>
      </c>
      <c r="G2938" s="205">
        <v>373032.93999999901</v>
      </c>
      <c r="H2938" s="192" t="s">
        <v>1077</v>
      </c>
    </row>
    <row r="2939" spans="1:8" ht="16" customHeight="1">
      <c r="A2939" s="185">
        <v>31</v>
      </c>
      <c r="B2939" s="193" t="s">
        <v>1065</v>
      </c>
      <c r="C2939" s="210" t="s">
        <v>3023</v>
      </c>
      <c r="D2939" s="203" t="s">
        <v>1046</v>
      </c>
      <c r="E2939" s="204"/>
      <c r="F2939" s="204">
        <v>936.6</v>
      </c>
      <c r="G2939" s="205">
        <v>372096.34</v>
      </c>
      <c r="H2939" s="192" t="s">
        <v>1112</v>
      </c>
    </row>
    <row r="2940" spans="1:8" ht="16" customHeight="1">
      <c r="A2940" s="185">
        <v>31</v>
      </c>
      <c r="B2940" s="193" t="s">
        <v>1065</v>
      </c>
      <c r="C2940" s="210" t="s">
        <v>3024</v>
      </c>
      <c r="D2940" s="203" t="s">
        <v>1046</v>
      </c>
      <c r="E2940" s="204"/>
      <c r="F2940" s="204">
        <v>100</v>
      </c>
      <c r="G2940" s="205">
        <v>371996.34</v>
      </c>
      <c r="H2940" s="192" t="s">
        <v>1102</v>
      </c>
    </row>
    <row r="2941" spans="1:8" ht="16" customHeight="1">
      <c r="A2941" s="185">
        <v>31</v>
      </c>
      <c r="B2941" s="193" t="s">
        <v>1065</v>
      </c>
      <c r="C2941" s="210" t="s">
        <v>3025</v>
      </c>
      <c r="D2941" s="203" t="s">
        <v>1046</v>
      </c>
      <c r="E2941" s="204"/>
      <c r="F2941" s="204">
        <v>830</v>
      </c>
      <c r="G2941" s="205">
        <v>371166.34</v>
      </c>
      <c r="H2941" s="192" t="s">
        <v>1047</v>
      </c>
    </row>
    <row r="2942" spans="1:8" ht="16" customHeight="1">
      <c r="A2942" s="185">
        <v>31</v>
      </c>
      <c r="B2942" s="193" t="s">
        <v>1065</v>
      </c>
      <c r="C2942" s="210" t="s">
        <v>3026</v>
      </c>
      <c r="D2942" s="203" t="s">
        <v>1046</v>
      </c>
      <c r="E2942" s="204"/>
      <c r="F2942" s="204">
        <v>1061.7</v>
      </c>
      <c r="G2942" s="205">
        <v>370104.63999999902</v>
      </c>
      <c r="H2942" s="192" t="s">
        <v>1102</v>
      </c>
    </row>
    <row r="2943" spans="1:8" ht="16" customHeight="1">
      <c r="A2943" s="185">
        <v>31</v>
      </c>
      <c r="B2943" s="193" t="s">
        <v>1065</v>
      </c>
      <c r="C2943" s="210" t="s">
        <v>3027</v>
      </c>
      <c r="D2943" s="203" t="s">
        <v>1046</v>
      </c>
      <c r="E2943" s="204"/>
      <c r="F2943" s="204">
        <v>10430</v>
      </c>
      <c r="G2943" s="205">
        <v>359674.63999999902</v>
      </c>
      <c r="H2943" s="192" t="s">
        <v>1087</v>
      </c>
    </row>
    <row r="2944" spans="1:8" ht="16" customHeight="1">
      <c r="A2944" s="185">
        <v>31</v>
      </c>
      <c r="B2944" s="193" t="s">
        <v>1065</v>
      </c>
      <c r="C2944" s="210" t="s">
        <v>3028</v>
      </c>
      <c r="D2944" s="203" t="s">
        <v>1046</v>
      </c>
      <c r="E2944" s="204"/>
      <c r="F2944" s="204">
        <v>27</v>
      </c>
      <c r="G2944" s="205">
        <v>359647.63999999902</v>
      </c>
      <c r="H2944" s="192" t="s">
        <v>1075</v>
      </c>
    </row>
    <row r="2945" spans="1:8" ht="16" customHeight="1">
      <c r="A2945" s="185">
        <v>31</v>
      </c>
      <c r="B2945" s="193" t="s">
        <v>1065</v>
      </c>
      <c r="C2945" s="210" t="s">
        <v>3029</v>
      </c>
      <c r="D2945" s="203" t="s">
        <v>1046</v>
      </c>
      <c r="E2945" s="204"/>
      <c r="F2945" s="204">
        <v>58218.75</v>
      </c>
      <c r="G2945" s="205">
        <v>301428.88999999902</v>
      </c>
      <c r="H2945" s="192" t="s">
        <v>1110</v>
      </c>
    </row>
    <row r="2946" spans="1:8" ht="16" customHeight="1">
      <c r="A2946" s="185">
        <v>31</v>
      </c>
      <c r="B2946" s="193" t="s">
        <v>1065</v>
      </c>
      <c r="C2946" s="210" t="s">
        <v>3030</v>
      </c>
      <c r="D2946" s="203" t="s">
        <v>1046</v>
      </c>
      <c r="E2946" s="204"/>
      <c r="F2946" s="204">
        <v>28100</v>
      </c>
      <c r="G2946" s="205">
        <v>273328.88999999902</v>
      </c>
      <c r="H2946" s="192" t="s">
        <v>1047</v>
      </c>
    </row>
    <row r="2947" spans="1:8" ht="16" customHeight="1">
      <c r="A2947" s="185">
        <v>31</v>
      </c>
      <c r="B2947" s="193" t="s">
        <v>1065</v>
      </c>
      <c r="C2947" s="210" t="s">
        <v>3031</v>
      </c>
      <c r="D2947" s="203" t="s">
        <v>1046</v>
      </c>
      <c r="E2947" s="204"/>
      <c r="F2947" s="204">
        <v>3705</v>
      </c>
      <c r="G2947" s="205">
        <v>269623.88999999902</v>
      </c>
      <c r="H2947" s="192" t="s">
        <v>1110</v>
      </c>
    </row>
    <row r="2948" spans="1:8" ht="16" customHeight="1">
      <c r="A2948" s="185">
        <v>31</v>
      </c>
      <c r="B2948" s="193" t="s">
        <v>1065</v>
      </c>
      <c r="C2948" s="210" t="s">
        <v>3032</v>
      </c>
      <c r="D2948" s="203" t="s">
        <v>1046</v>
      </c>
      <c r="E2948" s="204"/>
      <c r="F2948" s="204">
        <v>8000</v>
      </c>
      <c r="G2948" s="205">
        <v>261623.889999999</v>
      </c>
      <c r="H2948" s="192" t="s">
        <v>1047</v>
      </c>
    </row>
    <row r="2949" spans="1:8" ht="16" customHeight="1">
      <c r="A2949" s="185">
        <v>31</v>
      </c>
      <c r="B2949" s="193" t="s">
        <v>1065</v>
      </c>
      <c r="C2949" s="210" t="s">
        <v>3033</v>
      </c>
      <c r="D2949" s="265" t="s">
        <v>1046</v>
      </c>
      <c r="E2949" s="204"/>
      <c r="F2949" s="204">
        <v>3764</v>
      </c>
      <c r="G2949" s="205">
        <v>257859.889999999</v>
      </c>
      <c r="H2949" s="192" t="s">
        <v>1110</v>
      </c>
    </row>
    <row r="2950" spans="1:8" ht="16" customHeight="1">
      <c r="A2950" s="185">
        <v>31</v>
      </c>
      <c r="B2950" s="193" t="s">
        <v>1065</v>
      </c>
      <c r="C2950" s="210" t="s">
        <v>3034</v>
      </c>
      <c r="D2950" s="265" t="s">
        <v>1046</v>
      </c>
      <c r="E2950" s="204"/>
      <c r="F2950" s="204">
        <v>4947</v>
      </c>
      <c r="G2950" s="205">
        <v>252912.889999999</v>
      </c>
      <c r="H2950" s="192" t="s">
        <v>1110</v>
      </c>
    </row>
    <row r="2951" spans="1:8" ht="16" customHeight="1">
      <c r="A2951" s="185">
        <v>31</v>
      </c>
      <c r="B2951" s="193" t="s">
        <v>1066</v>
      </c>
      <c r="C2951" s="210" t="s">
        <v>3035</v>
      </c>
      <c r="D2951" s="265" t="s">
        <v>1046</v>
      </c>
      <c r="E2951" s="204"/>
      <c r="F2951" s="204">
        <v>9400</v>
      </c>
      <c r="G2951" s="205">
        <v>243394.09</v>
      </c>
      <c r="H2951" s="192" t="s">
        <v>1047</v>
      </c>
    </row>
    <row r="2952" spans="1:8" ht="16" customHeight="1">
      <c r="A2952" s="185">
        <v>31</v>
      </c>
      <c r="B2952" s="193" t="s">
        <v>1066</v>
      </c>
      <c r="C2952" s="199" t="s">
        <v>3036</v>
      </c>
      <c r="D2952" s="265" t="s">
        <v>1046</v>
      </c>
      <c r="E2952" s="204"/>
      <c r="F2952" s="204">
        <v>8000</v>
      </c>
      <c r="G2952" s="205">
        <v>235389.59</v>
      </c>
      <c r="H2952" s="192" t="s">
        <v>1050</v>
      </c>
    </row>
    <row r="2953" spans="1:8" ht="16" customHeight="1">
      <c r="A2953" s="185">
        <v>31</v>
      </c>
      <c r="B2953" s="193" t="s">
        <v>1066</v>
      </c>
      <c r="C2953" s="210" t="s">
        <v>3037</v>
      </c>
      <c r="D2953" s="265" t="s">
        <v>1046</v>
      </c>
      <c r="E2953" s="204"/>
      <c r="F2953" s="204">
        <v>900</v>
      </c>
      <c r="G2953" s="205">
        <v>436489.59</v>
      </c>
      <c r="H2953" s="192" t="s">
        <v>1110</v>
      </c>
    </row>
    <row r="2954" spans="1:8" ht="16" customHeight="1">
      <c r="A2954" s="185">
        <v>31</v>
      </c>
      <c r="B2954" s="193" t="s">
        <v>1066</v>
      </c>
      <c r="C2954" s="210" t="s">
        <v>3038</v>
      </c>
      <c r="D2954" s="265" t="s">
        <v>1046</v>
      </c>
      <c r="E2954" s="204"/>
      <c r="F2954" s="204">
        <v>99</v>
      </c>
      <c r="G2954" s="205">
        <v>436390.59</v>
      </c>
      <c r="H2954" s="192" t="s">
        <v>1053</v>
      </c>
    </row>
    <row r="2955" spans="1:8" ht="16" customHeight="1">
      <c r="A2955" s="185">
        <v>31</v>
      </c>
      <c r="B2955" s="193" t="s">
        <v>1066</v>
      </c>
      <c r="C2955" s="210" t="s">
        <v>3039</v>
      </c>
      <c r="D2955" s="265" t="s">
        <v>1046</v>
      </c>
      <c r="E2955" s="204"/>
      <c r="F2955" s="204">
        <v>66</v>
      </c>
      <c r="G2955" s="205">
        <v>436324.59</v>
      </c>
      <c r="H2955" s="192" t="s">
        <v>1075</v>
      </c>
    </row>
    <row r="2956" spans="1:8" ht="16" customHeight="1">
      <c r="A2956" s="185">
        <v>31</v>
      </c>
      <c r="B2956" s="193" t="s">
        <v>1066</v>
      </c>
      <c r="C2956" s="210" t="s">
        <v>3040</v>
      </c>
      <c r="D2956" s="265" t="s">
        <v>1046</v>
      </c>
      <c r="E2956" s="204"/>
      <c r="F2956" s="204">
        <v>125</v>
      </c>
      <c r="G2956" s="205">
        <v>436199.59</v>
      </c>
      <c r="H2956" s="192" t="s">
        <v>1102</v>
      </c>
    </row>
    <row r="2957" spans="1:8" ht="16" customHeight="1">
      <c r="A2957" s="185">
        <v>31</v>
      </c>
      <c r="B2957" s="193" t="s">
        <v>1066</v>
      </c>
      <c r="C2957" s="210" t="s">
        <v>3041</v>
      </c>
      <c r="D2957" s="265" t="s">
        <v>1046</v>
      </c>
      <c r="E2957" s="204"/>
      <c r="F2957" s="204">
        <v>1170</v>
      </c>
      <c r="G2957" s="205">
        <v>435029.59</v>
      </c>
      <c r="H2957" s="192" t="s">
        <v>1047</v>
      </c>
    </row>
    <row r="2958" spans="1:8" ht="16" customHeight="1">
      <c r="A2958" s="185">
        <v>31</v>
      </c>
      <c r="B2958" s="193" t="s">
        <v>1066</v>
      </c>
      <c r="C2958" s="210" t="s">
        <v>3042</v>
      </c>
      <c r="D2958" s="265" t="s">
        <v>1046</v>
      </c>
      <c r="E2958" s="204"/>
      <c r="F2958" s="204">
        <v>1452.45</v>
      </c>
      <c r="G2958" s="205">
        <v>433577.14</v>
      </c>
      <c r="H2958" s="192" t="s">
        <v>1095</v>
      </c>
    </row>
    <row r="2959" spans="1:8" ht="16" customHeight="1">
      <c r="A2959" s="185">
        <v>31</v>
      </c>
      <c r="B2959" s="193" t="s">
        <v>1066</v>
      </c>
      <c r="C2959" s="210" t="s">
        <v>3043</v>
      </c>
      <c r="D2959" s="265" t="s">
        <v>1046</v>
      </c>
      <c r="E2959" s="204"/>
      <c r="F2959" s="204">
        <v>1400</v>
      </c>
      <c r="G2959" s="205">
        <v>432177.14</v>
      </c>
      <c r="H2959" s="192" t="s">
        <v>1047</v>
      </c>
    </row>
    <row r="2960" spans="1:8" ht="16" customHeight="1">
      <c r="A2960" s="185">
        <v>31</v>
      </c>
      <c r="B2960" s="193" t="s">
        <v>1066</v>
      </c>
      <c r="C2960" s="210" t="s">
        <v>3044</v>
      </c>
      <c r="D2960" s="265" t="s">
        <v>1046</v>
      </c>
      <c r="E2960" s="204"/>
      <c r="F2960" s="204">
        <v>797</v>
      </c>
      <c r="G2960" s="205">
        <v>431380.14</v>
      </c>
      <c r="H2960" s="192" t="s">
        <v>1075</v>
      </c>
    </row>
    <row r="2961" spans="1:8" ht="16" customHeight="1">
      <c r="A2961" s="185">
        <v>31</v>
      </c>
      <c r="B2961" s="193" t="s">
        <v>1066</v>
      </c>
      <c r="C2961" s="210" t="s">
        <v>3045</v>
      </c>
      <c r="D2961" s="265" t="s">
        <v>1046</v>
      </c>
      <c r="E2961" s="204"/>
      <c r="F2961" s="204">
        <v>1109</v>
      </c>
      <c r="G2961" s="205">
        <v>430271.14</v>
      </c>
      <c r="H2961" s="192" t="s">
        <v>1110</v>
      </c>
    </row>
    <row r="2962" spans="1:8" ht="16" customHeight="1">
      <c r="A2962" s="185">
        <v>31</v>
      </c>
      <c r="B2962" s="193" t="s">
        <v>1066</v>
      </c>
      <c r="C2962" s="210" t="s">
        <v>3046</v>
      </c>
      <c r="D2962" s="265" t="s">
        <v>1046</v>
      </c>
      <c r="E2962" s="204"/>
      <c r="F2962" s="204">
        <v>4602</v>
      </c>
      <c r="G2962" s="205">
        <v>425669.14</v>
      </c>
      <c r="H2962" s="192" t="s">
        <v>1110</v>
      </c>
    </row>
    <row r="2963" spans="1:8" ht="16" customHeight="1">
      <c r="A2963" s="185">
        <v>31</v>
      </c>
      <c r="B2963" s="193" t="s">
        <v>1066</v>
      </c>
      <c r="C2963" s="210" t="s">
        <v>3047</v>
      </c>
      <c r="D2963" s="265" t="s">
        <v>1046</v>
      </c>
      <c r="E2963" s="204"/>
      <c r="F2963" s="204">
        <v>5000</v>
      </c>
      <c r="G2963" s="205">
        <v>420669.14</v>
      </c>
      <c r="H2963" s="192" t="s">
        <v>1047</v>
      </c>
    </row>
    <row r="2964" spans="1:8" ht="16" customHeight="1">
      <c r="A2964" s="185">
        <v>31</v>
      </c>
      <c r="B2964" s="193" t="s">
        <v>1066</v>
      </c>
      <c r="C2964" s="210" t="s">
        <v>3048</v>
      </c>
      <c r="D2964" s="265" t="s">
        <v>1046</v>
      </c>
      <c r="E2964" s="204"/>
      <c r="F2964" s="204">
        <v>429</v>
      </c>
      <c r="G2964" s="205">
        <v>420240.14</v>
      </c>
      <c r="H2964" s="192" t="s">
        <v>1047</v>
      </c>
    </row>
    <row r="2965" spans="1:8" ht="16" customHeight="1">
      <c r="A2965" s="185">
        <v>31</v>
      </c>
      <c r="B2965" s="193" t="s">
        <v>1066</v>
      </c>
      <c r="C2965" s="210" t="s">
        <v>3049</v>
      </c>
      <c r="D2965" s="265" t="s">
        <v>1046</v>
      </c>
      <c r="E2965" s="204"/>
      <c r="F2965" s="204">
        <v>128996.5</v>
      </c>
      <c r="G2965" s="205">
        <v>291243.64</v>
      </c>
      <c r="H2965" s="192" t="s">
        <v>1110</v>
      </c>
    </row>
    <row r="2966" spans="1:8" ht="16" customHeight="1">
      <c r="A2966" s="185">
        <v>31</v>
      </c>
      <c r="B2966" s="193" t="s">
        <v>1066</v>
      </c>
      <c r="C2966" s="210" t="s">
        <v>3050</v>
      </c>
      <c r="D2966" s="265" t="s">
        <v>1046</v>
      </c>
      <c r="E2966" s="204"/>
      <c r="F2966" s="204">
        <v>64965.83</v>
      </c>
      <c r="G2966" s="205">
        <v>226277.81</v>
      </c>
      <c r="H2966" s="192" t="s">
        <v>1110</v>
      </c>
    </row>
    <row r="2967" spans="1:8" ht="16" customHeight="1">
      <c r="A2967" s="185">
        <v>31</v>
      </c>
      <c r="B2967" s="193" t="s">
        <v>1066</v>
      </c>
      <c r="C2967" s="210" t="s">
        <v>3051</v>
      </c>
      <c r="D2967" s="265" t="s">
        <v>1046</v>
      </c>
      <c r="E2967" s="204"/>
      <c r="F2967" s="204">
        <v>190003</v>
      </c>
      <c r="G2967" s="205">
        <v>36274.809999999597</v>
      </c>
      <c r="H2967" s="192" t="s">
        <v>1110</v>
      </c>
    </row>
    <row r="2968" spans="1:8" ht="16" customHeight="1">
      <c r="A2968" s="185">
        <v>31</v>
      </c>
      <c r="B2968" s="193" t="s">
        <v>1066</v>
      </c>
      <c r="C2968" s="210" t="s">
        <v>3052</v>
      </c>
      <c r="D2968" s="271" t="s">
        <v>1046</v>
      </c>
      <c r="E2968" s="204"/>
      <c r="F2968" s="204">
        <v>2071.5</v>
      </c>
      <c r="G2968" s="205">
        <v>34086.709999999599</v>
      </c>
      <c r="H2968" s="192" t="s">
        <v>1075</v>
      </c>
    </row>
    <row r="2969" spans="1:8" ht="16" customHeight="1">
      <c r="A2969" s="185">
        <v>31</v>
      </c>
      <c r="B2969" s="193" t="s">
        <v>1066</v>
      </c>
      <c r="C2969" s="210" t="s">
        <v>3053</v>
      </c>
      <c r="D2969" s="271" t="s">
        <v>1046</v>
      </c>
      <c r="E2969" s="204"/>
      <c r="F2969" s="204">
        <v>3380</v>
      </c>
      <c r="G2969" s="205">
        <v>30706.709999999599</v>
      </c>
      <c r="H2969" s="192" t="s">
        <v>1110</v>
      </c>
    </row>
    <row r="2970" spans="1:8" ht="16" customHeight="1">
      <c r="A2970" s="185">
        <v>31</v>
      </c>
      <c r="B2970" s="193" t="s">
        <v>1066</v>
      </c>
      <c r="C2970" s="210" t="s">
        <v>3054</v>
      </c>
      <c r="D2970" s="271" t="s">
        <v>1046</v>
      </c>
      <c r="E2970" s="204"/>
      <c r="F2970" s="204">
        <v>1030</v>
      </c>
      <c r="G2970" s="205">
        <v>29676.709999999599</v>
      </c>
      <c r="H2970" s="192" t="s">
        <v>1047</v>
      </c>
    </row>
    <row r="2971" spans="1:8" ht="16" customHeight="1">
      <c r="A2971" s="185">
        <v>31</v>
      </c>
      <c r="B2971" s="193" t="s">
        <v>1066</v>
      </c>
      <c r="C2971" s="210" t="s">
        <v>3055</v>
      </c>
      <c r="D2971" s="271" t="s">
        <v>1046</v>
      </c>
      <c r="E2971" s="204"/>
      <c r="F2971" s="204">
        <v>5590</v>
      </c>
      <c r="G2971" s="205">
        <v>64072.309999999597</v>
      </c>
      <c r="H2971" s="192" t="s">
        <v>1110</v>
      </c>
    </row>
    <row r="2972" spans="1:8" ht="16" customHeight="1">
      <c r="A2972" s="185">
        <v>31</v>
      </c>
      <c r="B2972" s="193" t="s">
        <v>1066</v>
      </c>
      <c r="C2972" s="210" t="s">
        <v>3056</v>
      </c>
      <c r="D2972" s="271" t="s">
        <v>1046</v>
      </c>
      <c r="E2972" s="204"/>
      <c r="F2972" s="204">
        <v>10000</v>
      </c>
      <c r="G2972" s="205">
        <v>54072.309999999597</v>
      </c>
      <c r="H2972" s="192" t="s">
        <v>1110</v>
      </c>
    </row>
    <row r="2973" spans="1:8" ht="16" customHeight="1">
      <c r="A2973" s="185">
        <v>31</v>
      </c>
      <c r="B2973" s="193" t="s">
        <v>1066</v>
      </c>
      <c r="C2973" s="199" t="s">
        <v>3057</v>
      </c>
      <c r="D2973" s="271" t="s">
        <v>1046</v>
      </c>
      <c r="E2973" s="204"/>
      <c r="F2973" s="204">
        <v>43677.75</v>
      </c>
      <c r="G2973" s="205">
        <v>10394.559999999599</v>
      </c>
      <c r="H2973" s="192" t="s">
        <v>1110</v>
      </c>
    </row>
    <row r="2974" spans="1:8" ht="16" customHeight="1">
      <c r="A2974" s="185">
        <v>31</v>
      </c>
      <c r="B2974" s="193" t="s">
        <v>1066</v>
      </c>
      <c r="C2974" s="210" t="s">
        <v>3058</v>
      </c>
      <c r="D2974" s="271" t="s">
        <v>1046</v>
      </c>
      <c r="E2974" s="204"/>
      <c r="F2974" s="204">
        <v>6503.87</v>
      </c>
      <c r="G2974" s="205">
        <v>483845.69</v>
      </c>
      <c r="H2974" s="192" t="s">
        <v>1110</v>
      </c>
    </row>
    <row r="2975" spans="1:8" ht="16" customHeight="1">
      <c r="A2975" s="185">
        <v>31</v>
      </c>
      <c r="B2975" s="193" t="s">
        <v>1066</v>
      </c>
      <c r="C2975" s="210" t="s">
        <v>3059</v>
      </c>
      <c r="D2975" s="271" t="s">
        <v>1046</v>
      </c>
      <c r="E2975" s="204"/>
      <c r="F2975" s="204">
        <v>360</v>
      </c>
      <c r="G2975" s="205">
        <v>483485.69</v>
      </c>
      <c r="H2975" s="192" t="s">
        <v>1047</v>
      </c>
    </row>
    <row r="2976" spans="1:8" ht="16" customHeight="1">
      <c r="A2976" s="185">
        <v>31</v>
      </c>
      <c r="B2976" s="193" t="s">
        <v>1066</v>
      </c>
      <c r="C2976" s="210" t="s">
        <v>3060</v>
      </c>
      <c r="D2976" s="271" t="s">
        <v>1046</v>
      </c>
      <c r="E2976" s="204"/>
      <c r="F2976" s="204">
        <v>570</v>
      </c>
      <c r="G2976" s="205">
        <v>482915.69</v>
      </c>
      <c r="H2976" s="192" t="s">
        <v>1077</v>
      </c>
    </row>
    <row r="2977" spans="1:8" ht="16" customHeight="1">
      <c r="A2977" s="185">
        <v>31</v>
      </c>
      <c r="B2977" s="193" t="s">
        <v>1066</v>
      </c>
      <c r="C2977" s="210" t="s">
        <v>3061</v>
      </c>
      <c r="D2977" s="271" t="s">
        <v>1046</v>
      </c>
      <c r="E2977" s="204"/>
      <c r="F2977" s="204">
        <v>8000</v>
      </c>
      <c r="G2977" s="205">
        <v>474915.69</v>
      </c>
      <c r="H2977" s="192" t="s">
        <v>1110</v>
      </c>
    </row>
    <row r="2978" spans="1:8" ht="16" customHeight="1">
      <c r="A2978" s="185">
        <v>31</v>
      </c>
      <c r="B2978" s="193" t="s">
        <v>1066</v>
      </c>
      <c r="C2978" s="210" t="s">
        <v>3062</v>
      </c>
      <c r="D2978" s="271" t="s">
        <v>1046</v>
      </c>
      <c r="E2978" s="204"/>
      <c r="F2978" s="204">
        <v>273.5</v>
      </c>
      <c r="G2978" s="205">
        <v>474642.19</v>
      </c>
      <c r="H2978" s="192" t="s">
        <v>1075</v>
      </c>
    </row>
    <row r="2979" spans="1:8" ht="16" customHeight="1">
      <c r="A2979" s="185">
        <v>31</v>
      </c>
      <c r="B2979" s="193" t="s">
        <v>1066</v>
      </c>
      <c r="C2979" s="210" t="s">
        <v>3063</v>
      </c>
      <c r="D2979" s="271" t="s">
        <v>1046</v>
      </c>
      <c r="E2979" s="204"/>
      <c r="F2979" s="204">
        <v>69125</v>
      </c>
      <c r="G2979" s="205">
        <v>405517.19</v>
      </c>
      <c r="H2979" s="192" t="s">
        <v>1047</v>
      </c>
    </row>
    <row r="2980" spans="1:8" ht="16" customHeight="1">
      <c r="A2980" s="185">
        <v>31</v>
      </c>
      <c r="B2980" s="193" t="s">
        <v>1066</v>
      </c>
      <c r="C2980" s="210" t="s">
        <v>3064</v>
      </c>
      <c r="D2980" s="271" t="s">
        <v>1046</v>
      </c>
      <c r="E2980" s="204"/>
      <c r="F2980" s="204">
        <v>34160</v>
      </c>
      <c r="G2980" s="205">
        <v>371357.19</v>
      </c>
      <c r="H2980" s="192" t="s">
        <v>1047</v>
      </c>
    </row>
    <row r="2981" spans="1:8" ht="16" customHeight="1">
      <c r="A2981" s="185">
        <v>31</v>
      </c>
      <c r="B2981" s="193" t="s">
        <v>1066</v>
      </c>
      <c r="C2981" s="210" t="s">
        <v>3009</v>
      </c>
      <c r="D2981" s="271" t="s">
        <v>1046</v>
      </c>
      <c r="E2981" s="204"/>
      <c r="F2981" s="204">
        <v>1005</v>
      </c>
      <c r="G2981" s="205">
        <v>370352.19</v>
      </c>
      <c r="H2981" s="192" t="s">
        <v>1047</v>
      </c>
    </row>
    <row r="2982" spans="1:8" ht="16" customHeight="1">
      <c r="A2982" s="185">
        <v>31</v>
      </c>
      <c r="B2982" s="193" t="s">
        <v>1066</v>
      </c>
      <c r="C2982" s="210" t="s">
        <v>3065</v>
      </c>
      <c r="D2982" s="271" t="s">
        <v>1046</v>
      </c>
      <c r="E2982" s="204"/>
      <c r="F2982" s="204">
        <v>322</v>
      </c>
      <c r="G2982" s="205">
        <v>370030.19</v>
      </c>
      <c r="H2982" s="192" t="s">
        <v>1075</v>
      </c>
    </row>
    <row r="2983" spans="1:8" ht="16" customHeight="1">
      <c r="A2983" s="185">
        <v>31</v>
      </c>
      <c r="B2983" s="193" t="s">
        <v>1066</v>
      </c>
      <c r="C2983" s="210" t="s">
        <v>3066</v>
      </c>
      <c r="D2983" s="271" t="s">
        <v>1046</v>
      </c>
      <c r="E2983" s="204"/>
      <c r="F2983" s="204">
        <v>192</v>
      </c>
      <c r="G2983" s="205">
        <v>369838.19</v>
      </c>
      <c r="H2983" s="192" t="s">
        <v>1102</v>
      </c>
    </row>
    <row r="2984" spans="1:8" ht="16" customHeight="1">
      <c r="A2984" s="185">
        <v>31</v>
      </c>
      <c r="B2984" s="193" t="s">
        <v>1066</v>
      </c>
      <c r="C2984" s="210" t="s">
        <v>3067</v>
      </c>
      <c r="D2984" s="271" t="s">
        <v>1046</v>
      </c>
      <c r="E2984" s="204"/>
      <c r="F2984" s="204">
        <v>600</v>
      </c>
      <c r="G2984" s="205">
        <v>369238.19</v>
      </c>
      <c r="H2984" s="192" t="s">
        <v>1047</v>
      </c>
    </row>
    <row r="2985" spans="1:8" ht="16" customHeight="1">
      <c r="A2985" s="185">
        <v>31</v>
      </c>
      <c r="B2985" s="193" t="s">
        <v>1066</v>
      </c>
      <c r="C2985" s="210" t="s">
        <v>3068</v>
      </c>
      <c r="D2985" s="271" t="s">
        <v>1046</v>
      </c>
      <c r="E2985" s="204"/>
      <c r="F2985" s="204">
        <v>1033.5</v>
      </c>
      <c r="G2985" s="205">
        <v>368204.69</v>
      </c>
      <c r="H2985" s="192" t="s">
        <v>1075</v>
      </c>
    </row>
    <row r="2986" spans="1:8" ht="16" customHeight="1">
      <c r="A2986" s="185">
        <v>31</v>
      </c>
      <c r="B2986" s="193" t="s">
        <v>1066</v>
      </c>
      <c r="C2986" s="210" t="s">
        <v>3069</v>
      </c>
      <c r="D2986" s="271" t="s">
        <v>1046</v>
      </c>
      <c r="E2986" s="204"/>
      <c r="F2986" s="204">
        <v>500</v>
      </c>
      <c r="G2986" s="205">
        <v>367704.69</v>
      </c>
      <c r="H2986" s="192" t="s">
        <v>1053</v>
      </c>
    </row>
    <row r="2987" spans="1:8" ht="16" customHeight="1">
      <c r="A2987" s="185">
        <v>31</v>
      </c>
      <c r="B2987" s="193" t="s">
        <v>1066</v>
      </c>
      <c r="C2987" s="210" t="s">
        <v>3070</v>
      </c>
      <c r="D2987" s="271" t="s">
        <v>1046</v>
      </c>
      <c r="E2987" s="204"/>
      <c r="F2987" s="204">
        <v>555</v>
      </c>
      <c r="G2987" s="205">
        <v>367149.69</v>
      </c>
      <c r="H2987" s="192" t="s">
        <v>1104</v>
      </c>
    </row>
    <row r="2988" spans="1:8" ht="16" customHeight="1">
      <c r="A2988" s="185">
        <v>31</v>
      </c>
      <c r="B2988" s="193" t="s">
        <v>1066</v>
      </c>
      <c r="C2988" s="210" t="s">
        <v>3071</v>
      </c>
      <c r="D2988" s="271" t="s">
        <v>1046</v>
      </c>
      <c r="E2988" s="204"/>
      <c r="F2988" s="204">
        <v>49</v>
      </c>
      <c r="G2988" s="205">
        <v>367100.69</v>
      </c>
      <c r="H2988" s="192" t="s">
        <v>1047</v>
      </c>
    </row>
    <row r="2989" spans="1:8" ht="16" customHeight="1">
      <c r="A2989" s="185">
        <v>31</v>
      </c>
      <c r="B2989" s="193" t="s">
        <v>1066</v>
      </c>
      <c r="C2989" s="210" t="s">
        <v>3072</v>
      </c>
      <c r="D2989" s="271" t="s">
        <v>1046</v>
      </c>
      <c r="E2989" s="204"/>
      <c r="F2989" s="204">
        <v>29437.5</v>
      </c>
      <c r="G2989" s="205">
        <v>337663.19</v>
      </c>
      <c r="H2989" s="192" t="s">
        <v>1050</v>
      </c>
    </row>
    <row r="2990" spans="1:8" ht="16" customHeight="1">
      <c r="A2990" s="185">
        <v>31</v>
      </c>
      <c r="B2990" s="193" t="s">
        <v>1066</v>
      </c>
      <c r="C2990" s="210" t="s">
        <v>3073</v>
      </c>
      <c r="D2990" s="271" t="s">
        <v>1046</v>
      </c>
      <c r="E2990" s="204"/>
      <c r="F2990" s="204">
        <v>2800</v>
      </c>
      <c r="G2990" s="205">
        <v>334863.19</v>
      </c>
      <c r="H2990" s="192" t="s">
        <v>1124</v>
      </c>
    </row>
    <row r="2991" spans="1:8" ht="16" customHeight="1">
      <c r="A2991" s="185">
        <v>31</v>
      </c>
      <c r="B2991" s="193" t="s">
        <v>1066</v>
      </c>
      <c r="C2991" s="210" t="s">
        <v>3074</v>
      </c>
      <c r="D2991" s="271" t="s">
        <v>1046</v>
      </c>
      <c r="E2991" s="204"/>
      <c r="F2991" s="204">
        <v>60</v>
      </c>
      <c r="G2991" s="205">
        <v>334803.19</v>
      </c>
      <c r="H2991" s="192" t="s">
        <v>1110</v>
      </c>
    </row>
    <row r="2992" spans="1:8" ht="16" customHeight="1">
      <c r="A2992" s="185">
        <v>31</v>
      </c>
      <c r="B2992" s="193" t="s">
        <v>1066</v>
      </c>
      <c r="C2992" s="210" t="s">
        <v>3075</v>
      </c>
      <c r="D2992" s="271" t="s">
        <v>1046</v>
      </c>
      <c r="E2992" s="204"/>
      <c r="F2992" s="204">
        <v>78</v>
      </c>
      <c r="G2992" s="205">
        <v>334725.19</v>
      </c>
      <c r="H2992" s="192" t="s">
        <v>1102</v>
      </c>
    </row>
    <row r="2993" spans="1:8" ht="16" customHeight="1">
      <c r="A2993" s="185">
        <v>31</v>
      </c>
      <c r="B2993" s="193" t="s">
        <v>1066</v>
      </c>
      <c r="C2993" s="210" t="s">
        <v>3076</v>
      </c>
      <c r="D2993" s="271" t="s">
        <v>1046</v>
      </c>
      <c r="E2993" s="204"/>
      <c r="F2993" s="204">
        <v>1419.1</v>
      </c>
      <c r="G2993" s="205">
        <v>333306.09000000003</v>
      </c>
      <c r="H2993" s="192" t="s">
        <v>1075</v>
      </c>
    </row>
    <row r="2994" spans="1:8" ht="16" customHeight="1">
      <c r="A2994" s="185">
        <v>31</v>
      </c>
      <c r="B2994" s="193" t="s">
        <v>1066</v>
      </c>
      <c r="C2994" s="210" t="s">
        <v>3077</v>
      </c>
      <c r="D2994" s="203" t="s">
        <v>1046</v>
      </c>
      <c r="E2994" s="204"/>
      <c r="F2994" s="204">
        <v>360</v>
      </c>
      <c r="G2994" s="205">
        <v>60670.289999999703</v>
      </c>
      <c r="H2994" s="192" t="s">
        <v>1102</v>
      </c>
    </row>
    <row r="2995" spans="1:8" ht="16" customHeight="1">
      <c r="A2995" s="185">
        <v>31</v>
      </c>
      <c r="B2995" s="193" t="s">
        <v>1066</v>
      </c>
      <c r="C2995" s="210" t="s">
        <v>3078</v>
      </c>
      <c r="D2995" s="271" t="s">
        <v>1046</v>
      </c>
      <c r="E2995" s="204"/>
      <c r="F2995" s="204">
        <v>2000</v>
      </c>
      <c r="G2995" s="205">
        <v>258177.79</v>
      </c>
      <c r="H2995" s="192" t="s">
        <v>1050</v>
      </c>
    </row>
    <row r="2996" spans="1:8" ht="16" customHeight="1">
      <c r="A2996" s="185">
        <v>31</v>
      </c>
      <c r="B2996" s="193" t="s">
        <v>1066</v>
      </c>
      <c r="C2996" s="210" t="s">
        <v>3079</v>
      </c>
      <c r="D2996" s="271" t="s">
        <v>1046</v>
      </c>
      <c r="E2996" s="204"/>
      <c r="F2996" s="204">
        <v>90496.25</v>
      </c>
      <c r="G2996" s="205">
        <v>167681.54</v>
      </c>
      <c r="H2996" s="192" t="s">
        <v>1110</v>
      </c>
    </row>
    <row r="2997" spans="1:8" ht="16" customHeight="1">
      <c r="A2997" s="185">
        <v>31</v>
      </c>
      <c r="B2997" s="193" t="s">
        <v>1066</v>
      </c>
      <c r="C2997" s="210" t="s">
        <v>3080</v>
      </c>
      <c r="D2997" s="271" t="s">
        <v>1046</v>
      </c>
      <c r="E2997" s="204"/>
      <c r="F2997" s="204">
        <v>350</v>
      </c>
      <c r="G2997" s="205">
        <v>167273.04</v>
      </c>
      <c r="H2997" s="192" t="s">
        <v>1053</v>
      </c>
    </row>
    <row r="2998" spans="1:8" ht="16" customHeight="1">
      <c r="A2998" s="185">
        <v>31</v>
      </c>
      <c r="B2998" s="193" t="s">
        <v>1066</v>
      </c>
      <c r="C2998" s="210" t="s">
        <v>3081</v>
      </c>
      <c r="D2998" s="271" t="s">
        <v>1046</v>
      </c>
      <c r="E2998" s="204"/>
      <c r="F2998" s="204">
        <v>85</v>
      </c>
      <c r="G2998" s="205">
        <v>167188.04</v>
      </c>
      <c r="H2998" s="192" t="s">
        <v>1053</v>
      </c>
    </row>
    <row r="2999" spans="1:8" ht="16" customHeight="1">
      <c r="A2999" s="185">
        <v>31</v>
      </c>
      <c r="B2999" s="193" t="s">
        <v>1066</v>
      </c>
      <c r="C2999" s="210" t="s">
        <v>3082</v>
      </c>
      <c r="D2999" s="271" t="s">
        <v>1046</v>
      </c>
      <c r="E2999" s="204"/>
      <c r="F2999" s="204">
        <v>170</v>
      </c>
      <c r="G2999" s="205">
        <v>167018.04</v>
      </c>
      <c r="H2999" s="192" t="s">
        <v>1124</v>
      </c>
    </row>
    <row r="3000" spans="1:8" ht="16" customHeight="1">
      <c r="A3000" s="185">
        <v>31</v>
      </c>
      <c r="B3000" s="193" t="s">
        <v>1066</v>
      </c>
      <c r="C3000" s="210" t="s">
        <v>3083</v>
      </c>
      <c r="D3000" s="271" t="s">
        <v>1046</v>
      </c>
      <c r="E3000" s="204"/>
      <c r="F3000" s="204">
        <v>209.61</v>
      </c>
      <c r="G3000" s="205">
        <v>166808.43</v>
      </c>
      <c r="H3000" s="192" t="s">
        <v>1075</v>
      </c>
    </row>
    <row r="3001" spans="1:8" ht="16" customHeight="1">
      <c r="A3001" s="185">
        <v>31</v>
      </c>
      <c r="B3001" s="193" t="s">
        <v>1066</v>
      </c>
      <c r="C3001" s="210" t="s">
        <v>3084</v>
      </c>
      <c r="D3001" s="271" t="s">
        <v>1046</v>
      </c>
      <c r="E3001" s="204"/>
      <c r="F3001" s="204">
        <v>452</v>
      </c>
      <c r="G3001" s="205">
        <v>166356.43</v>
      </c>
      <c r="H3001" s="192" t="s">
        <v>1047</v>
      </c>
    </row>
    <row r="3002" spans="1:8" ht="16" customHeight="1">
      <c r="A3002" s="185">
        <v>31</v>
      </c>
      <c r="B3002" s="193" t="s">
        <v>1066</v>
      </c>
      <c r="C3002" s="210" t="s">
        <v>3085</v>
      </c>
      <c r="D3002" s="271" t="s">
        <v>1046</v>
      </c>
      <c r="E3002" s="204"/>
      <c r="F3002" s="204">
        <v>100</v>
      </c>
      <c r="G3002" s="205">
        <v>166256.43</v>
      </c>
      <c r="H3002" s="192" t="s">
        <v>1047</v>
      </c>
    </row>
    <row r="3003" spans="1:8" ht="16" customHeight="1">
      <c r="A3003" s="185">
        <v>31</v>
      </c>
      <c r="B3003" s="193" t="s">
        <v>1066</v>
      </c>
      <c r="C3003" s="210" t="s">
        <v>3086</v>
      </c>
      <c r="D3003" s="271" t="s">
        <v>1046</v>
      </c>
      <c r="E3003" s="204"/>
      <c r="F3003" s="204">
        <v>600</v>
      </c>
      <c r="G3003" s="205">
        <v>165656.43</v>
      </c>
      <c r="H3003" s="192" t="s">
        <v>1047</v>
      </c>
    </row>
    <row r="3004" spans="1:8" ht="16" customHeight="1">
      <c r="A3004" s="185">
        <v>31</v>
      </c>
      <c r="B3004" s="193" t="s">
        <v>1066</v>
      </c>
      <c r="C3004" s="210" t="s">
        <v>3087</v>
      </c>
      <c r="D3004" s="271" t="s">
        <v>1046</v>
      </c>
      <c r="E3004" s="204"/>
      <c r="F3004" s="204">
        <v>477</v>
      </c>
      <c r="G3004" s="205">
        <v>165179.43</v>
      </c>
      <c r="H3004" s="192" t="s">
        <v>1075</v>
      </c>
    </row>
    <row r="3005" spans="1:8" ht="16" customHeight="1">
      <c r="A3005" s="185">
        <v>31</v>
      </c>
      <c r="B3005" s="193" t="s">
        <v>1066</v>
      </c>
      <c r="C3005" s="210" t="s">
        <v>3088</v>
      </c>
      <c r="D3005" s="271" t="s">
        <v>1046</v>
      </c>
      <c r="E3005" s="204"/>
      <c r="F3005" s="204">
        <v>45</v>
      </c>
      <c r="G3005" s="205">
        <v>165134.43</v>
      </c>
      <c r="H3005" s="192" t="s">
        <v>1047</v>
      </c>
    </row>
    <row r="3006" spans="1:8" ht="16" customHeight="1">
      <c r="A3006" s="185">
        <v>31</v>
      </c>
      <c r="B3006" s="193" t="s">
        <v>1066</v>
      </c>
      <c r="C3006" s="210" t="s">
        <v>3089</v>
      </c>
      <c r="D3006" s="271" t="s">
        <v>1046</v>
      </c>
      <c r="E3006" s="204"/>
      <c r="F3006" s="204">
        <v>300</v>
      </c>
      <c r="G3006" s="205">
        <v>164834.43</v>
      </c>
      <c r="H3006" s="192" t="s">
        <v>1047</v>
      </c>
    </row>
    <row r="3007" spans="1:8" ht="16" customHeight="1">
      <c r="A3007" s="185">
        <v>31</v>
      </c>
      <c r="B3007" s="193" t="s">
        <v>1066</v>
      </c>
      <c r="C3007" s="210" t="s">
        <v>3090</v>
      </c>
      <c r="D3007" s="271" t="s">
        <v>1046</v>
      </c>
      <c r="E3007" s="204"/>
      <c r="F3007" s="204">
        <v>434</v>
      </c>
      <c r="G3007" s="205">
        <v>164400.43</v>
      </c>
      <c r="H3007" s="192" t="s">
        <v>1047</v>
      </c>
    </row>
    <row r="3008" spans="1:8" ht="16" customHeight="1">
      <c r="A3008" s="185">
        <v>31</v>
      </c>
      <c r="B3008" s="193" t="s">
        <v>1066</v>
      </c>
      <c r="C3008" s="210" t="s">
        <v>3091</v>
      </c>
      <c r="D3008" s="271" t="s">
        <v>1046</v>
      </c>
      <c r="E3008" s="204"/>
      <c r="F3008" s="204">
        <v>4145</v>
      </c>
      <c r="G3008" s="205">
        <v>160255.43</v>
      </c>
      <c r="H3008" s="192" t="s">
        <v>1047</v>
      </c>
    </row>
    <row r="3009" spans="1:8" ht="16" customHeight="1">
      <c r="A3009" s="185">
        <v>31</v>
      </c>
      <c r="B3009" s="193" t="s">
        <v>1066</v>
      </c>
      <c r="C3009" s="210" t="s">
        <v>3092</v>
      </c>
      <c r="D3009" s="271" t="s">
        <v>1046</v>
      </c>
      <c r="E3009" s="204"/>
      <c r="F3009" s="204">
        <v>24</v>
      </c>
      <c r="G3009" s="205">
        <v>160231.43</v>
      </c>
      <c r="H3009" s="192" t="s">
        <v>1047</v>
      </c>
    </row>
    <row r="3010" spans="1:8" ht="16" customHeight="1">
      <c r="A3010" s="185">
        <v>31</v>
      </c>
      <c r="B3010" s="193" t="s">
        <v>1066</v>
      </c>
      <c r="C3010" s="210" t="s">
        <v>3093</v>
      </c>
      <c r="D3010" s="271" t="s">
        <v>1046</v>
      </c>
      <c r="E3010" s="204"/>
      <c r="F3010" s="204">
        <v>212</v>
      </c>
      <c r="G3010" s="205">
        <v>160019.43</v>
      </c>
      <c r="H3010" s="192" t="s">
        <v>1077</v>
      </c>
    </row>
    <row r="3011" spans="1:8" ht="16" customHeight="1">
      <c r="A3011" s="185">
        <v>31</v>
      </c>
      <c r="B3011" s="193" t="s">
        <v>1066</v>
      </c>
      <c r="C3011" s="210" t="s">
        <v>3094</v>
      </c>
      <c r="D3011" s="271" t="s">
        <v>1046</v>
      </c>
      <c r="E3011" s="204"/>
      <c r="F3011" s="204">
        <v>290</v>
      </c>
      <c r="G3011" s="205">
        <v>159729.43</v>
      </c>
      <c r="H3011" s="192" t="s">
        <v>1047</v>
      </c>
    </row>
    <row r="3012" spans="1:8" ht="16" customHeight="1">
      <c r="A3012" s="185">
        <v>31</v>
      </c>
      <c r="B3012" s="193" t="s">
        <v>1066</v>
      </c>
      <c r="C3012" s="210" t="s">
        <v>3095</v>
      </c>
      <c r="D3012" s="271" t="s">
        <v>1046</v>
      </c>
      <c r="E3012" s="204"/>
      <c r="F3012" s="204">
        <v>333</v>
      </c>
      <c r="G3012" s="205">
        <v>159396.43</v>
      </c>
      <c r="H3012" s="192" t="s">
        <v>1075</v>
      </c>
    </row>
    <row r="3013" spans="1:8" ht="16" customHeight="1">
      <c r="A3013" s="185">
        <v>31</v>
      </c>
      <c r="B3013" s="193" t="s">
        <v>1066</v>
      </c>
      <c r="C3013" s="210" t="s">
        <v>3096</v>
      </c>
      <c r="D3013" s="271" t="s">
        <v>1046</v>
      </c>
      <c r="E3013" s="204"/>
      <c r="F3013" s="204">
        <v>264</v>
      </c>
      <c r="G3013" s="205">
        <v>159132.43</v>
      </c>
      <c r="H3013" s="192" t="s">
        <v>1053</v>
      </c>
    </row>
    <row r="3014" spans="1:8" ht="16" customHeight="1">
      <c r="A3014" s="185">
        <v>31</v>
      </c>
      <c r="B3014" s="193" t="s">
        <v>1066</v>
      </c>
      <c r="C3014" s="210" t="s">
        <v>3097</v>
      </c>
      <c r="D3014" s="271" t="s">
        <v>1046</v>
      </c>
      <c r="E3014" s="204"/>
      <c r="F3014" s="204">
        <v>78.5</v>
      </c>
      <c r="G3014" s="205">
        <v>159053.93</v>
      </c>
      <c r="H3014" s="192" t="s">
        <v>1075</v>
      </c>
    </row>
    <row r="3015" spans="1:8" ht="16" customHeight="1">
      <c r="A3015" s="185">
        <v>31</v>
      </c>
      <c r="B3015" s="193" t="s">
        <v>1066</v>
      </c>
      <c r="C3015" s="210" t="s">
        <v>3098</v>
      </c>
      <c r="D3015" s="271" t="s">
        <v>1046</v>
      </c>
      <c r="E3015" s="204"/>
      <c r="F3015" s="204">
        <v>456.6</v>
      </c>
      <c r="G3015" s="205">
        <v>158597.32999999999</v>
      </c>
      <c r="H3015" s="192" t="s">
        <v>1112</v>
      </c>
    </row>
    <row r="3016" spans="1:8" ht="16" customHeight="1">
      <c r="A3016" s="185">
        <v>31</v>
      </c>
      <c r="B3016" s="193" t="s">
        <v>1066</v>
      </c>
      <c r="C3016" s="210" t="s">
        <v>3099</v>
      </c>
      <c r="D3016" s="271" t="s">
        <v>1046</v>
      </c>
      <c r="E3016" s="204"/>
      <c r="F3016" s="204">
        <v>1914</v>
      </c>
      <c r="G3016" s="205">
        <v>156683.32999999999</v>
      </c>
      <c r="H3016" s="192" t="s">
        <v>1075</v>
      </c>
    </row>
    <row r="3017" spans="1:8" ht="16" customHeight="1">
      <c r="A3017" s="185">
        <v>31</v>
      </c>
      <c r="B3017" s="193" t="s">
        <v>1066</v>
      </c>
      <c r="C3017" s="210" t="s">
        <v>3100</v>
      </c>
      <c r="D3017" s="271" t="s">
        <v>1046</v>
      </c>
      <c r="E3017" s="204"/>
      <c r="F3017" s="204">
        <v>149</v>
      </c>
      <c r="G3017" s="205">
        <v>156534.32999999999</v>
      </c>
      <c r="H3017" s="192" t="s">
        <v>1047</v>
      </c>
    </row>
    <row r="3018" spans="1:8" ht="16" customHeight="1">
      <c r="A3018" s="185">
        <v>31</v>
      </c>
      <c r="B3018" s="193" t="s">
        <v>1066</v>
      </c>
      <c r="C3018" s="210" t="s">
        <v>3101</v>
      </c>
      <c r="D3018" s="271" t="s">
        <v>1046</v>
      </c>
      <c r="E3018" s="204"/>
      <c r="F3018" s="204">
        <v>76</v>
      </c>
      <c r="G3018" s="205">
        <v>156458.32999999999</v>
      </c>
      <c r="H3018" s="192" t="s">
        <v>1102</v>
      </c>
    </row>
    <row r="3019" spans="1:8" ht="16" customHeight="1">
      <c r="A3019" s="185">
        <v>31</v>
      </c>
      <c r="B3019" s="193" t="s">
        <v>1066</v>
      </c>
      <c r="C3019" s="210" t="s">
        <v>3102</v>
      </c>
      <c r="D3019" s="271" t="s">
        <v>1046</v>
      </c>
      <c r="E3019" s="204"/>
      <c r="F3019" s="204">
        <v>642</v>
      </c>
      <c r="G3019" s="205">
        <v>155816.32999999999</v>
      </c>
      <c r="H3019" s="192" t="s">
        <v>1075</v>
      </c>
    </row>
    <row r="3020" spans="1:8" ht="16" customHeight="1">
      <c r="A3020" s="185">
        <v>31</v>
      </c>
      <c r="B3020" s="193" t="s">
        <v>1066</v>
      </c>
      <c r="C3020" s="210" t="s">
        <v>3103</v>
      </c>
      <c r="D3020" s="271" t="s">
        <v>1046</v>
      </c>
      <c r="E3020" s="204"/>
      <c r="F3020" s="204">
        <v>397</v>
      </c>
      <c r="G3020" s="205">
        <v>155419.32999999999</v>
      </c>
      <c r="H3020" s="192" t="s">
        <v>1075</v>
      </c>
    </row>
    <row r="3021" spans="1:8" ht="16" customHeight="1">
      <c r="A3021" s="185">
        <v>31</v>
      </c>
      <c r="B3021" s="193" t="s">
        <v>1066</v>
      </c>
      <c r="C3021" s="210" t="s">
        <v>3104</v>
      </c>
      <c r="D3021" s="271" t="s">
        <v>1046</v>
      </c>
      <c r="E3021" s="204"/>
      <c r="F3021" s="204">
        <v>8799</v>
      </c>
      <c r="G3021" s="205">
        <v>146620.32999999999</v>
      </c>
      <c r="H3021" s="192" t="s">
        <v>1047</v>
      </c>
    </row>
    <row r="3022" spans="1:8" ht="16" customHeight="1">
      <c r="A3022" s="185">
        <v>31</v>
      </c>
      <c r="B3022" s="193" t="s">
        <v>1066</v>
      </c>
      <c r="C3022" s="210" t="s">
        <v>3105</v>
      </c>
      <c r="D3022" s="271" t="s">
        <v>1046</v>
      </c>
      <c r="E3022" s="204"/>
      <c r="F3022" s="204">
        <v>380</v>
      </c>
      <c r="G3022" s="205">
        <v>146240.32999999999</v>
      </c>
      <c r="H3022" s="192" t="s">
        <v>1053</v>
      </c>
    </row>
    <row r="3023" spans="1:8" ht="16" customHeight="1">
      <c r="A3023" s="185">
        <v>31</v>
      </c>
      <c r="B3023" s="193" t="s">
        <v>1066</v>
      </c>
      <c r="C3023" s="210" t="s">
        <v>3106</v>
      </c>
      <c r="D3023" s="271" t="s">
        <v>1046</v>
      </c>
      <c r="E3023" s="204"/>
      <c r="F3023" s="204">
        <v>1500</v>
      </c>
      <c r="G3023" s="205">
        <v>144740.32999999999</v>
      </c>
      <c r="H3023" s="192" t="s">
        <v>1077</v>
      </c>
    </row>
    <row r="3024" spans="1:8" ht="16" customHeight="1">
      <c r="A3024" s="185">
        <v>31</v>
      </c>
      <c r="B3024" s="193" t="s">
        <v>1066</v>
      </c>
      <c r="C3024" s="210" t="s">
        <v>3107</v>
      </c>
      <c r="D3024" s="271" t="s">
        <v>1046</v>
      </c>
      <c r="E3024" s="204"/>
      <c r="F3024" s="204">
        <v>64800</v>
      </c>
      <c r="G3024" s="205">
        <v>79940.329999999696</v>
      </c>
      <c r="H3024" s="192" t="s">
        <v>1047</v>
      </c>
    </row>
    <row r="3025" spans="1:8" ht="16" customHeight="1">
      <c r="A3025" s="185">
        <v>31</v>
      </c>
      <c r="B3025" s="193" t="s">
        <v>1066</v>
      </c>
      <c r="C3025" s="210" t="s">
        <v>3108</v>
      </c>
      <c r="D3025" s="271" t="s">
        <v>1046</v>
      </c>
      <c r="E3025" s="204"/>
      <c r="F3025" s="204">
        <v>3390</v>
      </c>
      <c r="G3025" s="205">
        <v>63800.859999999702</v>
      </c>
      <c r="H3025" s="192" t="s">
        <v>1110</v>
      </c>
    </row>
    <row r="3026" spans="1:8" ht="16" customHeight="1">
      <c r="A3026" s="185">
        <v>31</v>
      </c>
      <c r="B3026" s="193" t="s">
        <v>1066</v>
      </c>
      <c r="C3026" s="210" t="s">
        <v>3109</v>
      </c>
      <c r="D3026" s="271" t="s">
        <v>1046</v>
      </c>
      <c r="E3026" s="204"/>
      <c r="F3026" s="204">
        <v>2880</v>
      </c>
      <c r="G3026" s="205">
        <v>60920.859999999702</v>
      </c>
      <c r="H3026" s="192" t="s">
        <v>1110</v>
      </c>
    </row>
    <row r="3027" spans="1:8" ht="16" customHeight="1">
      <c r="A3027" s="185">
        <v>31</v>
      </c>
      <c r="B3027" s="193" t="s">
        <v>1066</v>
      </c>
      <c r="C3027" s="210" t="s">
        <v>3110</v>
      </c>
      <c r="D3027" s="271" t="s">
        <v>1046</v>
      </c>
      <c r="E3027" s="204"/>
      <c r="F3027" s="204">
        <v>16103.01</v>
      </c>
      <c r="G3027" s="205">
        <v>44817.8499999997</v>
      </c>
      <c r="H3027" s="192" t="s">
        <v>1110</v>
      </c>
    </row>
    <row r="3028" spans="1:8" ht="16" customHeight="1">
      <c r="A3028" s="185">
        <v>31</v>
      </c>
      <c r="B3028" s="193" t="s">
        <v>1066</v>
      </c>
      <c r="C3028" s="210" t="s">
        <v>3111</v>
      </c>
      <c r="D3028" s="271" t="s">
        <v>1046</v>
      </c>
      <c r="E3028" s="204"/>
      <c r="F3028" s="204">
        <v>5000</v>
      </c>
      <c r="G3028" s="205">
        <v>39817.8499999997</v>
      </c>
      <c r="H3028" s="192" t="s">
        <v>1110</v>
      </c>
    </row>
    <row r="3029" spans="1:8" ht="16" customHeight="1">
      <c r="A3029" s="185">
        <v>31</v>
      </c>
      <c r="B3029" s="193" t="s">
        <v>1066</v>
      </c>
      <c r="C3029" s="210" t="s">
        <v>3112</v>
      </c>
      <c r="D3029" s="271" t="s">
        <v>1046</v>
      </c>
      <c r="E3029" s="204"/>
      <c r="F3029" s="204">
        <v>5000</v>
      </c>
      <c r="G3029" s="205">
        <v>34817.8499999997</v>
      </c>
      <c r="H3029" s="192" t="s">
        <v>1110</v>
      </c>
    </row>
    <row r="3030" spans="1:8" ht="16" customHeight="1">
      <c r="A3030" s="185">
        <v>31</v>
      </c>
      <c r="B3030" s="193" t="s">
        <v>1066</v>
      </c>
      <c r="C3030" s="210" t="s">
        <v>3113</v>
      </c>
      <c r="D3030" s="271" t="s">
        <v>1046</v>
      </c>
      <c r="E3030" s="204"/>
      <c r="F3030" s="204">
        <v>5000</v>
      </c>
      <c r="G3030" s="205">
        <v>29817.8499999997</v>
      </c>
      <c r="H3030" s="192" t="s">
        <v>1110</v>
      </c>
    </row>
    <row r="3031" spans="1:8" ht="16" customHeight="1">
      <c r="A3031" s="185">
        <v>31</v>
      </c>
      <c r="B3031" s="193" t="s">
        <v>1066</v>
      </c>
      <c r="C3031" s="210" t="s">
        <v>3114</v>
      </c>
      <c r="D3031" s="271" t="s">
        <v>1046</v>
      </c>
      <c r="E3031" s="204"/>
      <c r="F3031" s="204">
        <v>247</v>
      </c>
      <c r="G3031" s="205">
        <v>73223.779999999693</v>
      </c>
      <c r="H3031" s="192" t="s">
        <v>1047</v>
      </c>
    </row>
    <row r="3032" spans="1:8" ht="16" customHeight="1">
      <c r="A3032" s="185">
        <v>31</v>
      </c>
      <c r="B3032" s="193" t="s">
        <v>1066</v>
      </c>
      <c r="C3032" s="210" t="s">
        <v>3115</v>
      </c>
      <c r="D3032" s="271" t="s">
        <v>1046</v>
      </c>
      <c r="E3032" s="204"/>
      <c r="F3032" s="204">
        <v>138</v>
      </c>
      <c r="G3032" s="205">
        <v>73085.779999999693</v>
      </c>
      <c r="H3032" s="192" t="s">
        <v>1102</v>
      </c>
    </row>
    <row r="3033" spans="1:8" ht="16" customHeight="1">
      <c r="A3033" s="185">
        <v>31</v>
      </c>
      <c r="B3033" s="193" t="s">
        <v>1066</v>
      </c>
      <c r="C3033" s="210" t="s">
        <v>3116</v>
      </c>
      <c r="D3033" s="271" t="s">
        <v>1046</v>
      </c>
      <c r="E3033" s="204"/>
      <c r="F3033" s="204">
        <v>600</v>
      </c>
      <c r="G3033" s="205">
        <v>72485.779999999693</v>
      </c>
      <c r="H3033" s="192" t="s">
        <v>1112</v>
      </c>
    </row>
    <row r="3034" spans="1:8" ht="16" customHeight="1">
      <c r="A3034" s="185">
        <v>31</v>
      </c>
      <c r="B3034" s="193" t="s">
        <v>1066</v>
      </c>
      <c r="C3034" s="210" t="s">
        <v>3117</v>
      </c>
      <c r="D3034" s="271" t="s">
        <v>1046</v>
      </c>
      <c r="E3034" s="204"/>
      <c r="F3034" s="204">
        <v>1100</v>
      </c>
      <c r="G3034" s="205">
        <v>71385.779999999693</v>
      </c>
      <c r="H3034" s="192" t="s">
        <v>1050</v>
      </c>
    </row>
    <row r="3035" spans="1:8" ht="16" customHeight="1">
      <c r="A3035" s="185">
        <v>31</v>
      </c>
      <c r="B3035" s="193" t="s">
        <v>1066</v>
      </c>
      <c r="C3035" s="210" t="s">
        <v>3118</v>
      </c>
      <c r="D3035" s="271" t="s">
        <v>1046</v>
      </c>
      <c r="E3035" s="204"/>
      <c r="F3035" s="204">
        <v>68</v>
      </c>
      <c r="G3035" s="205">
        <v>71317.779999999693</v>
      </c>
      <c r="H3035" s="192" t="s">
        <v>1095</v>
      </c>
    </row>
    <row r="3036" spans="1:8" ht="16" customHeight="1">
      <c r="A3036" s="185">
        <v>31</v>
      </c>
      <c r="B3036" s="193" t="s">
        <v>1066</v>
      </c>
      <c r="C3036" s="210" t="s">
        <v>3119</v>
      </c>
      <c r="D3036" s="271" t="s">
        <v>1046</v>
      </c>
      <c r="E3036" s="204"/>
      <c r="F3036" s="204">
        <v>934.78</v>
      </c>
      <c r="G3036" s="205">
        <v>70382.999999999694</v>
      </c>
      <c r="H3036" s="192" t="s">
        <v>1075</v>
      </c>
    </row>
    <row r="3037" spans="1:8" ht="16" customHeight="1">
      <c r="A3037" s="185">
        <v>31</v>
      </c>
      <c r="B3037" s="193" t="s">
        <v>1066</v>
      </c>
      <c r="C3037" s="210" t="s">
        <v>3120</v>
      </c>
      <c r="D3037" s="271" t="s">
        <v>1046</v>
      </c>
      <c r="E3037" s="204"/>
      <c r="F3037" s="204">
        <v>1110.3</v>
      </c>
      <c r="G3037" s="205">
        <v>69272.699999999706</v>
      </c>
      <c r="H3037" s="192" t="s">
        <v>1095</v>
      </c>
    </row>
    <row r="3038" spans="1:8" ht="16" customHeight="1">
      <c r="A3038" s="185">
        <v>31</v>
      </c>
      <c r="B3038" s="193" t="s">
        <v>1066</v>
      </c>
      <c r="C3038" s="210" t="s">
        <v>3121</v>
      </c>
      <c r="D3038" s="271" t="s">
        <v>1046</v>
      </c>
      <c r="E3038" s="204"/>
      <c r="F3038" s="204">
        <v>13.4</v>
      </c>
      <c r="G3038" s="205">
        <v>69259.299999999697</v>
      </c>
      <c r="H3038" s="192" t="s">
        <v>1047</v>
      </c>
    </row>
    <row r="3039" spans="1:8" ht="16" customHeight="1">
      <c r="A3039" s="185">
        <v>31</v>
      </c>
      <c r="B3039" s="193" t="s">
        <v>1066</v>
      </c>
      <c r="C3039" s="210" t="s">
        <v>3122</v>
      </c>
      <c r="D3039" s="271" t="s">
        <v>1046</v>
      </c>
      <c r="E3039" s="204"/>
      <c r="F3039" s="204">
        <v>202</v>
      </c>
      <c r="G3039" s="205">
        <v>69057.299999999697</v>
      </c>
      <c r="H3039" s="192" t="s">
        <v>1075</v>
      </c>
    </row>
    <row r="3040" spans="1:8" ht="16" customHeight="1">
      <c r="A3040" s="185">
        <v>31</v>
      </c>
      <c r="B3040" s="193" t="s">
        <v>1066</v>
      </c>
      <c r="C3040" s="210" t="s">
        <v>3123</v>
      </c>
      <c r="D3040" s="271" t="s">
        <v>1046</v>
      </c>
      <c r="E3040" s="204"/>
      <c r="F3040" s="204">
        <v>369.65</v>
      </c>
      <c r="G3040" s="205">
        <v>68687.649999999703</v>
      </c>
      <c r="H3040" s="192" t="s">
        <v>1077</v>
      </c>
    </row>
    <row r="3041" spans="1:8" ht="16" customHeight="1">
      <c r="A3041" s="185">
        <v>31</v>
      </c>
      <c r="B3041" s="193" t="s">
        <v>1066</v>
      </c>
      <c r="C3041" s="210" t="s">
        <v>3124</v>
      </c>
      <c r="D3041" s="271" t="s">
        <v>1046</v>
      </c>
      <c r="E3041" s="204"/>
      <c r="F3041" s="204">
        <v>359</v>
      </c>
      <c r="G3041" s="205">
        <v>68328.649999999703</v>
      </c>
      <c r="H3041" s="192" t="s">
        <v>1075</v>
      </c>
    </row>
    <row r="3042" spans="1:8" ht="16" customHeight="1">
      <c r="A3042" s="185">
        <v>31</v>
      </c>
      <c r="B3042" s="193" t="s">
        <v>1066</v>
      </c>
      <c r="C3042" s="210" t="s">
        <v>3125</v>
      </c>
      <c r="D3042" s="271" t="s">
        <v>1046</v>
      </c>
      <c r="E3042" s="204"/>
      <c r="F3042" s="204">
        <v>295.95</v>
      </c>
      <c r="G3042" s="205">
        <v>68032.699999999706</v>
      </c>
      <c r="H3042" s="192" t="s">
        <v>1075</v>
      </c>
    </row>
    <row r="3043" spans="1:8" ht="16" customHeight="1">
      <c r="A3043" s="185">
        <v>31</v>
      </c>
      <c r="B3043" s="193" t="s">
        <v>1066</v>
      </c>
      <c r="C3043" s="210" t="s">
        <v>3126</v>
      </c>
      <c r="D3043" s="271" t="s">
        <v>1046</v>
      </c>
      <c r="E3043" s="204"/>
      <c r="F3043" s="204">
        <v>478</v>
      </c>
      <c r="G3043" s="205">
        <v>67554.699999999706</v>
      </c>
      <c r="H3043" s="192" t="s">
        <v>1112</v>
      </c>
    </row>
    <row r="3044" spans="1:8" ht="16" customHeight="1">
      <c r="A3044" s="185">
        <v>31</v>
      </c>
      <c r="B3044" s="193" t="s">
        <v>1066</v>
      </c>
      <c r="C3044" s="210" t="s">
        <v>3127</v>
      </c>
      <c r="D3044" s="271" t="s">
        <v>1046</v>
      </c>
      <c r="E3044" s="204"/>
      <c r="F3044" s="204">
        <v>33.6</v>
      </c>
      <c r="G3044" s="205">
        <v>67521.0999999997</v>
      </c>
      <c r="H3044" s="192" t="s">
        <v>1075</v>
      </c>
    </row>
    <row r="3045" spans="1:8" ht="16" customHeight="1">
      <c r="A3045" s="185">
        <v>31</v>
      </c>
      <c r="B3045" s="193" t="s">
        <v>1066</v>
      </c>
      <c r="C3045" s="210" t="s">
        <v>3128</v>
      </c>
      <c r="D3045" s="271" t="s">
        <v>1046</v>
      </c>
      <c r="E3045" s="204"/>
      <c r="F3045" s="204">
        <v>67</v>
      </c>
      <c r="G3045" s="205">
        <v>67454.0999999997</v>
      </c>
      <c r="H3045" s="192" t="s">
        <v>1047</v>
      </c>
    </row>
    <row r="3046" spans="1:8" ht="16" customHeight="1">
      <c r="A3046" s="185">
        <v>31</v>
      </c>
      <c r="B3046" s="193" t="s">
        <v>1066</v>
      </c>
      <c r="C3046" s="210" t="s">
        <v>3129</v>
      </c>
      <c r="D3046" s="271" t="s">
        <v>1046</v>
      </c>
      <c r="E3046" s="204"/>
      <c r="F3046" s="204">
        <v>300</v>
      </c>
      <c r="G3046" s="205">
        <v>67154.0999999997</v>
      </c>
      <c r="H3046" s="192" t="s">
        <v>1110</v>
      </c>
    </row>
    <row r="3047" spans="1:8" ht="16" customHeight="1">
      <c r="A3047" s="185">
        <v>31</v>
      </c>
      <c r="B3047" s="193" t="s">
        <v>1066</v>
      </c>
      <c r="C3047" s="210" t="s">
        <v>3130</v>
      </c>
      <c r="D3047" s="271" t="s">
        <v>1046</v>
      </c>
      <c r="E3047" s="204"/>
      <c r="F3047" s="204">
        <v>264</v>
      </c>
      <c r="G3047" s="205">
        <v>66890.0999999997</v>
      </c>
      <c r="H3047" s="192" t="s">
        <v>1075</v>
      </c>
    </row>
    <row r="3048" spans="1:8" ht="16" customHeight="1">
      <c r="A3048" s="185">
        <v>31</v>
      </c>
      <c r="B3048" s="193" t="s">
        <v>1066</v>
      </c>
      <c r="C3048" s="210" t="s">
        <v>3131</v>
      </c>
      <c r="D3048" s="271" t="s">
        <v>1046</v>
      </c>
      <c r="E3048" s="204"/>
      <c r="F3048" s="204">
        <v>718</v>
      </c>
      <c r="G3048" s="205">
        <v>66172.0999999997</v>
      </c>
      <c r="H3048" s="192" t="s">
        <v>1081</v>
      </c>
    </row>
    <row r="3049" spans="1:8" ht="16" customHeight="1">
      <c r="A3049" s="185">
        <v>31</v>
      </c>
      <c r="B3049" s="193" t="s">
        <v>1066</v>
      </c>
      <c r="C3049" s="210" t="s">
        <v>3132</v>
      </c>
      <c r="D3049" s="271" t="s">
        <v>1046</v>
      </c>
      <c r="E3049" s="204"/>
      <c r="F3049" s="204">
        <v>60</v>
      </c>
      <c r="G3049" s="205">
        <v>66112.0999999997</v>
      </c>
      <c r="H3049" s="192" t="s">
        <v>1047</v>
      </c>
    </row>
    <row r="3050" spans="1:8" ht="16" customHeight="1">
      <c r="A3050" s="185">
        <v>31</v>
      </c>
      <c r="B3050" s="193" t="s">
        <v>1066</v>
      </c>
      <c r="C3050" s="210" t="s">
        <v>3133</v>
      </c>
      <c r="D3050" s="271" t="s">
        <v>1046</v>
      </c>
      <c r="E3050" s="204"/>
      <c r="F3050" s="204">
        <v>3200</v>
      </c>
      <c r="G3050" s="205">
        <v>62912.0999999997</v>
      </c>
      <c r="H3050" s="192" t="s">
        <v>1075</v>
      </c>
    </row>
    <row r="3051" spans="1:8" ht="16" customHeight="1">
      <c r="A3051" s="185">
        <v>31</v>
      </c>
      <c r="B3051" s="193" t="s">
        <v>1066</v>
      </c>
      <c r="C3051" s="210" t="s">
        <v>3134</v>
      </c>
      <c r="D3051" s="271" t="s">
        <v>1046</v>
      </c>
      <c r="E3051" s="204"/>
      <c r="F3051" s="204">
        <v>435</v>
      </c>
      <c r="G3051" s="205">
        <v>62477.0999999997</v>
      </c>
      <c r="H3051" s="192" t="s">
        <v>1047</v>
      </c>
    </row>
    <row r="3052" spans="1:8" ht="16" customHeight="1">
      <c r="A3052" s="185">
        <v>31</v>
      </c>
      <c r="B3052" s="193" t="s">
        <v>1066</v>
      </c>
      <c r="C3052" s="210" t="s">
        <v>3135</v>
      </c>
      <c r="D3052" s="271" t="s">
        <v>1046</v>
      </c>
      <c r="E3052" s="204"/>
      <c r="F3052" s="204">
        <v>3000</v>
      </c>
      <c r="G3052" s="205">
        <v>59477.0999999997</v>
      </c>
      <c r="H3052" s="192" t="s">
        <v>1050</v>
      </c>
    </row>
    <row r="3053" spans="1:8" ht="16" customHeight="1">
      <c r="A3053" s="185">
        <v>31</v>
      </c>
      <c r="B3053" s="193" t="s">
        <v>1066</v>
      </c>
      <c r="C3053" s="210" t="s">
        <v>3136</v>
      </c>
      <c r="D3053" s="271" t="s">
        <v>1046</v>
      </c>
      <c r="E3053" s="204"/>
      <c r="F3053" s="204">
        <v>285</v>
      </c>
      <c r="G3053" s="205">
        <v>59192.0999999997</v>
      </c>
      <c r="H3053" s="192" t="s">
        <v>1112</v>
      </c>
    </row>
    <row r="3054" spans="1:8" ht="16" customHeight="1">
      <c r="A3054" s="185">
        <v>31</v>
      </c>
      <c r="B3054" s="193" t="s">
        <v>1066</v>
      </c>
      <c r="C3054" s="210" t="s">
        <v>3137</v>
      </c>
      <c r="D3054" s="271" t="s">
        <v>1046</v>
      </c>
      <c r="E3054" s="204"/>
      <c r="F3054" s="204">
        <v>380</v>
      </c>
      <c r="G3054" s="205">
        <v>58812.0999999997</v>
      </c>
      <c r="H3054" s="192" t="s">
        <v>1047</v>
      </c>
    </row>
    <row r="3055" spans="1:8" ht="16" customHeight="1">
      <c r="A3055" s="185">
        <v>31</v>
      </c>
      <c r="B3055" s="193" t="s">
        <v>1066</v>
      </c>
      <c r="C3055" s="210" t="s">
        <v>3138</v>
      </c>
      <c r="D3055" s="271" t="s">
        <v>1046</v>
      </c>
      <c r="E3055" s="204"/>
      <c r="F3055" s="204">
        <v>979.88</v>
      </c>
      <c r="G3055" s="205">
        <v>57832.219999999703</v>
      </c>
      <c r="H3055" s="192" t="s">
        <v>1112</v>
      </c>
    </row>
    <row r="3056" spans="1:8" ht="16" customHeight="1">
      <c r="A3056" s="185">
        <v>31</v>
      </c>
      <c r="B3056" s="193" t="s">
        <v>1066</v>
      </c>
      <c r="C3056" s="210" t="s">
        <v>3139</v>
      </c>
      <c r="D3056" s="271" t="s">
        <v>1046</v>
      </c>
      <c r="E3056" s="204"/>
      <c r="F3056" s="204">
        <v>165</v>
      </c>
      <c r="G3056" s="205">
        <v>57667.219999999703</v>
      </c>
      <c r="H3056" s="192" t="s">
        <v>1075</v>
      </c>
    </row>
    <row r="3057" spans="1:8" ht="16" customHeight="1">
      <c r="A3057" s="185">
        <v>31</v>
      </c>
      <c r="B3057" s="193" t="s">
        <v>1066</v>
      </c>
      <c r="C3057" s="210" t="s">
        <v>3140</v>
      </c>
      <c r="D3057" s="271" t="s">
        <v>1046</v>
      </c>
      <c r="E3057" s="204"/>
      <c r="F3057" s="204">
        <v>1981</v>
      </c>
      <c r="G3057" s="205">
        <v>55623.219999999703</v>
      </c>
      <c r="H3057" s="192" t="s">
        <v>1112</v>
      </c>
    </row>
    <row r="3058" spans="1:8" ht="16" customHeight="1">
      <c r="A3058" s="185">
        <v>31</v>
      </c>
      <c r="B3058" s="193" t="s">
        <v>1066</v>
      </c>
      <c r="C3058" s="210" t="s">
        <v>3141</v>
      </c>
      <c r="D3058" s="271" t="s">
        <v>1046</v>
      </c>
      <c r="E3058" s="204"/>
      <c r="F3058" s="204">
        <v>1500</v>
      </c>
      <c r="G3058" s="205">
        <v>54123.219999999703</v>
      </c>
      <c r="H3058" s="192" t="s">
        <v>1077</v>
      </c>
    </row>
    <row r="3059" spans="1:8" ht="16" customHeight="1">
      <c r="A3059" s="185">
        <v>31</v>
      </c>
      <c r="B3059" s="193" t="s">
        <v>1066</v>
      </c>
      <c r="C3059" s="210" t="s">
        <v>3142</v>
      </c>
      <c r="D3059" s="271" t="s">
        <v>1046</v>
      </c>
      <c r="E3059" s="204"/>
      <c r="F3059" s="204">
        <v>1162.5</v>
      </c>
      <c r="G3059" s="205">
        <v>52960.719999999703</v>
      </c>
      <c r="H3059" s="192" t="s">
        <v>1110</v>
      </c>
    </row>
    <row r="3060" spans="1:8" ht="16" customHeight="1">
      <c r="A3060" s="185">
        <v>31</v>
      </c>
      <c r="B3060" s="193" t="s">
        <v>1066</v>
      </c>
      <c r="C3060" s="210" t="s">
        <v>3143</v>
      </c>
      <c r="D3060" s="271" t="s">
        <v>1046</v>
      </c>
      <c r="E3060" s="204"/>
      <c r="F3060" s="204">
        <v>36974</v>
      </c>
      <c r="G3060" s="205">
        <v>15986.719999999699</v>
      </c>
      <c r="H3060" s="192" t="s">
        <v>1110</v>
      </c>
    </row>
    <row r="3061" spans="1:8" ht="16" customHeight="1">
      <c r="A3061" s="185">
        <v>31</v>
      </c>
      <c r="B3061" s="193" t="s">
        <v>1066</v>
      </c>
      <c r="C3061" s="210" t="s">
        <v>3144</v>
      </c>
      <c r="D3061" s="271" t="s">
        <v>1046</v>
      </c>
      <c r="E3061" s="204"/>
      <c r="F3061" s="204">
        <v>6000</v>
      </c>
      <c r="G3061" s="205">
        <v>9986.7199999996992</v>
      </c>
      <c r="H3061" s="192" t="s">
        <v>1110</v>
      </c>
    </row>
    <row r="3062" spans="1:8" ht="16" customHeight="1">
      <c r="A3062" s="185">
        <v>31</v>
      </c>
      <c r="B3062" s="193" t="s">
        <v>1066</v>
      </c>
      <c r="C3062" s="210" t="s">
        <v>3145</v>
      </c>
      <c r="D3062" s="271" t="s">
        <v>1046</v>
      </c>
      <c r="E3062" s="204"/>
      <c r="F3062" s="204">
        <v>5565</v>
      </c>
      <c r="G3062" s="205">
        <v>4421.7199999997001</v>
      </c>
      <c r="H3062" s="192" t="s">
        <v>1110</v>
      </c>
    </row>
    <row r="3063" spans="1:8" ht="16" customHeight="1">
      <c r="A3063" s="185">
        <v>31</v>
      </c>
      <c r="B3063" s="193" t="s">
        <v>1066</v>
      </c>
      <c r="C3063" s="210" t="s">
        <v>3146</v>
      </c>
      <c r="D3063" s="271" t="s">
        <v>1046</v>
      </c>
      <c r="E3063" s="204"/>
      <c r="F3063" s="204">
        <v>3800</v>
      </c>
      <c r="G3063" s="205">
        <v>597.41999999970301</v>
      </c>
      <c r="H3063" s="192" t="s">
        <v>1112</v>
      </c>
    </row>
    <row r="3064" spans="1:8" ht="16" customHeight="1">
      <c r="A3064" s="185">
        <v>31</v>
      </c>
      <c r="B3064" s="193" t="s">
        <v>1067</v>
      </c>
      <c r="C3064" s="210" t="s">
        <v>3147</v>
      </c>
      <c r="D3064" s="271" t="s">
        <v>1046</v>
      </c>
      <c r="E3064" s="204"/>
      <c r="F3064" s="204">
        <v>239</v>
      </c>
      <c r="G3064" s="205">
        <v>200353.92000000001</v>
      </c>
      <c r="H3064" s="192" t="s">
        <v>1075</v>
      </c>
    </row>
    <row r="3065" spans="1:8" ht="16" customHeight="1">
      <c r="A3065" s="185">
        <v>31</v>
      </c>
      <c r="B3065" s="193" t="s">
        <v>1067</v>
      </c>
      <c r="C3065" s="210" t="s">
        <v>3148</v>
      </c>
      <c r="D3065" s="271" t="s">
        <v>1046</v>
      </c>
      <c r="E3065" s="204"/>
      <c r="F3065" s="204">
        <v>20</v>
      </c>
      <c r="G3065" s="205">
        <v>200333.92</v>
      </c>
      <c r="H3065" s="192" t="s">
        <v>1047</v>
      </c>
    </row>
    <row r="3066" spans="1:8" ht="16" customHeight="1">
      <c r="A3066" s="185">
        <v>31</v>
      </c>
      <c r="B3066" s="193" t="s">
        <v>1067</v>
      </c>
      <c r="C3066" s="210" t="s">
        <v>3149</v>
      </c>
      <c r="D3066" s="271" t="s">
        <v>1046</v>
      </c>
      <c r="E3066" s="204"/>
      <c r="F3066" s="204">
        <v>233</v>
      </c>
      <c r="G3066" s="205">
        <v>200100.92</v>
      </c>
      <c r="H3066" s="192" t="s">
        <v>1075</v>
      </c>
    </row>
    <row r="3067" spans="1:8" ht="16" customHeight="1">
      <c r="A3067" s="185">
        <v>31</v>
      </c>
      <c r="B3067" s="193" t="s">
        <v>1067</v>
      </c>
      <c r="C3067" s="210" t="s">
        <v>3150</v>
      </c>
      <c r="D3067" s="271" t="s">
        <v>1046</v>
      </c>
      <c r="E3067" s="204"/>
      <c r="F3067" s="204">
        <v>2297.69</v>
      </c>
      <c r="G3067" s="205">
        <v>197803.23</v>
      </c>
      <c r="H3067" s="192" t="s">
        <v>1077</v>
      </c>
    </row>
    <row r="3068" spans="1:8" ht="16" customHeight="1">
      <c r="A3068" s="185">
        <v>31</v>
      </c>
      <c r="B3068" s="193" t="s">
        <v>1067</v>
      </c>
      <c r="C3068" s="210" t="s">
        <v>3151</v>
      </c>
      <c r="D3068" s="271" t="s">
        <v>1046</v>
      </c>
      <c r="E3068" s="204"/>
      <c r="F3068" s="204">
        <v>851.8</v>
      </c>
      <c r="G3068" s="205">
        <v>196951.43</v>
      </c>
      <c r="H3068" s="192" t="s">
        <v>1075</v>
      </c>
    </row>
    <row r="3069" spans="1:8" ht="16" customHeight="1">
      <c r="A3069" s="185">
        <v>31</v>
      </c>
      <c r="B3069" s="193" t="s">
        <v>1067</v>
      </c>
      <c r="C3069" s="210" t="s">
        <v>3152</v>
      </c>
      <c r="D3069" s="271" t="s">
        <v>1046</v>
      </c>
      <c r="E3069" s="204"/>
      <c r="F3069" s="204">
        <v>233</v>
      </c>
      <c r="G3069" s="205">
        <v>196718.43</v>
      </c>
      <c r="H3069" s="192" t="s">
        <v>1110</v>
      </c>
    </row>
    <row r="3070" spans="1:8" ht="16" customHeight="1">
      <c r="A3070" s="185">
        <v>31</v>
      </c>
      <c r="B3070" s="193" t="s">
        <v>1067</v>
      </c>
      <c r="C3070" s="210" t="s">
        <v>3153</v>
      </c>
      <c r="D3070" s="271" t="s">
        <v>1046</v>
      </c>
      <c r="E3070" s="204"/>
      <c r="F3070" s="204">
        <v>48</v>
      </c>
      <c r="G3070" s="205">
        <v>196670.43</v>
      </c>
      <c r="H3070" s="192" t="s">
        <v>1075</v>
      </c>
    </row>
    <row r="3071" spans="1:8" ht="16" customHeight="1">
      <c r="A3071" s="185">
        <v>31</v>
      </c>
      <c r="B3071" s="193" t="s">
        <v>1067</v>
      </c>
      <c r="C3071" s="210" t="s">
        <v>3154</v>
      </c>
      <c r="D3071" s="271" t="s">
        <v>1046</v>
      </c>
      <c r="E3071" s="204"/>
      <c r="F3071" s="204">
        <v>155</v>
      </c>
      <c r="G3071" s="205">
        <v>196515.43</v>
      </c>
      <c r="H3071" s="192" t="s">
        <v>1075</v>
      </c>
    </row>
    <row r="3072" spans="1:8" ht="16" customHeight="1">
      <c r="A3072" s="185">
        <v>31</v>
      </c>
      <c r="B3072" s="193" t="s">
        <v>1067</v>
      </c>
      <c r="C3072" s="210" t="s">
        <v>3155</v>
      </c>
      <c r="D3072" s="271" t="s">
        <v>1046</v>
      </c>
      <c r="E3072" s="204"/>
      <c r="F3072" s="204">
        <v>2370.6</v>
      </c>
      <c r="G3072" s="205">
        <v>194144.83</v>
      </c>
      <c r="H3072" s="192" t="s">
        <v>1102</v>
      </c>
    </row>
    <row r="3073" spans="1:8" ht="16" customHeight="1">
      <c r="A3073" s="185">
        <v>31</v>
      </c>
      <c r="B3073" s="193" t="s">
        <v>1067</v>
      </c>
      <c r="C3073" s="210" t="s">
        <v>3156</v>
      </c>
      <c r="D3073" s="271" t="s">
        <v>1046</v>
      </c>
      <c r="E3073" s="204"/>
      <c r="F3073" s="204">
        <v>197.29</v>
      </c>
      <c r="G3073" s="205">
        <v>193947.54</v>
      </c>
      <c r="H3073" s="192" t="s">
        <v>1047</v>
      </c>
    </row>
    <row r="3074" spans="1:8" ht="16" customHeight="1">
      <c r="A3074" s="185">
        <v>31</v>
      </c>
      <c r="B3074" s="193" t="s">
        <v>1067</v>
      </c>
      <c r="C3074" s="210" t="s">
        <v>3157</v>
      </c>
      <c r="D3074" s="271" t="s">
        <v>1046</v>
      </c>
      <c r="E3074" s="204"/>
      <c r="F3074" s="204">
        <v>360</v>
      </c>
      <c r="G3074" s="205">
        <v>193587.54</v>
      </c>
      <c r="H3074" s="192" t="s">
        <v>1047</v>
      </c>
    </row>
    <row r="3075" spans="1:8" ht="16" customHeight="1">
      <c r="A3075" s="185">
        <v>31</v>
      </c>
      <c r="B3075" s="193" t="s">
        <v>1067</v>
      </c>
      <c r="C3075" s="210" t="s">
        <v>3158</v>
      </c>
      <c r="D3075" s="271" t="s">
        <v>1046</v>
      </c>
      <c r="E3075" s="204"/>
      <c r="F3075" s="204">
        <v>27</v>
      </c>
      <c r="G3075" s="205">
        <v>193560.54</v>
      </c>
      <c r="H3075" s="192" t="s">
        <v>1053</v>
      </c>
    </row>
    <row r="3076" spans="1:8" ht="16" customHeight="1">
      <c r="A3076" s="185">
        <v>31</v>
      </c>
      <c r="B3076" s="193" t="s">
        <v>1067</v>
      </c>
      <c r="C3076" s="210" t="s">
        <v>3159</v>
      </c>
      <c r="D3076" s="271" t="s">
        <v>1046</v>
      </c>
      <c r="E3076" s="204"/>
      <c r="F3076" s="204">
        <v>10536</v>
      </c>
      <c r="G3076" s="205">
        <v>183024.54</v>
      </c>
      <c r="H3076" s="192" t="s">
        <v>1110</v>
      </c>
    </row>
    <row r="3077" spans="1:8" ht="16" customHeight="1">
      <c r="A3077" s="185">
        <v>31</v>
      </c>
      <c r="B3077" s="193" t="s">
        <v>1067</v>
      </c>
      <c r="C3077" s="210" t="s">
        <v>3160</v>
      </c>
      <c r="D3077" s="271" t="s">
        <v>1046</v>
      </c>
      <c r="E3077" s="204"/>
      <c r="F3077" s="204">
        <v>4800</v>
      </c>
      <c r="G3077" s="205">
        <v>178224.54</v>
      </c>
      <c r="H3077" s="192" t="s">
        <v>1077</v>
      </c>
    </row>
    <row r="3078" spans="1:8" ht="16" customHeight="1">
      <c r="A3078" s="185">
        <v>31</v>
      </c>
      <c r="B3078" s="193" t="s">
        <v>1067</v>
      </c>
      <c r="C3078" s="210" t="s">
        <v>3161</v>
      </c>
      <c r="D3078" s="271" t="s">
        <v>1046</v>
      </c>
      <c r="E3078" s="204"/>
      <c r="F3078" s="204">
        <v>8700</v>
      </c>
      <c r="G3078" s="205">
        <v>169524.54</v>
      </c>
      <c r="H3078" s="192" t="s">
        <v>1110</v>
      </c>
    </row>
    <row r="3079" spans="1:8" ht="16" customHeight="1">
      <c r="A3079" s="185">
        <v>31</v>
      </c>
      <c r="B3079" s="193" t="s">
        <v>1067</v>
      </c>
      <c r="C3079" s="210" t="s">
        <v>3162</v>
      </c>
      <c r="D3079" s="271" t="s">
        <v>1046</v>
      </c>
      <c r="E3079" s="204"/>
      <c r="F3079" s="204">
        <v>72030</v>
      </c>
      <c r="G3079" s="205">
        <v>87392.839999999705</v>
      </c>
      <c r="H3079" s="192" t="s">
        <v>1110</v>
      </c>
    </row>
    <row r="3080" spans="1:8" ht="16" customHeight="1">
      <c r="A3080" s="185">
        <v>31</v>
      </c>
      <c r="B3080" s="193" t="s">
        <v>1067</v>
      </c>
      <c r="C3080" s="210" t="s">
        <v>3163</v>
      </c>
      <c r="D3080" s="271" t="s">
        <v>1046</v>
      </c>
      <c r="E3080" s="204"/>
      <c r="F3080" s="204">
        <v>225.57</v>
      </c>
      <c r="G3080" s="205">
        <v>309865.46999999997</v>
      </c>
      <c r="H3080" s="192" t="s">
        <v>1083</v>
      </c>
    </row>
    <row r="3081" spans="1:8" ht="16" customHeight="1">
      <c r="A3081" s="185">
        <v>31</v>
      </c>
      <c r="B3081" s="193" t="s">
        <v>1067</v>
      </c>
      <c r="C3081" s="210" t="s">
        <v>3164</v>
      </c>
      <c r="D3081" s="271" t="s">
        <v>1046</v>
      </c>
      <c r="E3081" s="204"/>
      <c r="F3081" s="204">
        <v>800</v>
      </c>
      <c r="G3081" s="205">
        <v>309065.46999999997</v>
      </c>
      <c r="H3081" s="192" t="s">
        <v>1128</v>
      </c>
    </row>
    <row r="3082" spans="1:8" ht="16" customHeight="1">
      <c r="A3082" s="185">
        <v>31</v>
      </c>
      <c r="B3082" s="193" t="s">
        <v>1067</v>
      </c>
      <c r="C3082" s="210" t="s">
        <v>3165</v>
      </c>
      <c r="D3082" s="271" t="s">
        <v>1046</v>
      </c>
      <c r="E3082" s="204"/>
      <c r="F3082" s="204">
        <v>21</v>
      </c>
      <c r="G3082" s="205">
        <v>309044.46999999997</v>
      </c>
      <c r="H3082" s="192" t="s">
        <v>1053</v>
      </c>
    </row>
    <row r="3083" spans="1:8" ht="16" customHeight="1">
      <c r="A3083" s="185">
        <v>31</v>
      </c>
      <c r="B3083" s="193" t="s">
        <v>1067</v>
      </c>
      <c r="C3083" s="210" t="s">
        <v>3166</v>
      </c>
      <c r="D3083" s="271" t="s">
        <v>1046</v>
      </c>
      <c r="E3083" s="204"/>
      <c r="F3083" s="204">
        <v>481.5</v>
      </c>
      <c r="G3083" s="205">
        <v>308562.96999999997</v>
      </c>
      <c r="H3083" s="192" t="s">
        <v>1075</v>
      </c>
    </row>
    <row r="3084" spans="1:8" ht="16" customHeight="1">
      <c r="A3084" s="185">
        <v>31</v>
      </c>
      <c r="B3084" s="193" t="s">
        <v>1067</v>
      </c>
      <c r="C3084" s="210" t="s">
        <v>3167</v>
      </c>
      <c r="D3084" s="271" t="s">
        <v>1046</v>
      </c>
      <c r="E3084" s="204"/>
      <c r="F3084" s="204">
        <v>276</v>
      </c>
      <c r="G3084" s="205">
        <v>308286.96999999997</v>
      </c>
      <c r="H3084" s="192" t="s">
        <v>1075</v>
      </c>
    </row>
    <row r="3085" spans="1:8" ht="16" customHeight="1">
      <c r="A3085" s="185">
        <v>31</v>
      </c>
      <c r="B3085" s="193" t="s">
        <v>1067</v>
      </c>
      <c r="C3085" s="210" t="s">
        <v>3168</v>
      </c>
      <c r="D3085" s="271" t="s">
        <v>1046</v>
      </c>
      <c r="E3085" s="204"/>
      <c r="F3085" s="204">
        <v>36</v>
      </c>
      <c r="G3085" s="205">
        <v>308250.96999999997</v>
      </c>
      <c r="H3085" s="192" t="s">
        <v>1095</v>
      </c>
    </row>
    <row r="3086" spans="1:8" ht="16" customHeight="1">
      <c r="A3086" s="185">
        <v>31</v>
      </c>
      <c r="B3086" s="193" t="s">
        <v>1067</v>
      </c>
      <c r="C3086" s="210" t="s">
        <v>3169</v>
      </c>
      <c r="D3086" s="271" t="s">
        <v>1046</v>
      </c>
      <c r="E3086" s="204"/>
      <c r="F3086" s="204">
        <v>406.5</v>
      </c>
      <c r="G3086" s="205">
        <v>307844.46999999997</v>
      </c>
      <c r="H3086" s="192" t="s">
        <v>1075</v>
      </c>
    </row>
    <row r="3087" spans="1:8" ht="16" customHeight="1">
      <c r="A3087" s="185">
        <v>31</v>
      </c>
      <c r="B3087" s="193" t="s">
        <v>1067</v>
      </c>
      <c r="C3087" s="210" t="s">
        <v>3170</v>
      </c>
      <c r="D3087" s="271" t="s">
        <v>1046</v>
      </c>
      <c r="E3087" s="204"/>
      <c r="F3087" s="204">
        <v>500.5</v>
      </c>
      <c r="G3087" s="205">
        <v>307343.96999999997</v>
      </c>
      <c r="H3087" s="192" t="s">
        <v>1075</v>
      </c>
    </row>
    <row r="3088" spans="1:8" ht="16" customHeight="1">
      <c r="A3088" s="185">
        <v>31</v>
      </c>
      <c r="B3088" s="193" t="s">
        <v>1067</v>
      </c>
      <c r="C3088" s="210" t="s">
        <v>3171</v>
      </c>
      <c r="D3088" s="271" t="s">
        <v>1046</v>
      </c>
      <c r="E3088" s="204"/>
      <c r="F3088" s="204">
        <v>500</v>
      </c>
      <c r="G3088" s="205">
        <v>306843.96999999997</v>
      </c>
      <c r="H3088" s="192" t="s">
        <v>1112</v>
      </c>
    </row>
    <row r="3089" spans="1:8" ht="16" customHeight="1">
      <c r="A3089" s="185">
        <v>31</v>
      </c>
      <c r="B3089" s="193" t="s">
        <v>1067</v>
      </c>
      <c r="C3089" s="210" t="s">
        <v>3172</v>
      </c>
      <c r="D3089" s="271" t="s">
        <v>1046</v>
      </c>
      <c r="E3089" s="204"/>
      <c r="F3089" s="204">
        <v>203</v>
      </c>
      <c r="G3089" s="205">
        <v>306640.96999999997</v>
      </c>
      <c r="H3089" s="192" t="s">
        <v>1075</v>
      </c>
    </row>
    <row r="3090" spans="1:8" ht="16" customHeight="1">
      <c r="A3090" s="185">
        <v>31</v>
      </c>
      <c r="B3090" s="193" t="s">
        <v>1067</v>
      </c>
      <c r="C3090" s="210" t="s">
        <v>3173</v>
      </c>
      <c r="D3090" s="271" t="s">
        <v>1046</v>
      </c>
      <c r="E3090" s="204"/>
      <c r="F3090" s="204">
        <v>344</v>
      </c>
      <c r="G3090" s="205">
        <v>306296.96999999997</v>
      </c>
      <c r="H3090" s="192" t="s">
        <v>1075</v>
      </c>
    </row>
    <row r="3091" spans="1:8" ht="16" customHeight="1">
      <c r="A3091" s="185">
        <v>31</v>
      </c>
      <c r="B3091" s="193" t="s">
        <v>1067</v>
      </c>
      <c r="C3091" s="210" t="s">
        <v>3174</v>
      </c>
      <c r="D3091" s="271" t="s">
        <v>1046</v>
      </c>
      <c r="E3091" s="204"/>
      <c r="F3091" s="204">
        <v>11930</v>
      </c>
      <c r="G3091" s="205">
        <v>294366.96999999997</v>
      </c>
      <c r="H3091" s="192" t="s">
        <v>1047</v>
      </c>
    </row>
    <row r="3092" spans="1:8" ht="16" customHeight="1">
      <c r="A3092" s="185">
        <v>31</v>
      </c>
      <c r="B3092" s="193" t="s">
        <v>1067</v>
      </c>
      <c r="C3092" s="210" t="s">
        <v>3175</v>
      </c>
      <c r="D3092" s="271" t="s">
        <v>1046</v>
      </c>
      <c r="E3092" s="204"/>
      <c r="F3092" s="204">
        <v>748</v>
      </c>
      <c r="G3092" s="205">
        <v>293618.96999999997</v>
      </c>
      <c r="H3092" s="192" t="s">
        <v>1075</v>
      </c>
    </row>
    <row r="3093" spans="1:8" ht="16" customHeight="1">
      <c r="A3093" s="185">
        <v>31</v>
      </c>
      <c r="B3093" s="193" t="s">
        <v>1067</v>
      </c>
      <c r="C3093" s="210" t="s">
        <v>3176</v>
      </c>
      <c r="D3093" s="271" t="s">
        <v>1046</v>
      </c>
      <c r="E3093" s="204"/>
      <c r="F3093" s="204">
        <v>981.44</v>
      </c>
      <c r="G3093" s="205">
        <v>292637.53000000003</v>
      </c>
      <c r="H3093" s="192" t="s">
        <v>1047</v>
      </c>
    </row>
    <row r="3094" spans="1:8" ht="16" customHeight="1">
      <c r="A3094" s="185">
        <v>31</v>
      </c>
      <c r="B3094" s="193" t="s">
        <v>1067</v>
      </c>
      <c r="C3094" s="210" t="s">
        <v>3177</v>
      </c>
      <c r="D3094" s="271" t="s">
        <v>1046</v>
      </c>
      <c r="E3094" s="204"/>
      <c r="F3094" s="204">
        <v>8825</v>
      </c>
      <c r="G3094" s="205">
        <v>283812.53000000003</v>
      </c>
      <c r="H3094" s="192" t="s">
        <v>1047</v>
      </c>
    </row>
    <row r="3095" spans="1:8" ht="16" customHeight="1">
      <c r="A3095" s="185">
        <v>31</v>
      </c>
      <c r="B3095" s="193" t="s">
        <v>1067</v>
      </c>
      <c r="C3095" s="210" t="s">
        <v>3178</v>
      </c>
      <c r="D3095" s="271" t="s">
        <v>1046</v>
      </c>
      <c r="E3095" s="204"/>
      <c r="F3095" s="204">
        <v>201.5</v>
      </c>
      <c r="G3095" s="205">
        <v>283611.03000000003</v>
      </c>
      <c r="H3095" s="192" t="s">
        <v>1075</v>
      </c>
    </row>
    <row r="3096" spans="1:8" ht="16" customHeight="1">
      <c r="A3096" s="185">
        <v>31</v>
      </c>
      <c r="B3096" s="193" t="s">
        <v>1067</v>
      </c>
      <c r="C3096" s="210" t="s">
        <v>3179</v>
      </c>
      <c r="D3096" s="271" t="s">
        <v>1046</v>
      </c>
      <c r="E3096" s="204"/>
      <c r="F3096" s="204">
        <v>263</v>
      </c>
      <c r="G3096" s="205">
        <v>283348.03000000003</v>
      </c>
      <c r="H3096" s="192" t="s">
        <v>1075</v>
      </c>
    </row>
    <row r="3097" spans="1:8" ht="16" customHeight="1">
      <c r="A3097" s="185">
        <v>31</v>
      </c>
      <c r="B3097" s="193" t="s">
        <v>1067</v>
      </c>
      <c r="C3097" s="210" t="s">
        <v>3180</v>
      </c>
      <c r="D3097" s="271" t="s">
        <v>1046</v>
      </c>
      <c r="E3097" s="204"/>
      <c r="F3097" s="204">
        <v>348</v>
      </c>
      <c r="G3097" s="205">
        <v>283000.03000000003</v>
      </c>
      <c r="H3097" s="192" t="s">
        <v>1112</v>
      </c>
    </row>
    <row r="3098" spans="1:8" ht="16" customHeight="1">
      <c r="A3098" s="185">
        <v>31</v>
      </c>
      <c r="B3098" s="193" t="s">
        <v>1067</v>
      </c>
      <c r="C3098" s="210" t="s">
        <v>3181</v>
      </c>
      <c r="D3098" s="271" t="s">
        <v>1046</v>
      </c>
      <c r="E3098" s="204"/>
      <c r="F3098" s="204">
        <v>142</v>
      </c>
      <c r="G3098" s="205">
        <v>282858.03000000003</v>
      </c>
      <c r="H3098" s="192" t="s">
        <v>1093</v>
      </c>
    </row>
    <row r="3099" spans="1:8" ht="16" customHeight="1">
      <c r="A3099" s="185">
        <v>31</v>
      </c>
      <c r="B3099" s="193" t="s">
        <v>1067</v>
      </c>
      <c r="C3099" s="210" t="s">
        <v>3182</v>
      </c>
      <c r="D3099" s="271" t="s">
        <v>1046</v>
      </c>
      <c r="E3099" s="204"/>
      <c r="F3099" s="204">
        <v>1000</v>
      </c>
      <c r="G3099" s="205">
        <v>281858.03000000003</v>
      </c>
      <c r="H3099" s="192" t="s">
        <v>1110</v>
      </c>
    </row>
    <row r="3100" spans="1:8" ht="16" customHeight="1">
      <c r="A3100" s="185">
        <v>31</v>
      </c>
      <c r="B3100" s="193" t="s">
        <v>1067</v>
      </c>
      <c r="C3100" s="210" t="s">
        <v>3183</v>
      </c>
      <c r="D3100" s="271" t="s">
        <v>1046</v>
      </c>
      <c r="E3100" s="204"/>
      <c r="F3100" s="204">
        <v>460</v>
      </c>
      <c r="G3100" s="205">
        <v>281398.03000000003</v>
      </c>
      <c r="H3100" s="192" t="s">
        <v>1047</v>
      </c>
    </row>
    <row r="3101" spans="1:8" ht="16" customHeight="1">
      <c r="A3101" s="185">
        <v>31</v>
      </c>
      <c r="B3101" s="193" t="s">
        <v>1067</v>
      </c>
      <c r="C3101" s="210" t="s">
        <v>3184</v>
      </c>
      <c r="D3101" s="271" t="s">
        <v>1046</v>
      </c>
      <c r="E3101" s="204"/>
      <c r="F3101" s="204">
        <v>5000</v>
      </c>
      <c r="G3101" s="205">
        <v>276398.03000000003</v>
      </c>
      <c r="H3101" s="192" t="s">
        <v>1110</v>
      </c>
    </row>
    <row r="3102" spans="1:8" ht="16" customHeight="1">
      <c r="A3102" s="185">
        <v>31</v>
      </c>
      <c r="B3102" s="193" t="s">
        <v>1067</v>
      </c>
      <c r="C3102" s="210" t="s">
        <v>3185</v>
      </c>
      <c r="D3102" s="271" t="s">
        <v>1046</v>
      </c>
      <c r="E3102" s="204"/>
      <c r="F3102" s="204">
        <v>173.66</v>
      </c>
      <c r="G3102" s="205">
        <v>276224.37</v>
      </c>
      <c r="H3102" s="192" t="s">
        <v>1075</v>
      </c>
    </row>
    <row r="3103" spans="1:8" ht="16" customHeight="1">
      <c r="A3103" s="185">
        <v>31</v>
      </c>
      <c r="B3103" s="193" t="s">
        <v>1067</v>
      </c>
      <c r="C3103" s="210" t="s">
        <v>3186</v>
      </c>
      <c r="D3103" s="271" t="s">
        <v>1046</v>
      </c>
      <c r="E3103" s="204"/>
      <c r="F3103" s="204">
        <v>280</v>
      </c>
      <c r="G3103" s="205">
        <v>275944.37</v>
      </c>
      <c r="H3103" s="192" t="s">
        <v>1047</v>
      </c>
    </row>
    <row r="3104" spans="1:8" ht="16" customHeight="1">
      <c r="A3104" s="185">
        <v>31</v>
      </c>
      <c r="B3104" s="193" t="s">
        <v>1067</v>
      </c>
      <c r="C3104" s="210" t="s">
        <v>3187</v>
      </c>
      <c r="D3104" s="271" t="s">
        <v>1046</v>
      </c>
      <c r="E3104" s="204"/>
      <c r="F3104" s="204">
        <v>200</v>
      </c>
      <c r="G3104" s="205">
        <v>275744.37</v>
      </c>
      <c r="H3104" s="192" t="s">
        <v>1077</v>
      </c>
    </row>
    <row r="3105" spans="1:8" ht="16" customHeight="1">
      <c r="A3105" s="185">
        <v>31</v>
      </c>
      <c r="B3105" s="193" t="s">
        <v>1067</v>
      </c>
      <c r="C3105" s="210" t="s">
        <v>3188</v>
      </c>
      <c r="D3105" s="271" t="s">
        <v>1046</v>
      </c>
      <c r="E3105" s="204"/>
      <c r="F3105" s="204">
        <v>255</v>
      </c>
      <c r="G3105" s="205">
        <v>275489.37</v>
      </c>
      <c r="H3105" s="192" t="s">
        <v>1075</v>
      </c>
    </row>
    <row r="3106" spans="1:8" ht="16" customHeight="1">
      <c r="A3106" s="185">
        <v>31</v>
      </c>
      <c r="B3106" s="193" t="s">
        <v>1067</v>
      </c>
      <c r="C3106" s="210" t="s">
        <v>3189</v>
      </c>
      <c r="D3106" s="271" t="s">
        <v>1046</v>
      </c>
      <c r="E3106" s="204"/>
      <c r="F3106" s="204">
        <v>748.3</v>
      </c>
      <c r="G3106" s="205">
        <v>274741.07</v>
      </c>
      <c r="H3106" s="192" t="s">
        <v>1075</v>
      </c>
    </row>
    <row r="3107" spans="1:8" ht="16" customHeight="1">
      <c r="A3107" s="185">
        <v>31</v>
      </c>
      <c r="B3107" s="193" t="s">
        <v>1067</v>
      </c>
      <c r="C3107" s="210" t="s">
        <v>3190</v>
      </c>
      <c r="D3107" s="271" t="s">
        <v>1046</v>
      </c>
      <c r="E3107" s="204"/>
      <c r="F3107" s="204">
        <v>651.5</v>
      </c>
      <c r="G3107" s="205">
        <v>274089.57</v>
      </c>
      <c r="H3107" s="192" t="s">
        <v>1075</v>
      </c>
    </row>
    <row r="3108" spans="1:8" ht="16" customHeight="1">
      <c r="A3108" s="185">
        <v>31</v>
      </c>
      <c r="B3108" s="193" t="s">
        <v>1067</v>
      </c>
      <c r="C3108" s="210" t="s">
        <v>3191</v>
      </c>
      <c r="D3108" s="271" t="s">
        <v>1046</v>
      </c>
      <c r="E3108" s="204"/>
      <c r="F3108" s="204">
        <v>500</v>
      </c>
      <c r="G3108" s="205">
        <v>273589.57</v>
      </c>
      <c r="H3108" s="192" t="s">
        <v>1053</v>
      </c>
    </row>
    <row r="3109" spans="1:8" ht="16" customHeight="1">
      <c r="A3109" s="185">
        <v>31</v>
      </c>
      <c r="B3109" s="193" t="s">
        <v>1067</v>
      </c>
      <c r="C3109" s="210" t="s">
        <v>3192</v>
      </c>
      <c r="D3109" s="271" t="s">
        <v>1046</v>
      </c>
      <c r="E3109" s="204"/>
      <c r="F3109" s="204">
        <v>20000</v>
      </c>
      <c r="G3109" s="205">
        <v>253589.57</v>
      </c>
      <c r="H3109" s="192" t="s">
        <v>1050</v>
      </c>
    </row>
    <row r="3110" spans="1:8" ht="16" customHeight="1">
      <c r="A3110" s="185">
        <v>31</v>
      </c>
      <c r="B3110" s="193" t="s">
        <v>1067</v>
      </c>
      <c r="C3110" s="210" t="s">
        <v>3193</v>
      </c>
      <c r="D3110" s="271" t="s">
        <v>1046</v>
      </c>
      <c r="E3110" s="204"/>
      <c r="F3110" s="204">
        <v>304</v>
      </c>
      <c r="G3110" s="205">
        <v>253285.57</v>
      </c>
      <c r="H3110" s="192" t="s">
        <v>1075</v>
      </c>
    </row>
    <row r="3111" spans="1:8" ht="16" customHeight="1">
      <c r="A3111" s="185">
        <v>31</v>
      </c>
      <c r="B3111" s="193" t="s">
        <v>1067</v>
      </c>
      <c r="C3111" s="210" t="s">
        <v>2852</v>
      </c>
      <c r="D3111" s="271" t="s">
        <v>1046</v>
      </c>
      <c r="E3111" s="204"/>
      <c r="F3111" s="204">
        <v>20000</v>
      </c>
      <c r="G3111" s="205">
        <v>233285.57</v>
      </c>
      <c r="H3111" s="192" t="s">
        <v>1110</v>
      </c>
    </row>
    <row r="3112" spans="1:8" ht="16" customHeight="1">
      <c r="A3112" s="185">
        <v>31</v>
      </c>
      <c r="B3112" s="193" t="s">
        <v>1067</v>
      </c>
      <c r="C3112" s="210" t="s">
        <v>3194</v>
      </c>
      <c r="D3112" s="271" t="s">
        <v>1046</v>
      </c>
      <c r="E3112" s="204"/>
      <c r="F3112" s="204">
        <v>27875</v>
      </c>
      <c r="G3112" s="205">
        <v>205303.47</v>
      </c>
      <c r="H3112" s="192" t="s">
        <v>1110</v>
      </c>
    </row>
    <row r="3113" spans="1:8" ht="16" customHeight="1">
      <c r="A3113" s="185">
        <v>31</v>
      </c>
      <c r="B3113" s="193" t="s">
        <v>1067</v>
      </c>
      <c r="C3113" s="210" t="s">
        <v>3195</v>
      </c>
      <c r="D3113" s="271" t="s">
        <v>1046</v>
      </c>
      <c r="E3113" s="204"/>
      <c r="F3113" s="204">
        <v>195</v>
      </c>
      <c r="G3113" s="205">
        <v>205780.47</v>
      </c>
      <c r="H3113" s="192" t="s">
        <v>1102</v>
      </c>
    </row>
    <row r="3114" spans="1:8" ht="16" customHeight="1">
      <c r="A3114" s="185">
        <v>31</v>
      </c>
      <c r="B3114" s="193" t="s">
        <v>1067</v>
      </c>
      <c r="C3114" s="210" t="s">
        <v>3196</v>
      </c>
      <c r="D3114" s="271" t="s">
        <v>1046</v>
      </c>
      <c r="E3114" s="204"/>
      <c r="F3114" s="204">
        <v>560</v>
      </c>
      <c r="G3114" s="205">
        <v>205220.47</v>
      </c>
      <c r="H3114" s="192" t="s">
        <v>1075</v>
      </c>
    </row>
    <row r="3115" spans="1:8" ht="16" customHeight="1">
      <c r="A3115" s="185">
        <v>31</v>
      </c>
      <c r="B3115" s="193" t="s">
        <v>1067</v>
      </c>
      <c r="C3115" s="210" t="s">
        <v>3197</v>
      </c>
      <c r="D3115" s="271" t="s">
        <v>1046</v>
      </c>
      <c r="E3115" s="204"/>
      <c r="F3115" s="204">
        <v>412</v>
      </c>
      <c r="G3115" s="205">
        <v>204808.47</v>
      </c>
      <c r="H3115" s="192" t="s">
        <v>1075</v>
      </c>
    </row>
    <row r="3116" spans="1:8" ht="16" customHeight="1">
      <c r="A3116" s="185">
        <v>31</v>
      </c>
      <c r="B3116" s="193" t="s">
        <v>1067</v>
      </c>
      <c r="C3116" s="210" t="s">
        <v>3198</v>
      </c>
      <c r="D3116" s="271" t="s">
        <v>1046</v>
      </c>
      <c r="E3116" s="204"/>
      <c r="F3116" s="204">
        <v>340.5</v>
      </c>
      <c r="G3116" s="205">
        <v>204467.97</v>
      </c>
      <c r="H3116" s="192" t="s">
        <v>1075</v>
      </c>
    </row>
    <row r="3117" spans="1:8" ht="16" customHeight="1">
      <c r="A3117" s="185">
        <v>31</v>
      </c>
      <c r="B3117" s="193" t="s">
        <v>1067</v>
      </c>
      <c r="C3117" s="210" t="s">
        <v>3199</v>
      </c>
      <c r="D3117" s="271" t="s">
        <v>1046</v>
      </c>
      <c r="E3117" s="204"/>
      <c r="F3117" s="204">
        <v>175.5</v>
      </c>
      <c r="G3117" s="205">
        <v>204292.47</v>
      </c>
      <c r="H3117" s="192" t="s">
        <v>1075</v>
      </c>
    </row>
    <row r="3118" spans="1:8" ht="16" customHeight="1">
      <c r="A3118" s="185">
        <v>31</v>
      </c>
      <c r="B3118" s="193" t="s">
        <v>1067</v>
      </c>
      <c r="C3118" s="210" t="s">
        <v>3200</v>
      </c>
      <c r="D3118" s="271" t="s">
        <v>1046</v>
      </c>
      <c r="E3118" s="204"/>
      <c r="F3118" s="204">
        <v>733</v>
      </c>
      <c r="G3118" s="205">
        <v>203559.47</v>
      </c>
      <c r="H3118" s="192" t="s">
        <v>1047</v>
      </c>
    </row>
    <row r="3119" spans="1:8" ht="16" customHeight="1">
      <c r="A3119" s="185">
        <v>31</v>
      </c>
      <c r="B3119" s="193" t="s">
        <v>1067</v>
      </c>
      <c r="C3119" s="210" t="s">
        <v>3201</v>
      </c>
      <c r="D3119" s="271" t="s">
        <v>1046</v>
      </c>
      <c r="E3119" s="204"/>
      <c r="F3119" s="204">
        <v>2370</v>
      </c>
      <c r="G3119" s="205">
        <v>201189.47</v>
      </c>
      <c r="H3119" s="192" t="s">
        <v>1110</v>
      </c>
    </row>
    <row r="3120" spans="1:8" ht="16" customHeight="1">
      <c r="A3120" s="185">
        <v>31</v>
      </c>
      <c r="B3120" s="193" t="s">
        <v>1067</v>
      </c>
      <c r="C3120" s="210" t="s">
        <v>3202</v>
      </c>
      <c r="D3120" s="271" t="s">
        <v>1046</v>
      </c>
      <c r="E3120" s="204"/>
      <c r="F3120" s="204">
        <v>1665</v>
      </c>
      <c r="G3120" s="205">
        <v>199524.47</v>
      </c>
      <c r="H3120" s="192" t="s">
        <v>1047</v>
      </c>
    </row>
    <row r="3121" spans="1:8" ht="16" customHeight="1">
      <c r="A3121" s="185">
        <v>31</v>
      </c>
      <c r="B3121" s="193" t="s">
        <v>1067</v>
      </c>
      <c r="C3121" s="210" t="s">
        <v>3203</v>
      </c>
      <c r="D3121" s="271" t="s">
        <v>1046</v>
      </c>
      <c r="E3121" s="204"/>
      <c r="F3121" s="204">
        <v>2900</v>
      </c>
      <c r="G3121" s="205">
        <v>196624.47</v>
      </c>
      <c r="H3121" s="192" t="s">
        <v>1110</v>
      </c>
    </row>
    <row r="3122" spans="1:8" ht="16" customHeight="1">
      <c r="A3122" s="185">
        <v>31</v>
      </c>
      <c r="B3122" s="193" t="s">
        <v>1067</v>
      </c>
      <c r="C3122" s="210" t="s">
        <v>3204</v>
      </c>
      <c r="D3122" s="271" t="s">
        <v>1046</v>
      </c>
      <c r="E3122" s="204"/>
      <c r="F3122" s="204">
        <v>14695</v>
      </c>
      <c r="G3122" s="205">
        <v>181929.47</v>
      </c>
      <c r="H3122" s="192" t="s">
        <v>1047</v>
      </c>
    </row>
    <row r="3123" spans="1:8" ht="16" customHeight="1">
      <c r="A3123" s="185">
        <v>31</v>
      </c>
      <c r="B3123" s="193" t="s">
        <v>1067</v>
      </c>
      <c r="C3123" s="210" t="s">
        <v>3205</v>
      </c>
      <c r="D3123" s="271" t="s">
        <v>1046</v>
      </c>
      <c r="E3123" s="204"/>
      <c r="F3123" s="204">
        <v>88</v>
      </c>
      <c r="G3123" s="205">
        <v>181841.47</v>
      </c>
      <c r="H3123" s="192" t="s">
        <v>1075</v>
      </c>
    </row>
    <row r="3124" spans="1:8" ht="16" customHeight="1">
      <c r="A3124" s="185">
        <v>31</v>
      </c>
      <c r="B3124" s="193" t="s">
        <v>1067</v>
      </c>
      <c r="C3124" s="210" t="s">
        <v>3206</v>
      </c>
      <c r="D3124" s="271" t="s">
        <v>1046</v>
      </c>
      <c r="E3124" s="204"/>
      <c r="F3124" s="204">
        <v>202.5</v>
      </c>
      <c r="G3124" s="205">
        <v>181638.97</v>
      </c>
      <c r="H3124" s="192" t="s">
        <v>1075</v>
      </c>
    </row>
    <row r="3125" spans="1:8" ht="16" customHeight="1">
      <c r="A3125" s="185">
        <v>31</v>
      </c>
      <c r="B3125" s="193" t="s">
        <v>1067</v>
      </c>
      <c r="C3125" s="210" t="s">
        <v>3207</v>
      </c>
      <c r="D3125" s="271" t="s">
        <v>1046</v>
      </c>
      <c r="E3125" s="204"/>
      <c r="F3125" s="204">
        <v>14500</v>
      </c>
      <c r="G3125" s="205">
        <v>167138.97</v>
      </c>
      <c r="H3125" s="192" t="s">
        <v>1110</v>
      </c>
    </row>
    <row r="3126" spans="1:8" ht="16" customHeight="1">
      <c r="A3126" s="185">
        <v>31</v>
      </c>
      <c r="B3126" s="193" t="s">
        <v>1067</v>
      </c>
      <c r="C3126" s="210" t="s">
        <v>3208</v>
      </c>
      <c r="D3126" s="271" t="s">
        <v>1046</v>
      </c>
      <c r="E3126" s="204"/>
      <c r="F3126" s="204">
        <v>550</v>
      </c>
      <c r="G3126" s="205">
        <v>153443.38</v>
      </c>
      <c r="H3126" s="192" t="s">
        <v>1112</v>
      </c>
    </row>
    <row r="3127" spans="1:8" ht="16" customHeight="1">
      <c r="A3127" s="185">
        <v>31</v>
      </c>
      <c r="B3127" s="193" t="s">
        <v>1067</v>
      </c>
      <c r="C3127" s="210" t="s">
        <v>3209</v>
      </c>
      <c r="D3127" s="271" t="s">
        <v>1046</v>
      </c>
      <c r="E3127" s="204"/>
      <c r="F3127" s="204">
        <v>278264.59999999998</v>
      </c>
      <c r="G3127" s="205">
        <v>162860.48000000001</v>
      </c>
      <c r="H3127" s="192" t="s">
        <v>1110</v>
      </c>
    </row>
    <row r="3128" spans="1:8" ht="16" customHeight="1">
      <c r="A3128" s="185">
        <v>31</v>
      </c>
      <c r="B3128" s="193" t="s">
        <v>1067</v>
      </c>
      <c r="C3128" s="210" t="s">
        <v>3210</v>
      </c>
      <c r="D3128" s="271" t="s">
        <v>1046</v>
      </c>
      <c r="E3128" s="204"/>
      <c r="F3128" s="204">
        <v>20</v>
      </c>
      <c r="G3128" s="205">
        <v>162840.48000000001</v>
      </c>
      <c r="H3128" s="192" t="s">
        <v>1053</v>
      </c>
    </row>
    <row r="3129" spans="1:8" ht="16" customHeight="1">
      <c r="A3129" s="185">
        <v>31</v>
      </c>
      <c r="B3129" s="193" t="s">
        <v>1067</v>
      </c>
      <c r="C3129" s="210" t="s">
        <v>3211</v>
      </c>
      <c r="D3129" s="271" t="s">
        <v>1046</v>
      </c>
      <c r="E3129" s="204"/>
      <c r="F3129" s="204">
        <v>240</v>
      </c>
      <c r="G3129" s="205">
        <v>162600.48000000001</v>
      </c>
      <c r="H3129" s="192" t="s">
        <v>1077</v>
      </c>
    </row>
    <row r="3130" spans="1:8" ht="16" customHeight="1">
      <c r="A3130" s="185">
        <v>31</v>
      </c>
      <c r="B3130" s="193" t="s">
        <v>1067</v>
      </c>
      <c r="C3130" s="210" t="s">
        <v>3212</v>
      </c>
      <c r="D3130" s="271" t="s">
        <v>1046</v>
      </c>
      <c r="E3130" s="204"/>
      <c r="F3130" s="204">
        <v>782</v>
      </c>
      <c r="G3130" s="205">
        <v>161818.48000000001</v>
      </c>
      <c r="H3130" s="192" t="s">
        <v>1075</v>
      </c>
    </row>
    <row r="3131" spans="1:8" ht="16" customHeight="1">
      <c r="A3131" s="185">
        <v>31</v>
      </c>
      <c r="B3131" s="193" t="s">
        <v>1067</v>
      </c>
      <c r="C3131" s="210" t="s">
        <v>3213</v>
      </c>
      <c r="D3131" s="271" t="s">
        <v>1046</v>
      </c>
      <c r="E3131" s="204"/>
      <c r="F3131" s="204">
        <v>782</v>
      </c>
      <c r="G3131" s="205">
        <v>161036.48000000001</v>
      </c>
      <c r="H3131" s="192" t="s">
        <v>1075</v>
      </c>
    </row>
    <row r="3132" spans="1:8" ht="16" customHeight="1">
      <c r="A3132" s="185">
        <v>31</v>
      </c>
      <c r="B3132" s="193" t="s">
        <v>1067</v>
      </c>
      <c r="C3132" s="210" t="s">
        <v>3214</v>
      </c>
      <c r="D3132" s="271" t="s">
        <v>1046</v>
      </c>
      <c r="E3132" s="204"/>
      <c r="F3132" s="204">
        <v>782</v>
      </c>
      <c r="G3132" s="205">
        <v>160254.48000000001</v>
      </c>
      <c r="H3132" s="192" t="s">
        <v>1075</v>
      </c>
    </row>
    <row r="3133" spans="1:8" ht="16" customHeight="1">
      <c r="A3133" s="185">
        <v>31</v>
      </c>
      <c r="B3133" s="193" t="s">
        <v>1067</v>
      </c>
      <c r="C3133" s="210" t="s">
        <v>3215</v>
      </c>
      <c r="D3133" s="271" t="s">
        <v>1046</v>
      </c>
      <c r="E3133" s="204"/>
      <c r="F3133" s="204">
        <v>61</v>
      </c>
      <c r="G3133" s="205">
        <v>160193.48000000001</v>
      </c>
      <c r="H3133" s="192" t="s">
        <v>1047</v>
      </c>
    </row>
    <row r="3134" spans="1:8" ht="16" customHeight="1">
      <c r="A3134" s="185">
        <v>31</v>
      </c>
      <c r="B3134" s="193" t="s">
        <v>1067</v>
      </c>
      <c r="C3134" s="210" t="s">
        <v>3216</v>
      </c>
      <c r="D3134" s="271" t="s">
        <v>1046</v>
      </c>
      <c r="E3134" s="204"/>
      <c r="F3134" s="204">
        <v>50.79</v>
      </c>
      <c r="G3134" s="205">
        <v>160142.69</v>
      </c>
      <c r="H3134" s="192" t="s">
        <v>1053</v>
      </c>
    </row>
    <row r="3135" spans="1:8" ht="16" customHeight="1">
      <c r="A3135" s="185">
        <v>31</v>
      </c>
      <c r="B3135" s="193" t="s">
        <v>1067</v>
      </c>
      <c r="C3135" s="210" t="s">
        <v>3217</v>
      </c>
      <c r="D3135" s="271" t="s">
        <v>1046</v>
      </c>
      <c r="E3135" s="204"/>
      <c r="F3135" s="204">
        <v>1800</v>
      </c>
      <c r="G3135" s="205">
        <v>158342.69</v>
      </c>
      <c r="H3135" s="192" t="s">
        <v>1112</v>
      </c>
    </row>
    <row r="3136" spans="1:8" ht="16" customHeight="1">
      <c r="A3136" s="185">
        <v>31</v>
      </c>
      <c r="B3136" s="193" t="s">
        <v>1067</v>
      </c>
      <c r="C3136" s="210" t="s">
        <v>3218</v>
      </c>
      <c r="D3136" s="271" t="s">
        <v>1046</v>
      </c>
      <c r="E3136" s="204"/>
      <c r="F3136" s="204">
        <v>514</v>
      </c>
      <c r="G3136" s="205">
        <v>157828.69</v>
      </c>
      <c r="H3136" s="192" t="s">
        <v>1112</v>
      </c>
    </row>
    <row r="3137" spans="1:8" ht="16" customHeight="1">
      <c r="A3137" s="185">
        <v>31</v>
      </c>
      <c r="B3137" s="193" t="s">
        <v>1067</v>
      </c>
      <c r="C3137" s="210" t="s">
        <v>3219</v>
      </c>
      <c r="D3137" s="271" t="s">
        <v>1046</v>
      </c>
      <c r="E3137" s="204"/>
      <c r="F3137" s="204">
        <v>324.89999999999998</v>
      </c>
      <c r="G3137" s="205">
        <v>157503.79</v>
      </c>
      <c r="H3137" s="192" t="s">
        <v>1112</v>
      </c>
    </row>
    <row r="3138" spans="1:8" ht="16" customHeight="1">
      <c r="A3138" s="185">
        <v>31</v>
      </c>
      <c r="B3138" s="193" t="s">
        <v>1067</v>
      </c>
      <c r="C3138" s="210" t="s">
        <v>3220</v>
      </c>
      <c r="D3138" s="271" t="s">
        <v>1046</v>
      </c>
      <c r="E3138" s="204"/>
      <c r="F3138" s="204">
        <v>50000</v>
      </c>
      <c r="G3138" s="205">
        <v>107503.79</v>
      </c>
      <c r="H3138" s="192" t="s">
        <v>1047</v>
      </c>
    </row>
    <row r="3139" spans="1:8" ht="16" customHeight="1">
      <c r="A3139" s="185">
        <v>31</v>
      </c>
      <c r="B3139" s="193" t="s">
        <v>1067</v>
      </c>
      <c r="C3139" s="210" t="s">
        <v>3221</v>
      </c>
      <c r="D3139" s="271" t="s">
        <v>1046</v>
      </c>
      <c r="E3139" s="204"/>
      <c r="F3139" s="204">
        <v>260</v>
      </c>
      <c r="G3139" s="205">
        <v>107243.79</v>
      </c>
      <c r="H3139" s="192" t="s">
        <v>1075</v>
      </c>
    </row>
    <row r="3140" spans="1:8" ht="16" customHeight="1">
      <c r="A3140" s="185">
        <v>31</v>
      </c>
      <c r="B3140" s="193" t="s">
        <v>1067</v>
      </c>
      <c r="C3140" s="210" t="s">
        <v>3222</v>
      </c>
      <c r="D3140" s="271" t="s">
        <v>1046</v>
      </c>
      <c r="E3140" s="204"/>
      <c r="F3140" s="204">
        <v>77</v>
      </c>
      <c r="G3140" s="205">
        <v>107166.79</v>
      </c>
      <c r="H3140" s="192" t="s">
        <v>1053</v>
      </c>
    </row>
    <row r="3141" spans="1:8" ht="16" customHeight="1">
      <c r="A3141" s="185">
        <v>31</v>
      </c>
      <c r="B3141" s="193" t="s">
        <v>1067</v>
      </c>
      <c r="C3141" s="210" t="s">
        <v>3223</v>
      </c>
      <c r="D3141" s="271" t="s">
        <v>1046</v>
      </c>
      <c r="E3141" s="204"/>
      <c r="F3141" s="204">
        <v>230</v>
      </c>
      <c r="G3141" s="205">
        <v>106936.79</v>
      </c>
      <c r="H3141" s="192" t="s">
        <v>1077</v>
      </c>
    </row>
    <row r="3142" spans="1:8" ht="16" customHeight="1">
      <c r="A3142" s="185">
        <v>31</v>
      </c>
      <c r="B3142" s="193" t="s">
        <v>1067</v>
      </c>
      <c r="C3142" s="210" t="s">
        <v>3224</v>
      </c>
      <c r="D3142" s="271" t="s">
        <v>1046</v>
      </c>
      <c r="E3142" s="204"/>
      <c r="F3142" s="204">
        <v>170</v>
      </c>
      <c r="G3142" s="205">
        <v>106766.79</v>
      </c>
      <c r="H3142" s="192" t="s">
        <v>1075</v>
      </c>
    </row>
    <row r="3143" spans="1:8" ht="16" customHeight="1">
      <c r="A3143" s="185">
        <v>31</v>
      </c>
      <c r="B3143" s="193" t="s">
        <v>1067</v>
      </c>
      <c r="C3143" s="210" t="s">
        <v>3225</v>
      </c>
      <c r="D3143" s="271" t="s">
        <v>1046</v>
      </c>
      <c r="E3143" s="204"/>
      <c r="F3143" s="204">
        <v>504</v>
      </c>
      <c r="G3143" s="205">
        <v>106262.79</v>
      </c>
      <c r="H3143" s="192" t="s">
        <v>1047</v>
      </c>
    </row>
    <row r="3144" spans="1:8" ht="16" customHeight="1">
      <c r="A3144" s="185">
        <v>31</v>
      </c>
      <c r="B3144" s="193" t="s">
        <v>1067</v>
      </c>
      <c r="C3144" s="210" t="s">
        <v>3226</v>
      </c>
      <c r="D3144" s="271" t="s">
        <v>1046</v>
      </c>
      <c r="E3144" s="204"/>
      <c r="F3144" s="204">
        <v>15</v>
      </c>
      <c r="G3144" s="205">
        <v>106247.79</v>
      </c>
      <c r="H3144" s="192" t="s">
        <v>1053</v>
      </c>
    </row>
    <row r="3145" spans="1:8" ht="16" customHeight="1">
      <c r="A3145" s="185">
        <v>31</v>
      </c>
      <c r="B3145" s="193" t="s">
        <v>1067</v>
      </c>
      <c r="C3145" s="210" t="s">
        <v>3227</v>
      </c>
      <c r="D3145" s="271" t="s">
        <v>1046</v>
      </c>
      <c r="E3145" s="204"/>
      <c r="F3145" s="204">
        <v>317</v>
      </c>
      <c r="G3145" s="205">
        <v>105930.79</v>
      </c>
      <c r="H3145" s="192" t="s">
        <v>1075</v>
      </c>
    </row>
    <row r="3146" spans="1:8" ht="16" customHeight="1">
      <c r="A3146" s="185">
        <v>31</v>
      </c>
      <c r="B3146" s="193" t="s">
        <v>1067</v>
      </c>
      <c r="C3146" s="210" t="s">
        <v>3228</v>
      </c>
      <c r="D3146" s="271" t="s">
        <v>1046</v>
      </c>
      <c r="E3146" s="204"/>
      <c r="F3146" s="204">
        <v>164</v>
      </c>
      <c r="G3146" s="205">
        <v>105766.79</v>
      </c>
      <c r="H3146" s="192" t="s">
        <v>1075</v>
      </c>
    </row>
    <row r="3147" spans="1:8" ht="16" customHeight="1">
      <c r="A3147" s="185">
        <v>31</v>
      </c>
      <c r="B3147" s="193" t="s">
        <v>1067</v>
      </c>
      <c r="C3147" s="210" t="s">
        <v>2282</v>
      </c>
      <c r="D3147" s="271" t="s">
        <v>1046</v>
      </c>
      <c r="E3147" s="204"/>
      <c r="F3147" s="204">
        <v>375</v>
      </c>
      <c r="G3147" s="205">
        <v>105391.79</v>
      </c>
      <c r="H3147" s="192" t="s">
        <v>1047</v>
      </c>
    </row>
    <row r="3148" spans="1:8" ht="16" customHeight="1">
      <c r="A3148" s="185">
        <v>31</v>
      </c>
      <c r="B3148" s="193" t="s">
        <v>1067</v>
      </c>
      <c r="C3148" s="210" t="s">
        <v>3229</v>
      </c>
      <c r="D3148" s="271" t="s">
        <v>1046</v>
      </c>
      <c r="E3148" s="204"/>
      <c r="F3148" s="204">
        <v>577</v>
      </c>
      <c r="G3148" s="205">
        <v>104814.79</v>
      </c>
      <c r="H3148" s="192" t="s">
        <v>1053</v>
      </c>
    </row>
    <row r="3149" spans="1:8" ht="16" customHeight="1">
      <c r="A3149" s="185">
        <v>31</v>
      </c>
      <c r="B3149" s="193" t="s">
        <v>1067</v>
      </c>
      <c r="C3149" s="210" t="s">
        <v>3230</v>
      </c>
      <c r="D3149" s="271" t="s">
        <v>1046</v>
      </c>
      <c r="E3149" s="204"/>
      <c r="F3149" s="204">
        <v>208.2</v>
      </c>
      <c r="G3149" s="205">
        <v>104606.59</v>
      </c>
      <c r="H3149" s="192" t="s">
        <v>1083</v>
      </c>
    </row>
    <row r="3150" spans="1:8" ht="16" customHeight="1">
      <c r="A3150" s="185">
        <v>31</v>
      </c>
      <c r="B3150" s="193" t="s">
        <v>1067</v>
      </c>
      <c r="C3150" s="210" t="s">
        <v>3231</v>
      </c>
      <c r="D3150" s="271" t="s">
        <v>1046</v>
      </c>
      <c r="E3150" s="204"/>
      <c r="F3150" s="204">
        <v>1272.5</v>
      </c>
      <c r="G3150" s="205">
        <v>103334.09</v>
      </c>
      <c r="H3150" s="192" t="s">
        <v>1047</v>
      </c>
    </row>
    <row r="3151" spans="1:8" ht="16" customHeight="1">
      <c r="A3151" s="185">
        <v>31</v>
      </c>
      <c r="B3151" s="193" t="s">
        <v>1067</v>
      </c>
      <c r="C3151" s="210" t="s">
        <v>3232</v>
      </c>
      <c r="D3151" s="271" t="s">
        <v>1046</v>
      </c>
      <c r="E3151" s="204"/>
      <c r="F3151" s="204">
        <v>111.02</v>
      </c>
      <c r="G3151" s="205">
        <v>103223.07</v>
      </c>
      <c r="H3151" s="192" t="s">
        <v>1075</v>
      </c>
    </row>
    <row r="3152" spans="1:8" ht="16" customHeight="1">
      <c r="A3152" s="185">
        <v>31</v>
      </c>
      <c r="B3152" s="193" t="s">
        <v>1067</v>
      </c>
      <c r="C3152" s="210" t="s">
        <v>3233</v>
      </c>
      <c r="D3152" s="271" t="s">
        <v>1046</v>
      </c>
      <c r="E3152" s="204"/>
      <c r="F3152" s="204">
        <v>540</v>
      </c>
      <c r="G3152" s="205">
        <v>102683.07</v>
      </c>
      <c r="H3152" s="192" t="s">
        <v>1077</v>
      </c>
    </row>
    <row r="3153" spans="1:8" ht="16" customHeight="1">
      <c r="A3153" s="185">
        <v>31</v>
      </c>
      <c r="B3153" s="193" t="s">
        <v>1067</v>
      </c>
      <c r="C3153" s="210" t="s">
        <v>3234</v>
      </c>
      <c r="D3153" s="271" t="s">
        <v>1046</v>
      </c>
      <c r="E3153" s="204"/>
      <c r="F3153" s="204">
        <v>9</v>
      </c>
      <c r="G3153" s="205">
        <v>102674.07</v>
      </c>
      <c r="H3153" s="192" t="s">
        <v>1053</v>
      </c>
    </row>
    <row r="3154" spans="1:8" ht="16" customHeight="1">
      <c r="A3154" s="185">
        <v>31</v>
      </c>
      <c r="B3154" s="193" t="s">
        <v>1067</v>
      </c>
      <c r="C3154" s="210" t="s">
        <v>3235</v>
      </c>
      <c r="D3154" s="271" t="s">
        <v>1046</v>
      </c>
      <c r="E3154" s="204"/>
      <c r="F3154" s="204">
        <v>700</v>
      </c>
      <c r="G3154" s="205">
        <v>101974.07</v>
      </c>
      <c r="H3154" s="192" t="s">
        <v>1077</v>
      </c>
    </row>
    <row r="3155" spans="1:8" ht="16" customHeight="1">
      <c r="A3155" s="185">
        <v>31</v>
      </c>
      <c r="B3155" s="193" t="s">
        <v>1067</v>
      </c>
      <c r="C3155" s="210" t="s">
        <v>3236</v>
      </c>
      <c r="D3155" s="271" t="s">
        <v>1046</v>
      </c>
      <c r="E3155" s="204"/>
      <c r="F3155" s="204">
        <v>300</v>
      </c>
      <c r="G3155" s="205">
        <v>101674.07</v>
      </c>
      <c r="H3155" s="192" t="s">
        <v>1077</v>
      </c>
    </row>
    <row r="3156" spans="1:8" ht="16" customHeight="1">
      <c r="A3156" s="185">
        <v>31</v>
      </c>
      <c r="B3156" s="193" t="s">
        <v>1067</v>
      </c>
      <c r="C3156" s="210" t="s">
        <v>3237</v>
      </c>
      <c r="D3156" s="271" t="s">
        <v>1046</v>
      </c>
      <c r="E3156" s="204"/>
      <c r="F3156" s="204">
        <v>1488.5</v>
      </c>
      <c r="G3156" s="205">
        <v>100185.57</v>
      </c>
      <c r="H3156" s="192" t="s">
        <v>1075</v>
      </c>
    </row>
    <row r="3157" spans="1:8" ht="16" customHeight="1">
      <c r="A3157" s="185">
        <v>31</v>
      </c>
      <c r="B3157" s="193" t="s">
        <v>1067</v>
      </c>
      <c r="C3157" s="210" t="s">
        <v>3238</v>
      </c>
      <c r="D3157" s="271" t="s">
        <v>1046</v>
      </c>
      <c r="E3157" s="204"/>
      <c r="F3157" s="204">
        <v>2256.5</v>
      </c>
      <c r="G3157" s="205">
        <v>97929.069999999701</v>
      </c>
      <c r="H3157" s="192" t="s">
        <v>1075</v>
      </c>
    </row>
    <row r="3158" spans="1:8" ht="16" customHeight="1">
      <c r="A3158" s="185">
        <v>31</v>
      </c>
      <c r="B3158" s="193" t="s">
        <v>1067</v>
      </c>
      <c r="C3158" s="210" t="s">
        <v>3239</v>
      </c>
      <c r="D3158" s="271" t="s">
        <v>1046</v>
      </c>
      <c r="E3158" s="204"/>
      <c r="F3158" s="204">
        <v>100</v>
      </c>
      <c r="G3158" s="205">
        <v>97829.069999999701</v>
      </c>
      <c r="H3158" s="192" t="s">
        <v>1077</v>
      </c>
    </row>
    <row r="3159" spans="1:8" ht="16" customHeight="1">
      <c r="A3159" s="185">
        <v>31</v>
      </c>
      <c r="B3159" s="193" t="s">
        <v>1067</v>
      </c>
      <c r="C3159" s="210" t="s">
        <v>3240</v>
      </c>
      <c r="D3159" s="271" t="s">
        <v>1046</v>
      </c>
      <c r="E3159" s="204"/>
      <c r="F3159" s="204">
        <v>406.8</v>
      </c>
      <c r="G3159" s="205">
        <v>97422.269999999698</v>
      </c>
      <c r="H3159" s="192" t="s">
        <v>1075</v>
      </c>
    </row>
    <row r="3160" spans="1:8" ht="16" customHeight="1">
      <c r="A3160" s="185">
        <v>31</v>
      </c>
      <c r="B3160" s="193" t="s">
        <v>1067</v>
      </c>
      <c r="C3160" s="210" t="s">
        <v>3241</v>
      </c>
      <c r="D3160" s="271" t="s">
        <v>1046</v>
      </c>
      <c r="E3160" s="204"/>
      <c r="F3160" s="204">
        <v>3691.5</v>
      </c>
      <c r="G3160" s="205">
        <v>93730.769999999698</v>
      </c>
      <c r="H3160" s="192" t="s">
        <v>1110</v>
      </c>
    </row>
    <row r="3161" spans="1:8" ht="16" customHeight="1">
      <c r="A3161" s="185">
        <v>31</v>
      </c>
      <c r="B3161" s="193" t="s">
        <v>1068</v>
      </c>
      <c r="C3161" s="199" t="s">
        <v>3242</v>
      </c>
      <c r="D3161" s="271" t="s">
        <v>1046</v>
      </c>
      <c r="E3161" s="204"/>
      <c r="F3161" s="204">
        <v>113540.31</v>
      </c>
      <c r="G3161" s="205">
        <v>37093.559999999597</v>
      </c>
      <c r="H3161" s="192" t="s">
        <v>1110</v>
      </c>
    </row>
    <row r="3162" spans="1:8" ht="16" customHeight="1">
      <c r="A3162" s="185">
        <v>31</v>
      </c>
      <c r="B3162" s="193" t="s">
        <v>1068</v>
      </c>
      <c r="C3162" s="210" t="s">
        <v>3243</v>
      </c>
      <c r="D3162" s="271" t="s">
        <v>1046</v>
      </c>
      <c r="E3162" s="204"/>
      <c r="F3162" s="204">
        <v>100</v>
      </c>
      <c r="G3162" s="205">
        <v>36904.039999999703</v>
      </c>
      <c r="H3162" s="192" t="s">
        <v>1077</v>
      </c>
    </row>
    <row r="3163" spans="1:8" ht="16" customHeight="1">
      <c r="A3163" s="185">
        <v>31</v>
      </c>
      <c r="B3163" s="193" t="s">
        <v>1068</v>
      </c>
      <c r="C3163" s="210" t="s">
        <v>3244</v>
      </c>
      <c r="D3163" s="271" t="s">
        <v>1046</v>
      </c>
      <c r="E3163" s="204"/>
      <c r="F3163" s="204">
        <v>3000</v>
      </c>
      <c r="G3163" s="205">
        <v>33904.039999999703</v>
      </c>
      <c r="H3163" s="192" t="s">
        <v>1047</v>
      </c>
    </row>
    <row r="3164" spans="1:8" ht="16" customHeight="1">
      <c r="A3164" s="185">
        <v>31</v>
      </c>
      <c r="B3164" s="193" t="s">
        <v>1068</v>
      </c>
      <c r="C3164" s="210" t="s">
        <v>3245</v>
      </c>
      <c r="D3164" s="271" t="s">
        <v>1046</v>
      </c>
      <c r="E3164" s="204"/>
      <c r="F3164" s="204">
        <v>27971</v>
      </c>
      <c r="G3164" s="205">
        <v>5933.0399999996498</v>
      </c>
      <c r="H3164" s="192" t="s">
        <v>1087</v>
      </c>
    </row>
    <row r="3165" spans="1:8" ht="16" customHeight="1">
      <c r="A3165" s="185">
        <v>31</v>
      </c>
      <c r="B3165" s="193" t="s">
        <v>1068</v>
      </c>
      <c r="C3165" s="210" t="s">
        <v>3246</v>
      </c>
      <c r="D3165" s="271" t="s">
        <v>1046</v>
      </c>
      <c r="E3165" s="204"/>
      <c r="F3165" s="204">
        <v>38365</v>
      </c>
      <c r="G3165" s="205">
        <v>10554.539999999701</v>
      </c>
      <c r="H3165" s="192" t="s">
        <v>1110</v>
      </c>
    </row>
    <row r="3166" spans="1:8" ht="16" customHeight="1">
      <c r="A3166" s="185">
        <v>31</v>
      </c>
      <c r="B3166" s="193" t="s">
        <v>1068</v>
      </c>
      <c r="C3166" s="210" t="s">
        <v>3247</v>
      </c>
      <c r="D3166" s="271" t="s">
        <v>1046</v>
      </c>
      <c r="E3166" s="204"/>
      <c r="F3166" s="204">
        <v>7200</v>
      </c>
      <c r="G3166" s="205">
        <v>12082.7699999997</v>
      </c>
      <c r="H3166" s="192" t="s">
        <v>1047</v>
      </c>
    </row>
    <row r="3167" spans="1:8" ht="16" customHeight="1">
      <c r="A3167" s="185">
        <v>31</v>
      </c>
      <c r="B3167" s="193" t="s">
        <v>1068</v>
      </c>
      <c r="C3167" s="210" t="s">
        <v>3248</v>
      </c>
      <c r="D3167" s="271" t="s">
        <v>1046</v>
      </c>
      <c r="E3167" s="204"/>
      <c r="F3167" s="204">
        <v>3000</v>
      </c>
      <c r="G3167" s="205">
        <v>79078.269999999698</v>
      </c>
      <c r="H3167" s="192" t="s">
        <v>1047</v>
      </c>
    </row>
    <row r="3168" spans="1:8" ht="16" customHeight="1">
      <c r="A3168" s="185">
        <v>31</v>
      </c>
      <c r="B3168" s="193" t="s">
        <v>1068</v>
      </c>
      <c r="C3168" s="210" t="s">
        <v>3249</v>
      </c>
      <c r="D3168" s="271" t="s">
        <v>1046</v>
      </c>
      <c r="E3168" s="204"/>
      <c r="F3168" s="204">
        <v>1650</v>
      </c>
      <c r="G3168" s="205">
        <v>77428.269999999698</v>
      </c>
      <c r="H3168" s="192" t="s">
        <v>1047</v>
      </c>
    </row>
    <row r="3169" spans="1:8" ht="16" customHeight="1">
      <c r="A3169" s="185">
        <v>31</v>
      </c>
      <c r="B3169" s="193" t="s">
        <v>1068</v>
      </c>
      <c r="C3169" s="210" t="s">
        <v>3250</v>
      </c>
      <c r="D3169" s="271" t="s">
        <v>1046</v>
      </c>
      <c r="E3169" s="204"/>
      <c r="F3169" s="204">
        <v>9742.5</v>
      </c>
      <c r="G3169" s="205">
        <v>67685.769999999698</v>
      </c>
      <c r="H3169" s="192" t="s">
        <v>1110</v>
      </c>
    </row>
    <row r="3170" spans="1:8" ht="16" customHeight="1">
      <c r="A3170" s="185">
        <v>31</v>
      </c>
      <c r="B3170" s="193" t="s">
        <v>1068</v>
      </c>
      <c r="C3170" s="210" t="s">
        <v>3251</v>
      </c>
      <c r="D3170" s="271" t="s">
        <v>1046</v>
      </c>
      <c r="E3170" s="204"/>
      <c r="F3170" s="204">
        <v>11156.25</v>
      </c>
      <c r="G3170" s="205">
        <v>56529.519999999698</v>
      </c>
      <c r="H3170" s="192" t="s">
        <v>1110</v>
      </c>
    </row>
    <row r="3171" spans="1:8" ht="16" customHeight="1">
      <c r="A3171" s="185">
        <v>31</v>
      </c>
      <c r="B3171" s="193" t="s">
        <v>1068</v>
      </c>
      <c r="C3171" s="210" t="s">
        <v>3252</v>
      </c>
      <c r="D3171" s="271" t="s">
        <v>1046</v>
      </c>
      <c r="E3171" s="204"/>
      <c r="F3171" s="204">
        <v>150290</v>
      </c>
      <c r="G3171" s="205">
        <v>56213.4199999997</v>
      </c>
      <c r="H3171" s="192" t="s">
        <v>1110</v>
      </c>
    </row>
    <row r="3172" spans="1:8" ht="16" customHeight="1">
      <c r="A3172" s="185">
        <v>31</v>
      </c>
      <c r="B3172" s="193" t="s">
        <v>1068</v>
      </c>
      <c r="C3172" s="210" t="s">
        <v>3253</v>
      </c>
      <c r="D3172" s="271" t="s">
        <v>1046</v>
      </c>
      <c r="E3172" s="204"/>
      <c r="F3172" s="204">
        <v>4360</v>
      </c>
      <c r="G3172" s="205">
        <v>51853.4199999997</v>
      </c>
      <c r="H3172" s="192" t="s">
        <v>1110</v>
      </c>
    </row>
    <row r="3173" spans="1:8" ht="16" customHeight="1">
      <c r="A3173" s="185">
        <v>31</v>
      </c>
      <c r="B3173" s="193" t="s">
        <v>1068</v>
      </c>
      <c r="C3173" s="210" t="s">
        <v>3254</v>
      </c>
      <c r="D3173" s="271" t="s">
        <v>1046</v>
      </c>
      <c r="E3173" s="204"/>
      <c r="F3173" s="204">
        <v>9742.5</v>
      </c>
      <c r="G3173" s="205">
        <v>142091.42000000001</v>
      </c>
      <c r="H3173" s="192" t="s">
        <v>1110</v>
      </c>
    </row>
    <row r="3174" spans="1:8" ht="16" customHeight="1">
      <c r="A3174" s="185">
        <v>31</v>
      </c>
      <c r="B3174" s="193" t="s">
        <v>1068</v>
      </c>
      <c r="C3174" s="210" t="s">
        <v>3255</v>
      </c>
      <c r="D3174" s="271" t="s">
        <v>1046</v>
      </c>
      <c r="E3174" s="204"/>
      <c r="F3174" s="204">
        <v>11156.25</v>
      </c>
      <c r="G3174" s="205">
        <v>130935.17</v>
      </c>
      <c r="H3174" s="192" t="s">
        <v>1110</v>
      </c>
    </row>
    <row r="3175" spans="1:8" ht="16" customHeight="1">
      <c r="A3175" s="185">
        <v>31</v>
      </c>
      <c r="B3175" s="193" t="s">
        <v>1068</v>
      </c>
      <c r="C3175" s="210" t="s">
        <v>3256</v>
      </c>
      <c r="D3175" s="271" t="s">
        <v>1046</v>
      </c>
      <c r="E3175" s="204"/>
      <c r="F3175" s="204">
        <v>113540.31</v>
      </c>
      <c r="G3175" s="205">
        <v>17394.86</v>
      </c>
      <c r="H3175" s="192" t="s">
        <v>1110</v>
      </c>
    </row>
    <row r="3176" spans="1:8" ht="16" customHeight="1">
      <c r="A3176" s="185">
        <v>31</v>
      </c>
      <c r="B3176" s="193" t="s">
        <v>1068</v>
      </c>
      <c r="C3176" s="210" t="s">
        <v>3257</v>
      </c>
      <c r="D3176" s="271" t="s">
        <v>1046</v>
      </c>
      <c r="E3176" s="204"/>
      <c r="F3176" s="204">
        <v>17</v>
      </c>
      <c r="G3176" s="205">
        <v>34201.97</v>
      </c>
      <c r="H3176" s="192" t="s">
        <v>1077</v>
      </c>
    </row>
    <row r="3177" spans="1:8" ht="16" customHeight="1">
      <c r="A3177" s="185">
        <v>31</v>
      </c>
      <c r="B3177" s="193" t="s">
        <v>1068</v>
      </c>
      <c r="C3177" s="210" t="s">
        <v>3258</v>
      </c>
      <c r="D3177" s="271" t="s">
        <v>1046</v>
      </c>
      <c r="E3177" s="204"/>
      <c r="F3177" s="204">
        <v>50</v>
      </c>
      <c r="G3177" s="205">
        <v>34151.97</v>
      </c>
      <c r="H3177" s="192" t="s">
        <v>1077</v>
      </c>
    </row>
    <row r="3178" spans="1:8" ht="16" customHeight="1">
      <c r="A3178" s="185">
        <v>31</v>
      </c>
      <c r="B3178" s="193" t="s">
        <v>1068</v>
      </c>
      <c r="C3178" s="210" t="s">
        <v>3259</v>
      </c>
      <c r="D3178" s="271" t="s">
        <v>1046</v>
      </c>
      <c r="E3178" s="204"/>
      <c r="F3178" s="204">
        <v>8</v>
      </c>
      <c r="G3178" s="205">
        <v>34143.97</v>
      </c>
      <c r="H3178" s="192" t="s">
        <v>1047</v>
      </c>
    </row>
    <row r="3179" spans="1:8" ht="16" customHeight="1">
      <c r="A3179" s="185">
        <v>31</v>
      </c>
      <c r="B3179" s="193" t="s">
        <v>1068</v>
      </c>
      <c r="C3179" s="210" t="s">
        <v>3260</v>
      </c>
      <c r="D3179" s="271" t="s">
        <v>1046</v>
      </c>
      <c r="E3179" s="204"/>
      <c r="F3179" s="204">
        <v>100</v>
      </c>
      <c r="G3179" s="205">
        <v>34043.97</v>
      </c>
      <c r="H3179" s="192" t="s">
        <v>1077</v>
      </c>
    </row>
    <row r="3180" spans="1:8" ht="16" customHeight="1">
      <c r="A3180" s="185">
        <v>31</v>
      </c>
      <c r="B3180" s="193" t="s">
        <v>1068</v>
      </c>
      <c r="C3180" s="210" t="s">
        <v>3261</v>
      </c>
      <c r="D3180" s="271" t="s">
        <v>1046</v>
      </c>
      <c r="E3180" s="204"/>
      <c r="F3180" s="204">
        <v>60</v>
      </c>
      <c r="G3180" s="205">
        <v>33983.97</v>
      </c>
      <c r="H3180" s="192" t="s">
        <v>1047</v>
      </c>
    </row>
    <row r="3181" spans="1:8" ht="16" customHeight="1">
      <c r="A3181" s="185">
        <v>31</v>
      </c>
      <c r="B3181" s="193" t="s">
        <v>1068</v>
      </c>
      <c r="C3181" s="210" t="s">
        <v>3262</v>
      </c>
      <c r="D3181" s="271" t="s">
        <v>1046</v>
      </c>
      <c r="E3181" s="204"/>
      <c r="F3181" s="204">
        <v>585</v>
      </c>
      <c r="G3181" s="205">
        <v>33398.97</v>
      </c>
      <c r="H3181" s="192" t="s">
        <v>1075</v>
      </c>
    </row>
    <row r="3182" spans="1:8" ht="16" customHeight="1">
      <c r="A3182" s="185">
        <v>31</v>
      </c>
      <c r="B3182" s="193" t="s">
        <v>1068</v>
      </c>
      <c r="C3182" s="210" t="s">
        <v>3263</v>
      </c>
      <c r="D3182" s="271" t="s">
        <v>1046</v>
      </c>
      <c r="E3182" s="204"/>
      <c r="F3182" s="204">
        <v>147</v>
      </c>
      <c r="G3182" s="205">
        <v>33251.97</v>
      </c>
      <c r="H3182" s="192" t="s">
        <v>1053</v>
      </c>
    </row>
    <row r="3183" spans="1:8" ht="16" customHeight="1">
      <c r="A3183" s="185">
        <v>31</v>
      </c>
      <c r="B3183" s="193" t="s">
        <v>1068</v>
      </c>
      <c r="C3183" s="210" t="s">
        <v>3264</v>
      </c>
      <c r="D3183" s="271" t="s">
        <v>1046</v>
      </c>
      <c r="E3183" s="204"/>
      <c r="F3183" s="204">
        <v>2216.1999999999998</v>
      </c>
      <c r="G3183" s="205">
        <v>31031.27</v>
      </c>
      <c r="H3183" s="192" t="s">
        <v>1053</v>
      </c>
    </row>
    <row r="3184" spans="1:8" ht="16" customHeight="1">
      <c r="A3184" s="185">
        <v>31</v>
      </c>
      <c r="B3184" s="193" t="s">
        <v>1068</v>
      </c>
      <c r="C3184" s="210" t="s">
        <v>3265</v>
      </c>
      <c r="D3184" s="271" t="s">
        <v>1046</v>
      </c>
      <c r="E3184" s="204"/>
      <c r="F3184" s="204">
        <v>886</v>
      </c>
      <c r="G3184" s="205">
        <v>30145.27</v>
      </c>
      <c r="H3184" s="192" t="s">
        <v>1047</v>
      </c>
    </row>
    <row r="3185" spans="1:8" ht="16" customHeight="1">
      <c r="A3185" s="185">
        <v>31</v>
      </c>
      <c r="B3185" s="193" t="s">
        <v>1068</v>
      </c>
      <c r="C3185" s="210" t="s">
        <v>3266</v>
      </c>
      <c r="D3185" s="271" t="s">
        <v>1046</v>
      </c>
      <c r="E3185" s="204"/>
      <c r="F3185" s="204">
        <v>1047.7</v>
      </c>
      <c r="G3185" s="205">
        <v>29097.57</v>
      </c>
      <c r="H3185" s="192" t="s">
        <v>1047</v>
      </c>
    </row>
    <row r="3186" spans="1:8" ht="16" customHeight="1">
      <c r="A3186" s="185">
        <v>31</v>
      </c>
      <c r="B3186" s="193" t="s">
        <v>1068</v>
      </c>
      <c r="C3186" s="210" t="s">
        <v>3267</v>
      </c>
      <c r="D3186" s="271" t="s">
        <v>1046</v>
      </c>
      <c r="E3186" s="204"/>
      <c r="F3186" s="204">
        <v>2200</v>
      </c>
      <c r="G3186" s="205">
        <v>37893.069999999803</v>
      </c>
      <c r="H3186" s="192" t="s">
        <v>1075</v>
      </c>
    </row>
    <row r="3187" spans="1:8" ht="16" customHeight="1">
      <c r="A3187" s="185">
        <v>31</v>
      </c>
      <c r="B3187" s="193" t="s">
        <v>1068</v>
      </c>
      <c r="C3187" s="210" t="s">
        <v>3268</v>
      </c>
      <c r="D3187" s="271" t="s">
        <v>1046</v>
      </c>
      <c r="E3187" s="204"/>
      <c r="F3187" s="204">
        <v>1980</v>
      </c>
      <c r="G3187" s="205">
        <v>35913.069999999803</v>
      </c>
      <c r="H3187" s="192" t="s">
        <v>1102</v>
      </c>
    </row>
    <row r="3188" spans="1:8" ht="16" customHeight="1">
      <c r="A3188" s="185">
        <v>31</v>
      </c>
      <c r="B3188" s="193" t="s">
        <v>1068</v>
      </c>
      <c r="C3188" s="210" t="s">
        <v>3269</v>
      </c>
      <c r="D3188" s="271" t="s">
        <v>1046</v>
      </c>
      <c r="E3188" s="204"/>
      <c r="F3188" s="204">
        <v>3247</v>
      </c>
      <c r="G3188" s="205">
        <v>32666.0699999998</v>
      </c>
      <c r="H3188" s="192" t="s">
        <v>1047</v>
      </c>
    </row>
    <row r="3189" spans="1:8" ht="16" customHeight="1">
      <c r="A3189" s="185">
        <v>31</v>
      </c>
      <c r="B3189" s="193" t="s">
        <v>1068</v>
      </c>
      <c r="C3189" s="210" t="s">
        <v>3270</v>
      </c>
      <c r="D3189" s="271" t="s">
        <v>1046</v>
      </c>
      <c r="E3189" s="204"/>
      <c r="F3189" s="204">
        <v>11400</v>
      </c>
      <c r="G3189" s="205">
        <v>21266.0699999998</v>
      </c>
      <c r="H3189" s="192" t="s">
        <v>1110</v>
      </c>
    </row>
    <row r="3190" spans="1:8" ht="16" customHeight="1">
      <c r="A3190" s="185">
        <v>31</v>
      </c>
      <c r="B3190" s="193" t="s">
        <v>1068</v>
      </c>
      <c r="C3190" s="210" t="s">
        <v>3271</v>
      </c>
      <c r="D3190" s="271" t="s">
        <v>1046</v>
      </c>
      <c r="E3190" s="204"/>
      <c r="F3190" s="204">
        <v>13000</v>
      </c>
      <c r="G3190" s="205">
        <v>8266.0699999998305</v>
      </c>
      <c r="H3190" s="192" t="s">
        <v>1110</v>
      </c>
    </row>
    <row r="3191" spans="1:8" ht="16" customHeight="1">
      <c r="A3191" s="185">
        <v>31</v>
      </c>
      <c r="B3191" s="193" t="s">
        <v>1068</v>
      </c>
      <c r="C3191" s="210" t="s">
        <v>3272</v>
      </c>
      <c r="D3191" s="271" t="s">
        <v>1046</v>
      </c>
      <c r="E3191" s="204"/>
      <c r="F3191" s="204">
        <v>2000</v>
      </c>
      <c r="G3191" s="205">
        <v>60307.669999999802</v>
      </c>
      <c r="H3191" s="192" t="s">
        <v>1091</v>
      </c>
    </row>
    <row r="3192" spans="1:8" ht="16" customHeight="1">
      <c r="A3192" s="185">
        <v>31</v>
      </c>
      <c r="B3192" s="193" t="s">
        <v>1068</v>
      </c>
      <c r="C3192" s="210" t="s">
        <v>3273</v>
      </c>
      <c r="D3192" s="271" t="s">
        <v>1046</v>
      </c>
      <c r="E3192" s="204"/>
      <c r="F3192" s="204">
        <v>199</v>
      </c>
      <c r="G3192" s="205">
        <v>60108.669999999802</v>
      </c>
      <c r="H3192" s="192" t="s">
        <v>1075</v>
      </c>
    </row>
    <row r="3193" spans="1:8" ht="16" customHeight="1">
      <c r="A3193" s="185">
        <v>31</v>
      </c>
      <c r="B3193" s="193" t="s">
        <v>1068</v>
      </c>
      <c r="C3193" s="210" t="s">
        <v>3274</v>
      </c>
      <c r="D3193" s="271" t="s">
        <v>1046</v>
      </c>
      <c r="E3193" s="204"/>
      <c r="F3193" s="204">
        <v>548.5</v>
      </c>
      <c r="G3193" s="205">
        <v>59560.169999999802</v>
      </c>
      <c r="H3193" s="192" t="s">
        <v>1075</v>
      </c>
    </row>
    <row r="3194" spans="1:8" ht="16" customHeight="1">
      <c r="A3194" s="185">
        <v>31</v>
      </c>
      <c r="B3194" s="193" t="s">
        <v>1068</v>
      </c>
      <c r="C3194" s="210" t="s">
        <v>3275</v>
      </c>
      <c r="D3194" s="271" t="s">
        <v>1046</v>
      </c>
      <c r="E3194" s="204"/>
      <c r="F3194" s="204">
        <v>102</v>
      </c>
      <c r="G3194" s="205">
        <v>59458.169999999802</v>
      </c>
      <c r="H3194" s="192" t="s">
        <v>1104</v>
      </c>
    </row>
    <row r="3195" spans="1:8" ht="16" customHeight="1">
      <c r="A3195" s="185">
        <v>31</v>
      </c>
      <c r="B3195" s="193" t="s">
        <v>1068</v>
      </c>
      <c r="C3195" s="210" t="s">
        <v>3276</v>
      </c>
      <c r="D3195" s="271" t="s">
        <v>1046</v>
      </c>
      <c r="E3195" s="204"/>
      <c r="F3195" s="204">
        <v>3300</v>
      </c>
      <c r="G3195" s="205">
        <v>56158.169999999802</v>
      </c>
      <c r="H3195" s="192" t="s">
        <v>1110</v>
      </c>
    </row>
    <row r="3196" spans="1:8" ht="16" customHeight="1">
      <c r="A3196" s="185">
        <v>31</v>
      </c>
      <c r="B3196" s="193" t="s">
        <v>1068</v>
      </c>
      <c r="C3196" s="210" t="s">
        <v>3277</v>
      </c>
      <c r="D3196" s="271" t="s">
        <v>1046</v>
      </c>
      <c r="E3196" s="204"/>
      <c r="F3196" s="204">
        <v>223</v>
      </c>
      <c r="G3196" s="205">
        <v>55935.169999999802</v>
      </c>
      <c r="H3196" s="192" t="s">
        <v>1075</v>
      </c>
    </row>
    <row r="3197" spans="1:8" ht="16" customHeight="1">
      <c r="A3197" s="185">
        <v>31</v>
      </c>
      <c r="B3197" s="193" t="s">
        <v>1068</v>
      </c>
      <c r="C3197" s="210" t="s">
        <v>3278</v>
      </c>
      <c r="D3197" s="271" t="s">
        <v>1046</v>
      </c>
      <c r="E3197" s="204"/>
      <c r="F3197" s="204">
        <v>5.99</v>
      </c>
      <c r="G3197" s="205">
        <v>55929.179999999797</v>
      </c>
      <c r="H3197" s="192" t="s">
        <v>1047</v>
      </c>
    </row>
    <row r="3198" spans="1:8" ht="16" customHeight="1">
      <c r="A3198" s="185">
        <v>31</v>
      </c>
      <c r="B3198" s="193" t="s">
        <v>1068</v>
      </c>
      <c r="C3198" s="210" t="s">
        <v>3279</v>
      </c>
      <c r="D3198" s="271" t="s">
        <v>1046</v>
      </c>
      <c r="E3198" s="204"/>
      <c r="F3198" s="204">
        <v>392.5</v>
      </c>
      <c r="G3198" s="205">
        <v>55536.679999999797</v>
      </c>
      <c r="H3198" s="192" t="s">
        <v>1075</v>
      </c>
    </row>
    <row r="3199" spans="1:8" ht="16" customHeight="1">
      <c r="A3199" s="185">
        <v>31</v>
      </c>
      <c r="B3199" s="193" t="s">
        <v>1068</v>
      </c>
      <c r="C3199" s="210" t="s">
        <v>3280</v>
      </c>
      <c r="D3199" s="271" t="s">
        <v>1046</v>
      </c>
      <c r="E3199" s="204"/>
      <c r="F3199" s="204">
        <v>294</v>
      </c>
      <c r="G3199" s="205">
        <v>55242.679999999797</v>
      </c>
      <c r="H3199" s="192" t="s">
        <v>1075</v>
      </c>
    </row>
    <row r="3200" spans="1:8" ht="16" customHeight="1">
      <c r="A3200" s="185">
        <v>31</v>
      </c>
      <c r="B3200" s="193" t="s">
        <v>1068</v>
      </c>
      <c r="C3200" s="210" t="s">
        <v>3281</v>
      </c>
      <c r="D3200" s="271" t="s">
        <v>1046</v>
      </c>
      <c r="E3200" s="204"/>
      <c r="F3200" s="204">
        <v>361</v>
      </c>
      <c r="G3200" s="205">
        <v>54881.679999999797</v>
      </c>
      <c r="H3200" s="192" t="s">
        <v>1075</v>
      </c>
    </row>
    <row r="3201" spans="1:8" ht="16" customHeight="1">
      <c r="A3201" s="185">
        <v>31</v>
      </c>
      <c r="B3201" s="193" t="s">
        <v>1068</v>
      </c>
      <c r="C3201" s="210" t="s">
        <v>3282</v>
      </c>
      <c r="D3201" s="271" t="s">
        <v>1046</v>
      </c>
      <c r="E3201" s="204"/>
      <c r="F3201" s="204">
        <v>465</v>
      </c>
      <c r="G3201" s="205">
        <v>54416.679999999797</v>
      </c>
      <c r="H3201" s="192" t="s">
        <v>1075</v>
      </c>
    </row>
    <row r="3202" spans="1:8" ht="16" customHeight="1">
      <c r="A3202" s="185">
        <v>31</v>
      </c>
      <c r="B3202" s="193" t="s">
        <v>1068</v>
      </c>
      <c r="C3202" s="210" t="s">
        <v>3283</v>
      </c>
      <c r="D3202" s="271" t="s">
        <v>1046</v>
      </c>
      <c r="E3202" s="204"/>
      <c r="F3202" s="204">
        <v>5600</v>
      </c>
      <c r="G3202" s="205">
        <v>48816.679999999797</v>
      </c>
      <c r="H3202" s="192" t="s">
        <v>1047</v>
      </c>
    </row>
    <row r="3203" spans="1:8" ht="16" customHeight="1">
      <c r="A3203" s="185">
        <v>31</v>
      </c>
      <c r="B3203" s="193" t="s">
        <v>1068</v>
      </c>
      <c r="C3203" s="210" t="s">
        <v>3284</v>
      </c>
      <c r="D3203" s="271" t="s">
        <v>1046</v>
      </c>
      <c r="E3203" s="204"/>
      <c r="F3203" s="204">
        <v>341</v>
      </c>
      <c r="G3203" s="205">
        <v>48475.679999999797</v>
      </c>
      <c r="H3203" s="192" t="s">
        <v>1112</v>
      </c>
    </row>
    <row r="3204" spans="1:8" ht="16" customHeight="1">
      <c r="A3204" s="185">
        <v>31</v>
      </c>
      <c r="B3204" s="193" t="s">
        <v>1068</v>
      </c>
      <c r="C3204" s="210" t="s">
        <v>3285</v>
      </c>
      <c r="D3204" s="271" t="s">
        <v>1046</v>
      </c>
      <c r="E3204" s="204"/>
      <c r="F3204" s="204">
        <v>434.9</v>
      </c>
      <c r="G3204" s="205">
        <v>48040.779999999802</v>
      </c>
      <c r="H3204" s="192" t="s">
        <v>1112</v>
      </c>
    </row>
    <row r="3205" spans="1:8" ht="16" customHeight="1">
      <c r="A3205" s="185">
        <v>31</v>
      </c>
      <c r="B3205" s="193" t="s">
        <v>1068</v>
      </c>
      <c r="C3205" s="210" t="s">
        <v>3286</v>
      </c>
      <c r="D3205" s="271" t="s">
        <v>1046</v>
      </c>
      <c r="E3205" s="204"/>
      <c r="F3205" s="204">
        <v>50</v>
      </c>
      <c r="G3205" s="205">
        <v>47990.779999999802</v>
      </c>
      <c r="H3205" s="192" t="s">
        <v>1077</v>
      </c>
    </row>
    <row r="3206" spans="1:8" ht="16" customHeight="1">
      <c r="A3206" s="185">
        <v>31</v>
      </c>
      <c r="B3206" s="193" t="s">
        <v>1068</v>
      </c>
      <c r="C3206" s="210" t="s">
        <v>3287</v>
      </c>
      <c r="D3206" s="271" t="s">
        <v>1046</v>
      </c>
      <c r="E3206" s="204"/>
      <c r="F3206" s="204">
        <v>8696.7999999999993</v>
      </c>
      <c r="G3206" s="205">
        <v>39293.979999999799</v>
      </c>
      <c r="H3206" s="192" t="s">
        <v>1110</v>
      </c>
    </row>
    <row r="3207" spans="1:8" ht="16" customHeight="1">
      <c r="A3207" s="185">
        <v>31</v>
      </c>
      <c r="B3207" s="193" t="s">
        <v>1068</v>
      </c>
      <c r="C3207" s="210" t="s">
        <v>3288</v>
      </c>
      <c r="D3207" s="271" t="s">
        <v>1046</v>
      </c>
      <c r="E3207" s="204"/>
      <c r="F3207" s="204">
        <v>121</v>
      </c>
      <c r="G3207" s="205">
        <v>39172.979999999799</v>
      </c>
      <c r="H3207" s="192" t="s">
        <v>1110</v>
      </c>
    </row>
    <row r="3208" spans="1:8" ht="16" customHeight="1">
      <c r="A3208" s="185">
        <v>31</v>
      </c>
      <c r="B3208" s="193" t="s">
        <v>1068</v>
      </c>
      <c r="C3208" s="210" t="s">
        <v>3289</v>
      </c>
      <c r="D3208" s="271" t="s">
        <v>1046</v>
      </c>
      <c r="E3208" s="204"/>
      <c r="F3208" s="204">
        <v>90</v>
      </c>
      <c r="G3208" s="205">
        <v>39082.979999999799</v>
      </c>
      <c r="H3208" s="192" t="s">
        <v>1075</v>
      </c>
    </row>
    <row r="3209" spans="1:8" ht="16" customHeight="1">
      <c r="A3209" s="185">
        <v>31</v>
      </c>
      <c r="B3209" s="193" t="s">
        <v>1068</v>
      </c>
      <c r="C3209" s="210" t="s">
        <v>3290</v>
      </c>
      <c r="D3209" s="271" t="s">
        <v>1046</v>
      </c>
      <c r="E3209" s="204"/>
      <c r="F3209" s="204">
        <v>1437.1</v>
      </c>
      <c r="G3209" s="205">
        <v>37645.879999999801</v>
      </c>
      <c r="H3209" s="192" t="s">
        <v>1075</v>
      </c>
    </row>
    <row r="3210" spans="1:8" ht="16" customHeight="1">
      <c r="A3210" s="185">
        <v>31</v>
      </c>
      <c r="B3210" s="193" t="s">
        <v>1068</v>
      </c>
      <c r="C3210" s="210" t="s">
        <v>3291</v>
      </c>
      <c r="D3210" s="271" t="s">
        <v>1046</v>
      </c>
      <c r="E3210" s="204"/>
      <c r="F3210" s="204">
        <v>311</v>
      </c>
      <c r="G3210" s="205">
        <v>37334.879999999801</v>
      </c>
      <c r="H3210" s="192" t="s">
        <v>1075</v>
      </c>
    </row>
    <row r="3211" spans="1:8" ht="16" customHeight="1">
      <c r="A3211" s="185">
        <v>31</v>
      </c>
      <c r="B3211" s="193" t="s">
        <v>1068</v>
      </c>
      <c r="C3211" s="210" t="s">
        <v>3292</v>
      </c>
      <c r="D3211" s="271" t="s">
        <v>1046</v>
      </c>
      <c r="E3211" s="204"/>
      <c r="F3211" s="204">
        <v>14365</v>
      </c>
      <c r="G3211" s="205">
        <v>22969.879999999801</v>
      </c>
      <c r="H3211" s="192" t="s">
        <v>1110</v>
      </c>
    </row>
    <row r="3212" spans="1:8" ht="16" customHeight="1">
      <c r="A3212" s="185">
        <v>31</v>
      </c>
      <c r="B3212" s="193" t="s">
        <v>1068</v>
      </c>
      <c r="C3212" s="210" t="s">
        <v>2335</v>
      </c>
      <c r="D3212" s="271" t="s">
        <v>1046</v>
      </c>
      <c r="E3212" s="204"/>
      <c r="F3212" s="204">
        <v>742.52</v>
      </c>
      <c r="G3212" s="205">
        <v>282055.36</v>
      </c>
      <c r="H3212" s="192" t="s">
        <v>1075</v>
      </c>
    </row>
    <row r="3213" spans="1:8" ht="16" customHeight="1">
      <c r="A3213" s="185">
        <v>31</v>
      </c>
      <c r="B3213" s="193" t="s">
        <v>1068</v>
      </c>
      <c r="C3213" s="210" t="s">
        <v>3293</v>
      </c>
      <c r="D3213" s="271" t="s">
        <v>1046</v>
      </c>
      <c r="E3213" s="204"/>
      <c r="F3213" s="204">
        <v>215</v>
      </c>
      <c r="G3213" s="205">
        <v>281840.36</v>
      </c>
      <c r="H3213" s="192" t="s">
        <v>1102</v>
      </c>
    </row>
    <row r="3214" spans="1:8" ht="16" customHeight="1">
      <c r="A3214" s="185">
        <v>31</v>
      </c>
      <c r="B3214" s="193" t="s">
        <v>1068</v>
      </c>
      <c r="C3214" s="210" t="s">
        <v>3294</v>
      </c>
      <c r="D3214" s="271" t="s">
        <v>1046</v>
      </c>
      <c r="E3214" s="204"/>
      <c r="F3214" s="204">
        <v>300</v>
      </c>
      <c r="G3214" s="205">
        <v>281540.36</v>
      </c>
      <c r="H3214" s="192" t="s">
        <v>1053</v>
      </c>
    </row>
    <row r="3215" spans="1:8" ht="16" customHeight="1">
      <c r="A3215" s="185">
        <v>31</v>
      </c>
      <c r="B3215" s="193" t="s">
        <v>1068</v>
      </c>
      <c r="C3215" s="210" t="s">
        <v>3295</v>
      </c>
      <c r="D3215" s="271" t="s">
        <v>1046</v>
      </c>
      <c r="E3215" s="204"/>
      <c r="F3215" s="204">
        <v>549</v>
      </c>
      <c r="G3215" s="205">
        <v>280991.35999999999</v>
      </c>
      <c r="H3215" s="192" t="s">
        <v>1075</v>
      </c>
    </row>
    <row r="3216" spans="1:8" ht="16" customHeight="1">
      <c r="A3216" s="185">
        <v>31</v>
      </c>
      <c r="B3216" s="193" t="s">
        <v>1068</v>
      </c>
      <c r="C3216" s="210" t="s">
        <v>3296</v>
      </c>
      <c r="D3216" s="271" t="s">
        <v>1046</v>
      </c>
      <c r="E3216" s="204"/>
      <c r="F3216" s="204">
        <v>396</v>
      </c>
      <c r="G3216" s="205">
        <v>280595.36</v>
      </c>
      <c r="H3216" s="192" t="s">
        <v>1112</v>
      </c>
    </row>
    <row r="3217" spans="1:8" ht="16" customHeight="1">
      <c r="A3217" s="185">
        <v>31</v>
      </c>
      <c r="B3217" s="193" t="s">
        <v>1068</v>
      </c>
      <c r="C3217" s="210" t="s">
        <v>3297</v>
      </c>
      <c r="D3217" s="271" t="s">
        <v>1046</v>
      </c>
      <c r="E3217" s="204"/>
      <c r="F3217" s="204">
        <v>1270</v>
      </c>
      <c r="G3217" s="205">
        <v>279325.36</v>
      </c>
      <c r="H3217" s="192" t="s">
        <v>1075</v>
      </c>
    </row>
    <row r="3218" spans="1:8" ht="16" customHeight="1">
      <c r="A3218" s="185">
        <v>31</v>
      </c>
      <c r="B3218" s="193" t="s">
        <v>1068</v>
      </c>
      <c r="C3218" s="210" t="s">
        <v>3298</v>
      </c>
      <c r="D3218" s="271" t="s">
        <v>1046</v>
      </c>
      <c r="E3218" s="204"/>
      <c r="F3218" s="204">
        <v>20</v>
      </c>
      <c r="G3218" s="205">
        <v>279305.36</v>
      </c>
      <c r="H3218" s="192" t="s">
        <v>1075</v>
      </c>
    </row>
    <row r="3219" spans="1:8" ht="16" customHeight="1">
      <c r="A3219" s="185">
        <v>31</v>
      </c>
      <c r="B3219" s="193" t="s">
        <v>1068</v>
      </c>
      <c r="C3219" s="210" t="s">
        <v>3299</v>
      </c>
      <c r="D3219" s="271" t="s">
        <v>1046</v>
      </c>
      <c r="E3219" s="204"/>
      <c r="F3219" s="204">
        <v>177.5</v>
      </c>
      <c r="G3219" s="205">
        <v>279127.86</v>
      </c>
      <c r="H3219" s="192" t="s">
        <v>1075</v>
      </c>
    </row>
    <row r="3220" spans="1:8" ht="16" customHeight="1">
      <c r="A3220" s="185">
        <v>31</v>
      </c>
      <c r="B3220" s="193" t="s">
        <v>1068</v>
      </c>
      <c r="C3220" s="210" t="s">
        <v>3300</v>
      </c>
      <c r="D3220" s="271" t="s">
        <v>1046</v>
      </c>
      <c r="E3220" s="204"/>
      <c r="F3220" s="204">
        <v>51</v>
      </c>
      <c r="G3220" s="205">
        <v>279076.86</v>
      </c>
      <c r="H3220" s="192" t="s">
        <v>1075</v>
      </c>
    </row>
    <row r="3221" spans="1:8" ht="16" customHeight="1">
      <c r="A3221" s="185">
        <v>31</v>
      </c>
      <c r="B3221" s="193" t="s">
        <v>1068</v>
      </c>
      <c r="C3221" s="210" t="s">
        <v>3301</v>
      </c>
      <c r="D3221" s="271" t="s">
        <v>1046</v>
      </c>
      <c r="E3221" s="204"/>
      <c r="F3221" s="204">
        <v>99</v>
      </c>
      <c r="G3221" s="205">
        <v>278977.86</v>
      </c>
      <c r="H3221" s="192" t="s">
        <v>1112</v>
      </c>
    </row>
    <row r="3222" spans="1:8" ht="16" customHeight="1">
      <c r="A3222" s="185">
        <v>31</v>
      </c>
      <c r="B3222" s="193" t="s">
        <v>1068</v>
      </c>
      <c r="C3222" s="210" t="s">
        <v>3302</v>
      </c>
      <c r="D3222" s="271" t="s">
        <v>1046</v>
      </c>
      <c r="E3222" s="204"/>
      <c r="F3222" s="204">
        <v>485</v>
      </c>
      <c r="G3222" s="205">
        <v>278492.86</v>
      </c>
      <c r="H3222" s="192" t="s">
        <v>1047</v>
      </c>
    </row>
    <row r="3223" spans="1:8" ht="16" customHeight="1">
      <c r="A3223" s="185">
        <v>31</v>
      </c>
      <c r="B3223" s="193" t="s">
        <v>1068</v>
      </c>
      <c r="C3223" s="210" t="s">
        <v>3303</v>
      </c>
      <c r="D3223" s="271" t="s">
        <v>1046</v>
      </c>
      <c r="E3223" s="204"/>
      <c r="F3223" s="204">
        <v>531.5</v>
      </c>
      <c r="G3223" s="205">
        <v>277961.36</v>
      </c>
      <c r="H3223" s="192" t="s">
        <v>1047</v>
      </c>
    </row>
    <row r="3224" spans="1:8" ht="16" customHeight="1">
      <c r="A3224" s="185">
        <v>31</v>
      </c>
      <c r="B3224" s="193" t="s">
        <v>1068</v>
      </c>
      <c r="C3224" s="210" t="s">
        <v>3304</v>
      </c>
      <c r="D3224" s="271" t="s">
        <v>1046</v>
      </c>
      <c r="E3224" s="204"/>
      <c r="F3224" s="204">
        <v>595.80999999999995</v>
      </c>
      <c r="G3224" s="205">
        <v>277365.55</v>
      </c>
      <c r="H3224" s="192" t="s">
        <v>1124</v>
      </c>
    </row>
    <row r="3225" spans="1:8" ht="16" customHeight="1">
      <c r="A3225" s="185">
        <v>31</v>
      </c>
      <c r="B3225" s="193" t="s">
        <v>1068</v>
      </c>
      <c r="C3225" s="210" t="s">
        <v>3305</v>
      </c>
      <c r="D3225" s="271" t="s">
        <v>1046</v>
      </c>
      <c r="E3225" s="204"/>
      <c r="F3225" s="204">
        <v>5.65</v>
      </c>
      <c r="G3225" s="205">
        <v>277359.90000000002</v>
      </c>
      <c r="H3225" s="192" t="s">
        <v>1047</v>
      </c>
    </row>
    <row r="3226" spans="1:8" ht="16" customHeight="1">
      <c r="A3226" s="185">
        <v>31</v>
      </c>
      <c r="B3226" s="212" t="s">
        <v>12</v>
      </c>
      <c r="C3226" s="210" t="s">
        <v>2732</v>
      </c>
      <c r="D3226" s="203" t="s">
        <v>1046</v>
      </c>
      <c r="E3226" s="204"/>
      <c r="F3226" s="204">
        <v>20000</v>
      </c>
      <c r="G3226" s="205">
        <v>257328.4</v>
      </c>
      <c r="H3226" s="192" t="s">
        <v>1077</v>
      </c>
    </row>
    <row r="3227" spans="1:8" ht="16" customHeight="1">
      <c r="A3227" s="185">
        <v>31</v>
      </c>
      <c r="B3227" s="212" t="s">
        <v>12</v>
      </c>
      <c r="C3227" s="210" t="s">
        <v>3306</v>
      </c>
      <c r="D3227" s="271" t="s">
        <v>1046</v>
      </c>
      <c r="E3227" s="204"/>
      <c r="F3227" s="204">
        <v>2513.6999999999998</v>
      </c>
      <c r="G3227" s="205">
        <v>254805.7</v>
      </c>
      <c r="H3227" s="192" t="s">
        <v>1102</v>
      </c>
    </row>
    <row r="3228" spans="1:8" ht="16" customHeight="1">
      <c r="A3228" s="185">
        <v>31</v>
      </c>
      <c r="B3228" s="212" t="s">
        <v>12</v>
      </c>
      <c r="C3228" s="210" t="s">
        <v>3307</v>
      </c>
      <c r="D3228" s="271" t="s">
        <v>1046</v>
      </c>
      <c r="E3228" s="204"/>
      <c r="F3228" s="204">
        <v>6908.75</v>
      </c>
      <c r="G3228" s="205">
        <v>247896.95</v>
      </c>
      <c r="H3228" s="192" t="s">
        <v>1110</v>
      </c>
    </row>
    <row r="3229" spans="1:8" ht="16" customHeight="1">
      <c r="A3229" s="185">
        <v>31</v>
      </c>
      <c r="B3229" s="212" t="s">
        <v>12</v>
      </c>
      <c r="C3229" s="210" t="s">
        <v>3308</v>
      </c>
      <c r="D3229" s="271" t="s">
        <v>1046</v>
      </c>
      <c r="E3229" s="204"/>
      <c r="F3229" s="204">
        <v>6200</v>
      </c>
      <c r="G3229" s="205">
        <v>241696.95</v>
      </c>
      <c r="H3229" s="192" t="s">
        <v>1075</v>
      </c>
    </row>
    <row r="3230" spans="1:8" ht="16" customHeight="1">
      <c r="A3230" s="185">
        <v>31</v>
      </c>
      <c r="B3230" s="212" t="s">
        <v>12</v>
      </c>
      <c r="C3230" s="210" t="s">
        <v>3309</v>
      </c>
      <c r="D3230" s="271" t="s">
        <v>1046</v>
      </c>
      <c r="E3230" s="204"/>
      <c r="F3230" s="204">
        <v>709.8</v>
      </c>
      <c r="G3230" s="205">
        <v>240987.15</v>
      </c>
      <c r="H3230" s="192" t="s">
        <v>1075</v>
      </c>
    </row>
    <row r="3231" spans="1:8" ht="16" customHeight="1">
      <c r="A3231" s="185">
        <v>31</v>
      </c>
      <c r="B3231" s="212" t="s">
        <v>12</v>
      </c>
      <c r="C3231" s="210" t="s">
        <v>3310</v>
      </c>
      <c r="D3231" s="271" t="s">
        <v>1046</v>
      </c>
      <c r="E3231" s="204"/>
      <c r="F3231" s="204">
        <v>848.5</v>
      </c>
      <c r="G3231" s="205">
        <v>240138.65</v>
      </c>
      <c r="H3231" s="192" t="s">
        <v>1075</v>
      </c>
    </row>
    <row r="3232" spans="1:8" ht="16" customHeight="1">
      <c r="A3232" s="185">
        <v>31</v>
      </c>
      <c r="B3232" s="212" t="s">
        <v>12</v>
      </c>
      <c r="C3232" s="210" t="s">
        <v>3311</v>
      </c>
      <c r="D3232" s="271" t="s">
        <v>1046</v>
      </c>
      <c r="E3232" s="204"/>
      <c r="F3232" s="204">
        <v>9800</v>
      </c>
      <c r="G3232" s="205">
        <v>230338.65</v>
      </c>
      <c r="H3232" s="192" t="s">
        <v>1075</v>
      </c>
    </row>
    <row r="3233" spans="1:8" ht="16" customHeight="1">
      <c r="A3233" s="185">
        <v>31</v>
      </c>
      <c r="B3233" s="212" t="s">
        <v>12</v>
      </c>
      <c r="C3233" s="210" t="s">
        <v>3312</v>
      </c>
      <c r="D3233" s="271" t="s">
        <v>1046</v>
      </c>
      <c r="E3233" s="204"/>
      <c r="F3233" s="204">
        <v>608.5</v>
      </c>
      <c r="G3233" s="205">
        <v>229730.15</v>
      </c>
      <c r="H3233" s="192" t="s">
        <v>1075</v>
      </c>
    </row>
    <row r="3234" spans="1:8" ht="16" customHeight="1">
      <c r="A3234" s="185">
        <v>31</v>
      </c>
      <c r="B3234" s="212" t="s">
        <v>12</v>
      </c>
      <c r="C3234" s="210" t="s">
        <v>3313</v>
      </c>
      <c r="D3234" s="271" t="s">
        <v>1046</v>
      </c>
      <c r="E3234" s="204"/>
      <c r="F3234" s="204">
        <v>825</v>
      </c>
      <c r="G3234" s="205">
        <v>228905.15</v>
      </c>
      <c r="H3234" s="192" t="s">
        <v>1075</v>
      </c>
    </row>
    <row r="3235" spans="1:8" ht="16" customHeight="1">
      <c r="A3235" s="185">
        <v>31</v>
      </c>
      <c r="B3235" s="212" t="s">
        <v>12</v>
      </c>
      <c r="C3235" s="210" t="s">
        <v>3314</v>
      </c>
      <c r="D3235" s="271" t="s">
        <v>1046</v>
      </c>
      <c r="E3235" s="204"/>
      <c r="F3235" s="204">
        <v>1972</v>
      </c>
      <c r="G3235" s="205">
        <v>226933.15</v>
      </c>
      <c r="H3235" s="192" t="s">
        <v>1047</v>
      </c>
    </row>
    <row r="3236" spans="1:8" ht="16" customHeight="1">
      <c r="A3236" s="185">
        <v>31</v>
      </c>
      <c r="B3236" s="212" t="s">
        <v>12</v>
      </c>
      <c r="C3236" s="210" t="s">
        <v>3315</v>
      </c>
      <c r="D3236" s="271" t="s">
        <v>1046</v>
      </c>
      <c r="E3236" s="204"/>
      <c r="F3236" s="204">
        <v>221.5</v>
      </c>
      <c r="G3236" s="205">
        <v>225389.55</v>
      </c>
      <c r="H3236" s="192" t="s">
        <v>1075</v>
      </c>
    </row>
    <row r="3237" spans="1:8" ht="16" customHeight="1">
      <c r="A3237" s="185">
        <v>31</v>
      </c>
      <c r="B3237" s="212" t="s">
        <v>12</v>
      </c>
      <c r="C3237" s="210" t="s">
        <v>3316</v>
      </c>
      <c r="D3237" s="271" t="s">
        <v>1046</v>
      </c>
      <c r="E3237" s="204"/>
      <c r="F3237" s="204">
        <v>607.5</v>
      </c>
      <c r="G3237" s="205">
        <v>224782.05</v>
      </c>
      <c r="H3237" s="192" t="s">
        <v>1075</v>
      </c>
    </row>
    <row r="3238" spans="1:8" ht="16" customHeight="1">
      <c r="A3238" s="185">
        <v>31</v>
      </c>
      <c r="B3238" s="212" t="s">
        <v>12</v>
      </c>
      <c r="C3238" s="210" t="s">
        <v>3317</v>
      </c>
      <c r="D3238" s="271" t="s">
        <v>1046</v>
      </c>
      <c r="E3238" s="204"/>
      <c r="F3238" s="204">
        <v>205</v>
      </c>
      <c r="G3238" s="205">
        <v>224577.05</v>
      </c>
      <c r="H3238" s="192" t="s">
        <v>1075</v>
      </c>
    </row>
    <row r="3239" spans="1:8" ht="16" customHeight="1">
      <c r="A3239" s="185">
        <v>31</v>
      </c>
      <c r="B3239" s="212" t="s">
        <v>12</v>
      </c>
      <c r="C3239" s="210" t="s">
        <v>3318</v>
      </c>
      <c r="D3239" s="271" t="s">
        <v>1046</v>
      </c>
      <c r="E3239" s="204"/>
      <c r="F3239" s="204">
        <v>443.5</v>
      </c>
      <c r="G3239" s="205">
        <v>224133.55</v>
      </c>
      <c r="H3239" s="192" t="s">
        <v>1075</v>
      </c>
    </row>
    <row r="3240" spans="1:8" ht="16" customHeight="1">
      <c r="A3240" s="185">
        <v>31</v>
      </c>
      <c r="B3240" s="212" t="s">
        <v>12</v>
      </c>
      <c r="C3240" s="210" t="s">
        <v>3319</v>
      </c>
      <c r="D3240" s="271" t="s">
        <v>1046</v>
      </c>
      <c r="E3240" s="204"/>
      <c r="F3240" s="204">
        <v>254.1</v>
      </c>
      <c r="G3240" s="205">
        <v>223879.45</v>
      </c>
      <c r="H3240" s="192" t="s">
        <v>1075</v>
      </c>
    </row>
    <row r="3241" spans="1:8" ht="16" customHeight="1">
      <c r="A3241" s="185">
        <v>31</v>
      </c>
      <c r="B3241" s="212" t="s">
        <v>12</v>
      </c>
      <c r="C3241" s="210" t="s">
        <v>3320</v>
      </c>
      <c r="D3241" s="271" t="s">
        <v>1046</v>
      </c>
      <c r="E3241" s="204"/>
      <c r="F3241" s="204">
        <v>372</v>
      </c>
      <c r="G3241" s="205">
        <v>223507.45</v>
      </c>
      <c r="H3241" s="192" t="s">
        <v>1075</v>
      </c>
    </row>
    <row r="3242" spans="1:8" ht="16" customHeight="1">
      <c r="A3242" s="185">
        <v>31</v>
      </c>
      <c r="B3242" s="212" t="s">
        <v>12</v>
      </c>
      <c r="C3242" s="210" t="s">
        <v>3321</v>
      </c>
      <c r="D3242" s="271" t="s">
        <v>1046</v>
      </c>
      <c r="E3242" s="204"/>
      <c r="F3242" s="204">
        <v>131</v>
      </c>
      <c r="G3242" s="205">
        <v>223376.45</v>
      </c>
      <c r="H3242" s="192" t="s">
        <v>1075</v>
      </c>
    </row>
    <row r="3243" spans="1:8" ht="16" customHeight="1">
      <c r="A3243" s="185">
        <v>31</v>
      </c>
      <c r="B3243" s="212" t="s">
        <v>12</v>
      </c>
      <c r="C3243" s="210" t="s">
        <v>3322</v>
      </c>
      <c r="D3243" s="271" t="s">
        <v>1046</v>
      </c>
      <c r="E3243" s="204"/>
      <c r="F3243" s="204">
        <v>668.5</v>
      </c>
      <c r="G3243" s="205">
        <v>222707.95</v>
      </c>
      <c r="H3243" s="192" t="s">
        <v>1075</v>
      </c>
    </row>
    <row r="3244" spans="1:8" ht="16" customHeight="1">
      <c r="A3244" s="185">
        <v>31</v>
      </c>
      <c r="B3244" s="212" t="s">
        <v>12</v>
      </c>
      <c r="C3244" s="210" t="s">
        <v>3323</v>
      </c>
      <c r="D3244" s="271" t="s">
        <v>1046</v>
      </c>
      <c r="E3244" s="204"/>
      <c r="F3244" s="204">
        <v>170</v>
      </c>
      <c r="G3244" s="205">
        <v>222537.95</v>
      </c>
      <c r="H3244" s="192" t="s">
        <v>1047</v>
      </c>
    </row>
    <row r="3245" spans="1:8" ht="16" customHeight="1">
      <c r="A3245" s="185">
        <v>31</v>
      </c>
      <c r="B3245" s="212" t="s">
        <v>12</v>
      </c>
      <c r="C3245" s="210" t="s">
        <v>3324</v>
      </c>
      <c r="D3245" s="271" t="s">
        <v>1046</v>
      </c>
      <c r="E3245" s="204"/>
      <c r="F3245" s="204">
        <v>248</v>
      </c>
      <c r="G3245" s="205">
        <v>222289.95</v>
      </c>
      <c r="H3245" s="192" t="s">
        <v>1047</v>
      </c>
    </row>
    <row r="3246" spans="1:8" ht="16" customHeight="1">
      <c r="A3246" s="185">
        <v>31</v>
      </c>
      <c r="B3246" s="212" t="s">
        <v>12</v>
      </c>
      <c r="C3246" s="210" t="s">
        <v>3325</v>
      </c>
      <c r="D3246" s="271" t="s">
        <v>1046</v>
      </c>
      <c r="E3246" s="204"/>
      <c r="F3246" s="204">
        <v>465</v>
      </c>
      <c r="G3246" s="205">
        <v>221824.95</v>
      </c>
      <c r="H3246" s="192" t="s">
        <v>1047</v>
      </c>
    </row>
    <row r="3247" spans="1:8" ht="16" customHeight="1">
      <c r="A3247" s="185">
        <v>31</v>
      </c>
      <c r="B3247" s="212" t="s">
        <v>12</v>
      </c>
      <c r="C3247" s="210" t="s">
        <v>3326</v>
      </c>
      <c r="D3247" s="271" t="s">
        <v>1046</v>
      </c>
      <c r="E3247" s="204"/>
      <c r="F3247" s="204">
        <v>1440</v>
      </c>
      <c r="G3247" s="205">
        <v>220384.95</v>
      </c>
      <c r="H3247" s="192" t="s">
        <v>1047</v>
      </c>
    </row>
    <row r="3248" spans="1:8" ht="16" customHeight="1">
      <c r="A3248" s="185">
        <v>31</v>
      </c>
      <c r="B3248" s="212" t="s">
        <v>12</v>
      </c>
      <c r="C3248" s="210" t="s">
        <v>3327</v>
      </c>
      <c r="D3248" s="271" t="s">
        <v>1046</v>
      </c>
      <c r="E3248" s="204"/>
      <c r="F3248" s="204">
        <v>1440</v>
      </c>
      <c r="G3248" s="205">
        <v>218944.95</v>
      </c>
      <c r="H3248" s="192" t="s">
        <v>1047</v>
      </c>
    </row>
    <row r="3249" spans="1:8" ht="16" customHeight="1">
      <c r="A3249" s="185">
        <v>31</v>
      </c>
      <c r="B3249" s="212" t="s">
        <v>12</v>
      </c>
      <c r="C3249" s="210" t="s">
        <v>3328</v>
      </c>
      <c r="D3249" s="271" t="s">
        <v>1046</v>
      </c>
      <c r="E3249" s="204"/>
      <c r="F3249" s="204">
        <v>439</v>
      </c>
      <c r="G3249" s="205">
        <v>218505.95</v>
      </c>
      <c r="H3249" s="192" t="s">
        <v>1047</v>
      </c>
    </row>
    <row r="3250" spans="1:8" ht="16" customHeight="1">
      <c r="A3250" s="185">
        <v>31</v>
      </c>
      <c r="B3250" s="212" t="s">
        <v>12</v>
      </c>
      <c r="C3250" s="210" t="s">
        <v>3329</v>
      </c>
      <c r="D3250" s="271" t="s">
        <v>1046</v>
      </c>
      <c r="E3250" s="204"/>
      <c r="F3250" s="204">
        <v>318</v>
      </c>
      <c r="G3250" s="205">
        <v>218187.95</v>
      </c>
      <c r="H3250" s="192" t="s">
        <v>1047</v>
      </c>
    </row>
    <row r="3251" spans="1:8" ht="16" customHeight="1">
      <c r="A3251" s="185">
        <v>31</v>
      </c>
      <c r="B3251" s="212" t="s">
        <v>12</v>
      </c>
      <c r="C3251" s="210" t="s">
        <v>3330</v>
      </c>
      <c r="D3251" s="271" t="s">
        <v>1046</v>
      </c>
      <c r="E3251" s="204"/>
      <c r="F3251" s="204">
        <v>2098</v>
      </c>
      <c r="G3251" s="205">
        <v>216089.95</v>
      </c>
      <c r="H3251" s="192" t="s">
        <v>1122</v>
      </c>
    </row>
    <row r="3252" spans="1:8" ht="16" customHeight="1">
      <c r="A3252" s="185">
        <v>31</v>
      </c>
      <c r="B3252" s="212" t="s">
        <v>12</v>
      </c>
      <c r="C3252" s="210" t="s">
        <v>3331</v>
      </c>
      <c r="D3252" s="271" t="s">
        <v>1046</v>
      </c>
      <c r="E3252" s="204"/>
      <c r="F3252" s="204">
        <v>215.57</v>
      </c>
      <c r="G3252" s="205">
        <v>215874.38</v>
      </c>
      <c r="H3252" s="192" t="s">
        <v>1075</v>
      </c>
    </row>
    <row r="3253" spans="1:8" ht="16" customHeight="1">
      <c r="A3253" s="185">
        <v>31</v>
      </c>
      <c r="B3253" s="212" t="s">
        <v>12</v>
      </c>
      <c r="C3253" s="210" t="s">
        <v>3332</v>
      </c>
      <c r="D3253" s="271" t="s">
        <v>1046</v>
      </c>
      <c r="E3253" s="204"/>
      <c r="F3253" s="204">
        <v>245.4</v>
      </c>
      <c r="G3253" s="205">
        <v>215628.98</v>
      </c>
      <c r="H3253" s="192" t="s">
        <v>1075</v>
      </c>
    </row>
    <row r="3254" spans="1:8" ht="16" customHeight="1">
      <c r="A3254" s="185">
        <v>31</v>
      </c>
      <c r="B3254" s="212" t="s">
        <v>12</v>
      </c>
      <c r="C3254" s="210" t="s">
        <v>3333</v>
      </c>
      <c r="D3254" s="271" t="s">
        <v>1046</v>
      </c>
      <c r="E3254" s="204"/>
      <c r="F3254" s="204">
        <v>79</v>
      </c>
      <c r="G3254" s="205">
        <v>215549.98</v>
      </c>
      <c r="H3254" s="192" t="s">
        <v>1075</v>
      </c>
    </row>
    <row r="3255" spans="1:8" ht="16" customHeight="1">
      <c r="A3255" s="185">
        <v>31</v>
      </c>
      <c r="B3255" s="212" t="s">
        <v>12</v>
      </c>
      <c r="C3255" s="210" t="s">
        <v>3334</v>
      </c>
      <c r="D3255" s="271" t="s">
        <v>1046</v>
      </c>
      <c r="E3255" s="204"/>
      <c r="F3255" s="204">
        <v>211.8</v>
      </c>
      <c r="G3255" s="205">
        <v>215338.18</v>
      </c>
      <c r="H3255" s="192" t="s">
        <v>1075</v>
      </c>
    </row>
    <row r="3256" spans="1:8" ht="16" customHeight="1">
      <c r="A3256" s="185">
        <v>31</v>
      </c>
      <c r="B3256" s="212" t="s">
        <v>12</v>
      </c>
      <c r="C3256" s="210" t="s">
        <v>3335</v>
      </c>
      <c r="D3256" s="224" t="s">
        <v>1046</v>
      </c>
      <c r="E3256" s="204"/>
      <c r="F3256" s="204">
        <v>3000</v>
      </c>
      <c r="G3256" s="205">
        <v>172304.88</v>
      </c>
      <c r="H3256" s="192" t="s">
        <v>1091</v>
      </c>
    </row>
    <row r="3257" spans="1:8" ht="16" customHeight="1">
      <c r="A3257" s="185">
        <v>31</v>
      </c>
      <c r="B3257" s="212" t="s">
        <v>12</v>
      </c>
      <c r="C3257" s="210" t="s">
        <v>3336</v>
      </c>
      <c r="D3257" s="271" t="s">
        <v>1046</v>
      </c>
      <c r="E3257" s="204"/>
      <c r="F3257" s="204">
        <v>339</v>
      </c>
      <c r="G3257" s="205">
        <v>171964.08</v>
      </c>
      <c r="H3257" s="192" t="s">
        <v>1075</v>
      </c>
    </row>
    <row r="3258" spans="1:8" ht="16" customHeight="1">
      <c r="A3258" s="185">
        <v>31</v>
      </c>
      <c r="B3258" s="212" t="s">
        <v>12</v>
      </c>
      <c r="C3258" s="210" t="s">
        <v>3337</v>
      </c>
      <c r="D3258" s="271" t="s">
        <v>1046</v>
      </c>
      <c r="E3258" s="204"/>
      <c r="F3258" s="204">
        <v>172</v>
      </c>
      <c r="G3258" s="205">
        <v>171792.08</v>
      </c>
      <c r="H3258" s="192" t="s">
        <v>1075</v>
      </c>
    </row>
    <row r="3259" spans="1:8" ht="16" customHeight="1">
      <c r="A3259" s="185">
        <v>31</v>
      </c>
      <c r="B3259" s="212" t="s">
        <v>12</v>
      </c>
      <c r="C3259" s="210" t="s">
        <v>3338</v>
      </c>
      <c r="D3259" s="271" t="s">
        <v>1046</v>
      </c>
      <c r="E3259" s="204"/>
      <c r="F3259" s="204">
        <v>283.54000000000002</v>
      </c>
      <c r="G3259" s="205">
        <v>171508.54</v>
      </c>
      <c r="H3259" s="192" t="s">
        <v>1075</v>
      </c>
    </row>
    <row r="3260" spans="1:8" ht="16" customHeight="1">
      <c r="A3260" s="185">
        <v>31</v>
      </c>
      <c r="B3260" s="212" t="s">
        <v>12</v>
      </c>
      <c r="C3260" s="210" t="s">
        <v>3339</v>
      </c>
      <c r="D3260" s="271" t="s">
        <v>1046</v>
      </c>
      <c r="E3260" s="204"/>
      <c r="F3260" s="204">
        <v>474</v>
      </c>
      <c r="G3260" s="205">
        <v>171034.54</v>
      </c>
      <c r="H3260" s="192" t="s">
        <v>1075</v>
      </c>
    </row>
    <row r="3261" spans="1:8" ht="16" customHeight="1">
      <c r="A3261" s="185">
        <v>31</v>
      </c>
      <c r="B3261" s="212" t="s">
        <v>12</v>
      </c>
      <c r="C3261" s="210" t="s">
        <v>3340</v>
      </c>
      <c r="D3261" s="271" t="s">
        <v>1046</v>
      </c>
      <c r="E3261" s="204"/>
      <c r="F3261" s="204">
        <v>91</v>
      </c>
      <c r="G3261" s="205">
        <v>170943.54</v>
      </c>
      <c r="H3261" s="192" t="s">
        <v>1075</v>
      </c>
    </row>
    <row r="3262" spans="1:8" ht="16" customHeight="1">
      <c r="A3262" s="185">
        <v>31</v>
      </c>
      <c r="B3262" s="212" t="s">
        <v>12</v>
      </c>
      <c r="C3262" s="210" t="s">
        <v>3341</v>
      </c>
      <c r="D3262" s="271" t="s">
        <v>1046</v>
      </c>
      <c r="E3262" s="204"/>
      <c r="F3262" s="204">
        <v>332</v>
      </c>
      <c r="G3262" s="205">
        <v>170611.54</v>
      </c>
      <c r="H3262" s="192" t="s">
        <v>1075</v>
      </c>
    </row>
    <row r="3263" spans="1:8" ht="16" customHeight="1">
      <c r="A3263" s="185">
        <v>31</v>
      </c>
      <c r="B3263" s="212" t="s">
        <v>12</v>
      </c>
      <c r="C3263" s="210" t="s">
        <v>3342</v>
      </c>
      <c r="D3263" s="271" t="s">
        <v>1046</v>
      </c>
      <c r="E3263" s="204"/>
      <c r="F3263" s="204">
        <v>485.5</v>
      </c>
      <c r="G3263" s="205">
        <v>170126.04</v>
      </c>
      <c r="H3263" s="192" t="s">
        <v>1075</v>
      </c>
    </row>
    <row r="3264" spans="1:8" ht="16" customHeight="1">
      <c r="A3264" s="185">
        <v>31</v>
      </c>
      <c r="B3264" s="212" t="s">
        <v>12</v>
      </c>
      <c r="C3264" s="210" t="s">
        <v>3343</v>
      </c>
      <c r="D3264" s="271" t="s">
        <v>1046</v>
      </c>
      <c r="E3264" s="204"/>
      <c r="F3264" s="204">
        <v>582</v>
      </c>
      <c r="G3264" s="205">
        <v>169544.04</v>
      </c>
      <c r="H3264" s="192" t="s">
        <v>1075</v>
      </c>
    </row>
    <row r="3265" spans="1:8" ht="16" customHeight="1">
      <c r="A3265" s="185">
        <v>31</v>
      </c>
      <c r="B3265" s="212" t="s">
        <v>12</v>
      </c>
      <c r="C3265" s="210" t="s">
        <v>3344</v>
      </c>
      <c r="D3265" s="271" t="s">
        <v>1046</v>
      </c>
      <c r="E3265" s="204"/>
      <c r="F3265" s="204">
        <v>68</v>
      </c>
      <c r="G3265" s="205">
        <v>169476.04</v>
      </c>
      <c r="H3265" s="192" t="s">
        <v>1047</v>
      </c>
    </row>
    <row r="3266" spans="1:8" ht="16" customHeight="1">
      <c r="A3266" s="185">
        <v>31</v>
      </c>
      <c r="B3266" s="212" t="s">
        <v>12</v>
      </c>
      <c r="C3266" s="210" t="s">
        <v>3345</v>
      </c>
      <c r="D3266" s="271" t="s">
        <v>1046</v>
      </c>
      <c r="E3266" s="204"/>
      <c r="F3266" s="204">
        <v>491.8</v>
      </c>
      <c r="G3266" s="205">
        <v>168984.24</v>
      </c>
      <c r="H3266" s="192" t="s">
        <v>1075</v>
      </c>
    </row>
    <row r="3267" spans="1:8" ht="16" customHeight="1">
      <c r="A3267" s="185">
        <v>31</v>
      </c>
      <c r="B3267" s="212" t="s">
        <v>12</v>
      </c>
      <c r="C3267" s="210" t="s">
        <v>3346</v>
      </c>
      <c r="D3267" s="271" t="s">
        <v>1046</v>
      </c>
      <c r="E3267" s="204"/>
      <c r="F3267" s="204">
        <v>226.5</v>
      </c>
      <c r="G3267" s="205">
        <v>168757.74</v>
      </c>
      <c r="H3267" s="192" t="s">
        <v>1075</v>
      </c>
    </row>
    <row r="3268" spans="1:8" ht="16" customHeight="1">
      <c r="A3268" s="185">
        <v>31</v>
      </c>
      <c r="B3268" s="212" t="s">
        <v>12</v>
      </c>
      <c r="C3268" s="210" t="s">
        <v>3347</v>
      </c>
      <c r="D3268" s="271" t="s">
        <v>1046</v>
      </c>
      <c r="E3268" s="204"/>
      <c r="F3268" s="204">
        <v>245.4</v>
      </c>
      <c r="G3268" s="205">
        <v>168512.34</v>
      </c>
      <c r="H3268" s="192" t="s">
        <v>1075</v>
      </c>
    </row>
    <row r="3269" spans="1:8" ht="16" customHeight="1">
      <c r="A3269" s="185">
        <v>31</v>
      </c>
      <c r="B3269" s="212" t="s">
        <v>12</v>
      </c>
      <c r="C3269" s="210" t="s">
        <v>3348</v>
      </c>
      <c r="D3269" s="271" t="s">
        <v>1046</v>
      </c>
      <c r="E3269" s="204"/>
      <c r="F3269" s="204">
        <v>110</v>
      </c>
      <c r="G3269" s="205">
        <v>168402.34</v>
      </c>
      <c r="H3269" s="192" t="s">
        <v>1108</v>
      </c>
    </row>
    <row r="3270" spans="1:8" ht="16" customHeight="1">
      <c r="A3270" s="185">
        <v>31</v>
      </c>
      <c r="B3270" s="212" t="s">
        <v>12</v>
      </c>
      <c r="C3270" s="210" t="s">
        <v>3334</v>
      </c>
      <c r="D3270" s="271" t="s">
        <v>1046</v>
      </c>
      <c r="E3270" s="204"/>
      <c r="F3270" s="204">
        <v>211.8</v>
      </c>
      <c r="G3270" s="205">
        <v>168190.54</v>
      </c>
      <c r="H3270" s="192" t="s">
        <v>1075</v>
      </c>
    </row>
    <row r="3271" spans="1:8" ht="16" customHeight="1">
      <c r="A3271" s="185">
        <v>31</v>
      </c>
      <c r="B3271" s="212" t="s">
        <v>12</v>
      </c>
      <c r="C3271" s="210" t="s">
        <v>3349</v>
      </c>
      <c r="D3271" s="271" t="s">
        <v>1046</v>
      </c>
      <c r="E3271" s="204"/>
      <c r="F3271" s="204">
        <v>475</v>
      </c>
      <c r="G3271" s="205">
        <v>167715.54</v>
      </c>
      <c r="H3271" s="192" t="s">
        <v>1075</v>
      </c>
    </row>
    <row r="3272" spans="1:8" ht="16" customHeight="1">
      <c r="A3272" s="185">
        <v>31</v>
      </c>
      <c r="B3272" s="212" t="s">
        <v>12</v>
      </c>
      <c r="C3272" s="210" t="s">
        <v>3350</v>
      </c>
      <c r="D3272" s="271" t="s">
        <v>1046</v>
      </c>
      <c r="E3272" s="204"/>
      <c r="F3272" s="204">
        <v>130</v>
      </c>
      <c r="G3272" s="205">
        <v>167585.54</v>
      </c>
      <c r="H3272" s="192" t="s">
        <v>1047</v>
      </c>
    </row>
    <row r="3273" spans="1:8" ht="16" customHeight="1">
      <c r="A3273" s="185">
        <v>31</v>
      </c>
      <c r="B3273" s="212" t="s">
        <v>12</v>
      </c>
      <c r="C3273" s="210" t="s">
        <v>3351</v>
      </c>
      <c r="D3273" s="271" t="s">
        <v>1046</v>
      </c>
      <c r="E3273" s="204"/>
      <c r="F3273" s="204">
        <v>5047.5</v>
      </c>
      <c r="G3273" s="205">
        <v>162538.04</v>
      </c>
      <c r="H3273" s="192" t="s">
        <v>1102</v>
      </c>
    </row>
    <row r="3274" spans="1:8" ht="16" customHeight="1">
      <c r="A3274" s="185">
        <v>31</v>
      </c>
      <c r="B3274" s="212" t="s">
        <v>12</v>
      </c>
      <c r="C3274" s="210" t="s">
        <v>3352</v>
      </c>
      <c r="D3274" s="271" t="s">
        <v>1046</v>
      </c>
      <c r="E3274" s="204"/>
      <c r="F3274" s="204">
        <v>99.8</v>
      </c>
      <c r="G3274" s="205">
        <v>162438.24</v>
      </c>
      <c r="H3274" s="192" t="s">
        <v>1047</v>
      </c>
    </row>
    <row r="3275" spans="1:8" ht="16" customHeight="1">
      <c r="A3275" s="185">
        <v>31</v>
      </c>
      <c r="B3275" s="212" t="s">
        <v>12</v>
      </c>
      <c r="C3275" s="210" t="s">
        <v>3353</v>
      </c>
      <c r="D3275" s="271" t="s">
        <v>1046</v>
      </c>
      <c r="E3275" s="204"/>
      <c r="F3275" s="204">
        <v>117</v>
      </c>
      <c r="G3275" s="205">
        <v>162321.24</v>
      </c>
      <c r="H3275" s="192" t="s">
        <v>1047</v>
      </c>
    </row>
    <row r="3276" spans="1:8" ht="16" customHeight="1">
      <c r="A3276" s="185">
        <v>31</v>
      </c>
      <c r="B3276" s="212" t="s">
        <v>12</v>
      </c>
      <c r="C3276" s="210" t="s">
        <v>3354</v>
      </c>
      <c r="D3276" s="271" t="s">
        <v>1046</v>
      </c>
      <c r="E3276" s="204"/>
      <c r="F3276" s="204">
        <v>2665.6</v>
      </c>
      <c r="G3276" s="205">
        <v>159655.64000000001</v>
      </c>
      <c r="H3276" s="192" t="s">
        <v>1047</v>
      </c>
    </row>
    <row r="3277" spans="1:8" ht="16" customHeight="1">
      <c r="A3277" s="185">
        <v>31</v>
      </c>
      <c r="B3277" s="212" t="s">
        <v>12</v>
      </c>
      <c r="C3277" s="210" t="s">
        <v>3355</v>
      </c>
      <c r="D3277" s="271" t="s">
        <v>1046</v>
      </c>
      <c r="E3277" s="204"/>
      <c r="F3277" s="204">
        <v>3500</v>
      </c>
      <c r="G3277" s="205">
        <v>143896.67000000001</v>
      </c>
      <c r="H3277" s="192" t="s">
        <v>1122</v>
      </c>
    </row>
    <row r="3278" spans="1:8" ht="16" customHeight="1">
      <c r="A3278" s="185">
        <v>31</v>
      </c>
      <c r="B3278" s="212" t="s">
        <v>12</v>
      </c>
      <c r="C3278" s="210" t="s">
        <v>3356</v>
      </c>
      <c r="D3278" s="271" t="s">
        <v>1046</v>
      </c>
      <c r="E3278" s="204"/>
      <c r="F3278" s="204">
        <v>29.5</v>
      </c>
      <c r="G3278" s="205">
        <v>143862.67000000001</v>
      </c>
      <c r="H3278" s="192" t="s">
        <v>1075</v>
      </c>
    </row>
    <row r="3279" spans="1:8" ht="16" customHeight="1">
      <c r="A3279" s="185">
        <v>31</v>
      </c>
      <c r="B3279" s="212" t="s">
        <v>12</v>
      </c>
      <c r="C3279" s="210" t="s">
        <v>3357</v>
      </c>
      <c r="D3279" s="271" t="s">
        <v>1046</v>
      </c>
      <c r="E3279" s="204"/>
      <c r="F3279" s="204">
        <v>89.5</v>
      </c>
      <c r="G3279" s="205">
        <v>143773.17000000001</v>
      </c>
      <c r="H3279" s="192" t="s">
        <v>1075</v>
      </c>
    </row>
    <row r="3280" spans="1:8" ht="16" customHeight="1">
      <c r="A3280" s="185">
        <v>31</v>
      </c>
      <c r="B3280" s="212" t="s">
        <v>12</v>
      </c>
      <c r="C3280" s="210" t="s">
        <v>3358</v>
      </c>
      <c r="D3280" s="271" t="s">
        <v>1046</v>
      </c>
      <c r="E3280" s="204"/>
      <c r="F3280" s="204">
        <v>69</v>
      </c>
      <c r="G3280" s="205">
        <v>143704.17000000001</v>
      </c>
      <c r="H3280" s="192" t="s">
        <v>1047</v>
      </c>
    </row>
    <row r="3281" spans="1:8" ht="16" customHeight="1">
      <c r="A3281" s="185">
        <v>31</v>
      </c>
      <c r="B3281" s="212" t="s">
        <v>12</v>
      </c>
      <c r="C3281" s="210" t="s">
        <v>3359</v>
      </c>
      <c r="D3281" s="271" t="s">
        <v>1046</v>
      </c>
      <c r="E3281" s="204"/>
      <c r="F3281" s="204">
        <v>982.89</v>
      </c>
      <c r="G3281" s="205">
        <v>142721.28</v>
      </c>
      <c r="H3281" s="192" t="s">
        <v>1075</v>
      </c>
    </row>
    <row r="3282" spans="1:8" ht="16" customHeight="1">
      <c r="A3282" s="185">
        <v>31</v>
      </c>
      <c r="B3282" s="212" t="s">
        <v>12</v>
      </c>
      <c r="C3282" s="210" t="s">
        <v>2384</v>
      </c>
      <c r="D3282" s="271" t="s">
        <v>1046</v>
      </c>
      <c r="E3282" s="204"/>
      <c r="F3282" s="204">
        <v>5831</v>
      </c>
      <c r="G3282" s="205">
        <v>136890.28</v>
      </c>
      <c r="H3282" s="192" t="s">
        <v>1110</v>
      </c>
    </row>
    <row r="3283" spans="1:8" ht="16" customHeight="1">
      <c r="A3283" s="185">
        <v>31</v>
      </c>
      <c r="B3283" s="212" t="s">
        <v>12</v>
      </c>
      <c r="C3283" s="210" t="s">
        <v>3360</v>
      </c>
      <c r="D3283" s="271" t="s">
        <v>1046</v>
      </c>
      <c r="E3283" s="204"/>
      <c r="F3283" s="204">
        <v>318</v>
      </c>
      <c r="G3283" s="205">
        <v>136572.28</v>
      </c>
      <c r="H3283" s="192" t="s">
        <v>1075</v>
      </c>
    </row>
    <row r="3284" spans="1:8" ht="16" customHeight="1">
      <c r="A3284" s="185">
        <v>31</v>
      </c>
      <c r="B3284" s="212" t="s">
        <v>12</v>
      </c>
      <c r="C3284" s="210" t="s">
        <v>3361</v>
      </c>
      <c r="D3284" s="271" t="s">
        <v>1046</v>
      </c>
      <c r="E3284" s="204"/>
      <c r="F3284" s="204">
        <v>66</v>
      </c>
      <c r="G3284" s="205">
        <v>136506.28</v>
      </c>
      <c r="H3284" s="192" t="s">
        <v>1075</v>
      </c>
    </row>
    <row r="3285" spans="1:8" ht="16" customHeight="1">
      <c r="A3285" s="185">
        <v>31</v>
      </c>
      <c r="B3285" s="212" t="s">
        <v>12</v>
      </c>
      <c r="C3285" s="210" t="s">
        <v>3362</v>
      </c>
      <c r="D3285" s="271" t="s">
        <v>1046</v>
      </c>
      <c r="E3285" s="204"/>
      <c r="F3285" s="204">
        <v>766</v>
      </c>
      <c r="G3285" s="205">
        <v>135740.28</v>
      </c>
      <c r="H3285" s="192" t="s">
        <v>1075</v>
      </c>
    </row>
    <row r="3286" spans="1:8" ht="16" customHeight="1">
      <c r="A3286" s="185">
        <v>31</v>
      </c>
      <c r="B3286" s="212" t="s">
        <v>12</v>
      </c>
      <c r="C3286" s="210" t="s">
        <v>3363</v>
      </c>
      <c r="D3286" s="271" t="s">
        <v>1046</v>
      </c>
      <c r="E3286" s="204"/>
      <c r="F3286" s="204">
        <v>226</v>
      </c>
      <c r="G3286" s="205">
        <v>135514.28</v>
      </c>
      <c r="H3286" s="192" t="s">
        <v>1075</v>
      </c>
    </row>
    <row r="3287" spans="1:8" ht="16" customHeight="1">
      <c r="A3287" s="185">
        <v>31</v>
      </c>
      <c r="B3287" s="212" t="s">
        <v>12</v>
      </c>
      <c r="C3287" s="210" t="s">
        <v>3364</v>
      </c>
      <c r="D3287" s="271" t="s">
        <v>1046</v>
      </c>
      <c r="E3287" s="204"/>
      <c r="F3287" s="204">
        <v>646</v>
      </c>
      <c r="G3287" s="205">
        <v>134868.28</v>
      </c>
      <c r="H3287" s="192" t="s">
        <v>1075</v>
      </c>
    </row>
    <row r="3288" spans="1:8" ht="16" customHeight="1">
      <c r="A3288" s="185">
        <v>31</v>
      </c>
      <c r="B3288" s="212" t="s">
        <v>12</v>
      </c>
      <c r="C3288" s="210" t="s">
        <v>3365</v>
      </c>
      <c r="D3288" s="271" t="s">
        <v>1046</v>
      </c>
      <c r="E3288" s="204"/>
      <c r="F3288" s="204">
        <v>383</v>
      </c>
      <c r="G3288" s="205">
        <v>134485.28</v>
      </c>
      <c r="H3288" s="192" t="s">
        <v>1075</v>
      </c>
    </row>
    <row r="3289" spans="1:8" ht="16" customHeight="1">
      <c r="A3289" s="185">
        <v>31</v>
      </c>
      <c r="B3289" s="212" t="s">
        <v>12</v>
      </c>
      <c r="C3289" s="210" t="s">
        <v>3366</v>
      </c>
      <c r="D3289" s="271" t="s">
        <v>1046</v>
      </c>
      <c r="E3289" s="204"/>
      <c r="F3289" s="204">
        <v>642.91</v>
      </c>
      <c r="G3289" s="205">
        <v>133842.37</v>
      </c>
      <c r="H3289" s="192" t="s">
        <v>1075</v>
      </c>
    </row>
    <row r="3290" spans="1:8" ht="16" customHeight="1">
      <c r="A3290" s="185">
        <v>31</v>
      </c>
      <c r="B3290" s="212" t="s">
        <v>12</v>
      </c>
      <c r="C3290" s="210" t="s">
        <v>3367</v>
      </c>
      <c r="D3290" s="271" t="s">
        <v>1046</v>
      </c>
      <c r="E3290" s="204"/>
      <c r="F3290" s="204">
        <v>2380</v>
      </c>
      <c r="G3290" s="205">
        <v>121436.27</v>
      </c>
      <c r="H3290" s="192" t="s">
        <v>1110</v>
      </c>
    </row>
    <row r="3291" spans="1:8" ht="16" customHeight="1">
      <c r="A3291" s="185">
        <v>31</v>
      </c>
      <c r="B3291" s="212" t="s">
        <v>12</v>
      </c>
      <c r="C3291" s="210" t="s">
        <v>3368</v>
      </c>
      <c r="D3291" s="271" t="s">
        <v>1046</v>
      </c>
      <c r="E3291" s="204"/>
      <c r="F3291" s="204">
        <v>1010</v>
      </c>
      <c r="G3291" s="205">
        <v>120426.27</v>
      </c>
      <c r="H3291" s="192" t="s">
        <v>1050</v>
      </c>
    </row>
    <row r="3292" spans="1:8" ht="16" customHeight="1">
      <c r="A3292" s="185">
        <v>31</v>
      </c>
      <c r="B3292" s="212" t="s">
        <v>12</v>
      </c>
      <c r="C3292" s="210" t="s">
        <v>3369</v>
      </c>
      <c r="D3292" s="271" t="s">
        <v>1046</v>
      </c>
      <c r="E3292" s="204"/>
      <c r="F3292" s="204">
        <v>125</v>
      </c>
      <c r="G3292" s="205">
        <v>120301.27</v>
      </c>
      <c r="H3292" s="192" t="s">
        <v>1053</v>
      </c>
    </row>
    <row r="3293" spans="1:8" ht="16" customHeight="1">
      <c r="A3293" s="185">
        <v>31</v>
      </c>
      <c r="B3293" s="212" t="s">
        <v>12</v>
      </c>
      <c r="C3293" s="210" t="s">
        <v>3370</v>
      </c>
      <c r="D3293" s="271" t="s">
        <v>1046</v>
      </c>
      <c r="E3293" s="204"/>
      <c r="F3293" s="204">
        <v>1574</v>
      </c>
      <c r="G3293" s="205">
        <v>118727.27</v>
      </c>
      <c r="H3293" s="192" t="s">
        <v>1047</v>
      </c>
    </row>
    <row r="3294" spans="1:8" ht="16" customHeight="1">
      <c r="A3294" s="185">
        <v>31</v>
      </c>
      <c r="B3294" s="212" t="s">
        <v>12</v>
      </c>
      <c r="C3294" s="210" t="s">
        <v>3371</v>
      </c>
      <c r="D3294" s="271" t="s">
        <v>1046</v>
      </c>
      <c r="E3294" s="204"/>
      <c r="F3294" s="204">
        <v>299.89</v>
      </c>
      <c r="G3294" s="205">
        <v>118427.38</v>
      </c>
      <c r="H3294" s="192" t="s">
        <v>1077</v>
      </c>
    </row>
    <row r="3295" spans="1:8" ht="16" customHeight="1">
      <c r="A3295" s="185">
        <v>31</v>
      </c>
      <c r="B3295" s="212" t="s">
        <v>12</v>
      </c>
      <c r="C3295" s="210" t="s">
        <v>3372</v>
      </c>
      <c r="D3295" s="271" t="s">
        <v>1046</v>
      </c>
      <c r="E3295" s="204"/>
      <c r="F3295" s="204">
        <v>1403</v>
      </c>
      <c r="G3295" s="205">
        <v>117024.38</v>
      </c>
      <c r="H3295" s="192" t="s">
        <v>1077</v>
      </c>
    </row>
    <row r="3296" spans="1:8" ht="16" customHeight="1">
      <c r="A3296" s="185">
        <v>31</v>
      </c>
      <c r="B3296" s="212" t="s">
        <v>12</v>
      </c>
      <c r="C3296" s="210" t="s">
        <v>3373</v>
      </c>
      <c r="D3296" s="271" t="s">
        <v>1046</v>
      </c>
      <c r="E3296" s="204"/>
      <c r="F3296" s="204">
        <v>1290</v>
      </c>
      <c r="G3296" s="205">
        <v>115734.38</v>
      </c>
      <c r="H3296" s="192" t="s">
        <v>1077</v>
      </c>
    </row>
    <row r="3297" spans="1:8" ht="16" customHeight="1">
      <c r="A3297" s="185">
        <v>31</v>
      </c>
      <c r="B3297" s="212" t="s">
        <v>12</v>
      </c>
      <c r="C3297" s="210" t="s">
        <v>3374</v>
      </c>
      <c r="D3297" s="271" t="s">
        <v>1046</v>
      </c>
      <c r="E3297" s="204"/>
      <c r="F3297" s="204">
        <v>480</v>
      </c>
      <c r="G3297" s="205">
        <v>115254.38</v>
      </c>
      <c r="H3297" s="192" t="s">
        <v>1108</v>
      </c>
    </row>
    <row r="3298" spans="1:8" ht="16" customHeight="1">
      <c r="A3298" s="185">
        <v>31</v>
      </c>
      <c r="B3298" s="212" t="s">
        <v>12</v>
      </c>
      <c r="C3298" s="210" t="s">
        <v>3375</v>
      </c>
      <c r="D3298" s="271" t="s">
        <v>1046</v>
      </c>
      <c r="E3298" s="204"/>
      <c r="F3298" s="204">
        <v>2207</v>
      </c>
      <c r="G3298" s="205">
        <v>113047.38</v>
      </c>
      <c r="H3298" s="192" t="s">
        <v>1047</v>
      </c>
    </row>
    <row r="3299" spans="1:8" ht="16" customHeight="1">
      <c r="A3299" s="185">
        <v>31</v>
      </c>
      <c r="B3299" s="212" t="s">
        <v>12</v>
      </c>
      <c r="C3299" s="210" t="s">
        <v>3376</v>
      </c>
      <c r="D3299" s="271" t="s">
        <v>1046</v>
      </c>
      <c r="E3299" s="204"/>
      <c r="F3299" s="204">
        <v>2650</v>
      </c>
      <c r="G3299" s="205">
        <v>110377.58</v>
      </c>
      <c r="H3299" s="192" t="s">
        <v>1047</v>
      </c>
    </row>
    <row r="3300" spans="1:8" ht="16" customHeight="1">
      <c r="A3300" s="185">
        <v>31</v>
      </c>
      <c r="B3300" s="212" t="s">
        <v>12</v>
      </c>
      <c r="C3300" s="210" t="s">
        <v>3377</v>
      </c>
      <c r="D3300" s="271" t="s">
        <v>1046</v>
      </c>
      <c r="E3300" s="204"/>
      <c r="F3300" s="204">
        <v>4280</v>
      </c>
      <c r="G3300" s="205">
        <v>106093.08</v>
      </c>
      <c r="H3300" s="192" t="s">
        <v>1047</v>
      </c>
    </row>
    <row r="3301" spans="1:8" ht="16" customHeight="1">
      <c r="A3301" s="185">
        <v>31</v>
      </c>
      <c r="B3301" s="212" t="s">
        <v>12</v>
      </c>
      <c r="C3301" s="210" t="s">
        <v>3378</v>
      </c>
      <c r="D3301" s="271" t="s">
        <v>1046</v>
      </c>
      <c r="E3301" s="204"/>
      <c r="F3301" s="204">
        <v>500</v>
      </c>
      <c r="G3301" s="205">
        <v>105593.08</v>
      </c>
      <c r="H3301" s="192" t="s">
        <v>1047</v>
      </c>
    </row>
    <row r="3302" spans="1:8" ht="16" customHeight="1">
      <c r="A3302" s="185">
        <v>31</v>
      </c>
      <c r="B3302" s="212" t="s">
        <v>12</v>
      </c>
      <c r="C3302" s="210" t="s">
        <v>3379</v>
      </c>
      <c r="D3302" s="271" t="s">
        <v>1046</v>
      </c>
      <c r="E3302" s="204"/>
      <c r="F3302" s="204">
        <v>1000</v>
      </c>
      <c r="G3302" s="205">
        <v>104593.08</v>
      </c>
      <c r="H3302" s="192" t="s">
        <v>1075</v>
      </c>
    </row>
    <row r="3303" spans="1:8" ht="16" customHeight="1">
      <c r="A3303" s="185">
        <v>31</v>
      </c>
      <c r="B3303" s="212" t="s">
        <v>12</v>
      </c>
      <c r="C3303" s="210" t="s">
        <v>3380</v>
      </c>
      <c r="D3303" s="271" t="s">
        <v>1046</v>
      </c>
      <c r="E3303" s="204"/>
      <c r="F3303" s="204">
        <v>1040</v>
      </c>
      <c r="G3303" s="205">
        <v>103553.08</v>
      </c>
      <c r="H3303" s="192" t="s">
        <v>1110</v>
      </c>
    </row>
    <row r="3304" spans="1:8" ht="16" customHeight="1">
      <c r="A3304" s="185">
        <v>31</v>
      </c>
      <c r="B3304" s="212" t="s">
        <v>12</v>
      </c>
      <c r="C3304" s="210" t="s">
        <v>3381</v>
      </c>
      <c r="D3304" s="271" t="s">
        <v>1046</v>
      </c>
      <c r="E3304" s="204"/>
      <c r="F3304" s="204">
        <v>292.25</v>
      </c>
      <c r="G3304" s="205">
        <v>103260.83</v>
      </c>
      <c r="H3304" s="192" t="s">
        <v>1075</v>
      </c>
    </row>
    <row r="3305" spans="1:8" ht="16" customHeight="1">
      <c r="A3305" s="185">
        <v>31</v>
      </c>
      <c r="B3305" s="212" t="s">
        <v>12</v>
      </c>
      <c r="C3305" s="210" t="s">
        <v>3382</v>
      </c>
      <c r="D3305" s="271" t="s">
        <v>1046</v>
      </c>
      <c r="E3305" s="204"/>
      <c r="F3305" s="204">
        <v>345</v>
      </c>
      <c r="G3305" s="205">
        <v>102915.83</v>
      </c>
      <c r="H3305" s="192" t="s">
        <v>1047</v>
      </c>
    </row>
    <row r="3306" spans="1:8" ht="16" customHeight="1">
      <c r="A3306" s="185">
        <v>31</v>
      </c>
      <c r="B3306" s="212" t="s">
        <v>12</v>
      </c>
      <c r="C3306" s="210" t="s">
        <v>3383</v>
      </c>
      <c r="D3306" s="271" t="s">
        <v>1046</v>
      </c>
      <c r="E3306" s="204"/>
      <c r="F3306" s="204">
        <v>10</v>
      </c>
      <c r="G3306" s="205">
        <v>102905.83</v>
      </c>
      <c r="H3306" s="192" t="s">
        <v>1053</v>
      </c>
    </row>
    <row r="3307" spans="1:8" ht="16" customHeight="1">
      <c r="A3307" s="185">
        <v>31</v>
      </c>
      <c r="B3307" s="212" t="s">
        <v>12</v>
      </c>
      <c r="C3307" s="210" t="s">
        <v>3384</v>
      </c>
      <c r="D3307" s="271" t="s">
        <v>1046</v>
      </c>
      <c r="E3307" s="204"/>
      <c r="F3307" s="204">
        <v>279</v>
      </c>
      <c r="G3307" s="205">
        <v>102626.83</v>
      </c>
      <c r="H3307" s="192" t="s">
        <v>1075</v>
      </c>
    </row>
    <row r="3308" spans="1:8" ht="16" customHeight="1">
      <c r="A3308" s="185">
        <v>31</v>
      </c>
      <c r="B3308" s="212" t="s">
        <v>12</v>
      </c>
      <c r="C3308" s="210" t="s">
        <v>3385</v>
      </c>
      <c r="D3308" s="271" t="s">
        <v>1046</v>
      </c>
      <c r="E3308" s="204"/>
      <c r="F3308" s="204">
        <v>1880</v>
      </c>
      <c r="G3308" s="205">
        <v>100746.83</v>
      </c>
      <c r="H3308" s="192" t="s">
        <v>1047</v>
      </c>
    </row>
    <row r="3309" spans="1:8" ht="16" customHeight="1">
      <c r="A3309" s="185">
        <v>31</v>
      </c>
      <c r="B3309" s="212" t="s">
        <v>12</v>
      </c>
      <c r="C3309" s="210" t="s">
        <v>3386</v>
      </c>
      <c r="D3309" s="271" t="s">
        <v>1046</v>
      </c>
      <c r="E3309" s="204"/>
      <c r="F3309" s="204">
        <v>1440</v>
      </c>
      <c r="G3309" s="205">
        <v>99306.83</v>
      </c>
      <c r="H3309" s="192" t="s">
        <v>1047</v>
      </c>
    </row>
    <row r="3310" spans="1:8" ht="16" customHeight="1">
      <c r="A3310" s="185">
        <v>31</v>
      </c>
      <c r="B3310" s="212" t="s">
        <v>12</v>
      </c>
      <c r="C3310" s="210" t="s">
        <v>3387</v>
      </c>
      <c r="D3310" s="271" t="s">
        <v>1046</v>
      </c>
      <c r="E3310" s="204"/>
      <c r="F3310" s="204">
        <v>962.9</v>
      </c>
      <c r="G3310" s="205">
        <v>98343.93</v>
      </c>
      <c r="H3310" s="192" t="s">
        <v>1075</v>
      </c>
    </row>
    <row r="3311" spans="1:8" ht="16" customHeight="1">
      <c r="A3311" s="185">
        <v>31</v>
      </c>
      <c r="B3311" s="212" t="s">
        <v>12</v>
      </c>
      <c r="C3311" s="210" t="s">
        <v>3388</v>
      </c>
      <c r="D3311" s="271" t="s">
        <v>1046</v>
      </c>
      <c r="E3311" s="204"/>
      <c r="F3311" s="204">
        <v>303.89999999999998</v>
      </c>
      <c r="G3311" s="205">
        <v>98040.03</v>
      </c>
      <c r="H3311" s="192" t="s">
        <v>1075</v>
      </c>
    </row>
    <row r="3312" spans="1:8" ht="16" customHeight="1">
      <c r="A3312" s="185">
        <v>31</v>
      </c>
      <c r="B3312" s="212" t="s">
        <v>12</v>
      </c>
      <c r="C3312" s="210" t="s">
        <v>3389</v>
      </c>
      <c r="D3312" s="271" t="s">
        <v>1046</v>
      </c>
      <c r="E3312" s="204"/>
      <c r="F3312" s="204">
        <v>60</v>
      </c>
      <c r="G3312" s="205">
        <v>97980.03</v>
      </c>
      <c r="H3312" s="192" t="s">
        <v>1075</v>
      </c>
    </row>
    <row r="3313" spans="1:8" ht="16" customHeight="1">
      <c r="A3313" s="185">
        <v>31</v>
      </c>
      <c r="B3313" s="212" t="s">
        <v>12</v>
      </c>
      <c r="C3313" s="210" t="s">
        <v>3390</v>
      </c>
      <c r="D3313" s="271" t="s">
        <v>1046</v>
      </c>
      <c r="E3313" s="204"/>
      <c r="F3313" s="204">
        <v>304.5</v>
      </c>
      <c r="G3313" s="205">
        <v>97675.53</v>
      </c>
      <c r="H3313" s="192" t="s">
        <v>1075</v>
      </c>
    </row>
    <row r="3314" spans="1:8" ht="16" customHeight="1">
      <c r="A3314" s="185">
        <v>31</v>
      </c>
      <c r="B3314" s="212" t="s">
        <v>12</v>
      </c>
      <c r="C3314" s="210" t="s">
        <v>3391</v>
      </c>
      <c r="D3314" s="271" t="s">
        <v>1046</v>
      </c>
      <c r="E3314" s="204"/>
      <c r="F3314" s="204">
        <v>1740.47</v>
      </c>
      <c r="G3314" s="205">
        <v>95935.06</v>
      </c>
      <c r="H3314" s="192" t="s">
        <v>1047</v>
      </c>
    </row>
    <row r="3315" spans="1:8" ht="16" customHeight="1">
      <c r="A3315" s="185">
        <v>31</v>
      </c>
      <c r="B3315" s="212" t="s">
        <v>12</v>
      </c>
      <c r="C3315" s="210" t="s">
        <v>3392</v>
      </c>
      <c r="D3315" s="271" t="s">
        <v>1046</v>
      </c>
      <c r="E3315" s="204"/>
      <c r="F3315" s="204">
        <v>180</v>
      </c>
      <c r="G3315" s="205">
        <v>95755.06</v>
      </c>
      <c r="H3315" s="192" t="s">
        <v>1047</v>
      </c>
    </row>
    <row r="3316" spans="1:8" ht="16" customHeight="1">
      <c r="A3316" s="185">
        <v>31</v>
      </c>
      <c r="B3316" s="212" t="s">
        <v>12</v>
      </c>
      <c r="C3316" s="210" t="s">
        <v>3393</v>
      </c>
      <c r="D3316" s="271" t="s">
        <v>1046</v>
      </c>
      <c r="E3316" s="204"/>
      <c r="F3316" s="204">
        <v>172</v>
      </c>
      <c r="G3316" s="205">
        <v>95583.06</v>
      </c>
      <c r="H3316" s="192" t="s">
        <v>1075</v>
      </c>
    </row>
    <row r="3317" spans="1:8" ht="16" customHeight="1">
      <c r="A3317" s="185">
        <v>31</v>
      </c>
      <c r="B3317" s="212" t="s">
        <v>12</v>
      </c>
      <c r="C3317" s="210" t="s">
        <v>3394</v>
      </c>
      <c r="D3317" s="271" t="s">
        <v>1046</v>
      </c>
      <c r="E3317" s="204"/>
      <c r="F3317" s="204">
        <v>6521</v>
      </c>
      <c r="G3317" s="205">
        <v>89062.06</v>
      </c>
      <c r="H3317" s="192" t="s">
        <v>1110</v>
      </c>
    </row>
    <row r="3318" spans="1:8" ht="16" customHeight="1">
      <c r="A3318" s="185">
        <v>31</v>
      </c>
      <c r="B3318" s="212" t="s">
        <v>13</v>
      </c>
      <c r="C3318" s="210" t="s">
        <v>3395</v>
      </c>
      <c r="D3318" s="271" t="s">
        <v>1046</v>
      </c>
      <c r="E3318" s="204"/>
      <c r="F3318" s="204">
        <v>22000</v>
      </c>
      <c r="G3318" s="205">
        <v>67022.460000000006</v>
      </c>
      <c r="H3318" s="192" t="s">
        <v>1077</v>
      </c>
    </row>
    <row r="3319" spans="1:8" ht="16" customHeight="1">
      <c r="A3319" s="185">
        <v>31</v>
      </c>
      <c r="B3319" s="212" t="s">
        <v>13</v>
      </c>
      <c r="C3319" s="210" t="s">
        <v>3396</v>
      </c>
      <c r="D3319" s="271" t="s">
        <v>1046</v>
      </c>
      <c r="E3319" s="204"/>
      <c r="F3319" s="204">
        <v>2500</v>
      </c>
      <c r="G3319" s="205">
        <v>64522.46</v>
      </c>
      <c r="H3319" s="192" t="s">
        <v>1128</v>
      </c>
    </row>
    <row r="3320" spans="1:8" ht="16" customHeight="1">
      <c r="A3320" s="185">
        <v>31</v>
      </c>
      <c r="B3320" s="212" t="s">
        <v>13</v>
      </c>
      <c r="C3320" s="210" t="s">
        <v>3397</v>
      </c>
      <c r="D3320" s="271" t="s">
        <v>1046</v>
      </c>
      <c r="E3320" s="204"/>
      <c r="F3320" s="204">
        <v>1070</v>
      </c>
      <c r="G3320" s="205">
        <v>63452.46</v>
      </c>
      <c r="H3320" s="192" t="s">
        <v>1047</v>
      </c>
    </row>
    <row r="3321" spans="1:8" ht="16" customHeight="1">
      <c r="A3321" s="185">
        <v>31</v>
      </c>
      <c r="B3321" s="212" t="s">
        <v>13</v>
      </c>
      <c r="C3321" s="210" t="s">
        <v>3398</v>
      </c>
      <c r="D3321" s="271" t="s">
        <v>1046</v>
      </c>
      <c r="E3321" s="204"/>
      <c r="F3321" s="204">
        <v>788</v>
      </c>
      <c r="G3321" s="205">
        <v>62664.46</v>
      </c>
      <c r="H3321" s="192" t="s">
        <v>1047</v>
      </c>
    </row>
    <row r="3322" spans="1:8" ht="16" customHeight="1">
      <c r="A3322" s="185">
        <v>31</v>
      </c>
      <c r="B3322" s="212" t="s">
        <v>13</v>
      </c>
      <c r="C3322" s="210" t="s">
        <v>3399</v>
      </c>
      <c r="D3322" s="271" t="s">
        <v>1046</v>
      </c>
      <c r="E3322" s="204"/>
      <c r="F3322" s="204">
        <v>590</v>
      </c>
      <c r="G3322" s="205">
        <v>62074.46</v>
      </c>
      <c r="H3322" s="192" t="s">
        <v>1047</v>
      </c>
    </row>
    <row r="3323" spans="1:8" ht="16" customHeight="1">
      <c r="A3323" s="185">
        <v>31</v>
      </c>
      <c r="B3323" s="212" t="s">
        <v>13</v>
      </c>
      <c r="C3323" s="210" t="s">
        <v>3400</v>
      </c>
      <c r="D3323" s="271" t="s">
        <v>1046</v>
      </c>
      <c r="E3323" s="204"/>
      <c r="F3323" s="204">
        <v>190</v>
      </c>
      <c r="G3323" s="205">
        <v>61884.46</v>
      </c>
      <c r="H3323" s="192" t="s">
        <v>1075</v>
      </c>
    </row>
    <row r="3324" spans="1:8" ht="16" customHeight="1">
      <c r="A3324" s="185">
        <v>31</v>
      </c>
      <c r="B3324" s="212" t="s">
        <v>13</v>
      </c>
      <c r="C3324" s="210" t="s">
        <v>3401</v>
      </c>
      <c r="D3324" s="271" t="s">
        <v>1046</v>
      </c>
      <c r="E3324" s="204"/>
      <c r="F3324" s="204">
        <v>44.5</v>
      </c>
      <c r="G3324" s="205">
        <v>61839.96</v>
      </c>
      <c r="H3324" s="192" t="s">
        <v>1075</v>
      </c>
    </row>
    <row r="3325" spans="1:8" ht="16" customHeight="1">
      <c r="A3325" s="185">
        <v>31</v>
      </c>
      <c r="B3325" s="212" t="s">
        <v>13</v>
      </c>
      <c r="C3325" s="210" t="s">
        <v>3402</v>
      </c>
      <c r="D3325" s="271" t="s">
        <v>1046</v>
      </c>
      <c r="E3325" s="204"/>
      <c r="F3325" s="204">
        <v>44.5</v>
      </c>
      <c r="G3325" s="205">
        <v>61795.46</v>
      </c>
      <c r="H3325" s="192" t="s">
        <v>1075</v>
      </c>
    </row>
    <row r="3326" spans="1:8" ht="16" customHeight="1">
      <c r="A3326" s="185">
        <v>31</v>
      </c>
      <c r="B3326" s="212" t="s">
        <v>13</v>
      </c>
      <c r="C3326" s="210" t="s">
        <v>3403</v>
      </c>
      <c r="D3326" s="271" t="s">
        <v>1046</v>
      </c>
      <c r="E3326" s="204"/>
      <c r="F3326" s="204">
        <v>1000</v>
      </c>
      <c r="G3326" s="205">
        <v>60795.46</v>
      </c>
      <c r="H3326" s="192" t="s">
        <v>1112</v>
      </c>
    </row>
    <row r="3327" spans="1:8" ht="16" customHeight="1">
      <c r="A3327" s="185">
        <v>31</v>
      </c>
      <c r="B3327" s="212" t="s">
        <v>13</v>
      </c>
      <c r="C3327" s="210" t="s">
        <v>3404</v>
      </c>
      <c r="D3327" s="271" t="s">
        <v>1046</v>
      </c>
      <c r="E3327" s="204"/>
      <c r="F3327" s="204">
        <v>9695.4</v>
      </c>
      <c r="G3327" s="205">
        <v>51100.06</v>
      </c>
      <c r="H3327" s="192" t="s">
        <v>1110</v>
      </c>
    </row>
    <row r="3328" spans="1:8" ht="16" customHeight="1">
      <c r="A3328" s="185">
        <v>31</v>
      </c>
      <c r="B3328" s="212" t="s">
        <v>13</v>
      </c>
      <c r="C3328" s="210" t="s">
        <v>3405</v>
      </c>
      <c r="D3328" s="271" t="s">
        <v>1046</v>
      </c>
      <c r="E3328" s="204"/>
      <c r="F3328" s="204">
        <v>2400</v>
      </c>
      <c r="G3328" s="205">
        <v>48700.06</v>
      </c>
      <c r="H3328" s="192" t="s">
        <v>1075</v>
      </c>
    </row>
    <row r="3329" spans="1:8" ht="16" customHeight="1">
      <c r="A3329" s="185">
        <v>31</v>
      </c>
      <c r="B3329" s="212" t="s">
        <v>13</v>
      </c>
      <c r="C3329" s="210" t="s">
        <v>3406</v>
      </c>
      <c r="D3329" s="271" t="s">
        <v>1046</v>
      </c>
      <c r="E3329" s="204"/>
      <c r="F3329" s="204">
        <v>134</v>
      </c>
      <c r="G3329" s="205">
        <v>48566.06</v>
      </c>
      <c r="H3329" s="192" t="s">
        <v>1047</v>
      </c>
    </row>
    <row r="3330" spans="1:8" ht="16" customHeight="1">
      <c r="A3330" s="185">
        <v>31</v>
      </c>
      <c r="B3330" s="212" t="s">
        <v>13</v>
      </c>
      <c r="C3330" s="210" t="s">
        <v>3407</v>
      </c>
      <c r="D3330" s="271" t="s">
        <v>1046</v>
      </c>
      <c r="E3330" s="204"/>
      <c r="F3330" s="204">
        <v>3231</v>
      </c>
      <c r="G3330" s="205">
        <v>45335.06</v>
      </c>
      <c r="H3330" s="192" t="s">
        <v>1110</v>
      </c>
    </row>
    <row r="3331" spans="1:8" ht="16" customHeight="1">
      <c r="A3331" s="185">
        <v>31</v>
      </c>
      <c r="B3331" s="212" t="s">
        <v>13</v>
      </c>
      <c r="C3331" s="210" t="s">
        <v>3408</v>
      </c>
      <c r="D3331" s="271" t="s">
        <v>1046</v>
      </c>
      <c r="E3331" s="204"/>
      <c r="F3331" s="204">
        <v>2296</v>
      </c>
      <c r="G3331" s="205">
        <v>43039.06</v>
      </c>
      <c r="H3331" s="192" t="s">
        <v>1075</v>
      </c>
    </row>
    <row r="3332" spans="1:8" ht="16" customHeight="1">
      <c r="A3332" s="185">
        <v>31</v>
      </c>
      <c r="B3332" s="212" t="s">
        <v>13</v>
      </c>
      <c r="C3332" s="210" t="s">
        <v>3409</v>
      </c>
      <c r="D3332" s="271" t="s">
        <v>1046</v>
      </c>
      <c r="E3332" s="204"/>
      <c r="F3332" s="204">
        <v>506.9</v>
      </c>
      <c r="G3332" s="205">
        <v>42532.160000000003</v>
      </c>
      <c r="H3332" s="192" t="s">
        <v>1104</v>
      </c>
    </row>
    <row r="3333" spans="1:8" ht="16" customHeight="1">
      <c r="A3333" s="185">
        <v>31</v>
      </c>
      <c r="B3333" s="212" t="s">
        <v>13</v>
      </c>
      <c r="C3333" s="210" t="s">
        <v>3410</v>
      </c>
      <c r="D3333" s="271" t="s">
        <v>1046</v>
      </c>
      <c r="E3333" s="204"/>
      <c r="F3333" s="204">
        <v>1809.4</v>
      </c>
      <c r="G3333" s="205">
        <v>40722.76</v>
      </c>
      <c r="H3333" s="192" t="s">
        <v>1102</v>
      </c>
    </row>
    <row r="3334" spans="1:8" ht="16" customHeight="1">
      <c r="A3334" s="185">
        <v>31</v>
      </c>
      <c r="B3334" s="212" t="s">
        <v>13</v>
      </c>
      <c r="C3334" s="210" t="s">
        <v>3411</v>
      </c>
      <c r="D3334" s="271" t="s">
        <v>1046</v>
      </c>
      <c r="E3334" s="204"/>
      <c r="F3334" s="204">
        <v>7724</v>
      </c>
      <c r="G3334" s="205">
        <v>32998.76</v>
      </c>
      <c r="H3334" s="192" t="s">
        <v>1110</v>
      </c>
    </row>
    <row r="3335" spans="1:8" ht="16" customHeight="1">
      <c r="A3335" s="185">
        <v>31</v>
      </c>
      <c r="B3335" s="212" t="s">
        <v>13</v>
      </c>
      <c r="C3335" s="210" t="s">
        <v>3412</v>
      </c>
      <c r="D3335" s="271" t="s">
        <v>1046</v>
      </c>
      <c r="E3335" s="204"/>
      <c r="F3335" s="204">
        <v>39</v>
      </c>
      <c r="G3335" s="205">
        <v>32959.760000000002</v>
      </c>
      <c r="H3335" s="192" t="s">
        <v>1075</v>
      </c>
    </row>
    <row r="3336" spans="1:8" ht="16" customHeight="1">
      <c r="A3336" s="185">
        <v>31</v>
      </c>
      <c r="B3336" s="212" t="s">
        <v>13</v>
      </c>
      <c r="C3336" s="210" t="s">
        <v>3413</v>
      </c>
      <c r="D3336" s="271" t="s">
        <v>1046</v>
      </c>
      <c r="E3336" s="204"/>
      <c r="F3336" s="204">
        <v>17612</v>
      </c>
      <c r="G3336" s="205">
        <v>15347.76</v>
      </c>
      <c r="H3336" s="192" t="s">
        <v>1110</v>
      </c>
    </row>
    <row r="3337" spans="1:8" ht="16" customHeight="1">
      <c r="A3337" s="185">
        <v>31</v>
      </c>
      <c r="B3337" s="212" t="s">
        <v>13</v>
      </c>
      <c r="C3337" s="210" t="s">
        <v>3414</v>
      </c>
      <c r="D3337" s="271" t="s">
        <v>1046</v>
      </c>
      <c r="E3337" s="204"/>
      <c r="F3337" s="204">
        <v>2469.5</v>
      </c>
      <c r="G3337" s="205">
        <v>12769.36</v>
      </c>
      <c r="H3337" s="192" t="s">
        <v>1087</v>
      </c>
    </row>
    <row r="3338" spans="1:8" ht="16" customHeight="1">
      <c r="A3338" s="185">
        <v>31</v>
      </c>
      <c r="B3338" s="212" t="s">
        <v>13</v>
      </c>
      <c r="C3338" s="210" t="s">
        <v>3415</v>
      </c>
      <c r="D3338" s="271" t="s">
        <v>1046</v>
      </c>
      <c r="E3338" s="204"/>
      <c r="F3338" s="204">
        <v>3000</v>
      </c>
      <c r="G3338" s="205">
        <v>9769.36</v>
      </c>
      <c r="H3338" s="192" t="s">
        <v>1128</v>
      </c>
    </row>
    <row r="3339" spans="1:8" ht="16" customHeight="1">
      <c r="A3339" s="185">
        <v>31</v>
      </c>
      <c r="B3339" s="212" t="s">
        <v>13</v>
      </c>
      <c r="C3339" s="210" t="s">
        <v>3416</v>
      </c>
      <c r="D3339" s="271" t="s">
        <v>1046</v>
      </c>
      <c r="E3339" s="204"/>
      <c r="F3339" s="204">
        <v>5714</v>
      </c>
      <c r="G3339" s="205">
        <v>4055.36</v>
      </c>
      <c r="H3339" s="192" t="s">
        <v>1110</v>
      </c>
    </row>
    <row r="3340" spans="1:8" ht="16" customHeight="1">
      <c r="A3340" s="185">
        <v>31</v>
      </c>
      <c r="B3340" s="212" t="s">
        <v>13</v>
      </c>
      <c r="C3340" s="210" t="s">
        <v>3417</v>
      </c>
      <c r="D3340" s="271" t="s">
        <v>1046</v>
      </c>
      <c r="E3340" s="204"/>
      <c r="F3340" s="204">
        <v>555</v>
      </c>
      <c r="G3340" s="205">
        <v>3500.36</v>
      </c>
      <c r="H3340" s="192" t="s">
        <v>1047</v>
      </c>
    </row>
    <row r="3341" spans="1:8" ht="16" customHeight="1">
      <c r="A3341" s="185">
        <v>31</v>
      </c>
      <c r="B3341" s="212" t="s">
        <v>13</v>
      </c>
      <c r="C3341" s="210" t="s">
        <v>3418</v>
      </c>
      <c r="D3341" s="271" t="s">
        <v>1046</v>
      </c>
      <c r="E3341" s="204"/>
      <c r="F3341" s="204">
        <v>52</v>
      </c>
      <c r="G3341" s="205">
        <v>153433.06</v>
      </c>
      <c r="H3341" s="192" t="s">
        <v>1047</v>
      </c>
    </row>
    <row r="3342" spans="1:8" ht="16" customHeight="1">
      <c r="A3342" s="185">
        <v>31</v>
      </c>
      <c r="B3342" s="212" t="s">
        <v>13</v>
      </c>
      <c r="C3342" s="210" t="s">
        <v>3419</v>
      </c>
      <c r="D3342" s="271" t="s">
        <v>1046</v>
      </c>
      <c r="E3342" s="204"/>
      <c r="F3342" s="204">
        <v>210</v>
      </c>
      <c r="G3342" s="205">
        <v>153223.06</v>
      </c>
      <c r="H3342" s="192" t="s">
        <v>1047</v>
      </c>
    </row>
    <row r="3343" spans="1:8" ht="16" customHeight="1">
      <c r="A3343" s="185">
        <v>31</v>
      </c>
      <c r="B3343" s="212" t="s">
        <v>13</v>
      </c>
      <c r="C3343" s="210" t="s">
        <v>3420</v>
      </c>
      <c r="D3343" s="271" t="s">
        <v>1046</v>
      </c>
      <c r="E3343" s="204"/>
      <c r="F3343" s="204">
        <v>653</v>
      </c>
      <c r="G3343" s="205">
        <v>152570.06</v>
      </c>
      <c r="H3343" s="192" t="s">
        <v>1110</v>
      </c>
    </row>
    <row r="3344" spans="1:8" ht="16" customHeight="1">
      <c r="A3344" s="185">
        <v>31</v>
      </c>
      <c r="B3344" s="212" t="s">
        <v>13</v>
      </c>
      <c r="C3344" s="210" t="s">
        <v>3421</v>
      </c>
      <c r="D3344" s="271" t="s">
        <v>1046</v>
      </c>
      <c r="E3344" s="204"/>
      <c r="F3344" s="204">
        <v>1440</v>
      </c>
      <c r="G3344" s="205">
        <v>151130.06</v>
      </c>
      <c r="H3344" s="192" t="s">
        <v>1110</v>
      </c>
    </row>
    <row r="3345" spans="1:8" ht="16" customHeight="1">
      <c r="A3345" s="185">
        <v>31</v>
      </c>
      <c r="B3345" s="212" t="s">
        <v>13</v>
      </c>
      <c r="C3345" s="210" t="s">
        <v>3422</v>
      </c>
      <c r="D3345" s="271" t="s">
        <v>1046</v>
      </c>
      <c r="E3345" s="204"/>
      <c r="F3345" s="204">
        <v>390</v>
      </c>
      <c r="G3345" s="205">
        <v>150740.06</v>
      </c>
      <c r="H3345" s="192" t="s">
        <v>1047</v>
      </c>
    </row>
    <row r="3346" spans="1:8" ht="16" customHeight="1">
      <c r="A3346" s="185">
        <v>31</v>
      </c>
      <c r="B3346" s="212" t="s">
        <v>13</v>
      </c>
      <c r="C3346" s="210" t="s">
        <v>3423</v>
      </c>
      <c r="D3346" s="271" t="s">
        <v>1046</v>
      </c>
      <c r="E3346" s="204"/>
      <c r="F3346" s="204">
        <v>956.42</v>
      </c>
      <c r="G3346" s="205">
        <v>149783.64000000001</v>
      </c>
      <c r="H3346" s="192" t="s">
        <v>1075</v>
      </c>
    </row>
    <row r="3347" spans="1:8" ht="16" customHeight="1">
      <c r="A3347" s="185">
        <v>31</v>
      </c>
      <c r="B3347" s="212" t="s">
        <v>13</v>
      </c>
      <c r="C3347" s="210" t="s">
        <v>3424</v>
      </c>
      <c r="D3347" s="271" t="s">
        <v>1046</v>
      </c>
      <c r="E3347" s="204"/>
      <c r="F3347" s="204">
        <v>305.5</v>
      </c>
      <c r="G3347" s="205">
        <v>149478.14000000001</v>
      </c>
      <c r="H3347" s="192" t="s">
        <v>1077</v>
      </c>
    </row>
    <row r="3348" spans="1:8" ht="16" customHeight="1">
      <c r="A3348" s="185">
        <v>31</v>
      </c>
      <c r="B3348" s="212" t="s">
        <v>13</v>
      </c>
      <c r="C3348" s="210" t="s">
        <v>3425</v>
      </c>
      <c r="D3348" s="271" t="s">
        <v>1046</v>
      </c>
      <c r="E3348" s="204"/>
      <c r="F3348" s="204">
        <v>1269</v>
      </c>
      <c r="G3348" s="205">
        <v>148189.34</v>
      </c>
      <c r="H3348" s="192" t="s">
        <v>1047</v>
      </c>
    </row>
    <row r="3349" spans="1:8" ht="16" customHeight="1">
      <c r="A3349" s="185">
        <v>31</v>
      </c>
      <c r="B3349" s="212" t="s">
        <v>13</v>
      </c>
      <c r="C3349" s="210" t="s">
        <v>3426</v>
      </c>
      <c r="D3349" s="271" t="s">
        <v>1046</v>
      </c>
      <c r="E3349" s="204"/>
      <c r="F3349" s="204">
        <v>2000</v>
      </c>
      <c r="G3349" s="205">
        <v>133095.95000000001</v>
      </c>
      <c r="H3349" s="192" t="s">
        <v>1091</v>
      </c>
    </row>
    <row r="3350" spans="1:8" ht="16" customHeight="1">
      <c r="A3350" s="185">
        <v>31</v>
      </c>
      <c r="B3350" s="212" t="s">
        <v>13</v>
      </c>
      <c r="C3350" s="210" t="s">
        <v>3427</v>
      </c>
      <c r="D3350" s="271" t="s">
        <v>1046</v>
      </c>
      <c r="E3350" s="204"/>
      <c r="F3350" s="204">
        <v>925</v>
      </c>
      <c r="G3350" s="205">
        <v>132170.95000000001</v>
      </c>
      <c r="H3350" s="192" t="s">
        <v>1047</v>
      </c>
    </row>
    <row r="3351" spans="1:8" ht="16" customHeight="1">
      <c r="A3351" s="185">
        <v>31</v>
      </c>
      <c r="B3351" s="212" t="s">
        <v>13</v>
      </c>
      <c r="C3351" s="210" t="s">
        <v>3428</v>
      </c>
      <c r="D3351" s="271" t="s">
        <v>1046</v>
      </c>
      <c r="E3351" s="204"/>
      <c r="F3351" s="204">
        <v>80</v>
      </c>
      <c r="G3351" s="205">
        <v>132090.95000000001</v>
      </c>
      <c r="H3351" s="192" t="s">
        <v>1047</v>
      </c>
    </row>
    <row r="3352" spans="1:8" ht="16" customHeight="1">
      <c r="A3352" s="185">
        <v>31</v>
      </c>
      <c r="B3352" s="212" t="s">
        <v>13</v>
      </c>
      <c r="C3352" s="210" t="s">
        <v>3429</v>
      </c>
      <c r="D3352" s="271" t="s">
        <v>1046</v>
      </c>
      <c r="E3352" s="204"/>
      <c r="F3352" s="204">
        <v>247</v>
      </c>
      <c r="G3352" s="205">
        <v>131843.95000000001</v>
      </c>
      <c r="H3352" s="192" t="s">
        <v>1047</v>
      </c>
    </row>
    <row r="3353" spans="1:8" ht="16" customHeight="1">
      <c r="A3353" s="185">
        <v>31</v>
      </c>
      <c r="B3353" s="212" t="s">
        <v>13</v>
      </c>
      <c r="C3353" s="210" t="s">
        <v>3430</v>
      </c>
      <c r="D3353" s="271" t="s">
        <v>1046</v>
      </c>
      <c r="E3353" s="204"/>
      <c r="F3353" s="204">
        <v>46.5</v>
      </c>
      <c r="G3353" s="205">
        <v>131797.45000000001</v>
      </c>
      <c r="H3353" s="192" t="s">
        <v>1075</v>
      </c>
    </row>
    <row r="3354" spans="1:8" ht="16" customHeight="1">
      <c r="A3354" s="185">
        <v>31</v>
      </c>
      <c r="B3354" s="212" t="s">
        <v>13</v>
      </c>
      <c r="C3354" s="210" t="s">
        <v>3431</v>
      </c>
      <c r="D3354" s="271" t="s">
        <v>1046</v>
      </c>
      <c r="E3354" s="204"/>
      <c r="F3354" s="204">
        <v>2340</v>
      </c>
      <c r="G3354" s="205">
        <v>129457.45</v>
      </c>
      <c r="H3354" s="192" t="s">
        <v>1075</v>
      </c>
    </row>
    <row r="3355" spans="1:8" ht="16" customHeight="1">
      <c r="A3355" s="185">
        <v>31</v>
      </c>
      <c r="B3355" s="212" t="s">
        <v>13</v>
      </c>
      <c r="C3355" s="210" t="s">
        <v>3432</v>
      </c>
      <c r="D3355" s="271" t="s">
        <v>1046</v>
      </c>
      <c r="E3355" s="204"/>
      <c r="F3355" s="204">
        <v>360</v>
      </c>
      <c r="G3355" s="205">
        <v>129097.45</v>
      </c>
      <c r="H3355" s="192" t="s">
        <v>1047</v>
      </c>
    </row>
    <row r="3356" spans="1:8" ht="16" customHeight="1">
      <c r="A3356" s="185">
        <v>31</v>
      </c>
      <c r="B3356" s="212" t="s">
        <v>13</v>
      </c>
      <c r="C3356" s="210" t="s">
        <v>3433</v>
      </c>
      <c r="D3356" s="271" t="s">
        <v>1046</v>
      </c>
      <c r="E3356" s="204"/>
      <c r="F3356" s="204">
        <v>52.95</v>
      </c>
      <c r="G3356" s="205">
        <v>129044.5</v>
      </c>
      <c r="H3356" s="192" t="s">
        <v>1047</v>
      </c>
    </row>
    <row r="3357" spans="1:8" ht="16" customHeight="1">
      <c r="A3357" s="185">
        <v>31</v>
      </c>
      <c r="B3357" s="212" t="s">
        <v>13</v>
      </c>
      <c r="C3357" s="210" t="s">
        <v>3434</v>
      </c>
      <c r="D3357" s="271" t="s">
        <v>1046</v>
      </c>
      <c r="E3357" s="204"/>
      <c r="F3357" s="204">
        <v>92.5</v>
      </c>
      <c r="G3357" s="205">
        <v>128952</v>
      </c>
      <c r="H3357" s="192" t="s">
        <v>1053</v>
      </c>
    </row>
    <row r="3358" spans="1:8" ht="16" customHeight="1">
      <c r="A3358" s="185">
        <v>31</v>
      </c>
      <c r="B3358" s="212" t="s">
        <v>13</v>
      </c>
      <c r="C3358" s="210" t="s">
        <v>3435</v>
      </c>
      <c r="D3358" s="271" t="s">
        <v>1046</v>
      </c>
      <c r="E3358" s="204"/>
      <c r="F3358" s="204">
        <v>500</v>
      </c>
      <c r="G3358" s="205">
        <v>128452</v>
      </c>
      <c r="H3358" s="192" t="s">
        <v>1050</v>
      </c>
    </row>
    <row r="3359" spans="1:8" ht="16" customHeight="1">
      <c r="A3359" s="185">
        <v>31</v>
      </c>
      <c r="B3359" s="212" t="s">
        <v>13</v>
      </c>
      <c r="C3359" s="220" t="s">
        <v>3436</v>
      </c>
      <c r="D3359" s="271" t="s">
        <v>1046</v>
      </c>
      <c r="E3359" s="204"/>
      <c r="F3359" s="204">
        <v>1600</v>
      </c>
      <c r="G3359" s="205">
        <v>126836.7</v>
      </c>
      <c r="H3359" s="192" t="s">
        <v>1047</v>
      </c>
    </row>
    <row r="3360" spans="1:8" ht="16" customHeight="1">
      <c r="A3360" s="185">
        <v>31</v>
      </c>
      <c r="B3360" s="212" t="s">
        <v>13</v>
      </c>
      <c r="C3360" s="199" t="s">
        <v>3437</v>
      </c>
      <c r="D3360" s="271" t="s">
        <v>1046</v>
      </c>
      <c r="E3360" s="204"/>
      <c r="F3360" s="204">
        <v>1804</v>
      </c>
      <c r="G3360" s="205">
        <v>125030.9</v>
      </c>
      <c r="H3360" s="192" t="s">
        <v>1047</v>
      </c>
    </row>
    <row r="3361" spans="1:8" ht="16" customHeight="1">
      <c r="A3361" s="185">
        <v>36</v>
      </c>
      <c r="B3361" s="193" t="s">
        <v>1048</v>
      </c>
      <c r="C3361" s="202" t="s">
        <v>3438</v>
      </c>
      <c r="D3361" s="203" t="s">
        <v>1046</v>
      </c>
      <c r="E3361" s="204"/>
      <c r="F3361" s="204">
        <v>20000</v>
      </c>
      <c r="G3361" s="205">
        <v>208053.8</v>
      </c>
      <c r="H3361" s="192" t="s">
        <v>1047</v>
      </c>
    </row>
    <row r="3362" spans="1:8" ht="16" customHeight="1">
      <c r="A3362" s="185">
        <v>36</v>
      </c>
      <c r="B3362" s="193" t="s">
        <v>1048</v>
      </c>
      <c r="C3362" s="202" t="s">
        <v>3439</v>
      </c>
      <c r="D3362" s="203" t="s">
        <v>1046</v>
      </c>
      <c r="E3362" s="204"/>
      <c r="F3362" s="204">
        <v>100000</v>
      </c>
      <c r="G3362" s="205">
        <v>108053.8</v>
      </c>
      <c r="H3362" s="192" t="s">
        <v>1047</v>
      </c>
    </row>
    <row r="3363" spans="1:8" ht="16" customHeight="1">
      <c r="A3363" s="185">
        <v>36</v>
      </c>
      <c r="B3363" s="193" t="s">
        <v>1048</v>
      </c>
      <c r="C3363" s="202" t="s">
        <v>3440</v>
      </c>
      <c r="D3363" s="203" t="s">
        <v>1046</v>
      </c>
      <c r="E3363" s="204"/>
      <c r="F3363" s="204">
        <v>15139.8</v>
      </c>
      <c r="G3363" s="205">
        <v>92914</v>
      </c>
      <c r="H3363" s="192" t="s">
        <v>1047</v>
      </c>
    </row>
    <row r="3364" spans="1:8" ht="16" customHeight="1">
      <c r="A3364" s="185">
        <v>36</v>
      </c>
      <c r="B3364" s="193" t="s">
        <v>1048</v>
      </c>
      <c r="C3364" s="202" t="s">
        <v>3441</v>
      </c>
      <c r="D3364" s="203" t="s">
        <v>1046</v>
      </c>
      <c r="E3364" s="204"/>
      <c r="F3364" s="204">
        <v>20000</v>
      </c>
      <c r="G3364" s="205">
        <v>72914</v>
      </c>
      <c r="H3364" s="192" t="s">
        <v>1047</v>
      </c>
    </row>
    <row r="3365" spans="1:8" ht="16" customHeight="1">
      <c r="A3365" s="185">
        <v>36</v>
      </c>
      <c r="B3365" s="193" t="s">
        <v>1048</v>
      </c>
      <c r="C3365" s="202" t="s">
        <v>3442</v>
      </c>
      <c r="D3365" s="203" t="s">
        <v>1046</v>
      </c>
      <c r="E3365" s="206"/>
      <c r="F3365" s="204">
        <v>8325</v>
      </c>
      <c r="G3365" s="205">
        <v>64589</v>
      </c>
      <c r="H3365" s="192" t="s">
        <v>1047</v>
      </c>
    </row>
    <row r="3366" spans="1:8" ht="16" customHeight="1">
      <c r="A3366" s="185">
        <v>36</v>
      </c>
      <c r="B3366" s="193" t="s">
        <v>1057</v>
      </c>
      <c r="C3366" s="202" t="s">
        <v>3443</v>
      </c>
      <c r="D3366" s="203" t="s">
        <v>1046</v>
      </c>
      <c r="E3366" s="206"/>
      <c r="F3366" s="204">
        <v>19178</v>
      </c>
      <c r="G3366" s="205">
        <v>45411</v>
      </c>
      <c r="H3366" s="192" t="s">
        <v>1047</v>
      </c>
    </row>
    <row r="3367" spans="1:8" ht="16" customHeight="1">
      <c r="A3367" s="185">
        <v>36</v>
      </c>
      <c r="B3367" s="193" t="s">
        <v>1057</v>
      </c>
      <c r="C3367" s="202" t="s">
        <v>3444</v>
      </c>
      <c r="D3367" s="203" t="s">
        <v>1046</v>
      </c>
      <c r="E3367" s="204"/>
      <c r="F3367" s="204">
        <v>55742.5</v>
      </c>
      <c r="G3367" s="205">
        <v>49371.17</v>
      </c>
      <c r="H3367" s="192" t="s">
        <v>1047</v>
      </c>
    </row>
    <row r="3368" spans="1:8" ht="16" customHeight="1">
      <c r="A3368" s="185">
        <v>36</v>
      </c>
      <c r="B3368" s="193" t="s">
        <v>1064</v>
      </c>
      <c r="C3368" s="202" t="s">
        <v>3445</v>
      </c>
      <c r="D3368" s="203" t="s">
        <v>1046</v>
      </c>
      <c r="E3368" s="204"/>
      <c r="F3368" s="204">
        <v>20000</v>
      </c>
      <c r="G3368" s="205">
        <v>83960.17</v>
      </c>
      <c r="H3368" s="192" t="s">
        <v>1050</v>
      </c>
    </row>
    <row r="3369" spans="1:8" ht="16" customHeight="1">
      <c r="A3369" s="185">
        <v>36</v>
      </c>
      <c r="B3369" s="193" t="s">
        <v>1064</v>
      </c>
      <c r="C3369" s="202" t="s">
        <v>3446</v>
      </c>
      <c r="D3369" s="203" t="s">
        <v>1046</v>
      </c>
      <c r="E3369" s="204"/>
      <c r="F3369" s="204">
        <v>30000</v>
      </c>
      <c r="G3369" s="205">
        <v>53960.17</v>
      </c>
      <c r="H3369" s="192" t="s">
        <v>1050</v>
      </c>
    </row>
    <row r="3370" spans="1:8" ht="16" customHeight="1">
      <c r="A3370" s="185">
        <v>36</v>
      </c>
      <c r="B3370" s="193" t="s">
        <v>1044</v>
      </c>
      <c r="C3370" s="238" t="s">
        <v>3447</v>
      </c>
      <c r="D3370" s="203" t="s">
        <v>1046</v>
      </c>
      <c r="E3370" s="204"/>
      <c r="F3370" s="204">
        <v>50000</v>
      </c>
      <c r="G3370" s="205">
        <v>3960.1699999999801</v>
      </c>
      <c r="H3370" s="192" t="s">
        <v>1047</v>
      </c>
    </row>
    <row r="3371" spans="1:8" ht="16" customHeight="1">
      <c r="A3371" s="185">
        <v>36</v>
      </c>
      <c r="B3371" s="193" t="s">
        <v>1044</v>
      </c>
      <c r="C3371" s="202" t="s">
        <v>3448</v>
      </c>
      <c r="D3371" s="203" t="s">
        <v>1046</v>
      </c>
      <c r="E3371" s="204"/>
      <c r="F3371" s="204">
        <v>14640</v>
      </c>
      <c r="G3371" s="205">
        <v>9320.1699999999801</v>
      </c>
      <c r="H3371" s="192" t="s">
        <v>1047</v>
      </c>
    </row>
    <row r="3372" spans="1:8" ht="16" customHeight="1">
      <c r="A3372" s="185">
        <v>36</v>
      </c>
      <c r="B3372" s="193" t="s">
        <v>1065</v>
      </c>
      <c r="C3372" s="202" t="s">
        <v>3449</v>
      </c>
      <c r="D3372" s="203" t="s">
        <v>1046</v>
      </c>
      <c r="E3372" s="204"/>
      <c r="F3372" s="204">
        <v>12975</v>
      </c>
      <c r="G3372" s="205">
        <v>11345.17</v>
      </c>
      <c r="H3372" s="192" t="s">
        <v>1047</v>
      </c>
    </row>
    <row r="3373" spans="1:8" ht="16" customHeight="1">
      <c r="A3373" s="185">
        <v>36</v>
      </c>
      <c r="B3373" s="193" t="s">
        <v>1065</v>
      </c>
      <c r="C3373" s="220" t="s">
        <v>3450</v>
      </c>
      <c r="D3373" s="203" t="s">
        <v>1046</v>
      </c>
      <c r="E3373" s="204"/>
      <c r="F3373" s="204">
        <v>27490</v>
      </c>
      <c r="G3373" s="205">
        <v>29955.17</v>
      </c>
      <c r="H3373" s="192" t="s">
        <v>1047</v>
      </c>
    </row>
    <row r="3374" spans="1:8" ht="16" customHeight="1">
      <c r="A3374" s="185">
        <v>36</v>
      </c>
      <c r="B3374" s="193" t="s">
        <v>1065</v>
      </c>
      <c r="C3374" s="202" t="s">
        <v>3451</v>
      </c>
      <c r="D3374" s="203" t="s">
        <v>1046</v>
      </c>
      <c r="E3374" s="204"/>
      <c r="F3374" s="204">
        <v>15000</v>
      </c>
      <c r="G3374" s="205">
        <v>14955.17</v>
      </c>
      <c r="H3374" s="192" t="s">
        <v>1047</v>
      </c>
    </row>
    <row r="3375" spans="1:8" ht="16" customHeight="1">
      <c r="A3375" s="185">
        <v>36</v>
      </c>
      <c r="B3375" s="193" t="s">
        <v>1066</v>
      </c>
      <c r="C3375" s="209" t="s">
        <v>2882</v>
      </c>
      <c r="D3375" s="203" t="s">
        <v>1046</v>
      </c>
      <c r="E3375" s="204"/>
      <c r="F3375" s="204">
        <v>31895.72</v>
      </c>
      <c r="G3375" s="205">
        <v>0</v>
      </c>
      <c r="H3375" s="192" t="s">
        <v>1112</v>
      </c>
    </row>
    <row r="3376" spans="1:8" ht="16" customHeight="1">
      <c r="A3376" s="185">
        <v>36</v>
      </c>
      <c r="B3376" s="193" t="s">
        <v>1066</v>
      </c>
      <c r="C3376" s="209" t="s">
        <v>3452</v>
      </c>
      <c r="D3376" s="203" t="s">
        <v>1046</v>
      </c>
      <c r="E3376" s="204"/>
      <c r="F3376" s="204">
        <v>20000</v>
      </c>
      <c r="G3376" s="205">
        <v>45000</v>
      </c>
      <c r="H3376" s="192" t="s">
        <v>1047</v>
      </c>
    </row>
    <row r="3377" spans="1:8" ht="16" customHeight="1">
      <c r="A3377" s="185">
        <v>36</v>
      </c>
      <c r="B3377" s="193" t="s">
        <v>1067</v>
      </c>
      <c r="C3377" s="209" t="s">
        <v>2886</v>
      </c>
      <c r="D3377" s="203" t="s">
        <v>1046</v>
      </c>
      <c r="E3377" s="204"/>
      <c r="F3377" s="204">
        <v>22888.98</v>
      </c>
      <c r="G3377" s="205">
        <v>0</v>
      </c>
      <c r="H3377" s="192" t="s">
        <v>1112</v>
      </c>
    </row>
    <row r="3378" spans="1:8" ht="16" customHeight="1">
      <c r="A3378" s="185">
        <v>36</v>
      </c>
      <c r="B3378" s="193" t="s">
        <v>1068</v>
      </c>
      <c r="C3378" s="202" t="s">
        <v>3453</v>
      </c>
      <c r="D3378" s="203" t="s">
        <v>1046</v>
      </c>
      <c r="E3378" s="204"/>
      <c r="F3378" s="204">
        <v>9500</v>
      </c>
      <c r="G3378" s="205">
        <v>29970</v>
      </c>
      <c r="H3378" s="192" t="s">
        <v>1112</v>
      </c>
    </row>
    <row r="3379" spans="1:8" ht="16" customHeight="1">
      <c r="A3379" s="185">
        <v>36</v>
      </c>
      <c r="B3379" s="193" t="s">
        <v>1068</v>
      </c>
      <c r="C3379" s="202" t="s">
        <v>3454</v>
      </c>
      <c r="D3379" s="203" t="s">
        <v>1046</v>
      </c>
      <c r="E3379" s="204"/>
      <c r="F3379" s="204">
        <v>29500</v>
      </c>
      <c r="G3379" s="205">
        <v>470</v>
      </c>
      <c r="H3379" s="192" t="s">
        <v>1112</v>
      </c>
    </row>
    <row r="3380" spans="1:8" ht="16" customHeight="1">
      <c r="A3380" s="185">
        <v>36</v>
      </c>
      <c r="B3380" s="193" t="s">
        <v>1068</v>
      </c>
      <c r="C3380" s="210" t="s">
        <v>3455</v>
      </c>
      <c r="D3380" s="203" t="s">
        <v>1046</v>
      </c>
      <c r="E3380" s="204"/>
      <c r="F3380" s="204">
        <v>10000</v>
      </c>
      <c r="G3380" s="205">
        <v>22077.74</v>
      </c>
      <c r="H3380" s="192" t="s">
        <v>1047</v>
      </c>
    </row>
    <row r="3381" spans="1:8" ht="16" customHeight="1">
      <c r="A3381" s="185">
        <v>36</v>
      </c>
      <c r="B3381" s="193" t="s">
        <v>1068</v>
      </c>
      <c r="C3381" s="273" t="s">
        <v>3456</v>
      </c>
      <c r="D3381" s="203" t="s">
        <v>1046</v>
      </c>
      <c r="E3381" s="204"/>
      <c r="F3381" s="204">
        <v>10000</v>
      </c>
      <c r="G3381" s="205">
        <v>12077.74</v>
      </c>
      <c r="H3381" s="192" t="s">
        <v>1047</v>
      </c>
    </row>
    <row r="3382" spans="1:8" ht="16" customHeight="1">
      <c r="A3382" s="185">
        <v>36</v>
      </c>
      <c r="B3382" s="212" t="s">
        <v>12</v>
      </c>
      <c r="C3382" s="210" t="s">
        <v>3457</v>
      </c>
      <c r="D3382" s="203" t="s">
        <v>1046</v>
      </c>
      <c r="E3382" s="204"/>
      <c r="F3382" s="204">
        <v>10000</v>
      </c>
      <c r="G3382" s="205">
        <v>2077.7399999999998</v>
      </c>
      <c r="H3382" s="192" t="s">
        <v>1050</v>
      </c>
    </row>
    <row r="3383" spans="1:8" ht="16" customHeight="1">
      <c r="A3383" s="185">
        <v>36</v>
      </c>
      <c r="B3383" s="212" t="s">
        <v>12</v>
      </c>
      <c r="C3383" s="210" t="s">
        <v>3458</v>
      </c>
      <c r="D3383" s="203" t="s">
        <v>1046</v>
      </c>
      <c r="E3383" s="204"/>
      <c r="F3383" s="204">
        <v>28500</v>
      </c>
      <c r="G3383" s="205">
        <v>71832.740000000005</v>
      </c>
      <c r="H3383" s="192" t="s">
        <v>1112</v>
      </c>
    </row>
    <row r="3384" spans="1:8" ht="16" customHeight="1">
      <c r="A3384" s="185">
        <v>36</v>
      </c>
      <c r="B3384" s="212" t="s">
        <v>12</v>
      </c>
      <c r="C3384" s="210" t="s">
        <v>3459</v>
      </c>
      <c r="D3384" s="203" t="s">
        <v>1046</v>
      </c>
      <c r="E3384" s="204"/>
      <c r="F3384" s="204">
        <v>5495</v>
      </c>
      <c r="G3384" s="205">
        <v>66337.740000000005</v>
      </c>
      <c r="H3384" s="192" t="s">
        <v>1047</v>
      </c>
    </row>
    <row r="3385" spans="1:8" ht="16" customHeight="1">
      <c r="A3385" s="185">
        <v>36</v>
      </c>
      <c r="B3385" s="212" t="s">
        <v>12</v>
      </c>
      <c r="C3385" s="210" t="s">
        <v>3460</v>
      </c>
      <c r="D3385" s="203" t="s">
        <v>1046</v>
      </c>
      <c r="E3385" s="204"/>
      <c r="F3385" s="204">
        <v>10830</v>
      </c>
      <c r="G3385" s="205">
        <v>55507.74</v>
      </c>
      <c r="H3385" s="192" t="s">
        <v>1112</v>
      </c>
    </row>
    <row r="3386" spans="1:8" ht="16" customHeight="1">
      <c r="A3386" s="185">
        <v>36</v>
      </c>
      <c r="B3386" s="212" t="s">
        <v>12</v>
      </c>
      <c r="C3386" s="210" t="s">
        <v>3461</v>
      </c>
      <c r="D3386" s="203" t="s">
        <v>1046</v>
      </c>
      <c r="E3386" s="204"/>
      <c r="F3386" s="204">
        <v>50000</v>
      </c>
      <c r="G3386" s="205">
        <v>113212.74</v>
      </c>
      <c r="H3386" s="192" t="s">
        <v>1047</v>
      </c>
    </row>
    <row r="3387" spans="1:8" ht="16" customHeight="1">
      <c r="A3387" s="185">
        <v>36</v>
      </c>
      <c r="B3387" s="212" t="s">
        <v>13</v>
      </c>
      <c r="C3387" s="210" t="s">
        <v>3462</v>
      </c>
      <c r="D3387" s="203" t="s">
        <v>1046</v>
      </c>
      <c r="E3387" s="204"/>
      <c r="F3387" s="204">
        <v>20000</v>
      </c>
      <c r="G3387" s="205">
        <v>93212.74</v>
      </c>
      <c r="H3387" s="192" t="s">
        <v>1047</v>
      </c>
    </row>
    <row r="3388" spans="1:8" ht="16" customHeight="1">
      <c r="A3388" s="185">
        <v>36</v>
      </c>
      <c r="B3388" s="212" t="s">
        <v>13</v>
      </c>
      <c r="C3388" s="210" t="s">
        <v>3463</v>
      </c>
      <c r="D3388" s="203" t="s">
        <v>1046</v>
      </c>
      <c r="E3388" s="204"/>
      <c r="F3388" s="204">
        <v>2468</v>
      </c>
      <c r="G3388" s="205">
        <v>90744.74</v>
      </c>
      <c r="H3388" s="192" t="s">
        <v>1047</v>
      </c>
    </row>
    <row r="3389" spans="1:8" ht="16" customHeight="1">
      <c r="A3389" s="185">
        <v>36</v>
      </c>
      <c r="B3389" s="212" t="s">
        <v>13</v>
      </c>
      <c r="C3389" s="210" t="s">
        <v>3464</v>
      </c>
      <c r="D3389" s="203" t="s">
        <v>1046</v>
      </c>
      <c r="E3389" s="204"/>
      <c r="F3389" s="204">
        <v>11545</v>
      </c>
      <c r="G3389" s="205">
        <v>79199.740000000005</v>
      </c>
      <c r="H3389" s="192" t="s">
        <v>1047</v>
      </c>
    </row>
    <row r="3390" spans="1:8" ht="16" customHeight="1">
      <c r="A3390" s="185">
        <v>36</v>
      </c>
      <c r="B3390" s="212" t="s">
        <v>13</v>
      </c>
      <c r="C3390" s="210" t="s">
        <v>3465</v>
      </c>
      <c r="D3390" s="203" t="s">
        <v>1046</v>
      </c>
      <c r="E3390" s="204"/>
      <c r="F3390" s="204">
        <v>10000</v>
      </c>
      <c r="G3390" s="205">
        <v>69199.740000000005</v>
      </c>
      <c r="H3390" s="192" t="s">
        <v>1047</v>
      </c>
    </row>
    <row r="3391" spans="1:8" ht="16" customHeight="1">
      <c r="A3391" s="185">
        <v>36</v>
      </c>
      <c r="B3391" s="212" t="s">
        <v>13</v>
      </c>
      <c r="C3391" s="210" t="s">
        <v>3466</v>
      </c>
      <c r="D3391" s="203" t="s">
        <v>1046</v>
      </c>
      <c r="E3391" s="204"/>
      <c r="F3391" s="204">
        <v>7340</v>
      </c>
      <c r="G3391" s="205">
        <v>61859.74</v>
      </c>
      <c r="H3391" s="192" t="s">
        <v>1112</v>
      </c>
    </row>
    <row r="3392" spans="1:8" ht="16" customHeight="1">
      <c r="A3392" s="185">
        <v>36</v>
      </c>
      <c r="B3392" s="212" t="s">
        <v>13</v>
      </c>
      <c r="C3392" s="210" t="s">
        <v>3467</v>
      </c>
      <c r="D3392" s="203" t="s">
        <v>1046</v>
      </c>
      <c r="E3392" s="204"/>
      <c r="F3392" s="204">
        <v>10000</v>
      </c>
      <c r="G3392" s="205">
        <v>51859.74</v>
      </c>
      <c r="H3392" s="192" t="s">
        <v>1047</v>
      </c>
    </row>
    <row r="3393" spans="1:8" ht="16" customHeight="1">
      <c r="A3393" s="185">
        <v>36</v>
      </c>
      <c r="B3393" s="212" t="s">
        <v>13</v>
      </c>
      <c r="C3393" s="210" t="s">
        <v>3468</v>
      </c>
      <c r="D3393" s="203" t="s">
        <v>1046</v>
      </c>
      <c r="E3393" s="204"/>
      <c r="F3393" s="204">
        <v>8500</v>
      </c>
      <c r="G3393" s="205">
        <v>53359.74</v>
      </c>
      <c r="H3393" s="192" t="s">
        <v>1112</v>
      </c>
    </row>
    <row r="3394" spans="1:8" ht="16" customHeight="1">
      <c r="A3394" s="185">
        <v>44</v>
      </c>
      <c r="B3394" s="193" t="s">
        <v>1048</v>
      </c>
      <c r="C3394" s="202" t="s">
        <v>3469</v>
      </c>
      <c r="D3394" s="224" t="s">
        <v>1046</v>
      </c>
      <c r="E3394" s="206"/>
      <c r="F3394" s="204">
        <v>10000</v>
      </c>
      <c r="G3394" s="205">
        <v>5119.8900000000003</v>
      </c>
      <c r="H3394" s="192" t="s">
        <v>1118</v>
      </c>
    </row>
    <row r="3395" spans="1:8" ht="16" customHeight="1">
      <c r="A3395" s="185">
        <v>44</v>
      </c>
      <c r="B3395" s="193" t="s">
        <v>1048</v>
      </c>
      <c r="C3395" s="202" t="s">
        <v>3470</v>
      </c>
      <c r="D3395" s="224" t="s">
        <v>1046</v>
      </c>
      <c r="E3395" s="204"/>
      <c r="F3395" s="204">
        <v>10000</v>
      </c>
      <c r="G3395" s="205">
        <v>45119.89</v>
      </c>
      <c r="H3395" s="192" t="s">
        <v>1118</v>
      </c>
    </row>
    <row r="3396" spans="1:8" ht="16" customHeight="1">
      <c r="A3396" s="185">
        <v>44</v>
      </c>
      <c r="B3396" s="193" t="s">
        <v>1048</v>
      </c>
      <c r="C3396" s="202" t="s">
        <v>3471</v>
      </c>
      <c r="D3396" s="224" t="s">
        <v>1046</v>
      </c>
      <c r="E3396" s="206"/>
      <c r="F3396" s="204">
        <v>30000</v>
      </c>
      <c r="G3396" s="205">
        <v>5119.8900000000003</v>
      </c>
      <c r="H3396" s="192" t="s">
        <v>1118</v>
      </c>
    </row>
    <row r="3397" spans="1:8" ht="16" customHeight="1">
      <c r="A3397" s="185">
        <v>44</v>
      </c>
      <c r="B3397" s="193" t="s">
        <v>1048</v>
      </c>
      <c r="C3397" s="202" t="s">
        <v>3472</v>
      </c>
      <c r="D3397" s="224" t="s">
        <v>1046</v>
      </c>
      <c r="E3397" s="206"/>
      <c r="F3397" s="204">
        <v>5000</v>
      </c>
      <c r="G3397" s="205">
        <v>119.88999999999901</v>
      </c>
      <c r="H3397" s="192" t="s">
        <v>1118</v>
      </c>
    </row>
    <row r="3398" spans="1:8" ht="16" customHeight="1">
      <c r="A3398" s="185">
        <v>44</v>
      </c>
      <c r="B3398" s="193" t="s">
        <v>1048</v>
      </c>
      <c r="C3398" s="202" t="s">
        <v>3473</v>
      </c>
      <c r="D3398" s="224" t="s">
        <v>1046</v>
      </c>
      <c r="E3398" s="204"/>
      <c r="F3398" s="204">
        <v>20000</v>
      </c>
      <c r="G3398" s="205">
        <v>30119.89</v>
      </c>
      <c r="H3398" s="192" t="s">
        <v>1118</v>
      </c>
    </row>
    <row r="3399" spans="1:8" ht="16" customHeight="1">
      <c r="A3399" s="185">
        <v>44</v>
      </c>
      <c r="B3399" s="193" t="s">
        <v>1048</v>
      </c>
      <c r="C3399" s="202" t="s">
        <v>2461</v>
      </c>
      <c r="D3399" s="224" t="s">
        <v>1046</v>
      </c>
      <c r="E3399" s="204"/>
      <c r="F3399" s="204">
        <v>20000</v>
      </c>
      <c r="G3399" s="205">
        <v>10119.89</v>
      </c>
      <c r="H3399" s="192" t="s">
        <v>1118</v>
      </c>
    </row>
    <row r="3400" spans="1:8" ht="16" customHeight="1">
      <c r="A3400" s="185">
        <v>44</v>
      </c>
      <c r="B3400" s="193" t="s">
        <v>1048</v>
      </c>
      <c r="C3400" s="202" t="s">
        <v>3474</v>
      </c>
      <c r="D3400" s="203" t="s">
        <v>1046</v>
      </c>
      <c r="E3400" s="204"/>
      <c r="F3400" s="204">
        <v>1723.13</v>
      </c>
      <c r="G3400" s="205">
        <v>51796.76</v>
      </c>
      <c r="H3400" s="192" t="s">
        <v>1087</v>
      </c>
    </row>
    <row r="3401" spans="1:8" ht="16" customHeight="1">
      <c r="A3401" s="185">
        <v>44</v>
      </c>
      <c r="B3401" s="193" t="s">
        <v>1057</v>
      </c>
      <c r="C3401" s="202" t="s">
        <v>3475</v>
      </c>
      <c r="D3401" s="224" t="s">
        <v>1046</v>
      </c>
      <c r="E3401" s="204"/>
      <c r="F3401" s="204">
        <v>5000</v>
      </c>
      <c r="G3401" s="205">
        <v>16796.759999999998</v>
      </c>
      <c r="H3401" s="192" t="s">
        <v>1118</v>
      </c>
    </row>
    <row r="3402" spans="1:8" ht="16" customHeight="1">
      <c r="A3402" s="185">
        <v>44</v>
      </c>
      <c r="B3402" s="212" t="s">
        <v>1063</v>
      </c>
      <c r="C3402" s="202" t="s">
        <v>3476</v>
      </c>
      <c r="D3402" s="224" t="s">
        <v>1046</v>
      </c>
      <c r="E3402" s="204"/>
      <c r="F3402" s="204">
        <v>10000</v>
      </c>
      <c r="G3402" s="205">
        <v>7796.76</v>
      </c>
      <c r="H3402" s="192" t="s">
        <v>1118</v>
      </c>
    </row>
    <row r="3403" spans="1:8" ht="16" customHeight="1">
      <c r="A3403" s="185">
        <v>44</v>
      </c>
      <c r="B3403" s="212" t="s">
        <v>1063</v>
      </c>
      <c r="C3403" s="202" t="s">
        <v>3477</v>
      </c>
      <c r="D3403" s="224" t="s">
        <v>1046</v>
      </c>
      <c r="E3403" s="204"/>
      <c r="F3403" s="204">
        <v>50000</v>
      </c>
      <c r="G3403" s="205">
        <v>7796.76</v>
      </c>
      <c r="H3403" s="192" t="s">
        <v>1118</v>
      </c>
    </row>
    <row r="3404" spans="1:8" ht="16" customHeight="1">
      <c r="A3404" s="185">
        <v>44</v>
      </c>
      <c r="B3404" s="212" t="s">
        <v>1063</v>
      </c>
      <c r="C3404" s="202" t="s">
        <v>3478</v>
      </c>
      <c r="D3404" s="224" t="s">
        <v>1046</v>
      </c>
      <c r="E3404" s="204"/>
      <c r="F3404" s="204">
        <v>5000</v>
      </c>
      <c r="G3404" s="205">
        <v>68196.759999999995</v>
      </c>
      <c r="H3404" s="192" t="s">
        <v>1118</v>
      </c>
    </row>
    <row r="3405" spans="1:8" ht="16" customHeight="1">
      <c r="A3405" s="185">
        <v>44</v>
      </c>
      <c r="B3405" s="212" t="s">
        <v>1063</v>
      </c>
      <c r="C3405" s="202" t="s">
        <v>3479</v>
      </c>
      <c r="D3405" s="224" t="s">
        <v>1046</v>
      </c>
      <c r="E3405" s="204"/>
      <c r="F3405" s="204">
        <v>5000</v>
      </c>
      <c r="G3405" s="205">
        <v>63196.76</v>
      </c>
      <c r="H3405" s="192" t="s">
        <v>1118</v>
      </c>
    </row>
    <row r="3406" spans="1:8" ht="16" customHeight="1">
      <c r="A3406" s="185">
        <v>44</v>
      </c>
      <c r="B3406" s="212" t="s">
        <v>1063</v>
      </c>
      <c r="C3406" s="202" t="s">
        <v>3480</v>
      </c>
      <c r="D3406" s="224" t="s">
        <v>1046</v>
      </c>
      <c r="E3406" s="204"/>
      <c r="F3406" s="204">
        <v>5000</v>
      </c>
      <c r="G3406" s="205">
        <v>58203.65</v>
      </c>
      <c r="H3406" s="192" t="s">
        <v>1118</v>
      </c>
    </row>
    <row r="3407" spans="1:8" ht="16" customHeight="1">
      <c r="A3407" s="185">
        <v>44</v>
      </c>
      <c r="B3407" s="212" t="s">
        <v>1063</v>
      </c>
      <c r="C3407" s="202" t="s">
        <v>3481</v>
      </c>
      <c r="D3407" s="203" t="s">
        <v>1046</v>
      </c>
      <c r="E3407" s="204"/>
      <c r="F3407" s="204">
        <v>500</v>
      </c>
      <c r="G3407" s="205">
        <v>42703.65</v>
      </c>
      <c r="H3407" s="192" t="s">
        <v>1053</v>
      </c>
    </row>
    <row r="3408" spans="1:8" ht="16" customHeight="1">
      <c r="A3408" s="185">
        <v>44</v>
      </c>
      <c r="B3408" s="193" t="s">
        <v>1064</v>
      </c>
      <c r="C3408" s="202" t="s">
        <v>3482</v>
      </c>
      <c r="D3408" s="203" t="s">
        <v>1046</v>
      </c>
      <c r="E3408" s="204"/>
      <c r="F3408" s="204">
        <v>500</v>
      </c>
      <c r="G3408" s="205">
        <v>42203.65</v>
      </c>
      <c r="H3408" s="192" t="s">
        <v>1053</v>
      </c>
    </row>
    <row r="3409" spans="1:8" ht="16" customHeight="1">
      <c r="A3409" s="185">
        <v>44</v>
      </c>
      <c r="B3409" s="193" t="s">
        <v>1064</v>
      </c>
      <c r="C3409" s="202" t="s">
        <v>3483</v>
      </c>
      <c r="D3409" s="224" t="s">
        <v>1046</v>
      </c>
      <c r="E3409" s="204"/>
      <c r="F3409" s="204">
        <v>2000</v>
      </c>
      <c r="G3409" s="205">
        <v>40203.65</v>
      </c>
      <c r="H3409" s="192" t="s">
        <v>1118</v>
      </c>
    </row>
    <row r="3410" spans="1:8" ht="16" customHeight="1">
      <c r="A3410" s="185">
        <v>44</v>
      </c>
      <c r="B3410" s="193" t="s">
        <v>1064</v>
      </c>
      <c r="C3410" s="202" t="s">
        <v>3484</v>
      </c>
      <c r="D3410" s="224" t="s">
        <v>1046</v>
      </c>
      <c r="E3410" s="204"/>
      <c r="F3410" s="204">
        <v>20000</v>
      </c>
      <c r="G3410" s="205">
        <v>20203.650000000001</v>
      </c>
      <c r="H3410" s="192" t="s">
        <v>1118</v>
      </c>
    </row>
    <row r="3411" spans="1:8" ht="16" customHeight="1">
      <c r="A3411" s="185">
        <v>44</v>
      </c>
      <c r="B3411" s="193" t="s">
        <v>1064</v>
      </c>
      <c r="C3411" s="209" t="s">
        <v>3485</v>
      </c>
      <c r="D3411" s="203" t="s">
        <v>1046</v>
      </c>
      <c r="E3411" s="204"/>
      <c r="F3411" s="204">
        <v>500</v>
      </c>
      <c r="G3411" s="205">
        <v>49703.65</v>
      </c>
      <c r="H3411" s="192" t="s">
        <v>1053</v>
      </c>
    </row>
    <row r="3412" spans="1:8" ht="16" customHeight="1">
      <c r="A3412" s="185">
        <v>44</v>
      </c>
      <c r="B3412" s="193" t="s">
        <v>1064</v>
      </c>
      <c r="C3412" s="202" t="s">
        <v>3486</v>
      </c>
      <c r="D3412" s="224" t="s">
        <v>1046</v>
      </c>
      <c r="E3412" s="204"/>
      <c r="F3412" s="204">
        <v>10000</v>
      </c>
      <c r="G3412" s="205">
        <v>39703.65</v>
      </c>
      <c r="H3412" s="192" t="s">
        <v>1118</v>
      </c>
    </row>
    <row r="3413" spans="1:8" ht="16" customHeight="1">
      <c r="A3413" s="185">
        <v>44</v>
      </c>
      <c r="B3413" s="193" t="s">
        <v>1044</v>
      </c>
      <c r="C3413" s="210" t="s">
        <v>3487</v>
      </c>
      <c r="D3413" s="224" t="s">
        <v>1046</v>
      </c>
      <c r="E3413" s="204"/>
      <c r="F3413" s="204">
        <v>10000</v>
      </c>
      <c r="G3413" s="205">
        <v>63610.35</v>
      </c>
      <c r="H3413" s="192" t="s">
        <v>1118</v>
      </c>
    </row>
    <row r="3414" spans="1:8" ht="16" customHeight="1">
      <c r="A3414" s="185">
        <v>44</v>
      </c>
      <c r="B3414" s="193" t="s">
        <v>1044</v>
      </c>
      <c r="C3414" s="210" t="s">
        <v>3488</v>
      </c>
      <c r="D3414" s="224" t="s">
        <v>1046</v>
      </c>
      <c r="E3414" s="204"/>
      <c r="F3414" s="204">
        <v>20000</v>
      </c>
      <c r="G3414" s="205">
        <v>43610.35</v>
      </c>
      <c r="H3414" s="192" t="s">
        <v>1118</v>
      </c>
    </row>
    <row r="3415" spans="1:8" ht="16" customHeight="1">
      <c r="A3415" s="185">
        <v>44</v>
      </c>
      <c r="B3415" s="193" t="s">
        <v>1044</v>
      </c>
      <c r="C3415" s="210" t="s">
        <v>3489</v>
      </c>
      <c r="D3415" s="224" t="s">
        <v>1046</v>
      </c>
      <c r="E3415" s="204"/>
      <c r="F3415" s="204">
        <v>5000</v>
      </c>
      <c r="G3415" s="205">
        <v>38610.35</v>
      </c>
      <c r="H3415" s="192" t="s">
        <v>1118</v>
      </c>
    </row>
    <row r="3416" spans="1:8" ht="16" customHeight="1">
      <c r="A3416" s="185">
        <v>44</v>
      </c>
      <c r="B3416" s="193" t="s">
        <v>1044</v>
      </c>
      <c r="C3416" s="210" t="s">
        <v>3490</v>
      </c>
      <c r="D3416" s="224" t="s">
        <v>1046</v>
      </c>
      <c r="E3416" s="204"/>
      <c r="F3416" s="204">
        <v>5000</v>
      </c>
      <c r="G3416" s="205">
        <v>33610.35</v>
      </c>
      <c r="H3416" s="192" t="s">
        <v>1118</v>
      </c>
    </row>
    <row r="3417" spans="1:8" ht="16" customHeight="1">
      <c r="A3417" s="185">
        <v>44</v>
      </c>
      <c r="B3417" s="193" t="s">
        <v>1044</v>
      </c>
      <c r="C3417" s="210" t="s">
        <v>3491</v>
      </c>
      <c r="D3417" s="203" t="s">
        <v>1046</v>
      </c>
      <c r="E3417" s="204"/>
      <c r="F3417" s="204">
        <v>3654.38</v>
      </c>
      <c r="G3417" s="205">
        <v>29955.97</v>
      </c>
      <c r="H3417" s="192" t="s">
        <v>1097</v>
      </c>
    </row>
    <row r="3418" spans="1:8" ht="16" customHeight="1">
      <c r="A3418" s="185">
        <v>44</v>
      </c>
      <c r="B3418" s="193" t="s">
        <v>1044</v>
      </c>
      <c r="C3418" s="210" t="s">
        <v>3492</v>
      </c>
      <c r="D3418" s="224" t="s">
        <v>1046</v>
      </c>
      <c r="E3418" s="204"/>
      <c r="F3418" s="204">
        <v>1000</v>
      </c>
      <c r="G3418" s="205">
        <v>43955.97</v>
      </c>
      <c r="H3418" s="192" t="s">
        <v>1118</v>
      </c>
    </row>
    <row r="3419" spans="1:8" ht="16" customHeight="1">
      <c r="A3419" s="185">
        <v>44</v>
      </c>
      <c r="B3419" s="193" t="s">
        <v>1044</v>
      </c>
      <c r="C3419" s="274" t="s">
        <v>3493</v>
      </c>
      <c r="D3419" s="203" t="s">
        <v>1046</v>
      </c>
      <c r="E3419" s="204"/>
      <c r="F3419" s="204">
        <v>500</v>
      </c>
      <c r="G3419" s="205">
        <v>85455.97</v>
      </c>
      <c r="H3419" s="192" t="s">
        <v>1053</v>
      </c>
    </row>
    <row r="3420" spans="1:8" ht="16" customHeight="1">
      <c r="A3420" s="185">
        <v>44</v>
      </c>
      <c r="B3420" s="193" t="s">
        <v>1044</v>
      </c>
      <c r="C3420" s="210" t="s">
        <v>3494</v>
      </c>
      <c r="D3420" s="224" t="s">
        <v>1046</v>
      </c>
      <c r="E3420" s="204"/>
      <c r="F3420" s="204">
        <v>2000</v>
      </c>
      <c r="G3420" s="205">
        <v>83455.97</v>
      </c>
      <c r="H3420" s="192" t="s">
        <v>1118</v>
      </c>
    </row>
    <row r="3421" spans="1:8" ht="16" customHeight="1">
      <c r="A3421" s="185">
        <v>44</v>
      </c>
      <c r="B3421" s="193" t="s">
        <v>1044</v>
      </c>
      <c r="C3421" s="210" t="s">
        <v>3495</v>
      </c>
      <c r="D3421" s="224" t="s">
        <v>1046</v>
      </c>
      <c r="E3421" s="204"/>
      <c r="F3421" s="204">
        <v>10000</v>
      </c>
      <c r="G3421" s="205">
        <v>63455.97</v>
      </c>
      <c r="H3421" s="192" t="s">
        <v>1118</v>
      </c>
    </row>
    <row r="3422" spans="1:8" ht="16" customHeight="1">
      <c r="A3422" s="185">
        <v>44</v>
      </c>
      <c r="B3422" s="193" t="s">
        <v>1044</v>
      </c>
      <c r="C3422" s="210" t="s">
        <v>3496</v>
      </c>
      <c r="D3422" s="224" t="s">
        <v>1046</v>
      </c>
      <c r="E3422" s="204"/>
      <c r="F3422" s="204">
        <v>2000</v>
      </c>
      <c r="G3422" s="205">
        <v>20455.97</v>
      </c>
      <c r="H3422" s="192" t="s">
        <v>1118</v>
      </c>
    </row>
    <row r="3423" spans="1:8" ht="16" customHeight="1">
      <c r="A3423" s="185">
        <v>44</v>
      </c>
      <c r="B3423" s="193" t="s">
        <v>1044</v>
      </c>
      <c r="C3423" s="210" t="s">
        <v>3497</v>
      </c>
      <c r="D3423" s="224" t="s">
        <v>1046</v>
      </c>
      <c r="E3423" s="204"/>
      <c r="F3423" s="204">
        <v>1000</v>
      </c>
      <c r="G3423" s="205">
        <v>19455.97</v>
      </c>
      <c r="H3423" s="192" t="s">
        <v>1118</v>
      </c>
    </row>
    <row r="3424" spans="1:8" ht="16" customHeight="1">
      <c r="A3424" s="185">
        <v>44</v>
      </c>
      <c r="B3424" s="193" t="s">
        <v>1044</v>
      </c>
      <c r="C3424" s="210" t="s">
        <v>3498</v>
      </c>
      <c r="D3424" s="224" t="s">
        <v>1046</v>
      </c>
      <c r="E3424" s="204"/>
      <c r="F3424" s="204">
        <v>1000</v>
      </c>
      <c r="G3424" s="205">
        <v>18455.97</v>
      </c>
      <c r="H3424" s="192" t="s">
        <v>1118</v>
      </c>
    </row>
    <row r="3425" spans="1:8" ht="16" customHeight="1">
      <c r="A3425" s="185">
        <v>44</v>
      </c>
      <c r="B3425" s="193" t="s">
        <v>1065</v>
      </c>
      <c r="C3425" s="210" t="s">
        <v>3499</v>
      </c>
      <c r="D3425" s="224" t="s">
        <v>1046</v>
      </c>
      <c r="E3425" s="204"/>
      <c r="F3425" s="204">
        <v>5000</v>
      </c>
      <c r="G3425" s="205">
        <v>28555.97</v>
      </c>
      <c r="H3425" s="192" t="s">
        <v>1118</v>
      </c>
    </row>
    <row r="3426" spans="1:8" ht="16" customHeight="1">
      <c r="A3426" s="185">
        <v>44</v>
      </c>
      <c r="B3426" s="193" t="s">
        <v>1065</v>
      </c>
      <c r="C3426" s="210" t="s">
        <v>3500</v>
      </c>
      <c r="D3426" s="203" t="s">
        <v>1046</v>
      </c>
      <c r="E3426" s="204"/>
      <c r="F3426" s="204">
        <v>500</v>
      </c>
      <c r="G3426" s="205">
        <v>28055.97</v>
      </c>
      <c r="H3426" s="192" t="s">
        <v>1053</v>
      </c>
    </row>
    <row r="3427" spans="1:8" ht="16" customHeight="1">
      <c r="A3427" s="185">
        <v>44</v>
      </c>
      <c r="B3427" s="193" t="s">
        <v>1065</v>
      </c>
      <c r="C3427" s="210" t="s">
        <v>3501</v>
      </c>
      <c r="D3427" s="224" t="s">
        <v>1046</v>
      </c>
      <c r="E3427" s="204"/>
      <c r="F3427" s="204">
        <v>1000</v>
      </c>
      <c r="G3427" s="205">
        <v>11055.97</v>
      </c>
      <c r="H3427" s="192" t="s">
        <v>1118</v>
      </c>
    </row>
    <row r="3428" spans="1:8" ht="16" customHeight="1">
      <c r="A3428" s="185">
        <v>44</v>
      </c>
      <c r="B3428" s="193" t="s">
        <v>1066</v>
      </c>
      <c r="C3428" s="210" t="s">
        <v>3502</v>
      </c>
      <c r="D3428" s="224" t="s">
        <v>1046</v>
      </c>
      <c r="E3428" s="204"/>
      <c r="F3428" s="204">
        <v>5000</v>
      </c>
      <c r="G3428" s="205">
        <v>19561.37</v>
      </c>
      <c r="H3428" s="192" t="s">
        <v>1118</v>
      </c>
    </row>
    <row r="3429" spans="1:8" ht="16" customHeight="1">
      <c r="A3429" s="185">
        <v>44</v>
      </c>
      <c r="B3429" s="193" t="s">
        <v>1066</v>
      </c>
      <c r="C3429" s="210" t="s">
        <v>3503</v>
      </c>
      <c r="D3429" s="224" t="s">
        <v>1046</v>
      </c>
      <c r="E3429" s="204"/>
      <c r="F3429" s="204">
        <v>6000</v>
      </c>
      <c r="G3429" s="205">
        <v>13561.37</v>
      </c>
      <c r="H3429" s="192" t="s">
        <v>1118</v>
      </c>
    </row>
    <row r="3430" spans="1:8" ht="16" customHeight="1">
      <c r="A3430" s="185">
        <v>44</v>
      </c>
      <c r="B3430" s="193" t="s">
        <v>1066</v>
      </c>
      <c r="C3430" s="210" t="s">
        <v>3504</v>
      </c>
      <c r="D3430" s="203" t="s">
        <v>1046</v>
      </c>
      <c r="E3430" s="204"/>
      <c r="F3430" s="204">
        <v>30000</v>
      </c>
      <c r="G3430" s="205">
        <v>3561.37</v>
      </c>
      <c r="H3430" s="192" t="s">
        <v>1091</v>
      </c>
    </row>
    <row r="3431" spans="1:8" ht="16" customHeight="1">
      <c r="A3431" s="185">
        <v>44</v>
      </c>
      <c r="B3431" s="193" t="s">
        <v>1066</v>
      </c>
      <c r="C3431" s="276" t="s">
        <v>3505</v>
      </c>
      <c r="D3431" s="224" t="s">
        <v>1046</v>
      </c>
      <c r="E3431" s="204"/>
      <c r="F3431" s="204">
        <v>4000</v>
      </c>
      <c r="G3431" s="205">
        <v>6296.87</v>
      </c>
      <c r="H3431" s="192" t="s">
        <v>1118</v>
      </c>
    </row>
    <row r="3432" spans="1:8" ht="16" customHeight="1">
      <c r="A3432" s="185">
        <v>44</v>
      </c>
      <c r="B3432" s="193" t="s">
        <v>1067</v>
      </c>
      <c r="C3432" s="210" t="s">
        <v>3506</v>
      </c>
      <c r="D3432" s="203" t="s">
        <v>1046</v>
      </c>
      <c r="E3432" s="204"/>
      <c r="F3432" s="204">
        <v>42400</v>
      </c>
      <c r="G3432" s="205">
        <v>14403.87</v>
      </c>
      <c r="H3432" s="192" t="s">
        <v>1106</v>
      </c>
    </row>
    <row r="3433" spans="1:8" ht="16" customHeight="1">
      <c r="A3433" s="185">
        <v>44</v>
      </c>
      <c r="B3433" s="193" t="s">
        <v>1067</v>
      </c>
      <c r="C3433" s="210" t="s">
        <v>3507</v>
      </c>
      <c r="D3433" s="224" t="s">
        <v>1046</v>
      </c>
      <c r="E3433" s="204"/>
      <c r="F3433" s="204">
        <v>10000</v>
      </c>
      <c r="G3433" s="205">
        <v>24403.87</v>
      </c>
      <c r="H3433" s="192" t="s">
        <v>1118</v>
      </c>
    </row>
    <row r="3434" spans="1:8" ht="16" customHeight="1">
      <c r="A3434" s="185">
        <v>44</v>
      </c>
      <c r="B3434" s="193" t="s">
        <v>1067</v>
      </c>
      <c r="C3434" s="210" t="s">
        <v>3508</v>
      </c>
      <c r="D3434" s="224" t="s">
        <v>1046</v>
      </c>
      <c r="E3434" s="204"/>
      <c r="F3434" s="204">
        <v>3000</v>
      </c>
      <c r="G3434" s="205">
        <v>21403.87</v>
      </c>
      <c r="H3434" s="192" t="s">
        <v>1118</v>
      </c>
    </row>
    <row r="3435" spans="1:8" ht="16" customHeight="1">
      <c r="A3435" s="185">
        <v>44</v>
      </c>
      <c r="B3435" s="193" t="s">
        <v>1067</v>
      </c>
      <c r="C3435" s="274" t="s">
        <v>3509</v>
      </c>
      <c r="D3435" s="203" t="s">
        <v>1046</v>
      </c>
      <c r="E3435" s="204"/>
      <c r="F3435" s="204">
        <v>500</v>
      </c>
      <c r="G3435" s="205">
        <v>20903.87</v>
      </c>
      <c r="H3435" s="192" t="s">
        <v>1053</v>
      </c>
    </row>
    <row r="3436" spans="1:8" ht="16" customHeight="1">
      <c r="A3436" s="185">
        <v>44</v>
      </c>
      <c r="B3436" s="193" t="s">
        <v>1067</v>
      </c>
      <c r="C3436" s="210" t="s">
        <v>3510</v>
      </c>
      <c r="D3436" s="224" t="s">
        <v>1046</v>
      </c>
      <c r="E3436" s="204"/>
      <c r="F3436" s="204">
        <v>10000</v>
      </c>
      <c r="G3436" s="205">
        <v>11903.87</v>
      </c>
      <c r="H3436" s="192" t="s">
        <v>1118</v>
      </c>
    </row>
    <row r="3437" spans="1:8" ht="16" customHeight="1">
      <c r="A3437" s="185">
        <v>44</v>
      </c>
      <c r="B3437" s="193" t="s">
        <v>1067</v>
      </c>
      <c r="C3437" s="210" t="s">
        <v>3511</v>
      </c>
      <c r="D3437" s="224" t="s">
        <v>1046</v>
      </c>
      <c r="E3437" s="204"/>
      <c r="F3437" s="204">
        <v>500</v>
      </c>
      <c r="G3437" s="205">
        <v>12468.87</v>
      </c>
      <c r="H3437" s="192" t="s">
        <v>1118</v>
      </c>
    </row>
    <row r="3438" spans="1:8" ht="16" customHeight="1">
      <c r="A3438" s="185">
        <v>44</v>
      </c>
      <c r="B3438" s="193" t="s">
        <v>1067</v>
      </c>
      <c r="C3438" s="210" t="s">
        <v>3512</v>
      </c>
      <c r="D3438" s="224" t="s">
        <v>1046</v>
      </c>
      <c r="E3438" s="204"/>
      <c r="F3438" s="204">
        <v>1000</v>
      </c>
      <c r="G3438" s="205">
        <v>11468.87</v>
      </c>
      <c r="H3438" s="192" t="s">
        <v>1118</v>
      </c>
    </row>
    <row r="3439" spans="1:8" ht="16" customHeight="1">
      <c r="A3439" s="185">
        <v>44</v>
      </c>
      <c r="B3439" s="193" t="s">
        <v>1067</v>
      </c>
      <c r="C3439" s="210" t="s">
        <v>3513</v>
      </c>
      <c r="D3439" s="224" t="s">
        <v>1046</v>
      </c>
      <c r="E3439" s="204"/>
      <c r="F3439" s="204">
        <v>1500</v>
      </c>
      <c r="G3439" s="205">
        <v>148214.87</v>
      </c>
      <c r="H3439" s="192" t="s">
        <v>1118</v>
      </c>
    </row>
    <row r="3440" spans="1:8" ht="16" customHeight="1">
      <c r="A3440" s="185">
        <v>44</v>
      </c>
      <c r="B3440" s="193" t="s">
        <v>1068</v>
      </c>
      <c r="C3440" s="210" t="s">
        <v>3514</v>
      </c>
      <c r="D3440" s="224" t="s">
        <v>1046</v>
      </c>
      <c r="E3440" s="204"/>
      <c r="F3440" s="204">
        <v>10000</v>
      </c>
      <c r="G3440" s="205">
        <v>128798.37</v>
      </c>
      <c r="H3440" s="192" t="s">
        <v>1118</v>
      </c>
    </row>
    <row r="3441" spans="1:8" ht="16" customHeight="1">
      <c r="A3441" s="185">
        <v>44</v>
      </c>
      <c r="B3441" s="193" t="s">
        <v>1068</v>
      </c>
      <c r="C3441" s="210" t="s">
        <v>3515</v>
      </c>
      <c r="D3441" s="203" t="s">
        <v>1046</v>
      </c>
      <c r="E3441" s="204"/>
      <c r="F3441" s="204">
        <v>1827.19</v>
      </c>
      <c r="G3441" s="205">
        <v>126971.18</v>
      </c>
      <c r="H3441" s="192" t="s">
        <v>1097</v>
      </c>
    </row>
    <row r="3442" spans="1:8" ht="16" customHeight="1">
      <c r="A3442" s="185">
        <v>44</v>
      </c>
      <c r="B3442" s="193" t="s">
        <v>1068</v>
      </c>
      <c r="C3442" s="210" t="s">
        <v>3516</v>
      </c>
      <c r="D3442" s="224" t="s">
        <v>1046</v>
      </c>
      <c r="E3442" s="204"/>
      <c r="F3442" s="204">
        <v>10000</v>
      </c>
      <c r="G3442" s="205">
        <v>126971.18</v>
      </c>
      <c r="H3442" s="192" t="s">
        <v>1118</v>
      </c>
    </row>
    <row r="3443" spans="1:8" ht="16" customHeight="1">
      <c r="A3443" s="185">
        <v>44</v>
      </c>
      <c r="B3443" s="193" t="s">
        <v>1068</v>
      </c>
      <c r="C3443" s="210" t="s">
        <v>3517</v>
      </c>
      <c r="D3443" s="224" t="s">
        <v>1046</v>
      </c>
      <c r="E3443" s="204"/>
      <c r="F3443" s="204">
        <v>15000</v>
      </c>
      <c r="G3443" s="205">
        <v>47302.18</v>
      </c>
      <c r="H3443" s="192" t="s">
        <v>1118</v>
      </c>
    </row>
    <row r="3444" spans="1:8" ht="16" customHeight="1">
      <c r="A3444" s="185">
        <v>44</v>
      </c>
      <c r="B3444" s="193" t="s">
        <v>1068</v>
      </c>
      <c r="C3444" s="210" t="s">
        <v>3518</v>
      </c>
      <c r="D3444" s="224" t="s">
        <v>1046</v>
      </c>
      <c r="E3444" s="204"/>
      <c r="F3444" s="204">
        <v>500</v>
      </c>
      <c r="G3444" s="205">
        <v>46802.18</v>
      </c>
      <c r="H3444" s="192" t="s">
        <v>1118</v>
      </c>
    </row>
    <row r="3445" spans="1:8" ht="16" customHeight="1">
      <c r="A3445" s="185">
        <v>44</v>
      </c>
      <c r="B3445" s="193" t="s">
        <v>1068</v>
      </c>
      <c r="C3445" s="210" t="s">
        <v>3519</v>
      </c>
      <c r="D3445" s="224" t="s">
        <v>1046</v>
      </c>
      <c r="E3445" s="204"/>
      <c r="F3445" s="204">
        <v>10000</v>
      </c>
      <c r="G3445" s="205">
        <v>6802.18</v>
      </c>
      <c r="H3445" s="192" t="s">
        <v>1118</v>
      </c>
    </row>
    <row r="3446" spans="1:8" ht="16" customHeight="1">
      <c r="A3446" s="185">
        <v>44</v>
      </c>
      <c r="B3446" s="193" t="s">
        <v>1068</v>
      </c>
      <c r="C3446" s="210" t="s">
        <v>3520</v>
      </c>
      <c r="D3446" s="224" t="s">
        <v>1046</v>
      </c>
      <c r="E3446" s="204"/>
      <c r="F3446" s="204">
        <v>3000</v>
      </c>
      <c r="G3446" s="205">
        <v>36302.18</v>
      </c>
      <c r="H3446" s="192" t="s">
        <v>1091</v>
      </c>
    </row>
    <row r="3447" spans="1:8" ht="16" customHeight="1">
      <c r="A3447" s="185">
        <v>44</v>
      </c>
      <c r="B3447" s="193" t="s">
        <v>1068</v>
      </c>
      <c r="C3447" s="210" t="s">
        <v>3521</v>
      </c>
      <c r="D3447" s="224" t="s">
        <v>1046</v>
      </c>
      <c r="E3447" s="204"/>
      <c r="F3447" s="204">
        <v>4000</v>
      </c>
      <c r="G3447" s="205">
        <v>32307.42</v>
      </c>
      <c r="H3447" s="192" t="s">
        <v>1118</v>
      </c>
    </row>
    <row r="3448" spans="1:8" ht="16" customHeight="1">
      <c r="A3448" s="185">
        <v>44</v>
      </c>
      <c r="B3448" s="193" t="s">
        <v>1068</v>
      </c>
      <c r="C3448" s="277" t="s">
        <v>3522</v>
      </c>
      <c r="D3448" s="224" t="s">
        <v>1046</v>
      </c>
      <c r="E3448" s="204"/>
      <c r="F3448" s="204">
        <v>4711.95</v>
      </c>
      <c r="G3448" s="205">
        <v>85595.47</v>
      </c>
      <c r="H3448" s="192" t="s">
        <v>1118</v>
      </c>
    </row>
    <row r="3449" spans="1:8" ht="16" customHeight="1">
      <c r="A3449" s="185">
        <v>44</v>
      </c>
      <c r="B3449" s="212" t="s">
        <v>12</v>
      </c>
      <c r="C3449" s="210" t="s">
        <v>3523</v>
      </c>
      <c r="D3449" s="203" t="s">
        <v>1046</v>
      </c>
      <c r="E3449" s="204"/>
      <c r="F3449" s="204">
        <v>10000</v>
      </c>
      <c r="G3449" s="205">
        <v>75595.47</v>
      </c>
      <c r="H3449" s="192" t="s">
        <v>1091</v>
      </c>
    </row>
    <row r="3450" spans="1:8" ht="16" customHeight="1">
      <c r="A3450" s="185">
        <v>44</v>
      </c>
      <c r="B3450" s="212" t="s">
        <v>12</v>
      </c>
      <c r="C3450" s="210" t="s">
        <v>3524</v>
      </c>
      <c r="D3450" s="203" t="s">
        <v>1046</v>
      </c>
      <c r="E3450" s="204"/>
      <c r="F3450" s="204">
        <v>4000</v>
      </c>
      <c r="G3450" s="205">
        <v>71595.47</v>
      </c>
      <c r="H3450" s="192" t="s">
        <v>1053</v>
      </c>
    </row>
    <row r="3451" spans="1:8" ht="16" customHeight="1">
      <c r="A3451" s="185">
        <v>44</v>
      </c>
      <c r="B3451" s="212" t="s">
        <v>12</v>
      </c>
      <c r="C3451" s="210" t="s">
        <v>3525</v>
      </c>
      <c r="D3451" s="224" t="s">
        <v>1046</v>
      </c>
      <c r="E3451" s="204"/>
      <c r="F3451" s="204">
        <v>5000</v>
      </c>
      <c r="G3451" s="205">
        <v>62595.47</v>
      </c>
      <c r="H3451" s="192" t="s">
        <v>1118</v>
      </c>
    </row>
    <row r="3452" spans="1:8" ht="16" customHeight="1">
      <c r="A3452" s="185">
        <v>44</v>
      </c>
      <c r="B3452" s="212" t="s">
        <v>12</v>
      </c>
      <c r="C3452" s="210" t="s">
        <v>3477</v>
      </c>
      <c r="D3452" s="224" t="s">
        <v>1046</v>
      </c>
      <c r="E3452" s="204"/>
      <c r="F3452" s="204">
        <v>25000</v>
      </c>
      <c r="G3452" s="205">
        <v>37595.47</v>
      </c>
      <c r="H3452" s="192" t="s">
        <v>1118</v>
      </c>
    </row>
    <row r="3453" spans="1:8" ht="16" customHeight="1">
      <c r="A3453" s="185">
        <v>44</v>
      </c>
      <c r="B3453" s="212" t="s">
        <v>12</v>
      </c>
      <c r="C3453" s="210" t="s">
        <v>3526</v>
      </c>
      <c r="D3453" s="224" t="s">
        <v>1046</v>
      </c>
      <c r="E3453" s="204"/>
      <c r="F3453" s="204">
        <v>3000</v>
      </c>
      <c r="G3453" s="205">
        <v>34595.47</v>
      </c>
      <c r="H3453" s="192" t="s">
        <v>1118</v>
      </c>
    </row>
    <row r="3454" spans="1:8" ht="16" customHeight="1">
      <c r="A3454" s="185">
        <v>44</v>
      </c>
      <c r="B3454" s="212" t="s">
        <v>13</v>
      </c>
      <c r="C3454" s="210" t="s">
        <v>3527</v>
      </c>
      <c r="D3454" s="203" t="s">
        <v>1046</v>
      </c>
      <c r="E3454" s="204"/>
      <c r="F3454" s="204">
        <v>28965.13</v>
      </c>
      <c r="G3454" s="205">
        <v>50630.34</v>
      </c>
      <c r="H3454" s="192" t="s">
        <v>1106</v>
      </c>
    </row>
    <row r="3455" spans="1:8" ht="16" customHeight="1">
      <c r="A3455" s="185">
        <v>44</v>
      </c>
      <c r="B3455" s="212" t="s">
        <v>13</v>
      </c>
      <c r="C3455" s="210" t="s">
        <v>3528</v>
      </c>
      <c r="D3455" s="203" t="s">
        <v>1046</v>
      </c>
      <c r="E3455" s="204"/>
      <c r="F3455" s="204">
        <v>13465.12</v>
      </c>
      <c r="G3455" s="205">
        <v>37165.22</v>
      </c>
      <c r="H3455" s="192" t="s">
        <v>1089</v>
      </c>
    </row>
    <row r="3456" spans="1:8" ht="16" customHeight="1">
      <c r="A3456" s="185">
        <v>44</v>
      </c>
      <c r="B3456" s="212" t="s">
        <v>13</v>
      </c>
      <c r="C3456" s="210" t="s">
        <v>3529</v>
      </c>
      <c r="D3456" s="203" t="s">
        <v>1046</v>
      </c>
      <c r="E3456" s="204"/>
      <c r="F3456" s="204">
        <v>7000</v>
      </c>
      <c r="G3456" s="205">
        <v>30165.22</v>
      </c>
      <c r="H3456" s="192" t="s">
        <v>1089</v>
      </c>
    </row>
    <row r="3457" spans="1:8" ht="16" customHeight="1">
      <c r="A3457" s="185">
        <v>44</v>
      </c>
      <c r="B3457" s="212" t="s">
        <v>13</v>
      </c>
      <c r="C3457" s="210" t="s">
        <v>3530</v>
      </c>
      <c r="D3457" s="224" t="s">
        <v>1046</v>
      </c>
      <c r="E3457" s="204"/>
      <c r="F3457" s="204">
        <v>2000</v>
      </c>
      <c r="G3457" s="205">
        <v>81552.55</v>
      </c>
      <c r="H3457" s="192" t="s">
        <v>1118</v>
      </c>
    </row>
    <row r="3458" spans="1:8" ht="16" customHeight="1">
      <c r="A3458" s="185">
        <v>44</v>
      </c>
      <c r="B3458" s="212" t="s">
        <v>13</v>
      </c>
      <c r="C3458" s="210" t="s">
        <v>3517</v>
      </c>
      <c r="D3458" s="224" t="s">
        <v>1046</v>
      </c>
      <c r="E3458" s="204"/>
      <c r="F3458" s="204">
        <v>13000</v>
      </c>
      <c r="G3458" s="205">
        <v>31552.55</v>
      </c>
      <c r="H3458" s="192" t="s">
        <v>1118</v>
      </c>
    </row>
    <row r="3459" spans="1:8" ht="16" customHeight="1">
      <c r="A3459" s="185">
        <v>29</v>
      </c>
      <c r="B3459" s="212" t="s">
        <v>13</v>
      </c>
      <c r="C3459" s="210" t="s">
        <v>3531</v>
      </c>
      <c r="D3459" s="203" t="s">
        <v>1046</v>
      </c>
      <c r="E3459" s="218"/>
      <c r="F3459" s="218">
        <v>322.72000000000003</v>
      </c>
      <c r="G3459" s="205"/>
      <c r="H3459" s="192" t="s">
        <v>1106</v>
      </c>
    </row>
    <row r="3460" spans="1:8" ht="16" customHeight="1">
      <c r="A3460" s="185">
        <v>2</v>
      </c>
      <c r="B3460" s="212" t="s">
        <v>14</v>
      </c>
      <c r="C3460" s="209" t="s">
        <v>3532</v>
      </c>
      <c r="D3460" s="203" t="s">
        <v>1046</v>
      </c>
      <c r="E3460" s="218"/>
      <c r="F3460" s="218">
        <v>109112.62</v>
      </c>
      <c r="G3460" s="205">
        <v>20050.240000000002</v>
      </c>
      <c r="H3460" s="192" t="s">
        <v>1106</v>
      </c>
    </row>
    <row r="3461" spans="1:8" ht="16" customHeight="1">
      <c r="A3461" s="185">
        <v>2</v>
      </c>
      <c r="B3461" s="212" t="s">
        <v>14</v>
      </c>
      <c r="C3461" s="209" t="s">
        <v>3533</v>
      </c>
      <c r="D3461" s="203" t="s">
        <v>1046</v>
      </c>
      <c r="E3461" s="218"/>
      <c r="F3461" s="218">
        <v>12395.93</v>
      </c>
      <c r="G3461" s="205">
        <v>7654.31</v>
      </c>
      <c r="H3461" s="192" t="s">
        <v>1106</v>
      </c>
    </row>
    <row r="3462" spans="1:8" ht="16" customHeight="1">
      <c r="A3462" s="185">
        <v>2</v>
      </c>
      <c r="B3462" s="212" t="s">
        <v>14</v>
      </c>
      <c r="C3462" s="219" t="s">
        <v>3534</v>
      </c>
      <c r="D3462" s="203" t="s">
        <v>1046</v>
      </c>
      <c r="E3462" s="218"/>
      <c r="F3462" s="218">
        <v>200</v>
      </c>
      <c r="G3462" s="205">
        <v>105276.88</v>
      </c>
      <c r="H3462" s="192" t="s">
        <v>1053</v>
      </c>
    </row>
    <row r="3463" spans="1:8" ht="16" customHeight="1">
      <c r="A3463" s="185">
        <v>2</v>
      </c>
      <c r="B3463" s="212" t="s">
        <v>14</v>
      </c>
      <c r="C3463" s="257" t="s">
        <v>3535</v>
      </c>
      <c r="D3463" s="203" t="s">
        <v>1046</v>
      </c>
      <c r="E3463" s="218"/>
      <c r="F3463" s="218">
        <v>200</v>
      </c>
      <c r="G3463" s="205">
        <v>68768.850000000006</v>
      </c>
      <c r="H3463" s="192" t="s">
        <v>1053</v>
      </c>
    </row>
    <row r="3464" spans="1:8" ht="16" customHeight="1">
      <c r="A3464" s="185">
        <v>5</v>
      </c>
      <c r="B3464" s="212" t="s">
        <v>14</v>
      </c>
      <c r="C3464" s="210" t="s">
        <v>1165</v>
      </c>
      <c r="D3464" s="203" t="s">
        <v>1046</v>
      </c>
      <c r="E3464" s="204"/>
      <c r="F3464" s="204">
        <v>191</v>
      </c>
      <c r="G3464" s="205">
        <v>8945.34</v>
      </c>
      <c r="H3464" s="192" t="s">
        <v>1071</v>
      </c>
    </row>
    <row r="3465" spans="1:8" ht="16" customHeight="1">
      <c r="A3465" s="185">
        <v>5</v>
      </c>
      <c r="B3465" s="212" t="s">
        <v>14</v>
      </c>
      <c r="C3465" s="210" t="s">
        <v>1165</v>
      </c>
      <c r="D3465" s="203" t="s">
        <v>1046</v>
      </c>
      <c r="E3465" s="204"/>
      <c r="F3465" s="204">
        <v>163</v>
      </c>
      <c r="G3465" s="205">
        <v>8782.34</v>
      </c>
      <c r="H3465" s="192" t="s">
        <v>1071</v>
      </c>
    </row>
    <row r="3466" spans="1:8" ht="16" customHeight="1">
      <c r="A3466" s="185">
        <v>5</v>
      </c>
      <c r="B3466" s="212" t="s">
        <v>14</v>
      </c>
      <c r="C3466" s="210" t="s">
        <v>1165</v>
      </c>
      <c r="D3466" s="203" t="s">
        <v>1046</v>
      </c>
      <c r="E3466" s="204"/>
      <c r="F3466" s="204">
        <v>94</v>
      </c>
      <c r="G3466" s="205">
        <v>8688.34</v>
      </c>
      <c r="H3466" s="192" t="s">
        <v>1071</v>
      </c>
    </row>
    <row r="3467" spans="1:8" ht="16" customHeight="1">
      <c r="A3467" s="185">
        <v>5</v>
      </c>
      <c r="B3467" s="212" t="s">
        <v>14</v>
      </c>
      <c r="C3467" s="210" t="s">
        <v>1165</v>
      </c>
      <c r="D3467" s="203" t="s">
        <v>1046</v>
      </c>
      <c r="E3467" s="204"/>
      <c r="F3467" s="204">
        <v>91</v>
      </c>
      <c r="G3467" s="205">
        <v>8597.34</v>
      </c>
      <c r="H3467" s="192" t="s">
        <v>1071</v>
      </c>
    </row>
    <row r="3468" spans="1:8" ht="16" customHeight="1">
      <c r="A3468" s="185">
        <v>5</v>
      </c>
      <c r="B3468" s="212" t="s">
        <v>14</v>
      </c>
      <c r="C3468" s="210" t="s">
        <v>1165</v>
      </c>
      <c r="D3468" s="203" t="s">
        <v>1046</v>
      </c>
      <c r="E3468" s="204"/>
      <c r="F3468" s="204">
        <v>18</v>
      </c>
      <c r="G3468" s="205">
        <v>8579.34</v>
      </c>
      <c r="H3468" s="192" t="s">
        <v>1071</v>
      </c>
    </row>
    <row r="3469" spans="1:8" ht="16" customHeight="1">
      <c r="A3469" s="185">
        <v>5</v>
      </c>
      <c r="B3469" s="212" t="s">
        <v>14</v>
      </c>
      <c r="C3469" s="210" t="s">
        <v>1165</v>
      </c>
      <c r="D3469" s="203" t="s">
        <v>1046</v>
      </c>
      <c r="E3469" s="204"/>
      <c r="F3469" s="204">
        <v>77</v>
      </c>
      <c r="G3469" s="205">
        <v>8502.34</v>
      </c>
      <c r="H3469" s="192" t="s">
        <v>1071</v>
      </c>
    </row>
    <row r="3470" spans="1:8" ht="16" customHeight="1">
      <c r="A3470" s="185">
        <v>5</v>
      </c>
      <c r="B3470" s="212" t="s">
        <v>14</v>
      </c>
      <c r="C3470" s="210" t="s">
        <v>1165</v>
      </c>
      <c r="D3470" s="203" t="s">
        <v>1046</v>
      </c>
      <c r="E3470" s="204"/>
      <c r="F3470" s="204">
        <v>12</v>
      </c>
      <c r="G3470" s="205">
        <v>8490.34</v>
      </c>
      <c r="H3470" s="192" t="s">
        <v>1071</v>
      </c>
    </row>
    <row r="3471" spans="1:8" ht="16" customHeight="1">
      <c r="A3471" s="185">
        <v>5</v>
      </c>
      <c r="B3471" s="212" t="s">
        <v>14</v>
      </c>
      <c r="C3471" s="210" t="s">
        <v>1165</v>
      </c>
      <c r="D3471" s="203" t="s">
        <v>1046</v>
      </c>
      <c r="E3471" s="204"/>
      <c r="F3471" s="204">
        <v>77</v>
      </c>
      <c r="G3471" s="205">
        <v>8413.34</v>
      </c>
      <c r="H3471" s="192" t="s">
        <v>1071</v>
      </c>
    </row>
    <row r="3472" spans="1:8" ht="16" customHeight="1">
      <c r="A3472" s="185">
        <v>5</v>
      </c>
      <c r="B3472" s="212" t="s">
        <v>14</v>
      </c>
      <c r="C3472" s="210" t="s">
        <v>1165</v>
      </c>
      <c r="D3472" s="203" t="s">
        <v>1046</v>
      </c>
      <c r="E3472" s="204"/>
      <c r="F3472" s="204">
        <v>11</v>
      </c>
      <c r="G3472" s="205">
        <v>8402.34</v>
      </c>
      <c r="H3472" s="192" t="s">
        <v>1071</v>
      </c>
    </row>
    <row r="3473" spans="1:8" ht="16" customHeight="1">
      <c r="A3473" s="185">
        <v>5</v>
      </c>
      <c r="B3473" s="212" t="s">
        <v>14</v>
      </c>
      <c r="C3473" s="210" t="s">
        <v>1165</v>
      </c>
      <c r="D3473" s="203" t="s">
        <v>1046</v>
      </c>
      <c r="E3473" s="204"/>
      <c r="F3473" s="204">
        <v>31</v>
      </c>
      <c r="G3473" s="205">
        <v>8371.34</v>
      </c>
      <c r="H3473" s="192" t="s">
        <v>1071</v>
      </c>
    </row>
    <row r="3474" spans="1:8" ht="16" customHeight="1">
      <c r="A3474" s="185">
        <v>5</v>
      </c>
      <c r="B3474" s="212" t="s">
        <v>14</v>
      </c>
      <c r="C3474" s="210" t="s">
        <v>1165</v>
      </c>
      <c r="D3474" s="203" t="s">
        <v>1046</v>
      </c>
      <c r="E3474" s="204"/>
      <c r="F3474" s="204">
        <v>93</v>
      </c>
      <c r="G3474" s="205">
        <v>8278.34</v>
      </c>
      <c r="H3474" s="192" t="s">
        <v>1071</v>
      </c>
    </row>
    <row r="3475" spans="1:8" ht="16" customHeight="1">
      <c r="A3475" s="185">
        <v>5</v>
      </c>
      <c r="B3475" s="212" t="s">
        <v>14</v>
      </c>
      <c r="C3475" s="210" t="s">
        <v>1165</v>
      </c>
      <c r="D3475" s="203" t="s">
        <v>1046</v>
      </c>
      <c r="E3475" s="204"/>
      <c r="F3475" s="204">
        <v>77</v>
      </c>
      <c r="G3475" s="205">
        <v>8201.34</v>
      </c>
      <c r="H3475" s="192" t="s">
        <v>1071</v>
      </c>
    </row>
    <row r="3476" spans="1:8" ht="16" customHeight="1">
      <c r="A3476" s="185">
        <v>5</v>
      </c>
      <c r="B3476" s="212" t="s">
        <v>14</v>
      </c>
      <c r="C3476" s="210" t="s">
        <v>1165</v>
      </c>
      <c r="D3476" s="203" t="s">
        <v>1046</v>
      </c>
      <c r="E3476" s="204"/>
      <c r="F3476" s="204">
        <v>77</v>
      </c>
      <c r="G3476" s="205">
        <v>8124.34</v>
      </c>
      <c r="H3476" s="192" t="s">
        <v>1071</v>
      </c>
    </row>
    <row r="3477" spans="1:8" ht="16" customHeight="1">
      <c r="A3477" s="185">
        <v>5</v>
      </c>
      <c r="B3477" s="212" t="s">
        <v>14</v>
      </c>
      <c r="C3477" s="210" t="s">
        <v>1165</v>
      </c>
      <c r="D3477" s="203" t="s">
        <v>1046</v>
      </c>
      <c r="E3477" s="204"/>
      <c r="F3477" s="204">
        <v>182</v>
      </c>
      <c r="G3477" s="205">
        <v>7942.34</v>
      </c>
      <c r="H3477" s="192" t="s">
        <v>1071</v>
      </c>
    </row>
    <row r="3478" spans="1:8" ht="16" customHeight="1">
      <c r="A3478" s="185">
        <v>5</v>
      </c>
      <c r="B3478" s="212" t="s">
        <v>14</v>
      </c>
      <c r="C3478" s="210" t="s">
        <v>1165</v>
      </c>
      <c r="D3478" s="203" t="s">
        <v>1046</v>
      </c>
      <c r="E3478" s="204"/>
      <c r="F3478" s="204">
        <v>44</v>
      </c>
      <c r="G3478" s="205">
        <v>7898.34</v>
      </c>
      <c r="H3478" s="192" t="s">
        <v>1071</v>
      </c>
    </row>
    <row r="3479" spans="1:8" ht="16" customHeight="1">
      <c r="A3479" s="185">
        <v>5</v>
      </c>
      <c r="B3479" s="212" t="s">
        <v>14</v>
      </c>
      <c r="C3479" s="210" t="s">
        <v>1165</v>
      </c>
      <c r="D3479" s="203" t="s">
        <v>1046</v>
      </c>
      <c r="E3479" s="204"/>
      <c r="F3479" s="204">
        <v>355</v>
      </c>
      <c r="G3479" s="205">
        <v>7543.34</v>
      </c>
      <c r="H3479" s="192" t="s">
        <v>1071</v>
      </c>
    </row>
    <row r="3480" spans="1:8" ht="16" customHeight="1">
      <c r="A3480" s="185">
        <v>5</v>
      </c>
      <c r="B3480" s="212" t="s">
        <v>14</v>
      </c>
      <c r="C3480" s="210" t="s">
        <v>1165</v>
      </c>
      <c r="D3480" s="203" t="s">
        <v>1046</v>
      </c>
      <c r="E3480" s="204"/>
      <c r="F3480" s="204">
        <v>580</v>
      </c>
      <c r="G3480" s="205">
        <v>6963.34</v>
      </c>
      <c r="H3480" s="192" t="s">
        <v>1071</v>
      </c>
    </row>
    <row r="3481" spans="1:8" ht="16" customHeight="1">
      <c r="A3481" s="185">
        <v>5</v>
      </c>
      <c r="B3481" s="212" t="s">
        <v>14</v>
      </c>
      <c r="C3481" s="210" t="s">
        <v>1165</v>
      </c>
      <c r="D3481" s="203" t="s">
        <v>1046</v>
      </c>
      <c r="E3481" s="204"/>
      <c r="F3481" s="204">
        <v>23</v>
      </c>
      <c r="G3481" s="205">
        <v>6940.34</v>
      </c>
      <c r="H3481" s="192" t="s">
        <v>1071</v>
      </c>
    </row>
    <row r="3482" spans="1:8" ht="16" customHeight="1">
      <c r="A3482" s="185">
        <v>5</v>
      </c>
      <c r="B3482" s="212" t="s">
        <v>14</v>
      </c>
      <c r="C3482" s="210" t="s">
        <v>1165</v>
      </c>
      <c r="D3482" s="203" t="s">
        <v>1046</v>
      </c>
      <c r="E3482" s="204"/>
      <c r="F3482" s="204">
        <v>23</v>
      </c>
      <c r="G3482" s="205">
        <v>6917.34</v>
      </c>
      <c r="H3482" s="192" t="s">
        <v>1071</v>
      </c>
    </row>
    <row r="3483" spans="1:8" ht="16" customHeight="1">
      <c r="A3483" s="185">
        <v>5</v>
      </c>
      <c r="B3483" s="212" t="s">
        <v>14</v>
      </c>
      <c r="C3483" s="210" t="s">
        <v>1165</v>
      </c>
      <c r="D3483" s="203" t="s">
        <v>1046</v>
      </c>
      <c r="E3483" s="204"/>
      <c r="F3483" s="204">
        <v>578</v>
      </c>
      <c r="G3483" s="205">
        <v>6339.34</v>
      </c>
      <c r="H3483" s="192" t="s">
        <v>1071</v>
      </c>
    </row>
    <row r="3484" spans="1:8" ht="16" customHeight="1">
      <c r="A3484" s="185">
        <v>5</v>
      </c>
      <c r="B3484" s="212" t="s">
        <v>14</v>
      </c>
      <c r="C3484" s="210" t="s">
        <v>1165</v>
      </c>
      <c r="D3484" s="203" t="s">
        <v>1046</v>
      </c>
      <c r="E3484" s="204"/>
      <c r="F3484" s="204">
        <v>62.42</v>
      </c>
      <c r="G3484" s="205">
        <v>6278.36</v>
      </c>
      <c r="H3484" s="192" t="s">
        <v>1071</v>
      </c>
    </row>
    <row r="3485" spans="1:8" ht="16" customHeight="1">
      <c r="A3485" s="185">
        <v>5</v>
      </c>
      <c r="B3485" s="212" t="s">
        <v>14</v>
      </c>
      <c r="C3485" s="210" t="s">
        <v>1165</v>
      </c>
      <c r="D3485" s="203" t="s">
        <v>1046</v>
      </c>
      <c r="E3485" s="204"/>
      <c r="F3485" s="204">
        <v>192</v>
      </c>
      <c r="G3485" s="205">
        <v>6086.36</v>
      </c>
      <c r="H3485" s="192" t="s">
        <v>1071</v>
      </c>
    </row>
    <row r="3486" spans="1:8" ht="16" customHeight="1">
      <c r="A3486" s="185">
        <v>5</v>
      </c>
      <c r="B3486" s="212" t="s">
        <v>14</v>
      </c>
      <c r="C3486" s="210" t="s">
        <v>1165</v>
      </c>
      <c r="D3486" s="203" t="s">
        <v>1046</v>
      </c>
      <c r="E3486" s="204"/>
      <c r="F3486" s="204">
        <v>371</v>
      </c>
      <c r="G3486" s="205">
        <v>15715.36</v>
      </c>
      <c r="H3486" s="192" t="s">
        <v>1071</v>
      </c>
    </row>
    <row r="3487" spans="1:8" ht="16" customHeight="1">
      <c r="A3487" s="185">
        <v>5</v>
      </c>
      <c r="B3487" s="212" t="s">
        <v>14</v>
      </c>
      <c r="C3487" s="210" t="s">
        <v>1165</v>
      </c>
      <c r="D3487" s="203" t="s">
        <v>1046</v>
      </c>
      <c r="E3487" s="204"/>
      <c r="F3487" s="204">
        <v>191</v>
      </c>
      <c r="G3487" s="205">
        <v>15524.36</v>
      </c>
      <c r="H3487" s="192" t="s">
        <v>1071</v>
      </c>
    </row>
    <row r="3488" spans="1:8" ht="16" customHeight="1">
      <c r="A3488" s="185">
        <v>5</v>
      </c>
      <c r="B3488" s="212" t="s">
        <v>14</v>
      </c>
      <c r="C3488" s="210" t="s">
        <v>1165</v>
      </c>
      <c r="D3488" s="203" t="s">
        <v>1046</v>
      </c>
      <c r="E3488" s="204"/>
      <c r="F3488" s="204">
        <v>222</v>
      </c>
      <c r="G3488" s="205">
        <v>15302.36</v>
      </c>
      <c r="H3488" s="192" t="s">
        <v>1071</v>
      </c>
    </row>
    <row r="3489" spans="1:8" ht="16" customHeight="1">
      <c r="A3489" s="185">
        <v>5</v>
      </c>
      <c r="B3489" s="212" t="s">
        <v>14</v>
      </c>
      <c r="C3489" s="210" t="s">
        <v>1165</v>
      </c>
      <c r="D3489" s="203" t="s">
        <v>1046</v>
      </c>
      <c r="E3489" s="204"/>
      <c r="F3489" s="204">
        <v>8</v>
      </c>
      <c r="G3489" s="205">
        <v>15294.36</v>
      </c>
      <c r="H3489" s="192" t="s">
        <v>1071</v>
      </c>
    </row>
    <row r="3490" spans="1:8" ht="16" customHeight="1">
      <c r="A3490" s="185">
        <v>9</v>
      </c>
      <c r="B3490" s="212" t="s">
        <v>14</v>
      </c>
      <c r="C3490" s="229" t="s">
        <v>1165</v>
      </c>
      <c r="D3490" s="224" t="s">
        <v>1046</v>
      </c>
      <c r="E3490" s="226"/>
      <c r="F3490" s="226">
        <v>19</v>
      </c>
      <c r="G3490" s="227">
        <v>31351.140000001</v>
      </c>
      <c r="H3490" s="192" t="s">
        <v>1071</v>
      </c>
    </row>
    <row r="3491" spans="1:8" ht="16" customHeight="1">
      <c r="A3491" s="185">
        <v>9</v>
      </c>
      <c r="B3491" s="212" t="s">
        <v>14</v>
      </c>
      <c r="C3491" s="229" t="s">
        <v>1165</v>
      </c>
      <c r="D3491" s="224" t="s">
        <v>1046</v>
      </c>
      <c r="E3491" s="226"/>
      <c r="F3491" s="226">
        <v>57.95</v>
      </c>
      <c r="G3491" s="227">
        <v>31293.190000000999</v>
      </c>
      <c r="H3491" s="192" t="s">
        <v>1071</v>
      </c>
    </row>
    <row r="3492" spans="1:8" ht="16" customHeight="1">
      <c r="A3492" s="185">
        <v>9</v>
      </c>
      <c r="B3492" s="212" t="s">
        <v>14</v>
      </c>
      <c r="C3492" s="229" t="s">
        <v>3536</v>
      </c>
      <c r="D3492" s="224" t="s">
        <v>1046</v>
      </c>
      <c r="E3492" s="226"/>
      <c r="F3492" s="226">
        <v>1050</v>
      </c>
      <c r="G3492" s="227">
        <v>409243.19000000099</v>
      </c>
      <c r="H3492" s="192" t="s">
        <v>1077</v>
      </c>
    </row>
    <row r="3493" spans="1:8" ht="16" customHeight="1">
      <c r="A3493" s="185">
        <v>9</v>
      </c>
      <c r="B3493" s="212" t="s">
        <v>14</v>
      </c>
      <c r="C3493" s="229" t="s">
        <v>3537</v>
      </c>
      <c r="D3493" s="203" t="s">
        <v>1046</v>
      </c>
      <c r="E3493" s="226"/>
      <c r="F3493" s="226">
        <v>300</v>
      </c>
      <c r="G3493" s="227">
        <v>408943.19000000099</v>
      </c>
      <c r="H3493" s="192" t="s">
        <v>1128</v>
      </c>
    </row>
    <row r="3494" spans="1:8" ht="16" customHeight="1">
      <c r="A3494" s="185">
        <v>9</v>
      </c>
      <c r="B3494" s="212" t="s">
        <v>14</v>
      </c>
      <c r="C3494" s="229" t="s">
        <v>3538</v>
      </c>
      <c r="D3494" s="224" t="s">
        <v>1046</v>
      </c>
      <c r="E3494" s="226"/>
      <c r="F3494" s="226">
        <v>10</v>
      </c>
      <c r="G3494" s="227">
        <v>408760.29000000103</v>
      </c>
      <c r="H3494" s="192" t="s">
        <v>1053</v>
      </c>
    </row>
    <row r="3495" spans="1:8" ht="16" customHeight="1">
      <c r="A3495" s="185">
        <v>9</v>
      </c>
      <c r="B3495" s="212" t="s">
        <v>14</v>
      </c>
      <c r="C3495" s="229" t="s">
        <v>3539</v>
      </c>
      <c r="D3495" s="224" t="s">
        <v>1046</v>
      </c>
      <c r="E3495" s="226"/>
      <c r="F3495" s="226">
        <v>30</v>
      </c>
      <c r="G3495" s="227">
        <v>408730.29000000103</v>
      </c>
      <c r="H3495" s="192" t="s">
        <v>1053</v>
      </c>
    </row>
    <row r="3496" spans="1:8" ht="16" customHeight="1">
      <c r="A3496" s="185">
        <v>9</v>
      </c>
      <c r="B3496" s="212" t="s">
        <v>14</v>
      </c>
      <c r="C3496" s="229" t="s">
        <v>3540</v>
      </c>
      <c r="D3496" s="224" t="s">
        <v>1046</v>
      </c>
      <c r="E3496" s="226"/>
      <c r="F3496" s="226">
        <v>2750</v>
      </c>
      <c r="G3496" s="227">
        <v>400953.73000000097</v>
      </c>
      <c r="H3496" s="192" t="s">
        <v>1077</v>
      </c>
    </row>
    <row r="3497" spans="1:8" ht="16" customHeight="1">
      <c r="A3497" s="185">
        <v>9</v>
      </c>
      <c r="B3497" s="212" t="s">
        <v>14</v>
      </c>
      <c r="C3497" s="229" t="s">
        <v>3541</v>
      </c>
      <c r="D3497" s="203" t="s">
        <v>1046</v>
      </c>
      <c r="E3497" s="226"/>
      <c r="F3497" s="226">
        <v>600</v>
      </c>
      <c r="G3497" s="227">
        <v>400353.73000000097</v>
      </c>
      <c r="H3497" s="192" t="s">
        <v>1128</v>
      </c>
    </row>
    <row r="3498" spans="1:8" ht="16" customHeight="1">
      <c r="A3498" s="185">
        <v>9</v>
      </c>
      <c r="B3498" s="212" t="s">
        <v>14</v>
      </c>
      <c r="C3498" s="229" t="s">
        <v>3542</v>
      </c>
      <c r="D3498" s="224" t="s">
        <v>1046</v>
      </c>
      <c r="E3498" s="226"/>
      <c r="F3498" s="226">
        <v>958</v>
      </c>
      <c r="G3498" s="227">
        <v>399395.73000000097</v>
      </c>
      <c r="H3498" s="192" t="s">
        <v>1075</v>
      </c>
    </row>
    <row r="3499" spans="1:8" ht="16" customHeight="1">
      <c r="A3499" s="185">
        <v>9</v>
      </c>
      <c r="B3499" s="212" t="s">
        <v>14</v>
      </c>
      <c r="C3499" s="229" t="s">
        <v>2423</v>
      </c>
      <c r="D3499" s="224" t="s">
        <v>1046</v>
      </c>
      <c r="E3499" s="226"/>
      <c r="F3499" s="226">
        <v>927.41</v>
      </c>
      <c r="G3499" s="227">
        <v>398468.320000001</v>
      </c>
      <c r="H3499" s="192" t="s">
        <v>1075</v>
      </c>
    </row>
    <row r="3500" spans="1:8" ht="16" customHeight="1">
      <c r="A3500" s="185">
        <v>9</v>
      </c>
      <c r="B3500" s="212" t="s">
        <v>14</v>
      </c>
      <c r="C3500" s="229" t="s">
        <v>3543</v>
      </c>
      <c r="D3500" s="224" t="s">
        <v>1046</v>
      </c>
      <c r="E3500" s="226"/>
      <c r="F3500" s="226">
        <v>225.58</v>
      </c>
      <c r="G3500" s="227">
        <v>398242.74000000098</v>
      </c>
      <c r="H3500" s="192" t="s">
        <v>1075</v>
      </c>
    </row>
    <row r="3501" spans="1:8" ht="16" customHeight="1">
      <c r="A3501" s="185">
        <v>9</v>
      </c>
      <c r="B3501" s="212" t="s">
        <v>14</v>
      </c>
      <c r="C3501" s="229" t="s">
        <v>3544</v>
      </c>
      <c r="D3501" s="224" t="s">
        <v>1046</v>
      </c>
      <c r="E3501" s="226"/>
      <c r="F3501" s="226">
        <v>10000</v>
      </c>
      <c r="G3501" s="227">
        <v>388242.74000000098</v>
      </c>
      <c r="H3501" s="192" t="s">
        <v>1075</v>
      </c>
    </row>
    <row r="3502" spans="1:8" ht="16" customHeight="1">
      <c r="A3502" s="185">
        <v>9</v>
      </c>
      <c r="B3502" s="212" t="s">
        <v>14</v>
      </c>
      <c r="C3502" s="229" t="s">
        <v>3545</v>
      </c>
      <c r="D3502" s="224" t="s">
        <v>1046</v>
      </c>
      <c r="E3502" s="226"/>
      <c r="F3502" s="226">
        <v>915.72</v>
      </c>
      <c r="G3502" s="227">
        <v>387327.02000000101</v>
      </c>
      <c r="H3502" s="192" t="s">
        <v>1047</v>
      </c>
    </row>
    <row r="3503" spans="1:8" ht="16" customHeight="1">
      <c r="A3503" s="185">
        <v>9</v>
      </c>
      <c r="B3503" s="212" t="s">
        <v>14</v>
      </c>
      <c r="C3503" s="229" t="s">
        <v>3546</v>
      </c>
      <c r="D3503" s="224" t="s">
        <v>1046</v>
      </c>
      <c r="E3503" s="226"/>
      <c r="F3503" s="226">
        <v>1126</v>
      </c>
      <c r="G3503" s="227">
        <v>386201.02000000101</v>
      </c>
      <c r="H3503" s="192" t="s">
        <v>1075</v>
      </c>
    </row>
    <row r="3504" spans="1:8" ht="16" customHeight="1">
      <c r="A3504" s="185">
        <v>9</v>
      </c>
      <c r="B3504" s="193" t="s">
        <v>12</v>
      </c>
      <c r="C3504" s="229" t="s">
        <v>3547</v>
      </c>
      <c r="D3504" s="224" t="s">
        <v>1046</v>
      </c>
      <c r="E3504" s="226"/>
      <c r="F3504" s="226">
        <v>156657.92000000001</v>
      </c>
      <c r="G3504" s="227"/>
      <c r="H3504" s="192" t="s">
        <v>1087</v>
      </c>
    </row>
    <row r="3505" spans="1:8" ht="16" customHeight="1">
      <c r="A3505" s="185">
        <v>9</v>
      </c>
      <c r="B3505" s="212" t="s">
        <v>14</v>
      </c>
      <c r="C3505" s="229" t="s">
        <v>3548</v>
      </c>
      <c r="D3505" s="224" t="s">
        <v>1046</v>
      </c>
      <c r="E3505" s="226"/>
      <c r="F3505" s="226">
        <v>130843.11</v>
      </c>
      <c r="G3505" s="227"/>
      <c r="H3505" s="192" t="s">
        <v>1087</v>
      </c>
    </row>
    <row r="3506" spans="1:8" ht="16" customHeight="1">
      <c r="A3506" s="185">
        <v>9</v>
      </c>
      <c r="B3506" s="212" t="s">
        <v>14</v>
      </c>
      <c r="C3506" s="229" t="s">
        <v>3549</v>
      </c>
      <c r="D3506" s="203" t="s">
        <v>1046</v>
      </c>
      <c r="E3506" s="226"/>
      <c r="F3506" s="226">
        <v>24634</v>
      </c>
      <c r="G3506" s="227">
        <v>114030.980000001</v>
      </c>
      <c r="H3506" s="192" t="s">
        <v>1087</v>
      </c>
    </row>
    <row r="3507" spans="1:8" ht="16" customHeight="1">
      <c r="A3507" s="185">
        <v>9</v>
      </c>
      <c r="B3507" s="212" t="s">
        <v>14</v>
      </c>
      <c r="C3507" s="229" t="s">
        <v>3550</v>
      </c>
      <c r="D3507" s="224" t="s">
        <v>1046</v>
      </c>
      <c r="E3507" s="226"/>
      <c r="F3507" s="226">
        <v>7100</v>
      </c>
      <c r="G3507" s="227">
        <v>92930.980000001</v>
      </c>
      <c r="H3507" s="192" t="s">
        <v>1047</v>
      </c>
    </row>
    <row r="3508" spans="1:8" ht="16" customHeight="1">
      <c r="A3508" s="185">
        <v>9</v>
      </c>
      <c r="B3508" s="212" t="s">
        <v>14</v>
      </c>
      <c r="C3508" s="229" t="s">
        <v>3551</v>
      </c>
      <c r="D3508" s="203" t="s">
        <v>1046</v>
      </c>
      <c r="E3508" s="226"/>
      <c r="F3508" s="226">
        <v>500</v>
      </c>
      <c r="G3508" s="227">
        <v>80971.070000000997</v>
      </c>
      <c r="H3508" s="192" t="s">
        <v>1128</v>
      </c>
    </row>
    <row r="3509" spans="1:8" ht="16" customHeight="1">
      <c r="A3509" s="185">
        <v>9</v>
      </c>
      <c r="B3509" s="212" t="s">
        <v>14</v>
      </c>
      <c r="C3509" s="229" t="s">
        <v>3552</v>
      </c>
      <c r="D3509" s="224" t="s">
        <v>1046</v>
      </c>
      <c r="E3509" s="226"/>
      <c r="F3509" s="226">
        <v>225</v>
      </c>
      <c r="G3509" s="227">
        <v>933746.070000001</v>
      </c>
      <c r="H3509" s="192" t="s">
        <v>1124</v>
      </c>
    </row>
    <row r="3510" spans="1:8" ht="16" customHeight="1">
      <c r="A3510" s="185">
        <v>9</v>
      </c>
      <c r="B3510" s="212" t="s">
        <v>14</v>
      </c>
      <c r="C3510" s="229" t="s">
        <v>3553</v>
      </c>
      <c r="D3510" s="224" t="s">
        <v>1046</v>
      </c>
      <c r="E3510" s="226"/>
      <c r="F3510" s="226">
        <v>5000.1499999999996</v>
      </c>
      <c r="G3510" s="227">
        <v>928745.92000000097</v>
      </c>
      <c r="H3510" s="192" t="s">
        <v>1075</v>
      </c>
    </row>
    <row r="3511" spans="1:8" ht="16" customHeight="1">
      <c r="A3511" s="185">
        <v>9</v>
      </c>
      <c r="B3511" s="212" t="s">
        <v>14</v>
      </c>
      <c r="C3511" s="229" t="s">
        <v>3554</v>
      </c>
      <c r="D3511" s="224" t="s">
        <v>1046</v>
      </c>
      <c r="E3511" s="226"/>
      <c r="F3511" s="226">
        <v>3878.89</v>
      </c>
      <c r="G3511" s="227">
        <v>924867.03000000096</v>
      </c>
      <c r="H3511" s="192" t="s">
        <v>1075</v>
      </c>
    </row>
    <row r="3512" spans="1:8" ht="16" customHeight="1">
      <c r="A3512" s="185">
        <v>9</v>
      </c>
      <c r="B3512" s="212" t="s">
        <v>14</v>
      </c>
      <c r="C3512" s="229" t="s">
        <v>3555</v>
      </c>
      <c r="D3512" s="224" t="s">
        <v>1046</v>
      </c>
      <c r="E3512" s="226"/>
      <c r="F3512" s="226">
        <v>600</v>
      </c>
      <c r="G3512" s="227">
        <v>923943.93000000098</v>
      </c>
      <c r="H3512" s="192" t="s">
        <v>1081</v>
      </c>
    </row>
    <row r="3513" spans="1:8" ht="16" customHeight="1">
      <c r="A3513" s="185">
        <v>9</v>
      </c>
      <c r="B3513" s="212" t="s">
        <v>14</v>
      </c>
      <c r="C3513" s="229" t="s">
        <v>3556</v>
      </c>
      <c r="D3513" s="224" t="s">
        <v>1046</v>
      </c>
      <c r="E3513" s="226"/>
      <c r="F3513" s="226">
        <v>200</v>
      </c>
      <c r="G3513" s="227">
        <v>923743.93000000098</v>
      </c>
      <c r="H3513" s="192" t="s">
        <v>1077</v>
      </c>
    </row>
    <row r="3514" spans="1:8" ht="16" customHeight="1">
      <c r="A3514" s="185">
        <v>9</v>
      </c>
      <c r="B3514" s="212" t="s">
        <v>14</v>
      </c>
      <c r="C3514" s="229" t="s">
        <v>3557</v>
      </c>
      <c r="D3514" s="224" t="s">
        <v>1046</v>
      </c>
      <c r="E3514" s="226"/>
      <c r="F3514" s="226">
        <v>110</v>
      </c>
      <c r="G3514" s="227">
        <v>923633.93000000098</v>
      </c>
      <c r="H3514" s="192" t="s">
        <v>1085</v>
      </c>
    </row>
    <row r="3515" spans="1:8" ht="16" customHeight="1">
      <c r="A3515" s="185">
        <v>9</v>
      </c>
      <c r="B3515" s="212" t="s">
        <v>14</v>
      </c>
      <c r="C3515" s="229" t="s">
        <v>3558</v>
      </c>
      <c r="D3515" s="224" t="s">
        <v>1046</v>
      </c>
      <c r="E3515" s="226"/>
      <c r="F3515" s="226">
        <v>839</v>
      </c>
      <c r="G3515" s="227">
        <v>922794.93000000098</v>
      </c>
      <c r="H3515" s="192" t="s">
        <v>1075</v>
      </c>
    </row>
    <row r="3516" spans="1:8" ht="16" customHeight="1">
      <c r="A3516" s="185">
        <v>9</v>
      </c>
      <c r="B3516" s="212" t="s">
        <v>14</v>
      </c>
      <c r="C3516" s="229" t="s">
        <v>3559</v>
      </c>
      <c r="D3516" s="224" t="s">
        <v>1046</v>
      </c>
      <c r="E3516" s="226"/>
      <c r="F3516" s="226">
        <v>220</v>
      </c>
      <c r="G3516" s="227">
        <v>922574.93000000098</v>
      </c>
      <c r="H3516" s="192" t="s">
        <v>1102</v>
      </c>
    </row>
    <row r="3517" spans="1:8" ht="16" customHeight="1">
      <c r="A3517" s="185">
        <v>9</v>
      </c>
      <c r="B3517" s="212" t="s">
        <v>14</v>
      </c>
      <c r="C3517" s="229" t="s">
        <v>3560</v>
      </c>
      <c r="D3517" s="224" t="s">
        <v>1046</v>
      </c>
      <c r="E3517" s="226"/>
      <c r="F3517" s="226">
        <v>1080</v>
      </c>
      <c r="G3517" s="227">
        <v>921494.93000000098</v>
      </c>
      <c r="H3517" s="192" t="s">
        <v>1047</v>
      </c>
    </row>
    <row r="3518" spans="1:8" ht="16" customHeight="1">
      <c r="A3518" s="185">
        <v>9</v>
      </c>
      <c r="B3518" s="212" t="s">
        <v>14</v>
      </c>
      <c r="C3518" s="229" t="s">
        <v>3561</v>
      </c>
      <c r="D3518" s="224" t="s">
        <v>1046</v>
      </c>
      <c r="E3518" s="226"/>
      <c r="F3518" s="226">
        <v>1000</v>
      </c>
      <c r="G3518" s="227">
        <v>920494.93000000098</v>
      </c>
      <c r="H3518" s="192" t="s">
        <v>1110</v>
      </c>
    </row>
    <row r="3519" spans="1:8" ht="16" customHeight="1">
      <c r="A3519" s="185">
        <v>9</v>
      </c>
      <c r="B3519" s="212" t="s">
        <v>14</v>
      </c>
      <c r="C3519" s="229" t="s">
        <v>3562</v>
      </c>
      <c r="D3519" s="224" t="s">
        <v>1046</v>
      </c>
      <c r="E3519" s="226"/>
      <c r="F3519" s="226">
        <v>10300</v>
      </c>
      <c r="G3519" s="227">
        <v>910194.93000000098</v>
      </c>
      <c r="H3519" s="192" t="s">
        <v>1075</v>
      </c>
    </row>
    <row r="3520" spans="1:8" ht="16" customHeight="1">
      <c r="A3520" s="185">
        <v>9</v>
      </c>
      <c r="B3520" s="212" t="s">
        <v>14</v>
      </c>
      <c r="C3520" s="229" t="s">
        <v>3563</v>
      </c>
      <c r="D3520" s="224" t="s">
        <v>1046</v>
      </c>
      <c r="E3520" s="226"/>
      <c r="F3520" s="226">
        <v>1200</v>
      </c>
      <c r="G3520" s="227">
        <v>908994.93000000098</v>
      </c>
      <c r="H3520" s="192" t="s">
        <v>1122</v>
      </c>
    </row>
    <row r="3521" spans="1:8" ht="16" customHeight="1">
      <c r="A3521" s="185">
        <v>9</v>
      </c>
      <c r="B3521" s="212" t="s">
        <v>14</v>
      </c>
      <c r="C3521" s="229" t="s">
        <v>3564</v>
      </c>
      <c r="D3521" s="224" t="s">
        <v>1046</v>
      </c>
      <c r="E3521" s="226"/>
      <c r="F3521" s="226">
        <v>126000</v>
      </c>
      <c r="G3521" s="227">
        <v>782994.93000000098</v>
      </c>
      <c r="H3521" s="192" t="s">
        <v>1110</v>
      </c>
    </row>
    <row r="3522" spans="1:8" ht="16" customHeight="1">
      <c r="A3522" s="185">
        <v>9</v>
      </c>
      <c r="B3522" s="212" t="s">
        <v>14</v>
      </c>
      <c r="C3522" s="229" t="s">
        <v>1165</v>
      </c>
      <c r="D3522" s="224" t="s">
        <v>1046</v>
      </c>
      <c r="E3522" s="226"/>
      <c r="F3522" s="226">
        <v>57.95</v>
      </c>
      <c r="G3522" s="227">
        <v>782936.98000000103</v>
      </c>
      <c r="H3522" s="192" t="s">
        <v>1071</v>
      </c>
    </row>
    <row r="3523" spans="1:8" ht="16" customHeight="1">
      <c r="A3523" s="185">
        <v>9</v>
      </c>
      <c r="B3523" s="212" t="s">
        <v>14</v>
      </c>
      <c r="C3523" s="229" t="s">
        <v>1165</v>
      </c>
      <c r="D3523" s="224" t="s">
        <v>1046</v>
      </c>
      <c r="E3523" s="226"/>
      <c r="F3523" s="226">
        <v>19</v>
      </c>
      <c r="G3523" s="227">
        <v>782917.98000000103</v>
      </c>
      <c r="H3523" s="192" t="s">
        <v>1071</v>
      </c>
    </row>
    <row r="3524" spans="1:8" ht="16" customHeight="1">
      <c r="A3524" s="185">
        <v>9</v>
      </c>
      <c r="B3524" s="212" t="s">
        <v>14</v>
      </c>
      <c r="C3524" s="229" t="s">
        <v>3565</v>
      </c>
      <c r="D3524" s="203" t="s">
        <v>1046</v>
      </c>
      <c r="E3524" s="226"/>
      <c r="F3524" s="226">
        <v>11027.34</v>
      </c>
      <c r="G3524" s="227">
        <v>691890.64000000095</v>
      </c>
      <c r="H3524" s="192" t="s">
        <v>1106</v>
      </c>
    </row>
    <row r="3525" spans="1:8" ht="16" customHeight="1">
      <c r="A3525" s="185">
        <v>9</v>
      </c>
      <c r="B3525" s="212" t="s">
        <v>14</v>
      </c>
      <c r="C3525" s="229" t="s">
        <v>1165</v>
      </c>
      <c r="D3525" s="224" t="s">
        <v>1046</v>
      </c>
      <c r="E3525" s="226"/>
      <c r="F3525" s="226">
        <v>31.92</v>
      </c>
      <c r="G3525" s="227">
        <v>85858.720000001107</v>
      </c>
      <c r="H3525" s="192" t="s">
        <v>1071</v>
      </c>
    </row>
    <row r="3526" spans="1:8" ht="16" customHeight="1">
      <c r="A3526" s="185">
        <v>9</v>
      </c>
      <c r="B3526" s="212" t="s">
        <v>14</v>
      </c>
      <c r="C3526" s="229" t="s">
        <v>1165</v>
      </c>
      <c r="D3526" s="224" t="s">
        <v>1046</v>
      </c>
      <c r="E3526" s="226"/>
      <c r="F3526" s="226">
        <v>35.15</v>
      </c>
      <c r="G3526" s="227">
        <v>85823.570000001098</v>
      </c>
      <c r="H3526" s="192" t="s">
        <v>1071</v>
      </c>
    </row>
    <row r="3527" spans="1:8" ht="16" customHeight="1">
      <c r="A3527" s="185">
        <v>9</v>
      </c>
      <c r="B3527" s="212" t="s">
        <v>14</v>
      </c>
      <c r="C3527" s="229" t="s">
        <v>1165</v>
      </c>
      <c r="D3527" s="224" t="s">
        <v>1046</v>
      </c>
      <c r="E3527" s="226"/>
      <c r="F3527" s="226">
        <v>24.7</v>
      </c>
      <c r="G3527" s="227">
        <v>85798.870000001101</v>
      </c>
      <c r="H3527" s="192" t="s">
        <v>1071</v>
      </c>
    </row>
    <row r="3528" spans="1:8" ht="16" customHeight="1">
      <c r="A3528" s="185">
        <v>9</v>
      </c>
      <c r="B3528" s="212" t="s">
        <v>14</v>
      </c>
      <c r="C3528" s="229" t="s">
        <v>1165</v>
      </c>
      <c r="D3528" s="224" t="s">
        <v>1046</v>
      </c>
      <c r="E3528" s="226"/>
      <c r="F3528" s="226">
        <v>57.95</v>
      </c>
      <c r="G3528" s="227">
        <v>85740.920000001104</v>
      </c>
      <c r="H3528" s="192" t="s">
        <v>1071</v>
      </c>
    </row>
    <row r="3529" spans="1:8" ht="16" customHeight="1">
      <c r="A3529" s="185">
        <v>9</v>
      </c>
      <c r="B3529" s="212" t="s">
        <v>14</v>
      </c>
      <c r="C3529" s="229" t="s">
        <v>1165</v>
      </c>
      <c r="D3529" s="224" t="s">
        <v>1046</v>
      </c>
      <c r="E3529" s="226"/>
      <c r="F3529" s="226">
        <v>29.45</v>
      </c>
      <c r="G3529" s="227">
        <v>85711.470000001107</v>
      </c>
      <c r="H3529" s="192" t="s">
        <v>1071</v>
      </c>
    </row>
    <row r="3530" spans="1:8" ht="16" customHeight="1">
      <c r="A3530" s="185">
        <v>9</v>
      </c>
      <c r="B3530" s="212" t="s">
        <v>14</v>
      </c>
      <c r="C3530" s="229" t="s">
        <v>1165</v>
      </c>
      <c r="D3530" s="224" t="s">
        <v>1046</v>
      </c>
      <c r="E3530" s="226"/>
      <c r="F3530" s="226">
        <v>35.15</v>
      </c>
      <c r="G3530" s="227">
        <v>85676.320000001098</v>
      </c>
      <c r="H3530" s="192" t="s">
        <v>1071</v>
      </c>
    </row>
    <row r="3531" spans="1:8" ht="16" customHeight="1">
      <c r="A3531" s="185">
        <v>9</v>
      </c>
      <c r="B3531" s="212" t="s">
        <v>14</v>
      </c>
      <c r="C3531" s="229" t="s">
        <v>3566</v>
      </c>
      <c r="D3531" s="224" t="s">
        <v>1046</v>
      </c>
      <c r="E3531" s="226"/>
      <c r="F3531" s="226">
        <v>50000</v>
      </c>
      <c r="G3531" s="227">
        <v>25676.320000001098</v>
      </c>
      <c r="H3531" s="192" t="s">
        <v>1110</v>
      </c>
    </row>
    <row r="3532" spans="1:8" ht="16" customHeight="1">
      <c r="A3532" s="185">
        <v>9</v>
      </c>
      <c r="B3532" s="212" t="s">
        <v>14</v>
      </c>
      <c r="C3532" s="229" t="s">
        <v>3567</v>
      </c>
      <c r="D3532" s="224" t="s">
        <v>1046</v>
      </c>
      <c r="E3532" s="226"/>
      <c r="F3532" s="226">
        <v>300</v>
      </c>
      <c r="G3532" s="227">
        <v>25376.320000001098</v>
      </c>
      <c r="H3532" s="192" t="s">
        <v>1053</v>
      </c>
    </row>
    <row r="3533" spans="1:8" ht="16" customHeight="1">
      <c r="A3533" s="185">
        <v>9</v>
      </c>
      <c r="B3533" s="212" t="s">
        <v>14</v>
      </c>
      <c r="C3533" s="229" t="s">
        <v>1165</v>
      </c>
      <c r="D3533" s="224" t="s">
        <v>1046</v>
      </c>
      <c r="E3533" s="226"/>
      <c r="F3533" s="226">
        <v>86.3</v>
      </c>
      <c r="G3533" s="227">
        <v>10890.020000001099</v>
      </c>
      <c r="H3533" s="192" t="s">
        <v>1071</v>
      </c>
    </row>
    <row r="3534" spans="1:8" ht="16" customHeight="1">
      <c r="A3534" s="185">
        <v>9</v>
      </c>
      <c r="B3534" s="212" t="s">
        <v>14</v>
      </c>
      <c r="C3534" s="229" t="s">
        <v>3568</v>
      </c>
      <c r="D3534" s="203" t="s">
        <v>1046</v>
      </c>
      <c r="E3534" s="226"/>
      <c r="F3534" s="226">
        <v>44</v>
      </c>
      <c r="G3534" s="227">
        <v>178189.02000000101</v>
      </c>
      <c r="H3534" s="192" t="s">
        <v>1053</v>
      </c>
    </row>
    <row r="3535" spans="1:8" ht="16" customHeight="1">
      <c r="A3535" s="185">
        <v>9</v>
      </c>
      <c r="B3535" s="212" t="s">
        <v>14</v>
      </c>
      <c r="C3535" s="229" t="s">
        <v>3569</v>
      </c>
      <c r="D3535" s="224" t="s">
        <v>1046</v>
      </c>
      <c r="E3535" s="226"/>
      <c r="F3535" s="226">
        <v>3143</v>
      </c>
      <c r="G3535" s="227">
        <v>172568.06000000099</v>
      </c>
      <c r="H3535" s="192" t="s">
        <v>1124</v>
      </c>
    </row>
    <row r="3536" spans="1:8" ht="16" customHeight="1">
      <c r="A3536" s="185">
        <v>9</v>
      </c>
      <c r="B3536" s="212" t="s">
        <v>14</v>
      </c>
      <c r="C3536" s="229" t="s">
        <v>3570</v>
      </c>
      <c r="D3536" s="224" t="s">
        <v>1046</v>
      </c>
      <c r="E3536" s="226"/>
      <c r="F3536" s="226">
        <v>3252.5</v>
      </c>
      <c r="G3536" s="227">
        <v>169315.56000000099</v>
      </c>
      <c r="H3536" s="192" t="s">
        <v>1075</v>
      </c>
    </row>
    <row r="3537" spans="1:8" ht="16" customHeight="1">
      <c r="A3537" s="185">
        <v>9</v>
      </c>
      <c r="B3537" s="212" t="s">
        <v>14</v>
      </c>
      <c r="C3537" s="229" t="s">
        <v>3571</v>
      </c>
      <c r="D3537" s="224" t="s">
        <v>1046</v>
      </c>
      <c r="E3537" s="226"/>
      <c r="F3537" s="226">
        <v>1460</v>
      </c>
      <c r="G3537" s="227">
        <v>167855.56000000099</v>
      </c>
      <c r="H3537" s="192" t="s">
        <v>1124</v>
      </c>
    </row>
    <row r="3538" spans="1:8" ht="16" customHeight="1">
      <c r="A3538" s="185">
        <v>9</v>
      </c>
      <c r="B3538" s="212" t="s">
        <v>14</v>
      </c>
      <c r="C3538" s="229" t="s">
        <v>3572</v>
      </c>
      <c r="D3538" s="224" t="s">
        <v>1046</v>
      </c>
      <c r="E3538" s="226"/>
      <c r="F3538" s="226">
        <v>536</v>
      </c>
      <c r="G3538" s="227">
        <v>167319.56000000099</v>
      </c>
      <c r="H3538" s="192" t="s">
        <v>1075</v>
      </c>
    </row>
    <row r="3539" spans="1:8" ht="16" customHeight="1">
      <c r="A3539" s="185">
        <v>9</v>
      </c>
      <c r="B3539" s="212" t="s">
        <v>14</v>
      </c>
      <c r="C3539" s="229" t="s">
        <v>3573</v>
      </c>
      <c r="D3539" s="224" t="s">
        <v>1046</v>
      </c>
      <c r="E3539" s="226"/>
      <c r="F3539" s="226">
        <v>3500</v>
      </c>
      <c r="G3539" s="227">
        <v>163819.56000000099</v>
      </c>
      <c r="H3539" s="192" t="s">
        <v>1053</v>
      </c>
    </row>
    <row r="3540" spans="1:8" ht="16" customHeight="1">
      <c r="A3540" s="185">
        <v>9</v>
      </c>
      <c r="B3540" s="212" t="s">
        <v>14</v>
      </c>
      <c r="C3540" s="229" t="s">
        <v>3574</v>
      </c>
      <c r="D3540" s="224" t="s">
        <v>1046</v>
      </c>
      <c r="E3540" s="226"/>
      <c r="F3540" s="226">
        <v>325</v>
      </c>
      <c r="G3540" s="227">
        <v>163494.56000000099</v>
      </c>
      <c r="H3540" s="192" t="s">
        <v>1102</v>
      </c>
    </row>
    <row r="3541" spans="1:8" ht="16" customHeight="1">
      <c r="A3541" s="185">
        <v>9</v>
      </c>
      <c r="B3541" s="212" t="s">
        <v>14</v>
      </c>
      <c r="C3541" s="229" t="s">
        <v>3575</v>
      </c>
      <c r="D3541" s="224" t="s">
        <v>1046</v>
      </c>
      <c r="E3541" s="226"/>
      <c r="F3541" s="226">
        <v>963</v>
      </c>
      <c r="G3541" s="227">
        <v>162531.56000000099</v>
      </c>
      <c r="H3541" s="192" t="s">
        <v>1075</v>
      </c>
    </row>
    <row r="3542" spans="1:8" ht="16" customHeight="1">
      <c r="A3542" s="185">
        <v>9</v>
      </c>
      <c r="B3542" s="212" t="s">
        <v>14</v>
      </c>
      <c r="C3542" s="229" t="s">
        <v>3576</v>
      </c>
      <c r="D3542" s="224" t="s">
        <v>1046</v>
      </c>
      <c r="E3542" s="226"/>
      <c r="F3542" s="226">
        <v>2088.2199999999998</v>
      </c>
      <c r="G3542" s="227">
        <v>160443.34000000099</v>
      </c>
      <c r="H3542" s="192" t="s">
        <v>1075</v>
      </c>
    </row>
    <row r="3543" spans="1:8" ht="16" customHeight="1">
      <c r="A3543" s="185">
        <v>9</v>
      </c>
      <c r="B3543" s="212" t="s">
        <v>14</v>
      </c>
      <c r="C3543" s="229" t="s">
        <v>3577</v>
      </c>
      <c r="D3543" s="224" t="s">
        <v>1046</v>
      </c>
      <c r="E3543" s="226"/>
      <c r="F3543" s="226">
        <v>750</v>
      </c>
      <c r="G3543" s="227">
        <v>158553.34000000099</v>
      </c>
      <c r="H3543" s="192" t="s">
        <v>1075</v>
      </c>
    </row>
    <row r="3544" spans="1:8" ht="16" customHeight="1">
      <c r="A3544" s="185">
        <v>9</v>
      </c>
      <c r="B3544" s="212" t="s">
        <v>14</v>
      </c>
      <c r="C3544" s="229" t="s">
        <v>3578</v>
      </c>
      <c r="D3544" s="224" t="s">
        <v>1046</v>
      </c>
      <c r="E3544" s="226"/>
      <c r="F3544" s="226">
        <v>374</v>
      </c>
      <c r="G3544" s="227">
        <v>158179.34000000099</v>
      </c>
      <c r="H3544" s="192" t="s">
        <v>1075</v>
      </c>
    </row>
    <row r="3545" spans="1:8" ht="16" customHeight="1">
      <c r="A3545" s="185">
        <v>9</v>
      </c>
      <c r="B3545" s="212" t="s">
        <v>14</v>
      </c>
      <c r="C3545" s="229" t="s">
        <v>3579</v>
      </c>
      <c r="D3545" s="224" t="s">
        <v>1046</v>
      </c>
      <c r="E3545" s="226"/>
      <c r="F3545" s="226">
        <v>1009</v>
      </c>
      <c r="G3545" s="227">
        <v>157170.34000000099</v>
      </c>
      <c r="H3545" s="192" t="s">
        <v>1053</v>
      </c>
    </row>
    <row r="3546" spans="1:8" ht="16" customHeight="1">
      <c r="A3546" s="185">
        <v>9</v>
      </c>
      <c r="B3546" s="212" t="s">
        <v>14</v>
      </c>
      <c r="C3546" s="229" t="s">
        <v>3580</v>
      </c>
      <c r="D3546" s="224" t="s">
        <v>1046</v>
      </c>
      <c r="E3546" s="226"/>
      <c r="F3546" s="226">
        <v>570</v>
      </c>
      <c r="G3546" s="227">
        <v>134399.760000001</v>
      </c>
      <c r="H3546" s="192" t="s">
        <v>1077</v>
      </c>
    </row>
    <row r="3547" spans="1:8" ht="16" customHeight="1">
      <c r="A3547" s="185">
        <v>9</v>
      </c>
      <c r="B3547" s="212" t="s">
        <v>14</v>
      </c>
      <c r="C3547" s="229" t="s">
        <v>3581</v>
      </c>
      <c r="D3547" s="224" t="s">
        <v>1046</v>
      </c>
      <c r="E3547" s="226"/>
      <c r="F3547" s="226">
        <v>520</v>
      </c>
      <c r="G3547" s="227">
        <v>133879.760000001</v>
      </c>
      <c r="H3547" s="192" t="s">
        <v>1047</v>
      </c>
    </row>
    <row r="3548" spans="1:8" ht="16" customHeight="1">
      <c r="A3548" s="185">
        <v>9</v>
      </c>
      <c r="B3548" s="212" t="s">
        <v>14</v>
      </c>
      <c r="C3548" s="229" t="s">
        <v>3582</v>
      </c>
      <c r="D3548" s="224" t="s">
        <v>1046</v>
      </c>
      <c r="E3548" s="226"/>
      <c r="F3548" s="226">
        <v>145.91999999999999</v>
      </c>
      <c r="G3548" s="227">
        <v>133733.84000000099</v>
      </c>
      <c r="H3548" s="192" t="s">
        <v>1047</v>
      </c>
    </row>
    <row r="3549" spans="1:8" ht="16" customHeight="1">
      <c r="A3549" s="185">
        <v>9</v>
      </c>
      <c r="B3549" s="212" t="s">
        <v>14</v>
      </c>
      <c r="C3549" s="229" t="s">
        <v>3583</v>
      </c>
      <c r="D3549" s="224" t="s">
        <v>1046</v>
      </c>
      <c r="E3549" s="226"/>
      <c r="F3549" s="226">
        <v>3440</v>
      </c>
      <c r="G3549" s="227">
        <v>130293.840000001</v>
      </c>
      <c r="H3549" s="192" t="s">
        <v>1047</v>
      </c>
    </row>
    <row r="3550" spans="1:8" ht="16" customHeight="1">
      <c r="A3550" s="185">
        <v>9</v>
      </c>
      <c r="B3550" s="212" t="s">
        <v>14</v>
      </c>
      <c r="C3550" s="229" t="s">
        <v>3584</v>
      </c>
      <c r="D3550" s="224" t="s">
        <v>1046</v>
      </c>
      <c r="E3550" s="226"/>
      <c r="F3550" s="226">
        <v>1000</v>
      </c>
      <c r="G3550" s="227">
        <v>129293.840000001</v>
      </c>
      <c r="H3550" s="192" t="s">
        <v>1047</v>
      </c>
    </row>
    <row r="3551" spans="1:8" ht="16" customHeight="1">
      <c r="A3551" s="185">
        <v>9</v>
      </c>
      <c r="B3551" s="212" t="s">
        <v>14</v>
      </c>
      <c r="C3551" s="229" t="s">
        <v>3585</v>
      </c>
      <c r="D3551" s="224" t="s">
        <v>1046</v>
      </c>
      <c r="E3551" s="226"/>
      <c r="F3551" s="226">
        <v>213</v>
      </c>
      <c r="G3551" s="227">
        <v>129080.840000001</v>
      </c>
      <c r="H3551" s="192" t="s">
        <v>1075</v>
      </c>
    </row>
    <row r="3552" spans="1:8" ht="16" customHeight="1">
      <c r="A3552" s="185">
        <v>9</v>
      </c>
      <c r="B3552" s="212" t="s">
        <v>14</v>
      </c>
      <c r="C3552" s="229" t="s">
        <v>3586</v>
      </c>
      <c r="D3552" s="224" t="s">
        <v>1046</v>
      </c>
      <c r="E3552" s="226"/>
      <c r="F3552" s="226">
        <v>1000</v>
      </c>
      <c r="G3552" s="227">
        <v>128080.840000001</v>
      </c>
      <c r="H3552" s="192" t="s">
        <v>1075</v>
      </c>
    </row>
    <row r="3553" spans="1:8" ht="16" customHeight="1">
      <c r="A3553" s="185">
        <v>9</v>
      </c>
      <c r="B3553" s="212" t="s">
        <v>14</v>
      </c>
      <c r="C3553" s="229" t="s">
        <v>3587</v>
      </c>
      <c r="D3553" s="224" t="s">
        <v>1046</v>
      </c>
      <c r="E3553" s="226"/>
      <c r="F3553" s="226">
        <v>1457.3</v>
      </c>
      <c r="G3553" s="227">
        <v>126623.540000001</v>
      </c>
      <c r="H3553" s="192" t="s">
        <v>1075</v>
      </c>
    </row>
    <row r="3554" spans="1:8" ht="16" customHeight="1">
      <c r="A3554" s="185">
        <v>9</v>
      </c>
      <c r="B3554" s="212" t="s">
        <v>14</v>
      </c>
      <c r="C3554" s="229" t="s">
        <v>3588</v>
      </c>
      <c r="D3554" s="224" t="s">
        <v>1046</v>
      </c>
      <c r="E3554" s="226"/>
      <c r="F3554" s="226">
        <v>35</v>
      </c>
      <c r="G3554" s="227">
        <v>126588.540000001</v>
      </c>
      <c r="H3554" s="192" t="s">
        <v>1053</v>
      </c>
    </row>
    <row r="3555" spans="1:8" ht="16" customHeight="1">
      <c r="A3555" s="185">
        <v>9</v>
      </c>
      <c r="B3555" s="212" t="s">
        <v>14</v>
      </c>
      <c r="C3555" s="229" t="s">
        <v>3589</v>
      </c>
      <c r="D3555" s="224" t="s">
        <v>1046</v>
      </c>
      <c r="E3555" s="226"/>
      <c r="F3555" s="226">
        <v>13.9</v>
      </c>
      <c r="G3555" s="227">
        <v>126574.640000001</v>
      </c>
      <c r="H3555" s="192" t="s">
        <v>1053</v>
      </c>
    </row>
    <row r="3556" spans="1:8" ht="16" customHeight="1">
      <c r="A3556" s="185">
        <v>9</v>
      </c>
      <c r="B3556" s="212" t="s">
        <v>14</v>
      </c>
      <c r="C3556" s="229" t="s">
        <v>3590</v>
      </c>
      <c r="D3556" s="224" t="s">
        <v>1046</v>
      </c>
      <c r="E3556" s="226"/>
      <c r="F3556" s="226">
        <v>320</v>
      </c>
      <c r="G3556" s="227">
        <v>126254.640000001</v>
      </c>
      <c r="H3556" s="192" t="s">
        <v>1047</v>
      </c>
    </row>
    <row r="3557" spans="1:8" ht="16" customHeight="1">
      <c r="A3557" s="185">
        <v>9</v>
      </c>
      <c r="B3557" s="212" t="s">
        <v>14</v>
      </c>
      <c r="C3557" s="229" t="s">
        <v>3591</v>
      </c>
      <c r="D3557" s="224" t="s">
        <v>1046</v>
      </c>
      <c r="E3557" s="226"/>
      <c r="F3557" s="226">
        <v>91</v>
      </c>
      <c r="G3557" s="227">
        <v>126163.640000001</v>
      </c>
      <c r="H3557" s="192" t="s">
        <v>1075</v>
      </c>
    </row>
    <row r="3558" spans="1:8" ht="16" customHeight="1">
      <c r="A3558" s="185">
        <v>9</v>
      </c>
      <c r="B3558" s="212" t="s">
        <v>14</v>
      </c>
      <c r="C3558" s="229" t="s">
        <v>3592</v>
      </c>
      <c r="D3558" s="224" t="s">
        <v>1046</v>
      </c>
      <c r="E3558" s="226"/>
      <c r="F3558" s="226">
        <v>343</v>
      </c>
      <c r="G3558" s="227">
        <v>125820.640000001</v>
      </c>
      <c r="H3558" s="192" t="s">
        <v>1075</v>
      </c>
    </row>
    <row r="3559" spans="1:8" ht="16" customHeight="1">
      <c r="A3559" s="185">
        <v>9</v>
      </c>
      <c r="B3559" s="212" t="s">
        <v>14</v>
      </c>
      <c r="C3559" s="229" t="s">
        <v>3593</v>
      </c>
      <c r="D3559" s="224" t="s">
        <v>1046</v>
      </c>
      <c r="E3559" s="226"/>
      <c r="F3559" s="226">
        <v>271.38</v>
      </c>
      <c r="G3559" s="227">
        <v>125549.260000001</v>
      </c>
      <c r="H3559" s="192" t="s">
        <v>1075</v>
      </c>
    </row>
    <row r="3560" spans="1:8" ht="16" customHeight="1">
      <c r="A3560" s="185">
        <v>9</v>
      </c>
      <c r="B3560" s="212" t="s">
        <v>14</v>
      </c>
      <c r="C3560" s="229" t="s">
        <v>3594</v>
      </c>
      <c r="D3560" s="224" t="s">
        <v>1046</v>
      </c>
      <c r="E3560" s="226"/>
      <c r="F3560" s="226">
        <v>75</v>
      </c>
      <c r="G3560" s="227">
        <v>125474.260000001</v>
      </c>
      <c r="H3560" s="192" t="s">
        <v>1053</v>
      </c>
    </row>
    <row r="3561" spans="1:8" ht="16" customHeight="1">
      <c r="A3561" s="185">
        <v>9</v>
      </c>
      <c r="B3561" s="212" t="s">
        <v>14</v>
      </c>
      <c r="C3561" s="229" t="s">
        <v>3595</v>
      </c>
      <c r="D3561" s="224" t="s">
        <v>1046</v>
      </c>
      <c r="E3561" s="226"/>
      <c r="F3561" s="226">
        <v>100</v>
      </c>
      <c r="G3561" s="227">
        <v>125374.260000001</v>
      </c>
      <c r="H3561" s="192" t="s">
        <v>1053</v>
      </c>
    </row>
    <row r="3562" spans="1:8" ht="16" customHeight="1">
      <c r="A3562" s="185">
        <v>9</v>
      </c>
      <c r="B3562" s="212" t="s">
        <v>14</v>
      </c>
      <c r="C3562" s="229" t="s">
        <v>3596</v>
      </c>
      <c r="D3562" s="224" t="s">
        <v>1046</v>
      </c>
      <c r="E3562" s="226"/>
      <c r="F3562" s="226">
        <v>259.2</v>
      </c>
      <c r="G3562" s="227">
        <v>125115.060000001</v>
      </c>
      <c r="H3562" s="192" t="s">
        <v>1075</v>
      </c>
    </row>
    <row r="3563" spans="1:8" ht="16" customHeight="1">
      <c r="A3563" s="185">
        <v>9</v>
      </c>
      <c r="B3563" s="212" t="s">
        <v>14</v>
      </c>
      <c r="C3563" s="229" t="s">
        <v>3597</v>
      </c>
      <c r="D3563" s="224" t="s">
        <v>1046</v>
      </c>
      <c r="E3563" s="226"/>
      <c r="F3563" s="226">
        <v>217</v>
      </c>
      <c r="G3563" s="227">
        <v>124898.060000001</v>
      </c>
      <c r="H3563" s="192" t="s">
        <v>1075</v>
      </c>
    </row>
    <row r="3564" spans="1:8" ht="16" customHeight="1">
      <c r="A3564" s="185">
        <v>9</v>
      </c>
      <c r="B3564" s="212" t="s">
        <v>14</v>
      </c>
      <c r="C3564" s="229" t="s">
        <v>3598</v>
      </c>
      <c r="D3564" s="224" t="s">
        <v>1046</v>
      </c>
      <c r="E3564" s="226"/>
      <c r="F3564" s="226">
        <v>71</v>
      </c>
      <c r="G3564" s="227">
        <v>124827.060000001</v>
      </c>
      <c r="H3564" s="192" t="s">
        <v>1075</v>
      </c>
    </row>
    <row r="3565" spans="1:8" ht="16" customHeight="1">
      <c r="A3565" s="185">
        <v>9</v>
      </c>
      <c r="B3565" s="212" t="s">
        <v>14</v>
      </c>
      <c r="C3565" s="229" t="s">
        <v>3599</v>
      </c>
      <c r="D3565" s="224" t="s">
        <v>1046</v>
      </c>
      <c r="E3565" s="226"/>
      <c r="F3565" s="226">
        <v>192</v>
      </c>
      <c r="G3565" s="227">
        <v>124635.060000001</v>
      </c>
      <c r="H3565" s="192" t="s">
        <v>1075</v>
      </c>
    </row>
    <row r="3566" spans="1:8" ht="16" customHeight="1">
      <c r="A3566" s="185">
        <v>9</v>
      </c>
      <c r="B3566" s="212" t="s">
        <v>14</v>
      </c>
      <c r="C3566" s="229" t="s">
        <v>3600</v>
      </c>
      <c r="D3566" s="224" t="s">
        <v>1046</v>
      </c>
      <c r="E3566" s="226"/>
      <c r="F3566" s="226">
        <v>10</v>
      </c>
      <c r="G3566" s="227">
        <v>124625.060000001</v>
      </c>
      <c r="H3566" s="192" t="s">
        <v>1053</v>
      </c>
    </row>
    <row r="3567" spans="1:8" ht="16" customHeight="1">
      <c r="A3567" s="185">
        <v>9</v>
      </c>
      <c r="B3567" s="212" t="s">
        <v>14</v>
      </c>
      <c r="C3567" s="229" t="s">
        <v>3601</v>
      </c>
      <c r="D3567" s="224" t="s">
        <v>1046</v>
      </c>
      <c r="E3567" s="226"/>
      <c r="F3567" s="226">
        <v>10</v>
      </c>
      <c r="G3567" s="227">
        <v>124615.060000001</v>
      </c>
      <c r="H3567" s="192" t="s">
        <v>1053</v>
      </c>
    </row>
    <row r="3568" spans="1:8" ht="16" customHeight="1">
      <c r="A3568" s="185">
        <v>9</v>
      </c>
      <c r="B3568" s="212" t="s">
        <v>14</v>
      </c>
      <c r="C3568" s="229" t="s">
        <v>3602</v>
      </c>
      <c r="D3568" s="224" t="s">
        <v>1046</v>
      </c>
      <c r="E3568" s="226"/>
      <c r="F3568" s="226">
        <v>1800</v>
      </c>
      <c r="G3568" s="227">
        <v>122815.060000001</v>
      </c>
      <c r="H3568" s="192" t="s">
        <v>1110</v>
      </c>
    </row>
    <row r="3569" spans="1:8" ht="16" customHeight="1">
      <c r="A3569" s="185">
        <v>9</v>
      </c>
      <c r="B3569" s="212" t="s">
        <v>14</v>
      </c>
      <c r="C3569" s="229" t="s">
        <v>3603</v>
      </c>
      <c r="D3569" s="224" t="s">
        <v>1046</v>
      </c>
      <c r="E3569" s="226"/>
      <c r="F3569" s="226">
        <v>1900</v>
      </c>
      <c r="G3569" s="227">
        <v>120915.060000001</v>
      </c>
      <c r="H3569" s="192" t="s">
        <v>1050</v>
      </c>
    </row>
    <row r="3570" spans="1:8" ht="16" customHeight="1">
      <c r="A3570" s="185">
        <v>9</v>
      </c>
      <c r="B3570" s="212" t="s">
        <v>14</v>
      </c>
      <c r="C3570" s="229" t="s">
        <v>3604</v>
      </c>
      <c r="D3570" s="224" t="s">
        <v>1046</v>
      </c>
      <c r="E3570" s="226"/>
      <c r="F3570" s="226">
        <v>12000</v>
      </c>
      <c r="G3570" s="227">
        <v>108915.060000001</v>
      </c>
      <c r="H3570" s="192" t="s">
        <v>1050</v>
      </c>
    </row>
    <row r="3571" spans="1:8" ht="16" customHeight="1">
      <c r="A3571" s="185">
        <v>9</v>
      </c>
      <c r="B3571" s="212" t="s">
        <v>14</v>
      </c>
      <c r="C3571" s="229" t="s">
        <v>3605</v>
      </c>
      <c r="D3571" s="224" t="s">
        <v>1046</v>
      </c>
      <c r="E3571" s="226"/>
      <c r="F3571" s="226">
        <v>16562.86</v>
      </c>
      <c r="G3571" s="227">
        <v>92352.200000001103</v>
      </c>
      <c r="H3571" s="192" t="s">
        <v>1050</v>
      </c>
    </row>
    <row r="3572" spans="1:8" ht="16" customHeight="1">
      <c r="A3572" s="185">
        <v>9</v>
      </c>
      <c r="B3572" s="212" t="s">
        <v>14</v>
      </c>
      <c r="C3572" s="229" t="s">
        <v>1165</v>
      </c>
      <c r="D3572" s="224" t="s">
        <v>1046</v>
      </c>
      <c r="E3572" s="226"/>
      <c r="F3572" s="226">
        <v>35.15</v>
      </c>
      <c r="G3572" s="227">
        <v>92317.050000001094</v>
      </c>
      <c r="H3572" s="192" t="s">
        <v>1071</v>
      </c>
    </row>
    <row r="3573" spans="1:8" ht="16" customHeight="1">
      <c r="A3573" s="185">
        <v>9</v>
      </c>
      <c r="B3573" s="212" t="s">
        <v>14</v>
      </c>
      <c r="C3573" s="229" t="s">
        <v>1165</v>
      </c>
      <c r="D3573" s="224" t="s">
        <v>1046</v>
      </c>
      <c r="E3573" s="226"/>
      <c r="F3573" s="226">
        <v>21.7</v>
      </c>
      <c r="G3573" s="227">
        <v>92295.350000001097</v>
      </c>
      <c r="H3573" s="192" t="s">
        <v>1071</v>
      </c>
    </row>
    <row r="3574" spans="1:8" ht="16" customHeight="1">
      <c r="A3574" s="185">
        <v>9</v>
      </c>
      <c r="B3574" s="212" t="s">
        <v>14</v>
      </c>
      <c r="C3574" s="229" t="s">
        <v>1165</v>
      </c>
      <c r="D3574" s="224" t="s">
        <v>1046</v>
      </c>
      <c r="E3574" s="226"/>
      <c r="F3574" s="226">
        <v>49.04</v>
      </c>
      <c r="G3574" s="227">
        <v>92246.310000001104</v>
      </c>
      <c r="H3574" s="192" t="s">
        <v>1071</v>
      </c>
    </row>
    <row r="3575" spans="1:8" ht="16" customHeight="1">
      <c r="A3575" s="185">
        <v>9</v>
      </c>
      <c r="B3575" s="212" t="s">
        <v>14</v>
      </c>
      <c r="C3575" s="229" t="s">
        <v>1165</v>
      </c>
      <c r="D3575" s="224" t="s">
        <v>1046</v>
      </c>
      <c r="E3575" s="226"/>
      <c r="F3575" s="226">
        <v>20.9</v>
      </c>
      <c r="G3575" s="227">
        <v>92225.410000001095</v>
      </c>
      <c r="H3575" s="192" t="s">
        <v>1071</v>
      </c>
    </row>
    <row r="3576" spans="1:8" ht="16" customHeight="1">
      <c r="A3576" s="185">
        <v>9</v>
      </c>
      <c r="B3576" s="212" t="s">
        <v>14</v>
      </c>
      <c r="C3576" s="229" t="s">
        <v>3606</v>
      </c>
      <c r="D3576" s="203" t="s">
        <v>1046</v>
      </c>
      <c r="E3576" s="226"/>
      <c r="F3576" s="226">
        <v>10000</v>
      </c>
      <c r="G3576" s="227">
        <v>204059.71000000101</v>
      </c>
      <c r="H3576" s="192" t="s">
        <v>1128</v>
      </c>
    </row>
    <row r="3577" spans="1:8" ht="16" customHeight="1">
      <c r="A3577" s="185">
        <v>9</v>
      </c>
      <c r="B3577" s="212" t="s">
        <v>14</v>
      </c>
      <c r="C3577" s="220" t="s">
        <v>3607</v>
      </c>
      <c r="D3577" s="224" t="s">
        <v>1046</v>
      </c>
      <c r="E3577" s="226"/>
      <c r="F3577" s="226">
        <v>164994.63</v>
      </c>
      <c r="G3577" s="227">
        <v>34027.080000001202</v>
      </c>
      <c r="H3577" s="192" t="s">
        <v>1110</v>
      </c>
    </row>
    <row r="3578" spans="1:8" ht="16" customHeight="1">
      <c r="A3578" s="185">
        <v>9</v>
      </c>
      <c r="B3578" s="212" t="s">
        <v>14</v>
      </c>
      <c r="C3578" s="229" t="s">
        <v>3608</v>
      </c>
      <c r="D3578" s="224" t="s">
        <v>1046</v>
      </c>
      <c r="E3578" s="226"/>
      <c r="F3578" s="226">
        <v>1760</v>
      </c>
      <c r="G3578" s="227">
        <v>32267.080000001199</v>
      </c>
      <c r="H3578" s="192" t="s">
        <v>1075</v>
      </c>
    </row>
    <row r="3579" spans="1:8" ht="16" customHeight="1">
      <c r="A3579" s="185">
        <v>9</v>
      </c>
      <c r="B3579" s="212" t="s">
        <v>14</v>
      </c>
      <c r="C3579" s="229" t="s">
        <v>1165</v>
      </c>
      <c r="D3579" s="224" t="s">
        <v>1046</v>
      </c>
      <c r="E3579" s="226"/>
      <c r="F3579" s="226">
        <v>8.5500000000000007</v>
      </c>
      <c r="G3579" s="227">
        <v>15758.530000001199</v>
      </c>
      <c r="H3579" s="192" t="s">
        <v>1071</v>
      </c>
    </row>
    <row r="3580" spans="1:8" ht="16" customHeight="1">
      <c r="A3580" s="185">
        <v>9</v>
      </c>
      <c r="B3580" s="212" t="s">
        <v>14</v>
      </c>
      <c r="C3580" s="229" t="s">
        <v>1165</v>
      </c>
      <c r="D3580" s="224" t="s">
        <v>1046</v>
      </c>
      <c r="E3580" s="226"/>
      <c r="F3580" s="226">
        <v>10.1</v>
      </c>
      <c r="G3580" s="227">
        <v>15748.430000001201</v>
      </c>
      <c r="H3580" s="192" t="s">
        <v>1071</v>
      </c>
    </row>
    <row r="3581" spans="1:8" ht="16" customHeight="1">
      <c r="A3581" s="185">
        <v>9</v>
      </c>
      <c r="B3581" s="212" t="s">
        <v>14</v>
      </c>
      <c r="C3581" s="229" t="s">
        <v>1165</v>
      </c>
      <c r="D3581" s="224" t="s">
        <v>1046</v>
      </c>
      <c r="E3581" s="226"/>
      <c r="F3581" s="226">
        <v>29.45</v>
      </c>
      <c r="G3581" s="227">
        <v>15718.9800000012</v>
      </c>
      <c r="H3581" s="192" t="s">
        <v>1071</v>
      </c>
    </row>
    <row r="3582" spans="1:8" ht="16" customHeight="1">
      <c r="A3582" s="185">
        <v>9</v>
      </c>
      <c r="B3582" s="212" t="s">
        <v>14</v>
      </c>
      <c r="C3582" s="229" t="s">
        <v>1165</v>
      </c>
      <c r="D3582" s="224" t="s">
        <v>1046</v>
      </c>
      <c r="E3582" s="226"/>
      <c r="F3582" s="226">
        <v>400.9</v>
      </c>
      <c r="G3582" s="227">
        <v>15318.0800000012</v>
      </c>
      <c r="H3582" s="192" t="s">
        <v>1071</v>
      </c>
    </row>
    <row r="3583" spans="1:8" ht="16" customHeight="1">
      <c r="A3583" s="185">
        <v>9</v>
      </c>
      <c r="B3583" s="212" t="s">
        <v>14</v>
      </c>
      <c r="C3583" s="229" t="s">
        <v>1165</v>
      </c>
      <c r="D3583" s="224" t="s">
        <v>1046</v>
      </c>
      <c r="E3583" s="226"/>
      <c r="F3583" s="226">
        <v>29.45</v>
      </c>
      <c r="G3583" s="227">
        <v>15288.6300000012</v>
      </c>
      <c r="H3583" s="192" t="s">
        <v>1071</v>
      </c>
    </row>
    <row r="3584" spans="1:8" ht="16" customHeight="1">
      <c r="A3584" s="185">
        <v>9</v>
      </c>
      <c r="B3584" s="212" t="s">
        <v>14</v>
      </c>
      <c r="C3584" s="229" t="s">
        <v>1165</v>
      </c>
      <c r="D3584" s="224" t="s">
        <v>1046</v>
      </c>
      <c r="E3584" s="226"/>
      <c r="F3584" s="226">
        <v>29.45</v>
      </c>
      <c r="G3584" s="227">
        <v>15259.180000001101</v>
      </c>
      <c r="H3584" s="192" t="s">
        <v>1071</v>
      </c>
    </row>
    <row r="3585" spans="1:8" ht="16" customHeight="1">
      <c r="A3585" s="185">
        <v>9</v>
      </c>
      <c r="B3585" s="212" t="s">
        <v>14</v>
      </c>
      <c r="C3585" s="229" t="s">
        <v>1165</v>
      </c>
      <c r="D3585" s="224" t="s">
        <v>1046</v>
      </c>
      <c r="E3585" s="226"/>
      <c r="F3585" s="226">
        <v>314.17</v>
      </c>
      <c r="G3585" s="227">
        <v>14945.010000001101</v>
      </c>
      <c r="H3585" s="192" t="s">
        <v>1071</v>
      </c>
    </row>
    <row r="3586" spans="1:8" ht="16" customHeight="1">
      <c r="A3586" s="185">
        <v>9</v>
      </c>
      <c r="B3586" s="212" t="s">
        <v>14</v>
      </c>
      <c r="C3586" s="229" t="s">
        <v>1165</v>
      </c>
      <c r="D3586" s="224" t="s">
        <v>1046</v>
      </c>
      <c r="E3586" s="226"/>
      <c r="F3586" s="226">
        <v>43</v>
      </c>
      <c r="G3586" s="227">
        <v>14902.010000001101</v>
      </c>
      <c r="H3586" s="192" t="s">
        <v>1071</v>
      </c>
    </row>
    <row r="3587" spans="1:8" ht="16" customHeight="1">
      <c r="A3587" s="185">
        <v>9</v>
      </c>
      <c r="B3587" s="212" t="s">
        <v>14</v>
      </c>
      <c r="C3587" s="229" t="s">
        <v>1165</v>
      </c>
      <c r="D3587" s="224" t="s">
        <v>1046</v>
      </c>
      <c r="E3587" s="226"/>
      <c r="F3587" s="226">
        <v>44.65</v>
      </c>
      <c r="G3587" s="227">
        <v>13857.360000001199</v>
      </c>
      <c r="H3587" s="192" t="s">
        <v>1071</v>
      </c>
    </row>
    <row r="3588" spans="1:8" ht="16" customHeight="1">
      <c r="A3588" s="185">
        <v>9</v>
      </c>
      <c r="B3588" s="212" t="s">
        <v>14</v>
      </c>
      <c r="C3588" s="229" t="s">
        <v>1165</v>
      </c>
      <c r="D3588" s="224" t="s">
        <v>1046</v>
      </c>
      <c r="E3588" s="226"/>
      <c r="F3588" s="226">
        <v>95.02</v>
      </c>
      <c r="G3588" s="227">
        <v>13762.340000001201</v>
      </c>
      <c r="H3588" s="192" t="s">
        <v>1071</v>
      </c>
    </row>
    <row r="3589" spans="1:8" ht="16" customHeight="1">
      <c r="A3589" s="185">
        <v>9</v>
      </c>
      <c r="B3589" s="212" t="s">
        <v>14</v>
      </c>
      <c r="C3589" s="229" t="s">
        <v>3609</v>
      </c>
      <c r="D3589" s="224" t="s">
        <v>1046</v>
      </c>
      <c r="E3589" s="226"/>
      <c r="F3589" s="226">
        <v>15000</v>
      </c>
      <c r="G3589" s="227">
        <v>348762.34000000102</v>
      </c>
      <c r="H3589" s="192" t="s">
        <v>1085</v>
      </c>
    </row>
    <row r="3590" spans="1:8" ht="16" customHeight="1">
      <c r="A3590" s="185">
        <v>9</v>
      </c>
      <c r="B3590" s="212" t="s">
        <v>14</v>
      </c>
      <c r="C3590" s="229" t="s">
        <v>3610</v>
      </c>
      <c r="D3590" s="224" t="s">
        <v>1046</v>
      </c>
      <c r="E3590" s="226"/>
      <c r="F3590" s="226">
        <v>310</v>
      </c>
      <c r="G3590" s="227">
        <v>348452.34000000102</v>
      </c>
      <c r="H3590" s="192" t="s">
        <v>1085</v>
      </c>
    </row>
    <row r="3591" spans="1:8" ht="16" customHeight="1">
      <c r="A3591" s="185">
        <v>9</v>
      </c>
      <c r="B3591" s="212" t="s">
        <v>14</v>
      </c>
      <c r="C3591" s="229" t="s">
        <v>1165</v>
      </c>
      <c r="D3591" s="224" t="s">
        <v>1046</v>
      </c>
      <c r="E3591" s="226"/>
      <c r="F3591" s="226">
        <v>86.45</v>
      </c>
      <c r="G3591" s="227">
        <v>168265.890000001</v>
      </c>
      <c r="H3591" s="192" t="s">
        <v>1071</v>
      </c>
    </row>
    <row r="3592" spans="1:8" ht="16" customHeight="1">
      <c r="A3592" s="185">
        <v>9</v>
      </c>
      <c r="B3592" s="212" t="s">
        <v>14</v>
      </c>
      <c r="C3592" s="229" t="s">
        <v>3611</v>
      </c>
      <c r="D3592" s="224" t="s">
        <v>1046</v>
      </c>
      <c r="E3592" s="226"/>
      <c r="F3592" s="226">
        <v>105665.4</v>
      </c>
      <c r="G3592" s="227">
        <v>739263.55000000098</v>
      </c>
      <c r="H3592" s="192" t="s">
        <v>1110</v>
      </c>
    </row>
    <row r="3593" spans="1:8" ht="16" customHeight="1">
      <c r="A3593" s="185">
        <v>9</v>
      </c>
      <c r="B3593" s="212" t="s">
        <v>14</v>
      </c>
      <c r="C3593" s="229" t="s">
        <v>2393</v>
      </c>
      <c r="D3593" s="203" t="s">
        <v>1046</v>
      </c>
      <c r="E3593" s="226"/>
      <c r="F3593" s="226">
        <v>6277</v>
      </c>
      <c r="G3593" s="227">
        <v>615986.55000000098</v>
      </c>
      <c r="H3593" s="192" t="s">
        <v>1106</v>
      </c>
    </row>
    <row r="3594" spans="1:8" ht="16" customHeight="1">
      <c r="A3594" s="185">
        <v>9</v>
      </c>
      <c r="B3594" s="212" t="s">
        <v>14</v>
      </c>
      <c r="C3594" s="202" t="s">
        <v>3612</v>
      </c>
      <c r="D3594" s="203" t="s">
        <v>1046</v>
      </c>
      <c r="E3594" s="204"/>
      <c r="F3594" s="204">
        <v>999</v>
      </c>
      <c r="G3594" s="227">
        <v>603805.41000000096</v>
      </c>
      <c r="H3594" s="192" t="s">
        <v>1110</v>
      </c>
    </row>
    <row r="3595" spans="1:8" ht="16" customHeight="1">
      <c r="A3595" s="185">
        <v>9</v>
      </c>
      <c r="B3595" s="212" t="s">
        <v>14</v>
      </c>
      <c r="C3595" s="202" t="s">
        <v>3578</v>
      </c>
      <c r="D3595" s="203" t="s">
        <v>1046</v>
      </c>
      <c r="E3595" s="204"/>
      <c r="F3595" s="204">
        <v>440</v>
      </c>
      <c r="G3595" s="227">
        <v>603365.41000000096</v>
      </c>
      <c r="H3595" s="192" t="s">
        <v>1075</v>
      </c>
    </row>
    <row r="3596" spans="1:8" ht="16" customHeight="1">
      <c r="A3596" s="185">
        <v>9</v>
      </c>
      <c r="B3596" s="212" t="s">
        <v>14</v>
      </c>
      <c r="C3596" s="202" t="s">
        <v>3613</v>
      </c>
      <c r="D3596" s="203" t="s">
        <v>1046</v>
      </c>
      <c r="E3596" s="204"/>
      <c r="F3596" s="204">
        <v>507</v>
      </c>
      <c r="G3596" s="227">
        <v>602858.41000000096</v>
      </c>
      <c r="H3596" s="192" t="s">
        <v>1071</v>
      </c>
    </row>
    <row r="3597" spans="1:8" ht="16" customHeight="1">
      <c r="A3597" s="185">
        <v>9</v>
      </c>
      <c r="B3597" s="212" t="s">
        <v>14</v>
      </c>
      <c r="C3597" s="202" t="s">
        <v>3614</v>
      </c>
      <c r="D3597" s="203" t="s">
        <v>1046</v>
      </c>
      <c r="E3597" s="204"/>
      <c r="F3597" s="204">
        <v>484</v>
      </c>
      <c r="G3597" s="227">
        <v>602374.41000000096</v>
      </c>
      <c r="H3597" s="192" t="s">
        <v>1047</v>
      </c>
    </row>
    <row r="3598" spans="1:8" ht="16" customHeight="1">
      <c r="A3598" s="185">
        <v>9</v>
      </c>
      <c r="B3598" s="212" t="s">
        <v>14</v>
      </c>
      <c r="C3598" s="202" t="s">
        <v>3615</v>
      </c>
      <c r="D3598" s="203" t="s">
        <v>1046</v>
      </c>
      <c r="E3598" s="204"/>
      <c r="F3598" s="204">
        <v>785</v>
      </c>
      <c r="G3598" s="227">
        <v>601589.41000000096</v>
      </c>
      <c r="H3598" s="192" t="s">
        <v>1124</v>
      </c>
    </row>
    <row r="3599" spans="1:8" ht="16" customHeight="1">
      <c r="A3599" s="185">
        <v>9</v>
      </c>
      <c r="B3599" s="212" t="s">
        <v>14</v>
      </c>
      <c r="C3599" s="202" t="s">
        <v>3616</v>
      </c>
      <c r="D3599" s="203" t="s">
        <v>1046</v>
      </c>
      <c r="E3599" s="204"/>
      <c r="F3599" s="204">
        <v>314</v>
      </c>
      <c r="G3599" s="227">
        <v>601275.41000000096</v>
      </c>
      <c r="H3599" s="192" t="s">
        <v>1077</v>
      </c>
    </row>
    <row r="3600" spans="1:8" ht="16" customHeight="1">
      <c r="A3600" s="185">
        <v>9</v>
      </c>
      <c r="B3600" s="212" t="s">
        <v>14</v>
      </c>
      <c r="C3600" s="202" t="s">
        <v>3617</v>
      </c>
      <c r="D3600" s="203" t="s">
        <v>1046</v>
      </c>
      <c r="E3600" s="204"/>
      <c r="F3600" s="204">
        <v>300</v>
      </c>
      <c r="G3600" s="227">
        <v>600975.41000000096</v>
      </c>
      <c r="H3600" s="192" t="s">
        <v>1075</v>
      </c>
    </row>
    <row r="3601" spans="1:8" ht="16" customHeight="1">
      <c r="A3601" s="185">
        <v>9</v>
      </c>
      <c r="B3601" s="212" t="s">
        <v>14</v>
      </c>
      <c r="C3601" s="202" t="s">
        <v>3618</v>
      </c>
      <c r="D3601" s="203" t="s">
        <v>1046</v>
      </c>
      <c r="E3601" s="204"/>
      <c r="F3601" s="204">
        <v>6374</v>
      </c>
      <c r="G3601" s="227">
        <v>594601.41000000096</v>
      </c>
      <c r="H3601" s="192" t="s">
        <v>1075</v>
      </c>
    </row>
    <row r="3602" spans="1:8" ht="16" customHeight="1">
      <c r="A3602" s="185">
        <v>9</v>
      </c>
      <c r="B3602" s="212" t="s">
        <v>14</v>
      </c>
      <c r="C3602" s="202" t="s">
        <v>3619</v>
      </c>
      <c r="D3602" s="203" t="s">
        <v>1046</v>
      </c>
      <c r="E3602" s="204"/>
      <c r="F3602" s="204">
        <v>88</v>
      </c>
      <c r="G3602" s="227">
        <v>594513.41000000096</v>
      </c>
      <c r="H3602" s="192" t="s">
        <v>1102</v>
      </c>
    </row>
    <row r="3603" spans="1:8" ht="16" customHeight="1">
      <c r="A3603" s="185">
        <v>9</v>
      </c>
      <c r="B3603" s="212" t="s">
        <v>14</v>
      </c>
      <c r="C3603" s="209" t="s">
        <v>3620</v>
      </c>
      <c r="D3603" s="203" t="s">
        <v>1046</v>
      </c>
      <c r="E3603" s="204"/>
      <c r="F3603" s="204">
        <v>11041</v>
      </c>
      <c r="G3603" s="227">
        <v>583472.41000000096</v>
      </c>
      <c r="H3603" s="192" t="s">
        <v>1102</v>
      </c>
    </row>
    <row r="3604" spans="1:8" ht="16" customHeight="1">
      <c r="A3604" s="185">
        <v>9</v>
      </c>
      <c r="B3604" s="212" t="s">
        <v>14</v>
      </c>
      <c r="C3604" s="202" t="s">
        <v>3621</v>
      </c>
      <c r="D3604" s="203" t="s">
        <v>1046</v>
      </c>
      <c r="E3604" s="204"/>
      <c r="F3604" s="204">
        <v>233.11</v>
      </c>
      <c r="G3604" s="227">
        <v>583239.30000000098</v>
      </c>
      <c r="H3604" s="192" t="s">
        <v>1075</v>
      </c>
    </row>
    <row r="3605" spans="1:8" ht="16" customHeight="1">
      <c r="A3605" s="185">
        <v>9</v>
      </c>
      <c r="B3605" s="212" t="s">
        <v>14</v>
      </c>
      <c r="C3605" s="202" t="s">
        <v>3622</v>
      </c>
      <c r="D3605" s="203" t="s">
        <v>1046</v>
      </c>
      <c r="E3605" s="204"/>
      <c r="F3605" s="204">
        <v>220</v>
      </c>
      <c r="G3605" s="227">
        <v>583019.30000000098</v>
      </c>
      <c r="H3605" s="192" t="s">
        <v>1095</v>
      </c>
    </row>
    <row r="3606" spans="1:8" ht="16" customHeight="1">
      <c r="A3606" s="185">
        <v>9</v>
      </c>
      <c r="B3606" s="212" t="s">
        <v>14</v>
      </c>
      <c r="C3606" s="202" t="s">
        <v>3623</v>
      </c>
      <c r="D3606" s="203" t="s">
        <v>1046</v>
      </c>
      <c r="E3606" s="204"/>
      <c r="F3606" s="204">
        <v>340.67</v>
      </c>
      <c r="G3606" s="227">
        <v>582678.63000000105</v>
      </c>
      <c r="H3606" s="192" t="s">
        <v>1075</v>
      </c>
    </row>
    <row r="3607" spans="1:8" ht="16" customHeight="1">
      <c r="A3607" s="185">
        <v>9</v>
      </c>
      <c r="B3607" s="212" t="s">
        <v>14</v>
      </c>
      <c r="C3607" s="202" t="s">
        <v>3624</v>
      </c>
      <c r="D3607" s="203" t="s">
        <v>1046</v>
      </c>
      <c r="E3607" s="204"/>
      <c r="F3607" s="204">
        <v>295.5</v>
      </c>
      <c r="G3607" s="227">
        <v>582383.13000000105</v>
      </c>
      <c r="H3607" s="192" t="s">
        <v>1075</v>
      </c>
    </row>
    <row r="3608" spans="1:8" ht="16" customHeight="1">
      <c r="A3608" s="185">
        <v>9</v>
      </c>
      <c r="B3608" s="212" t="s">
        <v>14</v>
      </c>
      <c r="C3608" s="202" t="s">
        <v>3625</v>
      </c>
      <c r="D3608" s="203" t="s">
        <v>1046</v>
      </c>
      <c r="E3608" s="204"/>
      <c r="F3608" s="204">
        <v>244</v>
      </c>
      <c r="G3608" s="227">
        <v>582139.13000000105</v>
      </c>
      <c r="H3608" s="192" t="s">
        <v>1075</v>
      </c>
    </row>
    <row r="3609" spans="1:8" ht="16" customHeight="1">
      <c r="A3609" s="185">
        <v>9</v>
      </c>
      <c r="B3609" s="212" t="s">
        <v>14</v>
      </c>
      <c r="C3609" s="202" t="s">
        <v>3626</v>
      </c>
      <c r="D3609" s="203" t="s">
        <v>1046</v>
      </c>
      <c r="E3609" s="204"/>
      <c r="F3609" s="204">
        <v>16500</v>
      </c>
      <c r="G3609" s="227">
        <v>565639.13000000105</v>
      </c>
      <c r="H3609" s="192" t="s">
        <v>1050</v>
      </c>
    </row>
    <row r="3610" spans="1:8" ht="16" customHeight="1">
      <c r="A3610" s="185">
        <v>9</v>
      </c>
      <c r="B3610" s="212" t="s">
        <v>14</v>
      </c>
      <c r="C3610" s="202" t="s">
        <v>3627</v>
      </c>
      <c r="D3610" s="203" t="s">
        <v>1046</v>
      </c>
      <c r="E3610" s="204"/>
      <c r="F3610" s="204">
        <v>703.07</v>
      </c>
      <c r="G3610" s="227">
        <v>564936.06000000099</v>
      </c>
      <c r="H3610" s="192" t="s">
        <v>1075</v>
      </c>
    </row>
    <row r="3611" spans="1:8" ht="16" customHeight="1">
      <c r="A3611" s="185">
        <v>9</v>
      </c>
      <c r="B3611" s="212" t="s">
        <v>14</v>
      </c>
      <c r="C3611" s="202" t="s">
        <v>3628</v>
      </c>
      <c r="D3611" s="203" t="s">
        <v>1046</v>
      </c>
      <c r="E3611" s="204"/>
      <c r="F3611" s="204">
        <v>25</v>
      </c>
      <c r="G3611" s="227">
        <v>564911.06000000099</v>
      </c>
      <c r="H3611" s="192" t="s">
        <v>1053</v>
      </c>
    </row>
    <row r="3612" spans="1:8" ht="16" customHeight="1">
      <c r="A3612" s="185">
        <v>9</v>
      </c>
      <c r="B3612" s="212" t="s">
        <v>14</v>
      </c>
      <c r="C3612" s="210" t="s">
        <v>3629</v>
      </c>
      <c r="D3612" s="203" t="s">
        <v>1046</v>
      </c>
      <c r="E3612" s="204"/>
      <c r="F3612" s="204">
        <v>160</v>
      </c>
      <c r="G3612" s="227">
        <v>564751.06000000099</v>
      </c>
      <c r="H3612" s="192" t="s">
        <v>1075</v>
      </c>
    </row>
    <row r="3613" spans="1:8" ht="16" customHeight="1">
      <c r="A3613" s="185">
        <v>9</v>
      </c>
      <c r="B3613" s="212" t="s">
        <v>14</v>
      </c>
      <c r="C3613" s="210" t="s">
        <v>3630</v>
      </c>
      <c r="D3613" s="203" t="s">
        <v>1046</v>
      </c>
      <c r="E3613" s="204"/>
      <c r="F3613" s="204">
        <v>1800</v>
      </c>
      <c r="G3613" s="227">
        <v>559951.06000000099</v>
      </c>
      <c r="H3613" s="192" t="s">
        <v>1053</v>
      </c>
    </row>
    <row r="3614" spans="1:8" ht="16" customHeight="1">
      <c r="A3614" s="185">
        <v>9</v>
      </c>
      <c r="B3614" s="212" t="s">
        <v>14</v>
      </c>
      <c r="C3614" s="210" t="s">
        <v>3631</v>
      </c>
      <c r="D3614" s="203" t="s">
        <v>1046</v>
      </c>
      <c r="E3614" s="204"/>
      <c r="F3614" s="204">
        <v>1644</v>
      </c>
      <c r="G3614" s="227">
        <v>558307.06000000099</v>
      </c>
      <c r="H3614" s="192" t="s">
        <v>1077</v>
      </c>
    </row>
    <row r="3615" spans="1:8" ht="16" customHeight="1">
      <c r="A3615" s="185">
        <v>9</v>
      </c>
      <c r="B3615" s="212" t="s">
        <v>14</v>
      </c>
      <c r="C3615" s="210" t="s">
        <v>3632</v>
      </c>
      <c r="D3615" s="203" t="s">
        <v>1046</v>
      </c>
      <c r="E3615" s="204"/>
      <c r="F3615" s="204">
        <v>108</v>
      </c>
      <c r="G3615" s="227">
        <v>558199.06000000099</v>
      </c>
      <c r="H3615" s="192" t="s">
        <v>1106</v>
      </c>
    </row>
    <row r="3616" spans="1:8" ht="16" customHeight="1">
      <c r="A3616" s="185">
        <v>9</v>
      </c>
      <c r="B3616" s="212" t="s">
        <v>14</v>
      </c>
      <c r="C3616" s="210" t="s">
        <v>3633</v>
      </c>
      <c r="D3616" s="203" t="s">
        <v>1046</v>
      </c>
      <c r="E3616" s="204"/>
      <c r="F3616" s="204">
        <v>20000</v>
      </c>
      <c r="G3616" s="227">
        <v>538199.06000000099</v>
      </c>
      <c r="H3616" s="192" t="s">
        <v>1110</v>
      </c>
    </row>
    <row r="3617" spans="1:8" ht="16" customHeight="1">
      <c r="A3617" s="185">
        <v>9</v>
      </c>
      <c r="B3617" s="212" t="s">
        <v>14</v>
      </c>
      <c r="C3617" s="229" t="s">
        <v>1165</v>
      </c>
      <c r="D3617" s="224" t="s">
        <v>1046</v>
      </c>
      <c r="E3617" s="226"/>
      <c r="F3617" s="226">
        <v>28.5</v>
      </c>
      <c r="G3617" s="227">
        <v>538170.56000000099</v>
      </c>
      <c r="H3617" s="192" t="s">
        <v>1071</v>
      </c>
    </row>
    <row r="3618" spans="1:8" ht="16" customHeight="1">
      <c r="A3618" s="185">
        <v>9</v>
      </c>
      <c r="B3618" s="212" t="s">
        <v>14</v>
      </c>
      <c r="C3618" s="229" t="s">
        <v>1165</v>
      </c>
      <c r="D3618" s="224" t="s">
        <v>1046</v>
      </c>
      <c r="E3618" s="226"/>
      <c r="F3618" s="226">
        <v>38.950000000000003</v>
      </c>
      <c r="G3618" s="227">
        <v>538131.61000000103</v>
      </c>
      <c r="H3618" s="192" t="s">
        <v>1071</v>
      </c>
    </row>
    <row r="3619" spans="1:8" ht="16" customHeight="1">
      <c r="A3619" s="185">
        <v>9</v>
      </c>
      <c r="B3619" s="212" t="s">
        <v>14</v>
      </c>
      <c r="C3619" s="229" t="s">
        <v>1165</v>
      </c>
      <c r="D3619" s="224" t="s">
        <v>1046</v>
      </c>
      <c r="E3619" s="226"/>
      <c r="F3619" s="226">
        <v>38.950000000000003</v>
      </c>
      <c r="G3619" s="227">
        <v>538092.66000000096</v>
      </c>
      <c r="H3619" s="192" t="s">
        <v>1071</v>
      </c>
    </row>
    <row r="3620" spans="1:8" ht="16" customHeight="1">
      <c r="A3620" s="185">
        <v>9</v>
      </c>
      <c r="B3620" s="212" t="s">
        <v>14</v>
      </c>
      <c r="C3620" s="229" t="s">
        <v>1165</v>
      </c>
      <c r="D3620" s="224" t="s">
        <v>1046</v>
      </c>
      <c r="E3620" s="226"/>
      <c r="F3620" s="226">
        <v>57.95</v>
      </c>
      <c r="G3620" s="227">
        <v>538034.71000000101</v>
      </c>
      <c r="H3620" s="192" t="s">
        <v>1071</v>
      </c>
    </row>
    <row r="3621" spans="1:8" ht="16" customHeight="1">
      <c r="A3621" s="185">
        <v>9</v>
      </c>
      <c r="B3621" s="212" t="s">
        <v>14</v>
      </c>
      <c r="C3621" s="229" t="s">
        <v>1165</v>
      </c>
      <c r="D3621" s="224" t="s">
        <v>1046</v>
      </c>
      <c r="E3621" s="226"/>
      <c r="F3621" s="226">
        <v>29.45</v>
      </c>
      <c r="G3621" s="227">
        <v>538005.26000000106</v>
      </c>
      <c r="H3621" s="192" t="s">
        <v>1071</v>
      </c>
    </row>
    <row r="3622" spans="1:8" ht="16" customHeight="1">
      <c r="A3622" s="185">
        <v>9</v>
      </c>
      <c r="B3622" s="212" t="s">
        <v>14</v>
      </c>
      <c r="C3622" s="229" t="s">
        <v>1165</v>
      </c>
      <c r="D3622" s="224" t="s">
        <v>1046</v>
      </c>
      <c r="E3622" s="226"/>
      <c r="F3622" s="226">
        <v>14.21</v>
      </c>
      <c r="G3622" s="227">
        <v>506286.510000001</v>
      </c>
      <c r="H3622" s="192" t="s">
        <v>1071</v>
      </c>
    </row>
    <row r="3623" spans="1:8" ht="16" customHeight="1">
      <c r="A3623" s="185">
        <v>9</v>
      </c>
      <c r="B3623" s="212" t="s">
        <v>14</v>
      </c>
      <c r="C3623" s="229" t="s">
        <v>3634</v>
      </c>
      <c r="D3623" s="224" t="s">
        <v>1046</v>
      </c>
      <c r="E3623" s="226"/>
      <c r="F3623" s="226">
        <v>30613</v>
      </c>
      <c r="G3623" s="227">
        <v>475673.510000001</v>
      </c>
      <c r="H3623" s="192" t="s">
        <v>1110</v>
      </c>
    </row>
    <row r="3624" spans="1:8" ht="16" customHeight="1">
      <c r="A3624" s="185">
        <v>9</v>
      </c>
      <c r="B3624" s="212" t="s">
        <v>14</v>
      </c>
      <c r="C3624" s="229" t="s">
        <v>1165</v>
      </c>
      <c r="D3624" s="224" t="s">
        <v>1046</v>
      </c>
      <c r="E3624" s="226"/>
      <c r="F3624" s="226">
        <v>22.8</v>
      </c>
      <c r="G3624" s="227">
        <v>475650.71000000101</v>
      </c>
      <c r="H3624" s="192" t="s">
        <v>1071</v>
      </c>
    </row>
    <row r="3625" spans="1:8" ht="16" customHeight="1">
      <c r="A3625" s="185">
        <v>9</v>
      </c>
      <c r="B3625" s="212" t="s">
        <v>14</v>
      </c>
      <c r="C3625" s="229" t="s">
        <v>1165</v>
      </c>
      <c r="D3625" s="224" t="s">
        <v>1046</v>
      </c>
      <c r="E3625" s="226"/>
      <c r="F3625" s="226">
        <v>57.95</v>
      </c>
      <c r="G3625" s="227">
        <v>475592.760000001</v>
      </c>
      <c r="H3625" s="192" t="s">
        <v>1071</v>
      </c>
    </row>
    <row r="3626" spans="1:8" ht="16" customHeight="1">
      <c r="A3626" s="185">
        <v>9</v>
      </c>
      <c r="B3626" s="212" t="s">
        <v>14</v>
      </c>
      <c r="C3626" s="229" t="s">
        <v>1165</v>
      </c>
      <c r="D3626" s="224" t="s">
        <v>1046</v>
      </c>
      <c r="E3626" s="226"/>
      <c r="F3626" s="226">
        <v>38.950000000000003</v>
      </c>
      <c r="G3626" s="227">
        <v>475553.81000000099</v>
      </c>
      <c r="H3626" s="192" t="s">
        <v>1071</v>
      </c>
    </row>
    <row r="3627" spans="1:8" ht="16" customHeight="1">
      <c r="A3627" s="185">
        <v>9</v>
      </c>
      <c r="B3627" s="212" t="s">
        <v>14</v>
      </c>
      <c r="C3627" s="229" t="s">
        <v>1165</v>
      </c>
      <c r="D3627" s="224" t="s">
        <v>1046</v>
      </c>
      <c r="E3627" s="226"/>
      <c r="F3627" s="226">
        <v>38.950000000000003</v>
      </c>
      <c r="G3627" s="227">
        <v>475514.86000000098</v>
      </c>
      <c r="H3627" s="192" t="s">
        <v>1071</v>
      </c>
    </row>
    <row r="3628" spans="1:8" ht="16" customHeight="1">
      <c r="A3628" s="185">
        <v>9</v>
      </c>
      <c r="B3628" s="212" t="s">
        <v>14</v>
      </c>
      <c r="C3628" s="229" t="s">
        <v>3635</v>
      </c>
      <c r="D3628" s="224" t="s">
        <v>1046</v>
      </c>
      <c r="E3628" s="226"/>
      <c r="F3628" s="226">
        <v>3120</v>
      </c>
      <c r="G3628" s="227">
        <v>472394.86000000098</v>
      </c>
      <c r="H3628" s="192" t="s">
        <v>1822</v>
      </c>
    </row>
    <row r="3629" spans="1:8" ht="16" customHeight="1">
      <c r="A3629" s="185">
        <v>9</v>
      </c>
      <c r="B3629" s="212" t="s">
        <v>14</v>
      </c>
      <c r="C3629" s="229" t="s">
        <v>2393</v>
      </c>
      <c r="D3629" s="203" t="s">
        <v>1046</v>
      </c>
      <c r="E3629" s="226"/>
      <c r="F3629" s="226">
        <v>6277</v>
      </c>
      <c r="G3629" s="227">
        <v>444357.86000000098</v>
      </c>
      <c r="H3629" s="192" t="s">
        <v>1106</v>
      </c>
    </row>
    <row r="3630" spans="1:8" ht="16" customHeight="1">
      <c r="A3630" s="185">
        <v>9</v>
      </c>
      <c r="B3630" s="212" t="s">
        <v>14</v>
      </c>
      <c r="C3630" s="229" t="s">
        <v>1165</v>
      </c>
      <c r="D3630" s="224" t="s">
        <v>1046</v>
      </c>
      <c r="E3630" s="226"/>
      <c r="F3630" s="226">
        <v>215.65</v>
      </c>
      <c r="G3630" s="227">
        <v>444142.21000000101</v>
      </c>
      <c r="H3630" s="192" t="s">
        <v>1071</v>
      </c>
    </row>
    <row r="3631" spans="1:8" ht="16" customHeight="1">
      <c r="A3631" s="185">
        <v>9</v>
      </c>
      <c r="B3631" s="212" t="s">
        <v>14</v>
      </c>
      <c r="C3631" s="229" t="s">
        <v>1165</v>
      </c>
      <c r="D3631" s="224" t="s">
        <v>1046</v>
      </c>
      <c r="E3631" s="226"/>
      <c r="F3631" s="226">
        <v>98.63</v>
      </c>
      <c r="G3631" s="227">
        <v>444043.58000000101</v>
      </c>
      <c r="H3631" s="192" t="s">
        <v>1071</v>
      </c>
    </row>
    <row r="3632" spans="1:8" ht="16" customHeight="1">
      <c r="A3632" s="185">
        <v>9</v>
      </c>
      <c r="B3632" s="212" t="s">
        <v>14</v>
      </c>
      <c r="C3632" s="229" t="s">
        <v>2393</v>
      </c>
      <c r="D3632" s="203" t="s">
        <v>1046</v>
      </c>
      <c r="E3632" s="226"/>
      <c r="F3632" s="226">
        <v>11957.48</v>
      </c>
      <c r="G3632" s="227">
        <v>432086.10000000102</v>
      </c>
      <c r="H3632" s="192" t="s">
        <v>1106</v>
      </c>
    </row>
    <row r="3633" spans="1:8" ht="16" customHeight="1">
      <c r="A3633" s="185">
        <v>9</v>
      </c>
      <c r="B3633" s="212" t="s">
        <v>14</v>
      </c>
      <c r="C3633" s="229" t="s">
        <v>3636</v>
      </c>
      <c r="D3633" s="224" t="s">
        <v>1046</v>
      </c>
      <c r="E3633" s="226"/>
      <c r="F3633" s="226">
        <v>276.7</v>
      </c>
      <c r="G3633" s="227">
        <v>402853.08000000101</v>
      </c>
      <c r="H3633" s="192" t="s">
        <v>1053</v>
      </c>
    </row>
    <row r="3634" spans="1:8" ht="16" customHeight="1">
      <c r="A3634" s="185">
        <v>9</v>
      </c>
      <c r="B3634" s="212" t="s">
        <v>14</v>
      </c>
      <c r="C3634" s="229" t="s">
        <v>3637</v>
      </c>
      <c r="D3634" s="224" t="s">
        <v>1046</v>
      </c>
      <c r="E3634" s="226"/>
      <c r="F3634" s="226">
        <v>599</v>
      </c>
      <c r="G3634" s="227">
        <v>370938.98000000097</v>
      </c>
      <c r="H3634" s="192" t="s">
        <v>1093</v>
      </c>
    </row>
    <row r="3635" spans="1:8" ht="16" customHeight="1">
      <c r="A3635" s="185">
        <v>9</v>
      </c>
      <c r="B3635" s="212" t="s">
        <v>14</v>
      </c>
      <c r="C3635" s="229" t="s">
        <v>3638</v>
      </c>
      <c r="D3635" s="224" t="s">
        <v>1046</v>
      </c>
      <c r="E3635" s="226"/>
      <c r="F3635" s="226">
        <v>98</v>
      </c>
      <c r="G3635" s="227">
        <v>369840.98000000097</v>
      </c>
      <c r="H3635" s="192" t="s">
        <v>1102</v>
      </c>
    </row>
    <row r="3636" spans="1:8" ht="16" customHeight="1">
      <c r="A3636" s="185">
        <v>9</v>
      </c>
      <c r="B3636" s="212" t="s">
        <v>14</v>
      </c>
      <c r="C3636" s="229" t="s">
        <v>3639</v>
      </c>
      <c r="D3636" s="224" t="s">
        <v>1046</v>
      </c>
      <c r="E3636" s="226"/>
      <c r="F3636" s="226">
        <v>2140</v>
      </c>
      <c r="G3636" s="227">
        <v>367700.98000000097</v>
      </c>
      <c r="H3636" s="192" t="s">
        <v>1077</v>
      </c>
    </row>
    <row r="3637" spans="1:8" ht="16" customHeight="1">
      <c r="A3637" s="185">
        <v>9</v>
      </c>
      <c r="B3637" s="212" t="s">
        <v>14</v>
      </c>
      <c r="C3637" s="229" t="s">
        <v>3572</v>
      </c>
      <c r="D3637" s="224" t="s">
        <v>1046</v>
      </c>
      <c r="E3637" s="226"/>
      <c r="F3637" s="226">
        <v>276</v>
      </c>
      <c r="G3637" s="227">
        <v>367424.98000000097</v>
      </c>
      <c r="H3637" s="192" t="s">
        <v>1075</v>
      </c>
    </row>
    <row r="3638" spans="1:8" ht="16" customHeight="1">
      <c r="A3638" s="185">
        <v>9</v>
      </c>
      <c r="B3638" s="212" t="s">
        <v>14</v>
      </c>
      <c r="C3638" s="229" t="s">
        <v>3640</v>
      </c>
      <c r="D3638" s="224" t="s">
        <v>1046</v>
      </c>
      <c r="E3638" s="226"/>
      <c r="F3638" s="226">
        <v>170</v>
      </c>
      <c r="G3638" s="227">
        <v>362754.98000000097</v>
      </c>
      <c r="H3638" s="192" t="s">
        <v>1075</v>
      </c>
    </row>
    <row r="3639" spans="1:8" ht="16" customHeight="1">
      <c r="A3639" s="185">
        <v>9</v>
      </c>
      <c r="B3639" s="212" t="s">
        <v>14</v>
      </c>
      <c r="C3639" s="229" t="s">
        <v>3641</v>
      </c>
      <c r="D3639" s="224" t="s">
        <v>1046</v>
      </c>
      <c r="E3639" s="226"/>
      <c r="F3639" s="226">
        <v>353.89</v>
      </c>
      <c r="G3639" s="227">
        <v>362401.09000000102</v>
      </c>
      <c r="H3639" s="192" t="s">
        <v>1075</v>
      </c>
    </row>
    <row r="3640" spans="1:8" ht="16" customHeight="1">
      <c r="A3640" s="185">
        <v>9</v>
      </c>
      <c r="B3640" s="212" t="s">
        <v>14</v>
      </c>
      <c r="C3640" s="229" t="s">
        <v>3642</v>
      </c>
      <c r="D3640" s="224" t="s">
        <v>1046</v>
      </c>
      <c r="E3640" s="226"/>
      <c r="F3640" s="226">
        <v>1424.97</v>
      </c>
      <c r="G3640" s="227">
        <v>360976.12000000098</v>
      </c>
      <c r="H3640" s="192" t="s">
        <v>1075</v>
      </c>
    </row>
    <row r="3641" spans="1:8" ht="16" customHeight="1">
      <c r="A3641" s="185">
        <v>9</v>
      </c>
      <c r="B3641" s="212" t="s">
        <v>14</v>
      </c>
      <c r="C3641" s="229" t="s">
        <v>3643</v>
      </c>
      <c r="D3641" s="224" t="s">
        <v>1046</v>
      </c>
      <c r="E3641" s="226"/>
      <c r="F3641" s="226">
        <v>3410</v>
      </c>
      <c r="G3641" s="227">
        <v>357566.12000000098</v>
      </c>
      <c r="H3641" s="192" t="s">
        <v>1110</v>
      </c>
    </row>
    <row r="3642" spans="1:8" ht="16" customHeight="1">
      <c r="A3642" s="185">
        <v>9</v>
      </c>
      <c r="B3642" s="212" t="s">
        <v>14</v>
      </c>
      <c r="C3642" s="229" t="s">
        <v>3644</v>
      </c>
      <c r="D3642" s="224" t="s">
        <v>1046</v>
      </c>
      <c r="E3642" s="226"/>
      <c r="F3642" s="226">
        <v>203.32</v>
      </c>
      <c r="G3642" s="227">
        <v>357362.80000000098</v>
      </c>
      <c r="H3642" s="192" t="s">
        <v>1085</v>
      </c>
    </row>
    <row r="3643" spans="1:8" ht="16" customHeight="1">
      <c r="A3643" s="185">
        <v>9</v>
      </c>
      <c r="B3643" s="212" t="s">
        <v>14</v>
      </c>
      <c r="C3643" s="229" t="s">
        <v>3645</v>
      </c>
      <c r="D3643" s="224" t="s">
        <v>1046</v>
      </c>
      <c r="E3643" s="226"/>
      <c r="F3643" s="226">
        <v>1700</v>
      </c>
      <c r="G3643" s="227">
        <v>355662.80000000098</v>
      </c>
      <c r="H3643" s="192" t="s">
        <v>1050</v>
      </c>
    </row>
    <row r="3644" spans="1:8" ht="16" customHeight="1">
      <c r="A3644" s="185">
        <v>9</v>
      </c>
      <c r="B3644" s="212" t="s">
        <v>14</v>
      </c>
      <c r="C3644" s="229" t="s">
        <v>3646</v>
      </c>
      <c r="D3644" s="224" t="s">
        <v>1046</v>
      </c>
      <c r="E3644" s="226"/>
      <c r="F3644" s="226">
        <v>950</v>
      </c>
      <c r="G3644" s="227">
        <v>354712.80000000098</v>
      </c>
      <c r="H3644" s="192" t="s">
        <v>1047</v>
      </c>
    </row>
    <row r="3645" spans="1:8" ht="16" customHeight="1">
      <c r="A3645" s="185">
        <v>9</v>
      </c>
      <c r="B3645" s="212" t="s">
        <v>14</v>
      </c>
      <c r="C3645" s="229" t="s">
        <v>3647</v>
      </c>
      <c r="D3645" s="224" t="s">
        <v>1046</v>
      </c>
      <c r="E3645" s="226"/>
      <c r="F3645" s="226">
        <v>22</v>
      </c>
      <c r="G3645" s="227">
        <v>354690.80000000098</v>
      </c>
      <c r="H3645" s="192" t="s">
        <v>1053</v>
      </c>
    </row>
    <row r="3646" spans="1:8" ht="16" customHeight="1">
      <c r="A3646" s="185">
        <v>9</v>
      </c>
      <c r="B3646" s="212" t="s">
        <v>14</v>
      </c>
      <c r="C3646" s="229" t="s">
        <v>3648</v>
      </c>
      <c r="D3646" s="224" t="s">
        <v>1046</v>
      </c>
      <c r="E3646" s="226"/>
      <c r="F3646" s="226">
        <v>100</v>
      </c>
      <c r="G3646" s="227">
        <v>354590.80000000098</v>
      </c>
      <c r="H3646" s="192" t="s">
        <v>1075</v>
      </c>
    </row>
    <row r="3647" spans="1:8" ht="16" customHeight="1">
      <c r="A3647" s="185">
        <v>9</v>
      </c>
      <c r="B3647" s="212" t="s">
        <v>14</v>
      </c>
      <c r="C3647" s="229" t="s">
        <v>3649</v>
      </c>
      <c r="D3647" s="224" t="s">
        <v>1046</v>
      </c>
      <c r="E3647" s="226"/>
      <c r="F3647" s="226">
        <v>78.28</v>
      </c>
      <c r="G3647" s="227">
        <v>354512.52000000101</v>
      </c>
      <c r="H3647" s="192" t="s">
        <v>1075</v>
      </c>
    </row>
    <row r="3648" spans="1:8" ht="16" customHeight="1">
      <c r="A3648" s="185">
        <v>9</v>
      </c>
      <c r="B3648" s="212" t="s">
        <v>14</v>
      </c>
      <c r="C3648" s="229" t="s">
        <v>3650</v>
      </c>
      <c r="D3648" s="224" t="s">
        <v>1046</v>
      </c>
      <c r="E3648" s="226"/>
      <c r="F3648" s="226">
        <v>43810</v>
      </c>
      <c r="G3648" s="227">
        <v>310702.52000000101</v>
      </c>
      <c r="H3648" s="192" t="s">
        <v>1110</v>
      </c>
    </row>
    <row r="3649" spans="1:8" ht="16" customHeight="1">
      <c r="A3649" s="185">
        <v>9</v>
      </c>
      <c r="B3649" s="212" t="s">
        <v>14</v>
      </c>
      <c r="C3649" s="229" t="s">
        <v>3651</v>
      </c>
      <c r="D3649" s="224" t="s">
        <v>1046</v>
      </c>
      <c r="E3649" s="226"/>
      <c r="F3649" s="226">
        <v>246911.98</v>
      </c>
      <c r="G3649" s="227">
        <v>63790.5400000011</v>
      </c>
      <c r="H3649" s="192" t="s">
        <v>1110</v>
      </c>
    </row>
    <row r="3650" spans="1:8" ht="16" customHeight="1">
      <c r="A3650" s="185">
        <v>9</v>
      </c>
      <c r="B3650" s="212" t="s">
        <v>14</v>
      </c>
      <c r="C3650" s="229" t="s">
        <v>3652</v>
      </c>
      <c r="D3650" s="224" t="s">
        <v>1046</v>
      </c>
      <c r="E3650" s="226"/>
      <c r="F3650" s="226">
        <v>22900</v>
      </c>
      <c r="G3650" s="227">
        <v>40890.5400000011</v>
      </c>
      <c r="H3650" s="192" t="s">
        <v>1110</v>
      </c>
    </row>
    <row r="3651" spans="1:8" ht="16" customHeight="1">
      <c r="A3651" s="185">
        <v>9</v>
      </c>
      <c r="B3651" s="212" t="s">
        <v>14</v>
      </c>
      <c r="C3651" s="229" t="s">
        <v>1165</v>
      </c>
      <c r="D3651" s="224" t="s">
        <v>1046</v>
      </c>
      <c r="E3651" s="226"/>
      <c r="F3651" s="226">
        <v>215.65</v>
      </c>
      <c r="G3651" s="227">
        <v>40674.890000001098</v>
      </c>
      <c r="H3651" s="192" t="s">
        <v>1071</v>
      </c>
    </row>
    <row r="3652" spans="1:8" ht="16" customHeight="1">
      <c r="A3652" s="185">
        <v>9</v>
      </c>
      <c r="B3652" s="212" t="s">
        <v>14</v>
      </c>
      <c r="C3652" s="229" t="s">
        <v>1165</v>
      </c>
      <c r="D3652" s="224" t="s">
        <v>1046</v>
      </c>
      <c r="E3652" s="226"/>
      <c r="F3652" s="226">
        <v>86.45</v>
      </c>
      <c r="G3652" s="227">
        <v>40588.440000001101</v>
      </c>
      <c r="H3652" s="192" t="s">
        <v>1071</v>
      </c>
    </row>
    <row r="3653" spans="1:8" ht="16" customHeight="1">
      <c r="A3653" s="185">
        <v>9</v>
      </c>
      <c r="B3653" s="212" t="s">
        <v>14</v>
      </c>
      <c r="C3653" s="229" t="s">
        <v>1165</v>
      </c>
      <c r="D3653" s="224" t="s">
        <v>1046</v>
      </c>
      <c r="E3653" s="226"/>
      <c r="F3653" s="226">
        <v>12.1</v>
      </c>
      <c r="G3653" s="227">
        <v>40576.340000001102</v>
      </c>
      <c r="H3653" s="192" t="s">
        <v>1071</v>
      </c>
    </row>
    <row r="3654" spans="1:8" ht="16" customHeight="1">
      <c r="A3654" s="185">
        <v>9</v>
      </c>
      <c r="B3654" s="212" t="s">
        <v>14</v>
      </c>
      <c r="C3654" s="229" t="s">
        <v>1165</v>
      </c>
      <c r="D3654" s="224" t="s">
        <v>1046</v>
      </c>
      <c r="E3654" s="226"/>
      <c r="F3654" s="226">
        <v>22.8</v>
      </c>
      <c r="G3654" s="227">
        <v>40553.5400000011</v>
      </c>
      <c r="H3654" s="192" t="s">
        <v>1071</v>
      </c>
    </row>
    <row r="3655" spans="1:8" ht="16" customHeight="1">
      <c r="A3655" s="185">
        <v>9</v>
      </c>
      <c r="B3655" s="212" t="s">
        <v>14</v>
      </c>
      <c r="C3655" s="229" t="s">
        <v>1165</v>
      </c>
      <c r="D3655" s="224" t="s">
        <v>1046</v>
      </c>
      <c r="E3655" s="226"/>
      <c r="F3655" s="226">
        <v>150.02000000000001</v>
      </c>
      <c r="G3655" s="227">
        <v>40403.520000001103</v>
      </c>
      <c r="H3655" s="192" t="s">
        <v>1071</v>
      </c>
    </row>
    <row r="3656" spans="1:8" ht="16" customHeight="1">
      <c r="A3656" s="185">
        <v>9</v>
      </c>
      <c r="B3656" s="212" t="s">
        <v>14</v>
      </c>
      <c r="C3656" s="229" t="s">
        <v>1165</v>
      </c>
      <c r="D3656" s="224" t="s">
        <v>1046</v>
      </c>
      <c r="E3656" s="226"/>
      <c r="F3656" s="226">
        <v>33.82</v>
      </c>
      <c r="G3656" s="227">
        <v>40369.700000001103</v>
      </c>
      <c r="H3656" s="192" t="s">
        <v>1071</v>
      </c>
    </row>
    <row r="3657" spans="1:8" ht="16" customHeight="1">
      <c r="A3657" s="185">
        <v>9</v>
      </c>
      <c r="B3657" s="212" t="s">
        <v>14</v>
      </c>
      <c r="C3657" s="229" t="s">
        <v>1165</v>
      </c>
      <c r="D3657" s="224" t="s">
        <v>1046</v>
      </c>
      <c r="E3657" s="226"/>
      <c r="F3657" s="226">
        <v>43.7</v>
      </c>
      <c r="G3657" s="227">
        <v>40326.000000001099</v>
      </c>
      <c r="H3657" s="192" t="s">
        <v>1071</v>
      </c>
    </row>
    <row r="3658" spans="1:8" ht="16" customHeight="1">
      <c r="A3658" s="185">
        <v>9</v>
      </c>
      <c r="B3658" s="212" t="s">
        <v>14</v>
      </c>
      <c r="C3658" s="229" t="s">
        <v>1165</v>
      </c>
      <c r="D3658" s="224" t="s">
        <v>1046</v>
      </c>
      <c r="E3658" s="226"/>
      <c r="F3658" s="226">
        <v>47.16</v>
      </c>
      <c r="G3658" s="227">
        <v>40278.840000001102</v>
      </c>
      <c r="H3658" s="192" t="s">
        <v>1071</v>
      </c>
    </row>
    <row r="3659" spans="1:8" ht="16" customHeight="1">
      <c r="A3659" s="185">
        <v>9</v>
      </c>
      <c r="B3659" s="212" t="s">
        <v>14</v>
      </c>
      <c r="C3659" s="229" t="s">
        <v>1165</v>
      </c>
      <c r="D3659" s="224" t="s">
        <v>1046</v>
      </c>
      <c r="E3659" s="226"/>
      <c r="F3659" s="226">
        <v>227.33</v>
      </c>
      <c r="G3659" s="227">
        <v>40051.510000001101</v>
      </c>
      <c r="H3659" s="192" t="s">
        <v>1071</v>
      </c>
    </row>
    <row r="3660" spans="1:8" ht="16" customHeight="1">
      <c r="A3660" s="185">
        <v>2</v>
      </c>
      <c r="B3660" s="212" t="s">
        <v>14</v>
      </c>
      <c r="C3660" s="219" t="s">
        <v>3653</v>
      </c>
      <c r="D3660" s="203" t="s">
        <v>1046</v>
      </c>
      <c r="E3660" s="226"/>
      <c r="F3660" s="226">
        <v>22216.77</v>
      </c>
      <c r="G3660" s="227"/>
      <c r="H3660" s="192" t="s">
        <v>1097</v>
      </c>
    </row>
    <row r="3661" spans="1:8" ht="16" customHeight="1">
      <c r="A3661" s="185">
        <v>9</v>
      </c>
      <c r="B3661" s="212" t="s">
        <v>14</v>
      </c>
      <c r="C3661" s="229" t="s">
        <v>3654</v>
      </c>
      <c r="D3661" s="224" t="s">
        <v>1046</v>
      </c>
      <c r="E3661" s="226"/>
      <c r="F3661" s="226">
        <v>4380</v>
      </c>
      <c r="G3661" s="227">
        <v>340375.200000001</v>
      </c>
      <c r="H3661" s="192" t="s">
        <v>1077</v>
      </c>
    </row>
    <row r="3662" spans="1:8" ht="16" customHeight="1">
      <c r="A3662" s="185">
        <v>9</v>
      </c>
      <c r="B3662" s="212" t="s">
        <v>14</v>
      </c>
      <c r="C3662" s="229" t="s">
        <v>3655</v>
      </c>
      <c r="D3662" s="224" t="s">
        <v>1046</v>
      </c>
      <c r="E3662" s="226"/>
      <c r="F3662" s="226">
        <v>3000</v>
      </c>
      <c r="G3662" s="227">
        <v>337327.08000000101</v>
      </c>
      <c r="H3662" s="192" t="s">
        <v>1075</v>
      </c>
    </row>
    <row r="3663" spans="1:8" ht="16" customHeight="1">
      <c r="A3663" s="185">
        <v>9</v>
      </c>
      <c r="B3663" s="212" t="s">
        <v>14</v>
      </c>
      <c r="C3663" s="229" t="s">
        <v>3656</v>
      </c>
      <c r="D3663" s="224" t="s">
        <v>1046</v>
      </c>
      <c r="E3663" s="226"/>
      <c r="F3663" s="226">
        <v>67</v>
      </c>
      <c r="G3663" s="227">
        <v>337260.08000000101</v>
      </c>
      <c r="H3663" s="192" t="s">
        <v>1077</v>
      </c>
    </row>
    <row r="3664" spans="1:8" ht="16" customHeight="1">
      <c r="A3664" s="185">
        <v>9</v>
      </c>
      <c r="B3664" s="212" t="s">
        <v>14</v>
      </c>
      <c r="C3664" s="229" t="s">
        <v>3657</v>
      </c>
      <c r="D3664" s="224" t="s">
        <v>1046</v>
      </c>
      <c r="E3664" s="226"/>
      <c r="F3664" s="226">
        <v>236</v>
      </c>
      <c r="G3664" s="227">
        <v>334196.88000000099</v>
      </c>
      <c r="H3664" s="192" t="s">
        <v>1075</v>
      </c>
    </row>
    <row r="3665" spans="1:8" ht="16" customHeight="1">
      <c r="A3665" s="185">
        <v>9</v>
      </c>
      <c r="B3665" s="212" t="s">
        <v>14</v>
      </c>
      <c r="C3665" s="229" t="s">
        <v>3658</v>
      </c>
      <c r="D3665" s="224" t="s">
        <v>1046</v>
      </c>
      <c r="E3665" s="226"/>
      <c r="F3665" s="226">
        <v>3227</v>
      </c>
      <c r="G3665" s="227">
        <v>330969.88000000099</v>
      </c>
      <c r="H3665" s="192" t="s">
        <v>1124</v>
      </c>
    </row>
    <row r="3666" spans="1:8" ht="16" customHeight="1">
      <c r="A3666" s="185">
        <v>9</v>
      </c>
      <c r="B3666" s="212" t="s">
        <v>14</v>
      </c>
      <c r="C3666" s="229" t="s">
        <v>3659</v>
      </c>
      <c r="D3666" s="224" t="s">
        <v>1046</v>
      </c>
      <c r="E3666" s="226"/>
      <c r="F3666" s="226">
        <v>615</v>
      </c>
      <c r="G3666" s="227">
        <v>330354.88000000099</v>
      </c>
      <c r="H3666" s="192" t="s">
        <v>1124</v>
      </c>
    </row>
    <row r="3667" spans="1:8" ht="16" customHeight="1">
      <c r="A3667" s="185">
        <v>9</v>
      </c>
      <c r="B3667" s="212" t="s">
        <v>14</v>
      </c>
      <c r="C3667" s="229" t="s">
        <v>3660</v>
      </c>
      <c r="D3667" s="224" t="s">
        <v>1046</v>
      </c>
      <c r="E3667" s="226"/>
      <c r="F3667" s="226">
        <v>833</v>
      </c>
      <c r="G3667" s="227">
        <v>329521.88000000099</v>
      </c>
      <c r="H3667" s="192" t="s">
        <v>1124</v>
      </c>
    </row>
    <row r="3668" spans="1:8" ht="16" customHeight="1">
      <c r="A3668" s="185">
        <v>9</v>
      </c>
      <c r="B3668" s="212" t="s">
        <v>14</v>
      </c>
      <c r="C3668" s="229" t="s">
        <v>3661</v>
      </c>
      <c r="D3668" s="224" t="s">
        <v>1046</v>
      </c>
      <c r="E3668" s="226"/>
      <c r="F3668" s="226">
        <v>300</v>
      </c>
      <c r="G3668" s="227">
        <v>329221.88000000099</v>
      </c>
      <c r="H3668" s="192" t="s">
        <v>1077</v>
      </c>
    </row>
    <row r="3669" spans="1:8" ht="16" customHeight="1">
      <c r="A3669" s="185">
        <v>9</v>
      </c>
      <c r="B3669" s="212" t="s">
        <v>14</v>
      </c>
      <c r="C3669" s="229" t="s">
        <v>3662</v>
      </c>
      <c r="D3669" s="224" t="s">
        <v>1046</v>
      </c>
      <c r="E3669" s="226"/>
      <c r="F3669" s="226">
        <v>300</v>
      </c>
      <c r="G3669" s="227">
        <v>328921.88000000099</v>
      </c>
      <c r="H3669" s="192" t="s">
        <v>1077</v>
      </c>
    </row>
    <row r="3670" spans="1:8" ht="16" customHeight="1">
      <c r="A3670" s="185">
        <v>9</v>
      </c>
      <c r="B3670" s="212" t="s">
        <v>14</v>
      </c>
      <c r="C3670" s="229" t="s">
        <v>3663</v>
      </c>
      <c r="D3670" s="224" t="s">
        <v>1046</v>
      </c>
      <c r="E3670" s="226"/>
      <c r="F3670" s="226">
        <v>200</v>
      </c>
      <c r="G3670" s="227">
        <v>328721.88000000099</v>
      </c>
      <c r="H3670" s="192" t="s">
        <v>1077</v>
      </c>
    </row>
    <row r="3671" spans="1:8" ht="16" customHeight="1">
      <c r="A3671" s="185">
        <v>9</v>
      </c>
      <c r="B3671" s="212" t="s">
        <v>14</v>
      </c>
      <c r="C3671" s="229" t="s">
        <v>3664</v>
      </c>
      <c r="D3671" s="224" t="s">
        <v>1046</v>
      </c>
      <c r="E3671" s="226"/>
      <c r="F3671" s="226">
        <v>4000</v>
      </c>
      <c r="G3671" s="227">
        <v>324721.88000000099</v>
      </c>
      <c r="H3671" s="192" t="s">
        <v>1050</v>
      </c>
    </row>
    <row r="3672" spans="1:8" ht="16" customHeight="1">
      <c r="A3672" s="185">
        <v>9</v>
      </c>
      <c r="B3672" s="212" t="s">
        <v>14</v>
      </c>
      <c r="C3672" s="229" t="s">
        <v>3665</v>
      </c>
      <c r="D3672" s="224" t="s">
        <v>1046</v>
      </c>
      <c r="E3672" s="226"/>
      <c r="F3672" s="226">
        <v>240</v>
      </c>
      <c r="G3672" s="227">
        <v>324481.88000000099</v>
      </c>
      <c r="H3672" s="192" t="s">
        <v>1075</v>
      </c>
    </row>
    <row r="3673" spans="1:8" ht="16" customHeight="1">
      <c r="A3673" s="185">
        <v>9</v>
      </c>
      <c r="B3673" s="212" t="s">
        <v>14</v>
      </c>
      <c r="C3673" s="229" t="s">
        <v>3666</v>
      </c>
      <c r="D3673" s="224" t="s">
        <v>1046</v>
      </c>
      <c r="E3673" s="226"/>
      <c r="F3673" s="226">
        <v>240.1</v>
      </c>
      <c r="G3673" s="227">
        <v>324241.78000000102</v>
      </c>
      <c r="H3673" s="192" t="s">
        <v>1075</v>
      </c>
    </row>
    <row r="3674" spans="1:8" ht="16" customHeight="1">
      <c r="A3674" s="185">
        <v>9</v>
      </c>
      <c r="B3674" s="212" t="s">
        <v>14</v>
      </c>
      <c r="C3674" s="229" t="s">
        <v>3667</v>
      </c>
      <c r="D3674" s="224" t="s">
        <v>1046</v>
      </c>
      <c r="E3674" s="226"/>
      <c r="F3674" s="226">
        <v>2000</v>
      </c>
      <c r="G3674" s="227">
        <v>322241.78000000102</v>
      </c>
      <c r="H3674" s="192" t="s">
        <v>1053</v>
      </c>
    </row>
    <row r="3675" spans="1:8" ht="16" customHeight="1">
      <c r="A3675" s="185">
        <v>9</v>
      </c>
      <c r="B3675" s="212" t="s">
        <v>14</v>
      </c>
      <c r="C3675" s="229" t="s">
        <v>3668</v>
      </c>
      <c r="D3675" s="224" t="s">
        <v>1046</v>
      </c>
      <c r="E3675" s="226"/>
      <c r="F3675" s="226">
        <v>70899</v>
      </c>
      <c r="G3675" s="227">
        <v>251342.78000000099</v>
      </c>
      <c r="H3675" s="192" t="s">
        <v>1110</v>
      </c>
    </row>
    <row r="3676" spans="1:8" ht="16" customHeight="1">
      <c r="A3676" s="185">
        <v>9</v>
      </c>
      <c r="B3676" s="212" t="s">
        <v>14</v>
      </c>
      <c r="C3676" s="229" t="s">
        <v>1165</v>
      </c>
      <c r="D3676" s="224" t="s">
        <v>1046</v>
      </c>
      <c r="E3676" s="226"/>
      <c r="F3676" s="226">
        <v>98.63</v>
      </c>
      <c r="G3676" s="227">
        <v>248244.15000000101</v>
      </c>
      <c r="H3676" s="192" t="s">
        <v>1071</v>
      </c>
    </row>
    <row r="3677" spans="1:8" ht="16" customHeight="1">
      <c r="A3677" s="185">
        <v>9</v>
      </c>
      <c r="B3677" s="212" t="s">
        <v>14</v>
      </c>
      <c r="C3677" s="229" t="s">
        <v>1165</v>
      </c>
      <c r="D3677" s="224" t="s">
        <v>1046</v>
      </c>
      <c r="E3677" s="226"/>
      <c r="F3677" s="226">
        <v>12.1</v>
      </c>
      <c r="G3677" s="227">
        <v>248232.05000000101</v>
      </c>
      <c r="H3677" s="192" t="s">
        <v>1071</v>
      </c>
    </row>
    <row r="3678" spans="1:8" ht="16" customHeight="1">
      <c r="A3678" s="185">
        <v>9</v>
      </c>
      <c r="B3678" s="212" t="s">
        <v>14</v>
      </c>
      <c r="C3678" s="229" t="s">
        <v>1165</v>
      </c>
      <c r="D3678" s="224" t="s">
        <v>1046</v>
      </c>
      <c r="E3678" s="226"/>
      <c r="F3678" s="226"/>
      <c r="G3678" s="227">
        <v>248232.05000000101</v>
      </c>
      <c r="H3678" s="192" t="s">
        <v>1071</v>
      </c>
    </row>
    <row r="3679" spans="1:8" ht="16" customHeight="1">
      <c r="A3679" s="185">
        <v>9</v>
      </c>
      <c r="B3679" s="212" t="s">
        <v>14</v>
      </c>
      <c r="C3679" s="229" t="s">
        <v>3669</v>
      </c>
      <c r="D3679" s="203" t="s">
        <v>1046</v>
      </c>
      <c r="E3679" s="226"/>
      <c r="F3679" s="226">
        <v>26648</v>
      </c>
      <c r="G3679" s="227">
        <v>44270.560000001198</v>
      </c>
      <c r="H3679" s="192" t="s">
        <v>1102</v>
      </c>
    </row>
    <row r="3680" spans="1:8" ht="16" customHeight="1">
      <c r="A3680" s="185">
        <v>16</v>
      </c>
      <c r="B3680" s="212" t="s">
        <v>14</v>
      </c>
      <c r="C3680" s="278" t="s">
        <v>3670</v>
      </c>
      <c r="D3680" s="203" t="s">
        <v>1046</v>
      </c>
      <c r="E3680" s="204"/>
      <c r="F3680" s="204">
        <v>8900</v>
      </c>
      <c r="G3680" s="205">
        <v>1363147.4</v>
      </c>
      <c r="H3680" s="192" t="s">
        <v>1047</v>
      </c>
    </row>
    <row r="3681" spans="1:8" ht="16" customHeight="1">
      <c r="A3681" s="185">
        <v>16</v>
      </c>
      <c r="B3681" s="212" t="s">
        <v>14</v>
      </c>
      <c r="C3681" s="210" t="s">
        <v>3671</v>
      </c>
      <c r="D3681" s="203" t="s">
        <v>1046</v>
      </c>
      <c r="E3681" s="204"/>
      <c r="F3681" s="204">
        <v>8000</v>
      </c>
      <c r="G3681" s="205">
        <v>493438</v>
      </c>
      <c r="H3681" s="192" t="s">
        <v>1050</v>
      </c>
    </row>
    <row r="3682" spans="1:8" ht="16" customHeight="1">
      <c r="A3682" s="185">
        <v>19</v>
      </c>
      <c r="B3682" s="212" t="s">
        <v>14</v>
      </c>
      <c r="C3682" s="202" t="s">
        <v>1165</v>
      </c>
      <c r="D3682" s="203" t="s">
        <v>1046</v>
      </c>
      <c r="E3682" s="204"/>
      <c r="F3682" s="204">
        <v>29.45</v>
      </c>
      <c r="G3682" s="205">
        <v>5403.84</v>
      </c>
      <c r="H3682" s="192" t="s">
        <v>1071</v>
      </c>
    </row>
    <row r="3683" spans="1:8" ht="16" customHeight="1">
      <c r="A3683" s="185">
        <v>19</v>
      </c>
      <c r="B3683" s="212" t="s">
        <v>14</v>
      </c>
      <c r="C3683" s="202" t="s">
        <v>1165</v>
      </c>
      <c r="D3683" s="203" t="s">
        <v>1046</v>
      </c>
      <c r="E3683" s="204"/>
      <c r="F3683" s="204">
        <v>29.45</v>
      </c>
      <c r="G3683" s="205">
        <v>5374.39</v>
      </c>
      <c r="H3683" s="192" t="s">
        <v>1071</v>
      </c>
    </row>
    <row r="3684" spans="1:8" ht="16" customHeight="1">
      <c r="A3684" s="185">
        <v>19</v>
      </c>
      <c r="B3684" s="212" t="s">
        <v>14</v>
      </c>
      <c r="C3684" s="202" t="s">
        <v>1165</v>
      </c>
      <c r="D3684" s="203" t="s">
        <v>1046</v>
      </c>
      <c r="E3684" s="204"/>
      <c r="F3684" s="204">
        <v>31.92</v>
      </c>
      <c r="G3684" s="205">
        <v>5342.47</v>
      </c>
      <c r="H3684" s="192" t="s">
        <v>1071</v>
      </c>
    </row>
    <row r="3685" spans="1:8" ht="16" customHeight="1">
      <c r="A3685" s="185">
        <v>19</v>
      </c>
      <c r="B3685" s="212" t="s">
        <v>14</v>
      </c>
      <c r="C3685" s="202" t="s">
        <v>1165</v>
      </c>
      <c r="D3685" s="203" t="s">
        <v>1046</v>
      </c>
      <c r="E3685" s="204"/>
      <c r="F3685" s="204">
        <v>29.45</v>
      </c>
      <c r="G3685" s="205">
        <v>5313.02</v>
      </c>
      <c r="H3685" s="192" t="s">
        <v>1071</v>
      </c>
    </row>
    <row r="3686" spans="1:8" ht="16" customHeight="1">
      <c r="A3686" s="185">
        <v>19</v>
      </c>
      <c r="B3686" s="212" t="s">
        <v>14</v>
      </c>
      <c r="C3686" s="202" t="s">
        <v>1165</v>
      </c>
      <c r="D3686" s="203" t="s">
        <v>1046</v>
      </c>
      <c r="E3686" s="204"/>
      <c r="F3686" s="204">
        <v>58.62</v>
      </c>
      <c r="G3686" s="205">
        <v>5254.4</v>
      </c>
      <c r="H3686" s="192" t="s">
        <v>1071</v>
      </c>
    </row>
    <row r="3687" spans="1:8" ht="16" customHeight="1">
      <c r="A3687" s="185">
        <v>19</v>
      </c>
      <c r="B3687" s="212" t="s">
        <v>14</v>
      </c>
      <c r="C3687" s="202" t="s">
        <v>1165</v>
      </c>
      <c r="D3687" s="203" t="s">
        <v>1046</v>
      </c>
      <c r="E3687" s="204"/>
      <c r="F3687" s="204">
        <v>29.45</v>
      </c>
      <c r="G3687" s="205">
        <v>5224.95</v>
      </c>
      <c r="H3687" s="192" t="s">
        <v>1071</v>
      </c>
    </row>
    <row r="3688" spans="1:8" ht="16" customHeight="1">
      <c r="A3688" s="185">
        <v>19</v>
      </c>
      <c r="B3688" s="212" t="s">
        <v>14</v>
      </c>
      <c r="C3688" s="202" t="s">
        <v>1165</v>
      </c>
      <c r="D3688" s="203" t="s">
        <v>1046</v>
      </c>
      <c r="E3688" s="204"/>
      <c r="F3688" s="204">
        <v>9.1199999999999992</v>
      </c>
      <c r="G3688" s="205">
        <v>5215.83</v>
      </c>
      <c r="H3688" s="192" t="s">
        <v>1071</v>
      </c>
    </row>
    <row r="3689" spans="1:8" ht="16" customHeight="1">
      <c r="A3689" s="185">
        <v>19</v>
      </c>
      <c r="B3689" s="212" t="s">
        <v>14</v>
      </c>
      <c r="C3689" s="202" t="s">
        <v>1165</v>
      </c>
      <c r="D3689" s="203" t="s">
        <v>1046</v>
      </c>
      <c r="E3689" s="204"/>
      <c r="F3689" s="204">
        <v>8.5500000000000007</v>
      </c>
      <c r="G3689" s="205">
        <v>5207.28</v>
      </c>
      <c r="H3689" s="192" t="s">
        <v>1071</v>
      </c>
    </row>
    <row r="3690" spans="1:8" ht="16" customHeight="1">
      <c r="A3690" s="185">
        <v>19</v>
      </c>
      <c r="B3690" s="212" t="s">
        <v>14</v>
      </c>
      <c r="C3690" s="202" t="s">
        <v>1165</v>
      </c>
      <c r="D3690" s="203" t="s">
        <v>1046</v>
      </c>
      <c r="E3690" s="204"/>
      <c r="F3690" s="204">
        <v>22.76</v>
      </c>
      <c r="G3690" s="205">
        <v>5184.5200000000004</v>
      </c>
      <c r="H3690" s="192" t="s">
        <v>1071</v>
      </c>
    </row>
    <row r="3691" spans="1:8" ht="16" customHeight="1">
      <c r="A3691" s="185">
        <v>19</v>
      </c>
      <c r="B3691" s="212" t="s">
        <v>14</v>
      </c>
      <c r="C3691" s="202" t="s">
        <v>1165</v>
      </c>
      <c r="D3691" s="203" t="s">
        <v>1046</v>
      </c>
      <c r="E3691" s="204"/>
      <c r="F3691" s="204">
        <v>89.19</v>
      </c>
      <c r="G3691" s="205">
        <v>5095.33</v>
      </c>
      <c r="H3691" s="192" t="s">
        <v>1071</v>
      </c>
    </row>
    <row r="3692" spans="1:8" ht="16" customHeight="1">
      <c r="A3692" s="185">
        <v>19</v>
      </c>
      <c r="B3692" s="212" t="s">
        <v>14</v>
      </c>
      <c r="C3692" s="202" t="s">
        <v>1165</v>
      </c>
      <c r="D3692" s="203" t="s">
        <v>1046</v>
      </c>
      <c r="E3692" s="204"/>
      <c r="F3692" s="204">
        <v>14.25</v>
      </c>
      <c r="G3692" s="205">
        <v>5081.08</v>
      </c>
      <c r="H3692" s="192" t="s">
        <v>1071</v>
      </c>
    </row>
    <row r="3693" spans="1:8" ht="16" customHeight="1">
      <c r="A3693" s="185">
        <v>19</v>
      </c>
      <c r="B3693" s="212" t="s">
        <v>14</v>
      </c>
      <c r="C3693" s="202" t="s">
        <v>1165</v>
      </c>
      <c r="D3693" s="203" t="s">
        <v>1046</v>
      </c>
      <c r="E3693" s="204"/>
      <c r="F3693" s="204">
        <v>79.8</v>
      </c>
      <c r="G3693" s="205">
        <v>5001.28</v>
      </c>
      <c r="H3693" s="192" t="s">
        <v>1071</v>
      </c>
    </row>
    <row r="3694" spans="1:8" ht="16" customHeight="1">
      <c r="A3694" s="185">
        <v>19</v>
      </c>
      <c r="B3694" s="212" t="s">
        <v>14</v>
      </c>
      <c r="C3694" s="202" t="s">
        <v>1165</v>
      </c>
      <c r="D3694" s="203" t="s">
        <v>1046</v>
      </c>
      <c r="E3694" s="204"/>
      <c r="F3694" s="204">
        <v>14.25</v>
      </c>
      <c r="G3694" s="205">
        <v>4987.03</v>
      </c>
      <c r="H3694" s="192" t="s">
        <v>1071</v>
      </c>
    </row>
    <row r="3695" spans="1:8" ht="16" customHeight="1">
      <c r="A3695" s="185">
        <v>19</v>
      </c>
      <c r="B3695" s="212" t="s">
        <v>14</v>
      </c>
      <c r="C3695" s="202" t="s">
        <v>1165</v>
      </c>
      <c r="D3695" s="203" t="s">
        <v>1046</v>
      </c>
      <c r="E3695" s="204"/>
      <c r="F3695" s="204">
        <v>85.12</v>
      </c>
      <c r="G3695" s="205">
        <v>4901.91</v>
      </c>
      <c r="H3695" s="192" t="s">
        <v>1071</v>
      </c>
    </row>
    <row r="3696" spans="1:8" ht="16" customHeight="1">
      <c r="A3696" s="185">
        <v>19</v>
      </c>
      <c r="B3696" s="212" t="s">
        <v>14</v>
      </c>
      <c r="C3696" s="202" t="s">
        <v>1165</v>
      </c>
      <c r="D3696" s="203" t="s">
        <v>1046</v>
      </c>
      <c r="E3696" s="204"/>
      <c r="F3696" s="204">
        <v>10.1</v>
      </c>
      <c r="G3696" s="205">
        <v>4891.8100000000004</v>
      </c>
      <c r="H3696" s="192" t="s">
        <v>1071</v>
      </c>
    </row>
    <row r="3697" spans="1:8" ht="16" customHeight="1">
      <c r="A3697" s="185">
        <v>19</v>
      </c>
      <c r="B3697" s="212" t="s">
        <v>14</v>
      </c>
      <c r="C3697" s="202" t="s">
        <v>1165</v>
      </c>
      <c r="D3697" s="203" t="s">
        <v>1046</v>
      </c>
      <c r="E3697" s="204"/>
      <c r="F3697" s="204">
        <v>12.22</v>
      </c>
      <c r="G3697" s="205">
        <v>4879.59</v>
      </c>
      <c r="H3697" s="192" t="s">
        <v>1071</v>
      </c>
    </row>
    <row r="3698" spans="1:8" ht="16" customHeight="1">
      <c r="A3698" s="185">
        <v>19</v>
      </c>
      <c r="B3698" s="212" t="s">
        <v>14</v>
      </c>
      <c r="C3698" s="202" t="s">
        <v>1165</v>
      </c>
      <c r="D3698" s="203" t="s">
        <v>1046</v>
      </c>
      <c r="E3698" s="204"/>
      <c r="F3698" s="204">
        <v>7.6</v>
      </c>
      <c r="G3698" s="205">
        <v>4871.99</v>
      </c>
      <c r="H3698" s="192" t="s">
        <v>1071</v>
      </c>
    </row>
    <row r="3699" spans="1:8" ht="16" customHeight="1">
      <c r="A3699" s="185">
        <v>19</v>
      </c>
      <c r="B3699" s="212" t="s">
        <v>14</v>
      </c>
      <c r="C3699" s="202" t="s">
        <v>1165</v>
      </c>
      <c r="D3699" s="203" t="s">
        <v>1046</v>
      </c>
      <c r="E3699" s="204"/>
      <c r="F3699" s="204">
        <v>5.7</v>
      </c>
      <c r="G3699" s="205">
        <v>4866.29</v>
      </c>
      <c r="H3699" s="192" t="s">
        <v>1071</v>
      </c>
    </row>
    <row r="3700" spans="1:8" ht="16" customHeight="1">
      <c r="A3700" s="185">
        <v>19</v>
      </c>
      <c r="B3700" s="212" t="s">
        <v>14</v>
      </c>
      <c r="C3700" s="202" t="s">
        <v>1165</v>
      </c>
      <c r="D3700" s="203" t="s">
        <v>1046</v>
      </c>
      <c r="E3700" s="204"/>
      <c r="F3700" s="204">
        <v>258.04000000000002</v>
      </c>
      <c r="G3700" s="205">
        <v>4608.25</v>
      </c>
      <c r="H3700" s="192" t="s">
        <v>1071</v>
      </c>
    </row>
    <row r="3701" spans="1:8" ht="16" customHeight="1">
      <c r="A3701" s="185">
        <v>19</v>
      </c>
      <c r="B3701" s="212" t="s">
        <v>14</v>
      </c>
      <c r="C3701" s="202" t="s">
        <v>3672</v>
      </c>
      <c r="D3701" s="203" t="s">
        <v>1046</v>
      </c>
      <c r="E3701" s="204"/>
      <c r="F3701" s="204">
        <v>248.53</v>
      </c>
      <c r="G3701" s="205">
        <v>4359.72</v>
      </c>
      <c r="H3701" s="192" t="s">
        <v>1106</v>
      </c>
    </row>
    <row r="3702" spans="1:8" ht="16" customHeight="1">
      <c r="A3702" s="185">
        <v>19</v>
      </c>
      <c r="B3702" s="212" t="s">
        <v>14</v>
      </c>
      <c r="C3702" s="202" t="s">
        <v>1165</v>
      </c>
      <c r="D3702" s="203" t="s">
        <v>1046</v>
      </c>
      <c r="E3702" s="204"/>
      <c r="F3702" s="204">
        <v>244.74</v>
      </c>
      <c r="G3702" s="205">
        <v>4114.9799999999996</v>
      </c>
      <c r="H3702" s="192" t="s">
        <v>1071</v>
      </c>
    </row>
    <row r="3703" spans="1:8" ht="16" customHeight="1">
      <c r="A3703" s="185">
        <v>19</v>
      </c>
      <c r="B3703" s="212" t="s">
        <v>14</v>
      </c>
      <c r="C3703" s="202" t="s">
        <v>1165</v>
      </c>
      <c r="D3703" s="203" t="s">
        <v>1046</v>
      </c>
      <c r="E3703" s="204"/>
      <c r="F3703" s="204">
        <v>21.38</v>
      </c>
      <c r="G3703" s="205">
        <v>4093.6</v>
      </c>
      <c r="H3703" s="192" t="s">
        <v>1071</v>
      </c>
    </row>
    <row r="3704" spans="1:8" ht="16" customHeight="1">
      <c r="A3704" s="185">
        <v>20</v>
      </c>
      <c r="B3704" s="212" t="s">
        <v>14</v>
      </c>
      <c r="C3704" s="210" t="s">
        <v>3673</v>
      </c>
      <c r="D3704" s="203" t="s">
        <v>1046</v>
      </c>
      <c r="E3704" s="204"/>
      <c r="F3704" s="204">
        <v>300</v>
      </c>
      <c r="G3704" s="205">
        <v>26791.220000000401</v>
      </c>
      <c r="H3704" s="192" t="s">
        <v>1128</v>
      </c>
    </row>
    <row r="3705" spans="1:8" ht="16" customHeight="1">
      <c r="A3705" s="185">
        <v>20</v>
      </c>
      <c r="B3705" s="212" t="s">
        <v>14</v>
      </c>
      <c r="C3705" s="210" t="s">
        <v>3674</v>
      </c>
      <c r="D3705" s="203" t="s">
        <v>1046</v>
      </c>
      <c r="E3705" s="204"/>
      <c r="F3705" s="204">
        <v>3964.13</v>
      </c>
      <c r="G3705" s="205">
        <v>22827.0900000004</v>
      </c>
      <c r="H3705" s="192" t="s">
        <v>1087</v>
      </c>
    </row>
    <row r="3706" spans="1:8" ht="16" customHeight="1">
      <c r="A3706" s="185">
        <v>20</v>
      </c>
      <c r="B3706" s="212" t="s">
        <v>14</v>
      </c>
      <c r="C3706" s="210" t="s">
        <v>3675</v>
      </c>
      <c r="D3706" s="203" t="s">
        <v>1046</v>
      </c>
      <c r="E3706" s="204"/>
      <c r="F3706" s="204">
        <v>3994.71</v>
      </c>
      <c r="G3706" s="205">
        <v>16655.620000000301</v>
      </c>
      <c r="H3706" s="192" t="s">
        <v>1087</v>
      </c>
    </row>
    <row r="3707" spans="1:8" ht="16" customHeight="1">
      <c r="A3707" s="185">
        <v>27</v>
      </c>
      <c r="B3707" s="212" t="s">
        <v>12</v>
      </c>
      <c r="C3707" s="210" t="s">
        <v>3676</v>
      </c>
      <c r="D3707" s="203" t="s">
        <v>1046</v>
      </c>
      <c r="E3707" s="204"/>
      <c r="F3707" s="204">
        <v>36531.67</v>
      </c>
      <c r="G3707" s="205"/>
      <c r="H3707" s="192" t="s">
        <v>1087</v>
      </c>
    </row>
    <row r="3708" spans="1:8" ht="16" customHeight="1">
      <c r="A3708" s="185">
        <v>27</v>
      </c>
      <c r="B3708" s="212" t="s">
        <v>14</v>
      </c>
      <c r="C3708" s="210" t="s">
        <v>3677</v>
      </c>
      <c r="D3708" s="203" t="s">
        <v>1046</v>
      </c>
      <c r="E3708" s="204"/>
      <c r="F3708" s="204">
        <v>5340</v>
      </c>
      <c r="G3708" s="205">
        <v>20347.550000000199</v>
      </c>
      <c r="H3708" s="192" t="s">
        <v>1102</v>
      </c>
    </row>
    <row r="3709" spans="1:8" ht="16" customHeight="1">
      <c r="A3709" s="185">
        <v>27</v>
      </c>
      <c r="B3709" s="212" t="s">
        <v>14</v>
      </c>
      <c r="C3709" s="210" t="s">
        <v>3678</v>
      </c>
      <c r="D3709" s="203" t="s">
        <v>1046</v>
      </c>
      <c r="E3709" s="204"/>
      <c r="F3709" s="204">
        <v>30348.77</v>
      </c>
      <c r="G3709" s="205"/>
      <c r="H3709" s="192" t="s">
        <v>1087</v>
      </c>
    </row>
    <row r="3710" spans="1:8" ht="16" customHeight="1">
      <c r="A3710" s="185">
        <v>27</v>
      </c>
      <c r="B3710" s="212" t="s">
        <v>14</v>
      </c>
      <c r="C3710" s="210" t="s">
        <v>3679</v>
      </c>
      <c r="D3710" s="203" t="s">
        <v>1046</v>
      </c>
      <c r="E3710" s="204"/>
      <c r="F3710" s="204">
        <v>4980.5</v>
      </c>
      <c r="G3710" s="205">
        <v>10317.0000000002</v>
      </c>
      <c r="H3710" s="192" t="s">
        <v>1102</v>
      </c>
    </row>
    <row r="3711" spans="1:8" ht="16" customHeight="1">
      <c r="A3711" s="185">
        <v>29</v>
      </c>
      <c r="B3711" s="212" t="s">
        <v>14</v>
      </c>
      <c r="C3711" s="210" t="s">
        <v>3680</v>
      </c>
      <c r="D3711" s="203" t="s">
        <v>1046</v>
      </c>
      <c r="E3711" s="204"/>
      <c r="F3711" s="204">
        <v>6401.89</v>
      </c>
      <c r="G3711" s="205">
        <v>18278.18</v>
      </c>
      <c r="H3711" s="192" t="s">
        <v>1106</v>
      </c>
    </row>
    <row r="3712" spans="1:8" ht="16" customHeight="1">
      <c r="A3712" s="185">
        <v>29</v>
      </c>
      <c r="B3712" s="212" t="s">
        <v>14</v>
      </c>
      <c r="C3712" s="210" t="s">
        <v>3681</v>
      </c>
      <c r="D3712" s="203" t="s">
        <v>1046</v>
      </c>
      <c r="E3712" s="204"/>
      <c r="F3712" s="204">
        <v>3760</v>
      </c>
      <c r="G3712" s="205">
        <v>13348.34</v>
      </c>
      <c r="H3712" s="192" t="s">
        <v>1106</v>
      </c>
    </row>
    <row r="3713" spans="1:8" ht="16" customHeight="1">
      <c r="A3713" s="185">
        <v>29</v>
      </c>
      <c r="B3713" s="212" t="s">
        <v>14</v>
      </c>
      <c r="C3713" s="210" t="s">
        <v>3682</v>
      </c>
      <c r="D3713" s="203" t="s">
        <v>1046</v>
      </c>
      <c r="E3713" s="204"/>
      <c r="F3713" s="204">
        <v>13065.33</v>
      </c>
      <c r="G3713" s="205">
        <v>10174.68</v>
      </c>
      <c r="H3713" s="192" t="s">
        <v>1097</v>
      </c>
    </row>
    <row r="3714" spans="1:8" ht="16" customHeight="1">
      <c r="A3714" s="185">
        <v>31</v>
      </c>
      <c r="B3714" s="212" t="s">
        <v>14</v>
      </c>
      <c r="C3714" s="210" t="s">
        <v>3683</v>
      </c>
      <c r="D3714" s="203" t="s">
        <v>1046</v>
      </c>
      <c r="E3714" s="204"/>
      <c r="F3714" s="204">
        <v>266</v>
      </c>
      <c r="G3714" s="205">
        <v>124562.9</v>
      </c>
      <c r="H3714" s="192" t="s">
        <v>1128</v>
      </c>
    </row>
    <row r="3715" spans="1:8" ht="16" customHeight="1">
      <c r="A3715" s="185">
        <v>31</v>
      </c>
      <c r="B3715" s="212" t="s">
        <v>14</v>
      </c>
      <c r="C3715" s="210" t="s">
        <v>3684</v>
      </c>
      <c r="D3715" s="271" t="s">
        <v>1046</v>
      </c>
      <c r="E3715" s="204"/>
      <c r="F3715" s="204">
        <v>489.77</v>
      </c>
      <c r="G3715" s="205">
        <v>124073.13</v>
      </c>
      <c r="H3715" s="192" t="s">
        <v>1075</v>
      </c>
    </row>
    <row r="3716" spans="1:8" ht="16" customHeight="1">
      <c r="A3716" s="185">
        <v>31</v>
      </c>
      <c r="B3716" s="212" t="s">
        <v>14</v>
      </c>
      <c r="C3716" s="210" t="s">
        <v>3685</v>
      </c>
      <c r="D3716" s="271" t="s">
        <v>1046</v>
      </c>
      <c r="E3716" s="204"/>
      <c r="F3716" s="204">
        <v>1100</v>
      </c>
      <c r="G3716" s="205">
        <v>122973.13</v>
      </c>
      <c r="H3716" s="192" t="s">
        <v>1047</v>
      </c>
    </row>
    <row r="3717" spans="1:8" ht="16" customHeight="1">
      <c r="A3717" s="185">
        <v>31</v>
      </c>
      <c r="B3717" s="212" t="s">
        <v>14</v>
      </c>
      <c r="C3717" s="210" t="s">
        <v>3686</v>
      </c>
      <c r="D3717" s="271" t="s">
        <v>1046</v>
      </c>
      <c r="E3717" s="204"/>
      <c r="F3717" s="204">
        <v>400</v>
      </c>
      <c r="G3717" s="205">
        <v>122573.13</v>
      </c>
      <c r="H3717" s="192" t="s">
        <v>1047</v>
      </c>
    </row>
    <row r="3718" spans="1:8" ht="16" customHeight="1">
      <c r="A3718" s="185">
        <v>31</v>
      </c>
      <c r="B3718" s="212" t="s">
        <v>14</v>
      </c>
      <c r="C3718" s="210" t="s">
        <v>3687</v>
      </c>
      <c r="D3718" s="271" t="s">
        <v>1046</v>
      </c>
      <c r="E3718" s="204"/>
      <c r="F3718" s="204">
        <v>540</v>
      </c>
      <c r="G3718" s="205">
        <v>122033.13</v>
      </c>
      <c r="H3718" s="192" t="s">
        <v>1047</v>
      </c>
    </row>
    <row r="3719" spans="1:8" ht="16" customHeight="1">
      <c r="A3719" s="185">
        <v>31</v>
      </c>
      <c r="B3719" s="212" t="s">
        <v>14</v>
      </c>
      <c r="C3719" s="210" t="s">
        <v>3688</v>
      </c>
      <c r="D3719" s="271" t="s">
        <v>1046</v>
      </c>
      <c r="E3719" s="204"/>
      <c r="F3719" s="204">
        <v>2168.5</v>
      </c>
      <c r="G3719" s="205">
        <v>119864.63</v>
      </c>
      <c r="H3719" s="192" t="s">
        <v>1047</v>
      </c>
    </row>
    <row r="3720" spans="1:8" ht="16" customHeight="1">
      <c r="A3720" s="185">
        <v>31</v>
      </c>
      <c r="B3720" s="212" t="s">
        <v>14</v>
      </c>
      <c r="C3720" s="210" t="s">
        <v>3689</v>
      </c>
      <c r="D3720" s="271" t="s">
        <v>1046</v>
      </c>
      <c r="E3720" s="204"/>
      <c r="F3720" s="204">
        <v>98</v>
      </c>
      <c r="G3720" s="205">
        <v>119766.63</v>
      </c>
      <c r="H3720" s="192" t="s">
        <v>1077</v>
      </c>
    </row>
    <row r="3721" spans="1:8" ht="16" customHeight="1">
      <c r="A3721" s="185">
        <v>31</v>
      </c>
      <c r="B3721" s="212" t="s">
        <v>14</v>
      </c>
      <c r="C3721" s="210" t="s">
        <v>3690</v>
      </c>
      <c r="D3721" s="271" t="s">
        <v>1046</v>
      </c>
      <c r="E3721" s="204"/>
      <c r="F3721" s="204">
        <v>800</v>
      </c>
      <c r="G3721" s="205">
        <v>118966.63</v>
      </c>
      <c r="H3721" s="192" t="s">
        <v>1053</v>
      </c>
    </row>
    <row r="3722" spans="1:8" ht="16" customHeight="1">
      <c r="A3722" s="185">
        <v>31</v>
      </c>
      <c r="B3722" s="212" t="s">
        <v>14</v>
      </c>
      <c r="C3722" s="210" t="s">
        <v>3691</v>
      </c>
      <c r="D3722" s="271" t="s">
        <v>1046</v>
      </c>
      <c r="E3722" s="204"/>
      <c r="F3722" s="204">
        <v>60</v>
      </c>
      <c r="G3722" s="205">
        <v>118906.63</v>
      </c>
      <c r="H3722" s="192" t="s">
        <v>1047</v>
      </c>
    </row>
    <row r="3723" spans="1:8" ht="16" customHeight="1">
      <c r="A3723" s="185">
        <v>31</v>
      </c>
      <c r="B3723" s="212" t="s">
        <v>14</v>
      </c>
      <c r="C3723" s="278" t="s">
        <v>3692</v>
      </c>
      <c r="D3723" s="271" t="s">
        <v>1046</v>
      </c>
      <c r="E3723" s="204"/>
      <c r="F3723" s="204">
        <v>40</v>
      </c>
      <c r="G3723" s="205">
        <v>118866.63</v>
      </c>
      <c r="H3723" s="192" t="s">
        <v>1077</v>
      </c>
    </row>
    <row r="3724" spans="1:8" ht="16" customHeight="1">
      <c r="A3724" s="185">
        <v>31</v>
      </c>
      <c r="B3724" s="212" t="s">
        <v>14</v>
      </c>
      <c r="C3724" s="278" t="s">
        <v>3693</v>
      </c>
      <c r="D3724" s="271" t="s">
        <v>1046</v>
      </c>
      <c r="E3724" s="204"/>
      <c r="F3724" s="204">
        <v>788</v>
      </c>
      <c r="G3724" s="205">
        <v>118078.63</v>
      </c>
      <c r="H3724" s="192" t="s">
        <v>1112</v>
      </c>
    </row>
    <row r="3725" spans="1:8" ht="16" customHeight="1">
      <c r="A3725" s="185">
        <v>31</v>
      </c>
      <c r="B3725" s="212" t="s">
        <v>14</v>
      </c>
      <c r="C3725" s="210" t="s">
        <v>3694</v>
      </c>
      <c r="D3725" s="271" t="s">
        <v>1046</v>
      </c>
      <c r="E3725" s="204"/>
      <c r="F3725" s="204">
        <v>56.5</v>
      </c>
      <c r="G3725" s="205">
        <v>118022.13</v>
      </c>
      <c r="H3725" s="192" t="s">
        <v>1075</v>
      </c>
    </row>
    <row r="3726" spans="1:8" ht="16" customHeight="1">
      <c r="A3726" s="185">
        <v>31</v>
      </c>
      <c r="B3726" s="212" t="s">
        <v>14</v>
      </c>
      <c r="C3726" s="210" t="s">
        <v>3695</v>
      </c>
      <c r="D3726" s="271" t="s">
        <v>1046</v>
      </c>
      <c r="E3726" s="204"/>
      <c r="F3726" s="204">
        <v>1792.25</v>
      </c>
      <c r="G3726" s="205">
        <v>116229.88</v>
      </c>
      <c r="H3726" s="192" t="s">
        <v>1047</v>
      </c>
    </row>
    <row r="3727" spans="1:8" ht="16" customHeight="1">
      <c r="A3727" s="185">
        <v>31</v>
      </c>
      <c r="B3727" s="212" t="s">
        <v>14</v>
      </c>
      <c r="C3727" s="210" t="s">
        <v>3696</v>
      </c>
      <c r="D3727" s="271" t="s">
        <v>1046</v>
      </c>
      <c r="E3727" s="204"/>
      <c r="F3727" s="204">
        <v>231.03</v>
      </c>
      <c r="G3727" s="205">
        <v>115998.85</v>
      </c>
      <c r="H3727" s="192" t="s">
        <v>1075</v>
      </c>
    </row>
    <row r="3728" spans="1:8" ht="16" customHeight="1">
      <c r="A3728" s="185">
        <v>31</v>
      </c>
      <c r="B3728" s="212" t="s">
        <v>14</v>
      </c>
      <c r="C3728" s="210" t="s">
        <v>3697</v>
      </c>
      <c r="D3728" s="271" t="s">
        <v>1046</v>
      </c>
      <c r="E3728" s="204"/>
      <c r="F3728" s="204">
        <v>771</v>
      </c>
      <c r="G3728" s="205">
        <v>115227.85</v>
      </c>
      <c r="H3728" s="192" t="s">
        <v>1075</v>
      </c>
    </row>
    <row r="3729" spans="1:8" ht="16" customHeight="1">
      <c r="A3729" s="185">
        <v>31</v>
      </c>
      <c r="B3729" s="212" t="s">
        <v>14</v>
      </c>
      <c r="C3729" s="210" t="s">
        <v>3698</v>
      </c>
      <c r="D3729" s="271" t="s">
        <v>1046</v>
      </c>
      <c r="E3729" s="204"/>
      <c r="F3729" s="204">
        <v>49</v>
      </c>
      <c r="G3729" s="205">
        <v>115178.85</v>
      </c>
      <c r="H3729" s="192" t="s">
        <v>1053</v>
      </c>
    </row>
    <row r="3730" spans="1:8" ht="16" customHeight="1">
      <c r="A3730" s="185">
        <v>31</v>
      </c>
      <c r="B3730" s="212" t="s">
        <v>14</v>
      </c>
      <c r="C3730" s="210" t="s">
        <v>3699</v>
      </c>
      <c r="D3730" s="271" t="s">
        <v>1046</v>
      </c>
      <c r="E3730" s="204"/>
      <c r="F3730" s="204">
        <v>767</v>
      </c>
      <c r="G3730" s="205">
        <v>114411.85</v>
      </c>
      <c r="H3730" s="192" t="s">
        <v>1075</v>
      </c>
    </row>
    <row r="3731" spans="1:8" ht="16" customHeight="1">
      <c r="A3731" s="185">
        <v>31</v>
      </c>
      <c r="B3731" s="212" t="s">
        <v>14</v>
      </c>
      <c r="C3731" s="210" t="s">
        <v>3700</v>
      </c>
      <c r="D3731" s="271" t="s">
        <v>1046</v>
      </c>
      <c r="E3731" s="204"/>
      <c r="F3731" s="204">
        <v>271</v>
      </c>
      <c r="G3731" s="205">
        <v>114140.85</v>
      </c>
      <c r="H3731" s="192" t="s">
        <v>1075</v>
      </c>
    </row>
    <row r="3732" spans="1:8" ht="16" customHeight="1">
      <c r="A3732" s="185">
        <v>31</v>
      </c>
      <c r="B3732" s="212" t="s">
        <v>14</v>
      </c>
      <c r="C3732" s="210" t="s">
        <v>3701</v>
      </c>
      <c r="D3732" s="271" t="s">
        <v>1046</v>
      </c>
      <c r="E3732" s="204"/>
      <c r="F3732" s="204">
        <v>29.99</v>
      </c>
      <c r="G3732" s="205">
        <v>114110.86</v>
      </c>
      <c r="H3732" s="192" t="s">
        <v>1047</v>
      </c>
    </row>
    <row r="3733" spans="1:8" ht="16" customHeight="1">
      <c r="A3733" s="185">
        <v>31</v>
      </c>
      <c r="B3733" s="212" t="s">
        <v>14</v>
      </c>
      <c r="C3733" s="210" t="s">
        <v>3702</v>
      </c>
      <c r="D3733" s="271" t="s">
        <v>1046</v>
      </c>
      <c r="E3733" s="204"/>
      <c r="F3733" s="204">
        <v>200</v>
      </c>
      <c r="G3733" s="205">
        <v>113910.86</v>
      </c>
      <c r="H3733" s="192" t="s">
        <v>1077</v>
      </c>
    </row>
    <row r="3734" spans="1:8" ht="16" customHeight="1">
      <c r="A3734" s="185">
        <v>31</v>
      </c>
      <c r="B3734" s="212" t="s">
        <v>14</v>
      </c>
      <c r="C3734" s="210" t="s">
        <v>3703</v>
      </c>
      <c r="D3734" s="271" t="s">
        <v>1046</v>
      </c>
      <c r="E3734" s="204"/>
      <c r="F3734" s="204">
        <v>5800</v>
      </c>
      <c r="G3734" s="205">
        <v>108110.86</v>
      </c>
      <c r="H3734" s="192" t="s">
        <v>1077</v>
      </c>
    </row>
    <row r="3735" spans="1:8" ht="16" customHeight="1">
      <c r="A3735" s="185">
        <v>31</v>
      </c>
      <c r="B3735" s="212" t="s">
        <v>14</v>
      </c>
      <c r="C3735" s="210" t="s">
        <v>3704</v>
      </c>
      <c r="D3735" s="271" t="s">
        <v>1046</v>
      </c>
      <c r="E3735" s="204"/>
      <c r="F3735" s="204">
        <v>1000</v>
      </c>
      <c r="G3735" s="205">
        <v>107110.86</v>
      </c>
      <c r="H3735" s="192" t="s">
        <v>1050</v>
      </c>
    </row>
    <row r="3736" spans="1:8" ht="16" customHeight="1">
      <c r="A3736" s="185">
        <v>31</v>
      </c>
      <c r="B3736" s="212" t="s">
        <v>14</v>
      </c>
      <c r="C3736" s="210" t="s">
        <v>3705</v>
      </c>
      <c r="D3736" s="271" t="s">
        <v>1046</v>
      </c>
      <c r="E3736" s="204"/>
      <c r="F3736" s="204">
        <v>1320.95</v>
      </c>
      <c r="G3736" s="205">
        <v>105789.91</v>
      </c>
      <c r="H3736" s="192" t="s">
        <v>1077</v>
      </c>
    </row>
    <row r="3737" spans="1:8" ht="16" customHeight="1">
      <c r="A3737" s="185">
        <v>31</v>
      </c>
      <c r="B3737" s="212" t="s">
        <v>14</v>
      </c>
      <c r="C3737" s="210" t="s">
        <v>3706</v>
      </c>
      <c r="D3737" s="271" t="s">
        <v>1046</v>
      </c>
      <c r="E3737" s="204"/>
      <c r="F3737" s="204">
        <v>3430</v>
      </c>
      <c r="G3737" s="205">
        <v>102359.91</v>
      </c>
      <c r="H3737" s="192" t="s">
        <v>1102</v>
      </c>
    </row>
    <row r="3738" spans="1:8" ht="16" customHeight="1">
      <c r="A3738" s="185">
        <v>31</v>
      </c>
      <c r="B3738" s="212" t="s">
        <v>14</v>
      </c>
      <c r="C3738" s="210" t="s">
        <v>3707</v>
      </c>
      <c r="D3738" s="271" t="s">
        <v>1046</v>
      </c>
      <c r="E3738" s="204"/>
      <c r="F3738" s="204">
        <v>5218.3999999999996</v>
      </c>
      <c r="G3738" s="205">
        <v>228881.85</v>
      </c>
      <c r="H3738" s="192" t="s">
        <v>1047</v>
      </c>
    </row>
    <row r="3739" spans="1:8" ht="16" customHeight="1">
      <c r="A3739" s="185">
        <v>31</v>
      </c>
      <c r="B3739" s="212" t="s">
        <v>14</v>
      </c>
      <c r="C3739" s="210" t="s">
        <v>3708</v>
      </c>
      <c r="D3739" s="271" t="s">
        <v>1046</v>
      </c>
      <c r="E3739" s="204"/>
      <c r="F3739" s="204">
        <v>6508</v>
      </c>
      <c r="G3739" s="205">
        <v>222372.05</v>
      </c>
      <c r="H3739" s="192" t="s">
        <v>1047</v>
      </c>
    </row>
    <row r="3740" spans="1:8" ht="16" customHeight="1">
      <c r="A3740" s="185">
        <v>31</v>
      </c>
      <c r="B3740" s="212" t="s">
        <v>14</v>
      </c>
      <c r="C3740" s="210" t="s">
        <v>3709</v>
      </c>
      <c r="D3740" s="271" t="s">
        <v>1046</v>
      </c>
      <c r="E3740" s="204"/>
      <c r="F3740" s="204">
        <v>763</v>
      </c>
      <c r="G3740" s="205">
        <v>221604.55</v>
      </c>
      <c r="H3740" s="192" t="s">
        <v>1047</v>
      </c>
    </row>
    <row r="3741" spans="1:8" ht="16" customHeight="1">
      <c r="A3741" s="185">
        <v>31</v>
      </c>
      <c r="B3741" s="212" t="s">
        <v>14</v>
      </c>
      <c r="C3741" s="210" t="s">
        <v>3710</v>
      </c>
      <c r="D3741" s="271" t="s">
        <v>1046</v>
      </c>
      <c r="E3741" s="204"/>
      <c r="F3741" s="204">
        <v>48</v>
      </c>
      <c r="G3741" s="205">
        <v>221556.55</v>
      </c>
      <c r="H3741" s="192" t="s">
        <v>1102</v>
      </c>
    </row>
    <row r="3742" spans="1:8" ht="16" customHeight="1">
      <c r="A3742" s="185">
        <v>31</v>
      </c>
      <c r="B3742" s="212" t="s">
        <v>14</v>
      </c>
      <c r="C3742" s="210" t="s">
        <v>3711</v>
      </c>
      <c r="D3742" s="271" t="s">
        <v>1046</v>
      </c>
      <c r="E3742" s="204"/>
      <c r="F3742" s="204">
        <v>708.5</v>
      </c>
      <c r="G3742" s="205">
        <v>220848.05</v>
      </c>
      <c r="H3742" s="192" t="s">
        <v>1075</v>
      </c>
    </row>
    <row r="3743" spans="1:8" ht="16" customHeight="1">
      <c r="A3743" s="185">
        <v>31</v>
      </c>
      <c r="B3743" s="212" t="s">
        <v>14</v>
      </c>
      <c r="C3743" s="210" t="s">
        <v>3712</v>
      </c>
      <c r="D3743" s="271" t="s">
        <v>1046</v>
      </c>
      <c r="E3743" s="204"/>
      <c r="F3743" s="204">
        <v>485</v>
      </c>
      <c r="G3743" s="205">
        <v>220363.05</v>
      </c>
      <c r="H3743" s="192" t="s">
        <v>1047</v>
      </c>
    </row>
    <row r="3744" spans="1:8" ht="16" customHeight="1">
      <c r="A3744" s="185">
        <v>31</v>
      </c>
      <c r="B3744" s="212" t="s">
        <v>14</v>
      </c>
      <c r="C3744" s="210" t="s">
        <v>3713</v>
      </c>
      <c r="D3744" s="271" t="s">
        <v>1046</v>
      </c>
      <c r="E3744" s="204"/>
      <c r="F3744" s="204">
        <v>887</v>
      </c>
      <c r="G3744" s="205">
        <v>219476.05</v>
      </c>
      <c r="H3744" s="192" t="s">
        <v>1047</v>
      </c>
    </row>
    <row r="3745" spans="1:8" ht="16" customHeight="1">
      <c r="A3745" s="185">
        <v>31</v>
      </c>
      <c r="B3745" s="212" t="s">
        <v>14</v>
      </c>
      <c r="C3745" s="210" t="s">
        <v>3714</v>
      </c>
      <c r="D3745" s="271" t="s">
        <v>1046</v>
      </c>
      <c r="E3745" s="204"/>
      <c r="F3745" s="204">
        <v>242</v>
      </c>
      <c r="G3745" s="205">
        <v>219234.05</v>
      </c>
      <c r="H3745" s="192" t="s">
        <v>1075</v>
      </c>
    </row>
    <row r="3746" spans="1:8" ht="16" customHeight="1">
      <c r="A3746" s="185">
        <v>31</v>
      </c>
      <c r="B3746" s="212" t="s">
        <v>14</v>
      </c>
      <c r="C3746" s="210" t="s">
        <v>3715</v>
      </c>
      <c r="D3746" s="271" t="s">
        <v>1046</v>
      </c>
      <c r="E3746" s="204"/>
      <c r="F3746" s="204">
        <v>201.6</v>
      </c>
      <c r="G3746" s="205">
        <v>219032.45</v>
      </c>
      <c r="H3746" s="192" t="s">
        <v>1075</v>
      </c>
    </row>
    <row r="3747" spans="1:8" ht="16" customHeight="1">
      <c r="A3747" s="185">
        <v>31</v>
      </c>
      <c r="B3747" s="212" t="s">
        <v>14</v>
      </c>
      <c r="C3747" s="210" t="s">
        <v>3716</v>
      </c>
      <c r="D3747" s="271" t="s">
        <v>1046</v>
      </c>
      <c r="E3747" s="204"/>
      <c r="F3747" s="204">
        <v>211</v>
      </c>
      <c r="G3747" s="205">
        <v>218821.45</v>
      </c>
      <c r="H3747" s="192" t="s">
        <v>1075</v>
      </c>
    </row>
    <row r="3748" spans="1:8" ht="16" customHeight="1">
      <c r="A3748" s="185">
        <v>31</v>
      </c>
      <c r="B3748" s="212" t="s">
        <v>14</v>
      </c>
      <c r="C3748" s="210" t="s">
        <v>3717</v>
      </c>
      <c r="D3748" s="271" t="s">
        <v>1046</v>
      </c>
      <c r="E3748" s="204"/>
      <c r="F3748" s="204">
        <v>22</v>
      </c>
      <c r="G3748" s="205">
        <v>218799.45</v>
      </c>
      <c r="H3748" s="192" t="s">
        <v>1047</v>
      </c>
    </row>
    <row r="3749" spans="1:8" ht="16" customHeight="1">
      <c r="A3749" s="185">
        <v>31</v>
      </c>
      <c r="B3749" s="212" t="s">
        <v>14</v>
      </c>
      <c r="C3749" s="210" t="s">
        <v>3718</v>
      </c>
      <c r="D3749" s="271" t="s">
        <v>1046</v>
      </c>
      <c r="E3749" s="204"/>
      <c r="F3749" s="204">
        <v>187</v>
      </c>
      <c r="G3749" s="205">
        <v>218612.45</v>
      </c>
      <c r="H3749" s="192" t="s">
        <v>1077</v>
      </c>
    </row>
    <row r="3750" spans="1:8" ht="16" customHeight="1">
      <c r="A3750" s="185">
        <v>31</v>
      </c>
      <c r="B3750" s="212" t="s">
        <v>14</v>
      </c>
      <c r="C3750" s="210" t="s">
        <v>3719</v>
      </c>
      <c r="D3750" s="271" t="s">
        <v>1046</v>
      </c>
      <c r="E3750" s="204"/>
      <c r="F3750" s="204">
        <v>157</v>
      </c>
      <c r="G3750" s="205">
        <v>218455.45</v>
      </c>
      <c r="H3750" s="192" t="s">
        <v>1077</v>
      </c>
    </row>
    <row r="3751" spans="1:8" ht="16" customHeight="1">
      <c r="A3751" s="185">
        <v>31</v>
      </c>
      <c r="B3751" s="212" t="s">
        <v>14</v>
      </c>
      <c r="C3751" s="210" t="s">
        <v>3720</v>
      </c>
      <c r="D3751" s="271" t="s">
        <v>1046</v>
      </c>
      <c r="E3751" s="204"/>
      <c r="F3751" s="204">
        <v>812.7</v>
      </c>
      <c r="G3751" s="205">
        <v>217642.75</v>
      </c>
      <c r="H3751" s="192" t="s">
        <v>1075</v>
      </c>
    </row>
    <row r="3752" spans="1:8" ht="16" customHeight="1">
      <c r="A3752" s="185">
        <v>31</v>
      </c>
      <c r="B3752" s="212" t="s">
        <v>14</v>
      </c>
      <c r="C3752" s="210" t="s">
        <v>3721</v>
      </c>
      <c r="D3752" s="271" t="s">
        <v>1046</v>
      </c>
      <c r="E3752" s="204"/>
      <c r="F3752" s="204">
        <v>532</v>
      </c>
      <c r="G3752" s="205">
        <v>217110.75</v>
      </c>
      <c r="H3752" s="192" t="s">
        <v>1075</v>
      </c>
    </row>
    <row r="3753" spans="1:8" ht="16" customHeight="1">
      <c r="A3753" s="185">
        <v>31</v>
      </c>
      <c r="B3753" s="212" t="s">
        <v>14</v>
      </c>
      <c r="C3753" s="210" t="s">
        <v>3722</v>
      </c>
      <c r="D3753" s="271" t="s">
        <v>1046</v>
      </c>
      <c r="E3753" s="204"/>
      <c r="F3753" s="204">
        <v>405</v>
      </c>
      <c r="G3753" s="205">
        <v>216705.75</v>
      </c>
      <c r="H3753" s="192" t="s">
        <v>1075</v>
      </c>
    </row>
    <row r="3754" spans="1:8" ht="16" customHeight="1">
      <c r="A3754" s="185">
        <v>31</v>
      </c>
      <c r="B3754" s="212" t="s">
        <v>14</v>
      </c>
      <c r="C3754" s="278" t="s">
        <v>3723</v>
      </c>
      <c r="D3754" s="271" t="s">
        <v>1046</v>
      </c>
      <c r="E3754" s="204"/>
      <c r="F3754" s="204">
        <v>3000</v>
      </c>
      <c r="G3754" s="205">
        <v>213675.15</v>
      </c>
      <c r="H3754" s="192" t="s">
        <v>1047</v>
      </c>
    </row>
    <row r="3755" spans="1:8" ht="16" customHeight="1">
      <c r="A3755" s="185">
        <v>31</v>
      </c>
      <c r="B3755" s="212" t="s">
        <v>14</v>
      </c>
      <c r="C3755" s="210" t="s">
        <v>3724</v>
      </c>
      <c r="D3755" s="271" t="s">
        <v>1046</v>
      </c>
      <c r="E3755" s="204"/>
      <c r="F3755" s="204">
        <v>100</v>
      </c>
      <c r="G3755" s="205">
        <v>193177.35</v>
      </c>
      <c r="H3755" s="192" t="s">
        <v>1077</v>
      </c>
    </row>
    <row r="3756" spans="1:8" ht="16" customHeight="1">
      <c r="A3756" s="185">
        <v>31</v>
      </c>
      <c r="B3756" s="212" t="s">
        <v>14</v>
      </c>
      <c r="C3756" s="210" t="s">
        <v>3725</v>
      </c>
      <c r="D3756" s="271" t="s">
        <v>1046</v>
      </c>
      <c r="E3756" s="204"/>
      <c r="F3756" s="204">
        <v>500</v>
      </c>
      <c r="G3756" s="205">
        <v>192677.35</v>
      </c>
      <c r="H3756" s="192" t="s">
        <v>1077</v>
      </c>
    </row>
    <row r="3757" spans="1:8" ht="16" customHeight="1">
      <c r="A3757" s="185">
        <v>31</v>
      </c>
      <c r="B3757" s="212" t="s">
        <v>14</v>
      </c>
      <c r="C3757" s="210" t="s">
        <v>3726</v>
      </c>
      <c r="D3757" s="271" t="s">
        <v>1046</v>
      </c>
      <c r="E3757" s="204"/>
      <c r="F3757" s="204">
        <v>682.52</v>
      </c>
      <c r="G3757" s="205">
        <v>191994.83</v>
      </c>
      <c r="H3757" s="192" t="s">
        <v>1047</v>
      </c>
    </row>
    <row r="3758" spans="1:8" ht="16" customHeight="1">
      <c r="A3758" s="185">
        <v>31</v>
      </c>
      <c r="B3758" s="212" t="s">
        <v>14</v>
      </c>
      <c r="C3758" s="210" t="s">
        <v>3727</v>
      </c>
      <c r="D3758" s="271" t="s">
        <v>1046</v>
      </c>
      <c r="E3758" s="204"/>
      <c r="F3758" s="204">
        <v>150</v>
      </c>
      <c r="G3758" s="205">
        <v>191844.83</v>
      </c>
      <c r="H3758" s="192" t="s">
        <v>1077</v>
      </c>
    </row>
    <row r="3759" spans="1:8" ht="16" customHeight="1">
      <c r="A3759" s="185">
        <v>31</v>
      </c>
      <c r="B3759" s="212" t="s">
        <v>14</v>
      </c>
      <c r="C3759" s="210" t="s">
        <v>3728</v>
      </c>
      <c r="D3759" s="271" t="s">
        <v>1046</v>
      </c>
      <c r="E3759" s="204"/>
      <c r="F3759" s="204">
        <v>1111</v>
      </c>
      <c r="G3759" s="205">
        <v>190718.83</v>
      </c>
      <c r="H3759" s="192" t="s">
        <v>1047</v>
      </c>
    </row>
    <row r="3760" spans="1:8" ht="16" customHeight="1">
      <c r="A3760" s="185">
        <v>31</v>
      </c>
      <c r="B3760" s="212" t="s">
        <v>14</v>
      </c>
      <c r="C3760" s="210" t="s">
        <v>3729</v>
      </c>
      <c r="D3760" s="271" t="s">
        <v>1046</v>
      </c>
      <c r="E3760" s="204"/>
      <c r="F3760" s="204">
        <v>1765</v>
      </c>
      <c r="G3760" s="205">
        <v>188953.83</v>
      </c>
      <c r="H3760" s="192" t="s">
        <v>1047</v>
      </c>
    </row>
    <row r="3761" spans="1:8" ht="16" customHeight="1">
      <c r="A3761" s="185">
        <v>31</v>
      </c>
      <c r="B3761" s="212" t="s">
        <v>14</v>
      </c>
      <c r="C3761" s="210" t="s">
        <v>3730</v>
      </c>
      <c r="D3761" s="271" t="s">
        <v>1046</v>
      </c>
      <c r="E3761" s="204"/>
      <c r="F3761" s="204">
        <v>1089</v>
      </c>
      <c r="G3761" s="205">
        <v>187864.83</v>
      </c>
      <c r="H3761" s="192" t="s">
        <v>1053</v>
      </c>
    </row>
    <row r="3762" spans="1:8" ht="16" customHeight="1">
      <c r="A3762" s="185">
        <v>31</v>
      </c>
      <c r="B3762" s="212" t="s">
        <v>14</v>
      </c>
      <c r="C3762" s="210" t="s">
        <v>3731</v>
      </c>
      <c r="D3762" s="271" t="s">
        <v>1046</v>
      </c>
      <c r="E3762" s="204"/>
      <c r="F3762" s="204">
        <v>225</v>
      </c>
      <c r="G3762" s="205">
        <v>187639.83</v>
      </c>
      <c r="H3762" s="192" t="s">
        <v>1047</v>
      </c>
    </row>
    <row r="3763" spans="1:8" ht="16" customHeight="1">
      <c r="A3763" s="185">
        <v>31</v>
      </c>
      <c r="B3763" s="212" t="s">
        <v>14</v>
      </c>
      <c r="C3763" s="278" t="s">
        <v>3732</v>
      </c>
      <c r="D3763" s="271" t="s">
        <v>1046</v>
      </c>
      <c r="E3763" s="204"/>
      <c r="F3763" s="204">
        <v>80</v>
      </c>
      <c r="G3763" s="205">
        <v>187559.83</v>
      </c>
      <c r="H3763" s="192" t="s">
        <v>1077</v>
      </c>
    </row>
    <row r="3764" spans="1:8" ht="16" customHeight="1">
      <c r="A3764" s="185">
        <v>31</v>
      </c>
      <c r="B3764" s="212" t="s">
        <v>14</v>
      </c>
      <c r="C3764" s="210" t="s">
        <v>3733</v>
      </c>
      <c r="D3764" s="271" t="s">
        <v>1046</v>
      </c>
      <c r="E3764" s="204"/>
      <c r="F3764" s="204">
        <v>217</v>
      </c>
      <c r="G3764" s="205">
        <v>187342.83</v>
      </c>
      <c r="H3764" s="192" t="s">
        <v>1075</v>
      </c>
    </row>
    <row r="3765" spans="1:8" ht="16" customHeight="1">
      <c r="A3765" s="185">
        <v>31</v>
      </c>
      <c r="B3765" s="212" t="s">
        <v>14</v>
      </c>
      <c r="C3765" s="210" t="s">
        <v>3734</v>
      </c>
      <c r="D3765" s="271" t="s">
        <v>1046</v>
      </c>
      <c r="E3765" s="204"/>
      <c r="F3765" s="204">
        <v>221</v>
      </c>
      <c r="G3765" s="205">
        <v>187121.83</v>
      </c>
      <c r="H3765" s="192" t="s">
        <v>1075</v>
      </c>
    </row>
    <row r="3766" spans="1:8" ht="16" customHeight="1">
      <c r="A3766" s="185">
        <v>31</v>
      </c>
      <c r="B3766" s="212" t="s">
        <v>14</v>
      </c>
      <c r="C3766" s="210" t="s">
        <v>3735</v>
      </c>
      <c r="D3766" s="271" t="s">
        <v>1046</v>
      </c>
      <c r="E3766" s="204"/>
      <c r="F3766" s="204">
        <v>99</v>
      </c>
      <c r="G3766" s="205">
        <v>187022.83</v>
      </c>
      <c r="H3766" s="192" t="s">
        <v>1075</v>
      </c>
    </row>
    <row r="3767" spans="1:8" ht="16" customHeight="1">
      <c r="A3767" s="185">
        <v>31</v>
      </c>
      <c r="B3767" s="212" t="s">
        <v>14</v>
      </c>
      <c r="C3767" s="210" t="s">
        <v>3736</v>
      </c>
      <c r="D3767" s="271" t="s">
        <v>1046</v>
      </c>
      <c r="E3767" s="204"/>
      <c r="F3767" s="204">
        <v>110</v>
      </c>
      <c r="G3767" s="205">
        <v>186912.83</v>
      </c>
      <c r="H3767" s="192" t="s">
        <v>1108</v>
      </c>
    </row>
    <row r="3768" spans="1:8" ht="16" customHeight="1">
      <c r="A3768" s="185">
        <v>31</v>
      </c>
      <c r="B3768" s="212" t="s">
        <v>14</v>
      </c>
      <c r="C3768" s="210" t="s">
        <v>3737</v>
      </c>
      <c r="D3768" s="271" t="s">
        <v>1046</v>
      </c>
      <c r="E3768" s="204"/>
      <c r="F3768" s="204">
        <v>217</v>
      </c>
      <c r="G3768" s="205">
        <v>186695.83</v>
      </c>
      <c r="H3768" s="192" t="s">
        <v>1075</v>
      </c>
    </row>
    <row r="3769" spans="1:8" ht="16" customHeight="1">
      <c r="A3769" s="185">
        <v>31</v>
      </c>
      <c r="B3769" s="212" t="s">
        <v>14</v>
      </c>
      <c r="C3769" s="210" t="s">
        <v>3738</v>
      </c>
      <c r="D3769" s="271" t="s">
        <v>1046</v>
      </c>
      <c r="E3769" s="204"/>
      <c r="F3769" s="204">
        <v>708.95</v>
      </c>
      <c r="G3769" s="205">
        <v>185986.88</v>
      </c>
      <c r="H3769" s="192" t="s">
        <v>1077</v>
      </c>
    </row>
    <row r="3770" spans="1:8" ht="16" customHeight="1">
      <c r="A3770" s="185">
        <v>31</v>
      </c>
      <c r="B3770" s="212" t="s">
        <v>14</v>
      </c>
      <c r="C3770" s="210" t="s">
        <v>3739</v>
      </c>
      <c r="D3770" s="271" t="s">
        <v>1046</v>
      </c>
      <c r="E3770" s="204"/>
      <c r="F3770" s="204">
        <v>88</v>
      </c>
      <c r="G3770" s="205">
        <v>185898.88</v>
      </c>
      <c r="H3770" s="192" t="s">
        <v>1053</v>
      </c>
    </row>
    <row r="3771" spans="1:8" ht="16" customHeight="1">
      <c r="A3771" s="185">
        <v>31</v>
      </c>
      <c r="B3771" s="212" t="s">
        <v>14</v>
      </c>
      <c r="C3771" s="210" t="s">
        <v>3740</v>
      </c>
      <c r="D3771" s="271" t="s">
        <v>1046</v>
      </c>
      <c r="E3771" s="204"/>
      <c r="F3771" s="204">
        <v>390</v>
      </c>
      <c r="G3771" s="205">
        <v>185508.88</v>
      </c>
      <c r="H3771" s="192" t="s">
        <v>1077</v>
      </c>
    </row>
    <row r="3772" spans="1:8" ht="16" customHeight="1">
      <c r="A3772" s="185">
        <v>31</v>
      </c>
      <c r="B3772" s="212" t="s">
        <v>14</v>
      </c>
      <c r="C3772" s="280" t="s">
        <v>3741</v>
      </c>
      <c r="D3772" s="271" t="s">
        <v>1046</v>
      </c>
      <c r="E3772" s="204"/>
      <c r="F3772" s="204">
        <v>2600</v>
      </c>
      <c r="G3772" s="205">
        <v>132859.38</v>
      </c>
      <c r="H3772" s="192" t="s">
        <v>1047</v>
      </c>
    </row>
    <row r="3773" spans="1:8" ht="16" customHeight="1">
      <c r="A3773" s="185">
        <v>31</v>
      </c>
      <c r="B3773" s="212" t="s">
        <v>14</v>
      </c>
      <c r="C3773" s="251" t="s">
        <v>3742</v>
      </c>
      <c r="D3773" s="271" t="s">
        <v>1046</v>
      </c>
      <c r="E3773" s="204"/>
      <c r="F3773" s="204">
        <v>450</v>
      </c>
      <c r="G3773" s="205">
        <v>132407.57999999999</v>
      </c>
      <c r="H3773" s="192" t="s">
        <v>1124</v>
      </c>
    </row>
    <row r="3774" spans="1:8" ht="16" customHeight="1">
      <c r="A3774" s="185">
        <v>31</v>
      </c>
      <c r="B3774" s="212" t="s">
        <v>14</v>
      </c>
      <c r="C3774" s="251" t="s">
        <v>3743</v>
      </c>
      <c r="D3774" s="271" t="s">
        <v>1046</v>
      </c>
      <c r="E3774" s="204"/>
      <c r="F3774" s="204">
        <v>616.5</v>
      </c>
      <c r="G3774" s="205">
        <v>131791.07999999999</v>
      </c>
      <c r="H3774" s="192" t="s">
        <v>1075</v>
      </c>
    </row>
    <row r="3775" spans="1:8" ht="16" customHeight="1">
      <c r="A3775" s="185">
        <v>31</v>
      </c>
      <c r="B3775" s="212" t="s">
        <v>14</v>
      </c>
      <c r="C3775" s="251" t="s">
        <v>3744</v>
      </c>
      <c r="D3775" s="271" t="s">
        <v>1046</v>
      </c>
      <c r="E3775" s="204"/>
      <c r="F3775" s="204">
        <v>443</v>
      </c>
      <c r="G3775" s="205">
        <v>131348.07999999999</v>
      </c>
      <c r="H3775" s="192" t="s">
        <v>1075</v>
      </c>
    </row>
    <row r="3776" spans="1:8" ht="16" customHeight="1">
      <c r="A3776" s="185">
        <v>31</v>
      </c>
      <c r="B3776" s="212" t="s">
        <v>14</v>
      </c>
      <c r="C3776" s="251" t="s">
        <v>3745</v>
      </c>
      <c r="D3776" s="271" t="s">
        <v>1046</v>
      </c>
      <c r="E3776" s="204"/>
      <c r="F3776" s="204">
        <v>641.5</v>
      </c>
      <c r="G3776" s="205">
        <v>130706.58</v>
      </c>
      <c r="H3776" s="192" t="s">
        <v>1075</v>
      </c>
    </row>
    <row r="3777" spans="1:8" ht="16" customHeight="1">
      <c r="A3777" s="185">
        <v>31</v>
      </c>
      <c r="B3777" s="212" t="s">
        <v>14</v>
      </c>
      <c r="C3777" s="251" t="s">
        <v>3746</v>
      </c>
      <c r="D3777" s="271" t="s">
        <v>1046</v>
      </c>
      <c r="E3777" s="204"/>
      <c r="F3777" s="204">
        <v>546</v>
      </c>
      <c r="G3777" s="205">
        <v>130160.58</v>
      </c>
      <c r="H3777" s="192" t="s">
        <v>1047</v>
      </c>
    </row>
    <row r="3778" spans="1:8" ht="16" customHeight="1">
      <c r="A3778" s="185">
        <v>31</v>
      </c>
      <c r="B3778" s="212" t="s">
        <v>14</v>
      </c>
      <c r="C3778" s="185" t="s">
        <v>3747</v>
      </c>
      <c r="D3778" s="271" t="s">
        <v>1046</v>
      </c>
      <c r="E3778" s="204"/>
      <c r="F3778" s="204">
        <v>473.5</v>
      </c>
      <c r="G3778" s="205">
        <v>129687.08</v>
      </c>
      <c r="H3778" s="192" t="s">
        <v>1112</v>
      </c>
    </row>
    <row r="3779" spans="1:8" ht="16" customHeight="1">
      <c r="A3779" s="185">
        <v>31</v>
      </c>
      <c r="B3779" s="212" t="s">
        <v>14</v>
      </c>
      <c r="C3779" s="251" t="s">
        <v>3748</v>
      </c>
      <c r="D3779" s="271" t="s">
        <v>1046</v>
      </c>
      <c r="E3779" s="204"/>
      <c r="F3779" s="204">
        <v>80</v>
      </c>
      <c r="G3779" s="205">
        <v>129607.08</v>
      </c>
      <c r="H3779" s="192" t="s">
        <v>1047</v>
      </c>
    </row>
    <row r="3780" spans="1:8" ht="16" customHeight="1">
      <c r="A3780" s="185">
        <v>31</v>
      </c>
      <c r="B3780" s="212" t="s">
        <v>14</v>
      </c>
      <c r="C3780" s="280" t="s">
        <v>3749</v>
      </c>
      <c r="D3780" s="271" t="s">
        <v>1046</v>
      </c>
      <c r="E3780" s="204"/>
      <c r="F3780" s="204">
        <v>1500</v>
      </c>
      <c r="G3780" s="205">
        <v>128107.08</v>
      </c>
      <c r="H3780" s="192" t="s">
        <v>1047</v>
      </c>
    </row>
    <row r="3781" spans="1:8" ht="16" customHeight="1">
      <c r="A3781" s="185">
        <v>31</v>
      </c>
      <c r="B3781" s="212" t="s">
        <v>14</v>
      </c>
      <c r="C3781" s="251" t="s">
        <v>3750</v>
      </c>
      <c r="D3781" s="271" t="s">
        <v>1046</v>
      </c>
      <c r="E3781" s="204"/>
      <c r="F3781" s="204">
        <v>504.2</v>
      </c>
      <c r="G3781" s="205">
        <v>127602.88</v>
      </c>
      <c r="H3781" s="192" t="s">
        <v>1075</v>
      </c>
    </row>
    <row r="3782" spans="1:8" ht="16" customHeight="1">
      <c r="A3782" s="185">
        <v>31</v>
      </c>
      <c r="B3782" s="212" t="s">
        <v>14</v>
      </c>
      <c r="C3782" s="251" t="s">
        <v>3751</v>
      </c>
      <c r="D3782" s="271" t="s">
        <v>1046</v>
      </c>
      <c r="E3782" s="204"/>
      <c r="F3782" s="204">
        <v>570.01</v>
      </c>
      <c r="G3782" s="205">
        <v>127032.87</v>
      </c>
      <c r="H3782" s="192" t="s">
        <v>1075</v>
      </c>
    </row>
    <row r="3783" spans="1:8" ht="16" customHeight="1">
      <c r="A3783" s="185">
        <v>31</v>
      </c>
      <c r="B3783" s="212" t="s">
        <v>14</v>
      </c>
      <c r="C3783" s="251" t="s">
        <v>3752</v>
      </c>
      <c r="D3783" s="271" t="s">
        <v>1046</v>
      </c>
      <c r="E3783" s="204"/>
      <c r="F3783" s="204">
        <v>400</v>
      </c>
      <c r="G3783" s="205">
        <v>126632.87</v>
      </c>
      <c r="H3783" s="192" t="s">
        <v>1077</v>
      </c>
    </row>
    <row r="3784" spans="1:8" ht="16" customHeight="1">
      <c r="A3784" s="185">
        <v>31</v>
      </c>
      <c r="B3784" s="212" t="s">
        <v>14</v>
      </c>
      <c r="C3784" s="251" t="s">
        <v>3753</v>
      </c>
      <c r="D3784" s="271" t="s">
        <v>1046</v>
      </c>
      <c r="E3784" s="204"/>
      <c r="F3784" s="204">
        <v>1171</v>
      </c>
      <c r="G3784" s="205">
        <v>125461.87</v>
      </c>
      <c r="H3784" s="192" t="s">
        <v>1075</v>
      </c>
    </row>
    <row r="3785" spans="1:8" ht="16" customHeight="1">
      <c r="A3785" s="185">
        <v>31</v>
      </c>
      <c r="B3785" s="212" t="s">
        <v>14</v>
      </c>
      <c r="C3785" s="251" t="s">
        <v>3754</v>
      </c>
      <c r="D3785" s="271" t="s">
        <v>1046</v>
      </c>
      <c r="E3785" s="204"/>
      <c r="F3785" s="204">
        <v>720</v>
      </c>
      <c r="G3785" s="205">
        <v>124741.87</v>
      </c>
      <c r="H3785" s="192" t="s">
        <v>1124</v>
      </c>
    </row>
    <row r="3786" spans="1:8" ht="16" customHeight="1">
      <c r="A3786" s="185">
        <v>31</v>
      </c>
      <c r="B3786" s="212" t="s">
        <v>14</v>
      </c>
      <c r="C3786" s="251" t="s">
        <v>3755</v>
      </c>
      <c r="D3786" s="271" t="s">
        <v>1046</v>
      </c>
      <c r="E3786" s="204"/>
      <c r="F3786" s="204">
        <v>560</v>
      </c>
      <c r="G3786" s="205">
        <v>124181.87</v>
      </c>
      <c r="H3786" s="192" t="s">
        <v>1124</v>
      </c>
    </row>
    <row r="3787" spans="1:8" ht="16" customHeight="1">
      <c r="A3787" s="185">
        <v>31</v>
      </c>
      <c r="B3787" s="212" t="s">
        <v>14</v>
      </c>
      <c r="C3787" s="251" t="s">
        <v>3756</v>
      </c>
      <c r="D3787" s="271" t="s">
        <v>1046</v>
      </c>
      <c r="E3787" s="204"/>
      <c r="F3787" s="204">
        <v>21.6</v>
      </c>
      <c r="G3787" s="205">
        <v>124160.27</v>
      </c>
      <c r="H3787" s="192" t="s">
        <v>1047</v>
      </c>
    </row>
    <row r="3788" spans="1:8" ht="16" customHeight="1">
      <c r="A3788" s="185">
        <v>31</v>
      </c>
      <c r="B3788" s="212" t="s">
        <v>14</v>
      </c>
      <c r="C3788" s="251" t="s">
        <v>3757</v>
      </c>
      <c r="D3788" s="271" t="s">
        <v>1046</v>
      </c>
      <c r="E3788" s="204"/>
      <c r="F3788" s="204">
        <v>11.89</v>
      </c>
      <c r="G3788" s="205">
        <v>124148.38</v>
      </c>
      <c r="H3788" s="192" t="s">
        <v>1053</v>
      </c>
    </row>
    <row r="3789" spans="1:8" ht="16" customHeight="1">
      <c r="A3789" s="185">
        <v>31</v>
      </c>
      <c r="B3789" s="212" t="s">
        <v>14</v>
      </c>
      <c r="C3789" s="251" t="s">
        <v>3758</v>
      </c>
      <c r="D3789" s="271" t="s">
        <v>1046</v>
      </c>
      <c r="E3789" s="204"/>
      <c r="F3789" s="204">
        <v>902.8</v>
      </c>
      <c r="G3789" s="205">
        <v>123245.58</v>
      </c>
      <c r="H3789" s="192" t="s">
        <v>1104</v>
      </c>
    </row>
    <row r="3790" spans="1:8" ht="16" customHeight="1">
      <c r="A3790" s="185">
        <v>31</v>
      </c>
      <c r="B3790" s="212" t="s">
        <v>14</v>
      </c>
      <c r="C3790" s="185" t="s">
        <v>3759</v>
      </c>
      <c r="D3790" s="203" t="s">
        <v>1046</v>
      </c>
      <c r="E3790" s="204"/>
      <c r="F3790" s="204">
        <v>9600</v>
      </c>
      <c r="G3790" s="205">
        <v>100960.44</v>
      </c>
      <c r="H3790" s="192" t="s">
        <v>1128</v>
      </c>
    </row>
    <row r="3791" spans="1:8" ht="16" customHeight="1">
      <c r="A3791" s="185">
        <v>31</v>
      </c>
      <c r="B3791" s="212" t="s">
        <v>14</v>
      </c>
      <c r="C3791" s="251" t="s">
        <v>3760</v>
      </c>
      <c r="D3791" s="271" t="s">
        <v>1046</v>
      </c>
      <c r="E3791" s="204"/>
      <c r="F3791" s="204">
        <v>20000</v>
      </c>
      <c r="G3791" s="205">
        <v>80955.94</v>
      </c>
      <c r="H3791" s="192" t="s">
        <v>1077</v>
      </c>
    </row>
    <row r="3792" spans="1:8" ht="16" customHeight="1">
      <c r="A3792" s="185">
        <v>31</v>
      </c>
      <c r="B3792" s="212" t="s">
        <v>14</v>
      </c>
      <c r="C3792" s="185" t="s">
        <v>3761</v>
      </c>
      <c r="D3792" s="203" t="s">
        <v>1046</v>
      </c>
      <c r="E3792" s="204"/>
      <c r="F3792" s="204">
        <v>2500</v>
      </c>
      <c r="G3792" s="205">
        <v>78446.94</v>
      </c>
      <c r="H3792" s="192" t="s">
        <v>1128</v>
      </c>
    </row>
    <row r="3793" spans="1:8" ht="16" customHeight="1">
      <c r="A3793" s="185">
        <v>31</v>
      </c>
      <c r="B3793" s="212" t="s">
        <v>14</v>
      </c>
      <c r="C3793" s="251" t="s">
        <v>3762</v>
      </c>
      <c r="D3793" s="271" t="s">
        <v>1046</v>
      </c>
      <c r="E3793" s="204"/>
      <c r="F3793" s="204">
        <v>336</v>
      </c>
      <c r="G3793" s="205">
        <v>78110.94</v>
      </c>
      <c r="H3793" s="192" t="s">
        <v>1075</v>
      </c>
    </row>
    <row r="3794" spans="1:8" ht="16" customHeight="1">
      <c r="A3794" s="185">
        <v>31</v>
      </c>
      <c r="B3794" s="212" t="s">
        <v>14</v>
      </c>
      <c r="C3794" s="251" t="s">
        <v>3763</v>
      </c>
      <c r="D3794" s="271" t="s">
        <v>1046</v>
      </c>
      <c r="E3794" s="204"/>
      <c r="F3794" s="204">
        <v>420.77</v>
      </c>
      <c r="G3794" s="205">
        <v>77690.17</v>
      </c>
      <c r="H3794" s="192" t="s">
        <v>1075</v>
      </c>
    </row>
    <row r="3795" spans="1:8" ht="16" customHeight="1">
      <c r="A3795" s="185">
        <v>31</v>
      </c>
      <c r="B3795" s="212" t="s">
        <v>14</v>
      </c>
      <c r="C3795" s="251" t="s">
        <v>3764</v>
      </c>
      <c r="D3795" s="271" t="s">
        <v>1046</v>
      </c>
      <c r="E3795" s="204"/>
      <c r="F3795" s="204">
        <v>100</v>
      </c>
      <c r="G3795" s="205">
        <v>77590.17</v>
      </c>
      <c r="H3795" s="192" t="s">
        <v>1112</v>
      </c>
    </row>
    <row r="3796" spans="1:8" ht="16" customHeight="1">
      <c r="A3796" s="185">
        <v>31</v>
      </c>
      <c r="B3796" s="212" t="s">
        <v>14</v>
      </c>
      <c r="C3796" s="251" t="s">
        <v>3765</v>
      </c>
      <c r="D3796" s="271" t="s">
        <v>1046</v>
      </c>
      <c r="E3796" s="204"/>
      <c r="F3796" s="204">
        <v>79</v>
      </c>
      <c r="G3796" s="205">
        <v>77511.17</v>
      </c>
      <c r="H3796" s="192" t="s">
        <v>1047</v>
      </c>
    </row>
    <row r="3797" spans="1:8" ht="16" customHeight="1">
      <c r="A3797" s="185">
        <v>31</v>
      </c>
      <c r="B3797" s="212" t="s">
        <v>14</v>
      </c>
      <c r="C3797" s="251" t="s">
        <v>3766</v>
      </c>
      <c r="D3797" s="271" t="s">
        <v>1046</v>
      </c>
      <c r="E3797" s="204"/>
      <c r="F3797" s="204">
        <v>738</v>
      </c>
      <c r="G3797" s="205">
        <v>76773.17</v>
      </c>
      <c r="H3797" s="192" t="s">
        <v>1075</v>
      </c>
    </row>
    <row r="3798" spans="1:8" ht="16" customHeight="1">
      <c r="A3798" s="185">
        <v>31</v>
      </c>
      <c r="B3798" s="212" t="s">
        <v>14</v>
      </c>
      <c r="C3798" s="251" t="s">
        <v>3767</v>
      </c>
      <c r="D3798" s="271" t="s">
        <v>1046</v>
      </c>
      <c r="E3798" s="204"/>
      <c r="F3798" s="204">
        <v>610</v>
      </c>
      <c r="G3798" s="205">
        <v>76163.17</v>
      </c>
      <c r="H3798" s="192" t="s">
        <v>1047</v>
      </c>
    </row>
    <row r="3799" spans="1:8" ht="16" customHeight="1">
      <c r="A3799" s="185">
        <v>31</v>
      </c>
      <c r="B3799" s="212" t="s">
        <v>14</v>
      </c>
      <c r="C3799" s="280" t="s">
        <v>3768</v>
      </c>
      <c r="D3799" s="271" t="s">
        <v>1046</v>
      </c>
      <c r="E3799" s="204"/>
      <c r="F3799" s="204">
        <v>80</v>
      </c>
      <c r="G3799" s="205">
        <v>76083.17</v>
      </c>
      <c r="H3799" s="192" t="s">
        <v>1047</v>
      </c>
    </row>
    <row r="3800" spans="1:8" ht="16" customHeight="1">
      <c r="A3800" s="185">
        <v>31</v>
      </c>
      <c r="B3800" s="212" t="s">
        <v>14</v>
      </c>
      <c r="C3800" s="251" t="s">
        <v>3769</v>
      </c>
      <c r="D3800" s="271" t="s">
        <v>1046</v>
      </c>
      <c r="E3800" s="204"/>
      <c r="F3800" s="204">
        <v>8948</v>
      </c>
      <c r="G3800" s="205">
        <v>67135.17</v>
      </c>
      <c r="H3800" s="192" t="s">
        <v>1047</v>
      </c>
    </row>
    <row r="3801" spans="1:8" ht="16" customHeight="1">
      <c r="A3801" s="185">
        <v>31</v>
      </c>
      <c r="B3801" s="212" t="s">
        <v>14</v>
      </c>
      <c r="C3801" s="251" t="s">
        <v>3770</v>
      </c>
      <c r="D3801" s="271" t="s">
        <v>1046</v>
      </c>
      <c r="E3801" s="204"/>
      <c r="F3801" s="204">
        <v>17740</v>
      </c>
      <c r="G3801" s="205">
        <v>14369.07</v>
      </c>
      <c r="H3801" s="192" t="s">
        <v>1110</v>
      </c>
    </row>
    <row r="3802" spans="1:8" ht="16" customHeight="1">
      <c r="A3802" s="185">
        <v>31</v>
      </c>
      <c r="B3802" s="212" t="s">
        <v>14</v>
      </c>
      <c r="C3802" s="251" t="s">
        <v>3771</v>
      </c>
      <c r="D3802" s="271" t="s">
        <v>1046</v>
      </c>
      <c r="E3802" s="204"/>
      <c r="F3802" s="204">
        <v>5800</v>
      </c>
      <c r="G3802" s="205">
        <v>88542.07</v>
      </c>
      <c r="H3802" s="192" t="s">
        <v>1077</v>
      </c>
    </row>
    <row r="3803" spans="1:8" ht="16" customHeight="1">
      <c r="A3803" s="185">
        <v>31</v>
      </c>
      <c r="B3803" s="212" t="s">
        <v>14</v>
      </c>
      <c r="C3803" s="251" t="s">
        <v>3772</v>
      </c>
      <c r="D3803" s="271" t="s">
        <v>1046</v>
      </c>
      <c r="E3803" s="204"/>
      <c r="F3803" s="204">
        <v>3000</v>
      </c>
      <c r="G3803" s="205">
        <v>85542.07</v>
      </c>
      <c r="H3803" s="192" t="s">
        <v>1050</v>
      </c>
    </row>
    <row r="3804" spans="1:8" ht="16" customHeight="1">
      <c r="A3804" s="185">
        <v>31</v>
      </c>
      <c r="B3804" s="212" t="s">
        <v>14</v>
      </c>
      <c r="C3804" s="251" t="s">
        <v>3773</v>
      </c>
      <c r="D3804" s="271" t="s">
        <v>1046</v>
      </c>
      <c r="E3804" s="204"/>
      <c r="F3804" s="204">
        <v>3736.24</v>
      </c>
      <c r="G3804" s="205">
        <v>81805.83</v>
      </c>
      <c r="H3804" s="192" t="s">
        <v>1075</v>
      </c>
    </row>
    <row r="3805" spans="1:8" ht="16" customHeight="1">
      <c r="A3805" s="185">
        <v>31</v>
      </c>
      <c r="B3805" s="212" t="s">
        <v>14</v>
      </c>
      <c r="C3805" s="251" t="s">
        <v>3774</v>
      </c>
      <c r="D3805" s="271" t="s">
        <v>1046</v>
      </c>
      <c r="E3805" s="204"/>
      <c r="F3805" s="204">
        <v>42</v>
      </c>
      <c r="G3805" s="205">
        <v>81763.83</v>
      </c>
      <c r="H3805" s="192" t="s">
        <v>1053</v>
      </c>
    </row>
    <row r="3806" spans="1:8" ht="16" customHeight="1">
      <c r="A3806" s="185">
        <v>31</v>
      </c>
      <c r="B3806" s="212" t="s">
        <v>14</v>
      </c>
      <c r="C3806" s="251" t="s">
        <v>3775</v>
      </c>
      <c r="D3806" s="271" t="s">
        <v>1046</v>
      </c>
      <c r="E3806" s="204"/>
      <c r="F3806" s="204">
        <v>14035.5</v>
      </c>
      <c r="G3806" s="205">
        <v>67728.33</v>
      </c>
      <c r="H3806" s="192" t="s">
        <v>1047</v>
      </c>
    </row>
    <row r="3807" spans="1:8" ht="16" customHeight="1">
      <c r="A3807" s="185">
        <v>31</v>
      </c>
      <c r="B3807" s="212" t="s">
        <v>14</v>
      </c>
      <c r="C3807" s="280" t="s">
        <v>3776</v>
      </c>
      <c r="D3807" s="271" t="s">
        <v>1046</v>
      </c>
      <c r="E3807" s="204"/>
      <c r="F3807" s="204">
        <v>641</v>
      </c>
      <c r="G3807" s="205">
        <v>67087.33</v>
      </c>
      <c r="H3807" s="192" t="s">
        <v>1075</v>
      </c>
    </row>
    <row r="3808" spans="1:8" ht="16" customHeight="1">
      <c r="A3808" s="185">
        <v>31</v>
      </c>
      <c r="B3808" s="212" t="s">
        <v>14</v>
      </c>
      <c r="C3808" s="280" t="s">
        <v>3777</v>
      </c>
      <c r="D3808" s="271" t="s">
        <v>1046</v>
      </c>
      <c r="E3808" s="204"/>
      <c r="F3808" s="204">
        <v>500</v>
      </c>
      <c r="G3808" s="205">
        <v>66587.33</v>
      </c>
      <c r="H3808" s="192" t="s">
        <v>1047</v>
      </c>
    </row>
    <row r="3809" spans="1:8" ht="16" customHeight="1">
      <c r="A3809" s="185">
        <v>31</v>
      </c>
      <c r="B3809" s="212" t="s">
        <v>14</v>
      </c>
      <c r="C3809" s="251" t="s">
        <v>3778</v>
      </c>
      <c r="D3809" s="271" t="s">
        <v>1046</v>
      </c>
      <c r="E3809" s="204"/>
      <c r="F3809" s="204">
        <v>5000</v>
      </c>
      <c r="G3809" s="205">
        <v>61587.33</v>
      </c>
      <c r="H3809" s="192" t="s">
        <v>1050</v>
      </c>
    </row>
    <row r="3810" spans="1:8" ht="16" customHeight="1">
      <c r="A3810" s="185">
        <v>31</v>
      </c>
      <c r="B3810" s="212" t="s">
        <v>14</v>
      </c>
      <c r="C3810" s="251" t="s">
        <v>3779</v>
      </c>
      <c r="D3810" s="271" t="s">
        <v>1046</v>
      </c>
      <c r="E3810" s="204"/>
      <c r="F3810" s="204">
        <v>3030</v>
      </c>
      <c r="G3810" s="205">
        <v>58557.33</v>
      </c>
      <c r="H3810" s="192" t="s">
        <v>1047</v>
      </c>
    </row>
    <row r="3811" spans="1:8" ht="16" customHeight="1">
      <c r="A3811" s="185">
        <v>36</v>
      </c>
      <c r="B3811" s="287" t="s">
        <v>14</v>
      </c>
      <c r="C3811" s="185" t="s">
        <v>3780</v>
      </c>
      <c r="D3811" s="288" t="s">
        <v>1046</v>
      </c>
      <c r="E3811" s="282"/>
      <c r="F3811" s="282">
        <v>6610</v>
      </c>
      <c r="G3811" s="289">
        <v>135749.74</v>
      </c>
      <c r="H3811" s="290" t="s">
        <v>1112</v>
      </c>
    </row>
    <row r="3812" spans="1:8" ht="16" customHeight="1">
      <c r="A3812" s="185">
        <v>36</v>
      </c>
      <c r="B3812" s="212" t="s">
        <v>14</v>
      </c>
      <c r="C3812" s="251" t="s">
        <v>3781</v>
      </c>
      <c r="D3812" s="203" t="s">
        <v>1046</v>
      </c>
      <c r="E3812" s="204"/>
      <c r="F3812" s="204">
        <v>2780</v>
      </c>
      <c r="G3812" s="205">
        <v>8394.5999999999804</v>
      </c>
      <c r="H3812" s="192" t="s">
        <v>1047</v>
      </c>
    </row>
    <row r="3813" spans="1:8" ht="16" customHeight="1">
      <c r="A3813" s="185">
        <v>36</v>
      </c>
      <c r="B3813" s="212" t="s">
        <v>14</v>
      </c>
      <c r="C3813" s="251" t="s">
        <v>3782</v>
      </c>
      <c r="D3813" s="203" t="s">
        <v>1046</v>
      </c>
      <c r="E3813" s="204"/>
      <c r="F3813" s="204">
        <v>8249.4</v>
      </c>
      <c r="G3813" s="205">
        <v>145.199999999981</v>
      </c>
      <c r="H3813" s="192" t="s">
        <v>1047</v>
      </c>
    </row>
    <row r="3814" spans="1:8" ht="16" customHeight="1">
      <c r="A3814" s="185">
        <v>36</v>
      </c>
      <c r="B3814" s="212" t="s">
        <v>14</v>
      </c>
      <c r="C3814" s="251" t="s">
        <v>3783</v>
      </c>
      <c r="D3814" s="203" t="s">
        <v>1046</v>
      </c>
      <c r="E3814" s="204"/>
      <c r="F3814" s="204">
        <v>7966</v>
      </c>
      <c r="G3814" s="205">
        <v>142179.20000000001</v>
      </c>
      <c r="H3814" s="192" t="s">
        <v>1047</v>
      </c>
    </row>
    <row r="3815" spans="1:8" ht="16" customHeight="1">
      <c r="A3815" s="185">
        <v>36</v>
      </c>
      <c r="B3815" s="212" t="s">
        <v>14</v>
      </c>
      <c r="C3815" s="251" t="s">
        <v>3784</v>
      </c>
      <c r="D3815" s="203" t="s">
        <v>1046</v>
      </c>
      <c r="E3815" s="204"/>
      <c r="F3815" s="204">
        <v>10000</v>
      </c>
      <c r="G3815" s="205">
        <v>132179.20000000001</v>
      </c>
      <c r="H3815" s="192" t="s">
        <v>1047</v>
      </c>
    </row>
    <row r="3816" spans="1:8" ht="16" customHeight="1">
      <c r="A3816" s="185">
        <v>36</v>
      </c>
      <c r="B3816" s="212" t="s">
        <v>14</v>
      </c>
      <c r="C3816" s="185" t="s">
        <v>3785</v>
      </c>
      <c r="D3816" s="203" t="s">
        <v>1046</v>
      </c>
      <c r="E3816" s="204"/>
      <c r="F3816" s="204">
        <v>7500</v>
      </c>
      <c r="G3816" s="205">
        <v>124679.2</v>
      </c>
      <c r="H3816" s="192" t="s">
        <v>1112</v>
      </c>
    </row>
    <row r="3817" spans="1:8" ht="16" customHeight="1">
      <c r="A3817" s="185">
        <v>36</v>
      </c>
      <c r="B3817" s="212" t="s">
        <v>14</v>
      </c>
      <c r="C3817" s="251" t="s">
        <v>3786</v>
      </c>
      <c r="D3817" s="203" t="s">
        <v>1046</v>
      </c>
      <c r="E3817" s="204"/>
      <c r="F3817" s="204">
        <v>24663</v>
      </c>
      <c r="G3817" s="205">
        <v>100016.2</v>
      </c>
      <c r="H3817" s="192" t="s">
        <v>1047</v>
      </c>
    </row>
    <row r="3818" spans="1:8" ht="16" customHeight="1">
      <c r="A3818" s="185">
        <v>36</v>
      </c>
      <c r="B3818" s="212" t="s">
        <v>14</v>
      </c>
      <c r="C3818" s="251" t="s">
        <v>3787</v>
      </c>
      <c r="D3818" s="203" t="s">
        <v>1046</v>
      </c>
      <c r="E3818" s="204"/>
      <c r="F3818" s="204">
        <v>50000</v>
      </c>
      <c r="G3818" s="205">
        <v>50016.2</v>
      </c>
      <c r="H3818" s="192" t="s">
        <v>1047</v>
      </c>
    </row>
    <row r="3819" spans="1:8" ht="16" customHeight="1">
      <c r="A3819" s="185">
        <v>44</v>
      </c>
      <c r="B3819" s="212" t="s">
        <v>14</v>
      </c>
      <c r="C3819" s="210" t="s">
        <v>3788</v>
      </c>
      <c r="D3819" s="224" t="s">
        <v>1046</v>
      </c>
      <c r="E3819" s="204"/>
      <c r="F3819" s="204">
        <v>20000</v>
      </c>
      <c r="G3819" s="205">
        <v>19179.25</v>
      </c>
      <c r="H3819" s="192" t="s">
        <v>1118</v>
      </c>
    </row>
    <row r="3820" spans="1:8" ht="16" customHeight="1">
      <c r="A3820" s="185">
        <v>44</v>
      </c>
      <c r="B3820" s="212" t="s">
        <v>14</v>
      </c>
      <c r="C3820" s="210" t="s">
        <v>3789</v>
      </c>
      <c r="D3820" s="224" t="s">
        <v>1046</v>
      </c>
      <c r="E3820" s="204"/>
      <c r="F3820" s="204">
        <v>3000</v>
      </c>
      <c r="G3820" s="205">
        <v>16179.25</v>
      </c>
      <c r="H3820" s="192" t="s">
        <v>1118</v>
      </c>
    </row>
    <row r="3821" spans="1:8" ht="16" customHeight="1">
      <c r="A3821" s="291">
        <v>53</v>
      </c>
      <c r="B3821" s="212" t="s">
        <v>14</v>
      </c>
      <c r="C3821" s="210" t="s">
        <v>3790</v>
      </c>
      <c r="D3821" s="203" t="s">
        <v>1046</v>
      </c>
      <c r="E3821" s="204"/>
      <c r="F3821" s="204">
        <v>6591.04</v>
      </c>
      <c r="G3821" s="205">
        <v>5333.93</v>
      </c>
      <c r="H3821" s="192" t="s">
        <v>1087</v>
      </c>
    </row>
    <row r="3822" spans="1:8" ht="16" customHeight="1">
      <c r="A3822" s="291">
        <v>53</v>
      </c>
      <c r="B3822" s="212" t="s">
        <v>14</v>
      </c>
      <c r="C3822" s="210" t="s">
        <v>3791</v>
      </c>
      <c r="D3822" s="203" t="s">
        <v>1046</v>
      </c>
      <c r="E3822" s="204"/>
      <c r="F3822" s="204">
        <v>300</v>
      </c>
      <c r="G3822" s="205">
        <v>5033.93</v>
      </c>
      <c r="H3822" s="192" t="s">
        <v>1128</v>
      </c>
    </row>
    <row r="3823" spans="1:8" ht="16" customHeight="1">
      <c r="A3823" s="185">
        <v>29</v>
      </c>
      <c r="B3823" s="212" t="s">
        <v>14</v>
      </c>
      <c r="C3823" s="210" t="s">
        <v>3792</v>
      </c>
      <c r="D3823" s="203" t="s">
        <v>1046</v>
      </c>
      <c r="E3823" s="286"/>
      <c r="F3823" s="204">
        <v>1169.8399999999999</v>
      </c>
      <c r="G3823" s="205"/>
      <c r="H3823" s="192" t="s">
        <v>1106</v>
      </c>
    </row>
    <row r="3824" spans="1:8" ht="16" customHeight="1">
      <c r="A3824" s="291">
        <v>53</v>
      </c>
      <c r="B3824" s="212" t="s">
        <v>14</v>
      </c>
      <c r="C3824" s="210" t="s">
        <v>2393</v>
      </c>
      <c r="D3824" s="203" t="s">
        <v>1046</v>
      </c>
      <c r="E3824" s="286"/>
      <c r="F3824" s="204">
        <v>5785.04</v>
      </c>
      <c r="G3824" s="205">
        <v>7482.65</v>
      </c>
      <c r="H3824" s="192" t="s">
        <v>1106</v>
      </c>
    </row>
    <row r="3825" spans="1:8" ht="16" customHeight="1">
      <c r="A3825" s="291">
        <v>53</v>
      </c>
      <c r="B3825" s="212" t="s">
        <v>14</v>
      </c>
      <c r="C3825" s="210" t="s">
        <v>3793</v>
      </c>
      <c r="D3825" s="203" t="s">
        <v>1046</v>
      </c>
      <c r="E3825" s="204"/>
      <c r="F3825" s="204">
        <v>3463.86</v>
      </c>
      <c r="G3825" s="205">
        <v>4788.1899999999996</v>
      </c>
      <c r="H3825" s="192" t="s">
        <v>1106</v>
      </c>
    </row>
    <row r="3826" spans="1:8" ht="16" customHeight="1">
      <c r="A3826" s="291">
        <v>53</v>
      </c>
      <c r="B3826" s="212" t="s">
        <v>14</v>
      </c>
      <c r="C3826" s="210" t="s">
        <v>3794</v>
      </c>
      <c r="D3826" s="203" t="s">
        <v>1046</v>
      </c>
      <c r="E3826" s="204"/>
      <c r="F3826" s="204">
        <v>75.3</v>
      </c>
      <c r="G3826" s="205">
        <v>4712.8900000000003</v>
      </c>
      <c r="H3826" s="192" t="s">
        <v>1106</v>
      </c>
    </row>
    <row r="3827" spans="1:8" ht="16" customHeight="1">
      <c r="A3827" s="291">
        <v>53</v>
      </c>
      <c r="B3827" s="212" t="s">
        <v>14</v>
      </c>
      <c r="C3827" s="210" t="s">
        <v>3795</v>
      </c>
      <c r="D3827" s="203" t="s">
        <v>1046</v>
      </c>
      <c r="E3827" s="204"/>
      <c r="F3827" s="204">
        <v>6487.16</v>
      </c>
      <c r="G3827" s="205">
        <v>8232.57</v>
      </c>
      <c r="H3827" s="192" t="s">
        <v>1097</v>
      </c>
    </row>
    <row r="3828" spans="1:8" ht="16" customHeight="1">
      <c r="A3828" s="291">
        <v>53</v>
      </c>
      <c r="B3828" s="292" t="s">
        <v>14</v>
      </c>
      <c r="C3828" s="210" t="s">
        <v>3796</v>
      </c>
      <c r="D3828" s="203" t="s">
        <v>1046</v>
      </c>
      <c r="E3828" s="286"/>
      <c r="F3828" s="204">
        <v>7434.41</v>
      </c>
      <c r="G3828" s="205">
        <v>10764.72</v>
      </c>
      <c r="H3828" s="192" t="s">
        <v>1087</v>
      </c>
    </row>
    <row r="3829" spans="1:8" ht="16" customHeight="1">
      <c r="A3829" s="185">
        <v>19</v>
      </c>
      <c r="B3829" s="212" t="s">
        <v>14</v>
      </c>
      <c r="C3829" s="202" t="s">
        <v>3797</v>
      </c>
      <c r="D3829" s="203" t="s">
        <v>1046</v>
      </c>
      <c r="E3829" s="204"/>
      <c r="F3829" s="204">
        <v>1620.35</v>
      </c>
      <c r="G3829" s="205"/>
      <c r="H3829" s="192" t="s">
        <v>1097</v>
      </c>
    </row>
    <row r="3830" spans="1:8" ht="16" customHeight="1">
      <c r="A3830" s="185">
        <v>9</v>
      </c>
      <c r="B3830" s="212" t="s">
        <v>14</v>
      </c>
      <c r="C3830" s="229" t="s">
        <v>3798</v>
      </c>
      <c r="D3830" s="203" t="s">
        <v>1046</v>
      </c>
      <c r="E3830" s="226"/>
      <c r="F3830" s="226">
        <v>167705.64000000001</v>
      </c>
      <c r="G3830" s="227">
        <v>70918.560000001205</v>
      </c>
      <c r="H3830" s="192" t="s">
        <v>1106</v>
      </c>
    </row>
    <row r="3831" spans="1:8" ht="16" customHeight="1">
      <c r="A3831" s="185">
        <v>27</v>
      </c>
      <c r="B3831" s="308" t="s">
        <v>14</v>
      </c>
      <c r="C3831" s="254" t="s">
        <v>3799</v>
      </c>
      <c r="D3831" s="253" t="s">
        <v>1046</v>
      </c>
      <c r="E3831" s="296"/>
      <c r="F3831" s="296">
        <v>38390.400000000001</v>
      </c>
      <c r="G3831" s="296"/>
      <c r="H3831" s="304" t="s">
        <v>1087</v>
      </c>
    </row>
    <row r="3832" spans="1:8" ht="16" customHeight="1">
      <c r="A3832" s="185">
        <v>53</v>
      </c>
      <c r="B3832" s="193" t="s">
        <v>1057</v>
      </c>
      <c r="C3832" s="202" t="s">
        <v>3800</v>
      </c>
      <c r="D3832" s="203" t="s">
        <v>1046</v>
      </c>
      <c r="E3832" s="204"/>
      <c r="F3832" s="204">
        <v>10000</v>
      </c>
      <c r="G3832" s="205">
        <v>47281.3</v>
      </c>
      <c r="H3832" s="192" t="s">
        <v>1128</v>
      </c>
    </row>
    <row r="3833" spans="1:8" ht="16" customHeight="1">
      <c r="B3833" s="193" t="s">
        <v>1064</v>
      </c>
      <c r="C3833" s="210" t="s">
        <v>3801</v>
      </c>
      <c r="D3833" s="203" t="s">
        <v>1046</v>
      </c>
      <c r="E3833" s="204"/>
      <c r="F3833" s="204">
        <v>50000</v>
      </c>
      <c r="G3833" s="205">
        <v>19696.679999999898</v>
      </c>
      <c r="H3833" s="192" t="s">
        <v>1822</v>
      </c>
    </row>
  </sheetData>
  <autoFilter ref="A1:X3833" xr:uid="{95282ABF-28E4-AC46-81AB-37FEDB1E8528}"/>
  <dataValidations count="1">
    <dataValidation type="list" allowBlank="1" showInputMessage="1" showErrorMessage="1" sqref="D2:D847 D851:D858 D860:D1004 D1008:D1055 D1057:D1100 D1107:D1193 D1196:D1484 D1486:D1848 D1856:D1863 D1865:D2360 D2362:D2509 D2512:D3833" xr:uid="{1BA4EC69-2CF7-464A-AAF3-2F946EFEEC97}">
      <formula1>收支类别</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5AE14-1C54-EA47-B526-43ED0AE493E4}">
  <dimension ref="A1:Y65516"/>
  <sheetViews>
    <sheetView topLeftCell="A1142" zoomScaleSheetLayoutView="100" workbookViewId="0">
      <selection activeCell="F1142" sqref="F1:F65536"/>
    </sheetView>
  </sheetViews>
  <sheetFormatPr baseColWidth="10" defaultColWidth="9" defaultRowHeight="15"/>
  <cols>
    <col min="1" max="1" width="9" style="185"/>
    <col min="2" max="2" width="8.83203125" style="185" customWidth="1"/>
    <col min="3" max="3" width="81" style="185" customWidth="1"/>
    <col min="4" max="4" width="13.5" style="186" customWidth="1"/>
    <col min="5" max="5" width="9" style="185"/>
    <col min="6" max="6" width="11.83203125" style="185" customWidth="1"/>
    <col min="7" max="7" width="15.6640625" style="185" customWidth="1"/>
    <col min="8" max="8" width="18.5" style="185" customWidth="1"/>
    <col min="9" max="10" width="9" style="185"/>
    <col min="11" max="11" width="17.1640625" style="185" bestFit="1" customWidth="1"/>
    <col min="12" max="14" width="14.1640625" style="185" bestFit="1" customWidth="1"/>
    <col min="15" max="15" width="15.33203125" style="185" bestFit="1" customWidth="1"/>
    <col min="16" max="17" width="14.1640625" style="185" bestFit="1" customWidth="1"/>
    <col min="18" max="18" width="12.83203125" style="185" bestFit="1" customWidth="1"/>
    <col min="19" max="23" width="14.1640625" style="185" bestFit="1" customWidth="1"/>
    <col min="24" max="24" width="15.33203125" style="185" bestFit="1" customWidth="1"/>
    <col min="25" max="25" width="12.6640625" style="185" bestFit="1" customWidth="1"/>
    <col min="26" max="16384" width="9" style="185"/>
  </cols>
  <sheetData>
    <row r="1" spans="1:25" ht="20" customHeight="1">
      <c r="A1" s="185" t="s">
        <v>1037</v>
      </c>
      <c r="B1" s="187" t="s">
        <v>40</v>
      </c>
      <c r="C1" s="188" t="s">
        <v>1038</v>
      </c>
      <c r="D1" s="189" t="s">
        <v>1039</v>
      </c>
      <c r="E1" s="190" t="s">
        <v>1040</v>
      </c>
      <c r="F1" s="190" t="s">
        <v>1041</v>
      </c>
      <c r="G1" s="191" t="s">
        <v>1042</v>
      </c>
      <c r="H1" s="192" t="s">
        <v>1043</v>
      </c>
      <c r="I1" s="185" t="s">
        <v>3802</v>
      </c>
    </row>
    <row r="2" spans="1:25" ht="20" customHeight="1">
      <c r="A2" s="185">
        <v>1</v>
      </c>
      <c r="B2" s="193" t="s">
        <v>1048</v>
      </c>
      <c r="C2" s="194" t="s">
        <v>3803</v>
      </c>
      <c r="D2" s="195" t="s">
        <v>3804</v>
      </c>
      <c r="E2" s="196"/>
      <c r="F2" s="196">
        <v>10.5</v>
      </c>
      <c r="G2" s="197">
        <v>17739.98</v>
      </c>
      <c r="H2" s="192" t="s">
        <v>3805</v>
      </c>
    </row>
    <row r="3" spans="1:25" ht="20" customHeight="1">
      <c r="A3" s="185">
        <v>1</v>
      </c>
      <c r="B3" s="193" t="s">
        <v>1048</v>
      </c>
      <c r="C3" s="194" t="s">
        <v>3803</v>
      </c>
      <c r="D3" s="195" t="s">
        <v>3804</v>
      </c>
      <c r="E3" s="196"/>
      <c r="F3" s="196">
        <v>10.5</v>
      </c>
      <c r="G3" s="197">
        <v>5923.4799999999796</v>
      </c>
      <c r="H3" s="192" t="s">
        <v>3805</v>
      </c>
    </row>
    <row r="4" spans="1:25" ht="20" customHeight="1">
      <c r="A4" s="185">
        <v>1</v>
      </c>
      <c r="B4" s="193" t="s">
        <v>1057</v>
      </c>
      <c r="C4" s="194" t="s">
        <v>3803</v>
      </c>
      <c r="D4" s="195" t="s">
        <v>3804</v>
      </c>
      <c r="E4" s="196"/>
      <c r="F4" s="196">
        <v>7</v>
      </c>
      <c r="G4" s="197">
        <v>69817.59</v>
      </c>
      <c r="H4" s="192" t="s">
        <v>3805</v>
      </c>
    </row>
    <row r="5" spans="1:25" ht="20" customHeight="1">
      <c r="A5" s="185">
        <v>1</v>
      </c>
      <c r="B5" s="193" t="s">
        <v>1057</v>
      </c>
      <c r="C5" s="194" t="s">
        <v>3803</v>
      </c>
      <c r="D5" s="195" t="s">
        <v>3804</v>
      </c>
      <c r="E5" s="196"/>
      <c r="F5" s="196">
        <v>10.5</v>
      </c>
      <c r="G5" s="197">
        <v>411.90999999997399</v>
      </c>
      <c r="H5" s="192" t="s">
        <v>3805</v>
      </c>
    </row>
    <row r="6" spans="1:25" ht="20" customHeight="1">
      <c r="A6" s="185">
        <v>1</v>
      </c>
      <c r="B6" s="193" t="s">
        <v>1064</v>
      </c>
      <c r="C6" s="194" t="s">
        <v>3803</v>
      </c>
      <c r="D6" s="195" t="s">
        <v>3804</v>
      </c>
      <c r="E6" s="196"/>
      <c r="F6" s="196">
        <v>4.5</v>
      </c>
      <c r="G6" s="197">
        <v>24454.29</v>
      </c>
      <c r="H6" s="192" t="s">
        <v>3805</v>
      </c>
      <c r="K6" s="533" t="s">
        <v>1061</v>
      </c>
      <c r="L6" s="103" t="s">
        <v>40</v>
      </c>
      <c r="M6" s="103"/>
      <c r="N6" s="104"/>
      <c r="O6" s="104"/>
      <c r="P6" s="104"/>
      <c r="Q6" s="104"/>
      <c r="R6" s="104"/>
      <c r="S6" s="104"/>
      <c r="T6" s="104"/>
      <c r="U6" s="104"/>
      <c r="V6" s="104"/>
      <c r="W6" s="104"/>
      <c r="X6" s="105"/>
      <c r="Y6"/>
    </row>
    <row r="7" spans="1:25" ht="20" customHeight="1">
      <c r="A7" s="185">
        <v>1</v>
      </c>
      <c r="B7" s="193" t="s">
        <v>1064</v>
      </c>
      <c r="C7" s="194" t="s">
        <v>3803</v>
      </c>
      <c r="D7" s="195" t="s">
        <v>3804</v>
      </c>
      <c r="E7" s="196"/>
      <c r="F7" s="196">
        <v>4.5</v>
      </c>
      <c r="G7" s="197">
        <v>25545.29</v>
      </c>
      <c r="H7" s="192" t="s">
        <v>3805</v>
      </c>
      <c r="K7" s="471" t="s">
        <v>1043</v>
      </c>
      <c r="L7" s="472" t="s">
        <v>1048</v>
      </c>
      <c r="M7" s="473" t="s">
        <v>1057</v>
      </c>
      <c r="N7" s="473" t="s">
        <v>1063</v>
      </c>
      <c r="O7" s="473" t="s">
        <v>1064</v>
      </c>
      <c r="P7" s="473" t="s">
        <v>1044</v>
      </c>
      <c r="Q7" s="473" t="s">
        <v>1065</v>
      </c>
      <c r="R7" s="473" t="s">
        <v>1066</v>
      </c>
      <c r="S7" s="473" t="s">
        <v>1067</v>
      </c>
      <c r="T7" s="473" t="s">
        <v>1068</v>
      </c>
      <c r="U7" s="473" t="s">
        <v>12</v>
      </c>
      <c r="V7" s="473" t="s">
        <v>13</v>
      </c>
      <c r="W7" s="473" t="s">
        <v>14</v>
      </c>
      <c r="X7" s="473" t="s">
        <v>1069</v>
      </c>
      <c r="Y7" s="474" t="s">
        <v>16</v>
      </c>
    </row>
    <row r="8" spans="1:25" ht="20" customHeight="1">
      <c r="A8" s="185">
        <v>1</v>
      </c>
      <c r="B8" s="193" t="s">
        <v>1064</v>
      </c>
      <c r="C8" s="194" t="s">
        <v>3803</v>
      </c>
      <c r="D8" s="195" t="s">
        <v>3804</v>
      </c>
      <c r="E8" s="196"/>
      <c r="F8" s="196">
        <v>3</v>
      </c>
      <c r="G8" s="197">
        <v>25542.29</v>
      </c>
      <c r="H8" s="192" t="s">
        <v>3805</v>
      </c>
      <c r="K8" s="475" t="s">
        <v>1053</v>
      </c>
      <c r="L8" s="476">
        <v>2940.18</v>
      </c>
      <c r="M8" s="419">
        <v>4367.8100000000004</v>
      </c>
      <c r="N8" s="419">
        <v>1030.8</v>
      </c>
      <c r="O8" s="419">
        <v>22473.08</v>
      </c>
      <c r="P8" s="419">
        <v>6964.05</v>
      </c>
      <c r="Q8" s="419">
        <v>440.59</v>
      </c>
      <c r="R8" s="419">
        <v>770.74</v>
      </c>
      <c r="S8" s="419">
        <v>3336.42</v>
      </c>
      <c r="T8" s="419">
        <v>1208.3800000000001</v>
      </c>
      <c r="U8" s="419">
        <v>289.57</v>
      </c>
      <c r="V8" s="419">
        <v>75015</v>
      </c>
      <c r="W8" s="419">
        <v>74142.69</v>
      </c>
      <c r="X8" s="419">
        <v>192979.31</v>
      </c>
      <c r="Y8" s="477">
        <f>GETPIVOTDATA("付款金额",$K$6,"内容","办公费")/GETPIVOTDATA("付款金额",$K$6)</f>
        <v>3.6261620617441322E-2</v>
      </c>
    </row>
    <row r="9" spans="1:25" ht="20" customHeight="1">
      <c r="A9" s="185">
        <v>1</v>
      </c>
      <c r="B9" s="193" t="s">
        <v>1064</v>
      </c>
      <c r="C9" s="194" t="s">
        <v>3803</v>
      </c>
      <c r="D9" s="195" t="s">
        <v>3804</v>
      </c>
      <c r="E9" s="196"/>
      <c r="F9" s="196">
        <v>4.5</v>
      </c>
      <c r="G9" s="197">
        <v>95337.79</v>
      </c>
      <c r="H9" s="192" t="s">
        <v>3805</v>
      </c>
      <c r="K9" s="475" t="s">
        <v>1047</v>
      </c>
      <c r="L9" s="476">
        <v>7899.2</v>
      </c>
      <c r="M9" s="419"/>
      <c r="N9" s="419">
        <v>2268.9499999999998</v>
      </c>
      <c r="O9" s="419">
        <v>3178</v>
      </c>
      <c r="P9" s="419"/>
      <c r="Q9" s="419"/>
      <c r="R9" s="419"/>
      <c r="S9" s="419"/>
      <c r="T9" s="419"/>
      <c r="U9" s="419"/>
      <c r="V9" s="419"/>
      <c r="W9" s="419"/>
      <c r="X9" s="419">
        <v>13346.15</v>
      </c>
      <c r="Y9" s="477">
        <f>GETPIVOTDATA("付款金额",$K$6,"内容","采购费用")/GETPIVOTDATA("付款金额",$K$6)</f>
        <v>2.5077974835927461E-3</v>
      </c>
    </row>
    <row r="10" spans="1:25" ht="20" customHeight="1">
      <c r="A10" s="185">
        <v>1</v>
      </c>
      <c r="B10" s="193" t="s">
        <v>1064</v>
      </c>
      <c r="C10" s="194" t="s">
        <v>3803</v>
      </c>
      <c r="D10" s="195" t="s">
        <v>3804</v>
      </c>
      <c r="E10" s="196"/>
      <c r="F10" s="196">
        <v>3</v>
      </c>
      <c r="G10" s="197">
        <v>1154.78999999998</v>
      </c>
      <c r="H10" s="192" t="s">
        <v>3805</v>
      </c>
      <c r="K10" s="475" t="s">
        <v>1075</v>
      </c>
      <c r="L10" s="476"/>
      <c r="M10" s="419">
        <v>2551.09</v>
      </c>
      <c r="N10" s="419"/>
      <c r="O10" s="419"/>
      <c r="P10" s="419">
        <v>5000</v>
      </c>
      <c r="Q10" s="419"/>
      <c r="R10" s="419"/>
      <c r="S10" s="419">
        <v>6853.57</v>
      </c>
      <c r="T10" s="419">
        <v>6880</v>
      </c>
      <c r="U10" s="419">
        <v>20866.650000000001</v>
      </c>
      <c r="V10" s="419">
        <v>29107.4</v>
      </c>
      <c r="W10" s="419">
        <v>3600</v>
      </c>
      <c r="X10" s="419">
        <v>74858.710000000006</v>
      </c>
      <c r="Y10" s="477">
        <f>GETPIVOTDATA("付款金额",$K$6,"内容","差旅费")/GETPIVOTDATA("付款金额",$K$6)</f>
        <v>1.4066265144854446E-2</v>
      </c>
    </row>
    <row r="11" spans="1:25" ht="20" customHeight="1">
      <c r="A11" s="185">
        <v>1</v>
      </c>
      <c r="B11" s="193" t="s">
        <v>1044</v>
      </c>
      <c r="C11" s="198" t="s">
        <v>3803</v>
      </c>
      <c r="D11" s="195" t="s">
        <v>3804</v>
      </c>
      <c r="E11" s="196"/>
      <c r="F11" s="196">
        <v>3</v>
      </c>
      <c r="G11" s="197">
        <v>3074.0999999999799</v>
      </c>
      <c r="H11" s="192" t="s">
        <v>3805</v>
      </c>
      <c r="K11" s="475" t="s">
        <v>1077</v>
      </c>
      <c r="L11" s="476"/>
      <c r="M11" s="419">
        <v>75</v>
      </c>
      <c r="N11" s="419">
        <v>6133.67</v>
      </c>
      <c r="O11" s="419">
        <v>3905</v>
      </c>
      <c r="P11" s="419">
        <v>432</v>
      </c>
      <c r="Q11" s="419">
        <v>114</v>
      </c>
      <c r="R11" s="419">
        <v>1938</v>
      </c>
      <c r="S11" s="419"/>
      <c r="T11" s="419">
        <v>2874.73</v>
      </c>
      <c r="U11" s="419"/>
      <c r="V11" s="419"/>
      <c r="W11" s="419">
        <v>512</v>
      </c>
      <c r="X11" s="419">
        <v>15984.4</v>
      </c>
      <c r="Y11" s="477">
        <f>GETPIVOTDATA("付款金额",$K$6,"内容","车辆费用")/GETPIVOTDATA("付款金额",$K$6)</f>
        <v>3.0035357085556429E-3</v>
      </c>
    </row>
    <row r="12" spans="1:25" ht="20" customHeight="1">
      <c r="A12" s="185">
        <v>1</v>
      </c>
      <c r="B12" s="193" t="s">
        <v>1044</v>
      </c>
      <c r="C12" s="198" t="s">
        <v>3803</v>
      </c>
      <c r="D12" s="195" t="s">
        <v>3804</v>
      </c>
      <c r="E12" s="196"/>
      <c r="F12" s="196">
        <v>1.5</v>
      </c>
      <c r="G12" s="197">
        <v>3072.5999999999799</v>
      </c>
      <c r="H12" s="192" t="s">
        <v>3805</v>
      </c>
      <c r="K12" s="475" t="s">
        <v>1079</v>
      </c>
      <c r="L12" s="476">
        <v>47282.55</v>
      </c>
      <c r="M12" s="419">
        <v>16671.62</v>
      </c>
      <c r="N12" s="419">
        <v>5600</v>
      </c>
      <c r="O12" s="419">
        <v>59912.55</v>
      </c>
      <c r="P12" s="419">
        <v>14261.87</v>
      </c>
      <c r="Q12" s="419">
        <v>18013.740000000002</v>
      </c>
      <c r="R12" s="419">
        <v>9533.44</v>
      </c>
      <c r="S12" s="419">
        <v>22018.38</v>
      </c>
      <c r="T12" s="419">
        <v>22635.18</v>
      </c>
      <c r="U12" s="419">
        <v>23509.279999999999</v>
      </c>
      <c r="V12" s="419"/>
      <c r="W12" s="419">
        <v>6259.91</v>
      </c>
      <c r="X12" s="419">
        <v>245698.52</v>
      </c>
      <c r="Y12" s="477">
        <f>GETPIVOTDATA("付款金额",$K$6,"内容","催收费用")/GETPIVOTDATA("付款金额",$K$6)</f>
        <v>4.6167780983913866E-2</v>
      </c>
    </row>
    <row r="13" spans="1:25" ht="20" customHeight="1">
      <c r="A13" s="185">
        <v>1</v>
      </c>
      <c r="B13" s="193" t="s">
        <v>1065</v>
      </c>
      <c r="C13" s="198" t="s">
        <v>3803</v>
      </c>
      <c r="D13" s="195" t="s">
        <v>3804</v>
      </c>
      <c r="E13" s="196"/>
      <c r="F13" s="196">
        <v>4.5</v>
      </c>
      <c r="G13" s="197">
        <v>978.34999999997694</v>
      </c>
      <c r="H13" s="192" t="s">
        <v>3805</v>
      </c>
      <c r="K13" s="475" t="s">
        <v>3806</v>
      </c>
      <c r="L13" s="476"/>
      <c r="M13" s="419"/>
      <c r="N13" s="419"/>
      <c r="O13" s="419"/>
      <c r="P13" s="419"/>
      <c r="Q13" s="419"/>
      <c r="R13" s="419"/>
      <c r="S13" s="419"/>
      <c r="T13" s="419"/>
      <c r="U13" s="419"/>
      <c r="V13" s="419">
        <v>24726.03</v>
      </c>
      <c r="W13" s="419"/>
      <c r="X13" s="419">
        <v>24726.03</v>
      </c>
      <c r="Y13" s="477">
        <f>GETPIVOTDATA("付款金额",$K$6,"内容","担保费")/GETPIVOTDATA("付款金额",$K$6)</f>
        <v>4.6461245987223848E-3</v>
      </c>
    </row>
    <row r="14" spans="1:25" ht="20" customHeight="1">
      <c r="A14" s="185">
        <v>1</v>
      </c>
      <c r="B14" s="193" t="s">
        <v>1065</v>
      </c>
      <c r="C14" s="198" t="s">
        <v>3803</v>
      </c>
      <c r="D14" s="195" t="s">
        <v>3804</v>
      </c>
      <c r="E14" s="196"/>
      <c r="F14" s="196">
        <v>3</v>
      </c>
      <c r="G14" s="197">
        <v>975.34999999997694</v>
      </c>
      <c r="H14" s="192" t="s">
        <v>3805</v>
      </c>
      <c r="K14" s="475" t="s">
        <v>1081</v>
      </c>
      <c r="L14" s="476"/>
      <c r="M14" s="419"/>
      <c r="N14" s="419"/>
      <c r="O14" s="419"/>
      <c r="P14" s="419"/>
      <c r="Q14" s="419"/>
      <c r="R14" s="419"/>
      <c r="S14" s="419"/>
      <c r="T14" s="419"/>
      <c r="U14" s="419"/>
      <c r="V14" s="419"/>
      <c r="W14" s="419">
        <v>600</v>
      </c>
      <c r="X14" s="419">
        <v>600</v>
      </c>
      <c r="Y14" s="477">
        <f>GETPIVOTDATA("付款金额",$K$6,"内容","罚款")/GETPIVOTDATA("付款金额",$K$6)</f>
        <v>1.1274251302103212E-4</v>
      </c>
    </row>
    <row r="15" spans="1:25" ht="20" customHeight="1">
      <c r="A15" s="185">
        <v>1</v>
      </c>
      <c r="B15" s="193" t="s">
        <v>1065</v>
      </c>
      <c r="C15" s="198" t="s">
        <v>3803</v>
      </c>
      <c r="D15" s="195" t="s">
        <v>3804</v>
      </c>
      <c r="E15" s="196"/>
      <c r="F15" s="196">
        <v>4.5</v>
      </c>
      <c r="G15" s="197">
        <v>970.84999999997694</v>
      </c>
      <c r="H15" s="192" t="s">
        <v>3805</v>
      </c>
      <c r="K15" s="475" t="s">
        <v>3807</v>
      </c>
      <c r="L15" s="476"/>
      <c r="M15" s="419"/>
      <c r="N15" s="419"/>
      <c r="O15" s="419"/>
      <c r="P15" s="419"/>
      <c r="Q15" s="419">
        <v>11100.46</v>
      </c>
      <c r="R15" s="419"/>
      <c r="S15" s="419"/>
      <c r="T15" s="419"/>
      <c r="U15" s="419"/>
      <c r="V15" s="419"/>
      <c r="W15" s="419"/>
      <c r="X15" s="419">
        <v>11100.46</v>
      </c>
      <c r="Y15" s="477">
        <f>GETPIVOTDATA("付款金额",$K$6,"内容","房产税")/GETPIVOTDATA("付款金额",$K$6)</f>
        <v>2.0858229268157433E-3</v>
      </c>
    </row>
    <row r="16" spans="1:25" ht="20" customHeight="1">
      <c r="A16" s="185">
        <v>1</v>
      </c>
      <c r="B16" s="193" t="s">
        <v>1066</v>
      </c>
      <c r="C16" s="198" t="s">
        <v>3803</v>
      </c>
      <c r="D16" s="195" t="s">
        <v>3804</v>
      </c>
      <c r="E16" s="196"/>
      <c r="F16" s="196">
        <v>3</v>
      </c>
      <c r="G16" s="197">
        <v>76.8299999999726</v>
      </c>
      <c r="H16" s="192" t="s">
        <v>3805</v>
      </c>
      <c r="K16" s="475" t="s">
        <v>3808</v>
      </c>
      <c r="L16" s="476">
        <v>28166.09</v>
      </c>
      <c r="M16" s="419"/>
      <c r="N16" s="419">
        <v>20000</v>
      </c>
      <c r="O16" s="419">
        <v>181000</v>
      </c>
      <c r="P16" s="419"/>
      <c r="Q16" s="419"/>
      <c r="R16" s="419"/>
      <c r="S16" s="419"/>
      <c r="T16" s="419"/>
      <c r="U16" s="419"/>
      <c r="V16" s="419"/>
      <c r="W16" s="419"/>
      <c r="X16" s="419">
        <v>229166.09</v>
      </c>
      <c r="Y16" s="477">
        <f>GETPIVOTDATA("付款金额",$K$6,"内容","房租")/GETPIVOTDATA("付款金额",$K$6)</f>
        <v>4.3061268143006697E-2</v>
      </c>
    </row>
    <row r="17" spans="1:25" ht="20" customHeight="1">
      <c r="A17" s="185">
        <v>1</v>
      </c>
      <c r="B17" s="193" t="s">
        <v>1066</v>
      </c>
      <c r="C17" s="198" t="s">
        <v>3803</v>
      </c>
      <c r="D17" s="195" t="s">
        <v>3804</v>
      </c>
      <c r="E17" s="196"/>
      <c r="F17" s="196">
        <v>4.5</v>
      </c>
      <c r="G17" s="197">
        <v>1017304.83</v>
      </c>
      <c r="H17" s="192" t="s">
        <v>3805</v>
      </c>
      <c r="K17" s="475" t="s">
        <v>1083</v>
      </c>
      <c r="L17" s="476">
        <v>29699.99</v>
      </c>
      <c r="M17" s="419">
        <v>5633</v>
      </c>
      <c r="N17" s="419"/>
      <c r="O17" s="419">
        <v>3048.9</v>
      </c>
      <c r="P17" s="419">
        <v>1374.76</v>
      </c>
      <c r="Q17" s="419">
        <v>5655</v>
      </c>
      <c r="R17" s="419"/>
      <c r="S17" s="419"/>
      <c r="T17" s="419"/>
      <c r="U17" s="419"/>
      <c r="V17" s="419"/>
      <c r="W17" s="419"/>
      <c r="X17" s="419">
        <v>45411.65</v>
      </c>
      <c r="Y17" s="477">
        <f>GETPIVOTDATA("付款金额",$K$6,"内容","福利费")/GETPIVOTDATA("付款金额",$K$6)</f>
        <v>8.5330392357192558E-3</v>
      </c>
    </row>
    <row r="18" spans="1:25" ht="20" customHeight="1">
      <c r="A18" s="185">
        <v>1</v>
      </c>
      <c r="B18" s="193" t="s">
        <v>1066</v>
      </c>
      <c r="C18" s="198" t="s">
        <v>3803</v>
      </c>
      <c r="D18" s="195" t="s">
        <v>3804</v>
      </c>
      <c r="E18" s="196"/>
      <c r="F18" s="196">
        <v>4.5</v>
      </c>
      <c r="G18" s="197">
        <v>1017300.33</v>
      </c>
      <c r="H18" s="192" t="s">
        <v>3805</v>
      </c>
      <c r="K18" s="475" t="s">
        <v>3809</v>
      </c>
      <c r="L18" s="476">
        <v>5000</v>
      </c>
      <c r="M18" s="419"/>
      <c r="N18" s="419"/>
      <c r="O18" s="419">
        <v>5000</v>
      </c>
      <c r="P18" s="419"/>
      <c r="Q18" s="419"/>
      <c r="R18" s="419">
        <v>5000</v>
      </c>
      <c r="S18" s="419"/>
      <c r="T18" s="419"/>
      <c r="U18" s="419">
        <v>5000</v>
      </c>
      <c r="V18" s="419"/>
      <c r="W18" s="419"/>
      <c r="X18" s="419">
        <v>20000</v>
      </c>
      <c r="Y18" s="477">
        <f>GETPIVOTDATA("付款金额",$K$6,"内容","工会费")/GETPIVOTDATA("付款金额",$K$6)</f>
        <v>3.7580837673677372E-3</v>
      </c>
    </row>
    <row r="19" spans="1:25" ht="20" customHeight="1">
      <c r="A19" s="185">
        <v>1</v>
      </c>
      <c r="B19" s="193" t="s">
        <v>1066</v>
      </c>
      <c r="C19" s="198" t="s">
        <v>3803</v>
      </c>
      <c r="D19" s="195" t="s">
        <v>3804</v>
      </c>
      <c r="E19" s="196"/>
      <c r="F19" s="196">
        <v>4.5</v>
      </c>
      <c r="G19" s="197">
        <v>489295.83</v>
      </c>
      <c r="H19" s="192" t="s">
        <v>3805</v>
      </c>
      <c r="K19" s="475" t="s">
        <v>1087</v>
      </c>
      <c r="L19" s="476">
        <v>472291.02</v>
      </c>
      <c r="M19" s="419">
        <v>267396.55</v>
      </c>
      <c r="N19" s="419">
        <v>23329.69</v>
      </c>
      <c r="O19" s="419">
        <v>562806.48</v>
      </c>
      <c r="P19" s="419">
        <v>23074.04</v>
      </c>
      <c r="Q19" s="419">
        <v>520412.93</v>
      </c>
      <c r="R19" s="419"/>
      <c r="S19" s="419">
        <v>276802.03999999998</v>
      </c>
      <c r="T19" s="419">
        <v>252053.23</v>
      </c>
      <c r="U19" s="419">
        <v>200409.45</v>
      </c>
      <c r="V19" s="419"/>
      <c r="W19" s="419">
        <v>327643.13</v>
      </c>
      <c r="X19" s="419">
        <v>2926218.56</v>
      </c>
      <c r="Y19" s="477">
        <f>GETPIVOTDATA("付款金额",$K$6,"内容","工资")/GETPIVOTDATA("付款金额",$K$6)</f>
        <v>0.54984872350530978</v>
      </c>
    </row>
    <row r="20" spans="1:25" ht="20" customHeight="1">
      <c r="A20" s="185">
        <v>1</v>
      </c>
      <c r="B20" s="193" t="s">
        <v>1066</v>
      </c>
      <c r="C20" s="198" t="s">
        <v>3803</v>
      </c>
      <c r="D20" s="195" t="s">
        <v>3804</v>
      </c>
      <c r="E20" s="196"/>
      <c r="F20" s="196">
        <v>3</v>
      </c>
      <c r="G20" s="197">
        <v>489292.83</v>
      </c>
      <c r="H20" s="192" t="s">
        <v>3805</v>
      </c>
      <c r="K20" s="475" t="s">
        <v>3810</v>
      </c>
      <c r="L20" s="476">
        <v>1103.2</v>
      </c>
      <c r="M20" s="419">
        <v>1103.2</v>
      </c>
      <c r="N20" s="419">
        <v>1103.2</v>
      </c>
      <c r="O20" s="419">
        <v>1703.2</v>
      </c>
      <c r="P20" s="419">
        <v>1703.2</v>
      </c>
      <c r="Q20" s="419">
        <v>1703.2</v>
      </c>
      <c r="R20" s="419">
        <v>1103.2</v>
      </c>
      <c r="S20" s="419">
        <v>1103.2</v>
      </c>
      <c r="T20" s="419">
        <v>707.2</v>
      </c>
      <c r="U20" s="419">
        <v>707.2</v>
      </c>
      <c r="V20" s="419">
        <v>707.2</v>
      </c>
      <c r="W20" s="419">
        <v>707.2</v>
      </c>
      <c r="X20" s="419">
        <v>13454.4</v>
      </c>
      <c r="Y20" s="477">
        <f>GETPIVOTDATA("付款金额",$K$6,"内容","公积金")/GETPIVOTDATA("付款金额",$K$6)</f>
        <v>2.5281381119836243E-3</v>
      </c>
    </row>
    <row r="21" spans="1:25" ht="20" customHeight="1">
      <c r="A21" s="185">
        <v>1</v>
      </c>
      <c r="B21" s="193" t="s">
        <v>1066</v>
      </c>
      <c r="C21" s="198" t="s">
        <v>3803</v>
      </c>
      <c r="D21" s="195" t="s">
        <v>3804</v>
      </c>
      <c r="E21" s="196"/>
      <c r="F21" s="196">
        <v>3</v>
      </c>
      <c r="G21" s="197">
        <v>99289.830000000104</v>
      </c>
      <c r="H21" s="192" t="s">
        <v>3805</v>
      </c>
      <c r="K21" s="475" t="s">
        <v>3811</v>
      </c>
      <c r="L21" s="476">
        <v>547.20000000000005</v>
      </c>
      <c r="M21" s="419"/>
      <c r="N21" s="419"/>
      <c r="O21" s="419">
        <v>705.03</v>
      </c>
      <c r="P21" s="419"/>
      <c r="Q21" s="419"/>
      <c r="R21" s="419">
        <v>2234.37</v>
      </c>
      <c r="S21" s="419"/>
      <c r="T21" s="419"/>
      <c r="U21" s="419">
        <v>107</v>
      </c>
      <c r="V21" s="419">
        <v>52.16</v>
      </c>
      <c r="W21" s="419">
        <v>1568.86</v>
      </c>
      <c r="X21" s="419">
        <v>5214.62</v>
      </c>
      <c r="Y21" s="477">
        <f>GETPIVOTDATA("付款金额",$K$6,"内容","交通费")/GETPIVOTDATA("付款金额",$K$6)</f>
        <v>9.7984893874955743E-4</v>
      </c>
    </row>
    <row r="22" spans="1:25" ht="20" customHeight="1">
      <c r="A22" s="185">
        <v>1</v>
      </c>
      <c r="B22" s="193" t="s">
        <v>1066</v>
      </c>
      <c r="C22" s="198" t="s">
        <v>3803</v>
      </c>
      <c r="D22" s="195" t="s">
        <v>3804</v>
      </c>
      <c r="E22" s="196"/>
      <c r="F22" s="196">
        <v>4.5</v>
      </c>
      <c r="G22" s="197">
        <v>99285.330000000104</v>
      </c>
      <c r="H22" s="192" t="s">
        <v>3805</v>
      </c>
      <c r="K22" s="475" t="s">
        <v>1091</v>
      </c>
      <c r="L22" s="476"/>
      <c r="M22" s="419">
        <v>9000</v>
      </c>
      <c r="N22" s="419">
        <v>3000</v>
      </c>
      <c r="O22" s="419">
        <v>35000</v>
      </c>
      <c r="P22" s="419"/>
      <c r="Q22" s="419">
        <v>10000</v>
      </c>
      <c r="R22" s="419">
        <v>2000</v>
      </c>
      <c r="S22" s="419">
        <v>5000</v>
      </c>
      <c r="T22" s="419"/>
      <c r="U22" s="419"/>
      <c r="V22" s="419"/>
      <c r="W22" s="419"/>
      <c r="X22" s="419">
        <v>64000</v>
      </c>
      <c r="Y22" s="477">
        <f>GETPIVOTDATA("付款金额",$K$6,"内容","借支")/GETPIVOTDATA("付款金额",$K$6)</f>
        <v>1.2025868055576759E-2</v>
      </c>
    </row>
    <row r="23" spans="1:25" ht="20" customHeight="1">
      <c r="A23" s="185">
        <v>1</v>
      </c>
      <c r="B23" s="193" t="s">
        <v>1066</v>
      </c>
      <c r="C23" s="198" t="s">
        <v>3803</v>
      </c>
      <c r="D23" s="195" t="s">
        <v>3804</v>
      </c>
      <c r="E23" s="196"/>
      <c r="F23" s="196">
        <v>3</v>
      </c>
      <c r="G23" s="197">
        <v>11582.3300000001</v>
      </c>
      <c r="H23" s="192" t="s">
        <v>3805</v>
      </c>
      <c r="K23" s="475" t="s">
        <v>1093</v>
      </c>
      <c r="L23" s="476">
        <v>5602.6</v>
      </c>
      <c r="M23" s="419">
        <v>842.31</v>
      </c>
      <c r="N23" s="419">
        <v>323</v>
      </c>
      <c r="O23" s="419">
        <v>5592</v>
      </c>
      <c r="P23" s="419">
        <v>640</v>
      </c>
      <c r="Q23" s="419">
        <v>619.5</v>
      </c>
      <c r="R23" s="419">
        <v>444</v>
      </c>
      <c r="S23" s="419">
        <v>655</v>
      </c>
      <c r="T23" s="419">
        <v>404</v>
      </c>
      <c r="U23" s="419"/>
      <c r="V23" s="419">
        <v>453</v>
      </c>
      <c r="W23" s="419">
        <v>454</v>
      </c>
      <c r="X23" s="419">
        <v>16029.41</v>
      </c>
      <c r="Y23" s="477">
        <f>GETPIVOTDATA("付款金额",$K$6,"内容","快递费")/GETPIVOTDATA("付款金额",$K$6)</f>
        <v>3.0119932760741038E-3</v>
      </c>
    </row>
    <row r="24" spans="1:25" ht="20" customHeight="1">
      <c r="A24" s="185">
        <v>1</v>
      </c>
      <c r="B24" s="193" t="s">
        <v>1066</v>
      </c>
      <c r="C24" s="198" t="s">
        <v>3803</v>
      </c>
      <c r="D24" s="195" t="s">
        <v>3804</v>
      </c>
      <c r="E24" s="196"/>
      <c r="F24" s="196">
        <v>3</v>
      </c>
      <c r="G24" s="197">
        <v>779.33000000007496</v>
      </c>
      <c r="H24" s="192" t="s">
        <v>3805</v>
      </c>
      <c r="K24" s="475" t="s">
        <v>1098</v>
      </c>
      <c r="L24" s="476"/>
      <c r="M24" s="419">
        <v>5000</v>
      </c>
      <c r="N24" s="419">
        <v>5841.17</v>
      </c>
      <c r="O24" s="419">
        <v>48974.36</v>
      </c>
      <c r="P24" s="419">
        <v>10000</v>
      </c>
      <c r="Q24" s="419">
        <v>5000</v>
      </c>
      <c r="R24" s="419"/>
      <c r="S24" s="419">
        <v>4000</v>
      </c>
      <c r="T24" s="419">
        <v>10000</v>
      </c>
      <c r="U24" s="419"/>
      <c r="V24" s="419"/>
      <c r="W24" s="419">
        <v>30000</v>
      </c>
      <c r="X24" s="419">
        <v>118815.53</v>
      </c>
      <c r="Y24" s="477">
        <f>GETPIVOTDATA("付款金额",$K$6,"内容","律师费")/GETPIVOTDATA("付款金额",$K$6)</f>
        <v>2.2325935730209721E-2</v>
      </c>
    </row>
    <row r="25" spans="1:25" ht="20" customHeight="1">
      <c r="A25" s="185">
        <v>1</v>
      </c>
      <c r="B25" s="193" t="s">
        <v>1067</v>
      </c>
      <c r="C25" s="200" t="s">
        <v>3803</v>
      </c>
      <c r="D25" s="195" t="s">
        <v>3804</v>
      </c>
      <c r="E25" s="201"/>
      <c r="F25" s="201">
        <v>3</v>
      </c>
      <c r="G25" s="197">
        <v>76.330000000074506</v>
      </c>
      <c r="H25" s="192" t="s">
        <v>3805</v>
      </c>
      <c r="K25" s="475" t="s">
        <v>3812</v>
      </c>
      <c r="L25" s="476"/>
      <c r="M25" s="419">
        <v>796</v>
      </c>
      <c r="N25" s="419"/>
      <c r="O25" s="419"/>
      <c r="P25" s="419"/>
      <c r="Q25" s="419"/>
      <c r="R25" s="419"/>
      <c r="S25" s="419"/>
      <c r="T25" s="419"/>
      <c r="U25" s="419"/>
      <c r="V25" s="419"/>
      <c r="W25" s="419"/>
      <c r="X25" s="419">
        <v>796</v>
      </c>
      <c r="Y25" s="477">
        <f>GETPIVOTDATA("付款金额",$K$6,"内容","培训费")/GETPIVOTDATA("付款金额",$K$6)</f>
        <v>1.4957173394123595E-4</v>
      </c>
    </row>
    <row r="26" spans="1:25" ht="20" customHeight="1">
      <c r="A26" s="185">
        <v>1</v>
      </c>
      <c r="B26" s="193" t="s">
        <v>1068</v>
      </c>
      <c r="C26" s="200" t="s">
        <v>3803</v>
      </c>
      <c r="D26" s="195" t="s">
        <v>3804</v>
      </c>
      <c r="E26" s="201"/>
      <c r="F26" s="201">
        <v>4.5</v>
      </c>
      <c r="G26" s="197">
        <v>2425129.13</v>
      </c>
      <c r="H26" s="192" t="s">
        <v>3805</v>
      </c>
      <c r="K26" s="475" t="s">
        <v>3813</v>
      </c>
      <c r="L26" s="476"/>
      <c r="M26" s="419"/>
      <c r="N26" s="419"/>
      <c r="O26" s="419"/>
      <c r="P26" s="419">
        <v>166000</v>
      </c>
      <c r="Q26" s="419"/>
      <c r="R26" s="419"/>
      <c r="S26" s="419">
        <v>10835.56</v>
      </c>
      <c r="T26" s="419"/>
      <c r="U26" s="419"/>
      <c r="V26" s="419"/>
      <c r="W26" s="419"/>
      <c r="X26" s="419">
        <v>176835.56</v>
      </c>
      <c r="Y26" s="477">
        <f>GETPIVOTDATA("付款金额",$K$6,"内容","赔款")/GETPIVOTDATA("付款金额",$K$6)</f>
        <v>3.3228142376469177E-2</v>
      </c>
    </row>
    <row r="27" spans="1:25" ht="20" customHeight="1">
      <c r="A27" s="185">
        <v>1</v>
      </c>
      <c r="B27" s="193" t="s">
        <v>1068</v>
      </c>
      <c r="C27" s="200" t="s">
        <v>3803</v>
      </c>
      <c r="D27" s="195" t="s">
        <v>3804</v>
      </c>
      <c r="E27" s="201"/>
      <c r="F27" s="201">
        <v>4.5</v>
      </c>
      <c r="G27" s="197">
        <v>2425124.63</v>
      </c>
      <c r="H27" s="192" t="s">
        <v>3805</v>
      </c>
      <c r="K27" s="475" t="s">
        <v>1097</v>
      </c>
      <c r="L27" s="476">
        <v>30445.95</v>
      </c>
      <c r="M27" s="419">
        <v>35729.68</v>
      </c>
      <c r="N27" s="419">
        <v>38574.589999999997</v>
      </c>
      <c r="O27" s="419">
        <v>33797.29</v>
      </c>
      <c r="P27" s="419">
        <v>32637.73</v>
      </c>
      <c r="Q27" s="419">
        <v>31143.599999999999</v>
      </c>
      <c r="R27" s="419">
        <v>30786.65</v>
      </c>
      <c r="S27" s="419">
        <v>67697.64</v>
      </c>
      <c r="T27" s="419">
        <v>56387</v>
      </c>
      <c r="U27" s="419">
        <v>27751.22</v>
      </c>
      <c r="V27" s="419">
        <v>29632.57</v>
      </c>
      <c r="W27" s="419">
        <v>29529.9</v>
      </c>
      <c r="X27" s="419">
        <v>444113.82</v>
      </c>
      <c r="Y27" s="477">
        <f>GETPIVOTDATA("付款金额",$K$6,"内容","社保")/GETPIVOTDATA("付款金额",$K$6)</f>
        <v>8.3450846890283856E-2</v>
      </c>
    </row>
    <row r="28" spans="1:25" ht="20" customHeight="1">
      <c r="A28" s="185">
        <v>1</v>
      </c>
      <c r="B28" s="193" t="s">
        <v>1068</v>
      </c>
      <c r="C28" s="200" t="s">
        <v>3803</v>
      </c>
      <c r="D28" s="195" t="s">
        <v>3804</v>
      </c>
      <c r="E28" s="201"/>
      <c r="F28" s="201">
        <v>14.55</v>
      </c>
      <c r="G28" s="197">
        <v>110.079999999888</v>
      </c>
      <c r="H28" s="192" t="s">
        <v>3805</v>
      </c>
      <c r="K28" s="475" t="s">
        <v>3814</v>
      </c>
      <c r="L28" s="476">
        <v>100000</v>
      </c>
      <c r="M28" s="419"/>
      <c r="N28" s="419"/>
      <c r="O28" s="419"/>
      <c r="P28" s="419"/>
      <c r="Q28" s="419"/>
      <c r="R28" s="419"/>
      <c r="S28" s="419"/>
      <c r="T28" s="419"/>
      <c r="U28" s="419"/>
      <c r="V28" s="419"/>
      <c r="W28" s="419"/>
      <c r="X28" s="419">
        <v>100000</v>
      </c>
      <c r="Y28" s="477">
        <f>GETPIVOTDATA("付款金额",$K$6,"内容","市场开拓费")/GETPIVOTDATA("付款金额",$K$6)</f>
        <v>1.8790418836838685E-2</v>
      </c>
    </row>
    <row r="29" spans="1:25" ht="20" customHeight="1">
      <c r="A29" s="185">
        <v>1</v>
      </c>
      <c r="B29" s="193" t="s">
        <v>1068</v>
      </c>
      <c r="C29" s="200" t="s">
        <v>3803</v>
      </c>
      <c r="D29" s="195" t="s">
        <v>3804</v>
      </c>
      <c r="E29" s="201"/>
      <c r="F29" s="201">
        <v>6</v>
      </c>
      <c r="G29" s="197">
        <v>104.079999999842</v>
      </c>
      <c r="H29" s="192" t="s">
        <v>3805</v>
      </c>
      <c r="K29" s="475" t="s">
        <v>1104</v>
      </c>
      <c r="L29" s="476">
        <v>3952.83</v>
      </c>
      <c r="M29" s="419">
        <v>3675.06</v>
      </c>
      <c r="N29" s="419">
        <v>3771.05</v>
      </c>
      <c r="O29" s="419">
        <v>6523.54</v>
      </c>
      <c r="P29" s="419">
        <v>6788.56</v>
      </c>
      <c r="Q29" s="419">
        <v>7149.53</v>
      </c>
      <c r="R29" s="419">
        <v>8151.66</v>
      </c>
      <c r="S29" s="419">
        <v>8050.85</v>
      </c>
      <c r="T29" s="419">
        <v>10056.11</v>
      </c>
      <c r="U29" s="419">
        <v>7772.68</v>
      </c>
      <c r="V29" s="419">
        <v>3130.49</v>
      </c>
      <c r="W29" s="419">
        <v>3214.71</v>
      </c>
      <c r="X29" s="419">
        <v>72237.070000000007</v>
      </c>
      <c r="Y29" s="477">
        <f>GETPIVOTDATA("付款金额",$K$6,"内容","水电费")/GETPIVOTDATA("付款金额",$K$6)</f>
        <v>1.3573648008460349E-2</v>
      </c>
    </row>
    <row r="30" spans="1:25" ht="20" customHeight="1">
      <c r="A30" s="185">
        <v>1</v>
      </c>
      <c r="B30" s="193" t="s">
        <v>1068</v>
      </c>
      <c r="C30" s="200" t="s">
        <v>3803</v>
      </c>
      <c r="D30" s="195" t="s">
        <v>3804</v>
      </c>
      <c r="E30" s="201"/>
      <c r="F30" s="201">
        <v>6</v>
      </c>
      <c r="G30" s="197">
        <v>98.079999999841704</v>
      </c>
      <c r="H30" s="192" t="s">
        <v>3805</v>
      </c>
      <c r="K30" s="475" t="s">
        <v>1106</v>
      </c>
      <c r="L30" s="476">
        <v>15171.14</v>
      </c>
      <c r="M30" s="419">
        <v>1514.4</v>
      </c>
      <c r="N30" s="419">
        <v>4738.6000000000004</v>
      </c>
      <c r="O30" s="419">
        <v>6746.8</v>
      </c>
      <c r="P30" s="419">
        <v>7505.23</v>
      </c>
      <c r="Q30" s="419">
        <v>58661.39</v>
      </c>
      <c r="R30" s="419">
        <v>7602.67</v>
      </c>
      <c r="S30" s="419">
        <v>10402.5</v>
      </c>
      <c r="T30" s="419">
        <v>9404.5499999999993</v>
      </c>
      <c r="U30" s="419">
        <v>9294.41</v>
      </c>
      <c r="V30" s="419">
        <v>8544.19</v>
      </c>
      <c r="W30" s="419"/>
      <c r="X30" s="419">
        <v>139585.88</v>
      </c>
      <c r="Y30" s="477">
        <f>GETPIVOTDATA("付款金额",$K$6,"内容","税费")/GETPIVOTDATA("付款金额",$K$6)</f>
        <v>2.6228771489087047E-2</v>
      </c>
    </row>
    <row r="31" spans="1:25" ht="20" customHeight="1">
      <c r="A31" s="185">
        <v>1</v>
      </c>
      <c r="B31" s="193" t="s">
        <v>1068</v>
      </c>
      <c r="C31" s="200" t="s">
        <v>3803</v>
      </c>
      <c r="D31" s="195" t="s">
        <v>3804</v>
      </c>
      <c r="E31" s="201"/>
      <c r="F31" s="201">
        <v>9</v>
      </c>
      <c r="G31" s="197">
        <v>89.079999999841704</v>
      </c>
      <c r="H31" s="192" t="s">
        <v>3805</v>
      </c>
      <c r="K31" s="475" t="s">
        <v>3815</v>
      </c>
      <c r="L31" s="476">
        <v>140</v>
      </c>
      <c r="M31" s="419">
        <v>20</v>
      </c>
      <c r="N31" s="419"/>
      <c r="O31" s="419"/>
      <c r="P31" s="419">
        <v>2010</v>
      </c>
      <c r="Q31" s="419"/>
      <c r="R31" s="419"/>
      <c r="S31" s="419">
        <v>10276</v>
      </c>
      <c r="T31" s="419">
        <v>55</v>
      </c>
      <c r="U31" s="419"/>
      <c r="V31" s="419"/>
      <c r="W31" s="419">
        <v>5038</v>
      </c>
      <c r="X31" s="419">
        <v>17539</v>
      </c>
      <c r="Y31" s="477">
        <f>GETPIVOTDATA("付款金额",$K$6,"内容","诉讼费")/GETPIVOTDATA("付款金额",$K$6)</f>
        <v>3.2956515597931373E-3</v>
      </c>
    </row>
    <row r="32" spans="1:25" ht="20" customHeight="1">
      <c r="A32" s="185">
        <v>1</v>
      </c>
      <c r="B32" s="193" t="s">
        <v>1068</v>
      </c>
      <c r="C32" s="200" t="s">
        <v>3803</v>
      </c>
      <c r="D32" s="195" t="s">
        <v>3804</v>
      </c>
      <c r="E32" s="201"/>
      <c r="F32" s="201">
        <v>6</v>
      </c>
      <c r="G32" s="197">
        <v>83.079999999841704</v>
      </c>
      <c r="H32" s="192" t="s">
        <v>3805</v>
      </c>
      <c r="K32" s="475" t="s">
        <v>3816</v>
      </c>
      <c r="L32" s="476">
        <v>10000</v>
      </c>
      <c r="M32" s="419"/>
      <c r="N32" s="419"/>
      <c r="O32" s="419"/>
      <c r="P32" s="419"/>
      <c r="Q32" s="419"/>
      <c r="R32" s="419"/>
      <c r="S32" s="419"/>
      <c r="T32" s="419"/>
      <c r="U32" s="419"/>
      <c r="V32" s="419"/>
      <c r="W32" s="419"/>
      <c r="X32" s="419">
        <v>10000</v>
      </c>
      <c r="Y32" s="477">
        <f>GETPIVOTDATA("付款金额",$K$6,"内容","退款")/GETPIVOTDATA("付款金额",$K$6)</f>
        <v>1.8790418836838686E-3</v>
      </c>
    </row>
    <row r="33" spans="1:25" ht="20" customHeight="1">
      <c r="A33" s="185">
        <v>1</v>
      </c>
      <c r="B33" s="193" t="s">
        <v>1068</v>
      </c>
      <c r="C33" s="200" t="s">
        <v>3803</v>
      </c>
      <c r="D33" s="195" t="s">
        <v>3804</v>
      </c>
      <c r="E33" s="201"/>
      <c r="F33" s="201">
        <v>6</v>
      </c>
      <c r="G33" s="197">
        <v>77.079999999841704</v>
      </c>
      <c r="H33" s="192" t="s">
        <v>3805</v>
      </c>
      <c r="K33" s="475" t="s">
        <v>1112</v>
      </c>
      <c r="L33" s="476"/>
      <c r="M33" s="419"/>
      <c r="N33" s="419"/>
      <c r="O33" s="419">
        <v>2908.23</v>
      </c>
      <c r="P33" s="419"/>
      <c r="Q33" s="419"/>
      <c r="R33" s="419"/>
      <c r="S33" s="419"/>
      <c r="T33" s="419"/>
      <c r="U33" s="419"/>
      <c r="V33" s="419"/>
      <c r="W33" s="419">
        <v>685</v>
      </c>
      <c r="X33" s="419">
        <v>3593.23</v>
      </c>
      <c r="Y33" s="477">
        <f>GETPIVOTDATA("付款金额",$K$6,"内容","物流费")/GETPIVOTDATA("付款金额",$K$6)</f>
        <v>6.7518296677093878E-4</v>
      </c>
    </row>
    <row r="34" spans="1:25" ht="20" customHeight="1">
      <c r="A34" s="185">
        <v>1</v>
      </c>
      <c r="B34" s="193" t="s">
        <v>1068</v>
      </c>
      <c r="C34" s="200" t="s">
        <v>3803</v>
      </c>
      <c r="D34" s="195" t="s">
        <v>3804</v>
      </c>
      <c r="E34" s="201"/>
      <c r="F34" s="201">
        <v>6</v>
      </c>
      <c r="G34" s="197">
        <v>71.079999999841704</v>
      </c>
      <c r="H34" s="192" t="s">
        <v>3805</v>
      </c>
      <c r="K34" s="475" t="s">
        <v>1114</v>
      </c>
      <c r="L34" s="476"/>
      <c r="M34" s="419"/>
      <c r="N34" s="419"/>
      <c r="O34" s="419"/>
      <c r="P34" s="419"/>
      <c r="Q34" s="419">
        <v>12257.95</v>
      </c>
      <c r="R34" s="419"/>
      <c r="S34" s="419"/>
      <c r="T34" s="419"/>
      <c r="U34" s="419"/>
      <c r="V34" s="419"/>
      <c r="W34" s="419"/>
      <c r="X34" s="419">
        <v>12257.95</v>
      </c>
      <c r="Y34" s="477">
        <f>GETPIVOTDATA("付款金额",$K$6,"内容","物业费")/GETPIVOTDATA("付款金额",$K$6)</f>
        <v>2.3033201458102677E-3</v>
      </c>
    </row>
    <row r="35" spans="1:25" ht="20" customHeight="1">
      <c r="A35" s="185">
        <v>1</v>
      </c>
      <c r="B35" s="193" t="s">
        <v>1068</v>
      </c>
      <c r="C35" s="200" t="s">
        <v>3803</v>
      </c>
      <c r="D35" s="195" t="s">
        <v>3804</v>
      </c>
      <c r="E35" s="201"/>
      <c r="F35" s="201">
        <v>18</v>
      </c>
      <c r="G35" s="197">
        <v>120053.08</v>
      </c>
      <c r="H35" s="192" t="s">
        <v>3805</v>
      </c>
      <c r="K35" s="475" t="s">
        <v>1116</v>
      </c>
      <c r="L35" s="476"/>
      <c r="M35" s="419"/>
      <c r="N35" s="419"/>
      <c r="O35" s="419">
        <v>5000</v>
      </c>
      <c r="P35" s="419"/>
      <c r="Q35" s="419">
        <v>5000</v>
      </c>
      <c r="R35" s="419">
        <v>5000</v>
      </c>
      <c r="S35" s="419">
        <v>5000</v>
      </c>
      <c r="T35" s="419">
        <v>5000</v>
      </c>
      <c r="U35" s="419">
        <v>5000</v>
      </c>
      <c r="V35" s="419"/>
      <c r="W35" s="419">
        <v>8500</v>
      </c>
      <c r="X35" s="419">
        <v>38500</v>
      </c>
      <c r="Y35" s="477">
        <f>GETPIVOTDATA("付款金额",$K$6,"内容","小林总报销")/GETPIVOTDATA("付款金额",$K$6)</f>
        <v>7.2343112521828946E-3</v>
      </c>
    </row>
    <row r="36" spans="1:25" ht="20" customHeight="1">
      <c r="A36" s="185">
        <v>1</v>
      </c>
      <c r="B36" s="193" t="s">
        <v>1068</v>
      </c>
      <c r="C36" s="200" t="s">
        <v>3803</v>
      </c>
      <c r="D36" s="195" t="s">
        <v>3804</v>
      </c>
      <c r="E36" s="201"/>
      <c r="F36" s="201">
        <v>4.5</v>
      </c>
      <c r="G36" s="197">
        <v>48.580000000074499</v>
      </c>
      <c r="H36" s="192" t="s">
        <v>3805</v>
      </c>
      <c r="K36" s="475" t="s">
        <v>3805</v>
      </c>
      <c r="L36" s="476">
        <v>780.5</v>
      </c>
      <c r="M36" s="419">
        <v>1215.1400000000001</v>
      </c>
      <c r="N36" s="419">
        <v>655.4</v>
      </c>
      <c r="O36" s="419">
        <v>493.7</v>
      </c>
      <c r="P36" s="419">
        <v>949.7</v>
      </c>
      <c r="Q36" s="419">
        <v>1772.7</v>
      </c>
      <c r="R36" s="419">
        <v>1512.94</v>
      </c>
      <c r="S36" s="419">
        <v>1132.04</v>
      </c>
      <c r="T36" s="419">
        <v>2214.13</v>
      </c>
      <c r="U36" s="419">
        <v>953.12</v>
      </c>
      <c r="V36" s="419">
        <v>682.66</v>
      </c>
      <c r="W36" s="419">
        <v>993.02</v>
      </c>
      <c r="X36" s="419">
        <v>13355.05</v>
      </c>
      <c r="Y36" s="477">
        <f>GETPIVOTDATA("付款金额",$K$6,"内容","银行手续费")/GETPIVOTDATA("付款金额",$K$6)</f>
        <v>2.5094698308692248E-3</v>
      </c>
    </row>
    <row r="37" spans="1:25" ht="20" customHeight="1">
      <c r="A37" s="185">
        <v>1</v>
      </c>
      <c r="B37" s="193" t="s">
        <v>1068</v>
      </c>
      <c r="C37" s="200" t="s">
        <v>3803</v>
      </c>
      <c r="D37" s="195" t="s">
        <v>3804</v>
      </c>
      <c r="E37" s="201"/>
      <c r="F37" s="201">
        <v>12</v>
      </c>
      <c r="G37" s="197">
        <v>36.580000000074499</v>
      </c>
      <c r="H37" s="192" t="s">
        <v>3805</v>
      </c>
      <c r="K37" s="475" t="s">
        <v>1124</v>
      </c>
      <c r="L37" s="476">
        <v>30228</v>
      </c>
      <c r="M37" s="419">
        <v>18000</v>
      </c>
      <c r="N37" s="419"/>
      <c r="O37" s="419">
        <v>27500</v>
      </c>
      <c r="P37" s="419">
        <v>278.45999999999998</v>
      </c>
      <c r="Q37" s="419">
        <v>10000</v>
      </c>
      <c r="R37" s="419">
        <v>13116.08</v>
      </c>
      <c r="S37" s="419">
        <v>25018</v>
      </c>
      <c r="T37" s="419">
        <v>18002</v>
      </c>
      <c r="U37" s="419">
        <v>10000</v>
      </c>
      <c r="V37" s="419"/>
      <c r="W37" s="419">
        <v>17500</v>
      </c>
      <c r="X37" s="419">
        <v>169642.54</v>
      </c>
      <c r="Y37" s="477">
        <f>GETPIVOTDATA("付款金额",$K$6,"内容","招待费")/GETPIVOTDATA("付款金额",$K$6)</f>
        <v>3.1876543791451606E-2</v>
      </c>
    </row>
    <row r="38" spans="1:25" ht="20" customHeight="1">
      <c r="A38" s="185">
        <v>1</v>
      </c>
      <c r="B38" s="193" t="s">
        <v>12</v>
      </c>
      <c r="C38" s="200" t="s">
        <v>3803</v>
      </c>
      <c r="D38" s="195" t="s">
        <v>3804</v>
      </c>
      <c r="E38" s="201"/>
      <c r="F38" s="201">
        <v>4.5</v>
      </c>
      <c r="G38" s="197">
        <v>9424.8200000000706</v>
      </c>
      <c r="H38" s="192" t="s">
        <v>3805</v>
      </c>
      <c r="K38" s="475" t="s">
        <v>3817</v>
      </c>
      <c r="L38" s="476">
        <v>471.64</v>
      </c>
      <c r="M38" s="419"/>
      <c r="N38" s="419"/>
      <c r="O38" s="419"/>
      <c r="P38" s="419"/>
      <c r="Q38" s="419"/>
      <c r="R38" s="419"/>
      <c r="S38" s="419"/>
      <c r="T38" s="419">
        <v>694.57</v>
      </c>
      <c r="U38" s="419"/>
      <c r="V38" s="419"/>
      <c r="W38" s="419"/>
      <c r="X38" s="419">
        <v>1166.21</v>
      </c>
      <c r="Y38" s="477">
        <f>GETPIVOTDATA("付款金额",$K$6,"内容","找零")/GETPIVOTDATA("付款金额",$K$6)</f>
        <v>2.1913574351709644E-4</v>
      </c>
    </row>
    <row r="39" spans="1:25" ht="20" customHeight="1">
      <c r="A39" s="185">
        <v>1</v>
      </c>
      <c r="B39" s="193" t="s">
        <v>12</v>
      </c>
      <c r="C39" s="200" t="s">
        <v>3803</v>
      </c>
      <c r="D39" s="195" t="s">
        <v>3804</v>
      </c>
      <c r="E39" s="201"/>
      <c r="F39" s="201">
        <v>3</v>
      </c>
      <c r="G39" s="197">
        <v>921.82000000006497</v>
      </c>
      <c r="H39" s="192" t="s">
        <v>3805</v>
      </c>
      <c r="K39" s="475" t="s">
        <v>1126</v>
      </c>
      <c r="L39" s="476">
        <v>1470</v>
      </c>
      <c r="M39" s="419"/>
      <c r="N39" s="419"/>
      <c r="O39" s="419"/>
      <c r="P39" s="419">
        <v>400</v>
      </c>
      <c r="Q39" s="419">
        <v>7530</v>
      </c>
      <c r="R39" s="419"/>
      <c r="S39" s="419">
        <v>1120</v>
      </c>
      <c r="T39" s="419"/>
      <c r="U39" s="419">
        <v>39270</v>
      </c>
      <c r="V39" s="419"/>
      <c r="W39" s="419"/>
      <c r="X39" s="419">
        <v>49790</v>
      </c>
      <c r="Y39" s="477">
        <f>GETPIVOTDATA("付款金额",$K$6,"内容","知识产权代理费")/GETPIVOTDATA("付款金额",$K$6)</f>
        <v>9.3557495388619811E-3</v>
      </c>
    </row>
    <row r="40" spans="1:25" ht="20" customHeight="1">
      <c r="A40" s="185">
        <v>1</v>
      </c>
      <c r="B40" s="193" t="s">
        <v>12</v>
      </c>
      <c r="C40" s="200" t="s">
        <v>3803</v>
      </c>
      <c r="D40" s="195" t="s">
        <v>3804</v>
      </c>
      <c r="E40" s="201"/>
      <c r="F40" s="201">
        <v>3</v>
      </c>
      <c r="G40" s="197">
        <v>39.020000000062304</v>
      </c>
      <c r="H40" s="192" t="s">
        <v>3805</v>
      </c>
      <c r="K40" s="475" t="s">
        <v>3818</v>
      </c>
      <c r="L40" s="476">
        <v>1380</v>
      </c>
      <c r="M40" s="419"/>
      <c r="N40" s="419">
        <v>4100</v>
      </c>
      <c r="O40" s="419"/>
      <c r="P40" s="419">
        <v>400</v>
      </c>
      <c r="Q40" s="419">
        <v>400</v>
      </c>
      <c r="R40" s="419"/>
      <c r="S40" s="419">
        <v>3000</v>
      </c>
      <c r="T40" s="419"/>
      <c r="U40" s="419">
        <v>1305</v>
      </c>
      <c r="V40" s="419">
        <v>4000</v>
      </c>
      <c r="W40" s="419">
        <v>40260</v>
      </c>
      <c r="X40" s="419">
        <v>54845</v>
      </c>
      <c r="Y40" s="477">
        <f>GETPIVOTDATA("付款金额",$K$6,"内容","中介费")/GETPIVOTDATA("付款金额",$K$6)</f>
        <v>1.0305605211064177E-2</v>
      </c>
    </row>
    <row r="41" spans="1:25" ht="20" customHeight="1">
      <c r="A41" s="185">
        <v>2</v>
      </c>
      <c r="B41" s="193" t="s">
        <v>1048</v>
      </c>
      <c r="C41" s="202" t="s">
        <v>3805</v>
      </c>
      <c r="D41" s="203" t="s">
        <v>3804</v>
      </c>
      <c r="E41" s="204"/>
      <c r="F41" s="204">
        <v>4.5</v>
      </c>
      <c r="G41" s="205">
        <v>324658.68</v>
      </c>
      <c r="H41" s="192" t="s">
        <v>3805</v>
      </c>
      <c r="K41" s="478" t="s">
        <v>1069</v>
      </c>
      <c r="L41" s="479">
        <v>794572.09</v>
      </c>
      <c r="M41" s="480">
        <v>373590.86</v>
      </c>
      <c r="N41" s="480">
        <v>120470.12</v>
      </c>
      <c r="O41" s="480">
        <v>1016268.16</v>
      </c>
      <c r="P41" s="480">
        <v>280419.59999999998</v>
      </c>
      <c r="Q41" s="480">
        <v>706974.59</v>
      </c>
      <c r="R41" s="480">
        <v>89193.75</v>
      </c>
      <c r="S41" s="480">
        <v>462301.2</v>
      </c>
      <c r="T41" s="480">
        <v>398576.08</v>
      </c>
      <c r="U41" s="480">
        <v>352235.58</v>
      </c>
      <c r="V41" s="480">
        <v>176050.7</v>
      </c>
      <c r="W41" s="480">
        <v>551208.42000000004</v>
      </c>
      <c r="X41" s="480">
        <v>5321861.1500000004</v>
      </c>
      <c r="Y41" s="481"/>
    </row>
    <row r="42" spans="1:25" ht="20" customHeight="1">
      <c r="A42" s="185">
        <v>2</v>
      </c>
      <c r="B42" s="193" t="s">
        <v>1048</v>
      </c>
      <c r="C42" s="202" t="s">
        <v>3805</v>
      </c>
      <c r="D42" s="203" t="s">
        <v>3804</v>
      </c>
      <c r="E42" s="204"/>
      <c r="F42" s="204">
        <v>4.5</v>
      </c>
      <c r="G42" s="205">
        <v>319654.18</v>
      </c>
      <c r="H42" s="192" t="s">
        <v>3805</v>
      </c>
      <c r="K42"/>
      <c r="L42"/>
      <c r="M42"/>
      <c r="N42"/>
      <c r="O42"/>
      <c r="P42"/>
      <c r="Q42"/>
      <c r="R42"/>
      <c r="S42"/>
      <c r="T42"/>
      <c r="U42"/>
      <c r="V42"/>
      <c r="W42"/>
      <c r="X42"/>
      <c r="Y42"/>
    </row>
    <row r="43" spans="1:25" ht="20" customHeight="1">
      <c r="A43" s="185">
        <v>2</v>
      </c>
      <c r="B43" s="193" t="s">
        <v>1048</v>
      </c>
      <c r="C43" s="202" t="s">
        <v>3805</v>
      </c>
      <c r="D43" s="203" t="s">
        <v>3804</v>
      </c>
      <c r="E43" s="204"/>
      <c r="F43" s="204">
        <v>15</v>
      </c>
      <c r="G43" s="205">
        <v>21710.98</v>
      </c>
      <c r="H43" s="192" t="s">
        <v>3805</v>
      </c>
      <c r="K43" s="482"/>
      <c r="L43" s="96"/>
      <c r="M43" s="96"/>
      <c r="N43" s="96"/>
      <c r="O43" s="96"/>
      <c r="P43" s="96"/>
      <c r="Q43" s="96"/>
      <c r="R43" s="96"/>
      <c r="S43" s="96"/>
      <c r="T43" s="96"/>
      <c r="U43" s="96"/>
      <c r="V43" s="96"/>
      <c r="W43" s="96"/>
      <c r="X43" s="96"/>
      <c r="Y43" s="483"/>
    </row>
    <row r="44" spans="1:25" ht="20" customHeight="1">
      <c r="A44" s="185">
        <v>2</v>
      </c>
      <c r="B44" s="193" t="s">
        <v>1048</v>
      </c>
      <c r="C44" s="202" t="s">
        <v>3819</v>
      </c>
      <c r="D44" s="203" t="s">
        <v>3804</v>
      </c>
      <c r="E44" s="204"/>
      <c r="F44" s="204">
        <v>15</v>
      </c>
      <c r="G44" s="205">
        <v>21695.98</v>
      </c>
      <c r="H44" s="192" t="s">
        <v>1053</v>
      </c>
      <c r="K44" s="482"/>
      <c r="L44" s="96"/>
      <c r="M44" s="96"/>
      <c r="N44" s="96"/>
      <c r="O44" s="96"/>
      <c r="P44" s="96"/>
      <c r="Q44" s="96"/>
      <c r="R44" s="96"/>
      <c r="S44" s="96"/>
      <c r="T44" s="96"/>
      <c r="U44" s="96"/>
      <c r="V44" s="96"/>
      <c r="W44" s="96"/>
      <c r="X44" s="96"/>
      <c r="Y44" s="483"/>
    </row>
    <row r="45" spans="1:25" ht="20" customHeight="1">
      <c r="A45" s="185">
        <v>2</v>
      </c>
      <c r="B45" s="193" t="s">
        <v>1048</v>
      </c>
      <c r="C45" s="202" t="s">
        <v>3805</v>
      </c>
      <c r="D45" s="203" t="s">
        <v>3804</v>
      </c>
      <c r="E45" s="206"/>
      <c r="F45" s="204">
        <v>4.5</v>
      </c>
      <c r="G45" s="205">
        <v>21430.48</v>
      </c>
      <c r="H45" s="192" t="s">
        <v>3805</v>
      </c>
      <c r="K45" s="482"/>
      <c r="L45" s="95"/>
      <c r="M45" s="95"/>
      <c r="N45" s="95"/>
      <c r="O45" s="95"/>
      <c r="P45" s="95"/>
      <c r="Q45" s="95"/>
      <c r="R45" s="95"/>
      <c r="S45" s="95"/>
      <c r="T45" s="95"/>
      <c r="U45" s="95"/>
      <c r="V45" s="95"/>
      <c r="W45" s="95"/>
      <c r="X45" s="95"/>
      <c r="Y45" s="483"/>
    </row>
    <row r="46" spans="1:25" ht="20" customHeight="1">
      <c r="A46" s="185">
        <v>2</v>
      </c>
      <c r="B46" s="193" t="s">
        <v>1048</v>
      </c>
      <c r="C46" s="202" t="s">
        <v>3805</v>
      </c>
      <c r="D46" s="203" t="s">
        <v>3804</v>
      </c>
      <c r="E46" s="204"/>
      <c r="F46" s="204">
        <v>4.5</v>
      </c>
      <c r="G46" s="205">
        <v>42064.98</v>
      </c>
      <c r="H46" s="192" t="s">
        <v>3805</v>
      </c>
      <c r="K46"/>
      <c r="L46"/>
      <c r="M46"/>
      <c r="N46"/>
      <c r="O46"/>
      <c r="P46"/>
      <c r="Q46"/>
      <c r="R46"/>
      <c r="S46"/>
      <c r="T46"/>
      <c r="U46"/>
      <c r="V46"/>
      <c r="W46"/>
      <c r="X46"/>
      <c r="Y46"/>
    </row>
    <row r="47" spans="1:25" ht="20" customHeight="1">
      <c r="A47" s="185">
        <v>2</v>
      </c>
      <c r="B47" s="193" t="s">
        <v>1048</v>
      </c>
      <c r="C47" s="202" t="s">
        <v>3805</v>
      </c>
      <c r="D47" s="203" t="s">
        <v>3804</v>
      </c>
      <c r="E47" s="204"/>
      <c r="F47" s="204">
        <v>9</v>
      </c>
      <c r="G47" s="205">
        <v>12055.98</v>
      </c>
      <c r="H47" s="192" t="s">
        <v>3805</v>
      </c>
      <c r="K47" s="171"/>
      <c r="L47" s="171"/>
      <c r="M47"/>
      <c r="N47"/>
      <c r="O47"/>
      <c r="P47"/>
      <c r="Q47"/>
      <c r="R47"/>
      <c r="S47"/>
      <c r="T47"/>
      <c r="U47"/>
      <c r="V47"/>
      <c r="W47"/>
      <c r="X47" s="484"/>
      <c r="Y47"/>
    </row>
    <row r="48" spans="1:25" ht="20" customHeight="1">
      <c r="A48" s="185">
        <v>2</v>
      </c>
      <c r="B48" s="193" t="s">
        <v>1048</v>
      </c>
      <c r="C48" s="202" t="s">
        <v>3805</v>
      </c>
      <c r="D48" s="203" t="s">
        <v>3804</v>
      </c>
      <c r="E48" s="204"/>
      <c r="F48" s="204">
        <v>9</v>
      </c>
      <c r="G48" s="205">
        <v>12046.98</v>
      </c>
      <c r="H48" s="192" t="s">
        <v>3805</v>
      </c>
      <c r="K48" s="175"/>
      <c r="L48" s="175"/>
      <c r="M48" s="176"/>
      <c r="N48" s="176"/>
      <c r="O48" s="176"/>
      <c r="P48" s="176"/>
      <c r="Q48" s="176"/>
      <c r="R48" s="176"/>
      <c r="S48" s="176"/>
      <c r="T48" s="176"/>
      <c r="U48" s="176"/>
      <c r="V48" s="176"/>
      <c r="W48" s="176"/>
      <c r="X48" s="98"/>
      <c r="Y48"/>
    </row>
    <row r="49" spans="1:25" ht="20" customHeight="1">
      <c r="A49" s="185">
        <v>2</v>
      </c>
      <c r="B49" s="193" t="s">
        <v>1048</v>
      </c>
      <c r="C49" s="202" t="s">
        <v>3805</v>
      </c>
      <c r="D49" s="203" t="s">
        <v>3804</v>
      </c>
      <c r="E49" s="204"/>
      <c r="F49" s="204">
        <v>9</v>
      </c>
      <c r="G49" s="205">
        <v>12037.98</v>
      </c>
      <c r="H49" s="192" t="s">
        <v>3805</v>
      </c>
      <c r="K49"/>
      <c r="L49"/>
      <c r="M49"/>
      <c r="N49"/>
      <c r="O49"/>
      <c r="P49"/>
      <c r="Q49"/>
      <c r="R49"/>
      <c r="S49"/>
      <c r="T49"/>
      <c r="U49"/>
      <c r="V49"/>
      <c r="W49"/>
      <c r="X49"/>
      <c r="Y49"/>
    </row>
    <row r="50" spans="1:25" ht="20" customHeight="1">
      <c r="A50" s="185">
        <v>2</v>
      </c>
      <c r="B50" s="193" t="s">
        <v>1048</v>
      </c>
      <c r="C50" s="202" t="s">
        <v>3805</v>
      </c>
      <c r="D50" s="203" t="s">
        <v>3804</v>
      </c>
      <c r="E50" s="204"/>
      <c r="F50" s="204">
        <v>4.5</v>
      </c>
      <c r="G50" s="205">
        <v>26533.48</v>
      </c>
      <c r="H50" s="192" t="s">
        <v>3805</v>
      </c>
    </row>
    <row r="51" spans="1:25" ht="20" customHeight="1">
      <c r="A51" s="185">
        <v>2</v>
      </c>
      <c r="B51" s="193" t="s">
        <v>1048</v>
      </c>
      <c r="C51" s="202" t="s">
        <v>3820</v>
      </c>
      <c r="D51" s="203" t="s">
        <v>3804</v>
      </c>
      <c r="E51" s="204"/>
      <c r="F51" s="204">
        <v>707.2</v>
      </c>
      <c r="G51" s="205">
        <v>25826.28</v>
      </c>
      <c r="H51" s="192" t="s">
        <v>3810</v>
      </c>
    </row>
    <row r="52" spans="1:25" ht="20" customHeight="1">
      <c r="A52" s="185">
        <v>2</v>
      </c>
      <c r="B52" s="193" t="s">
        <v>1048</v>
      </c>
      <c r="C52" s="202" t="s">
        <v>3805</v>
      </c>
      <c r="D52" s="203" t="s">
        <v>3804</v>
      </c>
      <c r="E52" s="204"/>
      <c r="F52" s="204">
        <v>15</v>
      </c>
      <c r="G52" s="205">
        <v>25811.279999999999</v>
      </c>
      <c r="H52" s="192" t="s">
        <v>3805</v>
      </c>
    </row>
    <row r="53" spans="1:25" ht="20" customHeight="1">
      <c r="A53" s="185">
        <v>2</v>
      </c>
      <c r="B53" s="193" t="s">
        <v>1048</v>
      </c>
      <c r="C53" s="209" t="s">
        <v>3821</v>
      </c>
      <c r="D53" s="203" t="s">
        <v>3804</v>
      </c>
      <c r="E53" s="204"/>
      <c r="F53" s="204">
        <v>471.64</v>
      </c>
      <c r="G53" s="205">
        <v>25339.64</v>
      </c>
      <c r="H53" s="192" t="s">
        <v>3817</v>
      </c>
    </row>
    <row r="54" spans="1:25" ht="20" customHeight="1">
      <c r="A54" s="185">
        <v>2</v>
      </c>
      <c r="B54" s="193" t="s">
        <v>1048</v>
      </c>
      <c r="C54" s="202" t="s">
        <v>3805</v>
      </c>
      <c r="D54" s="203" t="s">
        <v>3804</v>
      </c>
      <c r="E54" s="204"/>
      <c r="F54" s="204">
        <v>4</v>
      </c>
      <c r="G54" s="205">
        <v>25335.64</v>
      </c>
      <c r="H54" s="192" t="s">
        <v>3805</v>
      </c>
    </row>
    <row r="55" spans="1:25" ht="20" customHeight="1">
      <c r="A55" s="185">
        <v>2</v>
      </c>
      <c r="B55" s="193" t="s">
        <v>1048</v>
      </c>
      <c r="C55" s="202" t="s">
        <v>3805</v>
      </c>
      <c r="D55" s="203" t="s">
        <v>3804</v>
      </c>
      <c r="E55" s="204"/>
      <c r="F55" s="204">
        <v>4</v>
      </c>
      <c r="G55" s="205">
        <v>15331.64</v>
      </c>
      <c r="H55" s="192" t="s">
        <v>3805</v>
      </c>
    </row>
    <row r="56" spans="1:25" ht="20" customHeight="1">
      <c r="A56" s="185">
        <v>2</v>
      </c>
      <c r="B56" s="193" t="s">
        <v>1048</v>
      </c>
      <c r="C56" s="202" t="s">
        <v>3805</v>
      </c>
      <c r="D56" s="203" t="s">
        <v>3804</v>
      </c>
      <c r="E56" s="204"/>
      <c r="F56" s="204">
        <v>4</v>
      </c>
      <c r="G56" s="205">
        <v>14827.64</v>
      </c>
      <c r="H56" s="192" t="s">
        <v>3805</v>
      </c>
    </row>
    <row r="57" spans="1:25" ht="20" customHeight="1">
      <c r="A57" s="185">
        <v>2</v>
      </c>
      <c r="B57" s="193" t="s">
        <v>1048</v>
      </c>
      <c r="C57" s="202" t="s">
        <v>3805</v>
      </c>
      <c r="D57" s="203" t="s">
        <v>3804</v>
      </c>
      <c r="E57" s="204"/>
      <c r="F57" s="204">
        <v>4</v>
      </c>
      <c r="G57" s="205">
        <v>14723.64</v>
      </c>
      <c r="H57" s="192" t="s">
        <v>3805</v>
      </c>
    </row>
    <row r="58" spans="1:25" ht="20" customHeight="1">
      <c r="A58" s="185">
        <v>2</v>
      </c>
      <c r="B58" s="193" t="s">
        <v>1048</v>
      </c>
      <c r="C58" s="202" t="s">
        <v>3805</v>
      </c>
      <c r="D58" s="203" t="s">
        <v>3804</v>
      </c>
      <c r="E58" s="204"/>
      <c r="F58" s="204">
        <v>4</v>
      </c>
      <c r="G58" s="205">
        <v>4719.6400000000303</v>
      </c>
      <c r="H58" s="192" t="s">
        <v>3805</v>
      </c>
    </row>
    <row r="59" spans="1:25" ht="20" customHeight="1">
      <c r="A59" s="185">
        <v>2</v>
      </c>
      <c r="B59" s="193" t="s">
        <v>1048</v>
      </c>
      <c r="C59" s="202" t="s">
        <v>3805</v>
      </c>
      <c r="D59" s="203" t="s">
        <v>3804</v>
      </c>
      <c r="E59" s="204"/>
      <c r="F59" s="204">
        <v>4</v>
      </c>
      <c r="G59" s="205">
        <v>24243.68</v>
      </c>
      <c r="H59" s="192" t="s">
        <v>3805</v>
      </c>
    </row>
    <row r="60" spans="1:25" ht="20" customHeight="1">
      <c r="A60" s="185">
        <v>2</v>
      </c>
      <c r="B60" s="193" t="s">
        <v>1057</v>
      </c>
      <c r="C60" s="202" t="s">
        <v>3805</v>
      </c>
      <c r="D60" s="203" t="s">
        <v>3804</v>
      </c>
      <c r="E60" s="204"/>
      <c r="F60" s="204">
        <v>15</v>
      </c>
      <c r="G60" s="205">
        <v>27098.48</v>
      </c>
      <c r="H60" s="192" t="s">
        <v>3805</v>
      </c>
    </row>
    <row r="61" spans="1:25" ht="20" customHeight="1">
      <c r="A61" s="185">
        <v>2</v>
      </c>
      <c r="B61" s="193" t="s">
        <v>1057</v>
      </c>
      <c r="C61" s="202" t="s">
        <v>3805</v>
      </c>
      <c r="D61" s="203" t="s">
        <v>3804</v>
      </c>
      <c r="E61" s="204"/>
      <c r="F61" s="204">
        <v>4.5</v>
      </c>
      <c r="G61" s="205">
        <v>97268.98</v>
      </c>
      <c r="H61" s="192" t="s">
        <v>3805</v>
      </c>
    </row>
    <row r="62" spans="1:25" ht="20" customHeight="1">
      <c r="A62" s="185">
        <v>2</v>
      </c>
      <c r="B62" s="193" t="s">
        <v>1057</v>
      </c>
      <c r="C62" s="202" t="s">
        <v>3805</v>
      </c>
      <c r="D62" s="203" t="s">
        <v>3804</v>
      </c>
      <c r="E62" s="204"/>
      <c r="F62" s="204">
        <v>4.5</v>
      </c>
      <c r="G62" s="205">
        <v>97264.48</v>
      </c>
      <c r="H62" s="192" t="s">
        <v>3805</v>
      </c>
    </row>
    <row r="63" spans="1:25" ht="20" customHeight="1">
      <c r="A63" s="185">
        <v>2</v>
      </c>
      <c r="B63" s="193" t="s">
        <v>1057</v>
      </c>
      <c r="C63" s="202" t="s">
        <v>3805</v>
      </c>
      <c r="D63" s="203" t="s">
        <v>3804</v>
      </c>
      <c r="E63" s="204"/>
      <c r="F63" s="204">
        <v>4.5</v>
      </c>
      <c r="G63" s="205">
        <v>97259.98</v>
      </c>
      <c r="H63" s="192" t="s">
        <v>3805</v>
      </c>
    </row>
    <row r="64" spans="1:25" ht="20" customHeight="1">
      <c r="A64" s="185">
        <v>2</v>
      </c>
      <c r="B64" s="193" t="s">
        <v>1057</v>
      </c>
      <c r="C64" s="202" t="s">
        <v>3805</v>
      </c>
      <c r="D64" s="203" t="s">
        <v>3804</v>
      </c>
      <c r="E64" s="204"/>
      <c r="F64" s="204">
        <v>9</v>
      </c>
      <c r="G64" s="205">
        <v>97250.98</v>
      </c>
      <c r="H64" s="192" t="s">
        <v>3805</v>
      </c>
    </row>
    <row r="65" spans="1:8" ht="20" customHeight="1">
      <c r="A65" s="185">
        <v>2</v>
      </c>
      <c r="B65" s="193" t="s">
        <v>1057</v>
      </c>
      <c r="C65" s="202" t="s">
        <v>3805</v>
      </c>
      <c r="D65" s="203" t="s">
        <v>3804</v>
      </c>
      <c r="E65" s="204"/>
      <c r="F65" s="204">
        <v>4.5</v>
      </c>
      <c r="G65" s="205">
        <v>97246.48</v>
      </c>
      <c r="H65" s="192" t="s">
        <v>3805</v>
      </c>
    </row>
    <row r="66" spans="1:8" ht="20" customHeight="1">
      <c r="A66" s="185">
        <v>2</v>
      </c>
      <c r="B66" s="193" t="s">
        <v>1057</v>
      </c>
      <c r="C66" s="202" t="s">
        <v>3805</v>
      </c>
      <c r="D66" s="203" t="s">
        <v>3804</v>
      </c>
      <c r="E66" s="204"/>
      <c r="F66" s="204">
        <v>0.9</v>
      </c>
      <c r="G66" s="205">
        <v>33145.589999999997</v>
      </c>
      <c r="H66" s="192" t="s">
        <v>3805</v>
      </c>
    </row>
    <row r="67" spans="1:8" ht="20" customHeight="1">
      <c r="A67" s="185">
        <v>2</v>
      </c>
      <c r="B67" s="193" t="s">
        <v>1057</v>
      </c>
      <c r="C67" s="202" t="s">
        <v>3805</v>
      </c>
      <c r="D67" s="203" t="s">
        <v>3804</v>
      </c>
      <c r="E67" s="204"/>
      <c r="F67" s="204">
        <v>4.5</v>
      </c>
      <c r="G67" s="205">
        <v>24391.09</v>
      </c>
      <c r="H67" s="192" t="s">
        <v>3805</v>
      </c>
    </row>
    <row r="68" spans="1:8" ht="20" customHeight="1">
      <c r="A68" s="185">
        <v>2</v>
      </c>
      <c r="B68" s="193" t="s">
        <v>1057</v>
      </c>
      <c r="C68" s="202" t="s">
        <v>3805</v>
      </c>
      <c r="D68" s="203" t="s">
        <v>3804</v>
      </c>
      <c r="E68" s="204"/>
      <c r="F68" s="204">
        <v>9</v>
      </c>
      <c r="G68" s="205">
        <v>73382.09</v>
      </c>
      <c r="H68" s="192" t="s">
        <v>3805</v>
      </c>
    </row>
    <row r="69" spans="1:8" ht="20" customHeight="1">
      <c r="A69" s="185">
        <v>2</v>
      </c>
      <c r="B69" s="193" t="s">
        <v>1057</v>
      </c>
      <c r="C69" s="202" t="s">
        <v>3805</v>
      </c>
      <c r="D69" s="203" t="s">
        <v>3804</v>
      </c>
      <c r="E69" s="204"/>
      <c r="F69" s="204">
        <v>4.5</v>
      </c>
      <c r="G69" s="205">
        <v>73377.59</v>
      </c>
      <c r="H69" s="192" t="s">
        <v>3805</v>
      </c>
    </row>
    <row r="70" spans="1:8" ht="20" customHeight="1">
      <c r="A70" s="185">
        <v>2</v>
      </c>
      <c r="B70" s="193" t="s">
        <v>1057</v>
      </c>
      <c r="C70" s="202" t="s">
        <v>3805</v>
      </c>
      <c r="D70" s="203" t="s">
        <v>3804</v>
      </c>
      <c r="E70" s="204"/>
      <c r="F70" s="204">
        <v>4.5</v>
      </c>
      <c r="G70" s="205">
        <v>73373.09</v>
      </c>
      <c r="H70" s="192" t="s">
        <v>3805</v>
      </c>
    </row>
    <row r="71" spans="1:8" ht="20" customHeight="1">
      <c r="A71" s="185">
        <v>2</v>
      </c>
      <c r="B71" s="193" t="s">
        <v>1057</v>
      </c>
      <c r="C71" s="202" t="s">
        <v>3805</v>
      </c>
      <c r="D71" s="203" t="s">
        <v>3804</v>
      </c>
      <c r="E71" s="204"/>
      <c r="F71" s="204">
        <v>8.8000000000000007</v>
      </c>
      <c r="G71" s="205">
        <v>61364.29</v>
      </c>
      <c r="H71" s="192" t="s">
        <v>3805</v>
      </c>
    </row>
    <row r="72" spans="1:8" ht="20" customHeight="1">
      <c r="A72" s="185">
        <v>2</v>
      </c>
      <c r="B72" s="193" t="s">
        <v>1057</v>
      </c>
      <c r="C72" s="202" t="s">
        <v>3805</v>
      </c>
      <c r="D72" s="203" t="s">
        <v>3804</v>
      </c>
      <c r="E72" s="204"/>
      <c r="F72" s="204">
        <v>4.4000000000000004</v>
      </c>
      <c r="G72" s="205">
        <v>110859.89</v>
      </c>
      <c r="H72" s="192" t="s">
        <v>3805</v>
      </c>
    </row>
    <row r="73" spans="1:8" ht="20" customHeight="1">
      <c r="A73" s="185">
        <v>2</v>
      </c>
      <c r="B73" s="193" t="s">
        <v>1057</v>
      </c>
      <c r="C73" s="202" t="s">
        <v>3805</v>
      </c>
      <c r="D73" s="203" t="s">
        <v>3804</v>
      </c>
      <c r="E73" s="204"/>
      <c r="F73" s="204">
        <v>4.4000000000000004</v>
      </c>
      <c r="G73" s="205">
        <v>110855.49</v>
      </c>
      <c r="H73" s="192" t="s">
        <v>3805</v>
      </c>
    </row>
    <row r="74" spans="1:8" ht="20" customHeight="1">
      <c r="A74" s="185">
        <v>2</v>
      </c>
      <c r="B74" s="193" t="s">
        <v>1057</v>
      </c>
      <c r="C74" s="202" t="s">
        <v>3805</v>
      </c>
      <c r="D74" s="203" t="s">
        <v>3804</v>
      </c>
      <c r="E74" s="204"/>
      <c r="F74" s="204">
        <v>8.8000000000000007</v>
      </c>
      <c r="G74" s="205">
        <v>110846.69</v>
      </c>
      <c r="H74" s="192" t="s">
        <v>3805</v>
      </c>
    </row>
    <row r="75" spans="1:8" ht="20" customHeight="1">
      <c r="A75" s="185">
        <v>2</v>
      </c>
      <c r="B75" s="193" t="s">
        <v>1057</v>
      </c>
      <c r="C75" s="210" t="s">
        <v>3822</v>
      </c>
      <c r="D75" s="203" t="s">
        <v>3804</v>
      </c>
      <c r="E75" s="204"/>
      <c r="F75" s="204">
        <v>707.2</v>
      </c>
      <c r="G75" s="205">
        <v>100181.49</v>
      </c>
      <c r="H75" s="192" t="s">
        <v>3810</v>
      </c>
    </row>
    <row r="76" spans="1:8" ht="20" customHeight="1">
      <c r="A76" s="185">
        <v>2</v>
      </c>
      <c r="B76" s="193" t="s">
        <v>1057</v>
      </c>
      <c r="C76" s="210" t="s">
        <v>3805</v>
      </c>
      <c r="D76" s="203" t="s">
        <v>3804</v>
      </c>
      <c r="E76" s="204"/>
      <c r="F76" s="204">
        <v>4.4000000000000004</v>
      </c>
      <c r="G76" s="205">
        <v>100177.09</v>
      </c>
      <c r="H76" s="192" t="s">
        <v>3805</v>
      </c>
    </row>
    <row r="77" spans="1:8" ht="20" customHeight="1">
      <c r="A77" s="185">
        <v>2</v>
      </c>
      <c r="B77" s="193" t="s">
        <v>1057</v>
      </c>
      <c r="C77" s="210" t="s">
        <v>3805</v>
      </c>
      <c r="D77" s="203" t="s">
        <v>3804</v>
      </c>
      <c r="E77" s="204"/>
      <c r="F77" s="204">
        <v>4.4000000000000004</v>
      </c>
      <c r="G77" s="205">
        <v>100172.69</v>
      </c>
      <c r="H77" s="192" t="s">
        <v>3805</v>
      </c>
    </row>
    <row r="78" spans="1:8" ht="20" customHeight="1">
      <c r="A78" s="185">
        <v>2</v>
      </c>
      <c r="B78" s="193" t="s">
        <v>1057</v>
      </c>
      <c r="C78" s="210" t="s">
        <v>3805</v>
      </c>
      <c r="D78" s="203" t="s">
        <v>3804</v>
      </c>
      <c r="E78" s="204"/>
      <c r="F78" s="204">
        <v>4.4000000000000004</v>
      </c>
      <c r="G78" s="205">
        <v>100168.29</v>
      </c>
      <c r="H78" s="192" t="s">
        <v>3805</v>
      </c>
    </row>
    <row r="79" spans="1:8" ht="20" customHeight="1">
      <c r="A79" s="185">
        <v>2</v>
      </c>
      <c r="B79" s="193" t="s">
        <v>1057</v>
      </c>
      <c r="C79" s="210" t="s">
        <v>3805</v>
      </c>
      <c r="D79" s="203" t="s">
        <v>3804</v>
      </c>
      <c r="E79" s="204"/>
      <c r="F79" s="204">
        <v>4.4000000000000004</v>
      </c>
      <c r="G79" s="205">
        <v>199512.98</v>
      </c>
      <c r="H79" s="192" t="s">
        <v>3805</v>
      </c>
    </row>
    <row r="80" spans="1:8" ht="20" customHeight="1">
      <c r="A80" s="185">
        <v>2</v>
      </c>
      <c r="B80" s="212" t="s">
        <v>1063</v>
      </c>
      <c r="C80" s="210" t="s">
        <v>3805</v>
      </c>
      <c r="D80" s="203" t="s">
        <v>3804</v>
      </c>
      <c r="E80" s="204"/>
      <c r="F80" s="204">
        <v>4.5</v>
      </c>
      <c r="G80" s="205">
        <v>257324.96</v>
      </c>
      <c r="H80" s="192" t="s">
        <v>3805</v>
      </c>
    </row>
    <row r="81" spans="1:8" ht="20" customHeight="1">
      <c r="A81" s="185">
        <v>2</v>
      </c>
      <c r="B81" s="212" t="s">
        <v>1063</v>
      </c>
      <c r="C81" s="210" t="s">
        <v>3805</v>
      </c>
      <c r="D81" s="203" t="s">
        <v>3804</v>
      </c>
      <c r="E81" s="204"/>
      <c r="F81" s="204">
        <v>9</v>
      </c>
      <c r="G81" s="205">
        <v>257315.96</v>
      </c>
      <c r="H81" s="192" t="s">
        <v>3805</v>
      </c>
    </row>
    <row r="82" spans="1:8" ht="20" customHeight="1">
      <c r="A82" s="185">
        <v>2</v>
      </c>
      <c r="B82" s="212" t="s">
        <v>1063</v>
      </c>
      <c r="C82" s="210" t="s">
        <v>3823</v>
      </c>
      <c r="D82" s="203" t="s">
        <v>3804</v>
      </c>
      <c r="E82" s="204"/>
      <c r="F82" s="204">
        <v>15</v>
      </c>
      <c r="G82" s="205">
        <v>257300.96</v>
      </c>
      <c r="H82" s="192" t="s">
        <v>1053</v>
      </c>
    </row>
    <row r="83" spans="1:8" ht="20" customHeight="1">
      <c r="A83" s="185">
        <v>2</v>
      </c>
      <c r="B83" s="212" t="s">
        <v>1063</v>
      </c>
      <c r="C83" s="213" t="s">
        <v>3824</v>
      </c>
      <c r="D83" s="203" t="s">
        <v>3804</v>
      </c>
      <c r="E83" s="204"/>
      <c r="F83" s="204">
        <v>0.8</v>
      </c>
      <c r="G83" s="205">
        <v>237300.16</v>
      </c>
      <c r="H83" s="192" t="s">
        <v>1053</v>
      </c>
    </row>
    <row r="84" spans="1:8" ht="20" customHeight="1">
      <c r="A84" s="185">
        <v>2</v>
      </c>
      <c r="B84" s="212" t="s">
        <v>1063</v>
      </c>
      <c r="C84" s="210" t="s">
        <v>3805</v>
      </c>
      <c r="D84" s="203" t="s">
        <v>3804</v>
      </c>
      <c r="E84" s="204"/>
      <c r="F84" s="204">
        <v>4.5</v>
      </c>
      <c r="G84" s="205">
        <v>237295.66</v>
      </c>
      <c r="H84" s="192" t="s">
        <v>3805</v>
      </c>
    </row>
    <row r="85" spans="1:8" ht="20" customHeight="1">
      <c r="A85" s="185">
        <v>2</v>
      </c>
      <c r="B85" s="212" t="s">
        <v>1063</v>
      </c>
      <c r="C85" s="210" t="s">
        <v>3805</v>
      </c>
      <c r="D85" s="203" t="s">
        <v>3804</v>
      </c>
      <c r="E85" s="204"/>
      <c r="F85" s="204">
        <v>9</v>
      </c>
      <c r="G85" s="205">
        <v>471062.9</v>
      </c>
      <c r="H85" s="192" t="s">
        <v>3805</v>
      </c>
    </row>
    <row r="86" spans="1:8" ht="20" customHeight="1">
      <c r="A86" s="185">
        <v>2</v>
      </c>
      <c r="B86" s="212" t="s">
        <v>1063</v>
      </c>
      <c r="C86" s="210" t="s">
        <v>3805</v>
      </c>
      <c r="D86" s="203" t="s">
        <v>3804</v>
      </c>
      <c r="E86" s="204"/>
      <c r="F86" s="204">
        <v>9</v>
      </c>
      <c r="G86" s="205">
        <v>471053.9</v>
      </c>
      <c r="H86" s="192" t="s">
        <v>3805</v>
      </c>
    </row>
    <row r="87" spans="1:8" ht="20" customHeight="1">
      <c r="A87" s="185">
        <v>2</v>
      </c>
      <c r="B87" s="212" t="s">
        <v>1063</v>
      </c>
      <c r="C87" s="210" t="s">
        <v>3805</v>
      </c>
      <c r="D87" s="203" t="s">
        <v>3804</v>
      </c>
      <c r="E87" s="204"/>
      <c r="F87" s="204">
        <v>9</v>
      </c>
      <c r="G87" s="205">
        <v>471044.9</v>
      </c>
      <c r="H87" s="192" t="s">
        <v>3805</v>
      </c>
    </row>
    <row r="88" spans="1:8" ht="20" customHeight="1">
      <c r="A88" s="185">
        <v>2</v>
      </c>
      <c r="B88" s="212" t="s">
        <v>1063</v>
      </c>
      <c r="C88" s="210" t="s">
        <v>3825</v>
      </c>
      <c r="D88" s="203" t="s">
        <v>3804</v>
      </c>
      <c r="E88" s="204"/>
      <c r="F88" s="204">
        <v>1</v>
      </c>
      <c r="G88" s="205">
        <v>321043.90000000002</v>
      </c>
      <c r="H88" s="192" t="s">
        <v>3805</v>
      </c>
    </row>
    <row r="89" spans="1:8" ht="20" customHeight="1">
      <c r="A89" s="185">
        <v>2</v>
      </c>
      <c r="B89" s="212" t="s">
        <v>1063</v>
      </c>
      <c r="C89" s="210" t="s">
        <v>3826</v>
      </c>
      <c r="D89" s="203" t="s">
        <v>3804</v>
      </c>
      <c r="E89" s="204"/>
      <c r="F89" s="204">
        <v>2264.4899999999998</v>
      </c>
      <c r="G89" s="205">
        <v>317572.26</v>
      </c>
      <c r="H89" s="192" t="s">
        <v>1106</v>
      </c>
    </row>
    <row r="90" spans="1:8" ht="20" customHeight="1">
      <c r="A90" s="185">
        <v>2</v>
      </c>
      <c r="B90" s="212" t="s">
        <v>1063</v>
      </c>
      <c r="C90" s="210" t="s">
        <v>3805</v>
      </c>
      <c r="D90" s="203" t="s">
        <v>3804</v>
      </c>
      <c r="E90" s="204"/>
      <c r="F90" s="204">
        <v>4.5</v>
      </c>
      <c r="G90" s="205">
        <v>317567.76</v>
      </c>
      <c r="H90" s="192" t="s">
        <v>3805</v>
      </c>
    </row>
    <row r="91" spans="1:8" ht="20" customHeight="1">
      <c r="A91" s="185">
        <v>2</v>
      </c>
      <c r="B91" s="212" t="s">
        <v>1063</v>
      </c>
      <c r="C91" s="210" t="s">
        <v>3805</v>
      </c>
      <c r="D91" s="203" t="s">
        <v>3804</v>
      </c>
      <c r="E91" s="204"/>
      <c r="F91" s="204">
        <v>4.5</v>
      </c>
      <c r="G91" s="205">
        <v>317563.26</v>
      </c>
      <c r="H91" s="192" t="s">
        <v>3805</v>
      </c>
    </row>
    <row r="92" spans="1:8" ht="20" customHeight="1">
      <c r="A92" s="185">
        <v>2</v>
      </c>
      <c r="B92" s="212" t="s">
        <v>1063</v>
      </c>
      <c r="C92" s="210" t="s">
        <v>3805</v>
      </c>
      <c r="D92" s="203" t="s">
        <v>3804</v>
      </c>
      <c r="E92" s="204"/>
      <c r="F92" s="204">
        <v>9</v>
      </c>
      <c r="G92" s="205">
        <v>214554.26</v>
      </c>
      <c r="H92" s="192" t="s">
        <v>3805</v>
      </c>
    </row>
    <row r="93" spans="1:8" ht="20" customHeight="1">
      <c r="A93" s="185">
        <v>2</v>
      </c>
      <c r="B93" s="212" t="s">
        <v>1063</v>
      </c>
      <c r="C93" s="210" t="s">
        <v>3805</v>
      </c>
      <c r="D93" s="203" t="s">
        <v>3804</v>
      </c>
      <c r="E93" s="204"/>
      <c r="F93" s="204">
        <v>8</v>
      </c>
      <c r="G93" s="205">
        <v>49796.26</v>
      </c>
      <c r="H93" s="192" t="s">
        <v>3805</v>
      </c>
    </row>
    <row r="94" spans="1:8" ht="20" customHeight="1">
      <c r="A94" s="185">
        <v>2</v>
      </c>
      <c r="B94" s="212" t="s">
        <v>1063</v>
      </c>
      <c r="C94" s="210" t="s">
        <v>3805</v>
      </c>
      <c r="D94" s="203" t="s">
        <v>3804</v>
      </c>
      <c r="E94" s="204"/>
      <c r="F94" s="204">
        <v>8</v>
      </c>
      <c r="G94" s="205">
        <v>49788.26</v>
      </c>
      <c r="H94" s="192" t="s">
        <v>3805</v>
      </c>
    </row>
    <row r="95" spans="1:8" ht="20" customHeight="1">
      <c r="A95" s="185">
        <v>2</v>
      </c>
      <c r="B95" s="212" t="s">
        <v>1063</v>
      </c>
      <c r="C95" s="210" t="s">
        <v>3805</v>
      </c>
      <c r="D95" s="203" t="s">
        <v>3804</v>
      </c>
      <c r="E95" s="204"/>
      <c r="F95" s="204">
        <v>8</v>
      </c>
      <c r="G95" s="205">
        <v>49780.26</v>
      </c>
      <c r="H95" s="192" t="s">
        <v>3805</v>
      </c>
    </row>
    <row r="96" spans="1:8" ht="20" customHeight="1">
      <c r="A96" s="185">
        <v>2</v>
      </c>
      <c r="B96" s="212" t="s">
        <v>1063</v>
      </c>
      <c r="C96" s="210" t="s">
        <v>3805</v>
      </c>
      <c r="D96" s="203" t="s">
        <v>3804</v>
      </c>
      <c r="E96" s="204"/>
      <c r="F96" s="204">
        <v>8</v>
      </c>
      <c r="G96" s="205">
        <v>49772.26</v>
      </c>
      <c r="H96" s="192" t="s">
        <v>3805</v>
      </c>
    </row>
    <row r="97" spans="1:8" ht="20" customHeight="1">
      <c r="A97" s="185">
        <v>2</v>
      </c>
      <c r="B97" s="212" t="s">
        <v>1063</v>
      </c>
      <c r="C97" s="210" t="s">
        <v>3805</v>
      </c>
      <c r="D97" s="203" t="s">
        <v>3804</v>
      </c>
      <c r="E97" s="204"/>
      <c r="F97" s="204">
        <v>8</v>
      </c>
      <c r="G97" s="205">
        <v>49764.26</v>
      </c>
      <c r="H97" s="192" t="s">
        <v>3805</v>
      </c>
    </row>
    <row r="98" spans="1:8" ht="20" customHeight="1">
      <c r="A98" s="185">
        <v>2</v>
      </c>
      <c r="B98" s="212" t="s">
        <v>1063</v>
      </c>
      <c r="C98" s="210" t="s">
        <v>3805</v>
      </c>
      <c r="D98" s="203" t="s">
        <v>3804</v>
      </c>
      <c r="E98" s="204"/>
      <c r="F98" s="204">
        <v>8</v>
      </c>
      <c r="G98" s="205">
        <v>49756.26</v>
      </c>
      <c r="H98" s="192" t="s">
        <v>3805</v>
      </c>
    </row>
    <row r="99" spans="1:8" ht="20" customHeight="1">
      <c r="A99" s="185">
        <v>2</v>
      </c>
      <c r="B99" s="212" t="s">
        <v>1063</v>
      </c>
      <c r="C99" s="210" t="s">
        <v>3805</v>
      </c>
      <c r="D99" s="203" t="s">
        <v>3804</v>
      </c>
      <c r="E99" s="204"/>
      <c r="F99" s="204">
        <v>4</v>
      </c>
      <c r="G99" s="205">
        <v>39752.26</v>
      </c>
      <c r="H99" s="192" t="s">
        <v>3805</v>
      </c>
    </row>
    <row r="100" spans="1:8" ht="20" customHeight="1">
      <c r="A100" s="185">
        <v>2</v>
      </c>
      <c r="B100" s="212" t="s">
        <v>1063</v>
      </c>
      <c r="C100" s="210" t="s">
        <v>3805</v>
      </c>
      <c r="D100" s="203" t="s">
        <v>3804</v>
      </c>
      <c r="E100" s="204"/>
      <c r="F100" s="204">
        <v>4</v>
      </c>
      <c r="G100" s="205">
        <v>70531.990000000005</v>
      </c>
      <c r="H100" s="192" t="s">
        <v>3805</v>
      </c>
    </row>
    <row r="101" spans="1:8" ht="20" customHeight="1">
      <c r="A101" s="185">
        <v>2</v>
      </c>
      <c r="B101" s="212" t="s">
        <v>1063</v>
      </c>
      <c r="C101" s="210" t="s">
        <v>3827</v>
      </c>
      <c r="D101" s="203" t="s">
        <v>3804</v>
      </c>
      <c r="E101" s="204"/>
      <c r="F101" s="204">
        <v>26213.119999999999</v>
      </c>
      <c r="G101" s="205">
        <v>283596.78000000003</v>
      </c>
      <c r="H101" s="192" t="s">
        <v>1097</v>
      </c>
    </row>
    <row r="102" spans="1:8" ht="20" customHeight="1">
      <c r="A102" s="185">
        <v>2</v>
      </c>
      <c r="B102" s="212" t="s">
        <v>1063</v>
      </c>
      <c r="C102" s="210" t="s">
        <v>3828</v>
      </c>
      <c r="D102" s="203" t="s">
        <v>3804</v>
      </c>
      <c r="E102" s="204"/>
      <c r="F102" s="204">
        <v>707.2</v>
      </c>
      <c r="G102" s="205">
        <v>282889.58</v>
      </c>
      <c r="H102" s="192" t="s">
        <v>3810</v>
      </c>
    </row>
    <row r="103" spans="1:8" ht="20" customHeight="1">
      <c r="A103" s="185">
        <v>2</v>
      </c>
      <c r="B103" s="212" t="s">
        <v>1063</v>
      </c>
      <c r="C103" s="211" t="s">
        <v>3805</v>
      </c>
      <c r="D103" s="203" t="s">
        <v>3804</v>
      </c>
      <c r="E103" s="204"/>
      <c r="F103" s="204">
        <v>4</v>
      </c>
      <c r="G103" s="205">
        <v>282385.58</v>
      </c>
      <c r="H103" s="192" t="s">
        <v>3805</v>
      </c>
    </row>
    <row r="104" spans="1:8" ht="20" customHeight="1">
      <c r="A104" s="185">
        <v>2</v>
      </c>
      <c r="B104" s="212" t="s">
        <v>1063</v>
      </c>
      <c r="C104" s="211" t="s">
        <v>3805</v>
      </c>
      <c r="D104" s="203" t="s">
        <v>3804</v>
      </c>
      <c r="E104" s="204"/>
      <c r="F104" s="204">
        <v>4</v>
      </c>
      <c r="G104" s="205">
        <v>282381.58</v>
      </c>
      <c r="H104" s="192" t="s">
        <v>3805</v>
      </c>
    </row>
    <row r="105" spans="1:8" ht="20" customHeight="1">
      <c r="A105" s="185">
        <v>2</v>
      </c>
      <c r="B105" s="212" t="s">
        <v>1063</v>
      </c>
      <c r="C105" s="211" t="s">
        <v>3805</v>
      </c>
      <c r="D105" s="203" t="s">
        <v>3804</v>
      </c>
      <c r="E105" s="204"/>
      <c r="F105" s="204">
        <v>8</v>
      </c>
      <c r="G105" s="205">
        <v>289373.58</v>
      </c>
      <c r="H105" s="192" t="s">
        <v>3805</v>
      </c>
    </row>
    <row r="106" spans="1:8" ht="20" customHeight="1">
      <c r="A106" s="185">
        <v>2</v>
      </c>
      <c r="B106" s="193" t="s">
        <v>1064</v>
      </c>
      <c r="C106" s="211" t="s">
        <v>3805</v>
      </c>
      <c r="D106" s="203" t="s">
        <v>3804</v>
      </c>
      <c r="E106" s="204"/>
      <c r="F106" s="204">
        <v>4.5</v>
      </c>
      <c r="G106" s="205">
        <v>326869.34999999998</v>
      </c>
      <c r="H106" s="192" t="s">
        <v>3805</v>
      </c>
    </row>
    <row r="107" spans="1:8" ht="20" customHeight="1">
      <c r="A107" s="185">
        <v>2</v>
      </c>
      <c r="B107" s="193" t="s">
        <v>1064</v>
      </c>
      <c r="C107" s="211" t="s">
        <v>3805</v>
      </c>
      <c r="D107" s="203" t="s">
        <v>3804</v>
      </c>
      <c r="E107" s="204"/>
      <c r="F107" s="204">
        <v>4.5</v>
      </c>
      <c r="G107" s="205">
        <v>301364.84999999998</v>
      </c>
      <c r="H107" s="192" t="s">
        <v>3805</v>
      </c>
    </row>
    <row r="108" spans="1:8" ht="20" customHeight="1">
      <c r="A108" s="185">
        <v>2</v>
      </c>
      <c r="B108" s="193" t="s">
        <v>1064</v>
      </c>
      <c r="C108" s="211" t="s">
        <v>3805</v>
      </c>
      <c r="D108" s="203" t="s">
        <v>3804</v>
      </c>
      <c r="E108" s="204"/>
      <c r="F108" s="204">
        <v>9</v>
      </c>
      <c r="G108" s="205">
        <v>301355.84999999998</v>
      </c>
      <c r="H108" s="192" t="s">
        <v>3805</v>
      </c>
    </row>
    <row r="109" spans="1:8" ht="20" customHeight="1">
      <c r="A109" s="185">
        <v>2</v>
      </c>
      <c r="B109" s="193" t="s">
        <v>1064</v>
      </c>
      <c r="C109" s="211" t="s">
        <v>3805</v>
      </c>
      <c r="D109" s="203" t="s">
        <v>3804</v>
      </c>
      <c r="E109" s="204"/>
      <c r="F109" s="204">
        <v>4.5</v>
      </c>
      <c r="G109" s="205">
        <v>301351.34999999998</v>
      </c>
      <c r="H109" s="192" t="s">
        <v>3805</v>
      </c>
    </row>
    <row r="110" spans="1:8" ht="20" customHeight="1">
      <c r="A110" s="185">
        <v>2</v>
      </c>
      <c r="B110" s="193" t="s">
        <v>1064</v>
      </c>
      <c r="C110" s="210" t="s">
        <v>3805</v>
      </c>
      <c r="D110" s="203" t="s">
        <v>3804</v>
      </c>
      <c r="E110" s="204"/>
      <c r="F110" s="204">
        <v>15</v>
      </c>
      <c r="G110" s="205">
        <v>1336.3500000000299</v>
      </c>
      <c r="H110" s="192" t="s">
        <v>3805</v>
      </c>
    </row>
    <row r="111" spans="1:8" ht="20" customHeight="1">
      <c r="A111" s="185">
        <v>2</v>
      </c>
      <c r="B111" s="193" t="s">
        <v>1064</v>
      </c>
      <c r="C111" s="210" t="s">
        <v>3819</v>
      </c>
      <c r="D111" s="203" t="s">
        <v>3804</v>
      </c>
      <c r="E111" s="204"/>
      <c r="F111" s="204">
        <v>15</v>
      </c>
      <c r="G111" s="205">
        <v>1321.3500000000299</v>
      </c>
      <c r="H111" s="192" t="s">
        <v>1053</v>
      </c>
    </row>
    <row r="112" spans="1:8" ht="20" customHeight="1">
      <c r="A112" s="185">
        <v>2</v>
      </c>
      <c r="B112" s="193" t="s">
        <v>1064</v>
      </c>
      <c r="C112" s="210" t="s">
        <v>3805</v>
      </c>
      <c r="D112" s="203" t="s">
        <v>3804</v>
      </c>
      <c r="E112" s="204"/>
      <c r="F112" s="204">
        <v>4.5</v>
      </c>
      <c r="G112" s="205">
        <v>116.850000000035</v>
      </c>
      <c r="H112" s="192" t="s">
        <v>3805</v>
      </c>
    </row>
    <row r="113" spans="1:8" ht="20" customHeight="1">
      <c r="A113" s="185">
        <v>2</v>
      </c>
      <c r="B113" s="193" t="s">
        <v>1064</v>
      </c>
      <c r="C113" s="210" t="s">
        <v>3805</v>
      </c>
      <c r="D113" s="203" t="s">
        <v>3804</v>
      </c>
      <c r="E113" s="204"/>
      <c r="F113" s="204">
        <v>4.5</v>
      </c>
      <c r="G113" s="205">
        <v>98349.46</v>
      </c>
      <c r="H113" s="192" t="s">
        <v>3805</v>
      </c>
    </row>
    <row r="114" spans="1:8" ht="20" customHeight="1">
      <c r="A114" s="185">
        <v>2</v>
      </c>
      <c r="B114" s="193" t="s">
        <v>1064</v>
      </c>
      <c r="C114" s="210" t="s">
        <v>3805</v>
      </c>
      <c r="D114" s="203" t="s">
        <v>3804</v>
      </c>
      <c r="E114" s="204"/>
      <c r="F114" s="204">
        <v>9</v>
      </c>
      <c r="G114" s="205">
        <v>58340.46</v>
      </c>
      <c r="H114" s="192" t="s">
        <v>3805</v>
      </c>
    </row>
    <row r="115" spans="1:8" ht="20" customHeight="1">
      <c r="A115" s="185">
        <v>2</v>
      </c>
      <c r="B115" s="193" t="s">
        <v>1064</v>
      </c>
      <c r="C115" s="210" t="s">
        <v>3829</v>
      </c>
      <c r="D115" s="203" t="s">
        <v>3804</v>
      </c>
      <c r="E115" s="204"/>
      <c r="F115" s="204">
        <v>16</v>
      </c>
      <c r="G115" s="205">
        <v>58564.46</v>
      </c>
      <c r="H115" s="192" t="s">
        <v>3805</v>
      </c>
    </row>
    <row r="116" spans="1:8" ht="20" customHeight="1">
      <c r="A116" s="185">
        <v>2</v>
      </c>
      <c r="B116" s="193" t="s">
        <v>1064</v>
      </c>
      <c r="C116" s="210" t="s">
        <v>3805</v>
      </c>
      <c r="D116" s="203" t="s">
        <v>3804</v>
      </c>
      <c r="E116" s="204"/>
      <c r="F116" s="204">
        <v>4.5</v>
      </c>
      <c r="G116" s="205">
        <v>56559.96</v>
      </c>
      <c r="H116" s="192" t="s">
        <v>3805</v>
      </c>
    </row>
    <row r="117" spans="1:8" ht="20" customHeight="1">
      <c r="A117" s="185">
        <v>2</v>
      </c>
      <c r="B117" s="193" t="s">
        <v>1064</v>
      </c>
      <c r="C117" s="210" t="s">
        <v>3805</v>
      </c>
      <c r="D117" s="203" t="s">
        <v>3804</v>
      </c>
      <c r="E117" s="204"/>
      <c r="F117" s="204">
        <v>4.5</v>
      </c>
      <c r="G117" s="205">
        <v>54555.46</v>
      </c>
      <c r="H117" s="192" t="s">
        <v>3805</v>
      </c>
    </row>
    <row r="118" spans="1:8" ht="20" customHeight="1">
      <c r="A118" s="185">
        <v>2</v>
      </c>
      <c r="B118" s="193" t="s">
        <v>1064</v>
      </c>
      <c r="C118" s="210" t="s">
        <v>3805</v>
      </c>
      <c r="D118" s="203" t="s">
        <v>3804</v>
      </c>
      <c r="E118" s="204"/>
      <c r="F118" s="204">
        <v>4</v>
      </c>
      <c r="G118" s="205">
        <v>54551.46</v>
      </c>
      <c r="H118" s="192" t="s">
        <v>3805</v>
      </c>
    </row>
    <row r="119" spans="1:8" ht="20" customHeight="1">
      <c r="A119" s="185">
        <v>2</v>
      </c>
      <c r="B119" s="193" t="s">
        <v>1064</v>
      </c>
      <c r="C119" s="210" t="s">
        <v>3805</v>
      </c>
      <c r="D119" s="203" t="s">
        <v>3804</v>
      </c>
      <c r="E119" s="204"/>
      <c r="F119" s="204">
        <v>8</v>
      </c>
      <c r="G119" s="205">
        <v>24194.31</v>
      </c>
      <c r="H119" s="192" t="s">
        <v>3805</v>
      </c>
    </row>
    <row r="120" spans="1:8" ht="20" customHeight="1">
      <c r="A120" s="185">
        <v>2</v>
      </c>
      <c r="B120" s="193" t="s">
        <v>1064</v>
      </c>
      <c r="C120" s="210" t="s">
        <v>3805</v>
      </c>
      <c r="D120" s="203" t="s">
        <v>3804</v>
      </c>
      <c r="E120" s="204"/>
      <c r="F120" s="204">
        <v>8</v>
      </c>
      <c r="G120" s="205">
        <v>24186.31</v>
      </c>
      <c r="H120" s="192" t="s">
        <v>3805</v>
      </c>
    </row>
    <row r="121" spans="1:8" ht="20" customHeight="1">
      <c r="A121" s="185">
        <v>2</v>
      </c>
      <c r="B121" s="193" t="s">
        <v>1064</v>
      </c>
      <c r="C121" s="210" t="s">
        <v>3830</v>
      </c>
      <c r="D121" s="203" t="s">
        <v>3804</v>
      </c>
      <c r="E121" s="204"/>
      <c r="F121" s="204">
        <v>1307.2</v>
      </c>
      <c r="G121" s="205">
        <v>78804.509999999995</v>
      </c>
      <c r="H121" s="192" t="s">
        <v>3810</v>
      </c>
    </row>
    <row r="122" spans="1:8" ht="20" customHeight="1">
      <c r="A122" s="185">
        <v>2</v>
      </c>
      <c r="B122" s="193" t="s">
        <v>1064</v>
      </c>
      <c r="C122" s="210" t="s">
        <v>3805</v>
      </c>
      <c r="D122" s="203" t="s">
        <v>3804</v>
      </c>
      <c r="E122" s="204"/>
      <c r="F122" s="204">
        <v>4</v>
      </c>
      <c r="G122" s="205">
        <v>78800.509999999995</v>
      </c>
      <c r="H122" s="192" t="s">
        <v>3805</v>
      </c>
    </row>
    <row r="123" spans="1:8" ht="20" customHeight="1">
      <c r="A123" s="185">
        <v>2</v>
      </c>
      <c r="B123" s="193" t="s">
        <v>1064</v>
      </c>
      <c r="C123" s="210" t="s">
        <v>3805</v>
      </c>
      <c r="D123" s="203" t="s">
        <v>3804</v>
      </c>
      <c r="E123" s="204"/>
      <c r="F123" s="204">
        <v>8</v>
      </c>
      <c r="G123" s="205">
        <v>24042.51</v>
      </c>
      <c r="H123" s="192" t="s">
        <v>3805</v>
      </c>
    </row>
    <row r="124" spans="1:8" ht="20" customHeight="1">
      <c r="A124" s="185">
        <v>2</v>
      </c>
      <c r="B124" s="193" t="s">
        <v>1064</v>
      </c>
      <c r="C124" s="210" t="s">
        <v>3805</v>
      </c>
      <c r="D124" s="203" t="s">
        <v>3804</v>
      </c>
      <c r="E124" s="204"/>
      <c r="F124" s="204">
        <v>8</v>
      </c>
      <c r="G124" s="205">
        <v>24034.51</v>
      </c>
      <c r="H124" s="192" t="s">
        <v>3805</v>
      </c>
    </row>
    <row r="125" spans="1:8" ht="20" customHeight="1">
      <c r="A125" s="185">
        <v>2</v>
      </c>
      <c r="B125" s="193" t="s">
        <v>1064</v>
      </c>
      <c r="C125" s="210" t="s">
        <v>3805</v>
      </c>
      <c r="D125" s="203" t="s">
        <v>3804</v>
      </c>
      <c r="E125" s="204"/>
      <c r="F125" s="204">
        <v>8</v>
      </c>
      <c r="G125" s="205">
        <v>24026.51</v>
      </c>
      <c r="H125" s="192" t="s">
        <v>3805</v>
      </c>
    </row>
    <row r="126" spans="1:8" ht="20" customHeight="1">
      <c r="A126" s="185">
        <v>2</v>
      </c>
      <c r="B126" s="193" t="s">
        <v>1064</v>
      </c>
      <c r="C126" s="210" t="s">
        <v>3805</v>
      </c>
      <c r="D126" s="203" t="s">
        <v>3804</v>
      </c>
      <c r="E126" s="204"/>
      <c r="F126" s="204">
        <v>8</v>
      </c>
      <c r="G126" s="205">
        <v>4018.5100000000102</v>
      </c>
      <c r="H126" s="192" t="s">
        <v>3805</v>
      </c>
    </row>
    <row r="127" spans="1:8" ht="20" customHeight="1">
      <c r="A127" s="185">
        <v>2</v>
      </c>
      <c r="B127" s="193" t="s">
        <v>1044</v>
      </c>
      <c r="C127" s="210" t="s">
        <v>3805</v>
      </c>
      <c r="D127" s="203" t="s">
        <v>3804</v>
      </c>
      <c r="E127" s="204"/>
      <c r="F127" s="204">
        <v>4.5</v>
      </c>
      <c r="G127" s="205">
        <v>36037.78</v>
      </c>
      <c r="H127" s="192" t="s">
        <v>3805</v>
      </c>
    </row>
    <row r="128" spans="1:8" ht="20" customHeight="1">
      <c r="A128" s="185">
        <v>2</v>
      </c>
      <c r="B128" s="193" t="s">
        <v>1044</v>
      </c>
      <c r="C128" s="210" t="s">
        <v>3805</v>
      </c>
      <c r="D128" s="203" t="s">
        <v>3804</v>
      </c>
      <c r="E128" s="204"/>
      <c r="F128" s="204">
        <v>15</v>
      </c>
      <c r="G128" s="205">
        <v>36022.78</v>
      </c>
      <c r="H128" s="192" t="s">
        <v>3805</v>
      </c>
    </row>
    <row r="129" spans="1:8" ht="20" customHeight="1">
      <c r="A129" s="185">
        <v>2</v>
      </c>
      <c r="B129" s="193" t="s">
        <v>1044</v>
      </c>
      <c r="C129" s="210" t="s">
        <v>3805</v>
      </c>
      <c r="D129" s="203" t="s">
        <v>3804</v>
      </c>
      <c r="E129" s="204"/>
      <c r="F129" s="204">
        <v>15</v>
      </c>
      <c r="G129" s="205">
        <v>36007.78</v>
      </c>
      <c r="H129" s="192" t="s">
        <v>3805</v>
      </c>
    </row>
    <row r="130" spans="1:8" ht="20" customHeight="1">
      <c r="A130" s="185">
        <v>2</v>
      </c>
      <c r="B130" s="193" t="s">
        <v>1044</v>
      </c>
      <c r="C130" s="210" t="s">
        <v>3819</v>
      </c>
      <c r="D130" s="203" t="s">
        <v>3804</v>
      </c>
      <c r="E130" s="204"/>
      <c r="F130" s="204">
        <v>15</v>
      </c>
      <c r="G130" s="205">
        <v>35992.78</v>
      </c>
      <c r="H130" s="192" t="s">
        <v>1053</v>
      </c>
    </row>
    <row r="131" spans="1:8" ht="20" customHeight="1">
      <c r="A131" s="185">
        <v>2</v>
      </c>
      <c r="B131" s="193" t="s">
        <v>1044</v>
      </c>
      <c r="C131" s="210" t="s">
        <v>3805</v>
      </c>
      <c r="D131" s="203" t="s">
        <v>3804</v>
      </c>
      <c r="E131" s="204"/>
      <c r="F131" s="204">
        <v>4.5</v>
      </c>
      <c r="G131" s="205">
        <v>4338.2800000000298</v>
      </c>
      <c r="H131" s="192" t="s">
        <v>3805</v>
      </c>
    </row>
    <row r="132" spans="1:8" ht="20" customHeight="1">
      <c r="A132" s="185">
        <v>2</v>
      </c>
      <c r="B132" s="193" t="s">
        <v>1044</v>
      </c>
      <c r="C132" s="210" t="s">
        <v>3805</v>
      </c>
      <c r="D132" s="203" t="s">
        <v>3804</v>
      </c>
      <c r="E132" s="204"/>
      <c r="F132" s="204">
        <v>9</v>
      </c>
      <c r="G132" s="205">
        <v>4329.2800000000298</v>
      </c>
      <c r="H132" s="192" t="s">
        <v>3805</v>
      </c>
    </row>
    <row r="133" spans="1:8" ht="20" customHeight="1">
      <c r="A133" s="185">
        <v>2</v>
      </c>
      <c r="B133" s="193" t="s">
        <v>1044</v>
      </c>
      <c r="C133" s="210" t="s">
        <v>3805</v>
      </c>
      <c r="D133" s="203" t="s">
        <v>3804</v>
      </c>
      <c r="E133" s="204"/>
      <c r="F133" s="204">
        <v>4.5</v>
      </c>
      <c r="G133" s="205">
        <v>4324.7800000000298</v>
      </c>
      <c r="H133" s="192" t="s">
        <v>3805</v>
      </c>
    </row>
    <row r="134" spans="1:8" ht="20" customHeight="1">
      <c r="A134" s="185">
        <v>2</v>
      </c>
      <c r="B134" s="193" t="s">
        <v>1044</v>
      </c>
      <c r="C134" s="210" t="s">
        <v>3805</v>
      </c>
      <c r="D134" s="203" t="s">
        <v>3804</v>
      </c>
      <c r="E134" s="204"/>
      <c r="F134" s="204">
        <v>9</v>
      </c>
      <c r="G134" s="205">
        <v>4315.7800000000298</v>
      </c>
      <c r="H134" s="192" t="s">
        <v>3805</v>
      </c>
    </row>
    <row r="135" spans="1:8" ht="20" customHeight="1">
      <c r="A135" s="185">
        <v>2</v>
      </c>
      <c r="B135" s="193" t="s">
        <v>1044</v>
      </c>
      <c r="C135" s="210" t="s">
        <v>3805</v>
      </c>
      <c r="D135" s="203" t="s">
        <v>3804</v>
      </c>
      <c r="E135" s="204"/>
      <c r="F135" s="204">
        <v>4.5</v>
      </c>
      <c r="G135" s="205">
        <v>4311.2800000000298</v>
      </c>
      <c r="H135" s="192" t="s">
        <v>3805</v>
      </c>
    </row>
    <row r="136" spans="1:8" ht="20" customHeight="1">
      <c r="A136" s="185">
        <v>2</v>
      </c>
      <c r="B136" s="193" t="s">
        <v>1044</v>
      </c>
      <c r="C136" s="210" t="s">
        <v>3805</v>
      </c>
      <c r="D136" s="203" t="s">
        <v>3804</v>
      </c>
      <c r="E136" s="204"/>
      <c r="F136" s="204">
        <v>4.5</v>
      </c>
      <c r="G136" s="205">
        <v>4306.7800000000298</v>
      </c>
      <c r="H136" s="192" t="s">
        <v>3805</v>
      </c>
    </row>
    <row r="137" spans="1:8" ht="20" customHeight="1">
      <c r="A137" s="185">
        <v>2</v>
      </c>
      <c r="B137" s="193" t="s">
        <v>1044</v>
      </c>
      <c r="C137" s="210" t="s">
        <v>3805</v>
      </c>
      <c r="D137" s="203" t="s">
        <v>3804</v>
      </c>
      <c r="E137" s="204"/>
      <c r="F137" s="204">
        <v>4.5</v>
      </c>
      <c r="G137" s="205">
        <v>4302.2800000000298</v>
      </c>
      <c r="H137" s="192" t="s">
        <v>3805</v>
      </c>
    </row>
    <row r="138" spans="1:8" ht="20" customHeight="1">
      <c r="A138" s="185">
        <v>2</v>
      </c>
      <c r="B138" s="193" t="s">
        <v>1044</v>
      </c>
      <c r="C138" s="210" t="s">
        <v>3831</v>
      </c>
      <c r="D138" s="203" t="s">
        <v>3804</v>
      </c>
      <c r="E138" s="204"/>
      <c r="F138" s="204">
        <v>16</v>
      </c>
      <c r="G138" s="205">
        <v>49264.639999999999</v>
      </c>
      <c r="H138" s="192" t="s">
        <v>3805</v>
      </c>
    </row>
    <row r="139" spans="1:8" ht="20" customHeight="1">
      <c r="A139" s="185">
        <v>2</v>
      </c>
      <c r="B139" s="193" t="s">
        <v>1044</v>
      </c>
      <c r="C139" s="210" t="s">
        <v>3805</v>
      </c>
      <c r="D139" s="203" t="s">
        <v>3804</v>
      </c>
      <c r="E139" s="204"/>
      <c r="F139" s="204">
        <v>4</v>
      </c>
      <c r="G139" s="205">
        <v>38890.639999999999</v>
      </c>
      <c r="H139" s="192" t="s">
        <v>3805</v>
      </c>
    </row>
    <row r="140" spans="1:8" ht="20" customHeight="1">
      <c r="A140" s="185">
        <v>2</v>
      </c>
      <c r="B140" s="193" t="s">
        <v>1044</v>
      </c>
      <c r="C140" s="210" t="s">
        <v>3805</v>
      </c>
      <c r="D140" s="203" t="s">
        <v>3804</v>
      </c>
      <c r="E140" s="204"/>
      <c r="F140" s="204">
        <v>4</v>
      </c>
      <c r="G140" s="205">
        <v>38886.639999999999</v>
      </c>
      <c r="H140" s="192" t="s">
        <v>3805</v>
      </c>
    </row>
    <row r="141" spans="1:8" ht="20" customHeight="1">
      <c r="A141" s="185">
        <v>2</v>
      </c>
      <c r="B141" s="193" t="s">
        <v>1044</v>
      </c>
      <c r="C141" s="210" t="s">
        <v>3805</v>
      </c>
      <c r="D141" s="203" t="s">
        <v>3804</v>
      </c>
      <c r="E141" s="204"/>
      <c r="F141" s="204">
        <v>4</v>
      </c>
      <c r="G141" s="205">
        <v>38882.639999999999</v>
      </c>
      <c r="H141" s="192" t="s">
        <v>3805</v>
      </c>
    </row>
    <row r="142" spans="1:8" ht="20" customHeight="1">
      <c r="A142" s="185">
        <v>2</v>
      </c>
      <c r="B142" s="193" t="s">
        <v>1044</v>
      </c>
      <c r="C142" s="210" t="s">
        <v>3805</v>
      </c>
      <c r="D142" s="203" t="s">
        <v>3804</v>
      </c>
      <c r="E142" s="204"/>
      <c r="F142" s="204">
        <v>8</v>
      </c>
      <c r="G142" s="205">
        <v>181338.64</v>
      </c>
      <c r="H142" s="192" t="s">
        <v>3805</v>
      </c>
    </row>
    <row r="143" spans="1:8" ht="20" customHeight="1">
      <c r="A143" s="185">
        <v>2</v>
      </c>
      <c r="B143" s="193" t="s">
        <v>1044</v>
      </c>
      <c r="C143" s="210" t="s">
        <v>3805</v>
      </c>
      <c r="D143" s="203" t="s">
        <v>3804</v>
      </c>
      <c r="E143" s="204"/>
      <c r="F143" s="204">
        <v>4</v>
      </c>
      <c r="G143" s="205">
        <v>181334.64</v>
      </c>
      <c r="H143" s="192" t="s">
        <v>3805</v>
      </c>
    </row>
    <row r="144" spans="1:8" ht="20" customHeight="1">
      <c r="A144" s="185">
        <v>2</v>
      </c>
      <c r="B144" s="193" t="s">
        <v>1044</v>
      </c>
      <c r="C144" s="210" t="s">
        <v>3832</v>
      </c>
      <c r="D144" s="203" t="s">
        <v>3804</v>
      </c>
      <c r="E144" s="204"/>
      <c r="F144" s="204">
        <v>50</v>
      </c>
      <c r="G144" s="205">
        <v>181284.64</v>
      </c>
      <c r="H144" s="192" t="s">
        <v>3805</v>
      </c>
    </row>
    <row r="145" spans="1:8" ht="20" customHeight="1">
      <c r="A145" s="185">
        <v>2</v>
      </c>
      <c r="B145" s="193" t="s">
        <v>1044</v>
      </c>
      <c r="C145" s="210" t="s">
        <v>3805</v>
      </c>
      <c r="D145" s="203" t="s">
        <v>3804</v>
      </c>
      <c r="E145" s="204"/>
      <c r="F145" s="204">
        <v>4</v>
      </c>
      <c r="G145" s="205">
        <v>122117.61</v>
      </c>
      <c r="H145" s="192" t="s">
        <v>3805</v>
      </c>
    </row>
    <row r="146" spans="1:8" ht="20" customHeight="1">
      <c r="A146" s="185">
        <v>2</v>
      </c>
      <c r="B146" s="193" t="s">
        <v>1044</v>
      </c>
      <c r="C146" s="210" t="s">
        <v>3805</v>
      </c>
      <c r="D146" s="203" t="s">
        <v>3804</v>
      </c>
      <c r="E146" s="204"/>
      <c r="F146" s="204">
        <v>8</v>
      </c>
      <c r="G146" s="205">
        <v>122109.61</v>
      </c>
      <c r="H146" s="192" t="s">
        <v>3805</v>
      </c>
    </row>
    <row r="147" spans="1:8" ht="20" customHeight="1">
      <c r="A147" s="185">
        <v>2</v>
      </c>
      <c r="B147" s="193" t="s">
        <v>1044</v>
      </c>
      <c r="C147" s="210" t="s">
        <v>3805</v>
      </c>
      <c r="D147" s="203" t="s">
        <v>3804</v>
      </c>
      <c r="E147" s="204"/>
      <c r="F147" s="204">
        <v>8</v>
      </c>
      <c r="G147" s="205">
        <v>4151.6100000000197</v>
      </c>
      <c r="H147" s="192" t="s">
        <v>3805</v>
      </c>
    </row>
    <row r="148" spans="1:8" ht="20" customHeight="1">
      <c r="A148" s="185">
        <v>2</v>
      </c>
      <c r="B148" s="193" t="s">
        <v>1044</v>
      </c>
      <c r="C148" s="210" t="s">
        <v>3805</v>
      </c>
      <c r="D148" s="203" t="s">
        <v>3804</v>
      </c>
      <c r="E148" s="204"/>
      <c r="F148" s="204">
        <v>8</v>
      </c>
      <c r="G148" s="205">
        <v>4143.6100000000197</v>
      </c>
      <c r="H148" s="192" t="s">
        <v>3805</v>
      </c>
    </row>
    <row r="149" spans="1:8" ht="20" customHeight="1">
      <c r="A149" s="185">
        <v>2</v>
      </c>
      <c r="B149" s="193" t="s">
        <v>1044</v>
      </c>
      <c r="C149" s="210" t="s">
        <v>3805</v>
      </c>
      <c r="D149" s="203" t="s">
        <v>3804</v>
      </c>
      <c r="E149" s="204"/>
      <c r="F149" s="204">
        <v>12</v>
      </c>
      <c r="G149" s="205">
        <v>1097131.6100000001</v>
      </c>
      <c r="H149" s="192" t="s">
        <v>3805</v>
      </c>
    </row>
    <row r="150" spans="1:8" ht="20" customHeight="1">
      <c r="A150" s="185">
        <v>2</v>
      </c>
      <c r="B150" s="193" t="s">
        <v>1044</v>
      </c>
      <c r="C150" s="210" t="s">
        <v>3805</v>
      </c>
      <c r="D150" s="203" t="s">
        <v>3804</v>
      </c>
      <c r="E150" s="204"/>
      <c r="F150" s="204">
        <v>12</v>
      </c>
      <c r="G150" s="205">
        <v>1097119.6100000001</v>
      </c>
      <c r="H150" s="192" t="s">
        <v>3805</v>
      </c>
    </row>
    <row r="151" spans="1:8" ht="20" customHeight="1">
      <c r="A151" s="185">
        <v>2</v>
      </c>
      <c r="B151" s="193" t="s">
        <v>1044</v>
      </c>
      <c r="C151" s="210" t="s">
        <v>3805</v>
      </c>
      <c r="D151" s="203" t="s">
        <v>3804</v>
      </c>
      <c r="E151" s="204"/>
      <c r="F151" s="204">
        <v>16</v>
      </c>
      <c r="G151" s="205">
        <v>97103.610000000102</v>
      </c>
      <c r="H151" s="192" t="s">
        <v>3805</v>
      </c>
    </row>
    <row r="152" spans="1:8" ht="20" customHeight="1">
      <c r="A152" s="185">
        <v>2</v>
      </c>
      <c r="B152" s="193" t="s">
        <v>1044</v>
      </c>
      <c r="C152" s="210" t="s">
        <v>3833</v>
      </c>
      <c r="D152" s="203" t="s">
        <v>3804</v>
      </c>
      <c r="E152" s="204"/>
      <c r="F152" s="204">
        <v>1307.2</v>
      </c>
      <c r="G152" s="205">
        <v>205798.41</v>
      </c>
      <c r="H152" s="192" t="s">
        <v>3810</v>
      </c>
    </row>
    <row r="153" spans="1:8" ht="20" customHeight="1">
      <c r="A153" s="185">
        <v>2</v>
      </c>
      <c r="B153" s="193" t="s">
        <v>1044</v>
      </c>
      <c r="C153" s="210" t="s">
        <v>3834</v>
      </c>
      <c r="D153" s="203" t="s">
        <v>3804</v>
      </c>
      <c r="E153" s="204"/>
      <c r="F153" s="204">
        <v>29489.759999999998</v>
      </c>
      <c r="G153" s="205">
        <v>144030.10999999999</v>
      </c>
      <c r="H153" s="192" t="s">
        <v>1097</v>
      </c>
    </row>
    <row r="154" spans="1:8" ht="20" customHeight="1">
      <c r="A154" s="185">
        <v>2</v>
      </c>
      <c r="B154" s="193" t="s">
        <v>1044</v>
      </c>
      <c r="C154" s="210" t="s">
        <v>3805</v>
      </c>
      <c r="D154" s="203" t="s">
        <v>3804</v>
      </c>
      <c r="E154" s="204"/>
      <c r="F154" s="204">
        <v>4</v>
      </c>
      <c r="G154" s="205">
        <v>93526.110000000102</v>
      </c>
      <c r="H154" s="192" t="s">
        <v>3805</v>
      </c>
    </row>
    <row r="155" spans="1:8" ht="20" customHeight="1">
      <c r="A155" s="185">
        <v>2</v>
      </c>
      <c r="B155" s="193" t="s">
        <v>1044</v>
      </c>
      <c r="C155" s="210" t="s">
        <v>3805</v>
      </c>
      <c r="D155" s="203" t="s">
        <v>3804</v>
      </c>
      <c r="E155" s="204"/>
      <c r="F155" s="204">
        <v>8</v>
      </c>
      <c r="G155" s="205">
        <v>93518.110000000102</v>
      </c>
      <c r="H155" s="192" t="s">
        <v>3805</v>
      </c>
    </row>
    <row r="156" spans="1:8" ht="20" customHeight="1">
      <c r="A156" s="185">
        <v>2</v>
      </c>
      <c r="B156" s="193" t="s">
        <v>1044</v>
      </c>
      <c r="C156" s="210" t="s">
        <v>3805</v>
      </c>
      <c r="D156" s="203" t="s">
        <v>3804</v>
      </c>
      <c r="E156" s="204"/>
      <c r="F156" s="204">
        <v>4</v>
      </c>
      <c r="G156" s="205">
        <v>93514.110000000102</v>
      </c>
      <c r="H156" s="192" t="s">
        <v>3805</v>
      </c>
    </row>
    <row r="157" spans="1:8" ht="20" customHeight="1">
      <c r="A157" s="185">
        <v>2</v>
      </c>
      <c r="B157" s="193" t="s">
        <v>1044</v>
      </c>
      <c r="C157" s="210" t="s">
        <v>3805</v>
      </c>
      <c r="D157" s="203" t="s">
        <v>3804</v>
      </c>
      <c r="E157" s="204"/>
      <c r="F157" s="204">
        <v>4</v>
      </c>
      <c r="G157" s="205">
        <v>33910.110000000102</v>
      </c>
      <c r="H157" s="192" t="s">
        <v>3805</v>
      </c>
    </row>
    <row r="158" spans="1:8" ht="20" customHeight="1">
      <c r="A158" s="185">
        <v>2</v>
      </c>
      <c r="B158" s="193" t="s">
        <v>1044</v>
      </c>
      <c r="C158" s="210" t="s">
        <v>3805</v>
      </c>
      <c r="D158" s="203" t="s">
        <v>3804</v>
      </c>
      <c r="E158" s="204"/>
      <c r="F158" s="204">
        <v>8</v>
      </c>
      <c r="G158" s="205">
        <v>33902.110000000102</v>
      </c>
      <c r="H158" s="192" t="s">
        <v>3805</v>
      </c>
    </row>
    <row r="159" spans="1:8" ht="20" customHeight="1">
      <c r="A159" s="185">
        <v>2</v>
      </c>
      <c r="B159" s="193" t="s">
        <v>1044</v>
      </c>
      <c r="C159" s="210" t="s">
        <v>3805</v>
      </c>
      <c r="D159" s="203" t="s">
        <v>3804</v>
      </c>
      <c r="E159" s="204"/>
      <c r="F159" s="204">
        <v>0.8</v>
      </c>
      <c r="G159" s="205">
        <v>901.31000000010204</v>
      </c>
      <c r="H159" s="192" t="s">
        <v>3805</v>
      </c>
    </row>
    <row r="160" spans="1:8" ht="20" customHeight="1">
      <c r="A160" s="185">
        <v>2</v>
      </c>
      <c r="B160" s="193" t="s">
        <v>1065</v>
      </c>
      <c r="C160" s="210" t="s">
        <v>3805</v>
      </c>
      <c r="D160" s="203" t="s">
        <v>3804</v>
      </c>
      <c r="E160" s="218"/>
      <c r="F160" s="218">
        <v>4</v>
      </c>
      <c r="G160" s="205">
        <v>2750.7700000001</v>
      </c>
      <c r="H160" s="192" t="s">
        <v>3805</v>
      </c>
    </row>
    <row r="161" spans="1:8" ht="20" customHeight="1">
      <c r="A161" s="185">
        <v>2</v>
      </c>
      <c r="B161" s="193" t="s">
        <v>1065</v>
      </c>
      <c r="C161" s="210" t="s">
        <v>3805</v>
      </c>
      <c r="D161" s="203" t="s">
        <v>3804</v>
      </c>
      <c r="E161" s="218"/>
      <c r="F161" s="218">
        <v>4.5</v>
      </c>
      <c r="G161" s="205">
        <v>12416.2700000001</v>
      </c>
      <c r="H161" s="192" t="s">
        <v>3805</v>
      </c>
    </row>
    <row r="162" spans="1:8" ht="20" customHeight="1">
      <c r="A162" s="185">
        <v>2</v>
      </c>
      <c r="B162" s="193" t="s">
        <v>1065</v>
      </c>
      <c r="C162" s="210" t="s">
        <v>3805</v>
      </c>
      <c r="D162" s="203" t="s">
        <v>3804</v>
      </c>
      <c r="E162" s="218"/>
      <c r="F162" s="218">
        <v>4.5</v>
      </c>
      <c r="G162" s="205">
        <v>12411.7700000001</v>
      </c>
      <c r="H162" s="192" t="s">
        <v>3805</v>
      </c>
    </row>
    <row r="163" spans="1:8" ht="20" customHeight="1">
      <c r="A163" s="185">
        <v>2</v>
      </c>
      <c r="B163" s="193" t="s">
        <v>1065</v>
      </c>
      <c r="C163" s="210" t="s">
        <v>3805</v>
      </c>
      <c r="D163" s="203" t="s">
        <v>3804</v>
      </c>
      <c r="E163" s="218"/>
      <c r="F163" s="218">
        <v>4.5</v>
      </c>
      <c r="G163" s="205">
        <v>12407.2700000001</v>
      </c>
      <c r="H163" s="192" t="s">
        <v>3805</v>
      </c>
    </row>
    <row r="164" spans="1:8" ht="20" customHeight="1">
      <c r="A164" s="185">
        <v>2</v>
      </c>
      <c r="B164" s="193" t="s">
        <v>1065</v>
      </c>
      <c r="C164" s="210" t="s">
        <v>3805</v>
      </c>
      <c r="D164" s="203" t="s">
        <v>3804</v>
      </c>
      <c r="E164" s="218"/>
      <c r="F164" s="218">
        <v>4.5</v>
      </c>
      <c r="G164" s="205">
        <v>12402.7700000001</v>
      </c>
      <c r="H164" s="192" t="s">
        <v>3805</v>
      </c>
    </row>
    <row r="165" spans="1:8" ht="20" customHeight="1">
      <c r="A165" s="185">
        <v>2</v>
      </c>
      <c r="B165" s="193" t="s">
        <v>1065</v>
      </c>
      <c r="C165" s="219" t="s">
        <v>3835</v>
      </c>
      <c r="D165" s="203" t="s">
        <v>3804</v>
      </c>
      <c r="E165" s="218"/>
      <c r="F165" s="218">
        <v>15</v>
      </c>
      <c r="G165" s="205">
        <v>12387.7700000001</v>
      </c>
      <c r="H165" s="192" t="s">
        <v>1053</v>
      </c>
    </row>
    <row r="166" spans="1:8" ht="20" customHeight="1">
      <c r="A166" s="185">
        <v>2</v>
      </c>
      <c r="B166" s="193" t="s">
        <v>1065</v>
      </c>
      <c r="C166" s="210" t="s">
        <v>3805</v>
      </c>
      <c r="D166" s="203" t="s">
        <v>3804</v>
      </c>
      <c r="E166" s="218"/>
      <c r="F166" s="218">
        <v>9</v>
      </c>
      <c r="G166" s="205">
        <v>37878.770000000099</v>
      </c>
      <c r="H166" s="192" t="s">
        <v>3805</v>
      </c>
    </row>
    <row r="167" spans="1:8" ht="20" customHeight="1">
      <c r="A167" s="185">
        <v>2</v>
      </c>
      <c r="B167" s="193" t="s">
        <v>1065</v>
      </c>
      <c r="C167" s="210" t="s">
        <v>3805</v>
      </c>
      <c r="D167" s="203" t="s">
        <v>3804</v>
      </c>
      <c r="E167" s="218"/>
      <c r="F167" s="218">
        <v>9</v>
      </c>
      <c r="G167" s="205">
        <v>37869.770000000099</v>
      </c>
      <c r="H167" s="192" t="s">
        <v>3805</v>
      </c>
    </row>
    <row r="168" spans="1:8" ht="20" customHeight="1">
      <c r="A168" s="185">
        <v>2</v>
      </c>
      <c r="B168" s="193" t="s">
        <v>1065</v>
      </c>
      <c r="C168" s="210" t="s">
        <v>3805</v>
      </c>
      <c r="D168" s="203" t="s">
        <v>3804</v>
      </c>
      <c r="E168" s="218"/>
      <c r="F168" s="218">
        <v>9</v>
      </c>
      <c r="G168" s="205">
        <v>37860.770000000099</v>
      </c>
      <c r="H168" s="192" t="s">
        <v>3805</v>
      </c>
    </row>
    <row r="169" spans="1:8" ht="20" customHeight="1">
      <c r="A169" s="185">
        <v>2</v>
      </c>
      <c r="B169" s="193" t="s">
        <v>1065</v>
      </c>
      <c r="C169" s="210" t="s">
        <v>3805</v>
      </c>
      <c r="D169" s="203" t="s">
        <v>3804</v>
      </c>
      <c r="E169" s="218"/>
      <c r="F169" s="218">
        <v>4.5</v>
      </c>
      <c r="G169" s="205">
        <v>37856.270000000099</v>
      </c>
      <c r="H169" s="192" t="s">
        <v>3805</v>
      </c>
    </row>
    <row r="170" spans="1:8" ht="20" customHeight="1">
      <c r="A170" s="185">
        <v>2</v>
      </c>
      <c r="B170" s="193" t="s">
        <v>1065</v>
      </c>
      <c r="C170" s="210" t="s">
        <v>3805</v>
      </c>
      <c r="D170" s="203" t="s">
        <v>3804</v>
      </c>
      <c r="E170" s="218"/>
      <c r="F170" s="218">
        <v>4.5</v>
      </c>
      <c r="G170" s="205">
        <v>37851.770000000099</v>
      </c>
      <c r="H170" s="192" t="s">
        <v>3805</v>
      </c>
    </row>
    <row r="171" spans="1:8" ht="20" customHeight="1">
      <c r="A171" s="185">
        <v>2</v>
      </c>
      <c r="B171" s="193" t="s">
        <v>1065</v>
      </c>
      <c r="C171" s="210" t="s">
        <v>3805</v>
      </c>
      <c r="D171" s="203" t="s">
        <v>3804</v>
      </c>
      <c r="E171" s="218"/>
      <c r="F171" s="218">
        <v>4.5</v>
      </c>
      <c r="G171" s="205">
        <v>37847.270000000099</v>
      </c>
      <c r="H171" s="192" t="s">
        <v>3805</v>
      </c>
    </row>
    <row r="172" spans="1:8" ht="20" customHeight="1">
      <c r="A172" s="185">
        <v>2</v>
      </c>
      <c r="B172" s="193" t="s">
        <v>1065</v>
      </c>
      <c r="C172" s="210" t="s">
        <v>3805</v>
      </c>
      <c r="D172" s="203" t="s">
        <v>3804</v>
      </c>
      <c r="E172" s="218"/>
      <c r="F172" s="218">
        <v>4</v>
      </c>
      <c r="G172" s="205">
        <v>37843.270000000099</v>
      </c>
      <c r="H172" s="192" t="s">
        <v>3805</v>
      </c>
    </row>
    <row r="173" spans="1:8" ht="20" customHeight="1">
      <c r="A173" s="185">
        <v>2</v>
      </c>
      <c r="B173" s="193" t="s">
        <v>1065</v>
      </c>
      <c r="C173" s="210" t="s">
        <v>3805</v>
      </c>
      <c r="D173" s="203" t="s">
        <v>3804</v>
      </c>
      <c r="E173" s="218"/>
      <c r="F173" s="218">
        <v>4</v>
      </c>
      <c r="G173" s="205">
        <v>37839.270000000099</v>
      </c>
      <c r="H173" s="192" t="s">
        <v>3805</v>
      </c>
    </row>
    <row r="174" spans="1:8" ht="20" customHeight="1">
      <c r="A174" s="185">
        <v>2</v>
      </c>
      <c r="B174" s="193" t="s">
        <v>1065</v>
      </c>
      <c r="C174" s="210" t="s">
        <v>3805</v>
      </c>
      <c r="D174" s="203" t="s">
        <v>3804</v>
      </c>
      <c r="E174" s="218"/>
      <c r="F174" s="218">
        <v>4</v>
      </c>
      <c r="G174" s="205">
        <v>37835.270000000099</v>
      </c>
      <c r="H174" s="192" t="s">
        <v>3805</v>
      </c>
    </row>
    <row r="175" spans="1:8" ht="20" customHeight="1">
      <c r="A175" s="185">
        <v>2</v>
      </c>
      <c r="B175" s="193" t="s">
        <v>1065</v>
      </c>
      <c r="C175" s="210" t="s">
        <v>3805</v>
      </c>
      <c r="D175" s="203" t="s">
        <v>3804</v>
      </c>
      <c r="E175" s="218"/>
      <c r="F175" s="218">
        <v>4</v>
      </c>
      <c r="G175" s="205">
        <v>37831.270000000099</v>
      </c>
      <c r="H175" s="192" t="s">
        <v>3805</v>
      </c>
    </row>
    <row r="176" spans="1:8" ht="20" customHeight="1">
      <c r="A176" s="185">
        <v>2</v>
      </c>
      <c r="B176" s="193" t="s">
        <v>1065</v>
      </c>
      <c r="C176" s="210" t="s">
        <v>3805</v>
      </c>
      <c r="D176" s="203" t="s">
        <v>3804</v>
      </c>
      <c r="E176" s="218"/>
      <c r="F176" s="218">
        <v>4</v>
      </c>
      <c r="G176" s="205">
        <v>37827.270000000099</v>
      </c>
      <c r="H176" s="192" t="s">
        <v>3805</v>
      </c>
    </row>
    <row r="177" spans="1:8" ht="20" customHeight="1">
      <c r="A177" s="185">
        <v>2</v>
      </c>
      <c r="B177" s="193" t="s">
        <v>1065</v>
      </c>
      <c r="C177" s="210" t="s">
        <v>3805</v>
      </c>
      <c r="D177" s="203" t="s">
        <v>3804</v>
      </c>
      <c r="E177" s="218"/>
      <c r="F177" s="218">
        <v>4</v>
      </c>
      <c r="G177" s="205">
        <v>37823.270000000099</v>
      </c>
      <c r="H177" s="192" t="s">
        <v>3805</v>
      </c>
    </row>
    <row r="178" spans="1:8" ht="20" customHeight="1">
      <c r="A178" s="185">
        <v>2</v>
      </c>
      <c r="B178" s="193" t="s">
        <v>1065</v>
      </c>
      <c r="C178" s="202" t="s">
        <v>3836</v>
      </c>
      <c r="D178" s="203" t="s">
        <v>3804</v>
      </c>
      <c r="E178" s="218"/>
      <c r="F178" s="218">
        <v>3271.78</v>
      </c>
      <c r="G178" s="205">
        <v>25961.1500000001</v>
      </c>
      <c r="H178" s="192" t="s">
        <v>1106</v>
      </c>
    </row>
    <row r="179" spans="1:8" ht="20" customHeight="1">
      <c r="A179" s="185">
        <v>2</v>
      </c>
      <c r="B179" s="193" t="s">
        <v>1065</v>
      </c>
      <c r="C179" s="210" t="s">
        <v>3805</v>
      </c>
      <c r="D179" s="203" t="s">
        <v>3804</v>
      </c>
      <c r="E179" s="218"/>
      <c r="F179" s="218">
        <v>4</v>
      </c>
      <c r="G179" s="205">
        <v>25957.1500000001</v>
      </c>
      <c r="H179" s="192" t="s">
        <v>3805</v>
      </c>
    </row>
    <row r="180" spans="1:8" ht="20" customHeight="1">
      <c r="A180" s="185">
        <v>2</v>
      </c>
      <c r="B180" s="193" t="s">
        <v>1065</v>
      </c>
      <c r="C180" s="219" t="s">
        <v>3837</v>
      </c>
      <c r="D180" s="203" t="s">
        <v>3804</v>
      </c>
      <c r="E180" s="218"/>
      <c r="F180" s="218">
        <v>350</v>
      </c>
      <c r="G180" s="205">
        <v>25607.1500000001</v>
      </c>
      <c r="H180" s="192" t="s">
        <v>1053</v>
      </c>
    </row>
    <row r="181" spans="1:8" ht="20" customHeight="1">
      <c r="A181" s="185">
        <v>2</v>
      </c>
      <c r="B181" s="193" t="s">
        <v>1065</v>
      </c>
      <c r="C181" s="210" t="s">
        <v>3805</v>
      </c>
      <c r="D181" s="203" t="s">
        <v>3804</v>
      </c>
      <c r="E181" s="218"/>
      <c r="F181" s="218">
        <v>4</v>
      </c>
      <c r="G181" s="205">
        <v>5603.1500000001097</v>
      </c>
      <c r="H181" s="192" t="s">
        <v>3805</v>
      </c>
    </row>
    <row r="182" spans="1:8" ht="20" customHeight="1">
      <c r="A182" s="185">
        <v>2</v>
      </c>
      <c r="B182" s="193" t="s">
        <v>1065</v>
      </c>
      <c r="C182" s="210" t="s">
        <v>3805</v>
      </c>
      <c r="D182" s="203" t="s">
        <v>3804</v>
      </c>
      <c r="E182" s="218"/>
      <c r="F182" s="218">
        <v>8</v>
      </c>
      <c r="G182" s="205">
        <v>5595.1500000001097</v>
      </c>
      <c r="H182" s="192" t="s">
        <v>3805</v>
      </c>
    </row>
    <row r="183" spans="1:8" ht="20" customHeight="1">
      <c r="A183" s="185">
        <v>2</v>
      </c>
      <c r="B183" s="193" t="s">
        <v>1065</v>
      </c>
      <c r="C183" s="210" t="s">
        <v>3805</v>
      </c>
      <c r="D183" s="203" t="s">
        <v>3804</v>
      </c>
      <c r="E183" s="218"/>
      <c r="F183" s="218">
        <v>8</v>
      </c>
      <c r="G183" s="205">
        <v>21875.1500000001</v>
      </c>
      <c r="H183" s="192" t="s">
        <v>3805</v>
      </c>
    </row>
    <row r="184" spans="1:8" ht="20" customHeight="1">
      <c r="A184" s="185">
        <v>2</v>
      </c>
      <c r="B184" s="193" t="s">
        <v>1065</v>
      </c>
      <c r="C184" s="219" t="s">
        <v>3805</v>
      </c>
      <c r="D184" s="203" t="s">
        <v>3804</v>
      </c>
      <c r="E184" s="218"/>
      <c r="F184" s="218">
        <v>4</v>
      </c>
      <c r="G184" s="205">
        <v>13021.1500000001</v>
      </c>
      <c r="H184" s="192" t="s">
        <v>3805</v>
      </c>
    </row>
    <row r="185" spans="1:8" ht="20" customHeight="1">
      <c r="A185" s="185">
        <v>2</v>
      </c>
      <c r="B185" s="193" t="s">
        <v>1065</v>
      </c>
      <c r="C185" s="219" t="s">
        <v>3805</v>
      </c>
      <c r="D185" s="203" t="s">
        <v>3804</v>
      </c>
      <c r="E185" s="218"/>
      <c r="F185" s="218">
        <v>8</v>
      </c>
      <c r="G185" s="205">
        <v>52252.5600000001</v>
      </c>
      <c r="H185" s="192" t="s">
        <v>3805</v>
      </c>
    </row>
    <row r="186" spans="1:8" ht="20" customHeight="1">
      <c r="A186" s="185">
        <v>2</v>
      </c>
      <c r="B186" s="193" t="s">
        <v>1065</v>
      </c>
      <c r="C186" s="219" t="s">
        <v>3805</v>
      </c>
      <c r="D186" s="203" t="s">
        <v>3804</v>
      </c>
      <c r="E186" s="218"/>
      <c r="F186" s="218">
        <v>4</v>
      </c>
      <c r="G186" s="205">
        <v>50748.5600000001</v>
      </c>
      <c r="H186" s="192" t="s">
        <v>3805</v>
      </c>
    </row>
    <row r="187" spans="1:8" ht="20" customHeight="1">
      <c r="A187" s="185">
        <v>2</v>
      </c>
      <c r="B187" s="193" t="s">
        <v>1065</v>
      </c>
      <c r="C187" s="219" t="s">
        <v>3805</v>
      </c>
      <c r="D187" s="203" t="s">
        <v>3804</v>
      </c>
      <c r="E187" s="218"/>
      <c r="F187" s="218">
        <v>4</v>
      </c>
      <c r="G187" s="205">
        <v>50744.5600000001</v>
      </c>
      <c r="H187" s="192" t="s">
        <v>3805</v>
      </c>
    </row>
    <row r="188" spans="1:8" ht="20" customHeight="1">
      <c r="A188" s="185">
        <v>2</v>
      </c>
      <c r="B188" s="193" t="s">
        <v>1065</v>
      </c>
      <c r="C188" s="219" t="s">
        <v>3805</v>
      </c>
      <c r="D188" s="203" t="s">
        <v>3804</v>
      </c>
      <c r="E188" s="218"/>
      <c r="F188" s="218">
        <v>4</v>
      </c>
      <c r="G188" s="205">
        <v>50740.5600000001</v>
      </c>
      <c r="H188" s="192" t="s">
        <v>3805</v>
      </c>
    </row>
    <row r="189" spans="1:8" ht="20" customHeight="1">
      <c r="A189" s="185">
        <v>2</v>
      </c>
      <c r="B189" s="193" t="s">
        <v>1065</v>
      </c>
      <c r="C189" s="219" t="s">
        <v>3805</v>
      </c>
      <c r="D189" s="203" t="s">
        <v>3804</v>
      </c>
      <c r="E189" s="218"/>
      <c r="F189" s="218">
        <v>22.2</v>
      </c>
      <c r="G189" s="205">
        <v>560839.05000000005</v>
      </c>
      <c r="H189" s="192" t="s">
        <v>3805</v>
      </c>
    </row>
    <row r="190" spans="1:8" ht="20" customHeight="1">
      <c r="A190" s="185">
        <v>2</v>
      </c>
      <c r="B190" s="193" t="s">
        <v>1065</v>
      </c>
      <c r="C190" s="219" t="s">
        <v>3805</v>
      </c>
      <c r="D190" s="203" t="s">
        <v>3804</v>
      </c>
      <c r="E190" s="218"/>
      <c r="F190" s="218">
        <v>12</v>
      </c>
      <c r="G190" s="205">
        <v>305073.11</v>
      </c>
      <c r="H190" s="192" t="s">
        <v>3805</v>
      </c>
    </row>
    <row r="191" spans="1:8" ht="20" customHeight="1">
      <c r="A191" s="185">
        <v>2</v>
      </c>
      <c r="B191" s="193" t="s">
        <v>1065</v>
      </c>
      <c r="C191" s="219" t="s">
        <v>3805</v>
      </c>
      <c r="D191" s="203" t="s">
        <v>3804</v>
      </c>
      <c r="E191" s="218"/>
      <c r="F191" s="218">
        <v>8</v>
      </c>
      <c r="G191" s="205">
        <v>347082.49</v>
      </c>
      <c r="H191" s="192" t="s">
        <v>3805</v>
      </c>
    </row>
    <row r="192" spans="1:8" ht="20" customHeight="1">
      <c r="A192" s="185">
        <v>2</v>
      </c>
      <c r="B192" s="193" t="s">
        <v>1065</v>
      </c>
      <c r="C192" s="219" t="s">
        <v>3838</v>
      </c>
      <c r="D192" s="203" t="s">
        <v>3804</v>
      </c>
      <c r="E192" s="218"/>
      <c r="F192" s="218">
        <v>1307.2</v>
      </c>
      <c r="G192" s="205">
        <v>385775.29</v>
      </c>
      <c r="H192" s="192" t="s">
        <v>3810</v>
      </c>
    </row>
    <row r="193" spans="1:8" ht="20" customHeight="1">
      <c r="A193" s="185">
        <v>2</v>
      </c>
      <c r="B193" s="193" t="s">
        <v>1065</v>
      </c>
      <c r="C193" s="219" t="s">
        <v>3839</v>
      </c>
      <c r="D193" s="203" t="s">
        <v>3804</v>
      </c>
      <c r="E193" s="218"/>
      <c r="F193" s="218">
        <v>31143.599999999999</v>
      </c>
      <c r="G193" s="205">
        <v>316287.73</v>
      </c>
      <c r="H193" s="192" t="s">
        <v>1097</v>
      </c>
    </row>
    <row r="194" spans="1:8" ht="20" customHeight="1">
      <c r="A194" s="185">
        <v>2</v>
      </c>
      <c r="B194" s="193" t="s">
        <v>1065</v>
      </c>
      <c r="C194" s="219" t="s">
        <v>3805</v>
      </c>
      <c r="D194" s="203" t="s">
        <v>3804</v>
      </c>
      <c r="E194" s="218"/>
      <c r="F194" s="218">
        <v>4</v>
      </c>
      <c r="G194" s="205">
        <v>315783.73</v>
      </c>
      <c r="H194" s="192" t="s">
        <v>3805</v>
      </c>
    </row>
    <row r="195" spans="1:8" ht="20" customHeight="1">
      <c r="A195" s="185">
        <v>2</v>
      </c>
      <c r="B195" s="193" t="s">
        <v>1065</v>
      </c>
      <c r="C195" s="219" t="s">
        <v>3805</v>
      </c>
      <c r="D195" s="203" t="s">
        <v>3804</v>
      </c>
      <c r="E195" s="218"/>
      <c r="F195" s="218">
        <v>4</v>
      </c>
      <c r="G195" s="205">
        <v>315779.73</v>
      </c>
      <c r="H195" s="192" t="s">
        <v>3805</v>
      </c>
    </row>
    <row r="196" spans="1:8" ht="20" customHeight="1">
      <c r="A196" s="185">
        <v>2</v>
      </c>
      <c r="B196" s="193" t="s">
        <v>1065</v>
      </c>
      <c r="C196" s="219" t="s">
        <v>3805</v>
      </c>
      <c r="D196" s="203" t="s">
        <v>3804</v>
      </c>
      <c r="E196" s="218"/>
      <c r="F196" s="218">
        <v>12</v>
      </c>
      <c r="G196" s="205">
        <v>75767.730000000098</v>
      </c>
      <c r="H196" s="192" t="s">
        <v>3805</v>
      </c>
    </row>
    <row r="197" spans="1:8" ht="20" customHeight="1">
      <c r="A197" s="185">
        <v>2</v>
      </c>
      <c r="B197" s="193" t="s">
        <v>1065</v>
      </c>
      <c r="C197" s="219" t="s">
        <v>3805</v>
      </c>
      <c r="D197" s="203" t="s">
        <v>3804</v>
      </c>
      <c r="E197" s="218"/>
      <c r="F197" s="218">
        <v>0.8</v>
      </c>
      <c r="G197" s="205">
        <v>75766.930000000095</v>
      </c>
      <c r="H197" s="192" t="s">
        <v>3805</v>
      </c>
    </row>
    <row r="198" spans="1:8" ht="20" customHeight="1">
      <c r="A198" s="185">
        <v>2</v>
      </c>
      <c r="B198" s="193" t="s">
        <v>1066</v>
      </c>
      <c r="C198" s="219" t="s">
        <v>3805</v>
      </c>
      <c r="D198" s="203" t="s">
        <v>3804</v>
      </c>
      <c r="E198" s="218"/>
      <c r="F198" s="218">
        <v>4</v>
      </c>
      <c r="G198" s="205">
        <v>67762.930000000095</v>
      </c>
      <c r="H198" s="192" t="s">
        <v>3805</v>
      </c>
    </row>
    <row r="199" spans="1:8" ht="20" customHeight="1">
      <c r="A199" s="185">
        <v>2</v>
      </c>
      <c r="B199" s="193" t="s">
        <v>1066</v>
      </c>
      <c r="C199" s="219" t="s">
        <v>3805</v>
      </c>
      <c r="D199" s="203" t="s">
        <v>3804</v>
      </c>
      <c r="E199" s="218"/>
      <c r="F199" s="218">
        <v>8</v>
      </c>
      <c r="G199" s="205">
        <v>87754.930000000095</v>
      </c>
      <c r="H199" s="192" t="s">
        <v>3805</v>
      </c>
    </row>
    <row r="200" spans="1:8" ht="20" customHeight="1">
      <c r="A200" s="185">
        <v>2</v>
      </c>
      <c r="B200" s="193" t="s">
        <v>1066</v>
      </c>
      <c r="C200" s="219" t="s">
        <v>3805</v>
      </c>
      <c r="D200" s="203" t="s">
        <v>3804</v>
      </c>
      <c r="E200" s="218"/>
      <c r="F200" s="218">
        <v>15</v>
      </c>
      <c r="G200" s="205">
        <v>241539.93</v>
      </c>
      <c r="H200" s="192" t="s">
        <v>3805</v>
      </c>
    </row>
    <row r="201" spans="1:8" ht="20" customHeight="1">
      <c r="A201" s="185">
        <v>2</v>
      </c>
      <c r="B201" s="193" t="s">
        <v>1066</v>
      </c>
      <c r="C201" s="219" t="s">
        <v>3805</v>
      </c>
      <c r="D201" s="203" t="s">
        <v>3804</v>
      </c>
      <c r="E201" s="218"/>
      <c r="F201" s="218">
        <v>15</v>
      </c>
      <c r="G201" s="205">
        <v>241524.93</v>
      </c>
      <c r="H201" s="192" t="s">
        <v>3805</v>
      </c>
    </row>
    <row r="202" spans="1:8" ht="20" customHeight="1">
      <c r="A202" s="185">
        <v>2</v>
      </c>
      <c r="B202" s="193" t="s">
        <v>1066</v>
      </c>
      <c r="C202" s="219" t="s">
        <v>3805</v>
      </c>
      <c r="D202" s="203" t="s">
        <v>3804</v>
      </c>
      <c r="E202" s="218"/>
      <c r="F202" s="218">
        <v>15</v>
      </c>
      <c r="G202" s="205">
        <v>1509.9300000000501</v>
      </c>
      <c r="H202" s="192" t="s">
        <v>3805</v>
      </c>
    </row>
    <row r="203" spans="1:8" ht="20" customHeight="1">
      <c r="A203" s="185">
        <v>2</v>
      </c>
      <c r="B203" s="193" t="s">
        <v>1066</v>
      </c>
      <c r="C203" s="219" t="s">
        <v>3805</v>
      </c>
      <c r="D203" s="203" t="s">
        <v>3804</v>
      </c>
      <c r="E203" s="218"/>
      <c r="F203" s="218">
        <v>9</v>
      </c>
      <c r="G203" s="205">
        <v>17300.930000000099</v>
      </c>
      <c r="H203" s="192" t="s">
        <v>3805</v>
      </c>
    </row>
    <row r="204" spans="1:8" ht="20" customHeight="1">
      <c r="A204" s="185">
        <v>2</v>
      </c>
      <c r="B204" s="193" t="s">
        <v>1066</v>
      </c>
      <c r="C204" s="219" t="s">
        <v>3805</v>
      </c>
      <c r="D204" s="203" t="s">
        <v>3804</v>
      </c>
      <c r="E204" s="218"/>
      <c r="F204" s="218">
        <v>4.5</v>
      </c>
      <c r="G204" s="205">
        <v>17296.430000000099</v>
      </c>
      <c r="H204" s="192" t="s">
        <v>3805</v>
      </c>
    </row>
    <row r="205" spans="1:8" ht="20" customHeight="1">
      <c r="A205" s="185">
        <v>2</v>
      </c>
      <c r="B205" s="193" t="s">
        <v>1066</v>
      </c>
      <c r="C205" s="219" t="s">
        <v>3823</v>
      </c>
      <c r="D205" s="203" t="s">
        <v>3804</v>
      </c>
      <c r="E205" s="218"/>
      <c r="F205" s="218">
        <v>15</v>
      </c>
      <c r="G205" s="205">
        <v>17281.430000000099</v>
      </c>
      <c r="H205" s="192" t="s">
        <v>1053</v>
      </c>
    </row>
    <row r="206" spans="1:8" ht="20" customHeight="1">
      <c r="A206" s="185">
        <v>2</v>
      </c>
      <c r="B206" s="193" t="s">
        <v>1066</v>
      </c>
      <c r="C206" s="219" t="s">
        <v>3805</v>
      </c>
      <c r="D206" s="203" t="s">
        <v>3804</v>
      </c>
      <c r="E206" s="218"/>
      <c r="F206" s="218">
        <v>9</v>
      </c>
      <c r="G206" s="205">
        <v>17668.730000000101</v>
      </c>
      <c r="H206" s="192" t="s">
        <v>3805</v>
      </c>
    </row>
    <row r="207" spans="1:8" ht="20" customHeight="1">
      <c r="A207" s="185">
        <v>2</v>
      </c>
      <c r="B207" s="193" t="s">
        <v>1066</v>
      </c>
      <c r="C207" s="219" t="s">
        <v>3805</v>
      </c>
      <c r="D207" s="203" t="s">
        <v>3804</v>
      </c>
      <c r="E207" s="218"/>
      <c r="F207" s="218">
        <v>4.5</v>
      </c>
      <c r="G207" s="205">
        <v>17664.230000000101</v>
      </c>
      <c r="H207" s="192" t="s">
        <v>3805</v>
      </c>
    </row>
    <row r="208" spans="1:8" ht="20" customHeight="1">
      <c r="A208" s="185">
        <v>2</v>
      </c>
      <c r="B208" s="193" t="s">
        <v>1066</v>
      </c>
      <c r="C208" s="219" t="s">
        <v>3805</v>
      </c>
      <c r="D208" s="203" t="s">
        <v>3804</v>
      </c>
      <c r="E208" s="218"/>
      <c r="F208" s="218">
        <v>4.5</v>
      </c>
      <c r="G208" s="205">
        <v>17659.730000000101</v>
      </c>
      <c r="H208" s="192" t="s">
        <v>3805</v>
      </c>
    </row>
    <row r="209" spans="1:8" ht="20" customHeight="1">
      <c r="A209" s="185">
        <v>2</v>
      </c>
      <c r="B209" s="193" t="s">
        <v>1066</v>
      </c>
      <c r="C209" s="219" t="s">
        <v>3805</v>
      </c>
      <c r="D209" s="203" t="s">
        <v>3804</v>
      </c>
      <c r="E209" s="218"/>
      <c r="F209" s="218">
        <v>4.5</v>
      </c>
      <c r="G209" s="205">
        <v>17655.230000000101</v>
      </c>
      <c r="H209" s="192" t="s">
        <v>3805</v>
      </c>
    </row>
    <row r="210" spans="1:8" ht="20" customHeight="1">
      <c r="A210" s="185">
        <v>2</v>
      </c>
      <c r="B210" s="193" t="s">
        <v>1066</v>
      </c>
      <c r="C210" s="219" t="s">
        <v>3805</v>
      </c>
      <c r="D210" s="203" t="s">
        <v>3804</v>
      </c>
      <c r="E210" s="218"/>
      <c r="F210" s="218">
        <v>9</v>
      </c>
      <c r="G210" s="205">
        <v>17646.230000000101</v>
      </c>
      <c r="H210" s="192" t="s">
        <v>3805</v>
      </c>
    </row>
    <row r="211" spans="1:8" ht="20" customHeight="1">
      <c r="A211" s="185">
        <v>2</v>
      </c>
      <c r="B211" s="193" t="s">
        <v>1066</v>
      </c>
      <c r="C211" s="219" t="s">
        <v>3805</v>
      </c>
      <c r="D211" s="203" t="s">
        <v>3804</v>
      </c>
      <c r="E211" s="218"/>
      <c r="F211" s="218">
        <v>4</v>
      </c>
      <c r="G211" s="205">
        <v>17642.230000000101</v>
      </c>
      <c r="H211" s="192" t="s">
        <v>3805</v>
      </c>
    </row>
    <row r="212" spans="1:8" ht="20" customHeight="1">
      <c r="A212" s="185">
        <v>2</v>
      </c>
      <c r="B212" s="193" t="s">
        <v>1066</v>
      </c>
      <c r="C212" s="219" t="s">
        <v>3840</v>
      </c>
      <c r="D212" s="203" t="s">
        <v>3804</v>
      </c>
      <c r="E212" s="218"/>
      <c r="F212" s="218">
        <v>3818</v>
      </c>
      <c r="G212" s="205">
        <v>60980.97</v>
      </c>
      <c r="H212" s="192" t="s">
        <v>1106</v>
      </c>
    </row>
    <row r="213" spans="1:8" ht="20" customHeight="1">
      <c r="A213" s="185">
        <v>2</v>
      </c>
      <c r="B213" s="193" t="s">
        <v>1066</v>
      </c>
      <c r="C213" s="219" t="s">
        <v>3805</v>
      </c>
      <c r="D213" s="203" t="s">
        <v>3804</v>
      </c>
      <c r="E213" s="218"/>
      <c r="F213" s="218">
        <v>100</v>
      </c>
      <c r="G213" s="205">
        <v>23293.18</v>
      </c>
      <c r="H213" s="192" t="s">
        <v>3805</v>
      </c>
    </row>
    <row r="214" spans="1:8" ht="20" customHeight="1">
      <c r="A214" s="185">
        <v>2</v>
      </c>
      <c r="B214" s="193" t="s">
        <v>1066</v>
      </c>
      <c r="C214" s="219" t="s">
        <v>3805</v>
      </c>
      <c r="D214" s="203" t="s">
        <v>3804</v>
      </c>
      <c r="E214" s="218"/>
      <c r="F214" s="218">
        <v>8</v>
      </c>
      <c r="G214" s="205">
        <v>34785.18</v>
      </c>
      <c r="H214" s="192" t="s">
        <v>3805</v>
      </c>
    </row>
    <row r="215" spans="1:8" ht="20" customHeight="1">
      <c r="A215" s="185">
        <v>2</v>
      </c>
      <c r="B215" s="193" t="s">
        <v>1066</v>
      </c>
      <c r="C215" s="219" t="s">
        <v>3805</v>
      </c>
      <c r="D215" s="203" t="s">
        <v>3804</v>
      </c>
      <c r="E215" s="218"/>
      <c r="F215" s="218">
        <v>8</v>
      </c>
      <c r="G215" s="205">
        <v>34777.18</v>
      </c>
      <c r="H215" s="192" t="s">
        <v>3805</v>
      </c>
    </row>
    <row r="216" spans="1:8" ht="20" customHeight="1">
      <c r="A216" s="185">
        <v>2</v>
      </c>
      <c r="B216" s="193" t="s">
        <v>1066</v>
      </c>
      <c r="C216" s="219" t="s">
        <v>3805</v>
      </c>
      <c r="D216" s="203" t="s">
        <v>3804</v>
      </c>
      <c r="E216" s="218"/>
      <c r="F216" s="218">
        <v>4</v>
      </c>
      <c r="G216" s="205">
        <v>34773.18</v>
      </c>
      <c r="H216" s="192" t="s">
        <v>3805</v>
      </c>
    </row>
    <row r="217" spans="1:8" ht="20" customHeight="1">
      <c r="A217" s="185">
        <v>2</v>
      </c>
      <c r="B217" s="193" t="s">
        <v>1066</v>
      </c>
      <c r="C217" s="219" t="s">
        <v>3805</v>
      </c>
      <c r="D217" s="203" t="s">
        <v>3804</v>
      </c>
      <c r="E217" s="218"/>
      <c r="F217" s="218">
        <v>8</v>
      </c>
      <c r="G217" s="205">
        <v>14765.18</v>
      </c>
      <c r="H217" s="192" t="s">
        <v>3805</v>
      </c>
    </row>
    <row r="218" spans="1:8" ht="20" customHeight="1">
      <c r="A218" s="185">
        <v>2</v>
      </c>
      <c r="B218" s="193" t="s">
        <v>1066</v>
      </c>
      <c r="C218" s="219" t="s">
        <v>3805</v>
      </c>
      <c r="D218" s="203" t="s">
        <v>3804</v>
      </c>
      <c r="E218" s="218"/>
      <c r="F218" s="218">
        <v>8</v>
      </c>
      <c r="G218" s="205">
        <v>40618.49</v>
      </c>
      <c r="H218" s="192" t="s">
        <v>3805</v>
      </c>
    </row>
    <row r="219" spans="1:8" ht="20" customHeight="1">
      <c r="A219" s="185">
        <v>2</v>
      </c>
      <c r="B219" s="193" t="s">
        <v>1066</v>
      </c>
      <c r="C219" s="219" t="s">
        <v>3805</v>
      </c>
      <c r="D219" s="203" t="s">
        <v>3804</v>
      </c>
      <c r="E219" s="218"/>
      <c r="F219" s="218">
        <v>4</v>
      </c>
      <c r="G219" s="205">
        <v>69614.490000000005</v>
      </c>
      <c r="H219" s="192" t="s">
        <v>3805</v>
      </c>
    </row>
    <row r="220" spans="1:8" ht="20" customHeight="1">
      <c r="A220" s="185">
        <v>2</v>
      </c>
      <c r="B220" s="193" t="s">
        <v>1066</v>
      </c>
      <c r="C220" s="219" t="s">
        <v>3841</v>
      </c>
      <c r="D220" s="203" t="s">
        <v>3804</v>
      </c>
      <c r="E220" s="218"/>
      <c r="F220" s="218">
        <v>707.2</v>
      </c>
      <c r="G220" s="205">
        <v>78907.289999999994</v>
      </c>
      <c r="H220" s="192" t="s">
        <v>3810</v>
      </c>
    </row>
    <row r="221" spans="1:8" ht="20" customHeight="1">
      <c r="A221" s="185">
        <v>2</v>
      </c>
      <c r="B221" s="193" t="s">
        <v>1066</v>
      </c>
      <c r="C221" s="219" t="s">
        <v>3842</v>
      </c>
      <c r="D221" s="203" t="s">
        <v>3804</v>
      </c>
      <c r="E221" s="218"/>
      <c r="F221" s="218">
        <v>30786.649999999994</v>
      </c>
      <c r="G221" s="205">
        <v>11340.45</v>
      </c>
      <c r="H221" s="192" t="s">
        <v>1097</v>
      </c>
    </row>
    <row r="222" spans="1:8" ht="20" customHeight="1">
      <c r="A222" s="185">
        <v>2</v>
      </c>
      <c r="B222" s="193" t="s">
        <v>1066</v>
      </c>
      <c r="C222" s="219" t="s">
        <v>3805</v>
      </c>
      <c r="D222" s="203" t="s">
        <v>3804</v>
      </c>
      <c r="E222" s="218"/>
      <c r="F222" s="218">
        <v>4</v>
      </c>
      <c r="G222" s="205">
        <v>2336.4500000000298</v>
      </c>
      <c r="H222" s="192" t="s">
        <v>3805</v>
      </c>
    </row>
    <row r="223" spans="1:8" ht="20" customHeight="1">
      <c r="A223" s="185">
        <v>2</v>
      </c>
      <c r="B223" s="193" t="s">
        <v>1066</v>
      </c>
      <c r="C223" s="219" t="s">
        <v>3805</v>
      </c>
      <c r="D223" s="203" t="s">
        <v>3804</v>
      </c>
      <c r="E223" s="218"/>
      <c r="F223" s="218">
        <v>4</v>
      </c>
      <c r="G223" s="205">
        <v>2332.4500000000298</v>
      </c>
      <c r="H223" s="192" t="s">
        <v>3805</v>
      </c>
    </row>
    <row r="224" spans="1:8" ht="20" customHeight="1">
      <c r="A224" s="185">
        <v>2</v>
      </c>
      <c r="B224" s="193" t="s">
        <v>1066</v>
      </c>
      <c r="C224" s="219" t="s">
        <v>3805</v>
      </c>
      <c r="D224" s="203" t="s">
        <v>3804</v>
      </c>
      <c r="E224" s="218"/>
      <c r="F224" s="218">
        <v>8</v>
      </c>
      <c r="G224" s="205">
        <v>5506.4400000000296</v>
      </c>
      <c r="H224" s="192" t="s">
        <v>3805</v>
      </c>
    </row>
    <row r="225" spans="1:8" ht="20" customHeight="1">
      <c r="A225" s="185">
        <v>2</v>
      </c>
      <c r="B225" s="193" t="s">
        <v>1067</v>
      </c>
      <c r="C225" s="219" t="s">
        <v>3805</v>
      </c>
      <c r="D225" s="203" t="s">
        <v>3804</v>
      </c>
      <c r="E225" s="218"/>
      <c r="F225" s="218">
        <v>15</v>
      </c>
      <c r="G225" s="205">
        <v>491.44000000003098</v>
      </c>
      <c r="H225" s="192" t="s">
        <v>3805</v>
      </c>
    </row>
    <row r="226" spans="1:8" ht="20" customHeight="1">
      <c r="A226" s="185">
        <v>2</v>
      </c>
      <c r="B226" s="193" t="s">
        <v>1067</v>
      </c>
      <c r="C226" s="219" t="s">
        <v>3835</v>
      </c>
      <c r="D226" s="203" t="s">
        <v>3804</v>
      </c>
      <c r="E226" s="218"/>
      <c r="F226" s="218">
        <v>15</v>
      </c>
      <c r="G226" s="205">
        <v>4726.4400000000296</v>
      </c>
      <c r="H226" s="192" t="s">
        <v>1053</v>
      </c>
    </row>
    <row r="227" spans="1:8" ht="20" customHeight="1">
      <c r="A227" s="185">
        <v>2</v>
      </c>
      <c r="B227" s="193" t="s">
        <v>1067</v>
      </c>
      <c r="C227" s="219" t="s">
        <v>3805</v>
      </c>
      <c r="D227" s="203" t="s">
        <v>3804</v>
      </c>
      <c r="E227" s="218"/>
      <c r="F227" s="218">
        <v>9</v>
      </c>
      <c r="G227" s="205">
        <v>46631.45</v>
      </c>
      <c r="H227" s="192" t="s">
        <v>3805</v>
      </c>
    </row>
    <row r="228" spans="1:8" ht="20" customHeight="1">
      <c r="A228" s="185">
        <v>2</v>
      </c>
      <c r="B228" s="193" t="s">
        <v>1067</v>
      </c>
      <c r="C228" s="219" t="s">
        <v>3805</v>
      </c>
      <c r="D228" s="203" t="s">
        <v>3804</v>
      </c>
      <c r="E228" s="218"/>
      <c r="F228" s="218">
        <v>4.5</v>
      </c>
      <c r="G228" s="205">
        <v>46626.95</v>
      </c>
      <c r="H228" s="192" t="s">
        <v>3805</v>
      </c>
    </row>
    <row r="229" spans="1:8" ht="20" customHeight="1">
      <c r="A229" s="185">
        <v>2</v>
      </c>
      <c r="B229" s="193" t="s">
        <v>1067</v>
      </c>
      <c r="C229" s="219" t="s">
        <v>3843</v>
      </c>
      <c r="D229" s="203" t="s">
        <v>3804</v>
      </c>
      <c r="E229" s="218"/>
      <c r="F229" s="218">
        <v>5231.7300000000005</v>
      </c>
      <c r="G229" s="205">
        <v>26298.34</v>
      </c>
      <c r="H229" s="192" t="s">
        <v>1106</v>
      </c>
    </row>
    <row r="230" spans="1:8" ht="20" customHeight="1">
      <c r="A230" s="185">
        <v>2</v>
      </c>
      <c r="B230" s="193" t="s">
        <v>1067</v>
      </c>
      <c r="C230" s="219" t="s">
        <v>3805</v>
      </c>
      <c r="D230" s="203" t="s">
        <v>3804</v>
      </c>
      <c r="E230" s="218"/>
      <c r="F230" s="218">
        <v>4.5</v>
      </c>
      <c r="G230" s="205">
        <v>35493.839999999997</v>
      </c>
      <c r="H230" s="192" t="s">
        <v>3805</v>
      </c>
    </row>
    <row r="231" spans="1:8" ht="20" customHeight="1">
      <c r="A231" s="185">
        <v>2</v>
      </c>
      <c r="B231" s="193" t="s">
        <v>1067</v>
      </c>
      <c r="C231" s="219" t="s">
        <v>3805</v>
      </c>
      <c r="D231" s="203" t="s">
        <v>3804</v>
      </c>
      <c r="E231" s="218"/>
      <c r="F231" s="218">
        <v>4.5</v>
      </c>
      <c r="G231" s="205">
        <v>45489.34</v>
      </c>
      <c r="H231" s="192" t="s">
        <v>3805</v>
      </c>
    </row>
    <row r="232" spans="1:8" ht="20" customHeight="1">
      <c r="A232" s="185">
        <v>2</v>
      </c>
      <c r="B232" s="193" t="s">
        <v>1067</v>
      </c>
      <c r="C232" s="219" t="s">
        <v>3844</v>
      </c>
      <c r="D232" s="203" t="s">
        <v>3804</v>
      </c>
      <c r="E232" s="218"/>
      <c r="F232" s="218">
        <v>67697.64</v>
      </c>
      <c r="G232" s="205">
        <v>45384.7</v>
      </c>
      <c r="H232" s="192" t="s">
        <v>1097</v>
      </c>
    </row>
    <row r="233" spans="1:8" ht="20" customHeight="1">
      <c r="A233" s="185">
        <v>2</v>
      </c>
      <c r="B233" s="193" t="s">
        <v>1067</v>
      </c>
      <c r="C233" s="219" t="s">
        <v>3805</v>
      </c>
      <c r="D233" s="203" t="s">
        <v>3804</v>
      </c>
      <c r="E233" s="218"/>
      <c r="F233" s="218">
        <v>4.5</v>
      </c>
      <c r="G233" s="205">
        <v>45451.1</v>
      </c>
      <c r="H233" s="192" t="s">
        <v>3805</v>
      </c>
    </row>
    <row r="234" spans="1:8" ht="20" customHeight="1">
      <c r="A234" s="185">
        <v>2</v>
      </c>
      <c r="B234" s="193" t="s">
        <v>1067</v>
      </c>
      <c r="C234" s="219" t="s">
        <v>3805</v>
      </c>
      <c r="D234" s="203" t="s">
        <v>3804</v>
      </c>
      <c r="E234" s="218"/>
      <c r="F234" s="218">
        <v>4.5</v>
      </c>
      <c r="G234" s="205">
        <v>45446.6</v>
      </c>
      <c r="H234" s="192" t="s">
        <v>3805</v>
      </c>
    </row>
    <row r="235" spans="1:8" ht="20" customHeight="1">
      <c r="A235" s="185">
        <v>2</v>
      </c>
      <c r="B235" s="193" t="s">
        <v>1067</v>
      </c>
      <c r="C235" s="219" t="s">
        <v>3845</v>
      </c>
      <c r="D235" s="203" t="s">
        <v>3804</v>
      </c>
      <c r="E235" s="218"/>
      <c r="F235" s="218">
        <v>707.2</v>
      </c>
      <c r="G235" s="205">
        <v>48888.04</v>
      </c>
      <c r="H235" s="192" t="s">
        <v>3810</v>
      </c>
    </row>
    <row r="236" spans="1:8" ht="20" customHeight="1">
      <c r="A236" s="185">
        <v>2</v>
      </c>
      <c r="B236" s="193" t="s">
        <v>1067</v>
      </c>
      <c r="C236" s="219" t="s">
        <v>3805</v>
      </c>
      <c r="D236" s="203" t="s">
        <v>3804</v>
      </c>
      <c r="E236" s="218"/>
      <c r="F236" s="218">
        <v>4.5</v>
      </c>
      <c r="G236" s="205">
        <v>48883.54</v>
      </c>
      <c r="H236" s="192" t="s">
        <v>3805</v>
      </c>
    </row>
    <row r="237" spans="1:8" ht="20" customHeight="1">
      <c r="A237" s="185">
        <v>2</v>
      </c>
      <c r="B237" s="193" t="s">
        <v>1067</v>
      </c>
      <c r="C237" s="219" t="s">
        <v>3805</v>
      </c>
      <c r="D237" s="203" t="s">
        <v>3804</v>
      </c>
      <c r="E237" s="218"/>
      <c r="F237" s="218">
        <v>9</v>
      </c>
      <c r="G237" s="205">
        <v>26874.54</v>
      </c>
      <c r="H237" s="192" t="s">
        <v>3805</v>
      </c>
    </row>
    <row r="238" spans="1:8" ht="20" customHeight="1">
      <c r="A238" s="185">
        <v>2</v>
      </c>
      <c r="B238" s="193" t="s">
        <v>1067</v>
      </c>
      <c r="C238" s="219" t="s">
        <v>3805</v>
      </c>
      <c r="D238" s="203" t="s">
        <v>3804</v>
      </c>
      <c r="E238" s="218"/>
      <c r="F238" s="218">
        <v>15</v>
      </c>
      <c r="G238" s="205">
        <v>39240.269999999997</v>
      </c>
      <c r="H238" s="192" t="s">
        <v>3805</v>
      </c>
    </row>
    <row r="239" spans="1:8" ht="20" customHeight="1">
      <c r="A239" s="185">
        <v>2</v>
      </c>
      <c r="B239" s="193" t="s">
        <v>1068</v>
      </c>
      <c r="C239" s="219" t="s">
        <v>3805</v>
      </c>
      <c r="D239" s="203" t="s">
        <v>3804</v>
      </c>
      <c r="E239" s="218"/>
      <c r="F239" s="218">
        <v>8</v>
      </c>
      <c r="G239" s="205">
        <v>19232.27</v>
      </c>
      <c r="H239" s="192" t="s">
        <v>3805</v>
      </c>
    </row>
    <row r="240" spans="1:8" ht="20" customHeight="1">
      <c r="A240" s="185">
        <v>2</v>
      </c>
      <c r="B240" s="193" t="s">
        <v>1068</v>
      </c>
      <c r="C240" s="219" t="s">
        <v>3805</v>
      </c>
      <c r="D240" s="203" t="s">
        <v>3804</v>
      </c>
      <c r="E240" s="218"/>
      <c r="F240" s="218">
        <v>0.8</v>
      </c>
      <c r="G240" s="223">
        <v>476.93000000001803</v>
      </c>
      <c r="H240" s="192" t="s">
        <v>3805</v>
      </c>
    </row>
    <row r="241" spans="1:8" ht="20" customHeight="1">
      <c r="A241" s="185">
        <v>2</v>
      </c>
      <c r="B241" s="193" t="s">
        <v>1068</v>
      </c>
      <c r="C241" s="219" t="s">
        <v>3805</v>
      </c>
      <c r="D241" s="203" t="s">
        <v>3804</v>
      </c>
      <c r="E241" s="218"/>
      <c r="F241" s="218">
        <v>0.8</v>
      </c>
      <c r="G241" s="223">
        <v>850476.13</v>
      </c>
      <c r="H241" s="192" t="s">
        <v>3805</v>
      </c>
    </row>
    <row r="242" spans="1:8" ht="20" customHeight="1">
      <c r="A242" s="185">
        <v>2</v>
      </c>
      <c r="B242" s="193" t="s">
        <v>1068</v>
      </c>
      <c r="C242" s="219" t="s">
        <v>3805</v>
      </c>
      <c r="D242" s="203" t="s">
        <v>3804</v>
      </c>
      <c r="E242" s="218"/>
      <c r="F242" s="218">
        <v>0.8</v>
      </c>
      <c r="G242" s="223">
        <v>475.329999999888</v>
      </c>
      <c r="H242" s="192" t="s">
        <v>3805</v>
      </c>
    </row>
    <row r="243" spans="1:8" ht="20" customHeight="1">
      <c r="A243" s="185">
        <v>2</v>
      </c>
      <c r="B243" s="193" t="s">
        <v>1068</v>
      </c>
      <c r="C243" s="219" t="s">
        <v>3805</v>
      </c>
      <c r="D243" s="203" t="s">
        <v>3804</v>
      </c>
      <c r="E243" s="218"/>
      <c r="F243" s="218">
        <v>0.8</v>
      </c>
      <c r="G243" s="205">
        <v>474.529999999842</v>
      </c>
      <c r="H243" s="192" t="s">
        <v>3805</v>
      </c>
    </row>
    <row r="244" spans="1:8" ht="20" customHeight="1">
      <c r="A244" s="185">
        <v>2</v>
      </c>
      <c r="B244" s="193" t="s">
        <v>1068</v>
      </c>
      <c r="C244" s="219" t="s">
        <v>3805</v>
      </c>
      <c r="D244" s="203" t="s">
        <v>3804</v>
      </c>
      <c r="E244" s="218"/>
      <c r="F244" s="218">
        <v>0.8</v>
      </c>
      <c r="G244" s="205">
        <v>473.72999999979498</v>
      </c>
      <c r="H244" s="192" t="s">
        <v>3805</v>
      </c>
    </row>
    <row r="245" spans="1:8" ht="20" customHeight="1">
      <c r="A245" s="185">
        <v>2</v>
      </c>
      <c r="B245" s="193" t="s">
        <v>1068</v>
      </c>
      <c r="C245" s="219" t="s">
        <v>3805</v>
      </c>
      <c r="D245" s="203" t="s">
        <v>3804</v>
      </c>
      <c r="E245" s="218"/>
      <c r="F245" s="218">
        <v>0.8</v>
      </c>
      <c r="G245" s="205">
        <v>472.92999999979497</v>
      </c>
      <c r="H245" s="192" t="s">
        <v>3805</v>
      </c>
    </row>
    <row r="246" spans="1:8" ht="20" customHeight="1">
      <c r="A246" s="185">
        <v>2</v>
      </c>
      <c r="B246" s="193" t="s">
        <v>1068</v>
      </c>
      <c r="C246" s="219" t="s">
        <v>3805</v>
      </c>
      <c r="D246" s="203" t="s">
        <v>3804</v>
      </c>
      <c r="E246" s="218"/>
      <c r="F246" s="218">
        <v>9</v>
      </c>
      <c r="G246" s="205">
        <v>463.92999999979702</v>
      </c>
      <c r="H246" s="192" t="s">
        <v>3805</v>
      </c>
    </row>
    <row r="247" spans="1:8" ht="20" customHeight="1">
      <c r="A247" s="185">
        <v>2</v>
      </c>
      <c r="B247" s="193" t="s">
        <v>1068</v>
      </c>
      <c r="C247" s="219" t="s">
        <v>3823</v>
      </c>
      <c r="D247" s="203" t="s">
        <v>3804</v>
      </c>
      <c r="E247" s="218"/>
      <c r="F247" s="218">
        <v>15</v>
      </c>
      <c r="G247" s="205">
        <v>448.92999999979702</v>
      </c>
      <c r="H247" s="192" t="s">
        <v>1053</v>
      </c>
    </row>
    <row r="248" spans="1:8" ht="20" customHeight="1">
      <c r="A248" s="185">
        <v>2</v>
      </c>
      <c r="B248" s="193" t="s">
        <v>1068</v>
      </c>
      <c r="C248" s="219" t="s">
        <v>3803</v>
      </c>
      <c r="D248" s="203" t="s">
        <v>3804</v>
      </c>
      <c r="E248" s="218"/>
      <c r="F248" s="218">
        <v>9</v>
      </c>
      <c r="G248" s="205">
        <v>81876.109999999695</v>
      </c>
      <c r="H248" s="192" t="s">
        <v>3805</v>
      </c>
    </row>
    <row r="249" spans="1:8" ht="20" customHeight="1">
      <c r="A249" s="185">
        <v>2</v>
      </c>
      <c r="B249" s="193" t="s">
        <v>1068</v>
      </c>
      <c r="C249" s="219" t="s">
        <v>3846</v>
      </c>
      <c r="D249" s="203" t="s">
        <v>3804</v>
      </c>
      <c r="E249" s="218"/>
      <c r="F249" s="218">
        <v>4804.59</v>
      </c>
      <c r="G249" s="205">
        <v>104210.87</v>
      </c>
      <c r="H249" s="192" t="s">
        <v>1106</v>
      </c>
    </row>
    <row r="250" spans="1:8" ht="20" customHeight="1">
      <c r="A250" s="185">
        <v>2</v>
      </c>
      <c r="B250" s="193" t="s">
        <v>1068</v>
      </c>
      <c r="C250" s="219" t="s">
        <v>3803</v>
      </c>
      <c r="D250" s="203" t="s">
        <v>3804</v>
      </c>
      <c r="E250" s="218"/>
      <c r="F250" s="218">
        <v>9</v>
      </c>
      <c r="G250" s="205">
        <v>17323.8299999997</v>
      </c>
      <c r="H250" s="192" t="s">
        <v>3805</v>
      </c>
    </row>
    <row r="251" spans="1:8" ht="20" customHeight="1">
      <c r="A251" s="185">
        <v>2</v>
      </c>
      <c r="B251" s="193" t="s">
        <v>1068</v>
      </c>
      <c r="C251" s="219" t="s">
        <v>3803</v>
      </c>
      <c r="D251" s="203" t="s">
        <v>3804</v>
      </c>
      <c r="E251" s="218"/>
      <c r="F251" s="218">
        <v>9</v>
      </c>
      <c r="G251" s="205">
        <v>17314.8299999997</v>
      </c>
      <c r="H251" s="192" t="s">
        <v>3805</v>
      </c>
    </row>
    <row r="252" spans="1:8" ht="20" customHeight="1">
      <c r="A252" s="185">
        <v>2</v>
      </c>
      <c r="B252" s="193" t="s">
        <v>1068</v>
      </c>
      <c r="C252" s="219" t="s">
        <v>3803</v>
      </c>
      <c r="D252" s="203" t="s">
        <v>3804</v>
      </c>
      <c r="E252" s="218"/>
      <c r="F252" s="218">
        <v>4.5</v>
      </c>
      <c r="G252" s="205">
        <v>20310.3299999997</v>
      </c>
      <c r="H252" s="192" t="s">
        <v>3805</v>
      </c>
    </row>
    <row r="253" spans="1:8" ht="20" customHeight="1">
      <c r="A253" s="185">
        <v>2</v>
      </c>
      <c r="B253" s="193" t="s">
        <v>1068</v>
      </c>
      <c r="C253" s="219" t="s">
        <v>3803</v>
      </c>
      <c r="D253" s="203" t="s">
        <v>3804</v>
      </c>
      <c r="E253" s="218"/>
      <c r="F253" s="218">
        <v>9</v>
      </c>
      <c r="G253" s="205">
        <v>25301.3299999997</v>
      </c>
      <c r="H253" s="192" t="s">
        <v>3805</v>
      </c>
    </row>
    <row r="254" spans="1:8" ht="20" customHeight="1">
      <c r="A254" s="185">
        <v>2</v>
      </c>
      <c r="B254" s="193" t="s">
        <v>1068</v>
      </c>
      <c r="C254" s="219" t="s">
        <v>3803</v>
      </c>
      <c r="D254" s="203" t="s">
        <v>3804</v>
      </c>
      <c r="E254" s="218"/>
      <c r="F254" s="218">
        <v>9</v>
      </c>
      <c r="G254" s="205">
        <v>23469.8299999997</v>
      </c>
      <c r="H254" s="192" t="s">
        <v>3805</v>
      </c>
    </row>
    <row r="255" spans="1:8" ht="20" customHeight="1">
      <c r="A255" s="185">
        <v>2</v>
      </c>
      <c r="B255" s="193" t="s">
        <v>1068</v>
      </c>
      <c r="C255" s="219" t="s">
        <v>3847</v>
      </c>
      <c r="D255" s="203" t="s">
        <v>3804</v>
      </c>
      <c r="E255" s="218"/>
      <c r="F255" s="218">
        <v>9394.2199999999993</v>
      </c>
      <c r="G255" s="205">
        <v>14075.6099999997</v>
      </c>
      <c r="H255" s="192" t="s">
        <v>1087</v>
      </c>
    </row>
    <row r="256" spans="1:8" ht="20" customHeight="1">
      <c r="A256" s="185">
        <v>2</v>
      </c>
      <c r="B256" s="193" t="s">
        <v>1068</v>
      </c>
      <c r="C256" s="219" t="s">
        <v>3803</v>
      </c>
      <c r="D256" s="203" t="s">
        <v>3804</v>
      </c>
      <c r="E256" s="218"/>
      <c r="F256" s="218">
        <v>4.5</v>
      </c>
      <c r="G256" s="205">
        <v>14071.1099999997</v>
      </c>
      <c r="H256" s="192" t="s">
        <v>3805</v>
      </c>
    </row>
    <row r="257" spans="1:8" ht="20" customHeight="1">
      <c r="A257" s="185">
        <v>2</v>
      </c>
      <c r="B257" s="193" t="s">
        <v>1068</v>
      </c>
      <c r="C257" s="219" t="s">
        <v>3803</v>
      </c>
      <c r="D257" s="203" t="s">
        <v>3804</v>
      </c>
      <c r="E257" s="218"/>
      <c r="F257" s="218">
        <v>4.5</v>
      </c>
      <c r="G257" s="205">
        <v>44066.609999999702</v>
      </c>
      <c r="H257" s="192" t="s">
        <v>3805</v>
      </c>
    </row>
    <row r="258" spans="1:8" ht="20" customHeight="1">
      <c r="A258" s="185">
        <v>2</v>
      </c>
      <c r="B258" s="193" t="s">
        <v>1068</v>
      </c>
      <c r="C258" s="219" t="s">
        <v>3803</v>
      </c>
      <c r="D258" s="203" t="s">
        <v>3804</v>
      </c>
      <c r="E258" s="218"/>
      <c r="F258" s="218">
        <v>4.5</v>
      </c>
      <c r="G258" s="205">
        <v>44062.109999999702</v>
      </c>
      <c r="H258" s="192" t="s">
        <v>3805</v>
      </c>
    </row>
    <row r="259" spans="1:8" ht="20" customHeight="1">
      <c r="A259" s="185">
        <v>2</v>
      </c>
      <c r="B259" s="193" t="s">
        <v>1068</v>
      </c>
      <c r="C259" s="219" t="s">
        <v>3803</v>
      </c>
      <c r="D259" s="203" t="s">
        <v>3804</v>
      </c>
      <c r="E259" s="218"/>
      <c r="F259" s="218">
        <v>4</v>
      </c>
      <c r="G259" s="205">
        <v>17401.199999999699</v>
      </c>
      <c r="H259" s="192" t="s">
        <v>3805</v>
      </c>
    </row>
    <row r="260" spans="1:8" ht="20" customHeight="1">
      <c r="A260" s="185">
        <v>2</v>
      </c>
      <c r="B260" s="193" t="s">
        <v>1068</v>
      </c>
      <c r="C260" s="219" t="s">
        <v>3803</v>
      </c>
      <c r="D260" s="203" t="s">
        <v>3804</v>
      </c>
      <c r="E260" s="218"/>
      <c r="F260" s="218">
        <v>4</v>
      </c>
      <c r="G260" s="205">
        <v>17397.199999999699</v>
      </c>
      <c r="H260" s="192" t="s">
        <v>3805</v>
      </c>
    </row>
    <row r="261" spans="1:8" ht="20" customHeight="1">
      <c r="A261" s="185">
        <v>2</v>
      </c>
      <c r="B261" s="193" t="s">
        <v>1068</v>
      </c>
      <c r="C261" s="219" t="s">
        <v>3803</v>
      </c>
      <c r="D261" s="203" t="s">
        <v>3804</v>
      </c>
      <c r="E261" s="218"/>
      <c r="F261" s="218">
        <v>4</v>
      </c>
      <c r="G261" s="205">
        <v>17393.199999999699</v>
      </c>
      <c r="H261" s="192" t="s">
        <v>3805</v>
      </c>
    </row>
    <row r="262" spans="1:8" ht="20" customHeight="1">
      <c r="A262" s="185">
        <v>2</v>
      </c>
      <c r="B262" s="193" t="s">
        <v>1068</v>
      </c>
      <c r="C262" s="219" t="s">
        <v>3803</v>
      </c>
      <c r="D262" s="203" t="s">
        <v>3804</v>
      </c>
      <c r="E262" s="218"/>
      <c r="F262" s="218">
        <v>4</v>
      </c>
      <c r="G262" s="205">
        <v>17389.199999999699</v>
      </c>
      <c r="H262" s="192" t="s">
        <v>3805</v>
      </c>
    </row>
    <row r="263" spans="1:8" ht="20" customHeight="1">
      <c r="A263" s="185">
        <v>2</v>
      </c>
      <c r="B263" s="193" t="s">
        <v>1068</v>
      </c>
      <c r="C263" s="219" t="s">
        <v>3803</v>
      </c>
      <c r="D263" s="203" t="s">
        <v>3804</v>
      </c>
      <c r="E263" s="218"/>
      <c r="F263" s="218">
        <v>4</v>
      </c>
      <c r="G263" s="205">
        <v>17385.199999999699</v>
      </c>
      <c r="H263" s="192" t="s">
        <v>3805</v>
      </c>
    </row>
    <row r="264" spans="1:8" ht="20" customHeight="1">
      <c r="A264" s="185">
        <v>2</v>
      </c>
      <c r="B264" s="193" t="s">
        <v>1068</v>
      </c>
      <c r="C264" s="219" t="s">
        <v>3803</v>
      </c>
      <c r="D264" s="203" t="s">
        <v>3804</v>
      </c>
      <c r="E264" s="218"/>
      <c r="F264" s="218">
        <v>4</v>
      </c>
      <c r="G264" s="205">
        <v>8581.1999999996897</v>
      </c>
      <c r="H264" s="192" t="s">
        <v>3805</v>
      </c>
    </row>
    <row r="265" spans="1:8" ht="20" customHeight="1">
      <c r="A265" s="185">
        <v>2</v>
      </c>
      <c r="B265" s="193" t="s">
        <v>1068</v>
      </c>
      <c r="C265" s="219" t="s">
        <v>3848</v>
      </c>
      <c r="D265" s="203" t="s">
        <v>3804</v>
      </c>
      <c r="E265" s="218"/>
      <c r="F265" s="218">
        <v>694.57</v>
      </c>
      <c r="G265" s="205">
        <v>211942.33</v>
      </c>
      <c r="H265" s="192" t="s">
        <v>3817</v>
      </c>
    </row>
    <row r="266" spans="1:8" ht="20" customHeight="1">
      <c r="A266" s="185">
        <v>2</v>
      </c>
      <c r="B266" s="193" t="s">
        <v>1068</v>
      </c>
      <c r="C266" s="219" t="s">
        <v>3849</v>
      </c>
      <c r="D266" s="203" t="s">
        <v>3804</v>
      </c>
      <c r="E266" s="218"/>
      <c r="F266" s="218">
        <v>56386.999999999993</v>
      </c>
      <c r="G266" s="205">
        <v>124768.68</v>
      </c>
      <c r="H266" s="192" t="s">
        <v>1097</v>
      </c>
    </row>
    <row r="267" spans="1:8" ht="20" customHeight="1">
      <c r="A267" s="185">
        <v>2</v>
      </c>
      <c r="B267" s="193" t="s">
        <v>1068</v>
      </c>
      <c r="C267" s="219" t="s">
        <v>3850</v>
      </c>
      <c r="D267" s="203" t="s">
        <v>3804</v>
      </c>
      <c r="E267" s="218"/>
      <c r="F267" s="218">
        <v>707.2</v>
      </c>
      <c r="G267" s="205">
        <v>124061.48</v>
      </c>
      <c r="H267" s="192" t="s">
        <v>3810</v>
      </c>
    </row>
    <row r="268" spans="1:8" ht="20" customHeight="1">
      <c r="A268" s="185">
        <v>2</v>
      </c>
      <c r="B268" s="193" t="s">
        <v>1068</v>
      </c>
      <c r="C268" s="219" t="s">
        <v>3803</v>
      </c>
      <c r="D268" s="203" t="s">
        <v>3804</v>
      </c>
      <c r="E268" s="218"/>
      <c r="F268" s="218">
        <v>4</v>
      </c>
      <c r="G268" s="205">
        <v>24057.479999999701</v>
      </c>
      <c r="H268" s="192" t="s">
        <v>3805</v>
      </c>
    </row>
    <row r="269" spans="1:8" ht="20" customHeight="1">
      <c r="A269" s="185">
        <v>2</v>
      </c>
      <c r="B269" s="193" t="s">
        <v>1068</v>
      </c>
      <c r="C269" s="219" t="s">
        <v>3803</v>
      </c>
      <c r="D269" s="203" t="s">
        <v>3804</v>
      </c>
      <c r="E269" s="218"/>
      <c r="F269" s="218">
        <v>0.8</v>
      </c>
      <c r="G269" s="205">
        <v>24056.679999999698</v>
      </c>
      <c r="H269" s="192" t="s">
        <v>3805</v>
      </c>
    </row>
    <row r="270" spans="1:8" ht="20" customHeight="1">
      <c r="A270" s="185">
        <v>2</v>
      </c>
      <c r="B270" s="193" t="s">
        <v>1068</v>
      </c>
      <c r="C270" s="219" t="s">
        <v>3803</v>
      </c>
      <c r="D270" s="203" t="s">
        <v>3804</v>
      </c>
      <c r="E270" s="218"/>
      <c r="F270" s="218">
        <v>4</v>
      </c>
      <c r="G270" s="205">
        <v>24052.679999999698</v>
      </c>
      <c r="H270" s="192" t="s">
        <v>3805</v>
      </c>
    </row>
    <row r="271" spans="1:8" ht="20" customHeight="1">
      <c r="A271" s="185">
        <v>2</v>
      </c>
      <c r="B271" s="193" t="s">
        <v>1068</v>
      </c>
      <c r="C271" s="219" t="s">
        <v>3803</v>
      </c>
      <c r="D271" s="203" t="s">
        <v>3804</v>
      </c>
      <c r="E271" s="218"/>
      <c r="F271" s="218">
        <v>4</v>
      </c>
      <c r="G271" s="205">
        <v>13548.6799999997</v>
      </c>
      <c r="H271" s="192" t="s">
        <v>3805</v>
      </c>
    </row>
    <row r="272" spans="1:8" ht="20" customHeight="1">
      <c r="A272" s="185">
        <v>2</v>
      </c>
      <c r="B272" s="193" t="s">
        <v>1068</v>
      </c>
      <c r="C272" s="219" t="s">
        <v>3803</v>
      </c>
      <c r="D272" s="203" t="s">
        <v>3804</v>
      </c>
      <c r="E272" s="218"/>
      <c r="F272" s="218">
        <v>4</v>
      </c>
      <c r="G272" s="205">
        <v>13544.6799999997</v>
      </c>
      <c r="H272" s="192" t="s">
        <v>3805</v>
      </c>
    </row>
    <row r="273" spans="1:8" ht="20" customHeight="1">
      <c r="A273" s="185">
        <v>2</v>
      </c>
      <c r="B273" s="193" t="s">
        <v>1068</v>
      </c>
      <c r="C273" s="219" t="s">
        <v>3803</v>
      </c>
      <c r="D273" s="203" t="s">
        <v>3804</v>
      </c>
      <c r="E273" s="218"/>
      <c r="F273" s="218">
        <v>8</v>
      </c>
      <c r="G273" s="205">
        <v>22915.11</v>
      </c>
      <c r="H273" s="192" t="s">
        <v>3805</v>
      </c>
    </row>
    <row r="274" spans="1:8" ht="20" customHeight="1">
      <c r="A274" s="185">
        <v>2</v>
      </c>
      <c r="B274" s="193" t="s">
        <v>1068</v>
      </c>
      <c r="C274" s="219" t="s">
        <v>3803</v>
      </c>
      <c r="D274" s="203" t="s">
        <v>3804</v>
      </c>
      <c r="E274" s="218"/>
      <c r="F274" s="218">
        <v>8</v>
      </c>
      <c r="G274" s="205">
        <v>22907.11</v>
      </c>
      <c r="H274" s="192" t="s">
        <v>3805</v>
      </c>
    </row>
    <row r="275" spans="1:8" ht="20" customHeight="1">
      <c r="A275" s="185">
        <v>2</v>
      </c>
      <c r="B275" s="193" t="s">
        <v>12</v>
      </c>
      <c r="C275" s="219" t="s">
        <v>3835</v>
      </c>
      <c r="D275" s="203" t="s">
        <v>3804</v>
      </c>
      <c r="E275" s="218"/>
      <c r="F275" s="218">
        <v>15</v>
      </c>
      <c r="G275" s="205">
        <v>22892.11</v>
      </c>
      <c r="H275" s="192" t="s">
        <v>1053</v>
      </c>
    </row>
    <row r="276" spans="1:8" ht="20" customHeight="1">
      <c r="A276" s="185">
        <v>2</v>
      </c>
      <c r="B276" s="193" t="s">
        <v>12</v>
      </c>
      <c r="C276" s="219" t="s">
        <v>3803</v>
      </c>
      <c r="D276" s="203" t="s">
        <v>3804</v>
      </c>
      <c r="E276" s="218"/>
      <c r="F276" s="218">
        <v>4.5</v>
      </c>
      <c r="G276" s="205">
        <v>7767.61</v>
      </c>
      <c r="H276" s="192" t="s">
        <v>3805</v>
      </c>
    </row>
    <row r="277" spans="1:8" ht="20" customHeight="1">
      <c r="A277" s="185">
        <v>2</v>
      </c>
      <c r="B277" s="193" t="s">
        <v>12</v>
      </c>
      <c r="C277" s="219" t="s">
        <v>3803</v>
      </c>
      <c r="D277" s="203" t="s">
        <v>3804</v>
      </c>
      <c r="E277" s="218"/>
      <c r="F277" s="218">
        <v>4.5</v>
      </c>
      <c r="G277" s="205">
        <v>7763.11</v>
      </c>
      <c r="H277" s="192" t="s">
        <v>3805</v>
      </c>
    </row>
    <row r="278" spans="1:8" ht="20" customHeight="1">
      <c r="A278" s="185">
        <v>2</v>
      </c>
      <c r="B278" s="193" t="s">
        <v>12</v>
      </c>
      <c r="C278" s="219" t="s">
        <v>3803</v>
      </c>
      <c r="D278" s="203" t="s">
        <v>3804</v>
      </c>
      <c r="E278" s="218"/>
      <c r="F278" s="218">
        <v>9</v>
      </c>
      <c r="G278" s="205">
        <v>7754.11</v>
      </c>
      <c r="H278" s="192" t="s">
        <v>3805</v>
      </c>
    </row>
    <row r="279" spans="1:8" ht="20" customHeight="1">
      <c r="A279" s="185">
        <v>2</v>
      </c>
      <c r="B279" s="193" t="s">
        <v>12</v>
      </c>
      <c r="C279" s="219" t="s">
        <v>3803</v>
      </c>
      <c r="D279" s="203" t="s">
        <v>3804</v>
      </c>
      <c r="E279" s="218"/>
      <c r="F279" s="218">
        <v>0.9</v>
      </c>
      <c r="G279" s="205">
        <v>118050.61</v>
      </c>
      <c r="H279" s="192" t="s">
        <v>3805</v>
      </c>
    </row>
    <row r="280" spans="1:8" ht="20" customHeight="1">
      <c r="A280" s="185">
        <v>2</v>
      </c>
      <c r="B280" s="193" t="s">
        <v>12</v>
      </c>
      <c r="C280" s="219" t="s">
        <v>3803</v>
      </c>
      <c r="D280" s="203" t="s">
        <v>3804</v>
      </c>
      <c r="E280" s="218"/>
      <c r="F280" s="218">
        <v>0.9</v>
      </c>
      <c r="G280" s="205">
        <v>118049.71</v>
      </c>
      <c r="H280" s="192" t="s">
        <v>3805</v>
      </c>
    </row>
    <row r="281" spans="1:8" ht="20" customHeight="1">
      <c r="A281" s="185">
        <v>2</v>
      </c>
      <c r="B281" s="193" t="s">
        <v>12</v>
      </c>
      <c r="C281" s="219" t="s">
        <v>3851</v>
      </c>
      <c r="D281" s="203" t="s">
        <v>3804</v>
      </c>
      <c r="E281" s="218"/>
      <c r="F281" s="218">
        <v>4481.57</v>
      </c>
      <c r="G281" s="205">
        <v>90175.07</v>
      </c>
      <c r="H281" s="192" t="s">
        <v>1106</v>
      </c>
    </row>
    <row r="282" spans="1:8" ht="20" customHeight="1">
      <c r="A282" s="185">
        <v>2</v>
      </c>
      <c r="B282" s="193" t="s">
        <v>12</v>
      </c>
      <c r="C282" s="219" t="s">
        <v>3852</v>
      </c>
      <c r="D282" s="203" t="s">
        <v>3804</v>
      </c>
      <c r="E282" s="218"/>
      <c r="F282" s="218">
        <v>707.2</v>
      </c>
      <c r="G282" s="205">
        <v>9467.8700000000208</v>
      </c>
      <c r="H282" s="192" t="s">
        <v>3810</v>
      </c>
    </row>
    <row r="283" spans="1:8" ht="20" customHeight="1">
      <c r="A283" s="185">
        <v>2</v>
      </c>
      <c r="B283" s="193" t="s">
        <v>12</v>
      </c>
      <c r="C283" s="219" t="s">
        <v>3803</v>
      </c>
      <c r="D283" s="203" t="s">
        <v>3804</v>
      </c>
      <c r="E283" s="218"/>
      <c r="F283" s="218">
        <v>9</v>
      </c>
      <c r="G283" s="205">
        <v>9458.8700000000208</v>
      </c>
      <c r="H283" s="192" t="s">
        <v>3805</v>
      </c>
    </row>
    <row r="284" spans="1:8" ht="20" customHeight="1">
      <c r="A284" s="185">
        <v>2</v>
      </c>
      <c r="B284" s="193" t="s">
        <v>12</v>
      </c>
      <c r="C284" s="219" t="s">
        <v>3803</v>
      </c>
      <c r="D284" s="203" t="s">
        <v>3804</v>
      </c>
      <c r="E284" s="218"/>
      <c r="F284" s="218">
        <v>4.5</v>
      </c>
      <c r="G284" s="205">
        <v>9454.3700000000208</v>
      </c>
      <c r="H284" s="192" t="s">
        <v>3805</v>
      </c>
    </row>
    <row r="285" spans="1:8" ht="20" customHeight="1">
      <c r="A285" s="185">
        <v>2</v>
      </c>
      <c r="B285" s="193" t="s">
        <v>12</v>
      </c>
      <c r="C285" s="219" t="s">
        <v>3853</v>
      </c>
      <c r="D285" s="203" t="s">
        <v>3804</v>
      </c>
      <c r="E285" s="218"/>
      <c r="F285" s="218">
        <v>27751.22</v>
      </c>
      <c r="G285" s="205">
        <v>2112.81000000003</v>
      </c>
      <c r="H285" s="192" t="s">
        <v>1097</v>
      </c>
    </row>
    <row r="286" spans="1:8" ht="20" customHeight="1">
      <c r="A286" s="185">
        <v>4</v>
      </c>
      <c r="B286" s="193" t="s">
        <v>1048</v>
      </c>
      <c r="C286" s="202" t="s">
        <v>3854</v>
      </c>
      <c r="D286" s="203" t="s">
        <v>3804</v>
      </c>
      <c r="E286" s="206"/>
      <c r="F286" s="204">
        <v>25725.26</v>
      </c>
      <c r="G286" s="205">
        <v>6397.5599999999904</v>
      </c>
      <c r="H286" s="192" t="s">
        <v>1097</v>
      </c>
    </row>
    <row r="287" spans="1:8" ht="20" customHeight="1">
      <c r="A287" s="185">
        <v>4</v>
      </c>
      <c r="B287" s="193" t="s">
        <v>1048</v>
      </c>
      <c r="C287" s="210" t="s">
        <v>3855</v>
      </c>
      <c r="D287" s="203" t="s">
        <v>3804</v>
      </c>
      <c r="E287" s="206"/>
      <c r="F287" s="204">
        <v>8579.18</v>
      </c>
      <c r="G287" s="205">
        <v>6719.0199999999904</v>
      </c>
      <c r="H287" s="192" t="s">
        <v>1106</v>
      </c>
    </row>
    <row r="288" spans="1:8" ht="20" customHeight="1">
      <c r="A288" s="185">
        <v>4</v>
      </c>
      <c r="B288" s="193" t="s">
        <v>1057</v>
      </c>
      <c r="C288" s="210" t="s">
        <v>3856</v>
      </c>
      <c r="D288" s="203" t="s">
        <v>3804</v>
      </c>
      <c r="E288" s="204"/>
      <c r="F288" s="204">
        <v>1514.4000000000003</v>
      </c>
      <c r="G288" s="205">
        <v>19589.16</v>
      </c>
      <c r="H288" s="192" t="s">
        <v>1106</v>
      </c>
    </row>
    <row r="289" spans="1:8" ht="20" customHeight="1">
      <c r="A289" s="185">
        <v>4</v>
      </c>
      <c r="B289" s="193" t="s">
        <v>1057</v>
      </c>
      <c r="C289" s="202" t="s">
        <v>3857</v>
      </c>
      <c r="D289" s="203" t="s">
        <v>3804</v>
      </c>
      <c r="E289" s="204"/>
      <c r="F289" s="204">
        <v>487.86</v>
      </c>
      <c r="G289" s="205">
        <v>49101.3</v>
      </c>
      <c r="H289" s="192" t="s">
        <v>1097</v>
      </c>
    </row>
    <row r="290" spans="1:8" ht="20" customHeight="1">
      <c r="A290" s="185">
        <v>4</v>
      </c>
      <c r="B290" s="193" t="s">
        <v>1057</v>
      </c>
      <c r="C290" s="202" t="s">
        <v>3858</v>
      </c>
      <c r="D290" s="203" t="s">
        <v>3804</v>
      </c>
      <c r="E290" s="204"/>
      <c r="F290" s="204">
        <v>487.86</v>
      </c>
      <c r="G290" s="205">
        <v>48613.440000000002</v>
      </c>
      <c r="H290" s="192" t="s">
        <v>1097</v>
      </c>
    </row>
    <row r="291" spans="1:8" ht="20" customHeight="1">
      <c r="A291" s="185">
        <v>4</v>
      </c>
      <c r="B291" s="193" t="s">
        <v>1057</v>
      </c>
      <c r="C291" s="202" t="s">
        <v>3859</v>
      </c>
      <c r="D291" s="203" t="s">
        <v>3804</v>
      </c>
      <c r="E291" s="204"/>
      <c r="F291" s="204">
        <v>414.72</v>
      </c>
      <c r="G291" s="205">
        <v>48198.720000000001</v>
      </c>
      <c r="H291" s="192" t="s">
        <v>1097</v>
      </c>
    </row>
    <row r="292" spans="1:8" ht="20" customHeight="1">
      <c r="A292" s="185">
        <v>4</v>
      </c>
      <c r="B292" s="193" t="s">
        <v>1057</v>
      </c>
      <c r="C292" s="202" t="s">
        <v>3860</v>
      </c>
      <c r="D292" s="203" t="s">
        <v>3804</v>
      </c>
      <c r="E292" s="204"/>
      <c r="F292" s="204">
        <v>25062.66</v>
      </c>
      <c r="G292" s="205">
        <v>2325.7600000000002</v>
      </c>
      <c r="H292" s="192" t="s">
        <v>1097</v>
      </c>
    </row>
    <row r="293" spans="1:8" ht="20" customHeight="1">
      <c r="A293" s="185">
        <v>4</v>
      </c>
      <c r="B293" s="193" t="s">
        <v>1064</v>
      </c>
      <c r="C293" s="202" t="s">
        <v>3861</v>
      </c>
      <c r="D293" s="203" t="s">
        <v>3804</v>
      </c>
      <c r="E293" s="204"/>
      <c r="F293" s="204">
        <v>3191.53</v>
      </c>
      <c r="G293" s="205">
        <v>23138.04</v>
      </c>
      <c r="H293" s="192" t="s">
        <v>1106</v>
      </c>
    </row>
    <row r="294" spans="1:8" ht="20" customHeight="1">
      <c r="A294" s="185">
        <v>4</v>
      </c>
      <c r="B294" s="193" t="s">
        <v>1064</v>
      </c>
      <c r="C294" s="202" t="s">
        <v>3862</v>
      </c>
      <c r="D294" s="203" t="s">
        <v>3804</v>
      </c>
      <c r="E294" s="204"/>
      <c r="F294" s="204">
        <v>24574.799999999999</v>
      </c>
      <c r="G294" s="205">
        <v>1029.58</v>
      </c>
      <c r="H294" s="192" t="s">
        <v>1097</v>
      </c>
    </row>
    <row r="295" spans="1:8" ht="20" customHeight="1">
      <c r="A295" s="185">
        <v>4</v>
      </c>
      <c r="B295" s="193" t="s">
        <v>1044</v>
      </c>
      <c r="C295" s="202" t="s">
        <v>3863</v>
      </c>
      <c r="D295" s="203" t="s">
        <v>3804</v>
      </c>
      <c r="E295" s="204"/>
      <c r="F295" s="204">
        <v>3131.93</v>
      </c>
      <c r="G295" s="205">
        <v>1375.72</v>
      </c>
      <c r="H295" s="192" t="s">
        <v>1106</v>
      </c>
    </row>
    <row r="296" spans="1:8" ht="20" customHeight="1">
      <c r="A296" s="185">
        <v>4</v>
      </c>
      <c r="B296" s="193" t="s">
        <v>1044</v>
      </c>
      <c r="C296" s="202" t="s">
        <v>3864</v>
      </c>
      <c r="D296" s="203" t="s">
        <v>3804</v>
      </c>
      <c r="E296" s="204"/>
      <c r="F296" s="204">
        <v>50</v>
      </c>
      <c r="G296" s="205">
        <v>1325.72</v>
      </c>
      <c r="H296" s="192" t="s">
        <v>3805</v>
      </c>
    </row>
    <row r="297" spans="1:8" ht="20" customHeight="1">
      <c r="A297" s="185">
        <v>4</v>
      </c>
      <c r="B297" s="193" t="s">
        <v>1044</v>
      </c>
      <c r="C297" s="202" t="s">
        <v>3864</v>
      </c>
      <c r="D297" s="203" t="s">
        <v>3804</v>
      </c>
      <c r="E297" s="204"/>
      <c r="F297" s="204">
        <v>50</v>
      </c>
      <c r="G297" s="205">
        <v>1275.72</v>
      </c>
      <c r="H297" s="192" t="s">
        <v>3805</v>
      </c>
    </row>
    <row r="298" spans="1:8" ht="20" customHeight="1">
      <c r="A298" s="185">
        <v>4</v>
      </c>
      <c r="B298" s="193" t="s">
        <v>1044</v>
      </c>
      <c r="C298" s="202" t="s">
        <v>3864</v>
      </c>
      <c r="D298" s="203" t="s">
        <v>3804</v>
      </c>
      <c r="E298" s="204"/>
      <c r="F298" s="204">
        <v>50</v>
      </c>
      <c r="G298" s="205">
        <v>1225.72</v>
      </c>
      <c r="H298" s="192" t="s">
        <v>3805</v>
      </c>
    </row>
    <row r="299" spans="1:8" ht="20" customHeight="1">
      <c r="A299" s="185">
        <v>4</v>
      </c>
      <c r="B299" s="193" t="s">
        <v>1066</v>
      </c>
      <c r="C299" s="202" t="s">
        <v>3803</v>
      </c>
      <c r="D299" s="203" t="s">
        <v>3804</v>
      </c>
      <c r="E299" s="204"/>
      <c r="F299" s="204">
        <v>4</v>
      </c>
      <c r="G299" s="205">
        <v>22.1900000000023</v>
      </c>
      <c r="H299" s="192" t="s">
        <v>3805</v>
      </c>
    </row>
    <row r="300" spans="1:8" ht="20" customHeight="1">
      <c r="A300" s="185">
        <v>4</v>
      </c>
      <c r="B300" s="193" t="s">
        <v>1068</v>
      </c>
      <c r="C300" s="202" t="s">
        <v>3803</v>
      </c>
      <c r="D300" s="203" t="s">
        <v>3804</v>
      </c>
      <c r="E300" s="204"/>
      <c r="F300" s="204">
        <v>8</v>
      </c>
      <c r="G300" s="205">
        <v>531.5</v>
      </c>
      <c r="H300" s="192" t="s">
        <v>3805</v>
      </c>
    </row>
    <row r="301" spans="1:8" ht="20" customHeight="1">
      <c r="A301" s="185">
        <v>4</v>
      </c>
      <c r="B301" s="193" t="s">
        <v>1068</v>
      </c>
      <c r="C301" s="202" t="s">
        <v>3803</v>
      </c>
      <c r="D301" s="203" t="s">
        <v>3804</v>
      </c>
      <c r="E301" s="204"/>
      <c r="F301" s="204">
        <v>8</v>
      </c>
      <c r="G301" s="205">
        <v>523.5</v>
      </c>
      <c r="H301" s="192" t="s">
        <v>3805</v>
      </c>
    </row>
    <row r="302" spans="1:8" ht="20" customHeight="1">
      <c r="A302" s="185">
        <v>5</v>
      </c>
      <c r="B302" s="193" t="s">
        <v>1066</v>
      </c>
      <c r="C302" s="210" t="s">
        <v>3803</v>
      </c>
      <c r="D302" s="203" t="s">
        <v>3804</v>
      </c>
      <c r="E302" s="204"/>
      <c r="F302" s="204">
        <v>4.5</v>
      </c>
      <c r="G302" s="205">
        <v>13812.93</v>
      </c>
      <c r="H302" s="192" t="s">
        <v>3805</v>
      </c>
    </row>
    <row r="303" spans="1:8" ht="20" customHeight="1">
      <c r="A303" s="185">
        <v>6</v>
      </c>
      <c r="B303" s="193" t="s">
        <v>1044</v>
      </c>
      <c r="C303" s="202" t="s">
        <v>3803</v>
      </c>
      <c r="D303" s="203" t="s">
        <v>3804</v>
      </c>
      <c r="E303" s="206"/>
      <c r="F303" s="204">
        <v>1</v>
      </c>
      <c r="G303" s="205">
        <v>782.33000000000197</v>
      </c>
      <c r="H303" s="192" t="s">
        <v>3805</v>
      </c>
    </row>
    <row r="304" spans="1:8" ht="20" customHeight="1">
      <c r="A304" s="185">
        <v>6</v>
      </c>
      <c r="B304" s="193" t="s">
        <v>1065</v>
      </c>
      <c r="C304" s="202" t="s">
        <v>3865</v>
      </c>
      <c r="D304" s="203" t="s">
        <v>3804</v>
      </c>
      <c r="E304" s="206"/>
      <c r="F304" s="204">
        <v>150</v>
      </c>
      <c r="G304" s="205">
        <v>632.33000000000197</v>
      </c>
      <c r="H304" s="192" t="s">
        <v>3805</v>
      </c>
    </row>
    <row r="305" spans="1:8" ht="20" customHeight="1">
      <c r="A305" s="185">
        <v>6</v>
      </c>
      <c r="B305" s="193" t="s">
        <v>1065</v>
      </c>
      <c r="C305" s="202" t="s">
        <v>3866</v>
      </c>
      <c r="D305" s="203" t="s">
        <v>3804</v>
      </c>
      <c r="E305" s="206"/>
      <c r="F305" s="204">
        <v>75</v>
      </c>
      <c r="G305" s="205">
        <v>557.33000000000197</v>
      </c>
      <c r="H305" s="192" t="s">
        <v>3805</v>
      </c>
    </row>
    <row r="306" spans="1:8" ht="20" customHeight="1">
      <c r="A306" s="185">
        <v>6</v>
      </c>
      <c r="B306" s="193" t="s">
        <v>1065</v>
      </c>
      <c r="C306" s="202" t="s">
        <v>3867</v>
      </c>
      <c r="D306" s="203" t="s">
        <v>3804</v>
      </c>
      <c r="E306" s="206"/>
      <c r="F306" s="204">
        <v>75</v>
      </c>
      <c r="G306" s="205">
        <v>482.33000000000197</v>
      </c>
      <c r="H306" s="192" t="s">
        <v>3805</v>
      </c>
    </row>
    <row r="307" spans="1:8" ht="20" customHeight="1">
      <c r="A307" s="185">
        <v>6</v>
      </c>
      <c r="B307" s="193" t="s">
        <v>1066</v>
      </c>
      <c r="C307" s="202" t="s">
        <v>3803</v>
      </c>
      <c r="D307" s="203" t="s">
        <v>3804</v>
      </c>
      <c r="E307" s="206"/>
      <c r="F307" s="204">
        <v>9</v>
      </c>
      <c r="G307" s="205">
        <v>9294.43</v>
      </c>
      <c r="H307" s="192" t="s">
        <v>3805</v>
      </c>
    </row>
    <row r="308" spans="1:8" ht="20" customHeight="1">
      <c r="A308" s="185">
        <v>6</v>
      </c>
      <c r="B308" s="193" t="s">
        <v>1067</v>
      </c>
      <c r="C308" s="202" t="s">
        <v>3803</v>
      </c>
      <c r="D308" s="203" t="s">
        <v>3804</v>
      </c>
      <c r="E308" s="206"/>
      <c r="F308" s="204">
        <v>1</v>
      </c>
      <c r="G308" s="205">
        <v>93.430000000000305</v>
      </c>
      <c r="H308" s="192" t="s">
        <v>3805</v>
      </c>
    </row>
    <row r="309" spans="1:8" ht="20" customHeight="1">
      <c r="A309" s="185">
        <v>9</v>
      </c>
      <c r="B309" s="193" t="s">
        <v>1048</v>
      </c>
      <c r="C309" s="202" t="s">
        <v>3868</v>
      </c>
      <c r="D309" s="224" t="s">
        <v>3804</v>
      </c>
      <c r="E309" s="206"/>
      <c r="F309" s="226">
        <v>7347.01</v>
      </c>
      <c r="G309" s="227">
        <v>750678.99</v>
      </c>
      <c r="H309" s="192" t="s">
        <v>1087</v>
      </c>
    </row>
    <row r="310" spans="1:8" ht="20" customHeight="1">
      <c r="A310" s="185">
        <v>9</v>
      </c>
      <c r="B310" s="193" t="s">
        <v>1048</v>
      </c>
      <c r="C310" s="202" t="s">
        <v>3869</v>
      </c>
      <c r="D310" s="224" t="s">
        <v>3804</v>
      </c>
      <c r="E310" s="226"/>
      <c r="F310" s="226">
        <v>201.6</v>
      </c>
      <c r="G310" s="227">
        <v>747653.99</v>
      </c>
      <c r="H310" s="192" t="s">
        <v>3811</v>
      </c>
    </row>
    <row r="311" spans="1:8" ht="20" customHeight="1">
      <c r="A311" s="185">
        <v>9</v>
      </c>
      <c r="B311" s="193" t="s">
        <v>1048</v>
      </c>
      <c r="C311" s="202" t="s">
        <v>3870</v>
      </c>
      <c r="D311" s="224" t="s">
        <v>3804</v>
      </c>
      <c r="E311" s="226"/>
      <c r="F311" s="226">
        <v>17494.330000000002</v>
      </c>
      <c r="G311" s="227">
        <v>503917.21</v>
      </c>
      <c r="H311" s="192" t="s">
        <v>1079</v>
      </c>
    </row>
    <row r="312" spans="1:8" ht="20" customHeight="1">
      <c r="A312" s="185">
        <v>9</v>
      </c>
      <c r="B312" s="193" t="s">
        <v>1048</v>
      </c>
      <c r="C312" s="202" t="s">
        <v>3871</v>
      </c>
      <c r="D312" s="224" t="s">
        <v>3804</v>
      </c>
      <c r="E312" s="226"/>
      <c r="F312" s="226">
        <v>4399.2</v>
      </c>
      <c r="G312" s="227">
        <v>279467.87</v>
      </c>
      <c r="H312" s="192" t="s">
        <v>1047</v>
      </c>
    </row>
    <row r="313" spans="1:8" ht="20" customHeight="1">
      <c r="A313" s="185">
        <v>9</v>
      </c>
      <c r="B313" s="193" t="s">
        <v>1048</v>
      </c>
      <c r="C313" s="229" t="s">
        <v>3872</v>
      </c>
      <c r="D313" s="224" t="s">
        <v>3804</v>
      </c>
      <c r="E313" s="226"/>
      <c r="F313" s="226">
        <v>140</v>
      </c>
      <c r="G313" s="227">
        <v>532229.35</v>
      </c>
      <c r="H313" s="192" t="s">
        <v>3815</v>
      </c>
    </row>
    <row r="314" spans="1:8" ht="20" customHeight="1">
      <c r="A314" s="185">
        <v>9</v>
      </c>
      <c r="B314" s="193" t="s">
        <v>1048</v>
      </c>
      <c r="C314" s="229" t="s">
        <v>3873</v>
      </c>
      <c r="D314" s="224" t="s">
        <v>3804</v>
      </c>
      <c r="E314" s="226"/>
      <c r="F314" s="226">
        <v>835.18</v>
      </c>
      <c r="G314" s="227">
        <v>531394.17000000004</v>
      </c>
      <c r="H314" s="192" t="s">
        <v>1053</v>
      </c>
    </row>
    <row r="315" spans="1:8" ht="20" customHeight="1">
      <c r="A315" s="185">
        <v>9</v>
      </c>
      <c r="B315" s="193" t="s">
        <v>1048</v>
      </c>
      <c r="C315" s="229" t="s">
        <v>3874</v>
      </c>
      <c r="D315" s="224" t="s">
        <v>3804</v>
      </c>
      <c r="E315" s="226"/>
      <c r="F315" s="226">
        <v>13</v>
      </c>
      <c r="G315" s="227">
        <v>531381.17000000004</v>
      </c>
      <c r="H315" s="192" t="s">
        <v>1093</v>
      </c>
    </row>
    <row r="316" spans="1:8" ht="20" customHeight="1">
      <c r="A316" s="185">
        <v>9</v>
      </c>
      <c r="B316" s="193" t="s">
        <v>1048</v>
      </c>
      <c r="C316" s="229" t="s">
        <v>3875</v>
      </c>
      <c r="D316" s="224" t="s">
        <v>3804</v>
      </c>
      <c r="E316" s="226"/>
      <c r="F316" s="226">
        <v>15400</v>
      </c>
      <c r="G316" s="227">
        <v>218325.31</v>
      </c>
      <c r="H316" s="192" t="s">
        <v>1083</v>
      </c>
    </row>
    <row r="317" spans="1:8" ht="20" customHeight="1">
      <c r="A317" s="185">
        <v>9</v>
      </c>
      <c r="B317" s="193" t="s">
        <v>1048</v>
      </c>
      <c r="C317" s="229" t="s">
        <v>3876</v>
      </c>
      <c r="D317" s="224" t="s">
        <v>3804</v>
      </c>
      <c r="E317" s="226"/>
      <c r="F317" s="226">
        <v>5105.6000000000004</v>
      </c>
      <c r="G317" s="227">
        <v>455580.52</v>
      </c>
      <c r="H317" s="192" t="s">
        <v>1093</v>
      </c>
    </row>
    <row r="318" spans="1:8" ht="20" customHeight="1">
      <c r="A318" s="185">
        <v>9</v>
      </c>
      <c r="B318" s="193" t="s">
        <v>1048</v>
      </c>
      <c r="C318" s="229" t="s">
        <v>3877</v>
      </c>
      <c r="D318" s="224" t="s">
        <v>3804</v>
      </c>
      <c r="E318" s="226"/>
      <c r="F318" s="226">
        <v>484</v>
      </c>
      <c r="G318" s="227">
        <v>455096.52</v>
      </c>
      <c r="H318" s="192" t="s">
        <v>1093</v>
      </c>
    </row>
    <row r="319" spans="1:8" ht="20" customHeight="1">
      <c r="A319" s="185">
        <v>9</v>
      </c>
      <c r="B319" s="193" t="s">
        <v>1048</v>
      </c>
      <c r="C319" s="229" t="s">
        <v>3878</v>
      </c>
      <c r="D319" s="224" t="s">
        <v>3804</v>
      </c>
      <c r="E319" s="226"/>
      <c r="F319" s="226">
        <v>28166.09</v>
      </c>
      <c r="G319" s="227">
        <v>426930.43</v>
      </c>
      <c r="H319" s="192" t="s">
        <v>3808</v>
      </c>
    </row>
    <row r="320" spans="1:8" ht="20" customHeight="1">
      <c r="A320" s="185">
        <v>9</v>
      </c>
      <c r="B320" s="193" t="s">
        <v>1048</v>
      </c>
      <c r="C320" s="229" t="s">
        <v>3879</v>
      </c>
      <c r="D320" s="224" t="s">
        <v>3804</v>
      </c>
      <c r="E320" s="226"/>
      <c r="F320" s="226">
        <v>11200</v>
      </c>
      <c r="G320" s="227">
        <v>415730.43</v>
      </c>
      <c r="H320" s="192" t="s">
        <v>1124</v>
      </c>
    </row>
    <row r="321" spans="1:8" ht="20" customHeight="1">
      <c r="A321" s="185">
        <v>9</v>
      </c>
      <c r="B321" s="193" t="s">
        <v>1048</v>
      </c>
      <c r="C321" s="229" t="s">
        <v>3880</v>
      </c>
      <c r="D321" s="224" t="s">
        <v>3804</v>
      </c>
      <c r="E321" s="226"/>
      <c r="F321" s="226">
        <v>3428</v>
      </c>
      <c r="G321" s="227">
        <v>412302.43</v>
      </c>
      <c r="H321" s="192" t="s">
        <v>1124</v>
      </c>
    </row>
    <row r="322" spans="1:8" ht="20" customHeight="1">
      <c r="A322" s="185">
        <v>9</v>
      </c>
      <c r="B322" s="193" t="s">
        <v>1048</v>
      </c>
      <c r="C322" s="229" t="s">
        <v>3881</v>
      </c>
      <c r="D322" s="224" t="s">
        <v>3804</v>
      </c>
      <c r="E322" s="226"/>
      <c r="F322" s="226">
        <v>3000</v>
      </c>
      <c r="G322" s="227">
        <v>438353.36</v>
      </c>
      <c r="H322" s="192" t="s">
        <v>1083</v>
      </c>
    </row>
    <row r="323" spans="1:8" ht="20" customHeight="1">
      <c r="A323" s="185">
        <v>9</v>
      </c>
      <c r="B323" s="193" t="s">
        <v>1048</v>
      </c>
      <c r="C323" s="229" t="s">
        <v>3882</v>
      </c>
      <c r="D323" s="224" t="s">
        <v>3804</v>
      </c>
      <c r="E323" s="226"/>
      <c r="F323" s="226">
        <v>156494.10999999999</v>
      </c>
      <c r="G323" s="227">
        <v>834789.8</v>
      </c>
      <c r="H323" s="192" t="s">
        <v>1087</v>
      </c>
    </row>
    <row r="324" spans="1:8" ht="20" customHeight="1">
      <c r="A324" s="185">
        <v>9</v>
      </c>
      <c r="B324" s="193" t="s">
        <v>1048</v>
      </c>
      <c r="C324" s="229" t="s">
        <v>3883</v>
      </c>
      <c r="D324" s="224" t="s">
        <v>3804</v>
      </c>
      <c r="E324" s="226"/>
      <c r="F324" s="226">
        <v>15000</v>
      </c>
      <c r="G324" s="227">
        <v>819775.55</v>
      </c>
      <c r="H324" s="192" t="s">
        <v>1124</v>
      </c>
    </row>
    <row r="325" spans="1:8" ht="20" customHeight="1">
      <c r="A325" s="185">
        <v>9</v>
      </c>
      <c r="B325" s="193" t="s">
        <v>1048</v>
      </c>
      <c r="C325" s="229" t="s">
        <v>3884</v>
      </c>
      <c r="D325" s="224" t="s">
        <v>3804</v>
      </c>
      <c r="E325" s="226"/>
      <c r="F325" s="226">
        <v>90</v>
      </c>
      <c r="G325" s="227">
        <v>649637.55000000005</v>
      </c>
      <c r="H325" s="192" t="s">
        <v>1053</v>
      </c>
    </row>
    <row r="326" spans="1:8" ht="20" customHeight="1">
      <c r="A326" s="185">
        <v>9</v>
      </c>
      <c r="B326" s="193" t="s">
        <v>1048</v>
      </c>
      <c r="C326" s="229" t="s">
        <v>3885</v>
      </c>
      <c r="D326" s="224" t="s">
        <v>3804</v>
      </c>
      <c r="E326" s="226"/>
      <c r="F326" s="226">
        <v>3500</v>
      </c>
      <c r="G326" s="227">
        <v>646137.55000000005</v>
      </c>
      <c r="H326" s="192" t="s">
        <v>1047</v>
      </c>
    </row>
    <row r="327" spans="1:8" ht="20" customHeight="1">
      <c r="A327" s="185">
        <v>9</v>
      </c>
      <c r="B327" s="193" t="s">
        <v>1048</v>
      </c>
      <c r="C327" s="229" t="s">
        <v>3886</v>
      </c>
      <c r="D327" s="224" t="s">
        <v>3804</v>
      </c>
      <c r="E327" s="226"/>
      <c r="F327" s="226">
        <v>1290</v>
      </c>
      <c r="G327" s="227">
        <v>644847.55000000005</v>
      </c>
      <c r="H327" s="192" t="s">
        <v>1126</v>
      </c>
    </row>
    <row r="328" spans="1:8" ht="20" customHeight="1">
      <c r="A328" s="185">
        <v>9</v>
      </c>
      <c r="B328" s="193" t="s">
        <v>1048</v>
      </c>
      <c r="C328" s="229" t="s">
        <v>3887</v>
      </c>
      <c r="D328" s="224" t="s">
        <v>3804</v>
      </c>
      <c r="E328" s="226"/>
      <c r="F328" s="226">
        <v>23788.22</v>
      </c>
      <c r="G328" s="227">
        <v>613572.53</v>
      </c>
      <c r="H328" s="192" t="s">
        <v>1079</v>
      </c>
    </row>
    <row r="329" spans="1:8" ht="20" customHeight="1">
      <c r="A329" s="185">
        <v>9</v>
      </c>
      <c r="B329" s="193" t="s">
        <v>1048</v>
      </c>
      <c r="C329" s="229" t="s">
        <v>3888</v>
      </c>
      <c r="D329" s="224" t="s">
        <v>3804</v>
      </c>
      <c r="E329" s="226"/>
      <c r="F329" s="226">
        <v>100000</v>
      </c>
      <c r="G329" s="227">
        <v>493572.53</v>
      </c>
      <c r="H329" s="192" t="s">
        <v>3814</v>
      </c>
    </row>
    <row r="330" spans="1:8" ht="20" customHeight="1">
      <c r="A330" s="185">
        <v>9</v>
      </c>
      <c r="B330" s="193" t="s">
        <v>1048</v>
      </c>
      <c r="C330" s="229" t="s">
        <v>3889</v>
      </c>
      <c r="D330" s="224" t="s">
        <v>3804</v>
      </c>
      <c r="E330" s="226"/>
      <c r="F330" s="226">
        <v>200000</v>
      </c>
      <c r="G330" s="227">
        <v>293572.53000000003</v>
      </c>
      <c r="H330" s="192" t="s">
        <v>1087</v>
      </c>
    </row>
    <row r="331" spans="1:8" ht="20" customHeight="1">
      <c r="A331" s="185">
        <v>9</v>
      </c>
      <c r="B331" s="193" t="s">
        <v>1048</v>
      </c>
      <c r="C331" s="229" t="s">
        <v>3890</v>
      </c>
      <c r="D331" s="224" t="s">
        <v>3804</v>
      </c>
      <c r="E331" s="226"/>
      <c r="F331" s="226">
        <v>6000</v>
      </c>
      <c r="G331" s="227">
        <v>254033.53</v>
      </c>
      <c r="H331" s="192" t="s">
        <v>1079</v>
      </c>
    </row>
    <row r="332" spans="1:8" ht="20" customHeight="1">
      <c r="A332" s="185">
        <v>9</v>
      </c>
      <c r="B332" s="193" t="s">
        <v>1057</v>
      </c>
      <c r="C332" s="229" t="s">
        <v>3891</v>
      </c>
      <c r="D332" s="224" t="s">
        <v>3804</v>
      </c>
      <c r="E332" s="226"/>
      <c r="F332" s="226">
        <v>3210.23</v>
      </c>
      <c r="G332" s="227">
        <v>189597.22</v>
      </c>
      <c r="H332" s="192" t="s">
        <v>1079</v>
      </c>
    </row>
    <row r="333" spans="1:8" ht="20" customHeight="1">
      <c r="A333" s="185">
        <v>9</v>
      </c>
      <c r="B333" s="193" t="s">
        <v>1057</v>
      </c>
      <c r="C333" s="229" t="s">
        <v>2229</v>
      </c>
      <c r="D333" s="224" t="s">
        <v>3804</v>
      </c>
      <c r="E333" s="226"/>
      <c r="F333" s="226">
        <v>8469.02</v>
      </c>
      <c r="G333" s="227">
        <v>181128.2</v>
      </c>
      <c r="H333" s="192" t="s">
        <v>1079</v>
      </c>
    </row>
    <row r="334" spans="1:8" ht="20" customHeight="1">
      <c r="A334" s="185">
        <v>9</v>
      </c>
      <c r="B334" s="193" t="s">
        <v>1057</v>
      </c>
      <c r="C334" s="229" t="s">
        <v>3892</v>
      </c>
      <c r="D334" s="224" t="s">
        <v>3804</v>
      </c>
      <c r="E334" s="226"/>
      <c r="F334" s="226">
        <v>600</v>
      </c>
      <c r="G334" s="227">
        <v>180528.2</v>
      </c>
      <c r="H334" s="192" t="s">
        <v>1053</v>
      </c>
    </row>
    <row r="335" spans="1:8" ht="20" customHeight="1">
      <c r="A335" s="185">
        <v>9</v>
      </c>
      <c r="B335" s="193" t="s">
        <v>1057</v>
      </c>
      <c r="C335" s="229" t="s">
        <v>2229</v>
      </c>
      <c r="D335" s="224" t="s">
        <v>3804</v>
      </c>
      <c r="E335" s="226"/>
      <c r="F335" s="226">
        <v>3189.99</v>
      </c>
      <c r="G335" s="227">
        <v>177273.51</v>
      </c>
      <c r="H335" s="192" t="s">
        <v>1079</v>
      </c>
    </row>
    <row r="336" spans="1:8" ht="20" customHeight="1">
      <c r="A336" s="185">
        <v>9</v>
      </c>
      <c r="B336" s="193" t="s">
        <v>1057</v>
      </c>
      <c r="C336" s="229" t="s">
        <v>3893</v>
      </c>
      <c r="D336" s="224" t="s">
        <v>3804</v>
      </c>
      <c r="E336" s="226"/>
      <c r="F336" s="226">
        <v>33</v>
      </c>
      <c r="G336" s="227">
        <v>164025</v>
      </c>
      <c r="H336" s="192" t="s">
        <v>1083</v>
      </c>
    </row>
    <row r="337" spans="1:8" ht="20" customHeight="1">
      <c r="A337" s="185">
        <v>9</v>
      </c>
      <c r="B337" s="193" t="s">
        <v>1057</v>
      </c>
      <c r="C337" s="229" t="s">
        <v>3894</v>
      </c>
      <c r="D337" s="224" t="s">
        <v>3804</v>
      </c>
      <c r="E337" s="226"/>
      <c r="F337" s="226">
        <v>248.32</v>
      </c>
      <c r="G337" s="227">
        <v>163776.68</v>
      </c>
      <c r="H337" s="192" t="s">
        <v>3805</v>
      </c>
    </row>
    <row r="338" spans="1:8" ht="20" customHeight="1">
      <c r="A338" s="185">
        <v>9</v>
      </c>
      <c r="B338" s="193" t="s">
        <v>1057</v>
      </c>
      <c r="C338" s="229" t="s">
        <v>3895</v>
      </c>
      <c r="D338" s="224" t="s">
        <v>3804</v>
      </c>
      <c r="E338" s="226"/>
      <c r="F338" s="226">
        <v>3000</v>
      </c>
      <c r="G338" s="227">
        <v>33291.06</v>
      </c>
      <c r="H338" s="192" t="s">
        <v>1053</v>
      </c>
    </row>
    <row r="339" spans="1:8" ht="20" customHeight="1">
      <c r="A339" s="185">
        <v>9</v>
      </c>
      <c r="B339" s="193" t="s">
        <v>1057</v>
      </c>
      <c r="C339" s="229" t="s">
        <v>3896</v>
      </c>
      <c r="D339" s="224" t="s">
        <v>3804</v>
      </c>
      <c r="E339" s="226"/>
      <c r="F339" s="226">
        <v>110</v>
      </c>
      <c r="G339" s="227">
        <v>142115.57</v>
      </c>
      <c r="H339" s="192" t="s">
        <v>1053</v>
      </c>
    </row>
    <row r="340" spans="1:8" ht="20" customHeight="1">
      <c r="A340" s="185">
        <v>9</v>
      </c>
      <c r="B340" s="193" t="s">
        <v>1057</v>
      </c>
      <c r="C340" s="229" t="s">
        <v>3897</v>
      </c>
      <c r="D340" s="224" t="s">
        <v>3804</v>
      </c>
      <c r="E340" s="226"/>
      <c r="F340" s="226">
        <v>124.81</v>
      </c>
      <c r="G340" s="227">
        <v>141990.76</v>
      </c>
      <c r="H340" s="192" t="s">
        <v>1053</v>
      </c>
    </row>
    <row r="341" spans="1:8" ht="20" customHeight="1">
      <c r="A341" s="185">
        <v>9</v>
      </c>
      <c r="B341" s="193" t="s">
        <v>1057</v>
      </c>
      <c r="C341" s="229" t="s">
        <v>3898</v>
      </c>
      <c r="D341" s="224" t="s">
        <v>3804</v>
      </c>
      <c r="E341" s="226"/>
      <c r="F341" s="226">
        <v>10</v>
      </c>
      <c r="G341" s="227">
        <v>141980.76</v>
      </c>
      <c r="H341" s="192" t="s">
        <v>3815</v>
      </c>
    </row>
    <row r="342" spans="1:8" ht="20" customHeight="1">
      <c r="A342" s="185">
        <v>9</v>
      </c>
      <c r="B342" s="193" t="s">
        <v>1057</v>
      </c>
      <c r="C342" s="229" t="s">
        <v>3899</v>
      </c>
      <c r="D342" s="224" t="s">
        <v>3804</v>
      </c>
      <c r="E342" s="226"/>
      <c r="F342" s="226">
        <v>75</v>
      </c>
      <c r="G342" s="227">
        <v>141905.76</v>
      </c>
      <c r="H342" s="192" t="s">
        <v>1077</v>
      </c>
    </row>
    <row r="343" spans="1:8" ht="20" customHeight="1">
      <c r="A343" s="185">
        <v>9</v>
      </c>
      <c r="B343" s="193" t="s">
        <v>1057</v>
      </c>
      <c r="C343" s="229" t="s">
        <v>3900</v>
      </c>
      <c r="D343" s="224" t="s">
        <v>3804</v>
      </c>
      <c r="E343" s="226"/>
      <c r="F343" s="226">
        <v>3000</v>
      </c>
      <c r="G343" s="227">
        <v>96958.090000000098</v>
      </c>
      <c r="H343" s="192" t="s">
        <v>1091</v>
      </c>
    </row>
    <row r="344" spans="1:8" ht="20" customHeight="1">
      <c r="A344" s="185">
        <v>9</v>
      </c>
      <c r="B344" s="193" t="s">
        <v>1057</v>
      </c>
      <c r="C344" s="229" t="s">
        <v>3901</v>
      </c>
      <c r="D344" s="224" t="s">
        <v>3804</v>
      </c>
      <c r="E344" s="226"/>
      <c r="F344" s="226">
        <v>471</v>
      </c>
      <c r="G344" s="227">
        <v>95729.16</v>
      </c>
      <c r="H344" s="192" t="s">
        <v>1093</v>
      </c>
    </row>
    <row r="345" spans="1:8" ht="20" customHeight="1">
      <c r="A345" s="185">
        <v>9</v>
      </c>
      <c r="B345" s="193" t="s">
        <v>1057</v>
      </c>
      <c r="C345" s="229" t="s">
        <v>3902</v>
      </c>
      <c r="D345" s="224" t="s">
        <v>3804</v>
      </c>
      <c r="E345" s="226"/>
      <c r="F345" s="226">
        <v>796</v>
      </c>
      <c r="G345" s="227">
        <v>94933.16</v>
      </c>
      <c r="H345" s="192" t="s">
        <v>3812</v>
      </c>
    </row>
    <row r="346" spans="1:8" ht="20" customHeight="1">
      <c r="A346" s="185">
        <v>9</v>
      </c>
      <c r="B346" s="193" t="s">
        <v>1057</v>
      </c>
      <c r="C346" s="229" t="s">
        <v>3903</v>
      </c>
      <c r="D346" s="224" t="s">
        <v>3804</v>
      </c>
      <c r="E346" s="226"/>
      <c r="F346" s="226">
        <v>125</v>
      </c>
      <c r="G346" s="227">
        <v>94808.16</v>
      </c>
      <c r="H346" s="192" t="s">
        <v>1087</v>
      </c>
    </row>
    <row r="347" spans="1:8" ht="20" customHeight="1">
      <c r="A347" s="185">
        <v>9</v>
      </c>
      <c r="B347" s="193" t="s">
        <v>1057</v>
      </c>
      <c r="C347" s="229" t="s">
        <v>3904</v>
      </c>
      <c r="D347" s="224" t="s">
        <v>3804</v>
      </c>
      <c r="E347" s="226"/>
      <c r="F347" s="226">
        <v>371.31</v>
      </c>
      <c r="G347" s="227">
        <v>94436.85</v>
      </c>
      <c r="H347" s="192" t="s">
        <v>1093</v>
      </c>
    </row>
    <row r="348" spans="1:8" ht="20" customHeight="1">
      <c r="A348" s="185">
        <v>9</v>
      </c>
      <c r="B348" s="193" t="s">
        <v>1057</v>
      </c>
      <c r="C348" s="229" t="s">
        <v>3905</v>
      </c>
      <c r="D348" s="224" t="s">
        <v>3804</v>
      </c>
      <c r="E348" s="226"/>
      <c r="F348" s="226">
        <v>1802.38</v>
      </c>
      <c r="G348" s="227">
        <v>92634.47</v>
      </c>
      <c r="H348" s="192" t="s">
        <v>1079</v>
      </c>
    </row>
    <row r="349" spans="1:8" ht="20" customHeight="1">
      <c r="A349" s="185">
        <v>9</v>
      </c>
      <c r="B349" s="193" t="s">
        <v>1057</v>
      </c>
      <c r="C349" s="229" t="s">
        <v>3906</v>
      </c>
      <c r="D349" s="224" t="s">
        <v>3804</v>
      </c>
      <c r="E349" s="226"/>
      <c r="F349" s="226">
        <v>6000</v>
      </c>
      <c r="G349" s="227">
        <v>56417.01</v>
      </c>
      <c r="H349" s="192" t="s">
        <v>1091</v>
      </c>
    </row>
    <row r="350" spans="1:8" ht="20" customHeight="1">
      <c r="A350" s="185">
        <v>9</v>
      </c>
      <c r="B350" s="193" t="s">
        <v>1057</v>
      </c>
      <c r="C350" s="229" t="s">
        <v>3907</v>
      </c>
      <c r="D350" s="224" t="s">
        <v>3804</v>
      </c>
      <c r="E350" s="226"/>
      <c r="F350" s="226">
        <v>3000</v>
      </c>
      <c r="G350" s="227">
        <v>252877.47</v>
      </c>
      <c r="H350" s="192" t="s">
        <v>1124</v>
      </c>
    </row>
    <row r="351" spans="1:8" ht="20" customHeight="1">
      <c r="A351" s="185">
        <v>9</v>
      </c>
      <c r="B351" s="193" t="s">
        <v>1057</v>
      </c>
      <c r="C351" s="229" t="s">
        <v>3908</v>
      </c>
      <c r="D351" s="224" t="s">
        <v>3804</v>
      </c>
      <c r="E351" s="226"/>
      <c r="F351" s="226">
        <v>2551.09</v>
      </c>
      <c r="G351" s="227">
        <v>42061.3</v>
      </c>
      <c r="H351" s="192" t="s">
        <v>1075</v>
      </c>
    </row>
    <row r="352" spans="1:8" ht="20" customHeight="1">
      <c r="A352" s="185">
        <v>9</v>
      </c>
      <c r="B352" s="193" t="s">
        <v>1057</v>
      </c>
      <c r="C352" s="229" t="s">
        <v>3909</v>
      </c>
      <c r="D352" s="224" t="s">
        <v>3804</v>
      </c>
      <c r="E352" s="226"/>
      <c r="F352" s="226">
        <v>418</v>
      </c>
      <c r="G352" s="227">
        <v>41643.300000000003</v>
      </c>
      <c r="H352" s="192" t="s">
        <v>1053</v>
      </c>
    </row>
    <row r="353" spans="1:8" ht="20" customHeight="1">
      <c r="A353" s="185">
        <v>9</v>
      </c>
      <c r="B353" s="193" t="s">
        <v>1057</v>
      </c>
      <c r="C353" s="229" t="s">
        <v>3910</v>
      </c>
      <c r="D353" s="224" t="s">
        <v>3804</v>
      </c>
      <c r="E353" s="226"/>
      <c r="F353" s="226">
        <v>4221.13</v>
      </c>
      <c r="G353" s="227">
        <v>37422.17</v>
      </c>
      <c r="H353" s="192" t="s">
        <v>1087</v>
      </c>
    </row>
    <row r="354" spans="1:8" ht="20" customHeight="1">
      <c r="A354" s="185">
        <v>9</v>
      </c>
      <c r="B354" s="193" t="s">
        <v>1057</v>
      </c>
      <c r="C354" s="229" t="s">
        <v>3911</v>
      </c>
      <c r="D354" s="224" t="s">
        <v>3804</v>
      </c>
      <c r="E354" s="226"/>
      <c r="F354" s="226">
        <v>2444.7600000000002</v>
      </c>
      <c r="G354" s="227">
        <v>34977.410000000003</v>
      </c>
      <c r="H354" s="192" t="s">
        <v>1087</v>
      </c>
    </row>
    <row r="355" spans="1:8" ht="20" customHeight="1">
      <c r="A355" s="185">
        <v>9</v>
      </c>
      <c r="B355" s="193" t="s">
        <v>1057</v>
      </c>
      <c r="C355" s="229" t="s">
        <v>3912</v>
      </c>
      <c r="D355" s="224" t="s">
        <v>3804</v>
      </c>
      <c r="E355" s="226"/>
      <c r="F355" s="226">
        <v>146410.91999999998</v>
      </c>
      <c r="G355" s="227">
        <v>94601.67</v>
      </c>
      <c r="H355" s="192" t="s">
        <v>1087</v>
      </c>
    </row>
    <row r="356" spans="1:8" ht="20" customHeight="1">
      <c r="A356" s="185">
        <v>9</v>
      </c>
      <c r="B356" s="193" t="s">
        <v>1057</v>
      </c>
      <c r="C356" s="229" t="s">
        <v>3883</v>
      </c>
      <c r="D356" s="224" t="s">
        <v>3804</v>
      </c>
      <c r="E356" s="226"/>
      <c r="F356" s="226">
        <v>15000</v>
      </c>
      <c r="G356" s="227">
        <v>79601.67</v>
      </c>
      <c r="H356" s="192" t="s">
        <v>1124</v>
      </c>
    </row>
    <row r="357" spans="1:8" ht="20" customHeight="1">
      <c r="A357" s="185">
        <v>9</v>
      </c>
      <c r="B357" s="212" t="s">
        <v>1063</v>
      </c>
      <c r="C357" s="229" t="s">
        <v>3913</v>
      </c>
      <c r="D357" s="224" t="s">
        <v>3804</v>
      </c>
      <c r="E357" s="226"/>
      <c r="F357" s="226">
        <v>3600</v>
      </c>
      <c r="G357" s="227">
        <v>612751.27</v>
      </c>
      <c r="H357" s="192" t="s">
        <v>1079</v>
      </c>
    </row>
    <row r="358" spans="1:8" ht="20" customHeight="1">
      <c r="A358" s="185">
        <v>9</v>
      </c>
      <c r="B358" s="212" t="s">
        <v>1063</v>
      </c>
      <c r="C358" s="229" t="s">
        <v>3914</v>
      </c>
      <c r="D358" s="224" t="s">
        <v>3804</v>
      </c>
      <c r="E358" s="226"/>
      <c r="F358" s="226">
        <v>20000</v>
      </c>
      <c r="G358" s="227">
        <v>468792.98</v>
      </c>
      <c r="H358" s="192" t="s">
        <v>3808</v>
      </c>
    </row>
    <row r="359" spans="1:8" ht="20" customHeight="1">
      <c r="A359" s="185">
        <v>9</v>
      </c>
      <c r="B359" s="212" t="s">
        <v>1063</v>
      </c>
      <c r="C359" s="229" t="s">
        <v>3915</v>
      </c>
      <c r="D359" s="224" t="s">
        <v>3804</v>
      </c>
      <c r="E359" s="226"/>
      <c r="F359" s="226">
        <v>1200</v>
      </c>
      <c r="G359" s="227">
        <v>466310.98</v>
      </c>
      <c r="H359" s="192" t="s">
        <v>3818</v>
      </c>
    </row>
    <row r="360" spans="1:8" ht="20" customHeight="1">
      <c r="A360" s="185">
        <v>9</v>
      </c>
      <c r="B360" s="212" t="s">
        <v>1063</v>
      </c>
      <c r="C360" s="229" t="s">
        <v>3916</v>
      </c>
      <c r="D360" s="224" t="s">
        <v>3804</v>
      </c>
      <c r="E360" s="226"/>
      <c r="F360" s="226">
        <v>9837.7000000000007</v>
      </c>
      <c r="G360" s="227">
        <v>456173.8</v>
      </c>
      <c r="H360" s="192" t="s">
        <v>1087</v>
      </c>
    </row>
    <row r="361" spans="1:8" ht="20" customHeight="1">
      <c r="A361" s="185">
        <v>9</v>
      </c>
      <c r="B361" s="212" t="s">
        <v>1063</v>
      </c>
      <c r="C361" s="229" t="s">
        <v>1336</v>
      </c>
      <c r="D361" s="224" t="s">
        <v>3804</v>
      </c>
      <c r="E361" s="226"/>
      <c r="F361" s="226">
        <v>3000</v>
      </c>
      <c r="G361" s="227">
        <v>255319.16</v>
      </c>
      <c r="H361" s="192" t="s">
        <v>1091</v>
      </c>
    </row>
    <row r="362" spans="1:8" ht="20" customHeight="1">
      <c r="A362" s="185">
        <v>9</v>
      </c>
      <c r="B362" s="212" t="s">
        <v>1063</v>
      </c>
      <c r="C362" s="229" t="s">
        <v>3917</v>
      </c>
      <c r="D362" s="224" t="s">
        <v>3804</v>
      </c>
      <c r="E362" s="226"/>
      <c r="F362" s="226">
        <v>2500</v>
      </c>
      <c r="G362" s="227">
        <v>251405.69</v>
      </c>
      <c r="H362" s="192" t="s">
        <v>3818</v>
      </c>
    </row>
    <row r="363" spans="1:8" ht="20" customHeight="1">
      <c r="A363" s="185">
        <v>9</v>
      </c>
      <c r="B363" s="212" t="s">
        <v>1063</v>
      </c>
      <c r="C363" s="229" t="s">
        <v>3918</v>
      </c>
      <c r="D363" s="224" t="s">
        <v>3804</v>
      </c>
      <c r="E363" s="226"/>
      <c r="F363" s="226">
        <v>2000</v>
      </c>
      <c r="G363" s="227">
        <v>244405.69</v>
      </c>
      <c r="H363" s="192" t="s">
        <v>1079</v>
      </c>
    </row>
    <row r="364" spans="1:8" ht="20" customHeight="1">
      <c r="A364" s="185">
        <v>9</v>
      </c>
      <c r="B364" s="212" t="s">
        <v>1063</v>
      </c>
      <c r="C364" s="229" t="s">
        <v>3919</v>
      </c>
      <c r="D364" s="224" t="s">
        <v>3804</v>
      </c>
      <c r="E364" s="226"/>
      <c r="F364" s="226">
        <v>8464.3700000000008</v>
      </c>
      <c r="G364" s="227">
        <v>185810.81</v>
      </c>
      <c r="H364" s="192" t="s">
        <v>1087</v>
      </c>
    </row>
    <row r="365" spans="1:8" ht="20" customHeight="1">
      <c r="A365" s="185">
        <v>9</v>
      </c>
      <c r="B365" s="212" t="s">
        <v>1063</v>
      </c>
      <c r="C365" s="229" t="s">
        <v>3920</v>
      </c>
      <c r="D365" s="224" t="s">
        <v>3804</v>
      </c>
      <c r="E365" s="226"/>
      <c r="F365" s="226">
        <v>5027.62</v>
      </c>
      <c r="G365" s="227">
        <v>180783.19</v>
      </c>
      <c r="H365" s="192" t="s">
        <v>1087</v>
      </c>
    </row>
    <row r="366" spans="1:8" ht="20" customHeight="1">
      <c r="A366" s="185">
        <v>9</v>
      </c>
      <c r="B366" s="212" t="s">
        <v>1063</v>
      </c>
      <c r="C366" s="229" t="s">
        <v>3921</v>
      </c>
      <c r="D366" s="224" t="s">
        <v>3804</v>
      </c>
      <c r="E366" s="226"/>
      <c r="F366" s="226">
        <v>2268.9499999999998</v>
      </c>
      <c r="G366" s="227">
        <v>185006.71</v>
      </c>
      <c r="H366" s="192" t="s">
        <v>1047</v>
      </c>
    </row>
    <row r="367" spans="1:8" ht="20" customHeight="1">
      <c r="A367" s="185">
        <v>9</v>
      </c>
      <c r="B367" s="212" t="s">
        <v>1063</v>
      </c>
      <c r="C367" s="229" t="s">
        <v>3922</v>
      </c>
      <c r="D367" s="224" t="s">
        <v>3804</v>
      </c>
      <c r="E367" s="226"/>
      <c r="F367" s="226">
        <v>323</v>
      </c>
      <c r="G367" s="227">
        <v>415743.72</v>
      </c>
      <c r="H367" s="192" t="s">
        <v>1093</v>
      </c>
    </row>
    <row r="368" spans="1:8" ht="20" customHeight="1">
      <c r="A368" s="185">
        <v>9</v>
      </c>
      <c r="B368" s="212" t="s">
        <v>1063</v>
      </c>
      <c r="C368" s="229" t="s">
        <v>3923</v>
      </c>
      <c r="D368" s="224" t="s">
        <v>3804</v>
      </c>
      <c r="E368" s="226"/>
      <c r="F368" s="226">
        <v>1000</v>
      </c>
      <c r="G368" s="227">
        <v>265676.73</v>
      </c>
      <c r="H368" s="192" t="s">
        <v>1053</v>
      </c>
    </row>
    <row r="369" spans="1:8" ht="20" customHeight="1">
      <c r="A369" s="185">
        <v>9</v>
      </c>
      <c r="B369" s="212" t="s">
        <v>1063</v>
      </c>
      <c r="C369" s="229" t="s">
        <v>3924</v>
      </c>
      <c r="D369" s="224" t="s">
        <v>3804</v>
      </c>
      <c r="E369" s="226"/>
      <c r="F369" s="226">
        <v>6133.67</v>
      </c>
      <c r="G369" s="227">
        <v>150515.91</v>
      </c>
      <c r="H369" s="192" t="s">
        <v>1077</v>
      </c>
    </row>
    <row r="370" spans="1:8" ht="20" customHeight="1">
      <c r="A370" s="185">
        <v>9</v>
      </c>
      <c r="B370" s="212" t="s">
        <v>1063</v>
      </c>
      <c r="C370" s="229" t="s">
        <v>3925</v>
      </c>
      <c r="D370" s="224" t="s">
        <v>3804</v>
      </c>
      <c r="E370" s="226"/>
      <c r="F370" s="226">
        <v>5841.17</v>
      </c>
      <c r="G370" s="227">
        <v>895083.72</v>
      </c>
      <c r="H370" s="192" t="s">
        <v>1098</v>
      </c>
    </row>
    <row r="371" spans="1:8" ht="20" customHeight="1">
      <c r="A371" s="185">
        <v>9</v>
      </c>
      <c r="B371" s="193" t="s">
        <v>1064</v>
      </c>
      <c r="C371" s="229" t="s">
        <v>3926</v>
      </c>
      <c r="D371" s="224" t="s">
        <v>3804</v>
      </c>
      <c r="E371" s="226"/>
      <c r="F371" s="226">
        <v>147631.14000000001</v>
      </c>
      <c r="G371" s="227">
        <v>583700.24</v>
      </c>
      <c r="H371" s="192" t="s">
        <v>1087</v>
      </c>
    </row>
    <row r="372" spans="1:8" ht="20" customHeight="1">
      <c r="A372" s="185">
        <v>9</v>
      </c>
      <c r="B372" s="193" t="s">
        <v>1064</v>
      </c>
      <c r="C372" s="229" t="s">
        <v>3927</v>
      </c>
      <c r="D372" s="224" t="s">
        <v>3804</v>
      </c>
      <c r="E372" s="226"/>
      <c r="F372" s="226">
        <v>15000</v>
      </c>
      <c r="G372" s="227">
        <v>568659.82999999996</v>
      </c>
      <c r="H372" s="192" t="s">
        <v>1124</v>
      </c>
    </row>
    <row r="373" spans="1:8" ht="20" customHeight="1">
      <c r="A373" s="185">
        <v>9</v>
      </c>
      <c r="B373" s="193" t="s">
        <v>1064</v>
      </c>
      <c r="C373" s="233" t="s">
        <v>3928</v>
      </c>
      <c r="D373" s="224" t="s">
        <v>3804</v>
      </c>
      <c r="E373" s="226"/>
      <c r="F373" s="233">
        <v>4228.04</v>
      </c>
      <c r="G373" s="227">
        <v>541396.03</v>
      </c>
      <c r="H373" s="192" t="s">
        <v>1087</v>
      </c>
    </row>
    <row r="374" spans="1:8" ht="20" customHeight="1">
      <c r="A374" s="185">
        <v>9</v>
      </c>
      <c r="B374" s="193" t="s">
        <v>1064</v>
      </c>
      <c r="C374" s="233" t="s">
        <v>3929</v>
      </c>
      <c r="D374" s="224" t="s">
        <v>3804</v>
      </c>
      <c r="E374" s="226"/>
      <c r="F374" s="233">
        <v>24701.09</v>
      </c>
      <c r="G374" s="227">
        <v>516694.94</v>
      </c>
      <c r="H374" s="192" t="s">
        <v>1079</v>
      </c>
    </row>
    <row r="375" spans="1:8" ht="20" customHeight="1">
      <c r="A375" s="185">
        <v>9</v>
      </c>
      <c r="B375" s="193" t="s">
        <v>1064</v>
      </c>
      <c r="C375" s="233" t="s">
        <v>3930</v>
      </c>
      <c r="D375" s="224" t="s">
        <v>3804</v>
      </c>
      <c r="E375" s="226"/>
      <c r="F375" s="233">
        <v>2165.9899999999998</v>
      </c>
      <c r="G375" s="227">
        <v>514528.95</v>
      </c>
      <c r="H375" s="192" t="s">
        <v>1079</v>
      </c>
    </row>
    <row r="376" spans="1:8" ht="20" customHeight="1">
      <c r="A376" s="185">
        <v>9</v>
      </c>
      <c r="B376" s="193" t="s">
        <v>1064</v>
      </c>
      <c r="C376" s="233" t="s">
        <v>3931</v>
      </c>
      <c r="D376" s="224" t="s">
        <v>3804</v>
      </c>
      <c r="E376" s="226"/>
      <c r="F376" s="233">
        <v>6039.11</v>
      </c>
      <c r="G376" s="227">
        <v>508489.84</v>
      </c>
      <c r="H376" s="192" t="s">
        <v>1079</v>
      </c>
    </row>
    <row r="377" spans="1:8" ht="20" customHeight="1">
      <c r="A377" s="185">
        <v>9</v>
      </c>
      <c r="B377" s="193" t="s">
        <v>1064</v>
      </c>
      <c r="C377" s="233" t="s">
        <v>3932</v>
      </c>
      <c r="D377" s="224" t="s">
        <v>3804</v>
      </c>
      <c r="E377" s="226"/>
      <c r="F377" s="233">
        <v>158</v>
      </c>
      <c r="G377" s="227">
        <v>508275.39</v>
      </c>
      <c r="H377" s="192" t="s">
        <v>1053</v>
      </c>
    </row>
    <row r="378" spans="1:8" ht="20" customHeight="1">
      <c r="A378" s="185">
        <v>9</v>
      </c>
      <c r="B378" s="193" t="s">
        <v>1064</v>
      </c>
      <c r="C378" s="233" t="s">
        <v>3933</v>
      </c>
      <c r="D378" s="224" t="s">
        <v>3804</v>
      </c>
      <c r="E378" s="226"/>
      <c r="F378" s="233">
        <v>2432.17</v>
      </c>
      <c r="G378" s="227">
        <v>505810.22</v>
      </c>
      <c r="H378" s="192" t="s">
        <v>1053</v>
      </c>
    </row>
    <row r="379" spans="1:8" ht="20" customHeight="1">
      <c r="A379" s="185">
        <v>9</v>
      </c>
      <c r="B379" s="193" t="s">
        <v>1064</v>
      </c>
      <c r="C379" s="233" t="s">
        <v>3934</v>
      </c>
      <c r="D379" s="224" t="s">
        <v>3804</v>
      </c>
      <c r="E379" s="226"/>
      <c r="F379" s="233">
        <v>640</v>
      </c>
      <c r="G379" s="227">
        <v>505170.22</v>
      </c>
      <c r="H379" s="192" t="s">
        <v>1053</v>
      </c>
    </row>
    <row r="380" spans="1:8" ht="20" customHeight="1">
      <c r="A380" s="185">
        <v>9</v>
      </c>
      <c r="B380" s="193" t="s">
        <v>1064</v>
      </c>
      <c r="C380" s="229" t="s">
        <v>3935</v>
      </c>
      <c r="D380" s="224" t="s">
        <v>3804</v>
      </c>
      <c r="E380" s="226"/>
      <c r="F380" s="226">
        <v>131.53</v>
      </c>
      <c r="G380" s="227">
        <v>505038.69</v>
      </c>
      <c r="H380" s="192" t="s">
        <v>1053</v>
      </c>
    </row>
    <row r="381" spans="1:8" ht="20" customHeight="1">
      <c r="A381" s="185">
        <v>9</v>
      </c>
      <c r="B381" s="193" t="s">
        <v>1064</v>
      </c>
      <c r="C381" s="229" t="s">
        <v>3936</v>
      </c>
      <c r="D381" s="224" t="s">
        <v>3804</v>
      </c>
      <c r="E381" s="226"/>
      <c r="F381" s="226">
        <v>73</v>
      </c>
      <c r="G381" s="227">
        <v>504965.69</v>
      </c>
      <c r="H381" s="192" t="s">
        <v>1053</v>
      </c>
    </row>
    <row r="382" spans="1:8" ht="20" customHeight="1">
      <c r="A382" s="185">
        <v>9</v>
      </c>
      <c r="B382" s="193" t="s">
        <v>1064</v>
      </c>
      <c r="C382" s="229" t="s">
        <v>3937</v>
      </c>
      <c r="D382" s="224" t="s">
        <v>3804</v>
      </c>
      <c r="E382" s="226"/>
      <c r="F382" s="226">
        <v>3645</v>
      </c>
      <c r="G382" s="227">
        <v>501320.69</v>
      </c>
      <c r="H382" s="192" t="s">
        <v>1077</v>
      </c>
    </row>
    <row r="383" spans="1:8" ht="20" customHeight="1">
      <c r="A383" s="185">
        <v>9</v>
      </c>
      <c r="B383" s="193" t="s">
        <v>1064</v>
      </c>
      <c r="C383" s="229" t="s">
        <v>3938</v>
      </c>
      <c r="D383" s="224" t="s">
        <v>3804</v>
      </c>
      <c r="E383" s="226"/>
      <c r="F383" s="226">
        <v>1178</v>
      </c>
      <c r="G383" s="227">
        <v>500142.69</v>
      </c>
      <c r="H383" s="192" t="s">
        <v>1047</v>
      </c>
    </row>
    <row r="384" spans="1:8" ht="20" customHeight="1">
      <c r="A384" s="185">
        <v>9</v>
      </c>
      <c r="B384" s="193" t="s">
        <v>1064</v>
      </c>
      <c r="C384" s="229" t="s">
        <v>3939</v>
      </c>
      <c r="D384" s="224" t="s">
        <v>3804</v>
      </c>
      <c r="E384" s="226"/>
      <c r="F384" s="226">
        <v>1600</v>
      </c>
      <c r="G384" s="227">
        <v>498542.69</v>
      </c>
      <c r="H384" s="192" t="s">
        <v>1053</v>
      </c>
    </row>
    <row r="385" spans="1:8" ht="20" customHeight="1">
      <c r="A385" s="185">
        <v>9</v>
      </c>
      <c r="B385" s="193" t="s">
        <v>1064</v>
      </c>
      <c r="C385" s="229" t="s">
        <v>3940</v>
      </c>
      <c r="D385" s="224" t="s">
        <v>3804</v>
      </c>
      <c r="E385" s="235"/>
      <c r="F385" s="226">
        <v>700</v>
      </c>
      <c r="G385" s="227">
        <v>497842.69</v>
      </c>
      <c r="H385" s="192" t="s">
        <v>1104</v>
      </c>
    </row>
    <row r="386" spans="1:8" ht="20" customHeight="1">
      <c r="A386" s="185">
        <v>9</v>
      </c>
      <c r="B386" s="193" t="s">
        <v>1064</v>
      </c>
      <c r="C386" s="229" t="s">
        <v>3941</v>
      </c>
      <c r="D386" s="224" t="s">
        <v>3804</v>
      </c>
      <c r="E386" s="226"/>
      <c r="F386" s="226">
        <v>181000</v>
      </c>
      <c r="G386" s="227">
        <v>316842.69</v>
      </c>
      <c r="H386" s="192" t="s">
        <v>3808</v>
      </c>
    </row>
    <row r="387" spans="1:8" ht="20" customHeight="1">
      <c r="A387" s="185">
        <v>9</v>
      </c>
      <c r="B387" s="193" t="s">
        <v>1064</v>
      </c>
      <c r="C387" s="229" t="s">
        <v>3942</v>
      </c>
      <c r="D387" s="224" t="s">
        <v>3804</v>
      </c>
      <c r="E387" s="226"/>
      <c r="F387" s="226">
        <v>1786.67</v>
      </c>
      <c r="G387" s="227">
        <v>184228.23</v>
      </c>
      <c r="H387" s="192" t="s">
        <v>1087</v>
      </c>
    </row>
    <row r="388" spans="1:8" ht="20" customHeight="1">
      <c r="A388" s="185">
        <v>9</v>
      </c>
      <c r="B388" s="193" t="s">
        <v>1064</v>
      </c>
      <c r="C388" s="229" t="s">
        <v>3943</v>
      </c>
      <c r="D388" s="224" t="s">
        <v>3804</v>
      </c>
      <c r="E388" s="226"/>
      <c r="F388" s="226">
        <v>700</v>
      </c>
      <c r="G388" s="227">
        <v>175308.63</v>
      </c>
      <c r="H388" s="192" t="s">
        <v>1053</v>
      </c>
    </row>
    <row r="389" spans="1:8" ht="20" customHeight="1">
      <c r="A389" s="185">
        <v>9</v>
      </c>
      <c r="B389" s="193" t="s">
        <v>1064</v>
      </c>
      <c r="C389" s="229" t="s">
        <v>3944</v>
      </c>
      <c r="D389" s="224" t="s">
        <v>3804</v>
      </c>
      <c r="E389" s="226"/>
      <c r="F389" s="226">
        <v>2908.23</v>
      </c>
      <c r="G389" s="227">
        <v>95942.360000000306</v>
      </c>
      <c r="H389" s="192" t="s">
        <v>1112</v>
      </c>
    </row>
    <row r="390" spans="1:8" ht="20" customHeight="1">
      <c r="A390" s="185">
        <v>9</v>
      </c>
      <c r="B390" s="193" t="s">
        <v>1064</v>
      </c>
      <c r="C390" s="229" t="s">
        <v>3945</v>
      </c>
      <c r="D390" s="224" t="s">
        <v>3804</v>
      </c>
      <c r="E390" s="226"/>
      <c r="F390" s="226">
        <v>300</v>
      </c>
      <c r="G390" s="227">
        <v>95642.360000000306</v>
      </c>
      <c r="H390" s="192" t="s">
        <v>1053</v>
      </c>
    </row>
    <row r="391" spans="1:8" ht="20" customHeight="1">
      <c r="A391" s="185">
        <v>9</v>
      </c>
      <c r="B391" s="193" t="s">
        <v>1064</v>
      </c>
      <c r="C391" s="229" t="s">
        <v>3946</v>
      </c>
      <c r="D391" s="224" t="s">
        <v>3804</v>
      </c>
      <c r="E391" s="226"/>
      <c r="F391" s="226">
        <v>36</v>
      </c>
      <c r="G391" s="227">
        <v>95606.360000000306</v>
      </c>
      <c r="H391" s="192" t="s">
        <v>1053</v>
      </c>
    </row>
    <row r="392" spans="1:8" ht="20" customHeight="1">
      <c r="A392" s="185">
        <v>9</v>
      </c>
      <c r="B392" s="193" t="s">
        <v>1064</v>
      </c>
      <c r="C392" s="229" t="s">
        <v>3947</v>
      </c>
      <c r="D392" s="224" t="s">
        <v>3804</v>
      </c>
      <c r="E392" s="226"/>
      <c r="F392" s="226">
        <v>3048.9</v>
      </c>
      <c r="G392" s="227">
        <v>92557.460000000399</v>
      </c>
      <c r="H392" s="192" t="s">
        <v>1083</v>
      </c>
    </row>
    <row r="393" spans="1:8" ht="20" customHeight="1">
      <c r="A393" s="185">
        <v>9</v>
      </c>
      <c r="B393" s="193" t="s">
        <v>1064</v>
      </c>
      <c r="C393" s="229" t="s">
        <v>3948</v>
      </c>
      <c r="D393" s="224" t="s">
        <v>3804</v>
      </c>
      <c r="E393" s="226"/>
      <c r="F393" s="226">
        <v>36</v>
      </c>
      <c r="G393" s="227">
        <v>92521.460000000399</v>
      </c>
      <c r="H393" s="192" t="s">
        <v>1053</v>
      </c>
    </row>
    <row r="394" spans="1:8" ht="20" customHeight="1">
      <c r="A394" s="185">
        <v>9</v>
      </c>
      <c r="B394" s="193" t="s">
        <v>1064</v>
      </c>
      <c r="C394" s="229" t="s">
        <v>3949</v>
      </c>
      <c r="D394" s="224" t="s">
        <v>3804</v>
      </c>
      <c r="E394" s="226"/>
      <c r="F394" s="226">
        <v>5000</v>
      </c>
      <c r="G394" s="227">
        <v>59535.710000000399</v>
      </c>
      <c r="H394" s="192" t="s">
        <v>1091</v>
      </c>
    </row>
    <row r="395" spans="1:8" ht="20" customHeight="1">
      <c r="A395" s="185">
        <v>9</v>
      </c>
      <c r="B395" s="193" t="s">
        <v>1064</v>
      </c>
      <c r="C395" s="229" t="s">
        <v>3950</v>
      </c>
      <c r="D395" s="224" t="s">
        <v>3804</v>
      </c>
      <c r="E395" s="226"/>
      <c r="F395" s="226">
        <v>987.66</v>
      </c>
      <c r="G395" s="227">
        <v>446197.53</v>
      </c>
      <c r="H395" s="192" t="s">
        <v>1053</v>
      </c>
    </row>
    <row r="396" spans="1:8" ht="20" customHeight="1">
      <c r="A396" s="185">
        <v>9</v>
      </c>
      <c r="B396" s="193" t="s">
        <v>1064</v>
      </c>
      <c r="C396" s="229" t="s">
        <v>2229</v>
      </c>
      <c r="D396" s="224" t="s">
        <v>3804</v>
      </c>
      <c r="E396" s="226"/>
      <c r="F396" s="226">
        <v>8034.12</v>
      </c>
      <c r="G396" s="227">
        <v>434430.8</v>
      </c>
      <c r="H396" s="192" t="s">
        <v>1079</v>
      </c>
    </row>
    <row r="397" spans="1:8" ht="20" customHeight="1">
      <c r="A397" s="185">
        <v>9</v>
      </c>
      <c r="B397" s="193" t="s">
        <v>1064</v>
      </c>
      <c r="C397" s="229" t="s">
        <v>3951</v>
      </c>
      <c r="D397" s="224" t="s">
        <v>3804</v>
      </c>
      <c r="E397" s="226"/>
      <c r="F397" s="226">
        <v>30000</v>
      </c>
      <c r="G397" s="227">
        <v>371959.50000000099</v>
      </c>
      <c r="H397" s="192" t="s">
        <v>1091</v>
      </c>
    </row>
    <row r="398" spans="1:8" ht="20" customHeight="1">
      <c r="A398" s="185">
        <v>9</v>
      </c>
      <c r="B398" s="193" t="s">
        <v>1064</v>
      </c>
      <c r="C398" s="229" t="s">
        <v>3952</v>
      </c>
      <c r="D398" s="224" t="s">
        <v>3804</v>
      </c>
      <c r="E398" s="226"/>
      <c r="F398" s="226">
        <v>18972.240000000002</v>
      </c>
      <c r="G398" s="227">
        <v>1021366.25</v>
      </c>
      <c r="H398" s="192" t="s">
        <v>1079</v>
      </c>
    </row>
    <row r="399" spans="1:8" ht="20" customHeight="1">
      <c r="A399" s="185">
        <v>9</v>
      </c>
      <c r="B399" s="193" t="s">
        <v>1064</v>
      </c>
      <c r="C399" s="229" t="s">
        <v>3953</v>
      </c>
      <c r="D399" s="224" t="s">
        <v>3804</v>
      </c>
      <c r="E399" s="226"/>
      <c r="F399" s="226">
        <v>6363</v>
      </c>
      <c r="G399" s="227">
        <v>210003.25000000099</v>
      </c>
      <c r="H399" s="192" t="s">
        <v>1053</v>
      </c>
    </row>
    <row r="400" spans="1:8" ht="20" customHeight="1">
      <c r="A400" s="185">
        <v>9</v>
      </c>
      <c r="B400" s="193" t="s">
        <v>1064</v>
      </c>
      <c r="C400" s="229" t="s">
        <v>3954</v>
      </c>
      <c r="D400" s="224" t="s">
        <v>3804</v>
      </c>
      <c r="E400" s="226"/>
      <c r="F400" s="226">
        <v>760.49</v>
      </c>
      <c r="G400" s="227">
        <v>123242.760000001</v>
      </c>
      <c r="H400" s="192" t="s">
        <v>1053</v>
      </c>
    </row>
    <row r="401" spans="1:8" ht="20" customHeight="1">
      <c r="A401" s="185">
        <v>9</v>
      </c>
      <c r="B401" s="193" t="s">
        <v>1064</v>
      </c>
      <c r="C401" s="229" t="s">
        <v>3955</v>
      </c>
      <c r="D401" s="224" t="s">
        <v>3804</v>
      </c>
      <c r="E401" s="226"/>
      <c r="F401" s="226">
        <v>390.83</v>
      </c>
      <c r="G401" s="227">
        <v>122851.930000001</v>
      </c>
      <c r="H401" s="192" t="s">
        <v>3811</v>
      </c>
    </row>
    <row r="402" spans="1:8" ht="20" customHeight="1">
      <c r="A402" s="185">
        <v>9</v>
      </c>
      <c r="B402" s="193" t="s">
        <v>1064</v>
      </c>
      <c r="C402" s="229" t="s">
        <v>3956</v>
      </c>
      <c r="D402" s="224" t="s">
        <v>3804</v>
      </c>
      <c r="E402" s="226"/>
      <c r="F402" s="226">
        <v>1034</v>
      </c>
      <c r="G402" s="227">
        <v>63653.930000000699</v>
      </c>
      <c r="H402" s="192" t="s">
        <v>1093</v>
      </c>
    </row>
    <row r="403" spans="1:8" ht="20" customHeight="1">
      <c r="A403" s="185">
        <v>9</v>
      </c>
      <c r="B403" s="193" t="s">
        <v>1064</v>
      </c>
      <c r="C403" s="229" t="s">
        <v>3957</v>
      </c>
      <c r="D403" s="224" t="s">
        <v>3804</v>
      </c>
      <c r="E403" s="226"/>
      <c r="F403" s="226">
        <v>4558</v>
      </c>
      <c r="G403" s="227">
        <v>77475.450000000696</v>
      </c>
      <c r="H403" s="192" t="s">
        <v>1093</v>
      </c>
    </row>
    <row r="404" spans="1:8" ht="20" customHeight="1">
      <c r="A404" s="185">
        <v>9</v>
      </c>
      <c r="B404" s="193" t="s">
        <v>1064</v>
      </c>
      <c r="C404" s="229" t="s">
        <v>3958</v>
      </c>
      <c r="D404" s="224" t="s">
        <v>3804</v>
      </c>
      <c r="E404" s="226"/>
      <c r="F404" s="226">
        <v>157473.78999999998</v>
      </c>
      <c r="G404" s="227">
        <v>317094.47000000102</v>
      </c>
      <c r="H404" s="192" t="s">
        <v>1087</v>
      </c>
    </row>
    <row r="405" spans="1:8" ht="20" customHeight="1">
      <c r="A405" s="185">
        <v>9</v>
      </c>
      <c r="B405" s="193" t="s">
        <v>1064</v>
      </c>
      <c r="C405" s="207" t="s">
        <v>3927</v>
      </c>
      <c r="D405" s="224" t="s">
        <v>3804</v>
      </c>
      <c r="E405" s="226"/>
      <c r="F405" s="226">
        <v>10000</v>
      </c>
      <c r="G405" s="227">
        <v>293741.47000000102</v>
      </c>
      <c r="H405" s="192" t="s">
        <v>1124</v>
      </c>
    </row>
    <row r="406" spans="1:8" ht="20" customHeight="1">
      <c r="A406" s="185">
        <v>9</v>
      </c>
      <c r="B406" s="193" t="s">
        <v>1064</v>
      </c>
      <c r="C406" s="207" t="s">
        <v>2230</v>
      </c>
      <c r="D406" s="224" t="s">
        <v>3804</v>
      </c>
      <c r="E406" s="226"/>
      <c r="F406" s="226">
        <v>5000</v>
      </c>
      <c r="G406" s="227">
        <v>288741.47000000102</v>
      </c>
      <c r="H406" s="192" t="s">
        <v>1116</v>
      </c>
    </row>
    <row r="407" spans="1:8" ht="20" customHeight="1">
      <c r="A407" s="185">
        <v>9</v>
      </c>
      <c r="B407" s="193" t="s">
        <v>1064</v>
      </c>
      <c r="C407" s="207" t="s">
        <v>3959</v>
      </c>
      <c r="D407" s="224" t="s">
        <v>3804</v>
      </c>
      <c r="E407" s="226"/>
      <c r="F407" s="226">
        <v>2000</v>
      </c>
      <c r="G407" s="227">
        <v>202969.22000000099</v>
      </c>
      <c r="H407" s="192" t="s">
        <v>1053</v>
      </c>
    </row>
    <row r="408" spans="1:8" ht="20" customHeight="1">
      <c r="A408" s="185">
        <v>9</v>
      </c>
      <c r="B408" s="193" t="s">
        <v>1064</v>
      </c>
      <c r="C408" s="207" t="s">
        <v>3960</v>
      </c>
      <c r="D408" s="224" t="s">
        <v>3804</v>
      </c>
      <c r="E408" s="226"/>
      <c r="F408" s="226">
        <v>314.2</v>
      </c>
      <c r="G408" s="227">
        <v>202655.02000000101</v>
      </c>
      <c r="H408" s="192" t="s">
        <v>3811</v>
      </c>
    </row>
    <row r="409" spans="1:8" ht="20" customHeight="1">
      <c r="A409" s="185">
        <v>9</v>
      </c>
      <c r="B409" s="193" t="s">
        <v>1064</v>
      </c>
      <c r="C409" s="207" t="s">
        <v>3961</v>
      </c>
      <c r="D409" s="224" t="s">
        <v>3804</v>
      </c>
      <c r="E409" s="226"/>
      <c r="F409" s="226">
        <v>260</v>
      </c>
      <c r="G409" s="227">
        <v>202395.02000000101</v>
      </c>
      <c r="H409" s="192" t="s">
        <v>1077</v>
      </c>
    </row>
    <row r="410" spans="1:8" ht="20" customHeight="1">
      <c r="A410" s="185">
        <v>9</v>
      </c>
      <c r="B410" s="193" t="s">
        <v>1044</v>
      </c>
      <c r="C410" s="229" t="s">
        <v>3962</v>
      </c>
      <c r="D410" s="224" t="s">
        <v>3804</v>
      </c>
      <c r="E410" s="226"/>
      <c r="F410" s="226">
        <v>5175.12</v>
      </c>
      <c r="G410" s="227">
        <v>329695.140000001</v>
      </c>
      <c r="H410" s="192" t="s">
        <v>1079</v>
      </c>
    </row>
    <row r="411" spans="1:8" ht="20" customHeight="1">
      <c r="A411" s="185">
        <v>9</v>
      </c>
      <c r="B411" s="193" t="s">
        <v>1044</v>
      </c>
      <c r="C411" s="229" t="s">
        <v>3963</v>
      </c>
      <c r="D411" s="224" t="s">
        <v>3804</v>
      </c>
      <c r="E411" s="226"/>
      <c r="F411" s="226">
        <v>4086.75</v>
      </c>
      <c r="G411" s="227">
        <v>325608.390000001</v>
      </c>
      <c r="H411" s="192" t="s">
        <v>1079</v>
      </c>
    </row>
    <row r="412" spans="1:8" ht="20" customHeight="1">
      <c r="A412" s="185">
        <v>9</v>
      </c>
      <c r="B412" s="193" t="s">
        <v>1044</v>
      </c>
      <c r="C412" s="229" t="s">
        <v>3964</v>
      </c>
      <c r="D412" s="224" t="s">
        <v>3804</v>
      </c>
      <c r="E412" s="226"/>
      <c r="F412" s="226">
        <v>720</v>
      </c>
      <c r="G412" s="227">
        <v>326549.390000001</v>
      </c>
      <c r="H412" s="192" t="s">
        <v>1083</v>
      </c>
    </row>
    <row r="413" spans="1:8" ht="20" customHeight="1">
      <c r="A413" s="185">
        <v>9</v>
      </c>
      <c r="B413" s="193" t="s">
        <v>1044</v>
      </c>
      <c r="C413" s="229" t="s">
        <v>3965</v>
      </c>
      <c r="D413" s="224" t="s">
        <v>3804</v>
      </c>
      <c r="E413" s="226"/>
      <c r="F413" s="226">
        <v>10000</v>
      </c>
      <c r="G413" s="227">
        <v>112836.350000001</v>
      </c>
      <c r="H413" s="192" t="s">
        <v>1098</v>
      </c>
    </row>
    <row r="414" spans="1:8" ht="20" customHeight="1">
      <c r="A414" s="185">
        <v>9</v>
      </c>
      <c r="B414" s="193" t="s">
        <v>1044</v>
      </c>
      <c r="C414" s="229" t="s">
        <v>3966</v>
      </c>
      <c r="D414" s="224" t="s">
        <v>3804</v>
      </c>
      <c r="E414" s="226"/>
      <c r="F414" s="226">
        <v>2000</v>
      </c>
      <c r="G414" s="227">
        <v>110836.350000001</v>
      </c>
      <c r="H414" s="192" t="s">
        <v>3815</v>
      </c>
    </row>
    <row r="415" spans="1:8" ht="20" customHeight="1">
      <c r="A415" s="185">
        <v>9</v>
      </c>
      <c r="B415" s="193" t="s">
        <v>1044</v>
      </c>
      <c r="C415" s="229" t="s">
        <v>3967</v>
      </c>
      <c r="D415" s="224" t="s">
        <v>3804</v>
      </c>
      <c r="E415" s="226"/>
      <c r="F415" s="226">
        <v>5000</v>
      </c>
      <c r="G415" s="227">
        <v>9228.7100000006994</v>
      </c>
      <c r="H415" s="192" t="s">
        <v>1079</v>
      </c>
    </row>
    <row r="416" spans="1:8" ht="20" customHeight="1">
      <c r="A416" s="185">
        <v>9</v>
      </c>
      <c r="B416" s="193" t="s">
        <v>1044</v>
      </c>
      <c r="C416" s="229" t="s">
        <v>3968</v>
      </c>
      <c r="D416" s="224" t="s">
        <v>3804</v>
      </c>
      <c r="E416" s="226"/>
      <c r="F416" s="226">
        <v>278.45999999999998</v>
      </c>
      <c r="G416" s="227">
        <v>124943.310000001</v>
      </c>
      <c r="H416" s="192" t="s">
        <v>1124</v>
      </c>
    </row>
    <row r="417" spans="1:8" ht="20" customHeight="1">
      <c r="A417" s="185">
        <v>9</v>
      </c>
      <c r="B417" s="193" t="s">
        <v>1044</v>
      </c>
      <c r="C417" s="229" t="s">
        <v>3969</v>
      </c>
      <c r="D417" s="224" t="s">
        <v>3804</v>
      </c>
      <c r="E417" s="226"/>
      <c r="F417" s="226">
        <v>1400</v>
      </c>
      <c r="G417" s="227">
        <v>123543.310000001</v>
      </c>
      <c r="H417" s="192" t="s">
        <v>1104</v>
      </c>
    </row>
    <row r="418" spans="1:8" ht="20" customHeight="1">
      <c r="A418" s="185">
        <v>9</v>
      </c>
      <c r="B418" s="193" t="s">
        <v>1044</v>
      </c>
      <c r="C418" s="229" t="s">
        <v>3970</v>
      </c>
      <c r="D418" s="224" t="s">
        <v>3804</v>
      </c>
      <c r="E418" s="226"/>
      <c r="F418" s="226">
        <v>400</v>
      </c>
      <c r="G418" s="227">
        <v>123143.310000001</v>
      </c>
      <c r="H418" s="192" t="s">
        <v>1126</v>
      </c>
    </row>
    <row r="419" spans="1:8" ht="20" customHeight="1">
      <c r="A419" s="185">
        <v>9</v>
      </c>
      <c r="B419" s="193" t="s">
        <v>1044</v>
      </c>
      <c r="C419" s="229" t="s">
        <v>3971</v>
      </c>
      <c r="D419" s="224" t="s">
        <v>3804</v>
      </c>
      <c r="E419" s="226"/>
      <c r="F419" s="226">
        <v>432</v>
      </c>
      <c r="G419" s="227">
        <v>122711.310000001</v>
      </c>
      <c r="H419" s="192" t="s">
        <v>1077</v>
      </c>
    </row>
    <row r="420" spans="1:8" ht="20" customHeight="1">
      <c r="A420" s="185">
        <v>9</v>
      </c>
      <c r="B420" s="193" t="s">
        <v>1064</v>
      </c>
      <c r="C420" s="229" t="s">
        <v>3972</v>
      </c>
      <c r="D420" s="224" t="s">
        <v>3804</v>
      </c>
      <c r="E420" s="226"/>
      <c r="F420" s="226">
        <v>80</v>
      </c>
      <c r="H420" s="227" t="s">
        <v>1053</v>
      </c>
    </row>
    <row r="421" spans="1:8" ht="20" customHeight="1">
      <c r="A421" s="185">
        <v>9</v>
      </c>
      <c r="B421" s="193" t="s">
        <v>1044</v>
      </c>
      <c r="C421" s="229" t="s">
        <v>3967</v>
      </c>
      <c r="D421" s="224" t="s">
        <v>3804</v>
      </c>
      <c r="E421" s="226"/>
      <c r="F421" s="226">
        <v>5000</v>
      </c>
      <c r="G421" s="227">
        <v>335998.54000000103</v>
      </c>
      <c r="H421" s="192" t="s">
        <v>1075</v>
      </c>
    </row>
    <row r="422" spans="1:8" ht="20" customHeight="1">
      <c r="A422" s="185">
        <v>9</v>
      </c>
      <c r="B422" s="193" t="s">
        <v>1044</v>
      </c>
      <c r="C422" s="229" t="s">
        <v>3973</v>
      </c>
      <c r="D422" s="224" t="s">
        <v>3804</v>
      </c>
      <c r="E422" s="226"/>
      <c r="F422" s="226">
        <v>800</v>
      </c>
      <c r="G422" s="227">
        <v>370991.070000001</v>
      </c>
      <c r="H422" s="192" t="s">
        <v>1053</v>
      </c>
    </row>
    <row r="423" spans="1:8" ht="20" customHeight="1">
      <c r="A423" s="185">
        <v>9</v>
      </c>
      <c r="B423" s="193" t="s">
        <v>1044</v>
      </c>
      <c r="C423" s="229" t="s">
        <v>3974</v>
      </c>
      <c r="D423" s="224" t="s">
        <v>3804</v>
      </c>
      <c r="E423" s="226"/>
      <c r="F423" s="226">
        <v>1034.05</v>
      </c>
      <c r="G423" s="227">
        <v>369957.02000000101</v>
      </c>
      <c r="H423" s="192" t="s">
        <v>1053</v>
      </c>
    </row>
    <row r="424" spans="1:8" ht="20" customHeight="1">
      <c r="A424" s="185">
        <v>9</v>
      </c>
      <c r="B424" s="193" t="s">
        <v>1044</v>
      </c>
      <c r="C424" s="229" t="s">
        <v>3975</v>
      </c>
      <c r="D424" s="224" t="s">
        <v>3804</v>
      </c>
      <c r="E424" s="226"/>
      <c r="F424" s="226">
        <v>14549.51</v>
      </c>
      <c r="G424" s="227">
        <v>237907.90000000101</v>
      </c>
      <c r="H424" s="192" t="s">
        <v>1087</v>
      </c>
    </row>
    <row r="425" spans="1:8" ht="20" customHeight="1">
      <c r="A425" s="185">
        <v>9</v>
      </c>
      <c r="B425" s="193" t="s">
        <v>1044</v>
      </c>
      <c r="C425" s="229" t="s">
        <v>3976</v>
      </c>
      <c r="D425" s="224" t="s">
        <v>3804</v>
      </c>
      <c r="E425" s="226"/>
      <c r="F425" s="226">
        <v>100</v>
      </c>
      <c r="G425" s="227">
        <v>298059.570000001</v>
      </c>
      <c r="H425" s="192" t="s">
        <v>1053</v>
      </c>
    </row>
    <row r="426" spans="1:8" ht="20" customHeight="1">
      <c r="A426" s="185">
        <v>9</v>
      </c>
      <c r="B426" s="193" t="s">
        <v>1044</v>
      </c>
      <c r="C426" s="229" t="s">
        <v>3977</v>
      </c>
      <c r="D426" s="224" t="s">
        <v>3804</v>
      </c>
      <c r="E426" s="226"/>
      <c r="F426" s="226">
        <v>5000</v>
      </c>
      <c r="G426" s="227">
        <v>293059.570000001</v>
      </c>
      <c r="H426" s="192" t="s">
        <v>1053</v>
      </c>
    </row>
    <row r="427" spans="1:8" ht="20" customHeight="1">
      <c r="A427" s="185">
        <v>9</v>
      </c>
      <c r="B427" s="193" t="s">
        <v>1044</v>
      </c>
      <c r="C427" s="229" t="s">
        <v>3978</v>
      </c>
      <c r="D427" s="224" t="s">
        <v>3804</v>
      </c>
      <c r="E427" s="226"/>
      <c r="F427" s="226">
        <v>640</v>
      </c>
      <c r="G427" s="227">
        <v>292419.570000001</v>
      </c>
      <c r="H427" s="192" t="s">
        <v>1093</v>
      </c>
    </row>
    <row r="428" spans="1:8" ht="20" customHeight="1">
      <c r="A428" s="185">
        <v>9</v>
      </c>
      <c r="B428" s="193" t="s">
        <v>1065</v>
      </c>
      <c r="C428" s="229" t="s">
        <v>3979</v>
      </c>
      <c r="D428" s="224" t="s">
        <v>3804</v>
      </c>
      <c r="E428" s="226"/>
      <c r="F428" s="226">
        <v>143266.19</v>
      </c>
      <c r="G428" s="227">
        <v>270413.08000000101</v>
      </c>
      <c r="H428" s="192" t="s">
        <v>1087</v>
      </c>
    </row>
    <row r="429" spans="1:8" ht="20" customHeight="1">
      <c r="A429" s="185">
        <v>9</v>
      </c>
      <c r="B429" s="193" t="s">
        <v>1065</v>
      </c>
      <c r="C429" s="229" t="s">
        <v>3980</v>
      </c>
      <c r="D429" s="224" t="s">
        <v>3804</v>
      </c>
      <c r="E429" s="226"/>
      <c r="F429" s="226">
        <v>5000</v>
      </c>
      <c r="G429" s="227">
        <v>257582.28000000099</v>
      </c>
      <c r="H429" s="192" t="s">
        <v>1087</v>
      </c>
    </row>
    <row r="430" spans="1:8" ht="20" customHeight="1">
      <c r="A430" s="185">
        <v>9</v>
      </c>
      <c r="B430" s="193" t="s">
        <v>1065</v>
      </c>
      <c r="C430" s="229" t="s">
        <v>1777</v>
      </c>
      <c r="D430" s="224" t="s">
        <v>3804</v>
      </c>
      <c r="E430" s="226"/>
      <c r="F430" s="226">
        <v>3577.2</v>
      </c>
      <c r="G430" s="227">
        <v>249005.08000000101</v>
      </c>
      <c r="H430" s="192" t="s">
        <v>1079</v>
      </c>
    </row>
    <row r="431" spans="1:8" ht="20" customHeight="1">
      <c r="A431" s="185">
        <v>9</v>
      </c>
      <c r="B431" s="193" t="s">
        <v>1065</v>
      </c>
      <c r="C431" s="229" t="s">
        <v>3927</v>
      </c>
      <c r="D431" s="224" t="s">
        <v>3804</v>
      </c>
      <c r="E431" s="226"/>
      <c r="F431" s="226">
        <v>10000</v>
      </c>
      <c r="G431" s="227">
        <v>203994.980000001</v>
      </c>
      <c r="H431" s="192" t="s">
        <v>1124</v>
      </c>
    </row>
    <row r="432" spans="1:8" ht="20" customHeight="1">
      <c r="A432" s="185">
        <v>9</v>
      </c>
      <c r="B432" s="193" t="s">
        <v>1065</v>
      </c>
      <c r="C432" s="229" t="s">
        <v>2230</v>
      </c>
      <c r="D432" s="224" t="s">
        <v>3804</v>
      </c>
      <c r="E432" s="226"/>
      <c r="F432" s="226">
        <v>5000</v>
      </c>
      <c r="G432" s="227">
        <v>198994.980000001</v>
      </c>
      <c r="H432" s="192" t="s">
        <v>1116</v>
      </c>
    </row>
    <row r="433" spans="1:8" ht="20" customHeight="1">
      <c r="A433" s="185">
        <v>9</v>
      </c>
      <c r="B433" s="193" t="s">
        <v>1065</v>
      </c>
      <c r="C433" s="229" t="s">
        <v>3981</v>
      </c>
      <c r="D433" s="224" t="s">
        <v>3804</v>
      </c>
      <c r="E433" s="226"/>
      <c r="F433" s="226">
        <v>5000</v>
      </c>
      <c r="G433" s="227">
        <v>192913.980000001</v>
      </c>
      <c r="H433" s="192" t="s">
        <v>1098</v>
      </c>
    </row>
    <row r="434" spans="1:8" ht="20" customHeight="1">
      <c r="A434" s="185">
        <v>9</v>
      </c>
      <c r="B434" s="193" t="s">
        <v>1065</v>
      </c>
      <c r="C434" s="229" t="s">
        <v>3982</v>
      </c>
      <c r="D434" s="224" t="s">
        <v>3804</v>
      </c>
      <c r="E434" s="226"/>
      <c r="F434" s="226">
        <v>5600</v>
      </c>
      <c r="G434" s="227">
        <v>181313.980000001</v>
      </c>
      <c r="H434" s="192" t="s">
        <v>1083</v>
      </c>
    </row>
    <row r="435" spans="1:8" ht="20" customHeight="1">
      <c r="A435" s="185">
        <v>9</v>
      </c>
      <c r="B435" s="193" t="s">
        <v>1065</v>
      </c>
      <c r="C435" s="229" t="s">
        <v>3983</v>
      </c>
      <c r="D435" s="224" t="s">
        <v>3804</v>
      </c>
      <c r="E435" s="226"/>
      <c r="F435" s="226">
        <v>114</v>
      </c>
      <c r="G435" s="227">
        <v>167893.980000001</v>
      </c>
      <c r="H435" s="192" t="s">
        <v>1077</v>
      </c>
    </row>
    <row r="436" spans="1:8" ht="20" customHeight="1">
      <c r="A436" s="185">
        <v>9</v>
      </c>
      <c r="B436" s="193" t="s">
        <v>1065</v>
      </c>
      <c r="C436" s="229" t="s">
        <v>3984</v>
      </c>
      <c r="D436" s="224" t="s">
        <v>3804</v>
      </c>
      <c r="E436" s="226"/>
      <c r="F436" s="226">
        <v>5692.21</v>
      </c>
      <c r="G436" s="227">
        <v>162270.16000000099</v>
      </c>
      <c r="H436" s="192" t="s">
        <v>1079</v>
      </c>
    </row>
    <row r="437" spans="1:8" ht="20" customHeight="1">
      <c r="A437" s="185">
        <v>9</v>
      </c>
      <c r="B437" s="193" t="s">
        <v>1065</v>
      </c>
      <c r="C437" s="229" t="s">
        <v>3985</v>
      </c>
      <c r="D437" s="224" t="s">
        <v>3804</v>
      </c>
      <c r="E437" s="226"/>
      <c r="F437" s="226">
        <v>3548.73</v>
      </c>
      <c r="G437" s="227">
        <v>158721.43000000101</v>
      </c>
      <c r="H437" s="192" t="s">
        <v>1079</v>
      </c>
    </row>
    <row r="438" spans="1:8" ht="20" customHeight="1">
      <c r="A438" s="185">
        <v>9</v>
      </c>
      <c r="B438" s="193" t="s">
        <v>1065</v>
      </c>
      <c r="C438" s="229" t="s">
        <v>3986</v>
      </c>
      <c r="D438" s="224" t="s">
        <v>3804</v>
      </c>
      <c r="E438" s="226"/>
      <c r="F438" s="226">
        <v>6000</v>
      </c>
      <c r="G438" s="227">
        <v>420757.950000001</v>
      </c>
      <c r="H438" s="192" t="s">
        <v>1126</v>
      </c>
    </row>
    <row r="439" spans="1:8" ht="20" customHeight="1">
      <c r="A439" s="185">
        <v>9</v>
      </c>
      <c r="B439" s="193" t="s">
        <v>1065</v>
      </c>
      <c r="C439" s="229" t="s">
        <v>3987</v>
      </c>
      <c r="D439" s="224" t="s">
        <v>3804</v>
      </c>
      <c r="E439" s="226"/>
      <c r="F439" s="226">
        <v>5000</v>
      </c>
      <c r="G439" s="227">
        <v>319179.33000000101</v>
      </c>
      <c r="H439" s="192" t="s">
        <v>1091</v>
      </c>
    </row>
    <row r="440" spans="1:8" ht="20" customHeight="1">
      <c r="A440" s="185">
        <v>9</v>
      </c>
      <c r="B440" s="193" t="s">
        <v>1065</v>
      </c>
      <c r="C440" s="229" t="s">
        <v>3988</v>
      </c>
      <c r="D440" s="224" t="s">
        <v>3804</v>
      </c>
      <c r="E440" s="226"/>
      <c r="F440" s="226">
        <v>5000</v>
      </c>
      <c r="G440" s="227">
        <v>304179.33000000101</v>
      </c>
      <c r="H440" s="192" t="s">
        <v>1091</v>
      </c>
    </row>
    <row r="441" spans="1:8" ht="20" customHeight="1">
      <c r="A441" s="185">
        <v>9</v>
      </c>
      <c r="B441" s="193" t="s">
        <v>1065</v>
      </c>
      <c r="C441" s="229" t="s">
        <v>3989</v>
      </c>
      <c r="D441" s="224" t="s">
        <v>3804</v>
      </c>
      <c r="E441" s="226"/>
      <c r="F441" s="226">
        <v>400</v>
      </c>
      <c r="G441" s="227">
        <v>301679.33000000101</v>
      </c>
      <c r="H441" s="192" t="s">
        <v>3818</v>
      </c>
    </row>
    <row r="442" spans="1:8" ht="20" customHeight="1">
      <c r="A442" s="185">
        <v>9</v>
      </c>
      <c r="B442" s="193" t="s">
        <v>1065</v>
      </c>
      <c r="C442" s="229" t="s">
        <v>3990</v>
      </c>
      <c r="D442" s="224" t="s">
        <v>3804</v>
      </c>
      <c r="E442" s="226"/>
      <c r="F442" s="226">
        <v>60.59</v>
      </c>
      <c r="G442" s="227">
        <v>406615.38000000099</v>
      </c>
      <c r="H442" s="192" t="s">
        <v>1053</v>
      </c>
    </row>
    <row r="443" spans="1:8" ht="20" customHeight="1">
      <c r="A443" s="185">
        <v>9</v>
      </c>
      <c r="B443" s="193" t="s">
        <v>1065</v>
      </c>
      <c r="C443" s="229" t="s">
        <v>3991</v>
      </c>
      <c r="D443" s="224" t="s">
        <v>3804</v>
      </c>
      <c r="E443" s="226"/>
      <c r="F443" s="226">
        <v>4195.6000000000004</v>
      </c>
      <c r="G443" s="227">
        <v>484550.75000000099</v>
      </c>
      <c r="H443" s="192" t="s">
        <v>1079</v>
      </c>
    </row>
    <row r="444" spans="1:8" ht="20" customHeight="1">
      <c r="A444" s="185">
        <v>9</v>
      </c>
      <c r="B444" s="193" t="s">
        <v>1065</v>
      </c>
      <c r="C444" s="229" t="s">
        <v>3992</v>
      </c>
      <c r="D444" s="224" t="s">
        <v>3804</v>
      </c>
      <c r="E444" s="226"/>
      <c r="F444" s="226">
        <v>619.5</v>
      </c>
      <c r="G444" s="227">
        <v>481162.97000000102</v>
      </c>
      <c r="H444" s="192" t="s">
        <v>1093</v>
      </c>
    </row>
    <row r="445" spans="1:8" ht="20" customHeight="1">
      <c r="A445" s="185">
        <v>9</v>
      </c>
      <c r="B445" s="193" t="s">
        <v>1065</v>
      </c>
      <c r="C445" s="229" t="s">
        <v>3993</v>
      </c>
      <c r="D445" s="224" t="s">
        <v>3804</v>
      </c>
      <c r="E445" s="226"/>
      <c r="F445" s="226">
        <v>90</v>
      </c>
      <c r="G445" s="227">
        <v>479831.71000000101</v>
      </c>
      <c r="H445" s="192" t="s">
        <v>1126</v>
      </c>
    </row>
    <row r="446" spans="1:8" ht="20" customHeight="1">
      <c r="A446" s="185">
        <v>9</v>
      </c>
      <c r="B446" s="193" t="s">
        <v>1065</v>
      </c>
      <c r="C446" s="229" t="s">
        <v>3994</v>
      </c>
      <c r="D446" s="232" t="s">
        <v>3804</v>
      </c>
      <c r="E446" s="226"/>
      <c r="F446" s="226">
        <v>191628.27999999997</v>
      </c>
      <c r="G446" s="227">
        <v>76335.310000000798</v>
      </c>
      <c r="H446" s="192" t="s">
        <v>1087</v>
      </c>
    </row>
    <row r="447" spans="1:8" ht="20" customHeight="1">
      <c r="A447" s="185">
        <v>9</v>
      </c>
      <c r="B447" s="193" t="s">
        <v>1065</v>
      </c>
      <c r="C447" s="229" t="s">
        <v>3995</v>
      </c>
      <c r="D447" s="232" t="s">
        <v>3804</v>
      </c>
      <c r="E447" s="226"/>
      <c r="F447" s="226">
        <v>2100</v>
      </c>
      <c r="G447" s="227">
        <v>74235.310000000798</v>
      </c>
      <c r="H447" s="192" t="s">
        <v>1087</v>
      </c>
    </row>
    <row r="448" spans="1:8" ht="20" customHeight="1">
      <c r="A448" s="185">
        <v>9</v>
      </c>
      <c r="B448" s="193" t="s">
        <v>1066</v>
      </c>
      <c r="C448" s="229" t="s">
        <v>3996</v>
      </c>
      <c r="D448" s="224" t="s">
        <v>3804</v>
      </c>
      <c r="E448" s="226"/>
      <c r="F448" s="226">
        <v>5000</v>
      </c>
      <c r="G448" s="227">
        <v>13804.2400000008</v>
      </c>
      <c r="H448" s="192" t="s">
        <v>1116</v>
      </c>
    </row>
    <row r="449" spans="1:8" ht="20" customHeight="1">
      <c r="A449" s="185">
        <v>9</v>
      </c>
      <c r="B449" s="193" t="s">
        <v>1066</v>
      </c>
      <c r="C449" s="229" t="s">
        <v>3883</v>
      </c>
      <c r="D449" s="224" t="s">
        <v>3804</v>
      </c>
      <c r="E449" s="226"/>
      <c r="F449" s="226">
        <v>10000</v>
      </c>
      <c r="G449" s="227">
        <v>3804.2400000008201</v>
      </c>
      <c r="H449" s="192" t="s">
        <v>1124</v>
      </c>
    </row>
    <row r="450" spans="1:8" ht="20" customHeight="1">
      <c r="A450" s="185">
        <v>9</v>
      </c>
      <c r="B450" s="193" t="s">
        <v>1066</v>
      </c>
      <c r="C450" s="229" t="s">
        <v>3997</v>
      </c>
      <c r="D450" s="224" t="s">
        <v>3804</v>
      </c>
      <c r="E450" s="226"/>
      <c r="F450" s="226">
        <v>3729.44</v>
      </c>
      <c r="G450" s="227">
        <v>264748.17000000097</v>
      </c>
      <c r="H450" s="192" t="s">
        <v>1079</v>
      </c>
    </row>
    <row r="451" spans="1:8" ht="20" customHeight="1">
      <c r="A451" s="185">
        <v>9</v>
      </c>
      <c r="B451" s="193" t="s">
        <v>1066</v>
      </c>
      <c r="C451" s="229" t="s">
        <v>3998</v>
      </c>
      <c r="D451" s="224" t="s">
        <v>3804</v>
      </c>
      <c r="E451" s="226"/>
      <c r="F451" s="226">
        <v>1804</v>
      </c>
      <c r="G451" s="227">
        <v>262944.17000000097</v>
      </c>
      <c r="H451" s="192" t="s">
        <v>1079</v>
      </c>
    </row>
    <row r="452" spans="1:8" ht="20" customHeight="1">
      <c r="A452" s="185">
        <v>9</v>
      </c>
      <c r="B452" s="193" t="s">
        <v>1066</v>
      </c>
      <c r="C452" s="229" t="s">
        <v>3999</v>
      </c>
      <c r="D452" s="224" t="s">
        <v>3804</v>
      </c>
      <c r="E452" s="226"/>
      <c r="F452" s="226">
        <v>2234.37</v>
      </c>
      <c r="G452" s="227">
        <v>54960.4900000009</v>
      </c>
      <c r="H452" s="192" t="s">
        <v>3811</v>
      </c>
    </row>
    <row r="453" spans="1:8" ht="20" customHeight="1">
      <c r="A453" s="185">
        <v>9</v>
      </c>
      <c r="B453" s="193" t="s">
        <v>1066</v>
      </c>
      <c r="C453" s="229" t="s">
        <v>4000</v>
      </c>
      <c r="D453" s="224" t="s">
        <v>3804</v>
      </c>
      <c r="E453" s="226"/>
      <c r="F453" s="226">
        <v>2000</v>
      </c>
      <c r="G453" s="227">
        <v>12707.280000000899</v>
      </c>
      <c r="H453" s="192" t="s">
        <v>1079</v>
      </c>
    </row>
    <row r="454" spans="1:8" ht="20" customHeight="1">
      <c r="A454" s="185">
        <v>9</v>
      </c>
      <c r="B454" s="193" t="s">
        <v>1066</v>
      </c>
      <c r="C454" s="229" t="s">
        <v>4001</v>
      </c>
      <c r="D454" s="224" t="s">
        <v>3804</v>
      </c>
      <c r="E454" s="226"/>
      <c r="F454" s="226">
        <v>2000</v>
      </c>
      <c r="G454" s="227">
        <v>20587.930000000899</v>
      </c>
      <c r="H454" s="192" t="s">
        <v>1079</v>
      </c>
    </row>
    <row r="455" spans="1:8" ht="20" customHeight="1">
      <c r="A455" s="185">
        <v>9</v>
      </c>
      <c r="B455" s="193" t="s">
        <v>1066</v>
      </c>
      <c r="C455" s="229" t="s">
        <v>4002</v>
      </c>
      <c r="D455" s="224" t="s">
        <v>3804</v>
      </c>
      <c r="E455" s="226"/>
      <c r="F455" s="226">
        <v>40.74</v>
      </c>
      <c r="G455" s="227">
        <v>148074.84000000099</v>
      </c>
      <c r="H455" s="192" t="s">
        <v>1053</v>
      </c>
    </row>
    <row r="456" spans="1:8" ht="20" customHeight="1">
      <c r="A456" s="185">
        <v>9</v>
      </c>
      <c r="B456" s="193" t="s">
        <v>1066</v>
      </c>
      <c r="C456" s="229" t="s">
        <v>4001</v>
      </c>
      <c r="D456" s="224" t="s">
        <v>3804</v>
      </c>
      <c r="E456" s="226"/>
      <c r="F456" s="226">
        <v>2000</v>
      </c>
      <c r="G456" s="227">
        <v>410914.55000000098</v>
      </c>
      <c r="H456" s="192" t="s">
        <v>1091</v>
      </c>
    </row>
    <row r="457" spans="1:8" ht="20" customHeight="1">
      <c r="A457" s="185">
        <v>9</v>
      </c>
      <c r="B457" s="193" t="s">
        <v>1066</v>
      </c>
      <c r="C457" s="229" t="s">
        <v>4003</v>
      </c>
      <c r="D457" s="229" t="s">
        <v>3804</v>
      </c>
      <c r="E457" s="226"/>
      <c r="F457" s="226">
        <v>444</v>
      </c>
      <c r="G457" s="227">
        <v>170719.08000000101</v>
      </c>
      <c r="H457" s="192" t="s">
        <v>1093</v>
      </c>
    </row>
    <row r="458" spans="1:8" ht="20" customHeight="1">
      <c r="A458" s="185">
        <v>9</v>
      </c>
      <c r="B458" s="193" t="s">
        <v>1066</v>
      </c>
      <c r="C458" s="229" t="s">
        <v>4004</v>
      </c>
      <c r="D458" s="229" t="s">
        <v>3804</v>
      </c>
      <c r="E458" s="226"/>
      <c r="F458" s="226">
        <v>1938</v>
      </c>
      <c r="G458" s="227">
        <v>168512.09000000099</v>
      </c>
      <c r="H458" s="192" t="s">
        <v>1077</v>
      </c>
    </row>
    <row r="459" spans="1:8" ht="20" customHeight="1">
      <c r="A459" s="185">
        <v>9</v>
      </c>
      <c r="B459" s="193" t="s">
        <v>1066</v>
      </c>
      <c r="C459" s="229" t="s">
        <v>4005</v>
      </c>
      <c r="D459" s="229" t="s">
        <v>3804</v>
      </c>
      <c r="E459" s="226"/>
      <c r="F459" s="226">
        <v>2000</v>
      </c>
      <c r="G459" s="227">
        <v>166512.09000000099</v>
      </c>
      <c r="H459" s="192" t="s">
        <v>1104</v>
      </c>
    </row>
    <row r="460" spans="1:8" ht="20" customHeight="1">
      <c r="A460" s="185">
        <v>9</v>
      </c>
      <c r="B460" s="193" t="s">
        <v>1066</v>
      </c>
      <c r="C460" s="229" t="s">
        <v>4006</v>
      </c>
      <c r="D460" s="229" t="s">
        <v>3804</v>
      </c>
      <c r="E460" s="226"/>
      <c r="F460" s="226">
        <v>300</v>
      </c>
      <c r="G460" s="227">
        <v>160849.290000001</v>
      </c>
      <c r="H460" s="192" t="s">
        <v>1053</v>
      </c>
    </row>
    <row r="461" spans="1:8" ht="20" customHeight="1">
      <c r="A461" s="185">
        <v>9</v>
      </c>
      <c r="B461" s="193" t="s">
        <v>1066</v>
      </c>
      <c r="C461" s="229" t="s">
        <v>4007</v>
      </c>
      <c r="D461" s="229" t="s">
        <v>3804</v>
      </c>
      <c r="E461" s="226"/>
      <c r="F461" s="226">
        <v>300</v>
      </c>
      <c r="G461" s="227">
        <v>160549.290000001</v>
      </c>
      <c r="H461" s="192" t="s">
        <v>1053</v>
      </c>
    </row>
    <row r="462" spans="1:8" ht="20" customHeight="1">
      <c r="A462" s="185">
        <v>9</v>
      </c>
      <c r="B462" s="193" t="s">
        <v>1066</v>
      </c>
      <c r="C462" s="229" t="s">
        <v>4008</v>
      </c>
      <c r="D462" s="229" t="s">
        <v>3804</v>
      </c>
      <c r="E462" s="226"/>
      <c r="F462" s="226">
        <v>419.08</v>
      </c>
      <c r="G462" s="227">
        <v>159830.21000000101</v>
      </c>
      <c r="H462" s="192" t="s">
        <v>1124</v>
      </c>
    </row>
    <row r="463" spans="1:8" ht="20" customHeight="1">
      <c r="A463" s="185">
        <v>9</v>
      </c>
      <c r="B463" s="193" t="s">
        <v>1067</v>
      </c>
      <c r="C463" s="229" t="s">
        <v>4009</v>
      </c>
      <c r="D463" s="229" t="s">
        <v>3804</v>
      </c>
      <c r="E463" s="226"/>
      <c r="F463" s="226">
        <v>10835.56</v>
      </c>
      <c r="G463" s="227">
        <v>308462.86000000098</v>
      </c>
      <c r="H463" s="192" t="s">
        <v>3813</v>
      </c>
    </row>
    <row r="464" spans="1:8" ht="20" customHeight="1">
      <c r="A464" s="185">
        <v>9</v>
      </c>
      <c r="B464" s="193" t="s">
        <v>1067</v>
      </c>
      <c r="C464" s="229" t="s">
        <v>4010</v>
      </c>
      <c r="D464" s="229" t="s">
        <v>3804</v>
      </c>
      <c r="E464" s="226"/>
      <c r="F464" s="226">
        <v>3000</v>
      </c>
      <c r="G464" s="227">
        <v>305462.86000000098</v>
      </c>
      <c r="H464" s="192" t="s">
        <v>3818</v>
      </c>
    </row>
    <row r="465" spans="1:8" ht="20" customHeight="1">
      <c r="A465" s="185">
        <v>9</v>
      </c>
      <c r="B465" s="193" t="s">
        <v>1067</v>
      </c>
      <c r="C465" s="229" t="s">
        <v>4011</v>
      </c>
      <c r="D465" s="229" t="s">
        <v>3804</v>
      </c>
      <c r="E465" s="226"/>
      <c r="F465" s="226">
        <v>4622.0200000000004</v>
      </c>
      <c r="G465" s="227">
        <v>300402.98000000097</v>
      </c>
      <c r="H465" s="192" t="s">
        <v>1079</v>
      </c>
    </row>
    <row r="466" spans="1:8" ht="20" customHeight="1">
      <c r="A466" s="185">
        <v>9</v>
      </c>
      <c r="B466" s="193" t="s">
        <v>1067</v>
      </c>
      <c r="C466" s="229" t="s">
        <v>4012</v>
      </c>
      <c r="D466" s="229" t="s">
        <v>3804</v>
      </c>
      <c r="E466" s="226"/>
      <c r="F466" s="226">
        <v>4897.16</v>
      </c>
      <c r="G466" s="227">
        <v>295505.820000001</v>
      </c>
      <c r="H466" s="192" t="s">
        <v>1079</v>
      </c>
    </row>
    <row r="467" spans="1:8" ht="20" customHeight="1">
      <c r="A467" s="185">
        <v>9</v>
      </c>
      <c r="B467" s="193" t="s">
        <v>1067</v>
      </c>
      <c r="C467" s="229" t="s">
        <v>4013</v>
      </c>
      <c r="D467" s="229" t="s">
        <v>3804</v>
      </c>
      <c r="E467" s="226"/>
      <c r="F467" s="226">
        <v>5000</v>
      </c>
      <c r="G467" s="227">
        <v>221828.24000000101</v>
      </c>
      <c r="H467" s="192" t="s">
        <v>1091</v>
      </c>
    </row>
    <row r="468" spans="1:8" ht="20" customHeight="1">
      <c r="A468" s="185">
        <v>9</v>
      </c>
      <c r="B468" s="193" t="s">
        <v>1067</v>
      </c>
      <c r="C468" s="229" t="s">
        <v>4014</v>
      </c>
      <c r="D468" s="229" t="s">
        <v>3804</v>
      </c>
      <c r="E468" s="226"/>
      <c r="F468" s="226">
        <v>168141.06000000003</v>
      </c>
      <c r="G468" s="227">
        <v>59119.750000000997</v>
      </c>
      <c r="H468" s="192" t="s">
        <v>1087</v>
      </c>
    </row>
    <row r="469" spans="1:8" ht="20" customHeight="1">
      <c r="A469" s="185">
        <v>9</v>
      </c>
      <c r="B469" s="193" t="s">
        <v>1067</v>
      </c>
      <c r="C469" s="229" t="s">
        <v>4015</v>
      </c>
      <c r="D469" s="229" t="s">
        <v>3804</v>
      </c>
      <c r="E469" s="226"/>
      <c r="F469" s="226">
        <v>4896.79</v>
      </c>
      <c r="G469" s="227">
        <v>54222.960000001003</v>
      </c>
      <c r="H469" s="192" t="s">
        <v>1087</v>
      </c>
    </row>
    <row r="470" spans="1:8" ht="20" customHeight="1">
      <c r="A470" s="185">
        <v>9</v>
      </c>
      <c r="B470" s="193" t="s">
        <v>1067</v>
      </c>
      <c r="C470" s="229" t="s">
        <v>4016</v>
      </c>
      <c r="D470" s="229" t="s">
        <v>3804</v>
      </c>
      <c r="E470" s="226"/>
      <c r="F470" s="226">
        <v>2778.55</v>
      </c>
      <c r="G470" s="227">
        <v>123100.870000001</v>
      </c>
      <c r="H470" s="192" t="s">
        <v>1079</v>
      </c>
    </row>
    <row r="471" spans="1:8" ht="20" customHeight="1">
      <c r="A471" s="185">
        <v>9</v>
      </c>
      <c r="B471" s="193" t="s">
        <v>1067</v>
      </c>
      <c r="C471" s="229" t="s">
        <v>4017</v>
      </c>
      <c r="D471" s="229" t="s">
        <v>3804</v>
      </c>
      <c r="E471" s="226"/>
      <c r="F471" s="226">
        <v>5500</v>
      </c>
      <c r="G471" s="227">
        <v>117600.870000001</v>
      </c>
      <c r="H471" s="192" t="s">
        <v>1079</v>
      </c>
    </row>
    <row r="472" spans="1:8" ht="20" customHeight="1">
      <c r="A472" s="185">
        <v>9</v>
      </c>
      <c r="B472" s="193" t="s">
        <v>1067</v>
      </c>
      <c r="C472" s="229" t="s">
        <v>4018</v>
      </c>
      <c r="D472" s="229" t="s">
        <v>3804</v>
      </c>
      <c r="E472" s="226"/>
      <c r="F472" s="226">
        <v>18151.09</v>
      </c>
      <c r="G472" s="227">
        <v>96859.780000001003</v>
      </c>
      <c r="H472" s="192" t="s">
        <v>1087</v>
      </c>
    </row>
    <row r="473" spans="1:8" ht="20" customHeight="1">
      <c r="A473" s="185">
        <v>9</v>
      </c>
      <c r="B473" s="193" t="s">
        <v>1067</v>
      </c>
      <c r="C473" s="229" t="s">
        <v>4019</v>
      </c>
      <c r="D473" s="229" t="s">
        <v>3804</v>
      </c>
      <c r="E473" s="226"/>
      <c r="F473" s="226">
        <v>5514.22</v>
      </c>
      <c r="G473" s="227">
        <v>91345.560000001002</v>
      </c>
      <c r="H473" s="192" t="s">
        <v>1087</v>
      </c>
    </row>
    <row r="474" spans="1:8" ht="20" customHeight="1">
      <c r="A474" s="185">
        <v>9</v>
      </c>
      <c r="B474" s="193" t="s">
        <v>1067</v>
      </c>
      <c r="C474" s="229" t="s">
        <v>3883</v>
      </c>
      <c r="D474" s="229" t="s">
        <v>3804</v>
      </c>
      <c r="E474" s="226"/>
      <c r="F474" s="226">
        <v>10000</v>
      </c>
      <c r="G474" s="227">
        <v>81345.560000001002</v>
      </c>
      <c r="H474" s="192" t="s">
        <v>1124</v>
      </c>
    </row>
    <row r="475" spans="1:8" ht="20" customHeight="1">
      <c r="A475" s="185">
        <v>9</v>
      </c>
      <c r="B475" s="193" t="s">
        <v>1067</v>
      </c>
      <c r="C475" s="229" t="s">
        <v>3996</v>
      </c>
      <c r="D475" s="229" t="s">
        <v>3804</v>
      </c>
      <c r="E475" s="226"/>
      <c r="F475" s="226">
        <v>5000</v>
      </c>
      <c r="G475" s="227">
        <v>76345.560000001002</v>
      </c>
      <c r="H475" s="192" t="s">
        <v>1116</v>
      </c>
    </row>
    <row r="476" spans="1:8" ht="20" customHeight="1">
      <c r="A476" s="185">
        <v>9</v>
      </c>
      <c r="B476" s="193" t="s">
        <v>1067</v>
      </c>
      <c r="C476" s="229" t="s">
        <v>4020</v>
      </c>
      <c r="D476" s="229" t="s">
        <v>3804</v>
      </c>
      <c r="E476" s="226"/>
      <c r="F476" s="226">
        <v>7530.12</v>
      </c>
      <c r="G476" s="227">
        <v>68815.440000001006</v>
      </c>
      <c r="H476" s="192" t="s">
        <v>1087</v>
      </c>
    </row>
    <row r="477" spans="1:8" ht="20" customHeight="1">
      <c r="A477" s="185">
        <v>9</v>
      </c>
      <c r="B477" s="193" t="s">
        <v>1067</v>
      </c>
      <c r="C477" s="229" t="s">
        <v>4021</v>
      </c>
      <c r="D477" s="229" t="s">
        <v>3804</v>
      </c>
      <c r="E477" s="226"/>
      <c r="F477" s="226">
        <v>7530.12</v>
      </c>
      <c r="G477" s="227">
        <v>61285.320000000997</v>
      </c>
      <c r="H477" s="192" t="s">
        <v>1087</v>
      </c>
    </row>
    <row r="478" spans="1:8" ht="20" customHeight="1">
      <c r="A478" s="185">
        <v>9</v>
      </c>
      <c r="B478" s="193" t="s">
        <v>1067</v>
      </c>
      <c r="C478" s="229" t="s">
        <v>4022</v>
      </c>
      <c r="D478" s="229" t="s">
        <v>3804</v>
      </c>
      <c r="E478" s="226"/>
      <c r="F478" s="226">
        <v>2760</v>
      </c>
      <c r="G478" s="227">
        <v>509858.320000001</v>
      </c>
      <c r="H478" s="192" t="s">
        <v>1079</v>
      </c>
    </row>
    <row r="479" spans="1:8" ht="20" customHeight="1">
      <c r="A479" s="185">
        <v>9</v>
      </c>
      <c r="B479" s="193" t="s">
        <v>1067</v>
      </c>
      <c r="C479" s="229" t="s">
        <v>4023</v>
      </c>
      <c r="D479" s="229" t="s">
        <v>3804</v>
      </c>
      <c r="E479" s="226"/>
      <c r="F479" s="226">
        <v>220</v>
      </c>
      <c r="G479" s="227">
        <v>509638.320000001</v>
      </c>
      <c r="H479" s="192" t="s">
        <v>1053</v>
      </c>
    </row>
    <row r="480" spans="1:8" ht="20" customHeight="1">
      <c r="A480" s="185">
        <v>9</v>
      </c>
      <c r="B480" s="193" t="s">
        <v>1067</v>
      </c>
      <c r="C480" s="229" t="s">
        <v>4024</v>
      </c>
      <c r="D480" s="229" t="s">
        <v>3804</v>
      </c>
      <c r="E480" s="226"/>
      <c r="F480" s="226">
        <v>1386.42</v>
      </c>
      <c r="G480" s="227">
        <v>507801.90000000101</v>
      </c>
      <c r="H480" s="192" t="s">
        <v>1053</v>
      </c>
    </row>
    <row r="481" spans="1:8" ht="20" customHeight="1">
      <c r="A481" s="185">
        <v>9</v>
      </c>
      <c r="B481" s="193" t="s">
        <v>1067</v>
      </c>
      <c r="C481" s="229" t="s">
        <v>4025</v>
      </c>
      <c r="D481" s="229" t="s">
        <v>3804</v>
      </c>
      <c r="E481" s="226"/>
      <c r="F481" s="226">
        <v>6853.57</v>
      </c>
      <c r="G481" s="227">
        <v>258495.05000000101</v>
      </c>
      <c r="H481" s="192" t="s">
        <v>1075</v>
      </c>
    </row>
    <row r="482" spans="1:8" ht="20" customHeight="1">
      <c r="A482" s="185">
        <v>9</v>
      </c>
      <c r="B482" s="193" t="s">
        <v>1067</v>
      </c>
      <c r="C482" s="229" t="s">
        <v>4026</v>
      </c>
      <c r="D482" s="229" t="s">
        <v>3804</v>
      </c>
      <c r="E482" s="226"/>
      <c r="F482" s="226">
        <v>209</v>
      </c>
      <c r="G482" s="227">
        <v>413753.93000000098</v>
      </c>
      <c r="H482" s="192" t="s">
        <v>3815</v>
      </c>
    </row>
    <row r="483" spans="1:8" ht="20" customHeight="1">
      <c r="A483" s="185">
        <v>9</v>
      </c>
      <c r="B483" s="193" t="s">
        <v>1067</v>
      </c>
      <c r="C483" s="243" t="s">
        <v>4027</v>
      </c>
      <c r="D483" s="229" t="s">
        <v>3804</v>
      </c>
      <c r="E483" s="244"/>
      <c r="F483" s="244">
        <v>5</v>
      </c>
      <c r="G483" s="227">
        <v>400827.16000000102</v>
      </c>
      <c r="H483" s="192" t="s">
        <v>3815</v>
      </c>
    </row>
    <row r="484" spans="1:8" ht="20" customHeight="1">
      <c r="A484" s="185">
        <v>9</v>
      </c>
      <c r="B484" s="193" t="s">
        <v>1067</v>
      </c>
      <c r="C484" s="229" t="s">
        <v>4028</v>
      </c>
      <c r="D484" s="229" t="s">
        <v>3804</v>
      </c>
      <c r="E484" s="226"/>
      <c r="F484" s="226">
        <v>1460.65</v>
      </c>
      <c r="G484" s="227">
        <v>223530.390000001</v>
      </c>
      <c r="H484" s="192" t="s">
        <v>1079</v>
      </c>
    </row>
    <row r="485" spans="1:8" ht="20" customHeight="1">
      <c r="A485" s="185">
        <v>9</v>
      </c>
      <c r="B485" s="193" t="s">
        <v>1067</v>
      </c>
      <c r="C485" s="229" t="s">
        <v>4029</v>
      </c>
      <c r="D485" s="245" t="s">
        <v>3804</v>
      </c>
      <c r="E485" s="226"/>
      <c r="F485" s="226">
        <v>655</v>
      </c>
      <c r="G485" s="227">
        <v>2149353.33</v>
      </c>
      <c r="H485" s="192" t="s">
        <v>1093</v>
      </c>
    </row>
    <row r="486" spans="1:8" ht="20" customHeight="1">
      <c r="A486" s="185">
        <v>9</v>
      </c>
      <c r="B486" s="193" t="s">
        <v>1067</v>
      </c>
      <c r="C486" s="229" t="s">
        <v>4030</v>
      </c>
      <c r="D486" s="224" t="s">
        <v>3804</v>
      </c>
      <c r="E486" s="226"/>
      <c r="F486" s="226">
        <v>10000</v>
      </c>
      <c r="G486" s="227">
        <v>214271.47000000099</v>
      </c>
      <c r="H486" s="192" t="s">
        <v>3815</v>
      </c>
    </row>
    <row r="487" spans="1:8" ht="20" customHeight="1">
      <c r="A487" s="185">
        <v>9</v>
      </c>
      <c r="B487" s="193" t="s">
        <v>1067</v>
      </c>
      <c r="C487" s="229" t="s">
        <v>4031</v>
      </c>
      <c r="D487" s="229" t="s">
        <v>3804</v>
      </c>
      <c r="E487" s="226"/>
      <c r="F487" s="226">
        <v>4000</v>
      </c>
      <c r="G487" s="227">
        <v>210271.47000000099</v>
      </c>
      <c r="H487" s="192" t="s">
        <v>1098</v>
      </c>
    </row>
    <row r="488" spans="1:8" ht="20" customHeight="1">
      <c r="A488" s="185">
        <v>9</v>
      </c>
      <c r="B488" s="193" t="s">
        <v>1067</v>
      </c>
      <c r="C488" s="229" t="s">
        <v>4032</v>
      </c>
      <c r="D488" s="224" t="s">
        <v>3804</v>
      </c>
      <c r="E488" s="226"/>
      <c r="F488" s="226">
        <v>1500</v>
      </c>
      <c r="G488" s="227">
        <v>208771.47000000099</v>
      </c>
      <c r="H488" s="192" t="s">
        <v>1053</v>
      </c>
    </row>
    <row r="489" spans="1:8" ht="20" customHeight="1">
      <c r="A489" s="185">
        <v>9</v>
      </c>
      <c r="B489" s="193" t="s">
        <v>1067</v>
      </c>
      <c r="C489" s="229" t="s">
        <v>4033</v>
      </c>
      <c r="D489" s="224" t="s">
        <v>3804</v>
      </c>
      <c r="E489" s="226"/>
      <c r="F489" s="226">
        <v>15018</v>
      </c>
      <c r="G489" s="227">
        <v>193753.47000000099</v>
      </c>
      <c r="H489" s="192" t="s">
        <v>1124</v>
      </c>
    </row>
    <row r="490" spans="1:8" ht="20" customHeight="1">
      <c r="A490" s="185">
        <v>9</v>
      </c>
      <c r="B490" s="193" t="s">
        <v>1067</v>
      </c>
      <c r="C490" s="229" t="s">
        <v>4034</v>
      </c>
      <c r="D490" s="224" t="s">
        <v>3804</v>
      </c>
      <c r="E490" s="226"/>
      <c r="F490" s="226">
        <v>1120</v>
      </c>
      <c r="G490" s="227">
        <v>192633.47000000099</v>
      </c>
      <c r="H490" s="192" t="s">
        <v>1126</v>
      </c>
    </row>
    <row r="491" spans="1:8" ht="20" customHeight="1">
      <c r="A491" s="185">
        <v>9</v>
      </c>
      <c r="B491" s="193" t="s">
        <v>1067</v>
      </c>
      <c r="C491" s="229" t="s">
        <v>4035</v>
      </c>
      <c r="D491" s="224" t="s">
        <v>3804</v>
      </c>
      <c r="E491" s="226"/>
      <c r="F491" s="226">
        <v>200</v>
      </c>
      <c r="G491" s="227">
        <v>192433.47000000099</v>
      </c>
      <c r="H491" s="192" t="s">
        <v>1053</v>
      </c>
    </row>
    <row r="492" spans="1:8" ht="20" customHeight="1">
      <c r="A492" s="185">
        <v>9</v>
      </c>
      <c r="B492" s="193" t="s">
        <v>1067</v>
      </c>
      <c r="C492" s="229" t="s">
        <v>4036</v>
      </c>
      <c r="D492" s="224" t="s">
        <v>3804</v>
      </c>
      <c r="E492" s="226"/>
      <c r="F492" s="226">
        <v>62</v>
      </c>
      <c r="G492" s="227">
        <v>192371.47000000099</v>
      </c>
      <c r="H492" s="192" t="s">
        <v>3815</v>
      </c>
    </row>
    <row r="493" spans="1:8" ht="20" customHeight="1">
      <c r="A493" s="185">
        <v>9</v>
      </c>
      <c r="B493" s="193" t="s">
        <v>1068</v>
      </c>
      <c r="C493" s="229" t="s">
        <v>4037</v>
      </c>
      <c r="D493" s="224" t="s">
        <v>3804</v>
      </c>
      <c r="E493" s="226"/>
      <c r="F493" s="226">
        <v>240</v>
      </c>
      <c r="G493" s="227">
        <v>49860.990000000798</v>
      </c>
      <c r="H493" s="192" t="s">
        <v>1124</v>
      </c>
    </row>
    <row r="494" spans="1:8" ht="20" customHeight="1">
      <c r="A494" s="185">
        <v>9</v>
      </c>
      <c r="B494" s="193" t="s">
        <v>1068</v>
      </c>
      <c r="C494" s="229" t="s">
        <v>4038</v>
      </c>
      <c r="D494" s="245" t="s">
        <v>3804</v>
      </c>
      <c r="E494" s="226"/>
      <c r="F494" s="226">
        <v>10054.040000000001</v>
      </c>
      <c r="G494" s="227">
        <v>204498.670000001</v>
      </c>
      <c r="H494" s="192" t="s">
        <v>1079</v>
      </c>
    </row>
    <row r="495" spans="1:8" ht="20" customHeight="1">
      <c r="A495" s="185">
        <v>9</v>
      </c>
      <c r="B495" s="193" t="s">
        <v>1068</v>
      </c>
      <c r="C495" s="229" t="s">
        <v>4039</v>
      </c>
      <c r="D495" s="245" t="s">
        <v>3804</v>
      </c>
      <c r="E495" s="226"/>
      <c r="F495" s="226">
        <v>3720</v>
      </c>
      <c r="G495" s="227">
        <v>200778.670000001</v>
      </c>
      <c r="H495" s="192" t="s">
        <v>1075</v>
      </c>
    </row>
    <row r="496" spans="1:8" ht="20" customHeight="1">
      <c r="A496" s="185">
        <v>9</v>
      </c>
      <c r="B496" s="193" t="s">
        <v>1068</v>
      </c>
      <c r="C496" s="229" t="s">
        <v>4040</v>
      </c>
      <c r="D496" s="224" t="s">
        <v>3804</v>
      </c>
      <c r="E496" s="226"/>
      <c r="F496" s="226">
        <v>2459</v>
      </c>
      <c r="G496" s="227">
        <v>1598675.72</v>
      </c>
      <c r="H496" s="192" t="s">
        <v>1124</v>
      </c>
    </row>
    <row r="497" spans="1:8" ht="20" customHeight="1">
      <c r="A497" s="185">
        <v>9</v>
      </c>
      <c r="B497" s="193" t="s">
        <v>1068</v>
      </c>
      <c r="C497" s="229" t="s">
        <v>4041</v>
      </c>
      <c r="D497" s="224" t="s">
        <v>3804</v>
      </c>
      <c r="E497" s="226"/>
      <c r="F497" s="226">
        <v>3070</v>
      </c>
      <c r="G497" s="227">
        <v>1595605.72</v>
      </c>
      <c r="H497" s="192" t="s">
        <v>1124</v>
      </c>
    </row>
    <row r="498" spans="1:8" ht="20" customHeight="1">
      <c r="A498" s="185">
        <v>9</v>
      </c>
      <c r="B498" s="193" t="s">
        <v>1068</v>
      </c>
      <c r="C498" s="229" t="s">
        <v>4042</v>
      </c>
      <c r="D498" s="224" t="s">
        <v>3804</v>
      </c>
      <c r="E498" s="226"/>
      <c r="F498" s="226">
        <v>2233</v>
      </c>
      <c r="G498" s="227">
        <v>1593372.72</v>
      </c>
      <c r="H498" s="192" t="s">
        <v>1124</v>
      </c>
    </row>
    <row r="499" spans="1:8" ht="20" customHeight="1">
      <c r="A499" s="185">
        <v>9</v>
      </c>
      <c r="B499" s="193" t="s">
        <v>1068</v>
      </c>
      <c r="C499" s="229" t="s">
        <v>4043</v>
      </c>
      <c r="D499" s="224" t="s">
        <v>3804</v>
      </c>
      <c r="E499" s="226"/>
      <c r="F499" s="226">
        <v>50</v>
      </c>
      <c r="G499" s="227">
        <v>1593322.72</v>
      </c>
      <c r="H499" s="192" t="s">
        <v>3815</v>
      </c>
    </row>
    <row r="500" spans="1:8" ht="20" customHeight="1">
      <c r="A500" s="185">
        <v>9</v>
      </c>
      <c r="B500" s="193" t="s">
        <v>1068</v>
      </c>
      <c r="C500" s="229" t="s">
        <v>4044</v>
      </c>
      <c r="D500" s="224" t="s">
        <v>3804</v>
      </c>
      <c r="E500" s="226"/>
      <c r="F500" s="226">
        <v>404</v>
      </c>
      <c r="G500" s="227">
        <v>77383.300000000701</v>
      </c>
      <c r="H500" s="192" t="s">
        <v>1093</v>
      </c>
    </row>
    <row r="501" spans="1:8" ht="20" customHeight="1">
      <c r="A501" s="185">
        <v>9</v>
      </c>
      <c r="B501" s="193" t="s">
        <v>1068</v>
      </c>
      <c r="C501" s="248" t="s">
        <v>4045</v>
      </c>
      <c r="D501" s="224" t="s">
        <v>3804</v>
      </c>
      <c r="E501" s="226"/>
      <c r="F501" s="226">
        <v>2874.73</v>
      </c>
      <c r="G501" s="227">
        <v>80143.830000001006</v>
      </c>
      <c r="H501" s="192" t="s">
        <v>1077</v>
      </c>
    </row>
    <row r="502" spans="1:8" ht="20" customHeight="1">
      <c r="A502" s="185">
        <v>9</v>
      </c>
      <c r="B502" s="193" t="s">
        <v>1068</v>
      </c>
      <c r="C502" s="229" t="s">
        <v>4046</v>
      </c>
      <c r="D502" s="224" t="s">
        <v>3804</v>
      </c>
      <c r="E502" s="226"/>
      <c r="F502" s="226">
        <v>155910.19999999998</v>
      </c>
      <c r="G502" s="227">
        <v>238814.140000001</v>
      </c>
      <c r="H502" s="192" t="s">
        <v>1087</v>
      </c>
    </row>
    <row r="503" spans="1:8" ht="20" customHeight="1">
      <c r="A503" s="185">
        <v>9</v>
      </c>
      <c r="B503" s="193" t="s">
        <v>1068</v>
      </c>
      <c r="C503" s="229" t="s">
        <v>2230</v>
      </c>
      <c r="D503" s="224" t="s">
        <v>3804</v>
      </c>
      <c r="E503" s="226"/>
      <c r="F503" s="226">
        <v>5000</v>
      </c>
      <c r="G503" s="227">
        <v>233727.84000000099</v>
      </c>
      <c r="H503" s="192" t="s">
        <v>1116</v>
      </c>
    </row>
    <row r="504" spans="1:8" ht="20" customHeight="1">
      <c r="A504" s="185">
        <v>9</v>
      </c>
      <c r="B504" s="193" t="s">
        <v>1068</v>
      </c>
      <c r="C504" s="229" t="s">
        <v>4047</v>
      </c>
      <c r="D504" s="224" t="s">
        <v>3804</v>
      </c>
      <c r="E504" s="226"/>
      <c r="F504" s="226">
        <v>10000</v>
      </c>
      <c r="G504" s="227">
        <v>223727.84000000099</v>
      </c>
      <c r="H504" s="192" t="s">
        <v>1124</v>
      </c>
    </row>
    <row r="505" spans="1:8" ht="20" customHeight="1">
      <c r="A505" s="185">
        <v>9</v>
      </c>
      <c r="B505" s="193" t="s">
        <v>1068</v>
      </c>
      <c r="C505" s="229" t="s">
        <v>4048</v>
      </c>
      <c r="D505" s="224" t="s">
        <v>3804</v>
      </c>
      <c r="E505" s="226"/>
      <c r="F505" s="226">
        <v>10825.89</v>
      </c>
      <c r="G505" s="227">
        <v>202901.950000001</v>
      </c>
      <c r="H505" s="192" t="s">
        <v>1087</v>
      </c>
    </row>
    <row r="506" spans="1:8" ht="20" customHeight="1">
      <c r="A506" s="185">
        <v>9</v>
      </c>
      <c r="B506" s="193" t="s">
        <v>1068</v>
      </c>
      <c r="C506" s="229" t="s">
        <v>4049</v>
      </c>
      <c r="D506" s="224" t="s">
        <v>3804</v>
      </c>
      <c r="E506" s="226"/>
      <c r="F506" s="226">
        <v>10000</v>
      </c>
      <c r="G506" s="227">
        <v>572901.950000001</v>
      </c>
      <c r="H506" s="192" t="s">
        <v>1098</v>
      </c>
    </row>
    <row r="507" spans="1:8" ht="20" customHeight="1">
      <c r="A507" s="185">
        <v>9</v>
      </c>
      <c r="B507" s="193" t="s">
        <v>1068</v>
      </c>
      <c r="C507" s="229" t="s">
        <v>4050</v>
      </c>
      <c r="D507" s="224" t="s">
        <v>3804</v>
      </c>
      <c r="E507" s="226"/>
      <c r="F507" s="226">
        <v>5</v>
      </c>
      <c r="G507" s="227">
        <v>512896.950000001</v>
      </c>
      <c r="H507" s="192" t="s">
        <v>3815</v>
      </c>
    </row>
    <row r="508" spans="1:8" ht="20" customHeight="1">
      <c r="A508" s="185">
        <v>9</v>
      </c>
      <c r="B508" s="193" t="s">
        <v>1068</v>
      </c>
      <c r="C508" s="229" t="s">
        <v>4051</v>
      </c>
      <c r="D508" s="224" t="s">
        <v>3804</v>
      </c>
      <c r="E508" s="226"/>
      <c r="F508" s="226">
        <v>1128.3800000000001</v>
      </c>
      <c r="G508" s="227">
        <v>511768.570000001</v>
      </c>
      <c r="H508" s="192" t="s">
        <v>1053</v>
      </c>
    </row>
    <row r="509" spans="1:8" ht="20" customHeight="1">
      <c r="A509" s="185">
        <v>9</v>
      </c>
      <c r="B509" s="193" t="s">
        <v>1068</v>
      </c>
      <c r="C509" s="229" t="s">
        <v>4052</v>
      </c>
      <c r="D509" s="224" t="s">
        <v>3804</v>
      </c>
      <c r="E509" s="226"/>
      <c r="F509" s="226">
        <v>20</v>
      </c>
      <c r="G509" s="227">
        <v>511748.570000001</v>
      </c>
      <c r="H509" s="192" t="s">
        <v>1053</v>
      </c>
    </row>
    <row r="510" spans="1:8" ht="20" customHeight="1">
      <c r="A510" s="185">
        <v>9</v>
      </c>
      <c r="B510" s="193" t="s">
        <v>1068</v>
      </c>
      <c r="C510" s="229" t="s">
        <v>4053</v>
      </c>
      <c r="D510" s="224" t="s">
        <v>3804</v>
      </c>
      <c r="E510" s="226"/>
      <c r="F510" s="226">
        <v>30</v>
      </c>
      <c r="G510" s="227">
        <v>509412.570000001</v>
      </c>
      <c r="H510" s="192" t="s">
        <v>1053</v>
      </c>
    </row>
    <row r="511" spans="1:8" ht="20" customHeight="1">
      <c r="A511" s="185">
        <v>9</v>
      </c>
      <c r="B511" s="193" t="s">
        <v>1068</v>
      </c>
      <c r="C511" s="229" t="s">
        <v>4054</v>
      </c>
      <c r="D511" s="224" t="s">
        <v>3804</v>
      </c>
      <c r="E511" s="226"/>
      <c r="F511" s="226">
        <v>12581.14</v>
      </c>
      <c r="G511" s="227">
        <v>437065.43000000098</v>
      </c>
      <c r="H511" s="192" t="s">
        <v>1079</v>
      </c>
    </row>
    <row r="512" spans="1:8" ht="20" customHeight="1">
      <c r="A512" s="185">
        <v>9</v>
      </c>
      <c r="B512" s="193" t="s">
        <v>1068</v>
      </c>
      <c r="C512" s="229" t="s">
        <v>4055</v>
      </c>
      <c r="D512" s="224" t="s">
        <v>3804</v>
      </c>
      <c r="E512" s="226"/>
      <c r="F512" s="226">
        <v>3160</v>
      </c>
      <c r="G512" s="227">
        <v>433905.43000000098</v>
      </c>
      <c r="H512" s="192" t="s">
        <v>1075</v>
      </c>
    </row>
    <row r="513" spans="1:8" ht="20" customHeight="1">
      <c r="A513" s="185">
        <v>9</v>
      </c>
      <c r="B513" s="193" t="s">
        <v>1068</v>
      </c>
      <c r="C513" s="229" t="s">
        <v>4056</v>
      </c>
      <c r="D513" s="224" t="s">
        <v>3804</v>
      </c>
      <c r="E513" s="226"/>
      <c r="F513" s="226">
        <v>8460.69</v>
      </c>
      <c r="G513" s="227">
        <v>115138.400000001</v>
      </c>
      <c r="H513" s="192" t="s">
        <v>1087</v>
      </c>
    </row>
    <row r="514" spans="1:8" ht="20" customHeight="1">
      <c r="A514" s="185">
        <v>9</v>
      </c>
      <c r="B514" s="193" t="s">
        <v>12</v>
      </c>
      <c r="C514" s="229" t="s">
        <v>4057</v>
      </c>
      <c r="D514" s="245" t="s">
        <v>3804</v>
      </c>
      <c r="E514" s="226"/>
      <c r="F514" s="226">
        <v>4911.8</v>
      </c>
      <c r="G514" s="227">
        <v>76094.400000000896</v>
      </c>
      <c r="H514" s="192" t="s">
        <v>1075</v>
      </c>
    </row>
    <row r="515" spans="1:8" ht="20" customHeight="1">
      <c r="A515" s="185">
        <v>9</v>
      </c>
      <c r="B515" s="193" t="s">
        <v>12</v>
      </c>
      <c r="C515" s="229" t="s">
        <v>4058</v>
      </c>
      <c r="D515" s="245" t="s">
        <v>3804</v>
      </c>
      <c r="E515" s="226"/>
      <c r="F515" s="226">
        <v>3466.43</v>
      </c>
      <c r="G515" s="227">
        <v>72627.970000000903</v>
      </c>
      <c r="H515" s="192" t="s">
        <v>1075</v>
      </c>
    </row>
    <row r="516" spans="1:8" ht="20" customHeight="1">
      <c r="A516" s="185">
        <v>9</v>
      </c>
      <c r="B516" s="193" t="s">
        <v>12</v>
      </c>
      <c r="C516" s="229" t="s">
        <v>4059</v>
      </c>
      <c r="D516" s="245" t="s">
        <v>3804</v>
      </c>
      <c r="E516" s="226"/>
      <c r="F516" s="226">
        <v>2341.5</v>
      </c>
      <c r="G516" s="227">
        <v>70286.470000000903</v>
      </c>
      <c r="H516" s="192" t="s">
        <v>1075</v>
      </c>
    </row>
    <row r="517" spans="1:8" ht="20" customHeight="1">
      <c r="A517" s="185">
        <v>9</v>
      </c>
      <c r="B517" s="193" t="s">
        <v>12</v>
      </c>
      <c r="C517" s="229" t="s">
        <v>4060</v>
      </c>
      <c r="D517" s="245" t="s">
        <v>3804</v>
      </c>
      <c r="E517" s="226"/>
      <c r="F517" s="226">
        <v>6895.77</v>
      </c>
      <c r="G517" s="227">
        <v>63390.700000000899</v>
      </c>
      <c r="H517" s="192" t="s">
        <v>1075</v>
      </c>
    </row>
    <row r="518" spans="1:8" ht="20" customHeight="1">
      <c r="A518" s="185">
        <v>9</v>
      </c>
      <c r="B518" s="193" t="s">
        <v>12</v>
      </c>
      <c r="C518" s="229" t="s">
        <v>4061</v>
      </c>
      <c r="D518" s="245" t="s">
        <v>3804</v>
      </c>
      <c r="E518" s="226"/>
      <c r="F518" s="226">
        <v>491.15</v>
      </c>
      <c r="G518" s="227">
        <v>62899.550000000898</v>
      </c>
      <c r="H518" s="192" t="s">
        <v>1075</v>
      </c>
    </row>
    <row r="519" spans="1:8" ht="20" customHeight="1">
      <c r="A519" s="185">
        <v>9</v>
      </c>
      <c r="B519" s="193" t="s">
        <v>12</v>
      </c>
      <c r="C519" s="229" t="s">
        <v>4000</v>
      </c>
      <c r="D519" s="245" t="s">
        <v>3804</v>
      </c>
      <c r="E519" s="226"/>
      <c r="F519" s="226">
        <v>3000</v>
      </c>
      <c r="G519" s="227">
        <v>58521.4200000009</v>
      </c>
      <c r="H519" s="192" t="s">
        <v>1079</v>
      </c>
    </row>
    <row r="520" spans="1:8" ht="20" customHeight="1">
      <c r="A520" s="185">
        <v>9</v>
      </c>
      <c r="B520" s="193" t="s">
        <v>12</v>
      </c>
      <c r="C520" s="229" t="s">
        <v>4062</v>
      </c>
      <c r="D520" s="224" t="s">
        <v>3804</v>
      </c>
      <c r="E520" s="226"/>
      <c r="F520" s="226">
        <v>159.57</v>
      </c>
      <c r="G520" s="227">
        <v>247227.28000000099</v>
      </c>
      <c r="H520" s="192" t="s">
        <v>1053</v>
      </c>
    </row>
    <row r="521" spans="1:8" ht="20" customHeight="1">
      <c r="A521" s="185">
        <v>9</v>
      </c>
      <c r="B521" s="193" t="s">
        <v>12</v>
      </c>
      <c r="C521" s="229" t="s">
        <v>4063</v>
      </c>
      <c r="D521" s="224" t="s">
        <v>3804</v>
      </c>
      <c r="E521" s="226"/>
      <c r="F521" s="226">
        <v>135</v>
      </c>
      <c r="G521" s="227">
        <v>247092.28000000099</v>
      </c>
      <c r="H521" s="192" t="s">
        <v>1126</v>
      </c>
    </row>
    <row r="522" spans="1:8" ht="20" customHeight="1">
      <c r="A522" s="185">
        <v>9</v>
      </c>
      <c r="B522" s="193" t="s">
        <v>12</v>
      </c>
      <c r="C522" s="229" t="s">
        <v>4064</v>
      </c>
      <c r="D522" s="224" t="s">
        <v>3804</v>
      </c>
      <c r="E522" s="226"/>
      <c r="F522" s="226">
        <v>19000</v>
      </c>
      <c r="G522" s="227">
        <v>73320.510000000999</v>
      </c>
      <c r="H522" s="192" t="s">
        <v>1126</v>
      </c>
    </row>
    <row r="523" spans="1:8" ht="20" customHeight="1">
      <c r="A523" s="185">
        <v>9</v>
      </c>
      <c r="B523" s="193" t="s">
        <v>12</v>
      </c>
      <c r="C523" s="229" t="s">
        <v>2230</v>
      </c>
      <c r="D523" s="224" t="s">
        <v>3804</v>
      </c>
      <c r="E523" s="226"/>
      <c r="F523" s="226">
        <v>5000</v>
      </c>
      <c r="G523" s="227">
        <v>646960.11000000103</v>
      </c>
      <c r="H523" s="192" t="s">
        <v>1116</v>
      </c>
    </row>
    <row r="524" spans="1:8" ht="20" customHeight="1">
      <c r="A524" s="185">
        <v>9</v>
      </c>
      <c r="B524" s="193" t="s">
        <v>12</v>
      </c>
      <c r="C524" s="229" t="s">
        <v>4047</v>
      </c>
      <c r="D524" s="224" t="s">
        <v>3804</v>
      </c>
      <c r="E524" s="226"/>
      <c r="F524" s="226">
        <v>10000</v>
      </c>
      <c r="G524" s="227">
        <v>636960.11000000103</v>
      </c>
      <c r="H524" s="192" t="s">
        <v>1124</v>
      </c>
    </row>
    <row r="525" spans="1:8" ht="20" customHeight="1">
      <c r="A525" s="185">
        <v>9</v>
      </c>
      <c r="B525" s="193" t="s">
        <v>12</v>
      </c>
      <c r="C525" s="229" t="s">
        <v>4065</v>
      </c>
      <c r="D525" s="224" t="s">
        <v>3804</v>
      </c>
      <c r="E525" s="226"/>
      <c r="F525" s="226">
        <v>153341.69999999998</v>
      </c>
      <c r="G525" s="227">
        <v>312625.03000000102</v>
      </c>
      <c r="H525" s="192" t="s">
        <v>1087</v>
      </c>
    </row>
    <row r="526" spans="1:8" ht="20" customHeight="1">
      <c r="A526" s="185">
        <v>9</v>
      </c>
      <c r="B526" s="193" t="s">
        <v>12</v>
      </c>
      <c r="C526" s="229" t="s">
        <v>4066</v>
      </c>
      <c r="D526" s="224" t="s">
        <v>3804</v>
      </c>
      <c r="E526" s="226"/>
      <c r="F526" s="226">
        <v>3570</v>
      </c>
      <c r="G526" s="227">
        <v>340096.03000000102</v>
      </c>
      <c r="H526" s="192" t="s">
        <v>1104</v>
      </c>
    </row>
    <row r="527" spans="1:8" ht="20" customHeight="1">
      <c r="A527" s="185">
        <v>9</v>
      </c>
      <c r="B527" s="193" t="s">
        <v>12</v>
      </c>
      <c r="C527" s="229" t="s">
        <v>4067</v>
      </c>
      <c r="D527" s="224" t="s">
        <v>3804</v>
      </c>
      <c r="E527" s="226"/>
      <c r="F527" s="226">
        <v>20135</v>
      </c>
      <c r="G527" s="227">
        <v>267682.03000000102</v>
      </c>
      <c r="H527" s="192" t="s">
        <v>1126</v>
      </c>
    </row>
    <row r="528" spans="1:8" ht="20" customHeight="1">
      <c r="A528" s="185">
        <v>9</v>
      </c>
      <c r="B528" s="193" t="s">
        <v>12</v>
      </c>
      <c r="C528" s="229" t="s">
        <v>4068</v>
      </c>
      <c r="D528" s="224" t="s">
        <v>3804</v>
      </c>
      <c r="E528" s="226"/>
      <c r="F528" s="226">
        <v>107</v>
      </c>
      <c r="G528" s="227">
        <v>267568.760000001</v>
      </c>
      <c r="H528" s="192" t="s">
        <v>3811</v>
      </c>
    </row>
    <row r="529" spans="1:8" ht="20" customHeight="1">
      <c r="A529" s="185">
        <v>9</v>
      </c>
      <c r="B529" s="193" t="s">
        <v>12</v>
      </c>
      <c r="C529" s="229" t="s">
        <v>4069</v>
      </c>
      <c r="D529" s="224" t="s">
        <v>3804</v>
      </c>
      <c r="E529" s="226"/>
      <c r="F529" s="226">
        <v>2760</v>
      </c>
      <c r="G529" s="227">
        <v>226347.97000000099</v>
      </c>
      <c r="H529" s="192" t="s">
        <v>1075</v>
      </c>
    </row>
    <row r="530" spans="1:8" ht="20" customHeight="1">
      <c r="A530" s="185">
        <v>9</v>
      </c>
      <c r="B530" s="193" t="s">
        <v>12</v>
      </c>
      <c r="C530" s="229" t="s">
        <v>4070</v>
      </c>
      <c r="D530" s="224" t="s">
        <v>3804</v>
      </c>
      <c r="E530" s="226"/>
      <c r="F530" s="226">
        <v>20149.28</v>
      </c>
      <c r="G530" s="227">
        <v>206198.69000000099</v>
      </c>
      <c r="H530" s="192" t="s">
        <v>1079</v>
      </c>
    </row>
    <row r="531" spans="1:8" ht="20" customHeight="1">
      <c r="A531" s="185">
        <v>9</v>
      </c>
      <c r="B531" s="193" t="s">
        <v>12</v>
      </c>
      <c r="C531" s="229" t="s">
        <v>4071</v>
      </c>
      <c r="D531" s="224" t="s">
        <v>3804</v>
      </c>
      <c r="E531" s="226"/>
      <c r="F531" s="226">
        <v>360</v>
      </c>
      <c r="G531" s="227">
        <v>85110.7900000011</v>
      </c>
      <c r="H531" s="192" t="s">
        <v>1079</v>
      </c>
    </row>
    <row r="532" spans="1:8" ht="20" customHeight="1">
      <c r="A532" s="185">
        <v>10</v>
      </c>
      <c r="B532" s="212" t="s">
        <v>1063</v>
      </c>
      <c r="C532" s="202" t="s">
        <v>3805</v>
      </c>
      <c r="D532" s="203" t="s">
        <v>3804</v>
      </c>
      <c r="E532" s="204"/>
      <c r="F532" s="204">
        <v>15</v>
      </c>
      <c r="G532" s="205">
        <v>1017658.3799999999</v>
      </c>
      <c r="H532" s="192" t="s">
        <v>3805</v>
      </c>
    </row>
    <row r="533" spans="1:8" ht="20" customHeight="1">
      <c r="A533" s="185">
        <v>10</v>
      </c>
      <c r="B533" s="212" t="s">
        <v>1063</v>
      </c>
      <c r="C533" s="202" t="s">
        <v>3805</v>
      </c>
      <c r="D533" s="203" t="s">
        <v>3804</v>
      </c>
      <c r="E533" s="204"/>
      <c r="F533" s="204">
        <v>15</v>
      </c>
      <c r="G533" s="205">
        <v>1004307.9599999998</v>
      </c>
      <c r="H533" s="192" t="s">
        <v>3805</v>
      </c>
    </row>
    <row r="534" spans="1:8" ht="20" customHeight="1">
      <c r="A534" s="185">
        <v>10</v>
      </c>
      <c r="B534" s="193" t="s">
        <v>1064</v>
      </c>
      <c r="C534" s="202" t="s">
        <v>3805</v>
      </c>
      <c r="D534" s="203" t="s">
        <v>3804</v>
      </c>
      <c r="E534" s="204"/>
      <c r="F534" s="204">
        <v>15</v>
      </c>
      <c r="G534" s="205">
        <v>516768.10999999987</v>
      </c>
      <c r="H534" s="192" t="s">
        <v>3805</v>
      </c>
    </row>
    <row r="535" spans="1:8" ht="20" customHeight="1">
      <c r="A535" s="185">
        <v>10</v>
      </c>
      <c r="B535" s="193" t="s">
        <v>1064</v>
      </c>
      <c r="C535" s="202" t="s">
        <v>3805</v>
      </c>
      <c r="D535" s="203" t="s">
        <v>3804</v>
      </c>
      <c r="E535" s="204"/>
      <c r="F535" s="204">
        <v>20</v>
      </c>
      <c r="G535" s="205">
        <v>1707183.94</v>
      </c>
      <c r="H535" s="192" t="s">
        <v>3805</v>
      </c>
    </row>
    <row r="536" spans="1:8" ht="20" customHeight="1">
      <c r="A536" s="185">
        <v>10</v>
      </c>
      <c r="B536" s="193" t="s">
        <v>1064</v>
      </c>
      <c r="C536" s="202" t="s">
        <v>3805</v>
      </c>
      <c r="D536" s="203" t="s">
        <v>3804</v>
      </c>
      <c r="E536" s="204"/>
      <c r="F536" s="204">
        <v>15</v>
      </c>
      <c r="G536" s="205">
        <v>1707168.94</v>
      </c>
      <c r="H536" s="192" t="s">
        <v>3805</v>
      </c>
    </row>
    <row r="537" spans="1:8" ht="20" customHeight="1">
      <c r="A537" s="185">
        <v>10</v>
      </c>
      <c r="B537" s="193" t="s">
        <v>1064</v>
      </c>
      <c r="C537" s="210" t="s">
        <v>3805</v>
      </c>
      <c r="D537" s="203" t="s">
        <v>3804</v>
      </c>
      <c r="E537" s="204"/>
      <c r="F537" s="204">
        <v>15</v>
      </c>
      <c r="G537" s="205">
        <v>597153.93999999994</v>
      </c>
      <c r="H537" s="192" t="s">
        <v>3805</v>
      </c>
    </row>
    <row r="538" spans="1:8" ht="20" customHeight="1">
      <c r="A538" s="185">
        <v>10</v>
      </c>
      <c r="B538" s="193" t="s">
        <v>1064</v>
      </c>
      <c r="C538" s="210" t="s">
        <v>3805</v>
      </c>
      <c r="D538" s="203" t="s">
        <v>3804</v>
      </c>
      <c r="E538" s="204"/>
      <c r="F538" s="204">
        <v>20</v>
      </c>
      <c r="G538" s="205">
        <v>47133.939999999944</v>
      </c>
      <c r="H538" s="192" t="s">
        <v>3805</v>
      </c>
    </row>
    <row r="539" spans="1:8" ht="20" customHeight="1">
      <c r="A539" s="185">
        <v>10</v>
      </c>
      <c r="B539" s="193" t="s">
        <v>1064</v>
      </c>
      <c r="C539" s="210" t="s">
        <v>3805</v>
      </c>
      <c r="D539" s="203" t="s">
        <v>3804</v>
      </c>
      <c r="E539" s="204"/>
      <c r="F539" s="204">
        <v>9</v>
      </c>
      <c r="G539" s="205">
        <v>4455.4999999999418</v>
      </c>
      <c r="H539" s="192" t="s">
        <v>3805</v>
      </c>
    </row>
    <row r="540" spans="1:8" ht="20" customHeight="1">
      <c r="A540" s="185">
        <v>10</v>
      </c>
      <c r="B540" s="193" t="s">
        <v>1044</v>
      </c>
      <c r="C540" s="210" t="s">
        <v>4072</v>
      </c>
      <c r="D540" s="203" t="s">
        <v>3804</v>
      </c>
      <c r="E540" s="204"/>
      <c r="F540" s="204">
        <v>100</v>
      </c>
      <c r="G540" s="205">
        <v>16605.489999999947</v>
      </c>
      <c r="H540" s="192" t="s">
        <v>3805</v>
      </c>
    </row>
    <row r="541" spans="1:8" ht="20" customHeight="1">
      <c r="A541" s="185">
        <v>10</v>
      </c>
      <c r="B541" s="193" t="s">
        <v>1044</v>
      </c>
      <c r="C541" s="210" t="s">
        <v>3805</v>
      </c>
      <c r="D541" s="203" t="s">
        <v>3804</v>
      </c>
      <c r="E541" s="204"/>
      <c r="F541" s="204">
        <v>4.5</v>
      </c>
      <c r="G541" s="205">
        <v>600.98999999994703</v>
      </c>
      <c r="H541" s="192" t="s">
        <v>3805</v>
      </c>
    </row>
    <row r="542" spans="1:8" ht="20" customHeight="1">
      <c r="A542" s="185">
        <v>10</v>
      </c>
      <c r="B542" s="193" t="s">
        <v>1065</v>
      </c>
      <c r="C542" s="210" t="s">
        <v>4073</v>
      </c>
      <c r="D542" s="203" t="s">
        <v>3804</v>
      </c>
      <c r="E542" s="204"/>
      <c r="F542" s="204">
        <v>5</v>
      </c>
      <c r="G542" s="205">
        <v>14666.089999999949</v>
      </c>
      <c r="H542" s="192" t="s">
        <v>3805</v>
      </c>
    </row>
    <row r="543" spans="1:8" ht="20" customHeight="1">
      <c r="A543" s="185">
        <v>10</v>
      </c>
      <c r="B543" s="193" t="s">
        <v>1065</v>
      </c>
      <c r="C543" s="210" t="s">
        <v>4074</v>
      </c>
      <c r="D543" s="203" t="s">
        <v>3804</v>
      </c>
      <c r="E543" s="204"/>
      <c r="F543" s="204">
        <v>360</v>
      </c>
      <c r="G543" s="205">
        <v>14306.089999999949</v>
      </c>
      <c r="H543" s="192" t="s">
        <v>3805</v>
      </c>
    </row>
    <row r="544" spans="1:8" ht="20" customHeight="1">
      <c r="A544" s="185">
        <v>10</v>
      </c>
      <c r="B544" s="193" t="s">
        <v>1066</v>
      </c>
      <c r="C544" s="210" t="s">
        <v>4072</v>
      </c>
      <c r="D544" s="203" t="s">
        <v>3804</v>
      </c>
      <c r="E544" s="204"/>
      <c r="F544" s="204">
        <v>100</v>
      </c>
      <c r="G544" s="205">
        <v>11456.079999999949</v>
      </c>
      <c r="H544" s="192" t="s">
        <v>3805</v>
      </c>
    </row>
    <row r="545" spans="1:8" ht="20" customHeight="1">
      <c r="A545" s="185">
        <v>10</v>
      </c>
      <c r="B545" s="193" t="s">
        <v>1066</v>
      </c>
      <c r="C545" s="210" t="s">
        <v>4075</v>
      </c>
      <c r="D545" s="203" t="s">
        <v>3804</v>
      </c>
      <c r="E545" s="204"/>
      <c r="F545" s="204">
        <v>100</v>
      </c>
      <c r="G545" s="205">
        <v>11356.079999999949</v>
      </c>
      <c r="H545" s="192" t="s">
        <v>1053</v>
      </c>
    </row>
    <row r="546" spans="1:8" ht="20" customHeight="1">
      <c r="A546" s="185">
        <v>10</v>
      </c>
      <c r="B546" s="193" t="s">
        <v>1066</v>
      </c>
      <c r="C546" s="210" t="s">
        <v>3805</v>
      </c>
      <c r="D546" s="203" t="s">
        <v>3804</v>
      </c>
      <c r="E546" s="204"/>
      <c r="F546" s="204">
        <v>9</v>
      </c>
      <c r="G546" s="205">
        <v>347.079999999949</v>
      </c>
      <c r="H546" s="192" t="s">
        <v>3805</v>
      </c>
    </row>
    <row r="547" spans="1:8" ht="20" customHeight="1">
      <c r="A547" s="185">
        <v>10</v>
      </c>
      <c r="B547" s="193" t="s">
        <v>1068</v>
      </c>
      <c r="C547" s="210" t="s">
        <v>3805</v>
      </c>
      <c r="D547" s="203" t="s">
        <v>3804</v>
      </c>
      <c r="E547" s="204"/>
      <c r="F547" s="204">
        <v>9</v>
      </c>
      <c r="G547" s="205">
        <v>329.74999999995089</v>
      </c>
      <c r="H547" s="192" t="s">
        <v>3805</v>
      </c>
    </row>
    <row r="548" spans="1:8" ht="20" customHeight="1">
      <c r="A548" s="185">
        <v>10</v>
      </c>
      <c r="B548" s="193" t="s">
        <v>1068</v>
      </c>
      <c r="C548" s="210" t="s">
        <v>3805</v>
      </c>
      <c r="D548" s="203" t="s">
        <v>3804</v>
      </c>
      <c r="E548" s="204"/>
      <c r="F548" s="204">
        <v>360</v>
      </c>
      <c r="G548" s="205">
        <v>3606.3699999999531</v>
      </c>
      <c r="H548" s="192" t="s">
        <v>3805</v>
      </c>
    </row>
    <row r="549" spans="1:8" ht="20" customHeight="1">
      <c r="A549" s="185">
        <v>18</v>
      </c>
      <c r="B549" s="193" t="s">
        <v>1065</v>
      </c>
      <c r="C549" s="202" t="s">
        <v>4073</v>
      </c>
      <c r="D549" s="203" t="s">
        <v>3804</v>
      </c>
      <c r="E549" s="204"/>
      <c r="F549" s="204">
        <v>5</v>
      </c>
      <c r="G549" s="205">
        <v>1610.52</v>
      </c>
      <c r="H549" s="192" t="s">
        <v>3805</v>
      </c>
    </row>
    <row r="550" spans="1:8" ht="20" customHeight="1">
      <c r="A550" s="185">
        <v>18</v>
      </c>
      <c r="B550" s="193" t="s">
        <v>1068</v>
      </c>
      <c r="C550" s="202" t="s">
        <v>4076</v>
      </c>
      <c r="D550" s="203" t="s">
        <v>3804</v>
      </c>
      <c r="E550" s="204"/>
      <c r="F550" s="204">
        <v>100</v>
      </c>
      <c r="G550" s="205">
        <v>1510.52</v>
      </c>
      <c r="H550" s="192" t="s">
        <v>3805</v>
      </c>
    </row>
    <row r="551" spans="1:8" ht="20" customHeight="1">
      <c r="A551" s="185">
        <v>18</v>
      </c>
      <c r="B551" s="193" t="s">
        <v>1068</v>
      </c>
      <c r="C551" s="202" t="s">
        <v>4076</v>
      </c>
      <c r="D551" s="203" t="s">
        <v>3804</v>
      </c>
      <c r="E551" s="204"/>
      <c r="F551" s="204">
        <v>100</v>
      </c>
      <c r="G551" s="205">
        <v>1410.52</v>
      </c>
      <c r="H551" s="192" t="s">
        <v>3805</v>
      </c>
    </row>
    <row r="552" spans="1:8" ht="20" customHeight="1">
      <c r="A552" s="185">
        <v>18</v>
      </c>
      <c r="B552" s="193" t="s">
        <v>1068</v>
      </c>
      <c r="C552" s="202" t="s">
        <v>4074</v>
      </c>
      <c r="D552" s="203" t="s">
        <v>3804</v>
      </c>
      <c r="E552" s="204"/>
      <c r="F552" s="204">
        <v>360</v>
      </c>
      <c r="G552" s="205">
        <v>1050.52</v>
      </c>
      <c r="H552" s="192" t="s">
        <v>3805</v>
      </c>
    </row>
    <row r="553" spans="1:8" ht="20" customHeight="1">
      <c r="A553" s="185">
        <v>18</v>
      </c>
      <c r="B553" s="193" t="s">
        <v>1068</v>
      </c>
      <c r="C553" s="202" t="s">
        <v>4077</v>
      </c>
      <c r="D553" s="203" t="s">
        <v>3804</v>
      </c>
      <c r="E553" s="204"/>
      <c r="F553" s="204">
        <v>160</v>
      </c>
      <c r="G553" s="205">
        <v>890.720000000205</v>
      </c>
      <c r="H553" s="192" t="s">
        <v>3805</v>
      </c>
    </row>
    <row r="554" spans="1:8" ht="20" customHeight="1">
      <c r="A554" s="185">
        <v>18</v>
      </c>
      <c r="B554" s="193" t="s">
        <v>12</v>
      </c>
      <c r="C554" s="202" t="s">
        <v>4075</v>
      </c>
      <c r="D554" s="203" t="s">
        <v>3804</v>
      </c>
      <c r="E554" s="204"/>
      <c r="F554" s="204">
        <v>100</v>
      </c>
      <c r="G554" s="205">
        <v>790.720000000205</v>
      </c>
      <c r="H554" s="192" t="s">
        <v>1053</v>
      </c>
    </row>
    <row r="555" spans="1:8" ht="20" customHeight="1">
      <c r="A555" s="185">
        <v>19</v>
      </c>
      <c r="B555" s="193" t="s">
        <v>1057</v>
      </c>
      <c r="C555" s="202" t="s">
        <v>4078</v>
      </c>
      <c r="D555" s="203" t="s">
        <v>3804</v>
      </c>
      <c r="E555" s="204"/>
      <c r="F555" s="204">
        <v>600</v>
      </c>
      <c r="G555" s="205">
        <v>26280.68</v>
      </c>
      <c r="H555" s="192" t="s">
        <v>3805</v>
      </c>
    </row>
    <row r="556" spans="1:8" ht="20" customHeight="1">
      <c r="A556" s="185">
        <v>19</v>
      </c>
      <c r="B556" s="212" t="s">
        <v>1063</v>
      </c>
      <c r="C556" s="202" t="s">
        <v>4079</v>
      </c>
      <c r="D556" s="203" t="s">
        <v>3804</v>
      </c>
      <c r="E556" s="204"/>
      <c r="F556" s="204">
        <v>1620.35</v>
      </c>
      <c r="G556" s="205"/>
      <c r="H556" s="192" t="s">
        <v>1097</v>
      </c>
    </row>
    <row r="557" spans="1:8" ht="20" customHeight="1">
      <c r="A557" s="185">
        <v>20</v>
      </c>
      <c r="B557" s="193" t="s">
        <v>1048</v>
      </c>
      <c r="C557" s="202" t="s">
        <v>4080</v>
      </c>
      <c r="D557" s="203" t="s">
        <v>3804</v>
      </c>
      <c r="E557" s="204"/>
      <c r="F557" s="204">
        <v>4500</v>
      </c>
      <c r="G557" s="205">
        <v>83795.14</v>
      </c>
      <c r="H557" s="192" t="s">
        <v>1087</v>
      </c>
    </row>
    <row r="558" spans="1:8" ht="20" customHeight="1">
      <c r="A558" s="185">
        <v>20</v>
      </c>
      <c r="B558" s="193" t="s">
        <v>1048</v>
      </c>
      <c r="C558" s="202" t="s">
        <v>4081</v>
      </c>
      <c r="D558" s="203" t="s">
        <v>3804</v>
      </c>
      <c r="E558" s="204"/>
      <c r="F558" s="204">
        <v>4500</v>
      </c>
      <c r="G558" s="205">
        <v>79295.14</v>
      </c>
      <c r="H558" s="192" t="s">
        <v>1087</v>
      </c>
    </row>
    <row r="559" spans="1:8" ht="20" customHeight="1">
      <c r="A559" s="185">
        <v>20</v>
      </c>
      <c r="B559" s="193" t="s">
        <v>1048</v>
      </c>
      <c r="C559" s="202" t="s">
        <v>4082</v>
      </c>
      <c r="D559" s="203" t="s">
        <v>3804</v>
      </c>
      <c r="E559" s="204"/>
      <c r="F559" s="204">
        <v>180</v>
      </c>
      <c r="G559" s="205">
        <v>79115.14</v>
      </c>
      <c r="H559" s="192" t="s">
        <v>1126</v>
      </c>
    </row>
    <row r="560" spans="1:8" ht="20" customHeight="1">
      <c r="A560" s="185">
        <v>20</v>
      </c>
      <c r="B560" s="193" t="s">
        <v>1048</v>
      </c>
      <c r="C560" s="202" t="s">
        <v>4083</v>
      </c>
      <c r="D560" s="203" t="s">
        <v>3804</v>
      </c>
      <c r="E560" s="204"/>
      <c r="F560" s="204">
        <v>30</v>
      </c>
      <c r="G560" s="205">
        <v>79085.14</v>
      </c>
      <c r="H560" s="192" t="s">
        <v>3805</v>
      </c>
    </row>
    <row r="561" spans="1:8" ht="20" customHeight="1">
      <c r="A561" s="185">
        <v>20</v>
      </c>
      <c r="B561" s="193" t="s">
        <v>1057</v>
      </c>
      <c r="C561" s="202" t="s">
        <v>4084</v>
      </c>
      <c r="D561" s="203" t="s">
        <v>3804</v>
      </c>
      <c r="E561" s="204"/>
      <c r="F561" s="204">
        <v>15.6</v>
      </c>
      <c r="G561" s="205">
        <v>79069.539999999994</v>
      </c>
      <c r="H561" s="192" t="s">
        <v>3805</v>
      </c>
    </row>
    <row r="562" spans="1:8" ht="20" customHeight="1">
      <c r="A562" s="185">
        <v>20</v>
      </c>
      <c r="B562" s="193" t="s">
        <v>1057</v>
      </c>
      <c r="C562" s="202" t="s">
        <v>4085</v>
      </c>
      <c r="D562" s="203" t="s">
        <v>3804</v>
      </c>
      <c r="E562" s="204"/>
      <c r="F562" s="204">
        <v>18.72</v>
      </c>
      <c r="G562" s="205">
        <v>79050.820000000007</v>
      </c>
      <c r="H562" s="192" t="s">
        <v>3805</v>
      </c>
    </row>
    <row r="563" spans="1:8" ht="20" customHeight="1">
      <c r="A563" s="185">
        <v>20</v>
      </c>
      <c r="B563" s="193" t="s">
        <v>1057</v>
      </c>
      <c r="C563" s="202" t="s">
        <v>4086</v>
      </c>
      <c r="D563" s="203" t="s">
        <v>3804</v>
      </c>
      <c r="E563" s="204"/>
      <c r="F563" s="204">
        <v>1180.1199999999999</v>
      </c>
      <c r="G563" s="205">
        <v>29450.7</v>
      </c>
      <c r="H563" s="192" t="s">
        <v>1087</v>
      </c>
    </row>
    <row r="564" spans="1:8" ht="20" customHeight="1">
      <c r="A564" s="185">
        <v>20</v>
      </c>
      <c r="B564" s="193" t="s">
        <v>1057</v>
      </c>
      <c r="C564" s="202" t="s">
        <v>4087</v>
      </c>
      <c r="D564" s="203" t="s">
        <v>3804</v>
      </c>
      <c r="E564" s="204"/>
      <c r="F564" s="204">
        <v>4500</v>
      </c>
      <c r="G564" s="205">
        <v>24950.7</v>
      </c>
      <c r="H564" s="192" t="s">
        <v>1087</v>
      </c>
    </row>
    <row r="565" spans="1:8" ht="20" customHeight="1">
      <c r="A565" s="185">
        <v>20</v>
      </c>
      <c r="B565" s="193" t="s">
        <v>1057</v>
      </c>
      <c r="C565" s="202" t="s">
        <v>4088</v>
      </c>
      <c r="D565" s="203" t="s">
        <v>3804</v>
      </c>
      <c r="E565" s="204"/>
      <c r="F565" s="204">
        <v>4500</v>
      </c>
      <c r="G565" s="205">
        <v>20450.7</v>
      </c>
      <c r="H565" s="192" t="s">
        <v>1087</v>
      </c>
    </row>
    <row r="566" spans="1:8" ht="20" customHeight="1">
      <c r="A566" s="185">
        <v>20</v>
      </c>
      <c r="B566" s="193" t="s">
        <v>1057</v>
      </c>
      <c r="C566" s="202" t="s">
        <v>4083</v>
      </c>
      <c r="D566" s="203" t="s">
        <v>3804</v>
      </c>
      <c r="E566" s="204"/>
      <c r="F566" s="204">
        <v>30</v>
      </c>
      <c r="G566" s="205">
        <v>20420.7</v>
      </c>
      <c r="H566" s="192" t="s">
        <v>3805</v>
      </c>
    </row>
    <row r="567" spans="1:8" ht="20" customHeight="1">
      <c r="A567" s="185">
        <v>20</v>
      </c>
      <c r="B567" s="212" t="s">
        <v>1063</v>
      </c>
      <c r="C567" s="202" t="s">
        <v>4084</v>
      </c>
      <c r="D567" s="203" t="s">
        <v>3804</v>
      </c>
      <c r="E567" s="204"/>
      <c r="F567" s="204">
        <v>12</v>
      </c>
      <c r="G567" s="205">
        <v>20408.7</v>
      </c>
      <c r="H567" s="192" t="s">
        <v>3805</v>
      </c>
    </row>
    <row r="568" spans="1:8" ht="20" customHeight="1">
      <c r="A568" s="185">
        <v>20</v>
      </c>
      <c r="B568" s="212" t="s">
        <v>1063</v>
      </c>
      <c r="C568" s="209" t="s">
        <v>4083</v>
      </c>
      <c r="D568" s="203" t="s">
        <v>3804</v>
      </c>
      <c r="E568" s="204"/>
      <c r="F568" s="204">
        <v>30</v>
      </c>
      <c r="G568" s="205">
        <v>50366.41</v>
      </c>
      <c r="H568" s="192" t="s">
        <v>3805</v>
      </c>
    </row>
    <row r="569" spans="1:8" ht="20" customHeight="1">
      <c r="A569" s="185">
        <v>20</v>
      </c>
      <c r="B569" s="193" t="s">
        <v>1064</v>
      </c>
      <c r="C569" s="202" t="s">
        <v>4089</v>
      </c>
      <c r="D569" s="203" t="s">
        <v>3804</v>
      </c>
      <c r="E569" s="204"/>
      <c r="F569" s="204">
        <v>1180.1199999999999</v>
      </c>
      <c r="G569" s="205">
        <v>49186.29</v>
      </c>
      <c r="H569" s="192" t="s">
        <v>1087</v>
      </c>
    </row>
    <row r="570" spans="1:8" ht="20" customHeight="1">
      <c r="A570" s="185">
        <v>20</v>
      </c>
      <c r="B570" s="193" t="s">
        <v>1064</v>
      </c>
      <c r="C570" s="202" t="s">
        <v>4090</v>
      </c>
      <c r="D570" s="203" t="s">
        <v>3804</v>
      </c>
      <c r="E570" s="204"/>
      <c r="F570" s="204">
        <v>4500</v>
      </c>
      <c r="G570" s="205">
        <v>44686.29</v>
      </c>
      <c r="H570" s="192" t="s">
        <v>1087</v>
      </c>
    </row>
    <row r="571" spans="1:8" ht="20" customHeight="1">
      <c r="A571" s="185">
        <v>20</v>
      </c>
      <c r="B571" s="193" t="s">
        <v>1064</v>
      </c>
      <c r="C571" s="202" t="s">
        <v>4091</v>
      </c>
      <c r="D571" s="203" t="s">
        <v>3804</v>
      </c>
      <c r="E571" s="204"/>
      <c r="F571" s="204">
        <v>4500</v>
      </c>
      <c r="G571" s="205">
        <v>40186.29</v>
      </c>
      <c r="H571" s="192" t="s">
        <v>1087</v>
      </c>
    </row>
    <row r="572" spans="1:8" ht="20" customHeight="1">
      <c r="A572" s="185">
        <v>20</v>
      </c>
      <c r="B572" s="193" t="s">
        <v>1064</v>
      </c>
      <c r="C572" s="202" t="s">
        <v>4092</v>
      </c>
      <c r="D572" s="203" t="s">
        <v>3804</v>
      </c>
      <c r="E572" s="204"/>
      <c r="F572" s="204">
        <v>1080.9100000000001</v>
      </c>
      <c r="G572" s="205">
        <v>39105.379999999997</v>
      </c>
      <c r="H572" s="192" t="s">
        <v>1087</v>
      </c>
    </row>
    <row r="573" spans="1:8" ht="20" customHeight="1">
      <c r="A573" s="185">
        <v>20</v>
      </c>
      <c r="B573" s="193" t="s">
        <v>1064</v>
      </c>
      <c r="C573" s="202" t="s">
        <v>4093</v>
      </c>
      <c r="D573" s="203" t="s">
        <v>3804</v>
      </c>
      <c r="E573" s="204"/>
      <c r="F573" s="204">
        <v>1187.5</v>
      </c>
      <c r="G573" s="205">
        <v>37917.879999999997</v>
      </c>
      <c r="H573" s="192" t="s">
        <v>1087</v>
      </c>
    </row>
    <row r="574" spans="1:8" ht="20" customHeight="1">
      <c r="A574" s="185">
        <v>20</v>
      </c>
      <c r="B574" s="193" t="s">
        <v>1064</v>
      </c>
      <c r="C574" s="202" t="s">
        <v>4084</v>
      </c>
      <c r="D574" s="203" t="s">
        <v>3804</v>
      </c>
      <c r="E574" s="204"/>
      <c r="F574" s="204">
        <v>12</v>
      </c>
      <c r="G574" s="205">
        <v>37905.879999999997</v>
      </c>
      <c r="H574" s="192" t="s">
        <v>3805</v>
      </c>
    </row>
    <row r="575" spans="1:8" ht="20" customHeight="1">
      <c r="A575" s="185">
        <v>20</v>
      </c>
      <c r="B575" s="193" t="s">
        <v>1064</v>
      </c>
      <c r="C575" s="202" t="s">
        <v>4094</v>
      </c>
      <c r="D575" s="203" t="s">
        <v>3804</v>
      </c>
      <c r="E575" s="204"/>
      <c r="F575" s="204">
        <v>33262.839999999997</v>
      </c>
      <c r="G575" s="205">
        <v>24643.040000000001</v>
      </c>
      <c r="H575" s="192" t="s">
        <v>1098</v>
      </c>
    </row>
    <row r="576" spans="1:8" ht="20" customHeight="1">
      <c r="A576" s="185">
        <v>20</v>
      </c>
      <c r="B576" s="193" t="s">
        <v>1064</v>
      </c>
      <c r="C576" s="202" t="s">
        <v>4095</v>
      </c>
      <c r="D576" s="203" t="s">
        <v>3804</v>
      </c>
      <c r="E576" s="204"/>
      <c r="F576" s="204">
        <v>15711.52</v>
      </c>
      <c r="G576" s="205">
        <v>8931.5200000000295</v>
      </c>
      <c r="H576" s="192" t="s">
        <v>1098</v>
      </c>
    </row>
    <row r="577" spans="1:8" ht="20" customHeight="1">
      <c r="A577" s="185">
        <v>20</v>
      </c>
      <c r="B577" s="193" t="s">
        <v>1064</v>
      </c>
      <c r="C577" s="210" t="s">
        <v>4096</v>
      </c>
      <c r="D577" s="203" t="s">
        <v>3804</v>
      </c>
      <c r="E577" s="204"/>
      <c r="F577" s="204">
        <v>1180.1199999999999</v>
      </c>
      <c r="G577" s="205">
        <v>31294.53</v>
      </c>
      <c r="H577" s="192" t="s">
        <v>1087</v>
      </c>
    </row>
    <row r="578" spans="1:8" ht="20" customHeight="1">
      <c r="A578" s="185">
        <v>20</v>
      </c>
      <c r="B578" s="193" t="s">
        <v>1064</v>
      </c>
      <c r="C578" s="210" t="s">
        <v>4097</v>
      </c>
      <c r="D578" s="203" t="s">
        <v>3804</v>
      </c>
      <c r="E578" s="204"/>
      <c r="F578" s="204">
        <v>4500</v>
      </c>
      <c r="G578" s="205">
        <v>26794.53</v>
      </c>
      <c r="H578" s="192" t="s">
        <v>1087</v>
      </c>
    </row>
    <row r="579" spans="1:8" ht="20" customHeight="1">
      <c r="A579" s="185">
        <v>20</v>
      </c>
      <c r="B579" s="193" t="s">
        <v>1064</v>
      </c>
      <c r="C579" s="210" t="s">
        <v>4098</v>
      </c>
      <c r="D579" s="203" t="s">
        <v>3804</v>
      </c>
      <c r="E579" s="204"/>
      <c r="F579" s="204">
        <v>4500</v>
      </c>
      <c r="G579" s="205">
        <v>22294.53</v>
      </c>
      <c r="H579" s="192" t="s">
        <v>1087</v>
      </c>
    </row>
    <row r="580" spans="1:8" ht="20" customHeight="1">
      <c r="A580" s="185">
        <v>20</v>
      </c>
      <c r="B580" s="193" t="s">
        <v>1064</v>
      </c>
      <c r="C580" s="210" t="s">
        <v>4099</v>
      </c>
      <c r="D580" s="203" t="s">
        <v>3804</v>
      </c>
      <c r="E580" s="204"/>
      <c r="F580" s="204">
        <v>3417.5</v>
      </c>
      <c r="G580" s="205">
        <v>18877.03</v>
      </c>
      <c r="H580" s="192" t="s">
        <v>1087</v>
      </c>
    </row>
    <row r="581" spans="1:8" ht="20" customHeight="1">
      <c r="A581" s="185">
        <v>20</v>
      </c>
      <c r="B581" s="193" t="s">
        <v>1064</v>
      </c>
      <c r="C581" s="210" t="s">
        <v>4100</v>
      </c>
      <c r="D581" s="203" t="s">
        <v>3804</v>
      </c>
      <c r="E581" s="204"/>
      <c r="F581" s="204">
        <v>2395.83</v>
      </c>
      <c r="G581" s="205">
        <v>16481.2</v>
      </c>
      <c r="H581" s="192" t="s">
        <v>1087</v>
      </c>
    </row>
    <row r="582" spans="1:8" ht="20" customHeight="1">
      <c r="A582" s="185">
        <v>20</v>
      </c>
      <c r="B582" s="193" t="s">
        <v>1064</v>
      </c>
      <c r="C582" s="210" t="s">
        <v>4084</v>
      </c>
      <c r="D582" s="203" t="s">
        <v>3804</v>
      </c>
      <c r="E582" s="204"/>
      <c r="F582" s="204">
        <v>30</v>
      </c>
      <c r="G582" s="205">
        <v>16451.2</v>
      </c>
      <c r="H582" s="192" t="s">
        <v>3805</v>
      </c>
    </row>
    <row r="583" spans="1:8" ht="20" customHeight="1">
      <c r="A583" s="185">
        <v>20</v>
      </c>
      <c r="B583" s="193" t="s">
        <v>1064</v>
      </c>
      <c r="C583" s="210" t="s">
        <v>4101</v>
      </c>
      <c r="D583" s="203" t="s">
        <v>3804</v>
      </c>
      <c r="E583" s="204"/>
      <c r="F583" s="204">
        <v>3855.12</v>
      </c>
      <c r="G583" s="205">
        <v>12596.08</v>
      </c>
      <c r="H583" s="192" t="s">
        <v>1087</v>
      </c>
    </row>
    <row r="584" spans="1:8" ht="20" customHeight="1">
      <c r="A584" s="185">
        <v>20</v>
      </c>
      <c r="B584" s="193" t="s">
        <v>1044</v>
      </c>
      <c r="C584" s="210" t="s">
        <v>4102</v>
      </c>
      <c r="D584" s="203" t="s">
        <v>3804</v>
      </c>
      <c r="E584" s="204"/>
      <c r="F584" s="204">
        <v>151.19999999999999</v>
      </c>
      <c r="G584" s="205">
        <v>12444.88</v>
      </c>
      <c r="H584" s="192" t="s">
        <v>3805</v>
      </c>
    </row>
    <row r="585" spans="1:8" ht="20" customHeight="1">
      <c r="A585" s="185">
        <v>20</v>
      </c>
      <c r="B585" s="193" t="s">
        <v>1044</v>
      </c>
      <c r="C585" s="210" t="s">
        <v>4083</v>
      </c>
      <c r="D585" s="203" t="s">
        <v>3804</v>
      </c>
      <c r="E585" s="204"/>
      <c r="F585" s="204">
        <v>30</v>
      </c>
      <c r="G585" s="205">
        <v>1715.46999999988</v>
      </c>
      <c r="H585" s="192" t="s">
        <v>3805</v>
      </c>
    </row>
    <row r="586" spans="1:8" ht="20" customHeight="1">
      <c r="A586" s="185">
        <v>20</v>
      </c>
      <c r="B586" s="193" t="s">
        <v>1065</v>
      </c>
      <c r="C586" s="210" t="s">
        <v>4102</v>
      </c>
      <c r="D586" s="203" t="s">
        <v>3804</v>
      </c>
      <c r="E586" s="204"/>
      <c r="F586" s="204">
        <v>46</v>
      </c>
      <c r="G586" s="205">
        <v>1669.46999999988</v>
      </c>
      <c r="H586" s="192" t="s">
        <v>3805</v>
      </c>
    </row>
    <row r="587" spans="1:8" ht="20" customHeight="1">
      <c r="A587" s="185">
        <v>20</v>
      </c>
      <c r="B587" s="193" t="s">
        <v>1065</v>
      </c>
      <c r="C587" s="210" t="s">
        <v>4103</v>
      </c>
      <c r="D587" s="203" t="s">
        <v>3804</v>
      </c>
      <c r="E587" s="204"/>
      <c r="F587" s="204">
        <v>200</v>
      </c>
      <c r="G587" s="205">
        <v>1469.46999999988</v>
      </c>
      <c r="H587" s="192" t="s">
        <v>3805</v>
      </c>
    </row>
    <row r="588" spans="1:8" ht="20" customHeight="1">
      <c r="A588" s="185">
        <v>20</v>
      </c>
      <c r="B588" s="193" t="s">
        <v>1065</v>
      </c>
      <c r="C588" s="210" t="s">
        <v>4104</v>
      </c>
      <c r="D588" s="203" t="s">
        <v>3804</v>
      </c>
      <c r="E588" s="204"/>
      <c r="F588" s="204">
        <v>1031.25</v>
      </c>
      <c r="G588" s="205">
        <v>438.21999999988498</v>
      </c>
      <c r="H588" s="192" t="s">
        <v>1087</v>
      </c>
    </row>
    <row r="589" spans="1:8" ht="20" customHeight="1">
      <c r="A589" s="185">
        <v>20</v>
      </c>
      <c r="B589" s="193" t="s">
        <v>1065</v>
      </c>
      <c r="C589" s="210" t="s">
        <v>4105</v>
      </c>
      <c r="D589" s="203" t="s">
        <v>3804</v>
      </c>
      <c r="E589" s="204"/>
      <c r="F589" s="204">
        <v>4500</v>
      </c>
      <c r="G589" s="205">
        <v>12830.5999999999</v>
      </c>
      <c r="H589" s="192" t="s">
        <v>1087</v>
      </c>
    </row>
    <row r="590" spans="1:8" ht="20" customHeight="1">
      <c r="A590" s="185">
        <v>20</v>
      </c>
      <c r="B590" s="193" t="s">
        <v>1065</v>
      </c>
      <c r="C590" s="210" t="s">
        <v>4106</v>
      </c>
      <c r="D590" s="203" t="s">
        <v>3804</v>
      </c>
      <c r="E590" s="204"/>
      <c r="F590" s="204">
        <v>4500</v>
      </c>
      <c r="G590" s="205">
        <v>8330.5999999998894</v>
      </c>
      <c r="H590" s="192" t="s">
        <v>1087</v>
      </c>
    </row>
    <row r="591" spans="1:8" ht="20" customHeight="1">
      <c r="A591" s="185">
        <v>20</v>
      </c>
      <c r="B591" s="193" t="s">
        <v>1065</v>
      </c>
      <c r="C591" s="210" t="s">
        <v>4107</v>
      </c>
      <c r="D591" s="203" t="s">
        <v>3804</v>
      </c>
      <c r="E591" s="204"/>
      <c r="F591" s="204">
        <v>3940</v>
      </c>
      <c r="G591" s="205">
        <v>4390.5999999998903</v>
      </c>
      <c r="H591" s="192" t="s">
        <v>1087</v>
      </c>
    </row>
    <row r="592" spans="1:8" ht="20" customHeight="1">
      <c r="A592" s="185">
        <v>20</v>
      </c>
      <c r="B592" s="193" t="s">
        <v>1065</v>
      </c>
      <c r="C592" s="210" t="s">
        <v>4108</v>
      </c>
      <c r="D592" s="203" t="s">
        <v>3804</v>
      </c>
      <c r="E592" s="204"/>
      <c r="F592" s="204">
        <v>1458.33</v>
      </c>
      <c r="G592" s="205">
        <v>2932.2699999998899</v>
      </c>
      <c r="H592" s="192" t="s">
        <v>1087</v>
      </c>
    </row>
    <row r="593" spans="1:8" ht="20" customHeight="1">
      <c r="A593" s="185">
        <v>20</v>
      </c>
      <c r="B593" s="193" t="s">
        <v>1065</v>
      </c>
      <c r="C593" s="210" t="s">
        <v>4109</v>
      </c>
      <c r="D593" s="203" t="s">
        <v>3804</v>
      </c>
      <c r="E593" s="204"/>
      <c r="F593" s="204">
        <v>1875</v>
      </c>
      <c r="G593" s="205">
        <v>8057.2699999998904</v>
      </c>
      <c r="H593" s="192" t="s">
        <v>1087</v>
      </c>
    </row>
    <row r="594" spans="1:8" ht="20" customHeight="1">
      <c r="A594" s="185">
        <v>20</v>
      </c>
      <c r="B594" s="193" t="s">
        <v>1065</v>
      </c>
      <c r="C594" s="210" t="s">
        <v>4110</v>
      </c>
      <c r="D594" s="203" t="s">
        <v>3804</v>
      </c>
      <c r="E594" s="204"/>
      <c r="F594" s="204">
        <v>1440</v>
      </c>
      <c r="G594" s="205">
        <v>69624.69</v>
      </c>
      <c r="H594" s="192" t="s">
        <v>1126</v>
      </c>
    </row>
    <row r="595" spans="1:8" ht="20" customHeight="1">
      <c r="A595" s="185">
        <v>20</v>
      </c>
      <c r="B595" s="193" t="s">
        <v>1065</v>
      </c>
      <c r="C595" s="210" t="s">
        <v>4083</v>
      </c>
      <c r="D595" s="203" t="s">
        <v>3804</v>
      </c>
      <c r="E595" s="204"/>
      <c r="F595" s="204">
        <v>30</v>
      </c>
      <c r="G595" s="205">
        <v>69594.69</v>
      </c>
      <c r="H595" s="192" t="s">
        <v>3805</v>
      </c>
    </row>
    <row r="596" spans="1:8" ht="20" customHeight="1">
      <c r="A596" s="185">
        <v>20</v>
      </c>
      <c r="B596" s="193" t="s">
        <v>1065</v>
      </c>
      <c r="C596" s="210" t="s">
        <v>4111</v>
      </c>
      <c r="D596" s="203" t="s">
        <v>3804</v>
      </c>
      <c r="E596" s="204"/>
      <c r="F596" s="204">
        <v>4500</v>
      </c>
      <c r="G596" s="205">
        <v>61137.07</v>
      </c>
      <c r="H596" s="192" t="s">
        <v>1087</v>
      </c>
    </row>
    <row r="597" spans="1:8" ht="20" customHeight="1">
      <c r="A597" s="185">
        <v>20</v>
      </c>
      <c r="B597" s="193" t="s">
        <v>1065</v>
      </c>
      <c r="C597" s="210" t="s">
        <v>4112</v>
      </c>
      <c r="D597" s="203" t="s">
        <v>3804</v>
      </c>
      <c r="E597" s="204"/>
      <c r="F597" s="204">
        <v>4500</v>
      </c>
      <c r="G597" s="205">
        <v>56637.07</v>
      </c>
      <c r="H597" s="192" t="s">
        <v>1087</v>
      </c>
    </row>
    <row r="598" spans="1:8" ht="20" customHeight="1">
      <c r="A598" s="185">
        <v>20</v>
      </c>
      <c r="B598" s="193" t="s">
        <v>1065</v>
      </c>
      <c r="C598" s="210" t="s">
        <v>4113</v>
      </c>
      <c r="D598" s="203" t="s">
        <v>3804</v>
      </c>
      <c r="E598" s="204"/>
      <c r="F598" s="204">
        <v>4312.5</v>
      </c>
      <c r="G598" s="205">
        <v>52324.57</v>
      </c>
      <c r="H598" s="192" t="s">
        <v>1087</v>
      </c>
    </row>
    <row r="599" spans="1:8" ht="20" customHeight="1">
      <c r="A599" s="185">
        <v>20</v>
      </c>
      <c r="B599" s="193" t="s">
        <v>1065</v>
      </c>
      <c r="C599" s="210" t="s">
        <v>4114</v>
      </c>
      <c r="D599" s="203" t="s">
        <v>3804</v>
      </c>
      <c r="E599" s="204"/>
      <c r="F599" s="204">
        <v>5000</v>
      </c>
      <c r="G599" s="205">
        <v>47324.57</v>
      </c>
      <c r="H599" s="192" t="s">
        <v>1087</v>
      </c>
    </row>
    <row r="600" spans="1:8" ht="20" customHeight="1">
      <c r="A600" s="185">
        <v>20</v>
      </c>
      <c r="B600" s="193" t="s">
        <v>1066</v>
      </c>
      <c r="C600" s="210" t="s">
        <v>4102</v>
      </c>
      <c r="D600" s="203" t="s">
        <v>3804</v>
      </c>
      <c r="E600" s="204"/>
      <c r="F600" s="204">
        <v>85.2</v>
      </c>
      <c r="G600" s="205">
        <v>47239.37</v>
      </c>
      <c r="H600" s="192" t="s">
        <v>3805</v>
      </c>
    </row>
    <row r="601" spans="1:8" ht="20" customHeight="1">
      <c r="A601" s="185">
        <v>20</v>
      </c>
      <c r="B601" s="193" t="s">
        <v>1066</v>
      </c>
      <c r="C601" s="210" t="s">
        <v>4083</v>
      </c>
      <c r="D601" s="203" t="s">
        <v>3804</v>
      </c>
      <c r="E601" s="204"/>
      <c r="F601" s="204">
        <v>30</v>
      </c>
      <c r="G601" s="205">
        <v>1134.1400000000201</v>
      </c>
      <c r="H601" s="192" t="s">
        <v>3805</v>
      </c>
    </row>
    <row r="602" spans="1:8" ht="20" customHeight="1">
      <c r="A602" s="185">
        <v>20</v>
      </c>
      <c r="B602" s="193" t="s">
        <v>1067</v>
      </c>
      <c r="C602" s="210" t="s">
        <v>3803</v>
      </c>
      <c r="D602" s="203" t="s">
        <v>3804</v>
      </c>
      <c r="E602" s="204"/>
      <c r="F602" s="204">
        <v>8.64</v>
      </c>
      <c r="G602" s="205">
        <v>26125.5</v>
      </c>
      <c r="H602" s="192" t="s">
        <v>3805</v>
      </c>
    </row>
    <row r="603" spans="1:8" ht="20" customHeight="1">
      <c r="A603" s="185">
        <v>20</v>
      </c>
      <c r="B603" s="193" t="s">
        <v>1067</v>
      </c>
      <c r="C603" s="210" t="s">
        <v>4115</v>
      </c>
      <c r="D603" s="203" t="s">
        <v>3804</v>
      </c>
      <c r="E603" s="204"/>
      <c r="F603" s="204">
        <v>4500</v>
      </c>
      <c r="G603" s="205">
        <v>21625.5</v>
      </c>
      <c r="H603" s="192" t="s">
        <v>1087</v>
      </c>
    </row>
    <row r="604" spans="1:8" ht="20" customHeight="1">
      <c r="A604" s="185">
        <v>20</v>
      </c>
      <c r="B604" s="193" t="s">
        <v>1067</v>
      </c>
      <c r="C604" s="210" t="s">
        <v>4116</v>
      </c>
      <c r="D604" s="203" t="s">
        <v>3804</v>
      </c>
      <c r="E604" s="204"/>
      <c r="F604" s="204">
        <v>4782.6099999999997</v>
      </c>
      <c r="G604" s="205">
        <v>16842.89</v>
      </c>
      <c r="H604" s="192" t="s">
        <v>1087</v>
      </c>
    </row>
    <row r="605" spans="1:8" ht="20" customHeight="1">
      <c r="A605" s="185">
        <v>20</v>
      </c>
      <c r="B605" s="193" t="s">
        <v>1067</v>
      </c>
      <c r="C605" s="210" t="s">
        <v>4117</v>
      </c>
      <c r="D605" s="203" t="s">
        <v>3804</v>
      </c>
      <c r="E605" s="204"/>
      <c r="F605" s="204">
        <v>2000</v>
      </c>
      <c r="G605" s="205">
        <v>10860.27</v>
      </c>
      <c r="H605" s="192" t="s">
        <v>1087</v>
      </c>
    </row>
    <row r="606" spans="1:8" ht="20" customHeight="1">
      <c r="A606" s="185">
        <v>20</v>
      </c>
      <c r="B606" s="193" t="s">
        <v>1067</v>
      </c>
      <c r="C606" s="210" t="s">
        <v>4118</v>
      </c>
      <c r="D606" s="203" t="s">
        <v>3804</v>
      </c>
      <c r="E606" s="204"/>
      <c r="F606" s="204">
        <v>4500</v>
      </c>
      <c r="G606" s="205">
        <v>6360.2700000000304</v>
      </c>
      <c r="H606" s="192" t="s">
        <v>1087</v>
      </c>
    </row>
    <row r="607" spans="1:8" ht="20" customHeight="1">
      <c r="A607" s="185">
        <v>20</v>
      </c>
      <c r="B607" s="193" t="s">
        <v>1067</v>
      </c>
      <c r="C607" s="210" t="s">
        <v>4119</v>
      </c>
      <c r="D607" s="203" t="s">
        <v>3804</v>
      </c>
      <c r="E607" s="204"/>
      <c r="F607" s="204">
        <v>4500</v>
      </c>
      <c r="G607" s="205">
        <v>1860.27000000003</v>
      </c>
      <c r="H607" s="192" t="s">
        <v>1087</v>
      </c>
    </row>
    <row r="608" spans="1:8" ht="20" customHeight="1">
      <c r="A608" s="185">
        <v>20</v>
      </c>
      <c r="B608" s="193" t="s">
        <v>1067</v>
      </c>
      <c r="C608" s="210" t="s">
        <v>4083</v>
      </c>
      <c r="D608" s="203" t="s">
        <v>3804</v>
      </c>
      <c r="E608" s="204"/>
      <c r="F608" s="204">
        <v>30</v>
      </c>
      <c r="G608" s="205">
        <v>1830.27000000003</v>
      </c>
      <c r="H608" s="192" t="s">
        <v>3805</v>
      </c>
    </row>
    <row r="609" spans="1:8" ht="20" customHeight="1">
      <c r="A609" s="185">
        <v>20</v>
      </c>
      <c r="B609" s="193" t="s">
        <v>1068</v>
      </c>
      <c r="C609" s="210" t="s">
        <v>3803</v>
      </c>
      <c r="D609" s="203" t="s">
        <v>3804</v>
      </c>
      <c r="E609" s="204"/>
      <c r="F609" s="204">
        <v>7.2</v>
      </c>
      <c r="G609" s="205">
        <v>1823.0700000000299</v>
      </c>
      <c r="H609" s="192" t="s">
        <v>3805</v>
      </c>
    </row>
    <row r="610" spans="1:8" ht="20" customHeight="1">
      <c r="A610" s="185">
        <v>20</v>
      </c>
      <c r="B610" s="193" t="s">
        <v>1068</v>
      </c>
      <c r="C610" s="210" t="s">
        <v>3803</v>
      </c>
      <c r="D610" s="203" t="s">
        <v>3804</v>
      </c>
      <c r="E610" s="204"/>
      <c r="F610" s="204">
        <v>4.32</v>
      </c>
      <c r="G610" s="205">
        <v>1818.75000000003</v>
      </c>
      <c r="H610" s="192" t="s">
        <v>3805</v>
      </c>
    </row>
    <row r="611" spans="1:8" ht="20" customHeight="1">
      <c r="A611" s="185">
        <v>20</v>
      </c>
      <c r="B611" s="193" t="s">
        <v>1068</v>
      </c>
      <c r="C611" s="210" t="s">
        <v>4120</v>
      </c>
      <c r="D611" s="250" t="s">
        <v>3804</v>
      </c>
      <c r="E611" s="204"/>
      <c r="F611" s="204">
        <v>5000</v>
      </c>
      <c r="G611" s="205">
        <v>551509.06999999995</v>
      </c>
      <c r="H611" s="192" t="s">
        <v>1087</v>
      </c>
    </row>
    <row r="612" spans="1:8" ht="20" customHeight="1">
      <c r="A612" s="185">
        <v>20</v>
      </c>
      <c r="B612" s="193" t="s">
        <v>1068</v>
      </c>
      <c r="C612" s="210" t="s">
        <v>4121</v>
      </c>
      <c r="D612" s="250" t="s">
        <v>3804</v>
      </c>
      <c r="E612" s="204"/>
      <c r="F612" s="204">
        <v>4500</v>
      </c>
      <c r="G612" s="205">
        <v>547009.06999999995</v>
      </c>
      <c r="H612" s="192" t="s">
        <v>1087</v>
      </c>
    </row>
    <row r="613" spans="1:8" ht="20" customHeight="1">
      <c r="A613" s="185">
        <v>20</v>
      </c>
      <c r="B613" s="193" t="s">
        <v>1068</v>
      </c>
      <c r="C613" s="210" t="s">
        <v>4122</v>
      </c>
      <c r="D613" s="250" t="s">
        <v>3804</v>
      </c>
      <c r="E613" s="204"/>
      <c r="F613" s="204">
        <v>4500</v>
      </c>
      <c r="G613" s="205">
        <v>542509.06999999995</v>
      </c>
      <c r="H613" s="192" t="s">
        <v>1087</v>
      </c>
    </row>
    <row r="614" spans="1:8" ht="20" customHeight="1">
      <c r="A614" s="185">
        <v>20</v>
      </c>
      <c r="B614" s="193" t="s">
        <v>1068</v>
      </c>
      <c r="C614" s="210" t="s">
        <v>4123</v>
      </c>
      <c r="D614" s="250" t="s">
        <v>3804</v>
      </c>
      <c r="E614" s="204"/>
      <c r="F614" s="204">
        <v>1666.67</v>
      </c>
      <c r="G614" s="205">
        <v>540842.4</v>
      </c>
      <c r="H614" s="192" t="s">
        <v>1087</v>
      </c>
    </row>
    <row r="615" spans="1:8" ht="20" customHeight="1">
      <c r="A615" s="185">
        <v>20</v>
      </c>
      <c r="B615" s="193" t="s">
        <v>1068</v>
      </c>
      <c r="C615" s="210" t="s">
        <v>3803</v>
      </c>
      <c r="D615" s="250" t="s">
        <v>3804</v>
      </c>
      <c r="E615" s="204"/>
      <c r="F615" s="204">
        <v>30</v>
      </c>
      <c r="G615" s="205">
        <v>540812.4</v>
      </c>
      <c r="H615" s="192" t="s">
        <v>3805</v>
      </c>
    </row>
    <row r="616" spans="1:8" ht="20" customHeight="1">
      <c r="A616" s="185">
        <v>20</v>
      </c>
      <c r="B616" s="193" t="s">
        <v>1068</v>
      </c>
      <c r="C616" s="210" t="s">
        <v>4124</v>
      </c>
      <c r="D616" s="203" t="s">
        <v>3804</v>
      </c>
      <c r="E616" s="204"/>
      <c r="F616" s="204">
        <v>4500</v>
      </c>
      <c r="G616" s="205">
        <v>536312.4</v>
      </c>
      <c r="H616" s="192" t="s">
        <v>1087</v>
      </c>
    </row>
    <row r="617" spans="1:8" ht="20" customHeight="1">
      <c r="A617" s="185">
        <v>20</v>
      </c>
      <c r="B617" s="193" t="s">
        <v>1068</v>
      </c>
      <c r="C617" s="210" t="s">
        <v>4125</v>
      </c>
      <c r="D617" s="203" t="s">
        <v>3804</v>
      </c>
      <c r="E617" s="251"/>
      <c r="F617" s="204">
        <v>3000</v>
      </c>
      <c r="G617" s="205">
        <v>533312.4</v>
      </c>
      <c r="H617" s="192" t="s">
        <v>1087</v>
      </c>
    </row>
    <row r="618" spans="1:8" ht="20" customHeight="1">
      <c r="A618" s="185">
        <v>20</v>
      </c>
      <c r="B618" s="193" t="s">
        <v>1068</v>
      </c>
      <c r="C618" s="210" t="s">
        <v>4126</v>
      </c>
      <c r="D618" s="203" t="s">
        <v>3804</v>
      </c>
      <c r="E618" s="204"/>
      <c r="F618" s="204">
        <v>10000</v>
      </c>
      <c r="G618" s="205">
        <v>13312.4000000004</v>
      </c>
      <c r="H618" s="192" t="s">
        <v>1087</v>
      </c>
    </row>
    <row r="619" spans="1:8" ht="20" customHeight="1">
      <c r="A619" s="185">
        <v>20</v>
      </c>
      <c r="B619" s="193" t="s">
        <v>12</v>
      </c>
      <c r="C619" s="210" t="s">
        <v>3803</v>
      </c>
      <c r="D619" s="203" t="s">
        <v>3804</v>
      </c>
      <c r="E619" s="204"/>
      <c r="F619" s="204">
        <v>347.6</v>
      </c>
      <c r="G619" s="205">
        <v>12964.800000000399</v>
      </c>
      <c r="H619" s="192" t="s">
        <v>3805</v>
      </c>
    </row>
    <row r="620" spans="1:8" ht="20" customHeight="1">
      <c r="A620" s="185">
        <v>20</v>
      </c>
      <c r="B620" s="193" t="s">
        <v>12</v>
      </c>
      <c r="C620" s="210" t="s">
        <v>3803</v>
      </c>
      <c r="D620" s="203" t="s">
        <v>3804</v>
      </c>
      <c r="E620" s="204"/>
      <c r="F620" s="204">
        <v>144.72</v>
      </c>
      <c r="G620" s="205">
        <v>12820.0800000004</v>
      </c>
      <c r="H620" s="192" t="s">
        <v>3805</v>
      </c>
    </row>
    <row r="621" spans="1:8" ht="20" customHeight="1">
      <c r="A621" s="185">
        <v>20</v>
      </c>
      <c r="B621" s="193" t="s">
        <v>12</v>
      </c>
      <c r="C621" s="210" t="s">
        <v>4127</v>
      </c>
      <c r="D621" s="250" t="s">
        <v>3804</v>
      </c>
      <c r="E621" s="204"/>
      <c r="F621" s="204">
        <v>2860.32</v>
      </c>
      <c r="G621" s="205">
        <v>21959.760000000399</v>
      </c>
      <c r="H621" s="192" t="s">
        <v>1087</v>
      </c>
    </row>
    <row r="622" spans="1:8" ht="20" customHeight="1">
      <c r="A622" s="185">
        <v>20</v>
      </c>
      <c r="B622" s="193" t="s">
        <v>12</v>
      </c>
      <c r="C622" s="210" t="s">
        <v>4128</v>
      </c>
      <c r="D622" s="250" t="s">
        <v>3804</v>
      </c>
      <c r="E622" s="204"/>
      <c r="F622" s="204">
        <v>4500</v>
      </c>
      <c r="G622" s="205">
        <v>17459.760000000399</v>
      </c>
      <c r="H622" s="192" t="s">
        <v>1087</v>
      </c>
    </row>
    <row r="623" spans="1:8" ht="20" customHeight="1">
      <c r="A623" s="185">
        <v>20</v>
      </c>
      <c r="B623" s="193" t="s">
        <v>12</v>
      </c>
      <c r="C623" s="210" t="s">
        <v>4129</v>
      </c>
      <c r="D623" s="250" t="s">
        <v>3804</v>
      </c>
      <c r="E623" s="204"/>
      <c r="F623" s="204">
        <v>4500</v>
      </c>
      <c r="G623" s="205">
        <v>12959.7600000004</v>
      </c>
      <c r="H623" s="192" t="s">
        <v>1087</v>
      </c>
    </row>
    <row r="624" spans="1:8" ht="20" customHeight="1">
      <c r="A624" s="185">
        <v>20</v>
      </c>
      <c r="B624" s="193" t="s">
        <v>12</v>
      </c>
      <c r="C624" s="210" t="s">
        <v>4130</v>
      </c>
      <c r="D624" s="250" t="s">
        <v>3804</v>
      </c>
      <c r="E624" s="204"/>
      <c r="F624" s="204">
        <v>1296.3</v>
      </c>
      <c r="G624" s="205">
        <v>11663.460000000399</v>
      </c>
      <c r="H624" s="192" t="s">
        <v>1087</v>
      </c>
    </row>
    <row r="625" spans="1:8" ht="20" customHeight="1">
      <c r="A625" s="185">
        <v>20</v>
      </c>
      <c r="B625" s="193" t="s">
        <v>12</v>
      </c>
      <c r="C625" s="210" t="s">
        <v>4131</v>
      </c>
      <c r="D625" s="203" t="s">
        <v>3804</v>
      </c>
      <c r="E625" s="204"/>
      <c r="F625" s="204">
        <v>4500</v>
      </c>
      <c r="G625" s="205">
        <v>7163.4600000003702</v>
      </c>
      <c r="H625" s="192" t="s">
        <v>1087</v>
      </c>
    </row>
    <row r="626" spans="1:8" ht="20" customHeight="1">
      <c r="A626" s="185">
        <v>20</v>
      </c>
      <c r="B626" s="193" t="s">
        <v>12</v>
      </c>
      <c r="C626" s="210" t="s">
        <v>3803</v>
      </c>
      <c r="D626" s="203" t="s">
        <v>3804</v>
      </c>
      <c r="E626" s="204"/>
      <c r="F626" s="204">
        <v>30</v>
      </c>
      <c r="G626" s="205">
        <v>7133.4600000003702</v>
      </c>
      <c r="H626" s="192" t="s">
        <v>3805</v>
      </c>
    </row>
    <row r="627" spans="1:8" ht="20" customHeight="1">
      <c r="A627" s="185">
        <v>21</v>
      </c>
      <c r="B627" s="193" t="s">
        <v>1057</v>
      </c>
      <c r="C627" s="202" t="s">
        <v>4132</v>
      </c>
      <c r="D627" s="203" t="s">
        <v>3804</v>
      </c>
      <c r="E627" s="206"/>
      <c r="F627" s="204">
        <v>80</v>
      </c>
      <c r="G627" s="205">
        <v>711.53999999999701</v>
      </c>
      <c r="H627" s="192" t="s">
        <v>3805</v>
      </c>
    </row>
    <row r="628" spans="1:8" ht="20" customHeight="1">
      <c r="A628" s="185">
        <v>21</v>
      </c>
      <c r="B628" s="193" t="s">
        <v>1068</v>
      </c>
      <c r="C628" s="202" t="s">
        <v>4133</v>
      </c>
      <c r="D628" s="203" t="s">
        <v>3804</v>
      </c>
      <c r="E628" s="204"/>
      <c r="F628" s="204">
        <v>80</v>
      </c>
      <c r="G628" s="205">
        <v>631.87999999999704</v>
      </c>
      <c r="H628" s="192" t="s">
        <v>3805</v>
      </c>
    </row>
    <row r="629" spans="1:8" ht="20" customHeight="1">
      <c r="A629" s="185">
        <v>30</v>
      </c>
      <c r="B629" s="193" t="s">
        <v>1048</v>
      </c>
      <c r="C629" s="202" t="s">
        <v>4134</v>
      </c>
      <c r="D629" s="224" t="s">
        <v>3804</v>
      </c>
      <c r="E629" s="206"/>
      <c r="F629" s="226">
        <v>100</v>
      </c>
      <c r="G629" s="227">
        <v>8295.56</v>
      </c>
      <c r="H629" s="192" t="s">
        <v>3805</v>
      </c>
    </row>
    <row r="630" spans="1:8" ht="20" customHeight="1">
      <c r="A630" s="185">
        <v>30</v>
      </c>
      <c r="B630" s="193" t="s">
        <v>1048</v>
      </c>
      <c r="C630" s="202" t="s">
        <v>4134</v>
      </c>
      <c r="D630" s="224" t="s">
        <v>3804</v>
      </c>
      <c r="E630" s="206"/>
      <c r="F630" s="226">
        <v>100</v>
      </c>
      <c r="G630" s="227">
        <v>8195.56</v>
      </c>
      <c r="H630" s="192" t="s">
        <v>3805</v>
      </c>
    </row>
    <row r="631" spans="1:8" ht="20" customHeight="1">
      <c r="A631" s="185">
        <v>30</v>
      </c>
      <c r="B631" s="193" t="s">
        <v>1048</v>
      </c>
      <c r="C631" s="202" t="s">
        <v>4074</v>
      </c>
      <c r="D631" s="224" t="s">
        <v>3804</v>
      </c>
      <c r="E631" s="226"/>
      <c r="F631" s="226">
        <v>360</v>
      </c>
      <c r="G631" s="227">
        <v>7835.56</v>
      </c>
      <c r="H631" s="192" t="s">
        <v>3805</v>
      </c>
    </row>
    <row r="632" spans="1:8" ht="20" customHeight="1">
      <c r="A632" s="185">
        <v>30</v>
      </c>
      <c r="B632" s="193" t="s">
        <v>1057</v>
      </c>
      <c r="C632" s="202" t="s">
        <v>4075</v>
      </c>
      <c r="D632" s="224" t="s">
        <v>3804</v>
      </c>
      <c r="E632" s="226"/>
      <c r="F632" s="226">
        <v>100</v>
      </c>
      <c r="G632" s="227">
        <v>9366.81</v>
      </c>
      <c r="H632" s="192" t="s">
        <v>1053</v>
      </c>
    </row>
    <row r="633" spans="1:8" ht="20" customHeight="1">
      <c r="A633" s="185">
        <v>30</v>
      </c>
      <c r="B633" s="193" t="s">
        <v>1064</v>
      </c>
      <c r="C633" s="202" t="s">
        <v>3803</v>
      </c>
      <c r="D633" s="224" t="s">
        <v>3804</v>
      </c>
      <c r="E633" s="226"/>
      <c r="F633" s="226">
        <v>9</v>
      </c>
      <c r="G633" s="227">
        <v>8156.2600000000102</v>
      </c>
      <c r="H633" s="192" t="s">
        <v>3805</v>
      </c>
    </row>
    <row r="634" spans="1:8" ht="20" customHeight="1">
      <c r="A634" s="185">
        <v>30</v>
      </c>
      <c r="B634" s="193" t="s">
        <v>1044</v>
      </c>
      <c r="C634" s="229" t="s">
        <v>3803</v>
      </c>
      <c r="D634" s="224" t="s">
        <v>3804</v>
      </c>
      <c r="E634" s="226"/>
      <c r="F634" s="226">
        <v>9</v>
      </c>
      <c r="G634" s="227">
        <v>68.340000000011102</v>
      </c>
      <c r="H634" s="192" t="s">
        <v>3805</v>
      </c>
    </row>
    <row r="635" spans="1:8" ht="20" customHeight="1">
      <c r="A635" s="185">
        <v>30</v>
      </c>
      <c r="B635" s="193" t="s">
        <v>1065</v>
      </c>
      <c r="C635" s="229" t="s">
        <v>4073</v>
      </c>
      <c r="D635" s="224" t="s">
        <v>3804</v>
      </c>
      <c r="E635" s="226"/>
      <c r="F635" s="226">
        <v>5</v>
      </c>
      <c r="G635" s="227">
        <v>64.6700000000111</v>
      </c>
      <c r="H635" s="192" t="s">
        <v>3805</v>
      </c>
    </row>
    <row r="636" spans="1:8" ht="20" customHeight="1">
      <c r="A636" s="185">
        <v>38</v>
      </c>
      <c r="B636" s="193" t="s">
        <v>1048</v>
      </c>
      <c r="C636" s="210" t="s">
        <v>3803</v>
      </c>
      <c r="D636" s="203" t="s">
        <v>3804</v>
      </c>
      <c r="E636" s="204"/>
      <c r="F636" s="204">
        <v>15</v>
      </c>
      <c r="G636" s="205">
        <v>1714.29999999999</v>
      </c>
      <c r="H636" s="192" t="s">
        <v>3805</v>
      </c>
    </row>
    <row r="637" spans="1:8" ht="20" customHeight="1">
      <c r="A637" s="185">
        <v>38</v>
      </c>
      <c r="B637" s="193" t="s">
        <v>1057</v>
      </c>
      <c r="C637" s="202" t="s">
        <v>4135</v>
      </c>
      <c r="D637" s="203" t="s">
        <v>3804</v>
      </c>
      <c r="E637" s="204"/>
      <c r="F637" s="204">
        <v>15</v>
      </c>
      <c r="G637" s="205">
        <v>1160.99999999999</v>
      </c>
      <c r="H637" s="192" t="s">
        <v>1053</v>
      </c>
    </row>
    <row r="638" spans="1:8" ht="20" customHeight="1">
      <c r="A638" s="185">
        <v>38</v>
      </c>
      <c r="B638" s="212" t="s">
        <v>1063</v>
      </c>
      <c r="C638" s="202" t="s">
        <v>4135</v>
      </c>
      <c r="D638" s="203" t="s">
        <v>3804</v>
      </c>
      <c r="E638" s="204"/>
      <c r="F638" s="204">
        <v>15</v>
      </c>
      <c r="G638" s="205">
        <v>1145.99999999999</v>
      </c>
      <c r="H638" s="192" t="s">
        <v>1053</v>
      </c>
    </row>
    <row r="639" spans="1:8" ht="20" customHeight="1">
      <c r="A639" s="185">
        <v>38</v>
      </c>
      <c r="B639" s="212" t="s">
        <v>1063</v>
      </c>
      <c r="C639" s="202" t="s">
        <v>4136</v>
      </c>
      <c r="D639" s="203" t="s">
        <v>3804</v>
      </c>
      <c r="E639" s="204"/>
      <c r="F639" s="204">
        <v>150</v>
      </c>
      <c r="G639" s="205">
        <v>21996.33</v>
      </c>
      <c r="H639" s="192" t="s">
        <v>3805</v>
      </c>
    </row>
    <row r="640" spans="1:8" ht="20" customHeight="1">
      <c r="A640" s="185">
        <v>38</v>
      </c>
      <c r="B640" s="193" t="s">
        <v>1064</v>
      </c>
      <c r="C640" s="202" t="s">
        <v>4135</v>
      </c>
      <c r="D640" s="203" t="s">
        <v>3804</v>
      </c>
      <c r="E640" s="204"/>
      <c r="F640" s="204">
        <v>15</v>
      </c>
      <c r="G640" s="205">
        <v>21981.33</v>
      </c>
      <c r="H640" s="192" t="s">
        <v>1053</v>
      </c>
    </row>
    <row r="641" spans="1:8" ht="20" customHeight="1">
      <c r="A641" s="185">
        <v>38</v>
      </c>
      <c r="B641" s="193" t="s">
        <v>1064</v>
      </c>
      <c r="C641" s="202" t="s">
        <v>3803</v>
      </c>
      <c r="D641" s="203" t="s">
        <v>3804</v>
      </c>
      <c r="E641" s="204"/>
      <c r="F641" s="204">
        <v>9</v>
      </c>
      <c r="G641" s="205">
        <v>972.33000000000197</v>
      </c>
      <c r="H641" s="192" t="s">
        <v>3805</v>
      </c>
    </row>
    <row r="642" spans="1:8" ht="20" customHeight="1">
      <c r="A642" s="185">
        <v>38</v>
      </c>
      <c r="B642" s="193" t="s">
        <v>1044</v>
      </c>
      <c r="C642" s="202" t="s">
        <v>4135</v>
      </c>
      <c r="D642" s="203" t="s">
        <v>3804</v>
      </c>
      <c r="E642" s="204"/>
      <c r="F642" s="204">
        <v>15</v>
      </c>
      <c r="G642" s="205">
        <v>7957.33</v>
      </c>
      <c r="H642" s="192" t="s">
        <v>1053</v>
      </c>
    </row>
    <row r="643" spans="1:8" ht="20" customHeight="1">
      <c r="A643" s="185">
        <v>38</v>
      </c>
      <c r="B643" s="193" t="s">
        <v>1065</v>
      </c>
      <c r="C643" s="202" t="s">
        <v>4135</v>
      </c>
      <c r="D643" s="203" t="s">
        <v>3804</v>
      </c>
      <c r="E643" s="204"/>
      <c r="F643" s="204">
        <v>15</v>
      </c>
      <c r="G643" s="205">
        <v>7942.33</v>
      </c>
      <c r="H643" s="192" t="s">
        <v>1053</v>
      </c>
    </row>
    <row r="644" spans="1:8" ht="20" customHeight="1">
      <c r="A644" s="185">
        <v>38</v>
      </c>
      <c r="B644" s="193" t="s">
        <v>1065</v>
      </c>
      <c r="C644" s="202" t="s">
        <v>3803</v>
      </c>
      <c r="D644" s="203" t="s">
        <v>3804</v>
      </c>
      <c r="E644" s="204"/>
      <c r="F644" s="204">
        <v>4.5</v>
      </c>
      <c r="G644" s="205">
        <v>937.83000000000197</v>
      </c>
      <c r="H644" s="192" t="s">
        <v>3805</v>
      </c>
    </row>
    <row r="645" spans="1:8" ht="20" customHeight="1">
      <c r="A645" s="185">
        <v>38</v>
      </c>
      <c r="B645" s="193" t="s">
        <v>1066</v>
      </c>
      <c r="C645" s="202" t="s">
        <v>4135</v>
      </c>
      <c r="D645" s="203" t="s">
        <v>3804</v>
      </c>
      <c r="E645" s="204"/>
      <c r="F645" s="204">
        <v>15</v>
      </c>
      <c r="G645" s="205">
        <v>925.82000000000198</v>
      </c>
      <c r="H645" s="192" t="s">
        <v>1053</v>
      </c>
    </row>
    <row r="646" spans="1:8" ht="20" customHeight="1">
      <c r="A646" s="185">
        <v>38</v>
      </c>
      <c r="B646" s="193" t="s">
        <v>1067</v>
      </c>
      <c r="C646" s="202" t="s">
        <v>4135</v>
      </c>
      <c r="D646" s="203" t="s">
        <v>3804</v>
      </c>
      <c r="E646" s="204"/>
      <c r="F646" s="204">
        <v>15</v>
      </c>
      <c r="G646" s="205">
        <v>906.66000000000201</v>
      </c>
      <c r="H646" s="192" t="s">
        <v>1053</v>
      </c>
    </row>
    <row r="647" spans="1:8" ht="20" customHeight="1">
      <c r="A647" s="185">
        <v>38</v>
      </c>
      <c r="B647" s="193" t="s">
        <v>1068</v>
      </c>
      <c r="C647" s="202" t="s">
        <v>4135</v>
      </c>
      <c r="D647" s="203" t="s">
        <v>3804</v>
      </c>
      <c r="E647" s="204"/>
      <c r="F647" s="204">
        <v>15</v>
      </c>
      <c r="G647" s="205">
        <v>891.66000000000201</v>
      </c>
      <c r="H647" s="192" t="s">
        <v>1053</v>
      </c>
    </row>
    <row r="648" spans="1:8" ht="20" customHeight="1">
      <c r="A648" s="185">
        <v>38</v>
      </c>
      <c r="B648" s="193" t="s">
        <v>1068</v>
      </c>
      <c r="C648" s="202" t="s">
        <v>3803</v>
      </c>
      <c r="D648" s="203" t="s">
        <v>3804</v>
      </c>
      <c r="E648" s="204"/>
      <c r="F648" s="204">
        <v>9</v>
      </c>
      <c r="G648" s="205">
        <v>674.96999999999798</v>
      </c>
      <c r="H648" s="192" t="s">
        <v>3805</v>
      </c>
    </row>
    <row r="649" spans="1:8" ht="20" customHeight="1">
      <c r="A649" s="185">
        <v>38</v>
      </c>
      <c r="B649" s="193" t="s">
        <v>12</v>
      </c>
      <c r="C649" s="252" t="s">
        <v>4135</v>
      </c>
      <c r="D649" s="203" t="s">
        <v>3804</v>
      </c>
      <c r="E649" s="204"/>
      <c r="F649" s="204">
        <v>15</v>
      </c>
      <c r="G649" s="205">
        <v>10659.97</v>
      </c>
      <c r="H649" s="192" t="s">
        <v>1053</v>
      </c>
    </row>
    <row r="650" spans="1:8" ht="20" customHeight="1">
      <c r="A650" s="185">
        <v>50</v>
      </c>
      <c r="B650" s="193" t="s">
        <v>1057</v>
      </c>
      <c r="C650" s="202" t="s">
        <v>4137</v>
      </c>
      <c r="D650" s="203" t="s">
        <v>3804</v>
      </c>
      <c r="E650" s="206"/>
      <c r="F650" s="204">
        <v>5600</v>
      </c>
      <c r="G650" s="205">
        <v>14278.39</v>
      </c>
      <c r="H650" s="214" t="s">
        <v>1083</v>
      </c>
    </row>
    <row r="651" spans="1:8" ht="20" customHeight="1">
      <c r="A651" s="185">
        <v>51</v>
      </c>
      <c r="B651" s="193" t="s">
        <v>1065</v>
      </c>
      <c r="C651" s="229" t="s">
        <v>4073</v>
      </c>
      <c r="D651" s="224" t="s">
        <v>3804</v>
      </c>
      <c r="E651" s="204"/>
      <c r="F651" s="204">
        <v>10</v>
      </c>
      <c r="G651" s="205">
        <v>19415.29</v>
      </c>
      <c r="H651" s="192" t="s">
        <v>3805</v>
      </c>
    </row>
    <row r="652" spans="1:8" ht="20" customHeight="1">
      <c r="A652" s="185">
        <v>51</v>
      </c>
      <c r="B652" s="193" t="s">
        <v>1067</v>
      </c>
      <c r="C652" s="202" t="s">
        <v>4138</v>
      </c>
      <c r="D652" s="203" t="s">
        <v>3804</v>
      </c>
      <c r="E652" s="206"/>
      <c r="F652" s="204">
        <v>200</v>
      </c>
      <c r="G652" s="205">
        <v>22215.29</v>
      </c>
      <c r="H652" s="192" t="s">
        <v>3805</v>
      </c>
    </row>
    <row r="653" spans="1:8" ht="20" customHeight="1">
      <c r="A653" s="185">
        <v>51</v>
      </c>
      <c r="B653" s="193" t="s">
        <v>1068</v>
      </c>
      <c r="C653" s="202" t="s">
        <v>3803</v>
      </c>
      <c r="D653" s="203" t="s">
        <v>3804</v>
      </c>
      <c r="E653" s="204"/>
      <c r="F653" s="204">
        <v>10</v>
      </c>
      <c r="G653" s="205">
        <v>205.29000000000099</v>
      </c>
      <c r="H653" s="192" t="s">
        <v>3805</v>
      </c>
    </row>
    <row r="654" spans="1:8" ht="20" customHeight="1">
      <c r="A654" s="185">
        <v>53</v>
      </c>
      <c r="B654" s="193" t="s">
        <v>1065</v>
      </c>
      <c r="C654" s="210" t="s">
        <v>4139</v>
      </c>
      <c r="D654" s="203" t="s">
        <v>3804</v>
      </c>
      <c r="E654" s="204"/>
      <c r="F654" s="204">
        <v>50000</v>
      </c>
      <c r="G654" s="205">
        <v>23690.66</v>
      </c>
      <c r="H654" s="192" t="s">
        <v>1106</v>
      </c>
    </row>
    <row r="655" spans="1:8" ht="20" customHeight="1">
      <c r="A655" s="185">
        <v>53</v>
      </c>
      <c r="B655" s="193" t="s">
        <v>1068</v>
      </c>
      <c r="C655" s="210" t="s">
        <v>4140</v>
      </c>
      <c r="D655" s="203" t="s">
        <v>3804</v>
      </c>
      <c r="E655" s="204"/>
      <c r="F655" s="204">
        <v>85.2</v>
      </c>
      <c r="G655" s="205">
        <v>18022.090000000098</v>
      </c>
      <c r="H655" s="192" t="s">
        <v>3805</v>
      </c>
    </row>
    <row r="656" spans="1:8" ht="20" customHeight="1">
      <c r="A656" s="185">
        <v>53</v>
      </c>
      <c r="B656" s="193" t="s">
        <v>1068</v>
      </c>
      <c r="C656" s="210" t="s">
        <v>4140</v>
      </c>
      <c r="D656" s="203" t="s">
        <v>3804</v>
      </c>
      <c r="E656" s="204"/>
      <c r="F656" s="204">
        <v>4.32</v>
      </c>
      <c r="G656" s="205">
        <v>18017.770000000099</v>
      </c>
      <c r="H656" s="192" t="s">
        <v>3805</v>
      </c>
    </row>
    <row r="657" spans="1:8" ht="20" customHeight="1">
      <c r="A657" s="185">
        <v>53</v>
      </c>
      <c r="B657" s="193" t="s">
        <v>1048</v>
      </c>
      <c r="C657" s="210" t="s">
        <v>4141</v>
      </c>
      <c r="D657" s="203" t="s">
        <v>3804</v>
      </c>
      <c r="E657" s="204"/>
      <c r="F657" s="204">
        <v>18</v>
      </c>
      <c r="G657" s="205">
        <v>37471.879999999997</v>
      </c>
      <c r="H657" s="192" t="s">
        <v>3805</v>
      </c>
    </row>
    <row r="658" spans="1:8" ht="20" customHeight="1">
      <c r="A658" s="185">
        <v>53</v>
      </c>
      <c r="B658" s="193" t="s">
        <v>1048</v>
      </c>
      <c r="C658" s="202" t="s">
        <v>4142</v>
      </c>
      <c r="D658" s="203" t="s">
        <v>3804</v>
      </c>
      <c r="E658" s="204"/>
      <c r="F658" s="204">
        <v>5568.11</v>
      </c>
      <c r="G658" s="205">
        <v>11085.01</v>
      </c>
      <c r="H658" s="192" t="s">
        <v>1087</v>
      </c>
    </row>
    <row r="659" spans="1:8" ht="20" customHeight="1">
      <c r="A659" s="185">
        <v>53</v>
      </c>
      <c r="B659" s="193" t="s">
        <v>1057</v>
      </c>
      <c r="C659" s="210" t="s">
        <v>4141</v>
      </c>
      <c r="D659" s="203" t="s">
        <v>3804</v>
      </c>
      <c r="E659" s="204"/>
      <c r="F659" s="204">
        <v>21.6</v>
      </c>
      <c r="G659" s="205">
        <v>2968.96</v>
      </c>
      <c r="H659" s="192" t="s">
        <v>3805</v>
      </c>
    </row>
    <row r="660" spans="1:8" ht="20" customHeight="1">
      <c r="A660" s="185">
        <v>53</v>
      </c>
      <c r="B660" s="193" t="s">
        <v>1048</v>
      </c>
      <c r="C660" s="202" t="s">
        <v>4143</v>
      </c>
      <c r="D660" s="250" t="s">
        <v>3804</v>
      </c>
      <c r="E660" s="204"/>
      <c r="F660" s="204">
        <v>1629.34</v>
      </c>
      <c r="G660" s="205"/>
      <c r="H660" s="192" t="s">
        <v>1097</v>
      </c>
    </row>
    <row r="661" spans="1:8" ht="20" customHeight="1">
      <c r="A661" s="185">
        <v>53</v>
      </c>
      <c r="B661" s="193" t="s">
        <v>1057</v>
      </c>
      <c r="C661" s="202" t="s">
        <v>4144</v>
      </c>
      <c r="D661" s="203" t="s">
        <v>3804</v>
      </c>
      <c r="E661" s="204"/>
      <c r="F661" s="204">
        <v>5053.47</v>
      </c>
      <c r="G661" s="205">
        <v>29439.81</v>
      </c>
      <c r="H661" s="192" t="s">
        <v>1087</v>
      </c>
    </row>
    <row r="662" spans="1:8" ht="20" customHeight="1">
      <c r="A662" s="185">
        <v>53</v>
      </c>
      <c r="B662" s="212" t="s">
        <v>1063</v>
      </c>
      <c r="C662" s="210" t="s">
        <v>4141</v>
      </c>
      <c r="D662" s="203" t="s">
        <v>3804</v>
      </c>
      <c r="E662" s="204"/>
      <c r="F662" s="204">
        <v>32.4</v>
      </c>
      <c r="G662" s="205">
        <v>29498.73</v>
      </c>
      <c r="H662" s="192" t="s">
        <v>3805</v>
      </c>
    </row>
    <row r="663" spans="1:8" ht="20" customHeight="1">
      <c r="A663" s="185">
        <v>53</v>
      </c>
      <c r="B663" s="212" t="s">
        <v>1063</v>
      </c>
      <c r="C663" s="202" t="s">
        <v>4145</v>
      </c>
      <c r="D663" s="203" t="s">
        <v>3804</v>
      </c>
      <c r="E663" s="204"/>
      <c r="F663" s="204">
        <v>200</v>
      </c>
      <c r="G663" s="205">
        <v>29298.73</v>
      </c>
      <c r="H663" s="192" t="s">
        <v>3805</v>
      </c>
    </row>
    <row r="664" spans="1:8" ht="20" customHeight="1">
      <c r="A664" s="185">
        <v>53</v>
      </c>
      <c r="B664" s="193" t="s">
        <v>1057</v>
      </c>
      <c r="C664" s="202" t="s">
        <v>4146</v>
      </c>
      <c r="D664" s="250" t="s">
        <v>3804</v>
      </c>
      <c r="E664" s="204"/>
      <c r="F664" s="204">
        <v>1629.34</v>
      </c>
      <c r="G664" s="205"/>
      <c r="H664" s="192" t="s">
        <v>1097</v>
      </c>
    </row>
    <row r="665" spans="1:8" ht="20" customHeight="1">
      <c r="A665" s="185">
        <v>53</v>
      </c>
      <c r="B665" s="193" t="s">
        <v>1064</v>
      </c>
      <c r="C665" s="202" t="s">
        <v>4147</v>
      </c>
      <c r="D665" s="203" t="s">
        <v>3804</v>
      </c>
      <c r="E665" s="204"/>
      <c r="F665" s="204">
        <v>4494.12</v>
      </c>
      <c r="G665" s="205">
        <v>109411.22</v>
      </c>
      <c r="H665" s="192" t="s">
        <v>1087</v>
      </c>
    </row>
    <row r="666" spans="1:8" ht="20" customHeight="1">
      <c r="A666" s="185">
        <v>53</v>
      </c>
      <c r="B666" s="193" t="s">
        <v>1064</v>
      </c>
      <c r="C666" s="202" t="s">
        <v>4141</v>
      </c>
      <c r="D666" s="203" t="s">
        <v>3804</v>
      </c>
      <c r="E666" s="204"/>
      <c r="F666" s="204">
        <v>21.6</v>
      </c>
      <c r="G666" s="205">
        <v>99537.04</v>
      </c>
      <c r="H666" s="192" t="s">
        <v>3805</v>
      </c>
    </row>
    <row r="667" spans="1:8" ht="20" customHeight="1">
      <c r="A667" s="185">
        <v>53</v>
      </c>
      <c r="B667" s="212" t="s">
        <v>1063</v>
      </c>
      <c r="C667" s="207" t="s">
        <v>4148</v>
      </c>
      <c r="D667" s="250" t="s">
        <v>3804</v>
      </c>
      <c r="E667" s="204"/>
      <c r="F667" s="204">
        <v>1629.34</v>
      </c>
      <c r="G667" s="205"/>
      <c r="H667" s="192" t="s">
        <v>1097</v>
      </c>
    </row>
    <row r="668" spans="1:8" ht="20" customHeight="1">
      <c r="A668" s="185">
        <v>53</v>
      </c>
      <c r="B668" s="193" t="s">
        <v>1064</v>
      </c>
      <c r="C668" s="210" t="s">
        <v>4149</v>
      </c>
      <c r="D668" s="203" t="s">
        <v>3804</v>
      </c>
      <c r="E668" s="204"/>
      <c r="F668" s="204">
        <v>5067.53</v>
      </c>
      <c r="G668" s="205">
        <v>20047.080000000002</v>
      </c>
      <c r="H668" s="192" t="s">
        <v>1087</v>
      </c>
    </row>
    <row r="669" spans="1:8" ht="20" customHeight="1">
      <c r="A669" s="185">
        <v>53</v>
      </c>
      <c r="B669" s="193" t="s">
        <v>1044</v>
      </c>
      <c r="C669" s="202" t="s">
        <v>4141</v>
      </c>
      <c r="D669" s="203" t="s">
        <v>3804</v>
      </c>
      <c r="E669" s="204"/>
      <c r="F669" s="204">
        <v>68.400000000000006</v>
      </c>
      <c r="G669" s="205">
        <v>6910.1</v>
      </c>
      <c r="H669" s="192" t="s">
        <v>3805</v>
      </c>
    </row>
    <row r="670" spans="1:8" ht="20" customHeight="1">
      <c r="A670" s="185">
        <v>53</v>
      </c>
      <c r="B670" s="193" t="s">
        <v>1064</v>
      </c>
      <c r="C670" s="210" t="s">
        <v>4150</v>
      </c>
      <c r="D670" s="250" t="s">
        <v>3804</v>
      </c>
      <c r="E670" s="204"/>
      <c r="F670" s="204">
        <v>1629.34</v>
      </c>
      <c r="G670" s="205"/>
      <c r="H670" s="192" t="s">
        <v>1097</v>
      </c>
    </row>
    <row r="671" spans="1:8" ht="20" customHeight="1">
      <c r="A671" s="185">
        <v>53</v>
      </c>
      <c r="B671" s="193" t="s">
        <v>1065</v>
      </c>
      <c r="C671" s="210" t="s">
        <v>4141</v>
      </c>
      <c r="D671" s="203" t="s">
        <v>3804</v>
      </c>
      <c r="E671" s="204"/>
      <c r="F671" s="204">
        <v>41.2</v>
      </c>
      <c r="G671" s="205">
        <v>2431.6699999999901</v>
      </c>
      <c r="H671" s="192" t="s">
        <v>3805</v>
      </c>
    </row>
    <row r="672" spans="1:8" ht="20" customHeight="1">
      <c r="A672" s="185">
        <v>53</v>
      </c>
      <c r="B672" s="193" t="s">
        <v>1065</v>
      </c>
      <c r="C672" s="210" t="s">
        <v>4151</v>
      </c>
      <c r="D672" s="203" t="s">
        <v>3804</v>
      </c>
      <c r="E672" s="204"/>
      <c r="F672" s="204">
        <v>2250</v>
      </c>
      <c r="G672" s="205">
        <v>181.66999999999101</v>
      </c>
      <c r="H672" s="192" t="s">
        <v>1087</v>
      </c>
    </row>
    <row r="673" spans="1:8" ht="20" customHeight="1">
      <c r="A673" s="185">
        <v>53</v>
      </c>
      <c r="B673" s="193" t="s">
        <v>1065</v>
      </c>
      <c r="C673" s="210" t="s">
        <v>4152</v>
      </c>
      <c r="D673" s="203" t="s">
        <v>3804</v>
      </c>
      <c r="E673" s="204"/>
      <c r="F673" s="204">
        <v>4310.12</v>
      </c>
      <c r="G673" s="205">
        <v>10871.55</v>
      </c>
      <c r="H673" s="192" t="s">
        <v>1087</v>
      </c>
    </row>
    <row r="674" spans="1:8" ht="20" customHeight="1">
      <c r="A674" s="185">
        <v>53</v>
      </c>
      <c r="B674" s="193" t="s">
        <v>1065</v>
      </c>
      <c r="C674" s="210" t="s">
        <v>4139</v>
      </c>
      <c r="D674" s="203" t="s">
        <v>3804</v>
      </c>
      <c r="E674" s="204"/>
      <c r="F674" s="204">
        <v>11100.46</v>
      </c>
      <c r="G674" s="205">
        <v>12590.2</v>
      </c>
      <c r="H674" s="192" t="s">
        <v>3807</v>
      </c>
    </row>
    <row r="675" spans="1:8" ht="20" customHeight="1">
      <c r="A675" s="185">
        <v>53</v>
      </c>
      <c r="B675" s="193" t="s">
        <v>1044</v>
      </c>
      <c r="C675" s="210" t="s">
        <v>4153</v>
      </c>
      <c r="D675" s="250" t="s">
        <v>3804</v>
      </c>
      <c r="E675" s="204"/>
      <c r="F675" s="204">
        <v>1629.34</v>
      </c>
      <c r="G675" s="205"/>
      <c r="H675" s="192" t="s">
        <v>1097</v>
      </c>
    </row>
    <row r="676" spans="1:8" ht="20" customHeight="1">
      <c r="A676" s="185">
        <v>53</v>
      </c>
      <c r="B676" s="193" t="s">
        <v>1065</v>
      </c>
      <c r="C676" s="210" t="s">
        <v>4154</v>
      </c>
      <c r="D676" s="203" t="s">
        <v>3804</v>
      </c>
      <c r="E676" s="204"/>
      <c r="F676" s="204">
        <v>12257.95</v>
      </c>
      <c r="G676" s="205">
        <v>171300.05</v>
      </c>
      <c r="H676" s="192" t="s">
        <v>1114</v>
      </c>
    </row>
    <row r="677" spans="1:8" ht="20" customHeight="1">
      <c r="A677" s="185">
        <v>53</v>
      </c>
      <c r="B677" s="193" t="s">
        <v>1065</v>
      </c>
      <c r="C677" s="210" t="s">
        <v>4155</v>
      </c>
      <c r="D677" s="203" t="s">
        <v>3804</v>
      </c>
      <c r="E677" s="204"/>
      <c r="F677" s="204">
        <v>1474.56</v>
      </c>
      <c r="G677" s="205">
        <v>169825.49</v>
      </c>
      <c r="H677" s="192" t="s">
        <v>1087</v>
      </c>
    </row>
    <row r="678" spans="1:8" ht="20" customHeight="1">
      <c r="A678" s="185">
        <v>53</v>
      </c>
      <c r="B678" s="193" t="s">
        <v>1066</v>
      </c>
      <c r="C678" s="210" t="s">
        <v>4141</v>
      </c>
      <c r="D678" s="203" t="s">
        <v>3804</v>
      </c>
      <c r="E678" s="204"/>
      <c r="F678" s="204">
        <v>8.64</v>
      </c>
      <c r="G678" s="205">
        <v>162362.63</v>
      </c>
      <c r="H678" s="192" t="s">
        <v>3805</v>
      </c>
    </row>
    <row r="679" spans="1:8" ht="20" customHeight="1">
      <c r="A679" s="185">
        <v>53</v>
      </c>
      <c r="B679" s="193" t="s">
        <v>1066</v>
      </c>
      <c r="C679" s="210" t="s">
        <v>4156</v>
      </c>
      <c r="D679" s="203" t="s">
        <v>3804</v>
      </c>
      <c r="E679" s="204"/>
      <c r="F679" s="204">
        <v>56.4</v>
      </c>
      <c r="G679" s="205">
        <v>162306.23000000001</v>
      </c>
      <c r="H679" s="192" t="s">
        <v>3805</v>
      </c>
    </row>
    <row r="680" spans="1:8" ht="20" customHeight="1">
      <c r="A680" s="185">
        <v>53</v>
      </c>
      <c r="B680" s="193" t="s">
        <v>1067</v>
      </c>
      <c r="C680" s="210" t="s">
        <v>4141</v>
      </c>
      <c r="D680" s="203" t="s">
        <v>3804</v>
      </c>
      <c r="E680" s="204"/>
      <c r="F680" s="204">
        <v>37.200000000000003</v>
      </c>
      <c r="G680" s="205">
        <v>77436.95</v>
      </c>
      <c r="H680" s="192" t="s">
        <v>3805</v>
      </c>
    </row>
    <row r="681" spans="1:8" ht="20" customHeight="1">
      <c r="A681" s="185">
        <v>53</v>
      </c>
      <c r="B681" s="193" t="s">
        <v>1067</v>
      </c>
      <c r="C681" s="210" t="s">
        <v>4157</v>
      </c>
      <c r="D681" s="250" t="s">
        <v>3804</v>
      </c>
      <c r="E681" s="204"/>
      <c r="F681" s="204">
        <v>3.47</v>
      </c>
      <c r="G681" s="205">
        <v>3468.3400000000602</v>
      </c>
      <c r="H681" s="192" t="s">
        <v>1106</v>
      </c>
    </row>
    <row r="682" spans="1:8" ht="20" customHeight="1">
      <c r="A682" s="185">
        <v>53</v>
      </c>
      <c r="B682" s="212" t="s">
        <v>12</v>
      </c>
      <c r="C682" s="210" t="s">
        <v>3803</v>
      </c>
      <c r="D682" s="203" t="s">
        <v>3804</v>
      </c>
      <c r="E682" s="204"/>
      <c r="F682" s="204">
        <v>123.6</v>
      </c>
      <c r="G682" s="205">
        <v>72465.009999999995</v>
      </c>
      <c r="H682" s="192" t="s">
        <v>3805</v>
      </c>
    </row>
    <row r="683" spans="1:8" ht="20" customHeight="1">
      <c r="A683" s="185">
        <v>53</v>
      </c>
      <c r="B683" s="212" t="s">
        <v>12</v>
      </c>
      <c r="C683" s="210" t="s">
        <v>3803</v>
      </c>
      <c r="D683" s="203" t="s">
        <v>3804</v>
      </c>
      <c r="E683" s="204"/>
      <c r="F683" s="204">
        <v>43.2</v>
      </c>
      <c r="G683" s="205">
        <v>72421.81</v>
      </c>
      <c r="H683" s="192" t="s">
        <v>3805</v>
      </c>
    </row>
    <row r="684" spans="1:8" ht="20" customHeight="1">
      <c r="A684" s="185">
        <v>9</v>
      </c>
      <c r="B684" s="261" t="s">
        <v>13</v>
      </c>
      <c r="C684" s="229" t="s">
        <v>4158</v>
      </c>
      <c r="D684" s="245" t="s">
        <v>3804</v>
      </c>
      <c r="E684" s="226"/>
      <c r="F684" s="226">
        <v>4000</v>
      </c>
      <c r="G684" s="227">
        <v>206237.53000000099</v>
      </c>
      <c r="H684" s="192" t="s">
        <v>3818</v>
      </c>
    </row>
    <row r="685" spans="1:8" ht="20" customHeight="1">
      <c r="A685" s="185">
        <v>9</v>
      </c>
      <c r="B685" s="261" t="s">
        <v>13</v>
      </c>
      <c r="C685" s="229" t="s">
        <v>4159</v>
      </c>
      <c r="D685" s="224" t="s">
        <v>3804</v>
      </c>
      <c r="E685" s="226"/>
      <c r="F685" s="226">
        <v>75000</v>
      </c>
      <c r="G685" s="227">
        <v>682432.06000000099</v>
      </c>
      <c r="H685" s="192" t="s">
        <v>1053</v>
      </c>
    </row>
    <row r="686" spans="1:8" ht="20" customHeight="1">
      <c r="A686" s="185">
        <v>9</v>
      </c>
      <c r="B686" s="261" t="s">
        <v>13</v>
      </c>
      <c r="C686" s="229" t="s">
        <v>4160</v>
      </c>
      <c r="D686" s="224" t="s">
        <v>3804</v>
      </c>
      <c r="E686" s="226"/>
      <c r="F686" s="226">
        <v>52.16</v>
      </c>
      <c r="G686" s="227">
        <v>582379.90000000095</v>
      </c>
      <c r="H686" s="192" t="s">
        <v>3811</v>
      </c>
    </row>
    <row r="687" spans="1:8" ht="20" customHeight="1">
      <c r="A687" s="185">
        <v>9</v>
      </c>
      <c r="B687" s="261" t="s">
        <v>13</v>
      </c>
      <c r="C687" s="229" t="s">
        <v>4161</v>
      </c>
      <c r="D687" s="224" t="s">
        <v>3804</v>
      </c>
      <c r="E687" s="226"/>
      <c r="F687" s="226">
        <v>453</v>
      </c>
      <c r="G687" s="227">
        <v>398715.98000000097</v>
      </c>
      <c r="H687" s="192" t="s">
        <v>1093</v>
      </c>
    </row>
    <row r="688" spans="1:8" ht="20" customHeight="1">
      <c r="A688" s="185">
        <v>9</v>
      </c>
      <c r="B688" s="261" t="s">
        <v>13</v>
      </c>
      <c r="C688" s="229" t="s">
        <v>4162</v>
      </c>
      <c r="D688" s="224" t="s">
        <v>3804</v>
      </c>
      <c r="E688" s="226"/>
      <c r="F688" s="226">
        <v>24726.03</v>
      </c>
      <c r="G688" s="227">
        <v>373989.950000001</v>
      </c>
      <c r="H688" s="192" t="s">
        <v>3806</v>
      </c>
    </row>
    <row r="689" spans="1:8" ht="20" customHeight="1">
      <c r="A689" s="185">
        <v>9</v>
      </c>
      <c r="B689" s="261" t="s">
        <v>13</v>
      </c>
      <c r="C689" s="229" t="s">
        <v>4163</v>
      </c>
      <c r="D689" s="224" t="s">
        <v>3804</v>
      </c>
      <c r="E689" s="226"/>
      <c r="F689" s="226">
        <v>100</v>
      </c>
      <c r="G689" s="227">
        <v>85166.040000000998</v>
      </c>
      <c r="H689" s="192" t="s">
        <v>3805</v>
      </c>
    </row>
    <row r="690" spans="1:8" ht="20" customHeight="1">
      <c r="A690" s="185">
        <v>9</v>
      </c>
      <c r="B690" s="261" t="s">
        <v>13</v>
      </c>
      <c r="C690" s="229" t="s">
        <v>4163</v>
      </c>
      <c r="D690" s="224" t="s">
        <v>3804</v>
      </c>
      <c r="E690" s="226"/>
      <c r="F690" s="226">
        <v>100</v>
      </c>
      <c r="G690" s="227">
        <v>85066.040000000998</v>
      </c>
      <c r="H690" s="192" t="s">
        <v>3805</v>
      </c>
    </row>
    <row r="691" spans="1:8" ht="20" customHeight="1">
      <c r="A691" s="185">
        <v>9</v>
      </c>
      <c r="B691" s="261" t="s">
        <v>13</v>
      </c>
      <c r="C691" s="229" t="s">
        <v>4164</v>
      </c>
      <c r="D691" s="224" t="s">
        <v>3804</v>
      </c>
      <c r="E691" s="226"/>
      <c r="F691" s="226">
        <v>29107.4</v>
      </c>
      <c r="G691" s="227">
        <v>44626.440000000999</v>
      </c>
      <c r="H691" s="192" t="s">
        <v>1075</v>
      </c>
    </row>
    <row r="692" spans="1:8" ht="20" customHeight="1">
      <c r="A692" s="185">
        <v>1</v>
      </c>
      <c r="B692" s="261" t="s">
        <v>13</v>
      </c>
      <c r="C692" s="200" t="s">
        <v>3803</v>
      </c>
      <c r="D692" s="195" t="s">
        <v>3804</v>
      </c>
      <c r="E692" s="201"/>
      <c r="F692" s="201">
        <v>1.5</v>
      </c>
      <c r="G692" s="197" t="e">
        <v>#REF!</v>
      </c>
      <c r="H692" s="192" t="s">
        <v>3805</v>
      </c>
    </row>
    <row r="693" spans="1:8" ht="20" customHeight="1">
      <c r="A693" s="185">
        <v>2</v>
      </c>
      <c r="B693" s="261" t="s">
        <v>13</v>
      </c>
      <c r="C693" s="219" t="s">
        <v>4165</v>
      </c>
      <c r="D693" s="203" t="s">
        <v>3804</v>
      </c>
      <c r="E693" s="218"/>
      <c r="F693" s="218">
        <v>28010.78</v>
      </c>
      <c r="G693" s="205">
        <v>30705.09</v>
      </c>
      <c r="H693" s="192" t="s">
        <v>1097</v>
      </c>
    </row>
    <row r="694" spans="1:8" ht="20" customHeight="1">
      <c r="A694" s="185">
        <v>2</v>
      </c>
      <c r="B694" s="261" t="s">
        <v>13</v>
      </c>
      <c r="C694" s="219" t="s">
        <v>3803</v>
      </c>
      <c r="D694" s="203" t="s">
        <v>3804</v>
      </c>
      <c r="E694" s="218"/>
      <c r="F694" s="218">
        <v>9</v>
      </c>
      <c r="G694" s="205">
        <v>55196.09</v>
      </c>
      <c r="H694" s="192" t="s">
        <v>3805</v>
      </c>
    </row>
    <row r="695" spans="1:8" ht="20" customHeight="1">
      <c r="A695" s="185">
        <v>2</v>
      </c>
      <c r="B695" s="261" t="s">
        <v>13</v>
      </c>
      <c r="C695" s="219" t="s">
        <v>3803</v>
      </c>
      <c r="D695" s="203" t="s">
        <v>3804</v>
      </c>
      <c r="E695" s="218"/>
      <c r="F695" s="218">
        <v>4.5</v>
      </c>
      <c r="G695" s="205">
        <v>55191.59</v>
      </c>
      <c r="H695" s="192" t="s">
        <v>3805</v>
      </c>
    </row>
    <row r="696" spans="1:8" ht="20" customHeight="1">
      <c r="A696" s="185">
        <v>2</v>
      </c>
      <c r="B696" s="261" t="s">
        <v>13</v>
      </c>
      <c r="C696" s="219" t="s">
        <v>3835</v>
      </c>
      <c r="D696" s="203" t="s">
        <v>3804</v>
      </c>
      <c r="E696" s="218"/>
      <c r="F696" s="218">
        <v>15</v>
      </c>
      <c r="G696" s="205">
        <v>595176.59</v>
      </c>
      <c r="H696" s="192" t="s">
        <v>1053</v>
      </c>
    </row>
    <row r="697" spans="1:8" ht="20" customHeight="1">
      <c r="A697" s="185">
        <v>2</v>
      </c>
      <c r="B697" s="261" t="s">
        <v>13</v>
      </c>
      <c r="C697" s="219" t="s">
        <v>3803</v>
      </c>
      <c r="D697" s="203" t="s">
        <v>3804</v>
      </c>
      <c r="E697" s="218"/>
      <c r="F697" s="218">
        <v>4.5</v>
      </c>
      <c r="G697" s="205">
        <v>75172.09</v>
      </c>
      <c r="H697" s="192" t="s">
        <v>3805</v>
      </c>
    </row>
    <row r="698" spans="1:8" ht="20" customHeight="1">
      <c r="A698" s="185">
        <v>2</v>
      </c>
      <c r="B698" s="261" t="s">
        <v>13</v>
      </c>
      <c r="C698" s="219" t="s">
        <v>3803</v>
      </c>
      <c r="D698" s="203" t="s">
        <v>3804</v>
      </c>
      <c r="E698" s="218"/>
      <c r="F698" s="218">
        <v>4.5</v>
      </c>
      <c r="G698" s="205">
        <v>75167.59</v>
      </c>
      <c r="H698" s="192" t="s">
        <v>3805</v>
      </c>
    </row>
    <row r="699" spans="1:8" ht="20" customHeight="1">
      <c r="A699" s="185">
        <v>2</v>
      </c>
      <c r="B699" s="261" t="s">
        <v>13</v>
      </c>
      <c r="C699" s="219" t="s">
        <v>3803</v>
      </c>
      <c r="D699" s="203" t="s">
        <v>3804</v>
      </c>
      <c r="E699" s="218"/>
      <c r="F699" s="218">
        <v>15</v>
      </c>
      <c r="G699" s="205">
        <v>75152.59</v>
      </c>
      <c r="H699" s="192" t="s">
        <v>3805</v>
      </c>
    </row>
    <row r="700" spans="1:8" ht="20" customHeight="1">
      <c r="A700" s="185">
        <v>2</v>
      </c>
      <c r="B700" s="261" t="s">
        <v>13</v>
      </c>
      <c r="C700" s="209" t="s">
        <v>3803</v>
      </c>
      <c r="D700" s="203" t="s">
        <v>3804</v>
      </c>
      <c r="E700" s="218"/>
      <c r="F700" s="218">
        <v>4.5</v>
      </c>
      <c r="G700" s="205">
        <v>180953.85</v>
      </c>
      <c r="H700" s="192" t="s">
        <v>3805</v>
      </c>
    </row>
    <row r="701" spans="1:8" ht="20" customHeight="1">
      <c r="A701" s="185">
        <v>2</v>
      </c>
      <c r="B701" s="261" t="s">
        <v>13</v>
      </c>
      <c r="C701" s="209" t="s">
        <v>4166</v>
      </c>
      <c r="D701" s="203" t="s">
        <v>3804</v>
      </c>
      <c r="E701" s="218"/>
      <c r="F701" s="218">
        <v>4784.1899999999996</v>
      </c>
      <c r="G701" s="205">
        <v>173081.82</v>
      </c>
      <c r="H701" s="192" t="s">
        <v>1106</v>
      </c>
    </row>
    <row r="702" spans="1:8" ht="20" customHeight="1">
      <c r="A702" s="185">
        <v>2</v>
      </c>
      <c r="B702" s="261" t="s">
        <v>13</v>
      </c>
      <c r="C702" s="209" t="s">
        <v>3803</v>
      </c>
      <c r="D702" s="203" t="s">
        <v>3804</v>
      </c>
      <c r="E702" s="218"/>
      <c r="F702" s="218">
        <v>9</v>
      </c>
      <c r="G702" s="205">
        <v>87399.91</v>
      </c>
      <c r="H702" s="192" t="s">
        <v>3805</v>
      </c>
    </row>
    <row r="703" spans="1:8" ht="20" customHeight="1">
      <c r="A703" s="185">
        <v>2</v>
      </c>
      <c r="B703" s="261" t="s">
        <v>13</v>
      </c>
      <c r="C703" s="209" t="s">
        <v>3803</v>
      </c>
      <c r="D703" s="203" t="s">
        <v>3804</v>
      </c>
      <c r="E703" s="218"/>
      <c r="F703" s="218">
        <v>9</v>
      </c>
      <c r="G703" s="205">
        <v>62390.91</v>
      </c>
      <c r="H703" s="192" t="s">
        <v>3805</v>
      </c>
    </row>
    <row r="704" spans="1:8" ht="20" customHeight="1">
      <c r="A704" s="185">
        <v>2</v>
      </c>
      <c r="B704" s="261" t="s">
        <v>13</v>
      </c>
      <c r="C704" s="209" t="s">
        <v>3803</v>
      </c>
      <c r="D704" s="203" t="s">
        <v>3804</v>
      </c>
      <c r="E704" s="218"/>
      <c r="F704" s="218">
        <v>15</v>
      </c>
      <c r="G704" s="205">
        <v>67375.91</v>
      </c>
      <c r="H704" s="192" t="s">
        <v>3805</v>
      </c>
    </row>
    <row r="705" spans="1:8" ht="20" customHeight="1">
      <c r="A705" s="185">
        <v>2</v>
      </c>
      <c r="B705" s="261" t="s">
        <v>13</v>
      </c>
      <c r="C705" s="219" t="s">
        <v>4134</v>
      </c>
      <c r="D705" s="203" t="s">
        <v>3804</v>
      </c>
      <c r="E705" s="218"/>
      <c r="F705" s="218">
        <v>100</v>
      </c>
      <c r="G705" s="205">
        <v>464168.05</v>
      </c>
      <c r="H705" s="192" t="s">
        <v>3805</v>
      </c>
    </row>
    <row r="706" spans="1:8" ht="20" customHeight="1">
      <c r="A706" s="185">
        <v>2</v>
      </c>
      <c r="B706" s="261" t="s">
        <v>13</v>
      </c>
      <c r="C706" s="219" t="s">
        <v>3803</v>
      </c>
      <c r="D706" s="265" t="s">
        <v>3804</v>
      </c>
      <c r="E706" s="218"/>
      <c r="F706" s="218">
        <v>9</v>
      </c>
      <c r="G706" s="205">
        <v>69159.05</v>
      </c>
      <c r="H706" s="192" t="s">
        <v>3805</v>
      </c>
    </row>
    <row r="707" spans="1:8" ht="20" customHeight="1">
      <c r="A707" s="185">
        <v>2</v>
      </c>
      <c r="B707" s="261" t="s">
        <v>13</v>
      </c>
      <c r="C707" s="219" t="s">
        <v>3803</v>
      </c>
      <c r="D707" s="265" t="s">
        <v>3804</v>
      </c>
      <c r="E707" s="218"/>
      <c r="F707" s="218">
        <v>12</v>
      </c>
      <c r="G707" s="205">
        <v>69147.05</v>
      </c>
      <c r="H707" s="192" t="s">
        <v>3805</v>
      </c>
    </row>
    <row r="708" spans="1:8" ht="20" customHeight="1">
      <c r="A708" s="185">
        <v>2</v>
      </c>
      <c r="B708" s="261" t="s">
        <v>13</v>
      </c>
      <c r="C708" s="219" t="s">
        <v>4167</v>
      </c>
      <c r="D708" s="203" t="s">
        <v>3804</v>
      </c>
      <c r="E708" s="218"/>
      <c r="F708" s="218">
        <v>707.2</v>
      </c>
      <c r="G708" s="205">
        <v>129488.25</v>
      </c>
      <c r="H708" s="192" t="s">
        <v>3810</v>
      </c>
    </row>
    <row r="709" spans="1:8" ht="20" customHeight="1">
      <c r="A709" s="185">
        <v>2</v>
      </c>
      <c r="B709" s="261" t="s">
        <v>13</v>
      </c>
      <c r="C709" s="219" t="s">
        <v>4168</v>
      </c>
      <c r="D709" s="203" t="s">
        <v>3804</v>
      </c>
      <c r="E709" s="218"/>
      <c r="F709" s="218">
        <v>1621.79</v>
      </c>
      <c r="G709" s="205">
        <v>127866.46</v>
      </c>
      <c r="H709" s="192" t="s">
        <v>1097</v>
      </c>
    </row>
    <row r="710" spans="1:8" ht="20" customHeight="1">
      <c r="A710" s="185">
        <v>2</v>
      </c>
      <c r="B710" s="261" t="s">
        <v>13</v>
      </c>
      <c r="C710" s="219" t="s">
        <v>3803</v>
      </c>
      <c r="D710" s="203" t="s">
        <v>3804</v>
      </c>
      <c r="E710" s="218"/>
      <c r="F710" s="218">
        <v>4</v>
      </c>
      <c r="G710" s="205">
        <v>127862.46</v>
      </c>
      <c r="H710" s="192" t="s">
        <v>3805</v>
      </c>
    </row>
    <row r="711" spans="1:8" ht="20" customHeight="1">
      <c r="A711" s="185">
        <v>20</v>
      </c>
      <c r="B711" s="261" t="s">
        <v>13</v>
      </c>
      <c r="C711" s="210" t="s">
        <v>3803</v>
      </c>
      <c r="D711" s="203" t="s">
        <v>3804</v>
      </c>
      <c r="E711" s="204"/>
      <c r="F711" s="204">
        <v>8.64</v>
      </c>
      <c r="G711" s="205">
        <v>7124.8200000003699</v>
      </c>
      <c r="H711" s="192" t="s">
        <v>3805</v>
      </c>
    </row>
    <row r="712" spans="1:8" ht="20" customHeight="1">
      <c r="A712" s="185">
        <v>20</v>
      </c>
      <c r="B712" s="261" t="s">
        <v>13</v>
      </c>
      <c r="C712" s="210" t="s">
        <v>3803</v>
      </c>
      <c r="D712" s="203" t="s">
        <v>3804</v>
      </c>
      <c r="E712" s="204"/>
      <c r="F712" s="204">
        <v>3.6</v>
      </c>
      <c r="G712" s="205">
        <v>7121.2200000003704</v>
      </c>
      <c r="H712" s="192" t="s">
        <v>3805</v>
      </c>
    </row>
    <row r="713" spans="1:8" ht="20" customHeight="1">
      <c r="A713" s="185">
        <v>20</v>
      </c>
      <c r="B713" s="261" t="s">
        <v>13</v>
      </c>
      <c r="C713" s="210" t="s">
        <v>3803</v>
      </c>
      <c r="D713" s="203" t="s">
        <v>3804</v>
      </c>
      <c r="E713" s="204"/>
      <c r="F713" s="204">
        <v>30</v>
      </c>
      <c r="G713" s="205">
        <v>27091.220000000401</v>
      </c>
      <c r="H713" s="192" t="s">
        <v>3805</v>
      </c>
    </row>
    <row r="714" spans="1:8" ht="20" customHeight="1">
      <c r="A714" s="185">
        <v>38</v>
      </c>
      <c r="B714" s="261" t="s">
        <v>13</v>
      </c>
      <c r="C714" s="202" t="s">
        <v>3803</v>
      </c>
      <c r="D714" s="203" t="s">
        <v>3804</v>
      </c>
      <c r="E714" s="204"/>
      <c r="F714" s="204">
        <v>15</v>
      </c>
      <c r="G714" s="185">
        <v>10632.75</v>
      </c>
      <c r="H714" s="192" t="s">
        <v>3805</v>
      </c>
    </row>
    <row r="715" spans="1:8" ht="20" customHeight="1">
      <c r="A715" s="185">
        <v>53</v>
      </c>
      <c r="B715" s="261" t="s">
        <v>13</v>
      </c>
      <c r="C715" s="210" t="s">
        <v>3803</v>
      </c>
      <c r="D715" s="203" t="s">
        <v>3804</v>
      </c>
      <c r="E715" s="204"/>
      <c r="F715" s="204">
        <v>30</v>
      </c>
      <c r="G715" s="205">
        <v>898.67000000001303</v>
      </c>
      <c r="H715" s="192" t="s">
        <v>3805</v>
      </c>
    </row>
    <row r="716" spans="1:8" ht="20" customHeight="1">
      <c r="A716" s="185">
        <v>53</v>
      </c>
      <c r="B716" s="261" t="s">
        <v>13</v>
      </c>
      <c r="C716" s="210" t="s">
        <v>3803</v>
      </c>
      <c r="D716" s="203" t="s">
        <v>3804</v>
      </c>
      <c r="E716" s="204"/>
      <c r="F716" s="204">
        <v>4.32</v>
      </c>
      <c r="G716" s="205">
        <v>894.35000000001298</v>
      </c>
      <c r="H716" s="192" t="s">
        <v>3805</v>
      </c>
    </row>
    <row r="717" spans="1:8" ht="20" customHeight="1">
      <c r="A717" s="185">
        <v>27</v>
      </c>
      <c r="B717" s="193" t="s">
        <v>1048</v>
      </c>
      <c r="C717" s="202" t="s">
        <v>4169</v>
      </c>
      <c r="D717" s="203" t="s">
        <v>3804</v>
      </c>
      <c r="E717" s="204"/>
      <c r="F717" s="204">
        <v>2000</v>
      </c>
      <c r="G717" s="205">
        <v>33844.21</v>
      </c>
      <c r="H717" s="192" t="s">
        <v>1053</v>
      </c>
    </row>
    <row r="718" spans="1:8" ht="20" customHeight="1">
      <c r="A718" s="185">
        <v>27</v>
      </c>
      <c r="B718" s="193" t="s">
        <v>1048</v>
      </c>
      <c r="C718" s="202" t="s">
        <v>4170</v>
      </c>
      <c r="D718" s="203" t="s">
        <v>3804</v>
      </c>
      <c r="E718" s="204"/>
      <c r="F718" s="204">
        <v>345.6</v>
      </c>
      <c r="G718" s="205">
        <v>33498.61</v>
      </c>
      <c r="H718" s="192" t="s">
        <v>3811</v>
      </c>
    </row>
    <row r="719" spans="1:8" ht="20" customHeight="1">
      <c r="A719" s="185">
        <v>27</v>
      </c>
      <c r="B719" s="193" t="s">
        <v>1048</v>
      </c>
      <c r="C719" s="202" t="s">
        <v>4171</v>
      </c>
      <c r="D719" s="203" t="s">
        <v>3804</v>
      </c>
      <c r="E719" s="204"/>
      <c r="F719" s="204">
        <v>1000</v>
      </c>
      <c r="G719" s="205">
        <v>32498.61</v>
      </c>
      <c r="H719" s="192" t="s">
        <v>1083</v>
      </c>
    </row>
    <row r="720" spans="1:8" ht="20" customHeight="1">
      <c r="A720" s="185">
        <v>27</v>
      </c>
      <c r="B720" s="193" t="s">
        <v>1048</v>
      </c>
      <c r="C720" s="210" t="s">
        <v>4172</v>
      </c>
      <c r="D720" s="203" t="s">
        <v>3804</v>
      </c>
      <c r="E720" s="204"/>
      <c r="F720" s="204">
        <v>93881.79</v>
      </c>
      <c r="G720" s="205">
        <v>66432.009999999995</v>
      </c>
      <c r="H720" s="192" t="s">
        <v>1087</v>
      </c>
    </row>
    <row r="721" spans="1:8" ht="20" customHeight="1">
      <c r="A721" s="185">
        <v>27</v>
      </c>
      <c r="B721" s="193" t="s">
        <v>1048</v>
      </c>
      <c r="C721" s="210" t="s">
        <v>4173</v>
      </c>
      <c r="D721" s="203" t="s">
        <v>3804</v>
      </c>
      <c r="E721" s="204"/>
      <c r="F721" s="204">
        <v>1380</v>
      </c>
      <c r="G721" s="205">
        <v>64532.01</v>
      </c>
      <c r="H721" s="192" t="s">
        <v>3818</v>
      </c>
    </row>
    <row r="722" spans="1:8" ht="20" customHeight="1">
      <c r="A722" s="185">
        <v>27</v>
      </c>
      <c r="B722" s="193" t="s">
        <v>1048</v>
      </c>
      <c r="C722" s="210" t="s">
        <v>4174</v>
      </c>
      <c r="D722" s="203" t="s">
        <v>3804</v>
      </c>
      <c r="E722" s="204"/>
      <c r="F722" s="204">
        <v>600</v>
      </c>
      <c r="G722" s="205">
        <v>63932.01</v>
      </c>
      <c r="H722" s="192" t="s">
        <v>1124</v>
      </c>
    </row>
    <row r="723" spans="1:8" ht="20" customHeight="1">
      <c r="A723" s="185">
        <v>27</v>
      </c>
      <c r="B723" s="193" t="s">
        <v>1048</v>
      </c>
      <c r="C723" s="210" t="s">
        <v>4175</v>
      </c>
      <c r="D723" s="203" t="s">
        <v>3804</v>
      </c>
      <c r="E723" s="204"/>
      <c r="F723" s="204">
        <v>1300</v>
      </c>
      <c r="G723" s="205">
        <v>62632.01</v>
      </c>
      <c r="H723" s="192" t="s">
        <v>1083</v>
      </c>
    </row>
    <row r="724" spans="1:8" ht="20" customHeight="1">
      <c r="A724" s="185">
        <v>27</v>
      </c>
      <c r="B724" s="193" t="s">
        <v>1048</v>
      </c>
      <c r="C724" s="210" t="s">
        <v>4176</v>
      </c>
      <c r="D724" s="203" t="s">
        <v>3804</v>
      </c>
      <c r="E724" s="204"/>
      <c r="F724" s="204">
        <v>2399.9899999999998</v>
      </c>
      <c r="G724" s="205">
        <v>60232.02</v>
      </c>
      <c r="H724" s="192" t="s">
        <v>1083</v>
      </c>
    </row>
    <row r="725" spans="1:8" ht="20" customHeight="1">
      <c r="A725" s="185">
        <v>27</v>
      </c>
      <c r="B725" s="193" t="s">
        <v>1057</v>
      </c>
      <c r="C725" s="210" t="s">
        <v>4177</v>
      </c>
      <c r="D725" s="203" t="s">
        <v>3804</v>
      </c>
      <c r="E725" s="204"/>
      <c r="F725" s="204">
        <v>10</v>
      </c>
      <c r="G725" s="205">
        <v>992253</v>
      </c>
      <c r="H725" s="192" t="s">
        <v>3815</v>
      </c>
    </row>
    <row r="726" spans="1:8" ht="20" customHeight="1">
      <c r="A726" s="185">
        <v>27</v>
      </c>
      <c r="B726" s="193" t="s">
        <v>1057</v>
      </c>
      <c r="C726" s="210" t="s">
        <v>4178</v>
      </c>
      <c r="D726" s="203" t="s">
        <v>3804</v>
      </c>
      <c r="E726" s="204"/>
      <c r="F726" s="204">
        <v>5000</v>
      </c>
      <c r="G726" s="205">
        <v>987253</v>
      </c>
      <c r="H726" s="192" t="s">
        <v>1098</v>
      </c>
    </row>
    <row r="727" spans="1:8" ht="20" customHeight="1">
      <c r="A727" s="185">
        <v>27</v>
      </c>
      <c r="B727" s="193" t="s">
        <v>1057</v>
      </c>
      <c r="C727" s="210" t="s">
        <v>4179</v>
      </c>
      <c r="D727" s="203" t="s">
        <v>3804</v>
      </c>
      <c r="E727" s="204"/>
      <c r="F727" s="204">
        <v>98961.15</v>
      </c>
      <c r="G727" s="205">
        <v>486535.2</v>
      </c>
      <c r="H727" s="192" t="s">
        <v>1087</v>
      </c>
    </row>
    <row r="728" spans="1:8" ht="20" customHeight="1">
      <c r="A728" s="185">
        <v>27</v>
      </c>
      <c r="B728" s="212" t="s">
        <v>1063</v>
      </c>
      <c r="C728" s="210" t="s">
        <v>4180</v>
      </c>
      <c r="D728" s="203" t="s">
        <v>3804</v>
      </c>
      <c r="E728" s="204"/>
      <c r="F728" s="204">
        <v>400</v>
      </c>
      <c r="G728" s="205">
        <v>104217.71</v>
      </c>
      <c r="H728" s="192" t="s">
        <v>3818</v>
      </c>
    </row>
    <row r="729" spans="1:8" ht="20" customHeight="1">
      <c r="A729" s="185">
        <v>27</v>
      </c>
      <c r="B729" s="193" t="s">
        <v>1064</v>
      </c>
      <c r="C729" s="210" t="s">
        <v>4181</v>
      </c>
      <c r="D729" s="203" t="s">
        <v>3804</v>
      </c>
      <c r="E729" s="204"/>
      <c r="F729" s="204">
        <v>112420.92000000001</v>
      </c>
      <c r="G729" s="205">
        <v>69696.679999999906</v>
      </c>
      <c r="H729" s="192" t="s">
        <v>1087</v>
      </c>
    </row>
    <row r="730" spans="1:8" ht="20" customHeight="1">
      <c r="A730" s="185">
        <v>27</v>
      </c>
      <c r="B730" s="193" t="s">
        <v>1064</v>
      </c>
      <c r="C730" s="210" t="s">
        <v>4182</v>
      </c>
      <c r="D730" s="203" t="s">
        <v>3804</v>
      </c>
      <c r="E730" s="204"/>
      <c r="F730" s="204">
        <v>97407.17</v>
      </c>
      <c r="G730" s="205">
        <v>47852.349999999897</v>
      </c>
      <c r="H730" s="192" t="s">
        <v>1087</v>
      </c>
    </row>
    <row r="731" spans="1:8" ht="20" customHeight="1">
      <c r="A731" s="185">
        <v>27</v>
      </c>
      <c r="B731" s="193" t="s">
        <v>1044</v>
      </c>
      <c r="C731" s="210" t="s">
        <v>4183</v>
      </c>
      <c r="D731" s="203" t="s">
        <v>3804</v>
      </c>
      <c r="E731" s="204"/>
      <c r="F731" s="204">
        <v>400</v>
      </c>
      <c r="G731" s="205">
        <v>9635.8999999999105</v>
      </c>
      <c r="H731" s="192" t="s">
        <v>3818</v>
      </c>
    </row>
    <row r="732" spans="1:8" ht="20" customHeight="1">
      <c r="A732" s="185">
        <v>27</v>
      </c>
      <c r="B732" s="193" t="s">
        <v>1065</v>
      </c>
      <c r="C732" s="210" t="s">
        <v>4184</v>
      </c>
      <c r="D732" s="203" t="s">
        <v>3804</v>
      </c>
      <c r="E732" s="204"/>
      <c r="F732" s="204">
        <v>81237.42</v>
      </c>
      <c r="G732" s="205">
        <v>22109.929999999898</v>
      </c>
      <c r="H732" s="192" t="s">
        <v>1087</v>
      </c>
    </row>
    <row r="733" spans="1:8" ht="20" customHeight="1">
      <c r="A733" s="185">
        <v>27</v>
      </c>
      <c r="B733" s="193" t="s">
        <v>1065</v>
      </c>
      <c r="C733" s="210" t="s">
        <v>4185</v>
      </c>
      <c r="D733" s="203" t="s">
        <v>3804</v>
      </c>
      <c r="E733" s="204"/>
      <c r="F733" s="204">
        <v>53529.280000000006</v>
      </c>
      <c r="G733" s="205">
        <v>6181.4999999998799</v>
      </c>
      <c r="H733" s="192" t="s">
        <v>1087</v>
      </c>
    </row>
    <row r="734" spans="1:8" ht="20" customHeight="1">
      <c r="A734" s="185">
        <v>27</v>
      </c>
      <c r="B734" s="193" t="s">
        <v>1067</v>
      </c>
      <c r="C734" s="210" t="s">
        <v>4186</v>
      </c>
      <c r="D734" s="203" t="s">
        <v>3804</v>
      </c>
      <c r="E734" s="204"/>
      <c r="F734" s="204">
        <v>20756.03</v>
      </c>
      <c r="G734" s="205">
        <v>28961.779999999901</v>
      </c>
      <c r="H734" s="192" t="s">
        <v>1087</v>
      </c>
    </row>
    <row r="735" spans="1:8" ht="20" customHeight="1">
      <c r="A735" s="185">
        <v>27</v>
      </c>
      <c r="B735" s="193" t="s">
        <v>1067</v>
      </c>
      <c r="C735" s="210" t="s">
        <v>4187</v>
      </c>
      <c r="D735" s="203" t="s">
        <v>3804</v>
      </c>
      <c r="E735" s="204"/>
      <c r="F735" s="204">
        <v>24000</v>
      </c>
      <c r="G735" s="205">
        <v>4961.7799999998997</v>
      </c>
      <c r="H735" s="192" t="s">
        <v>1087</v>
      </c>
    </row>
    <row r="736" spans="1:8" ht="20" customHeight="1">
      <c r="A736" s="185">
        <v>27</v>
      </c>
      <c r="B736" s="193" t="s">
        <v>1068</v>
      </c>
      <c r="C736" s="210" t="s">
        <v>4188</v>
      </c>
      <c r="D736" s="203" t="s">
        <v>3804</v>
      </c>
      <c r="E736" s="204"/>
      <c r="F736" s="204">
        <v>34295.560000000005</v>
      </c>
      <c r="G736" s="205">
        <v>35232.970000000198</v>
      </c>
      <c r="H736" s="192" t="s">
        <v>1087</v>
      </c>
    </row>
    <row r="737" spans="1:8" ht="20" customHeight="1">
      <c r="A737" s="185">
        <v>27</v>
      </c>
      <c r="B737" s="212" t="s">
        <v>12</v>
      </c>
      <c r="C737" s="210" t="s">
        <v>4189</v>
      </c>
      <c r="D737" s="203" t="s">
        <v>3804</v>
      </c>
      <c r="E737" s="204"/>
      <c r="F737" s="204">
        <v>29411.130000000005</v>
      </c>
      <c r="G737" s="205">
        <v>6828.1700000002002</v>
      </c>
      <c r="H737" s="192" t="s">
        <v>1087</v>
      </c>
    </row>
    <row r="738" spans="1:8" ht="20" customHeight="1">
      <c r="A738" s="185">
        <v>29</v>
      </c>
      <c r="B738" s="193" t="s">
        <v>1048</v>
      </c>
      <c r="C738" s="202" t="s">
        <v>4190</v>
      </c>
      <c r="D738" s="203" t="s">
        <v>3804</v>
      </c>
      <c r="E738" s="206"/>
      <c r="F738" s="204">
        <v>3952.83</v>
      </c>
      <c r="G738" s="205">
        <v>59435.68</v>
      </c>
      <c r="H738" s="192" t="s">
        <v>1104</v>
      </c>
    </row>
    <row r="739" spans="1:8" ht="20" customHeight="1">
      <c r="A739" s="185">
        <v>29</v>
      </c>
      <c r="B739" s="193" t="s">
        <v>1048</v>
      </c>
      <c r="C739" s="202" t="s">
        <v>4191</v>
      </c>
      <c r="D739" s="265" t="s">
        <v>3804</v>
      </c>
      <c r="E739" s="204"/>
      <c r="F739" s="204">
        <v>9</v>
      </c>
      <c r="G739" s="205">
        <v>59426.68</v>
      </c>
      <c r="H739" s="192" t="s">
        <v>3805</v>
      </c>
    </row>
    <row r="740" spans="1:8" ht="20" customHeight="1">
      <c r="A740" s="185">
        <v>29</v>
      </c>
      <c r="B740" s="193" t="s">
        <v>1048</v>
      </c>
      <c r="C740" s="202" t="s">
        <v>4192</v>
      </c>
      <c r="D740" s="203" t="s">
        <v>3804</v>
      </c>
      <c r="E740" s="204"/>
      <c r="F740" s="204">
        <v>6591.96</v>
      </c>
      <c r="G740" s="205">
        <v>67227.379999999903</v>
      </c>
      <c r="H740" s="192" t="s">
        <v>1106</v>
      </c>
    </row>
    <row r="741" spans="1:8" ht="20" customHeight="1">
      <c r="A741" s="185">
        <v>29</v>
      </c>
      <c r="B741" s="193" t="s">
        <v>1048</v>
      </c>
      <c r="C741" s="202" t="s">
        <v>4193</v>
      </c>
      <c r="D741" s="203" t="s">
        <v>3804</v>
      </c>
      <c r="E741" s="204"/>
      <c r="F741" s="204">
        <v>5000</v>
      </c>
      <c r="G741" s="205">
        <v>62227.379999999903</v>
      </c>
      <c r="H741" s="192" t="s">
        <v>3809</v>
      </c>
    </row>
    <row r="742" spans="1:8" ht="20" customHeight="1">
      <c r="A742" s="185">
        <v>29</v>
      </c>
      <c r="B742" s="193" t="s">
        <v>1048</v>
      </c>
      <c r="C742" s="202" t="s">
        <v>4194</v>
      </c>
      <c r="D742" s="203" t="s">
        <v>3804</v>
      </c>
      <c r="E742" s="204"/>
      <c r="F742" s="204">
        <v>3091.3499999999985</v>
      </c>
      <c r="G742" s="205">
        <v>96356.5799999999</v>
      </c>
      <c r="H742" s="192" t="s">
        <v>1097</v>
      </c>
    </row>
    <row r="743" spans="1:8" ht="20" customHeight="1">
      <c r="A743" s="185">
        <v>29</v>
      </c>
      <c r="B743" s="193" t="s">
        <v>1048</v>
      </c>
      <c r="C743" s="202" t="s">
        <v>4195</v>
      </c>
      <c r="D743" s="203" t="s">
        <v>3804</v>
      </c>
      <c r="E743" s="204"/>
      <c r="F743" s="204">
        <v>396</v>
      </c>
      <c r="G743" s="205">
        <v>95960.5799999999</v>
      </c>
      <c r="H743" s="192" t="s">
        <v>3810</v>
      </c>
    </row>
    <row r="744" spans="1:8" ht="20" customHeight="1">
      <c r="A744" s="185">
        <v>29</v>
      </c>
      <c r="B744" s="193" t="s">
        <v>1048</v>
      </c>
      <c r="C744" s="202" t="s">
        <v>4191</v>
      </c>
      <c r="D744" s="265" t="s">
        <v>3804</v>
      </c>
      <c r="E744" s="204"/>
      <c r="F744" s="204">
        <v>9</v>
      </c>
      <c r="G744" s="205">
        <v>68171.5799999999</v>
      </c>
      <c r="H744" s="192" t="s">
        <v>3805</v>
      </c>
    </row>
    <row r="745" spans="1:8" ht="20" customHeight="1">
      <c r="A745" s="185">
        <v>29</v>
      </c>
      <c r="B745" s="193" t="s">
        <v>1048</v>
      </c>
      <c r="C745" s="202" t="s">
        <v>4191</v>
      </c>
      <c r="D745" s="265" t="s">
        <v>3804</v>
      </c>
      <c r="E745" s="204"/>
      <c r="F745" s="204">
        <v>15</v>
      </c>
      <c r="G745" s="205">
        <v>19206.580000000002</v>
      </c>
      <c r="H745" s="192" t="s">
        <v>3805</v>
      </c>
    </row>
    <row r="746" spans="1:8" ht="20" customHeight="1">
      <c r="A746" s="185">
        <v>29</v>
      </c>
      <c r="B746" s="193" t="s">
        <v>1057</v>
      </c>
      <c r="C746" s="202" t="s">
        <v>4190</v>
      </c>
      <c r="D746" s="203" t="s">
        <v>3804</v>
      </c>
      <c r="E746" s="204"/>
      <c r="F746" s="204">
        <v>3675.06</v>
      </c>
      <c r="G746" s="205">
        <v>45531.519999999997</v>
      </c>
      <c r="H746" s="192" t="s">
        <v>1104</v>
      </c>
    </row>
    <row r="747" spans="1:8" ht="20" customHeight="1">
      <c r="A747" s="185">
        <v>29</v>
      </c>
      <c r="B747" s="193" t="s">
        <v>1057</v>
      </c>
      <c r="C747" s="202" t="s">
        <v>4191</v>
      </c>
      <c r="D747" s="265" t="s">
        <v>3804</v>
      </c>
      <c r="E747" s="204"/>
      <c r="F747" s="204">
        <v>9</v>
      </c>
      <c r="G747" s="205">
        <v>45522.52</v>
      </c>
      <c r="H747" s="192" t="s">
        <v>3805</v>
      </c>
    </row>
    <row r="748" spans="1:8" ht="20" customHeight="1">
      <c r="A748" s="185">
        <v>29</v>
      </c>
      <c r="B748" s="193" t="s">
        <v>1057</v>
      </c>
      <c r="C748" s="202" t="s">
        <v>4191</v>
      </c>
      <c r="D748" s="265" t="s">
        <v>3804</v>
      </c>
      <c r="E748" s="204"/>
      <c r="F748" s="204">
        <v>15</v>
      </c>
      <c r="G748" s="205">
        <v>162615.54999999999</v>
      </c>
      <c r="H748" s="192" t="s">
        <v>3805</v>
      </c>
    </row>
    <row r="749" spans="1:8" ht="20" customHeight="1">
      <c r="A749" s="185">
        <v>29</v>
      </c>
      <c r="B749" s="193" t="s">
        <v>1057</v>
      </c>
      <c r="C749" s="202" t="s">
        <v>4196</v>
      </c>
      <c r="D749" s="203" t="s">
        <v>3804</v>
      </c>
      <c r="E749" s="204"/>
      <c r="F749" s="204">
        <v>396</v>
      </c>
      <c r="G749" s="205">
        <v>43269.55</v>
      </c>
      <c r="H749" s="192" t="s">
        <v>3810</v>
      </c>
    </row>
    <row r="750" spans="1:8" ht="20" customHeight="1">
      <c r="A750" s="185">
        <v>29</v>
      </c>
      <c r="B750" s="193" t="s">
        <v>1057</v>
      </c>
      <c r="C750" s="202" t="s">
        <v>4197</v>
      </c>
      <c r="D750" s="203" t="s">
        <v>3804</v>
      </c>
      <c r="E750" s="204"/>
      <c r="F750" s="204">
        <v>7647.2400000000016</v>
      </c>
      <c r="G750" s="205">
        <v>15393.31</v>
      </c>
      <c r="H750" s="192" t="s">
        <v>1097</v>
      </c>
    </row>
    <row r="751" spans="1:8" ht="20" customHeight="1">
      <c r="A751" s="185">
        <v>29</v>
      </c>
      <c r="B751" s="212" t="s">
        <v>1063</v>
      </c>
      <c r="C751" s="202" t="s">
        <v>4190</v>
      </c>
      <c r="D751" s="203" t="s">
        <v>3804</v>
      </c>
      <c r="E751" s="204"/>
      <c r="F751" s="204">
        <v>3771.05</v>
      </c>
      <c r="G751" s="205">
        <v>11622.26</v>
      </c>
      <c r="H751" s="192" t="s">
        <v>1104</v>
      </c>
    </row>
    <row r="752" spans="1:8" ht="20" customHeight="1">
      <c r="A752" s="185">
        <v>29</v>
      </c>
      <c r="B752" s="212" t="s">
        <v>1063</v>
      </c>
      <c r="C752" s="202" t="s">
        <v>4198</v>
      </c>
      <c r="D752" s="203" t="s">
        <v>3804</v>
      </c>
      <c r="E752" s="204"/>
      <c r="F752" s="204">
        <v>2474.11</v>
      </c>
      <c r="G752" s="205">
        <v>44359.09</v>
      </c>
      <c r="H752" s="192" t="s">
        <v>1106</v>
      </c>
    </row>
    <row r="753" spans="1:8" ht="20" customHeight="1">
      <c r="A753" s="185">
        <v>29</v>
      </c>
      <c r="B753" s="212" t="s">
        <v>1063</v>
      </c>
      <c r="C753" s="202" t="s">
        <v>4199</v>
      </c>
      <c r="D753" s="203" t="s">
        <v>3804</v>
      </c>
      <c r="E753" s="204"/>
      <c r="F753" s="204">
        <v>396</v>
      </c>
      <c r="G753" s="205">
        <v>153975.62</v>
      </c>
      <c r="H753" s="192" t="s">
        <v>3810</v>
      </c>
    </row>
    <row r="754" spans="1:8" ht="20" customHeight="1">
      <c r="A754" s="185">
        <v>29</v>
      </c>
      <c r="B754" s="212" t="s">
        <v>1063</v>
      </c>
      <c r="C754" s="202" t="s">
        <v>4191</v>
      </c>
      <c r="D754" s="265" t="s">
        <v>3804</v>
      </c>
      <c r="E754" s="204"/>
      <c r="F754" s="204">
        <v>15</v>
      </c>
      <c r="G754" s="205">
        <v>35010.620000000003</v>
      </c>
      <c r="H754" s="192" t="s">
        <v>3805</v>
      </c>
    </row>
    <row r="755" spans="1:8" ht="20" customHeight="1">
      <c r="A755" s="185">
        <v>29</v>
      </c>
      <c r="B755" s="212" t="s">
        <v>1063</v>
      </c>
      <c r="C755" s="202" t="s">
        <v>4200</v>
      </c>
      <c r="D755" s="203" t="s">
        <v>3804</v>
      </c>
      <c r="E755" s="204"/>
      <c r="F755" s="204">
        <v>9111.7799999999988</v>
      </c>
      <c r="G755" s="205">
        <v>1113.94999999997</v>
      </c>
      <c r="H755" s="192" t="s">
        <v>1097</v>
      </c>
    </row>
    <row r="756" spans="1:8" ht="20" customHeight="1">
      <c r="A756" s="185">
        <v>29</v>
      </c>
      <c r="B756" s="193" t="s">
        <v>1064</v>
      </c>
      <c r="C756" s="202" t="s">
        <v>4190</v>
      </c>
      <c r="D756" s="203" t="s">
        <v>3804</v>
      </c>
      <c r="E756" s="204"/>
      <c r="F756" s="204">
        <v>5823.54</v>
      </c>
      <c r="G756" s="205">
        <v>9641.4099999999708</v>
      </c>
      <c r="H756" s="192" t="s">
        <v>1104</v>
      </c>
    </row>
    <row r="757" spans="1:8" ht="20" customHeight="1">
      <c r="A757" s="185">
        <v>29</v>
      </c>
      <c r="B757" s="193" t="s">
        <v>1064</v>
      </c>
      <c r="C757" s="210" t="s">
        <v>4201</v>
      </c>
      <c r="D757" s="203" t="s">
        <v>3804</v>
      </c>
      <c r="E757" s="204"/>
      <c r="F757" s="204">
        <v>3555.2700000000004</v>
      </c>
      <c r="G757" s="205">
        <v>17022.740000000002</v>
      </c>
      <c r="H757" s="192" t="s">
        <v>1106</v>
      </c>
    </row>
    <row r="758" spans="1:8" ht="20" customHeight="1">
      <c r="A758" s="185">
        <v>29</v>
      </c>
      <c r="B758" s="193" t="s">
        <v>1064</v>
      </c>
      <c r="C758" s="210" t="s">
        <v>4202</v>
      </c>
      <c r="D758" s="203" t="s">
        <v>3804</v>
      </c>
      <c r="E758" s="204"/>
      <c r="F758" s="204">
        <v>5000</v>
      </c>
      <c r="G758" s="205">
        <v>12022.74</v>
      </c>
      <c r="H758" s="192" t="s">
        <v>3809</v>
      </c>
    </row>
    <row r="759" spans="1:8" ht="20" customHeight="1">
      <c r="A759" s="185">
        <v>29</v>
      </c>
      <c r="B759" s="193" t="s">
        <v>1064</v>
      </c>
      <c r="C759" s="210" t="s">
        <v>4191</v>
      </c>
      <c r="D759" s="265" t="s">
        <v>3804</v>
      </c>
      <c r="E759" s="204"/>
      <c r="F759" s="204">
        <v>15</v>
      </c>
      <c r="G759" s="205">
        <v>17168.599999999999</v>
      </c>
      <c r="H759" s="192" t="s">
        <v>3805</v>
      </c>
    </row>
    <row r="760" spans="1:8" ht="20" customHeight="1">
      <c r="A760" s="185">
        <v>29</v>
      </c>
      <c r="B760" s="193" t="s">
        <v>1064</v>
      </c>
      <c r="C760" s="210" t="s">
        <v>4203</v>
      </c>
      <c r="D760" s="203" t="s">
        <v>3804</v>
      </c>
      <c r="E760" s="204"/>
      <c r="F760" s="204">
        <v>7593.1500000000015</v>
      </c>
      <c r="G760" s="205">
        <v>19779.169999999998</v>
      </c>
      <c r="H760" s="192" t="s">
        <v>1097</v>
      </c>
    </row>
    <row r="761" spans="1:8" ht="20" customHeight="1">
      <c r="A761" s="185">
        <v>29</v>
      </c>
      <c r="B761" s="193" t="s">
        <v>1064</v>
      </c>
      <c r="C761" s="210" t="s">
        <v>4204</v>
      </c>
      <c r="D761" s="203" t="s">
        <v>3804</v>
      </c>
      <c r="E761" s="204"/>
      <c r="F761" s="204">
        <v>396</v>
      </c>
      <c r="G761" s="205">
        <v>19383.169999999998</v>
      </c>
      <c r="H761" s="192" t="s">
        <v>3810</v>
      </c>
    </row>
    <row r="762" spans="1:8" ht="20" customHeight="1">
      <c r="A762" s="185">
        <v>29</v>
      </c>
      <c r="B762" s="193" t="s">
        <v>1044</v>
      </c>
      <c r="C762" s="210" t="s">
        <v>4190</v>
      </c>
      <c r="D762" s="203" t="s">
        <v>3804</v>
      </c>
      <c r="E762" s="204"/>
      <c r="F762" s="204">
        <v>5388.56</v>
      </c>
      <c r="G762" s="205">
        <v>16994.61</v>
      </c>
      <c r="H762" s="192" t="s">
        <v>1104</v>
      </c>
    </row>
    <row r="763" spans="1:8" ht="20" customHeight="1">
      <c r="A763" s="185">
        <v>29</v>
      </c>
      <c r="B763" s="193" t="s">
        <v>1044</v>
      </c>
      <c r="C763" s="210" t="s">
        <v>4191</v>
      </c>
      <c r="D763" s="265" t="s">
        <v>3804</v>
      </c>
      <c r="E763" s="204"/>
      <c r="F763" s="204">
        <v>4.5</v>
      </c>
      <c r="G763" s="205">
        <v>10990.11</v>
      </c>
      <c r="H763" s="192" t="s">
        <v>3805</v>
      </c>
    </row>
    <row r="764" spans="1:8" ht="20" customHeight="1">
      <c r="A764" s="185">
        <v>29</v>
      </c>
      <c r="B764" s="193" t="s">
        <v>1044</v>
      </c>
      <c r="C764" s="210" t="s">
        <v>4191</v>
      </c>
      <c r="D764" s="265" t="s">
        <v>3804</v>
      </c>
      <c r="E764" s="204"/>
      <c r="F764" s="204">
        <v>9</v>
      </c>
      <c r="G764" s="205">
        <v>24471.49</v>
      </c>
      <c r="H764" s="192" t="s">
        <v>3805</v>
      </c>
    </row>
    <row r="765" spans="1:8" ht="20" customHeight="1">
      <c r="A765" s="185">
        <v>29</v>
      </c>
      <c r="B765" s="193" t="s">
        <v>1044</v>
      </c>
      <c r="C765" s="210" t="s">
        <v>4205</v>
      </c>
      <c r="D765" s="203" t="s">
        <v>3804</v>
      </c>
      <c r="E765" s="204"/>
      <c r="F765" s="204">
        <v>4373.3</v>
      </c>
      <c r="G765" s="205">
        <v>16328.16</v>
      </c>
      <c r="H765" s="192" t="s">
        <v>1106</v>
      </c>
    </row>
    <row r="766" spans="1:8" ht="20" customHeight="1">
      <c r="A766" s="185">
        <v>29</v>
      </c>
      <c r="B766" s="193" t="s">
        <v>1044</v>
      </c>
      <c r="C766" s="210" t="s">
        <v>4191</v>
      </c>
      <c r="D766" s="265" t="s">
        <v>3804</v>
      </c>
      <c r="E766" s="204"/>
      <c r="F766" s="204">
        <v>9</v>
      </c>
      <c r="G766" s="205">
        <v>1269.1599999999701</v>
      </c>
      <c r="H766" s="192" t="s">
        <v>3805</v>
      </c>
    </row>
    <row r="767" spans="1:8" ht="20" customHeight="1">
      <c r="A767" s="185">
        <v>29</v>
      </c>
      <c r="B767" s="193" t="s">
        <v>1044</v>
      </c>
      <c r="C767" s="210" t="s">
        <v>4191</v>
      </c>
      <c r="D767" s="265" t="s">
        <v>3804</v>
      </c>
      <c r="E767" s="204"/>
      <c r="F767" s="204">
        <v>15</v>
      </c>
      <c r="G767" s="205">
        <v>2304.1599999999698</v>
      </c>
      <c r="H767" s="192" t="s">
        <v>3805</v>
      </c>
    </row>
    <row r="768" spans="1:8" ht="20" customHeight="1">
      <c r="A768" s="185">
        <v>29</v>
      </c>
      <c r="B768" s="193" t="s">
        <v>1044</v>
      </c>
      <c r="C768" s="210" t="s">
        <v>4206</v>
      </c>
      <c r="D768" s="203" t="s">
        <v>3804</v>
      </c>
      <c r="E768" s="204"/>
      <c r="F768" s="204">
        <v>396</v>
      </c>
      <c r="G768" s="205">
        <v>11908.16</v>
      </c>
      <c r="H768" s="192" t="s">
        <v>3810</v>
      </c>
    </row>
    <row r="769" spans="1:8" ht="20" customHeight="1">
      <c r="A769" s="185">
        <v>29</v>
      </c>
      <c r="B769" s="193" t="s">
        <v>1044</v>
      </c>
      <c r="C769" s="210" t="s">
        <v>4207</v>
      </c>
      <c r="D769" s="203" t="s">
        <v>3804</v>
      </c>
      <c r="E769" s="204"/>
      <c r="F769" s="204">
        <v>1518.630000000001</v>
      </c>
      <c r="G769" s="205">
        <v>2796.3799999999701</v>
      </c>
      <c r="H769" s="192" t="s">
        <v>1097</v>
      </c>
    </row>
    <row r="770" spans="1:8" ht="20" customHeight="1">
      <c r="A770" s="185">
        <v>29</v>
      </c>
      <c r="B770" s="193" t="s">
        <v>1065</v>
      </c>
      <c r="C770" s="210" t="s">
        <v>4191</v>
      </c>
      <c r="D770" s="265" t="s">
        <v>3804</v>
      </c>
      <c r="E770" s="204"/>
      <c r="F770" s="204">
        <v>9</v>
      </c>
      <c r="G770" s="205">
        <v>9539.0499999999702</v>
      </c>
      <c r="H770" s="192" t="s">
        <v>3805</v>
      </c>
    </row>
    <row r="771" spans="1:8" ht="20" customHeight="1">
      <c r="A771" s="185">
        <v>29</v>
      </c>
      <c r="B771" s="193" t="s">
        <v>1065</v>
      </c>
      <c r="C771" s="210" t="s">
        <v>4190</v>
      </c>
      <c r="D771" s="203" t="s">
        <v>3804</v>
      </c>
      <c r="E771" s="204"/>
      <c r="F771" s="204">
        <v>7149.53</v>
      </c>
      <c r="G771" s="205">
        <v>2389.51999999997</v>
      </c>
      <c r="H771" s="192" t="s">
        <v>1104</v>
      </c>
    </row>
    <row r="772" spans="1:8" ht="20" customHeight="1">
      <c r="A772" s="185">
        <v>29</v>
      </c>
      <c r="B772" s="193" t="s">
        <v>1065</v>
      </c>
      <c r="C772" s="210" t="s">
        <v>4208</v>
      </c>
      <c r="D772" s="203" t="s">
        <v>3804</v>
      </c>
      <c r="E772" s="204"/>
      <c r="F772" s="204">
        <v>5389.61</v>
      </c>
      <c r="G772" s="205">
        <v>2677.8699999999799</v>
      </c>
      <c r="H772" s="192" t="s">
        <v>1106</v>
      </c>
    </row>
    <row r="773" spans="1:8" ht="20" customHeight="1">
      <c r="A773" s="185">
        <v>29</v>
      </c>
      <c r="B773" s="193" t="s">
        <v>1065</v>
      </c>
      <c r="C773" s="210" t="s">
        <v>4209</v>
      </c>
      <c r="D773" s="203" t="s">
        <v>3804</v>
      </c>
      <c r="E773" s="204"/>
      <c r="F773" s="204">
        <v>10</v>
      </c>
      <c r="G773" s="205">
        <v>2671.3799999999801</v>
      </c>
      <c r="H773" s="192" t="s">
        <v>3805</v>
      </c>
    </row>
    <row r="774" spans="1:8" ht="20" customHeight="1">
      <c r="A774" s="185">
        <v>29</v>
      </c>
      <c r="B774" s="193" t="s">
        <v>1065</v>
      </c>
      <c r="C774" s="210" t="s">
        <v>4191</v>
      </c>
      <c r="D774" s="265" t="s">
        <v>3804</v>
      </c>
      <c r="E774" s="204"/>
      <c r="F774" s="204">
        <v>15</v>
      </c>
      <c r="G774" s="205">
        <v>3706.3799999999801</v>
      </c>
      <c r="H774" s="192" t="s">
        <v>3805</v>
      </c>
    </row>
    <row r="775" spans="1:8" ht="20" customHeight="1">
      <c r="A775" s="185">
        <v>29</v>
      </c>
      <c r="B775" s="193" t="s">
        <v>1065</v>
      </c>
      <c r="C775" s="210" t="s">
        <v>4210</v>
      </c>
      <c r="D775" s="203" t="s">
        <v>3804</v>
      </c>
      <c r="E775" s="204"/>
      <c r="F775" s="204">
        <v>396</v>
      </c>
      <c r="G775" s="205">
        <v>23310.38</v>
      </c>
      <c r="H775" s="192" t="s">
        <v>3810</v>
      </c>
    </row>
    <row r="776" spans="1:8" ht="20" customHeight="1">
      <c r="A776" s="185">
        <v>29</v>
      </c>
      <c r="B776" s="193" t="s">
        <v>1066</v>
      </c>
      <c r="C776" s="210" t="s">
        <v>4190</v>
      </c>
      <c r="D776" s="203" t="s">
        <v>3804</v>
      </c>
      <c r="E776" s="204"/>
      <c r="F776" s="204">
        <v>6151.66</v>
      </c>
      <c r="G776" s="205">
        <v>10435.120000000001</v>
      </c>
      <c r="H776" s="192" t="s">
        <v>1104</v>
      </c>
    </row>
    <row r="777" spans="1:8" ht="20" customHeight="1">
      <c r="A777" s="185">
        <v>29</v>
      </c>
      <c r="B777" s="193" t="s">
        <v>1066</v>
      </c>
      <c r="C777" s="210" t="s">
        <v>4211</v>
      </c>
      <c r="D777" s="265" t="s">
        <v>3804</v>
      </c>
      <c r="E777" s="204"/>
      <c r="F777" s="204">
        <v>360</v>
      </c>
      <c r="G777" s="205">
        <v>20075.12</v>
      </c>
      <c r="H777" s="192" t="s">
        <v>3805</v>
      </c>
    </row>
    <row r="778" spans="1:8" ht="20" customHeight="1">
      <c r="A778" s="185">
        <v>29</v>
      </c>
      <c r="B778" s="193" t="s">
        <v>1066</v>
      </c>
      <c r="C778" s="210" t="s">
        <v>4212</v>
      </c>
      <c r="D778" s="203" t="s">
        <v>3804</v>
      </c>
      <c r="E778" s="204"/>
      <c r="F778" s="204">
        <v>3784.6700000000005</v>
      </c>
      <c r="G778" s="205">
        <v>12132.21</v>
      </c>
      <c r="H778" s="192" t="s">
        <v>1106</v>
      </c>
    </row>
    <row r="779" spans="1:8" ht="20" customHeight="1">
      <c r="A779" s="185">
        <v>29</v>
      </c>
      <c r="B779" s="193" t="s">
        <v>1066</v>
      </c>
      <c r="C779" s="210" t="s">
        <v>4213</v>
      </c>
      <c r="D779" s="203" t="s">
        <v>3804</v>
      </c>
      <c r="E779" s="204"/>
      <c r="F779" s="204">
        <v>5000</v>
      </c>
      <c r="G779" s="205">
        <v>7132.20999999998</v>
      </c>
      <c r="H779" s="192" t="s">
        <v>3809</v>
      </c>
    </row>
    <row r="780" spans="1:8" ht="20" customHeight="1">
      <c r="A780" s="185">
        <v>29</v>
      </c>
      <c r="B780" s="193" t="s">
        <v>1066</v>
      </c>
      <c r="C780" s="210" t="s">
        <v>4191</v>
      </c>
      <c r="D780" s="265" t="s">
        <v>3804</v>
      </c>
      <c r="E780" s="204"/>
      <c r="F780" s="204">
        <v>15</v>
      </c>
      <c r="G780" s="205">
        <v>8167.20999999998</v>
      </c>
      <c r="H780" s="192" t="s">
        <v>3805</v>
      </c>
    </row>
    <row r="781" spans="1:8" ht="20" customHeight="1">
      <c r="A781" s="185">
        <v>29</v>
      </c>
      <c r="B781" s="193" t="s">
        <v>1066</v>
      </c>
      <c r="C781" s="210" t="s">
        <v>4214</v>
      </c>
      <c r="D781" s="203" t="s">
        <v>3804</v>
      </c>
      <c r="E781" s="204"/>
      <c r="F781" s="204">
        <v>396</v>
      </c>
      <c r="G781" s="205">
        <v>7771.20999999998</v>
      </c>
      <c r="H781" s="192" t="s">
        <v>3810</v>
      </c>
    </row>
    <row r="782" spans="1:8" ht="20" customHeight="1">
      <c r="A782" s="185">
        <v>29</v>
      </c>
      <c r="B782" s="193" t="s">
        <v>1067</v>
      </c>
      <c r="C782" s="210" t="s">
        <v>4190</v>
      </c>
      <c r="D782" s="203" t="s">
        <v>3804</v>
      </c>
      <c r="E782" s="204"/>
      <c r="F782" s="204">
        <v>8050.85</v>
      </c>
      <c r="G782" s="205">
        <v>3429.47999999998</v>
      </c>
      <c r="H782" s="192" t="s">
        <v>1104</v>
      </c>
    </row>
    <row r="783" spans="1:8" ht="20" customHeight="1">
      <c r="A783" s="185">
        <v>29</v>
      </c>
      <c r="B783" s="193" t="s">
        <v>1067</v>
      </c>
      <c r="C783" s="210" t="s">
        <v>4215</v>
      </c>
      <c r="D783" s="203" t="s">
        <v>3804</v>
      </c>
      <c r="E783" s="204"/>
      <c r="F783" s="204">
        <v>100</v>
      </c>
      <c r="G783" s="205">
        <v>3329.47999999998</v>
      </c>
      <c r="H783" s="192" t="s">
        <v>3805</v>
      </c>
    </row>
    <row r="784" spans="1:8" ht="20" customHeight="1">
      <c r="A784" s="185">
        <v>29</v>
      </c>
      <c r="B784" s="193" t="s">
        <v>1067</v>
      </c>
      <c r="C784" s="210" t="s">
        <v>4191</v>
      </c>
      <c r="D784" s="265" t="s">
        <v>3804</v>
      </c>
      <c r="E784" s="204"/>
      <c r="F784" s="204">
        <v>4.5</v>
      </c>
      <c r="G784" s="205">
        <v>324.97999999998001</v>
      </c>
      <c r="H784" s="192" t="s">
        <v>3805</v>
      </c>
    </row>
    <row r="785" spans="1:8" ht="20" customHeight="1">
      <c r="A785" s="185">
        <v>29</v>
      </c>
      <c r="B785" s="193" t="s">
        <v>1067</v>
      </c>
      <c r="C785" s="210" t="s">
        <v>4216</v>
      </c>
      <c r="D785" s="203" t="s">
        <v>3804</v>
      </c>
      <c r="E785" s="204"/>
      <c r="F785" s="204">
        <v>100</v>
      </c>
      <c r="G785" s="205">
        <v>224.97999999998001</v>
      </c>
      <c r="H785" s="192" t="s">
        <v>3805</v>
      </c>
    </row>
    <row r="786" spans="1:8" ht="20" customHeight="1">
      <c r="A786" s="185">
        <v>29</v>
      </c>
      <c r="B786" s="193" t="s">
        <v>1067</v>
      </c>
      <c r="C786" s="210" t="s">
        <v>4191</v>
      </c>
      <c r="D786" s="265" t="s">
        <v>3804</v>
      </c>
      <c r="E786" s="204"/>
      <c r="F786" s="204">
        <v>9</v>
      </c>
      <c r="G786" s="205">
        <v>951274.96</v>
      </c>
      <c r="H786" s="192" t="s">
        <v>3805</v>
      </c>
    </row>
    <row r="787" spans="1:8" ht="20" customHeight="1">
      <c r="A787" s="185">
        <v>29</v>
      </c>
      <c r="B787" s="193" t="s">
        <v>1067</v>
      </c>
      <c r="C787" s="210" t="s">
        <v>4191</v>
      </c>
      <c r="D787" s="265" t="s">
        <v>3804</v>
      </c>
      <c r="E787" s="204"/>
      <c r="F787" s="204">
        <v>15</v>
      </c>
      <c r="G787" s="205">
        <v>951259.96</v>
      </c>
      <c r="H787" s="192" t="s">
        <v>3805</v>
      </c>
    </row>
    <row r="788" spans="1:8" ht="20" customHeight="1">
      <c r="A788" s="185">
        <v>29</v>
      </c>
      <c r="B788" s="193" t="s">
        <v>1067</v>
      </c>
      <c r="C788" s="210" t="s">
        <v>4191</v>
      </c>
      <c r="D788" s="265" t="s">
        <v>3804</v>
      </c>
      <c r="E788" s="204"/>
      <c r="F788" s="204">
        <v>15</v>
      </c>
      <c r="G788" s="205">
        <v>951244.96</v>
      </c>
      <c r="H788" s="192" t="s">
        <v>3805</v>
      </c>
    </row>
    <row r="789" spans="1:8" ht="20" customHeight="1">
      <c r="A789" s="185">
        <v>29</v>
      </c>
      <c r="B789" s="193" t="s">
        <v>1067</v>
      </c>
      <c r="C789" s="210" t="s">
        <v>4217</v>
      </c>
      <c r="D789" s="203" t="s">
        <v>3804</v>
      </c>
      <c r="E789" s="204"/>
      <c r="F789" s="204">
        <v>5167.2999999999993</v>
      </c>
      <c r="G789" s="205">
        <v>926884.85</v>
      </c>
      <c r="H789" s="192" t="s">
        <v>1106</v>
      </c>
    </row>
    <row r="790" spans="1:8" ht="20" customHeight="1">
      <c r="A790" s="185">
        <v>29</v>
      </c>
      <c r="B790" s="193" t="s">
        <v>1067</v>
      </c>
      <c r="C790" s="210" t="s">
        <v>4191</v>
      </c>
      <c r="D790" s="265" t="s">
        <v>3804</v>
      </c>
      <c r="E790" s="204"/>
      <c r="F790" s="204">
        <v>15</v>
      </c>
      <c r="G790" s="205">
        <v>626869.85</v>
      </c>
      <c r="H790" s="192" t="s">
        <v>3805</v>
      </c>
    </row>
    <row r="791" spans="1:8" ht="20" customHeight="1">
      <c r="A791" s="185">
        <v>29</v>
      </c>
      <c r="B791" s="193" t="s">
        <v>1067</v>
      </c>
      <c r="C791" s="210" t="s">
        <v>4191</v>
      </c>
      <c r="D791" s="265" t="s">
        <v>3804</v>
      </c>
      <c r="E791" s="204"/>
      <c r="F791" s="204">
        <v>15</v>
      </c>
      <c r="G791" s="205">
        <v>126854.85</v>
      </c>
      <c r="H791" s="192" t="s">
        <v>3805</v>
      </c>
    </row>
    <row r="792" spans="1:8" ht="20" customHeight="1">
      <c r="A792" s="185">
        <v>29</v>
      </c>
      <c r="B792" s="193" t="s">
        <v>1067</v>
      </c>
      <c r="C792" s="210" t="s">
        <v>4134</v>
      </c>
      <c r="D792" s="203" t="s">
        <v>3804</v>
      </c>
      <c r="E792" s="204"/>
      <c r="F792" s="204">
        <v>100</v>
      </c>
      <c r="G792" s="205">
        <v>126754.85</v>
      </c>
      <c r="H792" s="192" t="s">
        <v>3805</v>
      </c>
    </row>
    <row r="793" spans="1:8" ht="20" customHeight="1">
      <c r="A793" s="185">
        <v>29</v>
      </c>
      <c r="B793" s="193" t="s">
        <v>1067</v>
      </c>
      <c r="C793" s="210" t="s">
        <v>4191</v>
      </c>
      <c r="D793" s="265" t="s">
        <v>3804</v>
      </c>
      <c r="E793" s="204"/>
      <c r="F793" s="204">
        <v>15</v>
      </c>
      <c r="G793" s="205">
        <v>7789.8499999999804</v>
      </c>
      <c r="H793" s="192" t="s">
        <v>3805</v>
      </c>
    </row>
    <row r="794" spans="1:8" ht="20" customHeight="1">
      <c r="A794" s="185">
        <v>29</v>
      </c>
      <c r="B794" s="193" t="s">
        <v>1067</v>
      </c>
      <c r="C794" s="210" t="s">
        <v>4218</v>
      </c>
      <c r="D794" s="203" t="s">
        <v>3804</v>
      </c>
      <c r="E794" s="204"/>
      <c r="F794" s="204">
        <v>396</v>
      </c>
      <c r="G794" s="205">
        <v>7393.8499999999804</v>
      </c>
      <c r="H794" s="192" t="s">
        <v>3810</v>
      </c>
    </row>
    <row r="795" spans="1:8" ht="20" customHeight="1">
      <c r="A795" s="185">
        <v>29</v>
      </c>
      <c r="B795" s="193" t="s">
        <v>1068</v>
      </c>
      <c r="C795" s="210" t="s">
        <v>4190</v>
      </c>
      <c r="D795" s="203" t="s">
        <v>3804</v>
      </c>
      <c r="E795" s="204"/>
      <c r="F795" s="204">
        <v>10056.11</v>
      </c>
      <c r="G795" s="205">
        <v>1100.94999999998</v>
      </c>
      <c r="H795" s="192" t="s">
        <v>1104</v>
      </c>
    </row>
    <row r="796" spans="1:8" ht="20" customHeight="1">
      <c r="A796" s="185">
        <v>29</v>
      </c>
      <c r="B796" s="193" t="s">
        <v>1068</v>
      </c>
      <c r="C796" s="210" t="s">
        <v>4191</v>
      </c>
      <c r="D796" s="265" t="s">
        <v>3804</v>
      </c>
      <c r="E796" s="204"/>
      <c r="F796" s="204">
        <v>9</v>
      </c>
      <c r="G796" s="205">
        <v>91.949999999975304</v>
      </c>
      <c r="H796" s="192" t="s">
        <v>3805</v>
      </c>
    </row>
    <row r="797" spans="1:8" ht="20" customHeight="1">
      <c r="A797" s="185">
        <v>29</v>
      </c>
      <c r="B797" s="193" t="s">
        <v>1068</v>
      </c>
      <c r="C797" s="210" t="s">
        <v>4219</v>
      </c>
      <c r="D797" s="203" t="s">
        <v>3804</v>
      </c>
      <c r="E797" s="204"/>
      <c r="F797" s="204">
        <v>4599.96</v>
      </c>
      <c r="G797" s="205">
        <v>9957.7499999999709</v>
      </c>
      <c r="H797" s="192" t="s">
        <v>1106</v>
      </c>
    </row>
    <row r="798" spans="1:8" ht="20" customHeight="1">
      <c r="A798" s="185">
        <v>29</v>
      </c>
      <c r="B798" s="193" t="s">
        <v>1068</v>
      </c>
      <c r="C798" s="210" t="s">
        <v>4191</v>
      </c>
      <c r="D798" s="265" t="s">
        <v>3804</v>
      </c>
      <c r="E798" s="204"/>
      <c r="F798" s="204">
        <v>40</v>
      </c>
      <c r="G798" s="205">
        <v>12067.75</v>
      </c>
      <c r="H798" s="192" t="s">
        <v>3805</v>
      </c>
    </row>
    <row r="799" spans="1:8" ht="20" customHeight="1">
      <c r="A799" s="185">
        <v>29</v>
      </c>
      <c r="B799" s="193" t="s">
        <v>1068</v>
      </c>
      <c r="C799" s="210" t="s">
        <v>4191</v>
      </c>
      <c r="D799" s="265" t="s">
        <v>3804</v>
      </c>
      <c r="E799" s="204"/>
      <c r="F799" s="204">
        <v>20</v>
      </c>
      <c r="G799" s="205">
        <v>12047.75</v>
      </c>
      <c r="H799" s="192" t="s">
        <v>3805</v>
      </c>
    </row>
    <row r="800" spans="1:8" ht="20" customHeight="1">
      <c r="A800" s="185">
        <v>29</v>
      </c>
      <c r="B800" s="193" t="s">
        <v>1068</v>
      </c>
      <c r="C800" s="210" t="s">
        <v>3803</v>
      </c>
      <c r="D800" s="265" t="s">
        <v>3804</v>
      </c>
      <c r="E800" s="204"/>
      <c r="F800" s="204">
        <v>9</v>
      </c>
      <c r="G800" s="205">
        <v>32053.15</v>
      </c>
      <c r="H800" s="192" t="s">
        <v>3805</v>
      </c>
    </row>
    <row r="801" spans="1:8" ht="20" customHeight="1">
      <c r="A801" s="185">
        <v>29</v>
      </c>
      <c r="B801" s="193" t="s">
        <v>1068</v>
      </c>
      <c r="C801" s="210" t="s">
        <v>3803</v>
      </c>
      <c r="D801" s="265" t="s">
        <v>3804</v>
      </c>
      <c r="E801" s="204"/>
      <c r="F801" s="204">
        <v>15</v>
      </c>
      <c r="G801" s="205">
        <v>9640.2199999999993</v>
      </c>
      <c r="H801" s="192" t="s">
        <v>3805</v>
      </c>
    </row>
    <row r="802" spans="1:8" ht="20" customHeight="1">
      <c r="A802" s="185">
        <v>29</v>
      </c>
      <c r="B802" s="193" t="s">
        <v>1068</v>
      </c>
      <c r="C802" s="210" t="s">
        <v>3803</v>
      </c>
      <c r="D802" s="265" t="s">
        <v>3804</v>
      </c>
      <c r="E802" s="204"/>
      <c r="F802" s="204">
        <v>9</v>
      </c>
      <c r="G802" s="205">
        <v>16357.89</v>
      </c>
      <c r="H802" s="192" t="s">
        <v>3805</v>
      </c>
    </row>
    <row r="803" spans="1:8" ht="20" customHeight="1">
      <c r="A803" s="185">
        <v>29</v>
      </c>
      <c r="B803" s="193" t="s">
        <v>1068</v>
      </c>
      <c r="C803" s="210" t="s">
        <v>3803</v>
      </c>
      <c r="D803" s="265" t="s">
        <v>3804</v>
      </c>
      <c r="E803" s="204"/>
      <c r="F803" s="204">
        <v>9</v>
      </c>
      <c r="G803" s="205">
        <v>16348.89</v>
      </c>
      <c r="H803" s="192" t="s">
        <v>3805</v>
      </c>
    </row>
    <row r="804" spans="1:8" ht="20" customHeight="1">
      <c r="A804" s="185">
        <v>29</v>
      </c>
      <c r="B804" s="212" t="s">
        <v>12</v>
      </c>
      <c r="C804" s="210" t="s">
        <v>4190</v>
      </c>
      <c r="D804" s="203" t="s">
        <v>3804</v>
      </c>
      <c r="E804" s="204"/>
      <c r="F804" s="204">
        <v>4202.68</v>
      </c>
      <c r="G804" s="205">
        <v>12146.21</v>
      </c>
      <c r="H804" s="192" t="s">
        <v>1104</v>
      </c>
    </row>
    <row r="805" spans="1:8" ht="20" customHeight="1">
      <c r="A805" s="185">
        <v>29</v>
      </c>
      <c r="B805" s="212" t="s">
        <v>12</v>
      </c>
      <c r="C805" s="210" t="s">
        <v>4220</v>
      </c>
      <c r="D805" s="203" t="s">
        <v>3804</v>
      </c>
      <c r="E805" s="204"/>
      <c r="F805" s="204">
        <v>5000</v>
      </c>
      <c r="G805" s="205">
        <v>7377.8599999999897</v>
      </c>
      <c r="H805" s="192" t="s">
        <v>3809</v>
      </c>
    </row>
    <row r="806" spans="1:8" ht="20" customHeight="1">
      <c r="A806" s="185">
        <v>29</v>
      </c>
      <c r="B806" s="212" t="s">
        <v>12</v>
      </c>
      <c r="C806" s="210" t="s">
        <v>4221</v>
      </c>
      <c r="D806" s="203" t="s">
        <v>3804</v>
      </c>
      <c r="E806" s="204"/>
      <c r="F806" s="204">
        <v>4812.84</v>
      </c>
      <c r="G806" s="205">
        <v>3615.01999999999</v>
      </c>
      <c r="H806" s="192" t="s">
        <v>1106</v>
      </c>
    </row>
    <row r="807" spans="1:8" ht="20" customHeight="1">
      <c r="A807" s="185">
        <v>29</v>
      </c>
      <c r="B807" s="212" t="s">
        <v>12</v>
      </c>
      <c r="C807" s="210" t="s">
        <v>3803</v>
      </c>
      <c r="D807" s="265" t="s">
        <v>3804</v>
      </c>
      <c r="E807" s="204"/>
      <c r="F807" s="204">
        <v>15</v>
      </c>
      <c r="G807" s="205">
        <v>3600.01999999999</v>
      </c>
      <c r="H807" s="192" t="s">
        <v>3805</v>
      </c>
    </row>
    <row r="808" spans="1:8" ht="20" customHeight="1">
      <c r="A808" s="185">
        <v>29</v>
      </c>
      <c r="B808" s="212" t="s">
        <v>13</v>
      </c>
      <c r="C808" s="210" t="s">
        <v>4190</v>
      </c>
      <c r="D808" s="203" t="s">
        <v>3804</v>
      </c>
      <c r="E808" s="204"/>
      <c r="F808" s="204">
        <v>3130.49</v>
      </c>
      <c r="G808" s="205">
        <v>9850.7199999999793</v>
      </c>
      <c r="H808" s="192" t="s">
        <v>1104</v>
      </c>
    </row>
    <row r="809" spans="1:8" ht="20" customHeight="1">
      <c r="A809" s="185">
        <v>29</v>
      </c>
      <c r="B809" s="212" t="s">
        <v>13</v>
      </c>
      <c r="C809" s="202" t="s">
        <v>3803</v>
      </c>
      <c r="D809" s="265" t="s">
        <v>3804</v>
      </c>
      <c r="E809" s="204"/>
      <c r="F809" s="204">
        <v>9</v>
      </c>
      <c r="G809" s="205">
        <v>7291.7599999999802</v>
      </c>
      <c r="H809" s="192" t="s">
        <v>3805</v>
      </c>
    </row>
    <row r="810" spans="1:8" ht="20" customHeight="1">
      <c r="A810" s="185">
        <v>29</v>
      </c>
      <c r="B810" s="212" t="s">
        <v>13</v>
      </c>
      <c r="C810" s="210" t="s">
        <v>4222</v>
      </c>
      <c r="D810" s="203" t="s">
        <v>3804</v>
      </c>
      <c r="E810" s="204"/>
      <c r="F810" s="204">
        <v>3760</v>
      </c>
      <c r="G810" s="205">
        <v>7649.1799999999803</v>
      </c>
      <c r="H810" s="192" t="s">
        <v>1106</v>
      </c>
    </row>
    <row r="811" spans="1:8" ht="20" customHeight="1">
      <c r="A811" s="185">
        <v>29</v>
      </c>
      <c r="B811" s="212" t="s">
        <v>13</v>
      </c>
      <c r="C811" s="202" t="s">
        <v>3803</v>
      </c>
      <c r="D811" s="265" t="s">
        <v>3804</v>
      </c>
      <c r="E811" s="204"/>
      <c r="F811" s="204">
        <v>15</v>
      </c>
      <c r="G811" s="205">
        <v>10453.74</v>
      </c>
      <c r="H811" s="192" t="s">
        <v>3805</v>
      </c>
    </row>
    <row r="812" spans="1:8" ht="20" customHeight="1">
      <c r="A812" s="185">
        <v>31</v>
      </c>
      <c r="B812" s="193" t="s">
        <v>1057</v>
      </c>
      <c r="C812" s="202" t="s">
        <v>4223</v>
      </c>
      <c r="D812" s="203" t="s">
        <v>3804</v>
      </c>
      <c r="E812" s="206"/>
      <c r="F812" s="204">
        <v>50</v>
      </c>
      <c r="G812" s="205">
        <v>572.74</v>
      </c>
      <c r="H812" s="192" t="s">
        <v>3805</v>
      </c>
    </row>
    <row r="813" spans="1:8" ht="20" customHeight="1">
      <c r="A813" s="185">
        <v>31</v>
      </c>
      <c r="B813" s="212" t="s">
        <v>1063</v>
      </c>
      <c r="C813" s="272" t="s">
        <v>4224</v>
      </c>
      <c r="D813" s="203" t="s">
        <v>3804</v>
      </c>
      <c r="E813" s="204"/>
      <c r="F813" s="204">
        <v>50</v>
      </c>
      <c r="G813" s="205">
        <v>522.91999999999996</v>
      </c>
      <c r="H813" s="192" t="s">
        <v>3805</v>
      </c>
    </row>
    <row r="814" spans="1:8" ht="20" customHeight="1">
      <c r="A814" s="185">
        <v>31</v>
      </c>
      <c r="B814" s="193" t="s">
        <v>1064</v>
      </c>
      <c r="C814" s="202" t="s">
        <v>3803</v>
      </c>
      <c r="D814" s="265" t="s">
        <v>3804</v>
      </c>
      <c r="E814" s="204"/>
      <c r="F814" s="204">
        <v>2</v>
      </c>
      <c r="G814" s="205">
        <v>521.06000000005599</v>
      </c>
      <c r="H814" s="192" t="s">
        <v>3805</v>
      </c>
    </row>
    <row r="815" spans="1:8" ht="20" customHeight="1">
      <c r="A815" s="185">
        <v>31</v>
      </c>
      <c r="B815" s="193" t="s">
        <v>1064</v>
      </c>
      <c r="C815" s="202" t="s">
        <v>3803</v>
      </c>
      <c r="D815" s="265" t="s">
        <v>3804</v>
      </c>
      <c r="E815" s="204"/>
      <c r="F815" s="204">
        <v>2</v>
      </c>
      <c r="G815" s="205">
        <v>519.06000000005599</v>
      </c>
      <c r="H815" s="192" t="s">
        <v>3805</v>
      </c>
    </row>
    <row r="816" spans="1:8" ht="20" customHeight="1">
      <c r="A816" s="185">
        <v>31</v>
      </c>
      <c r="B816" s="193" t="s">
        <v>1064</v>
      </c>
      <c r="C816" s="202" t="s">
        <v>3803</v>
      </c>
      <c r="D816" s="265" t="s">
        <v>3804</v>
      </c>
      <c r="E816" s="204"/>
      <c r="F816" s="204">
        <v>2</v>
      </c>
      <c r="G816" s="205">
        <v>100517.06</v>
      </c>
      <c r="H816" s="192" t="s">
        <v>3805</v>
      </c>
    </row>
    <row r="817" spans="1:8" ht="20" customHeight="1">
      <c r="A817" s="185">
        <v>31</v>
      </c>
      <c r="B817" s="193" t="s">
        <v>1064</v>
      </c>
      <c r="C817" s="202" t="s">
        <v>3803</v>
      </c>
      <c r="D817" s="265" t="s">
        <v>3804</v>
      </c>
      <c r="E817" s="204"/>
      <c r="F817" s="204">
        <v>2</v>
      </c>
      <c r="G817" s="205">
        <v>100515.06</v>
      </c>
      <c r="H817" s="192" t="s">
        <v>3805</v>
      </c>
    </row>
    <row r="818" spans="1:8" ht="20" customHeight="1">
      <c r="A818" s="185">
        <v>31</v>
      </c>
      <c r="B818" s="193" t="s">
        <v>1064</v>
      </c>
      <c r="C818" s="202" t="s">
        <v>3803</v>
      </c>
      <c r="D818" s="265" t="s">
        <v>3804</v>
      </c>
      <c r="E818" s="204"/>
      <c r="F818" s="204">
        <v>2</v>
      </c>
      <c r="G818" s="205">
        <v>284537.06</v>
      </c>
      <c r="H818" s="192" t="s">
        <v>3805</v>
      </c>
    </row>
    <row r="819" spans="1:8" ht="20" customHeight="1">
      <c r="A819" s="185">
        <v>31</v>
      </c>
      <c r="B819" s="193" t="s">
        <v>1064</v>
      </c>
      <c r="C819" s="202" t="s">
        <v>3803</v>
      </c>
      <c r="D819" s="265" t="s">
        <v>3804</v>
      </c>
      <c r="E819" s="204"/>
      <c r="F819" s="204">
        <v>2</v>
      </c>
      <c r="G819" s="205">
        <v>284535.06</v>
      </c>
      <c r="H819" s="192" t="s">
        <v>3805</v>
      </c>
    </row>
    <row r="820" spans="1:8" ht="20" customHeight="1">
      <c r="A820" s="185">
        <v>31</v>
      </c>
      <c r="B820" s="193" t="s">
        <v>1064</v>
      </c>
      <c r="C820" s="202" t="s">
        <v>3803</v>
      </c>
      <c r="D820" s="265" t="s">
        <v>3804</v>
      </c>
      <c r="E820" s="204"/>
      <c r="F820" s="204">
        <v>4.5</v>
      </c>
      <c r="G820" s="205">
        <v>284530.56</v>
      </c>
      <c r="H820" s="192" t="s">
        <v>3805</v>
      </c>
    </row>
    <row r="821" spans="1:8" ht="20" customHeight="1">
      <c r="A821" s="185">
        <v>31</v>
      </c>
      <c r="B821" s="193" t="s">
        <v>1064</v>
      </c>
      <c r="C821" s="202" t="s">
        <v>3803</v>
      </c>
      <c r="D821" s="265" t="s">
        <v>3804</v>
      </c>
      <c r="E821" s="204"/>
      <c r="F821" s="204">
        <v>4.5</v>
      </c>
      <c r="G821" s="205">
        <v>284526.06</v>
      </c>
      <c r="H821" s="192" t="s">
        <v>3805</v>
      </c>
    </row>
    <row r="822" spans="1:8" ht="20" customHeight="1">
      <c r="A822" s="185">
        <v>31</v>
      </c>
      <c r="B822" s="193" t="s">
        <v>1064</v>
      </c>
      <c r="C822" s="202" t="s">
        <v>3803</v>
      </c>
      <c r="D822" s="265" t="s">
        <v>3804</v>
      </c>
      <c r="E822" s="204"/>
      <c r="F822" s="204">
        <v>4.5</v>
      </c>
      <c r="G822" s="205">
        <v>284521.56</v>
      </c>
      <c r="H822" s="192" t="s">
        <v>3805</v>
      </c>
    </row>
    <row r="823" spans="1:8" ht="20" customHeight="1">
      <c r="A823" s="185">
        <v>31</v>
      </c>
      <c r="B823" s="193" t="s">
        <v>1064</v>
      </c>
      <c r="C823" s="202" t="s">
        <v>3803</v>
      </c>
      <c r="D823" s="265" t="s">
        <v>3804</v>
      </c>
      <c r="E823" s="204"/>
      <c r="F823" s="204">
        <v>4.5</v>
      </c>
      <c r="G823" s="205">
        <v>284517.06</v>
      </c>
      <c r="H823" s="192" t="s">
        <v>3805</v>
      </c>
    </row>
    <row r="824" spans="1:8" ht="20" customHeight="1">
      <c r="A824" s="185">
        <v>31</v>
      </c>
      <c r="B824" s="193" t="s">
        <v>1064</v>
      </c>
      <c r="C824" s="202" t="s">
        <v>3803</v>
      </c>
      <c r="D824" s="265" t="s">
        <v>3804</v>
      </c>
      <c r="E824" s="204"/>
      <c r="F824" s="204">
        <v>4.5</v>
      </c>
      <c r="G824" s="205">
        <v>284512.56</v>
      </c>
      <c r="H824" s="192" t="s">
        <v>3805</v>
      </c>
    </row>
    <row r="825" spans="1:8" ht="20" customHeight="1">
      <c r="A825" s="185">
        <v>31</v>
      </c>
      <c r="B825" s="193" t="s">
        <v>1064</v>
      </c>
      <c r="C825" s="202" t="s">
        <v>3803</v>
      </c>
      <c r="D825" s="265" t="s">
        <v>3804</v>
      </c>
      <c r="E825" s="204"/>
      <c r="F825" s="204">
        <v>4.5</v>
      </c>
      <c r="G825" s="205">
        <v>284508.06</v>
      </c>
      <c r="H825" s="192" t="s">
        <v>3805</v>
      </c>
    </row>
    <row r="826" spans="1:8" ht="20" customHeight="1">
      <c r="A826" s="185">
        <v>31</v>
      </c>
      <c r="B826" s="193" t="s">
        <v>1064</v>
      </c>
      <c r="C826" s="202" t="s">
        <v>3803</v>
      </c>
      <c r="D826" s="265" t="s">
        <v>3804</v>
      </c>
      <c r="E826" s="204"/>
      <c r="F826" s="204">
        <v>4.5</v>
      </c>
      <c r="G826" s="205">
        <v>284503.56</v>
      </c>
      <c r="H826" s="192" t="s">
        <v>3805</v>
      </c>
    </row>
    <row r="827" spans="1:8" ht="20" customHeight="1">
      <c r="A827" s="185">
        <v>31</v>
      </c>
      <c r="B827" s="193" t="s">
        <v>1064</v>
      </c>
      <c r="C827" s="202" t="s">
        <v>3803</v>
      </c>
      <c r="D827" s="265" t="s">
        <v>3804</v>
      </c>
      <c r="E827" s="204"/>
      <c r="F827" s="204">
        <v>4.5</v>
      </c>
      <c r="G827" s="205">
        <v>284499.06</v>
      </c>
      <c r="H827" s="192" t="s">
        <v>3805</v>
      </c>
    </row>
    <row r="828" spans="1:8" ht="20" customHeight="1">
      <c r="A828" s="185">
        <v>31</v>
      </c>
      <c r="B828" s="193" t="s">
        <v>1064</v>
      </c>
      <c r="C828" s="202" t="s">
        <v>3803</v>
      </c>
      <c r="D828" s="265" t="s">
        <v>3804</v>
      </c>
      <c r="E828" s="204"/>
      <c r="F828" s="204">
        <v>4.5</v>
      </c>
      <c r="G828" s="205">
        <v>284494.56</v>
      </c>
      <c r="H828" s="192" t="s">
        <v>3805</v>
      </c>
    </row>
    <row r="829" spans="1:8" ht="20" customHeight="1">
      <c r="A829" s="185">
        <v>31</v>
      </c>
      <c r="B829" s="193" t="s">
        <v>1064</v>
      </c>
      <c r="C829" s="202" t="s">
        <v>3803</v>
      </c>
      <c r="D829" s="265" t="s">
        <v>3804</v>
      </c>
      <c r="E829" s="204"/>
      <c r="F829" s="204">
        <v>1.8</v>
      </c>
      <c r="G829" s="205">
        <v>234492.76</v>
      </c>
      <c r="H829" s="192" t="s">
        <v>3805</v>
      </c>
    </row>
    <row r="830" spans="1:8" ht="20" customHeight="1">
      <c r="A830" s="185">
        <v>31</v>
      </c>
      <c r="B830" s="193" t="s">
        <v>1064</v>
      </c>
      <c r="C830" s="210" t="s">
        <v>3803</v>
      </c>
      <c r="D830" s="265" t="s">
        <v>3804</v>
      </c>
      <c r="E830" s="204"/>
      <c r="F830" s="204">
        <v>1.8</v>
      </c>
      <c r="G830" s="205">
        <v>526570.72</v>
      </c>
      <c r="H830" s="192" t="s">
        <v>3805</v>
      </c>
    </row>
    <row r="831" spans="1:8" ht="20" customHeight="1">
      <c r="A831" s="185">
        <v>31</v>
      </c>
      <c r="B831" s="193" t="s">
        <v>1064</v>
      </c>
      <c r="C831" s="210" t="s">
        <v>3803</v>
      </c>
      <c r="D831" s="265" t="s">
        <v>3804</v>
      </c>
      <c r="E831" s="204"/>
      <c r="F831" s="204">
        <v>4.5</v>
      </c>
      <c r="G831" s="205">
        <v>526566.22</v>
      </c>
      <c r="H831" s="192" t="s">
        <v>3805</v>
      </c>
    </row>
    <row r="832" spans="1:8" ht="20" customHeight="1">
      <c r="A832" s="185">
        <v>31</v>
      </c>
      <c r="B832" s="193" t="s">
        <v>1064</v>
      </c>
      <c r="C832" s="210" t="s">
        <v>3803</v>
      </c>
      <c r="D832" s="265" t="s">
        <v>3804</v>
      </c>
      <c r="E832" s="204"/>
      <c r="F832" s="204">
        <v>9</v>
      </c>
      <c r="G832" s="205">
        <v>526557.22</v>
      </c>
      <c r="H832" s="192" t="s">
        <v>3805</v>
      </c>
    </row>
    <row r="833" spans="1:8" ht="20" customHeight="1">
      <c r="A833" s="185">
        <v>31</v>
      </c>
      <c r="B833" s="193" t="s">
        <v>1064</v>
      </c>
      <c r="C833" s="210" t="s">
        <v>3803</v>
      </c>
      <c r="D833" s="265" t="s">
        <v>3804</v>
      </c>
      <c r="E833" s="204"/>
      <c r="F833" s="204">
        <v>4.5</v>
      </c>
      <c r="G833" s="205">
        <v>526552.72</v>
      </c>
      <c r="H833" s="192" t="s">
        <v>3805</v>
      </c>
    </row>
    <row r="834" spans="1:8" ht="20" customHeight="1">
      <c r="A834" s="185">
        <v>31</v>
      </c>
      <c r="B834" s="193" t="s">
        <v>1064</v>
      </c>
      <c r="C834" s="210" t="s">
        <v>3803</v>
      </c>
      <c r="D834" s="265" t="s">
        <v>3804</v>
      </c>
      <c r="E834" s="204"/>
      <c r="F834" s="204">
        <v>1.8</v>
      </c>
      <c r="G834" s="205">
        <v>526550.92000000004</v>
      </c>
      <c r="H834" s="192" t="s">
        <v>3805</v>
      </c>
    </row>
    <row r="835" spans="1:8" ht="20" customHeight="1">
      <c r="A835" s="185">
        <v>31</v>
      </c>
      <c r="B835" s="193" t="s">
        <v>1064</v>
      </c>
      <c r="C835" s="210" t="s">
        <v>3803</v>
      </c>
      <c r="D835" s="265" t="s">
        <v>3804</v>
      </c>
      <c r="E835" s="204"/>
      <c r="F835" s="204">
        <v>1.8</v>
      </c>
      <c r="G835" s="205">
        <v>526549.12</v>
      </c>
      <c r="H835" s="192" t="s">
        <v>3805</v>
      </c>
    </row>
    <row r="836" spans="1:8" ht="20" customHeight="1">
      <c r="A836" s="185">
        <v>31</v>
      </c>
      <c r="B836" s="193" t="s">
        <v>1064</v>
      </c>
      <c r="C836" s="210" t="s">
        <v>3803</v>
      </c>
      <c r="D836" s="265" t="s">
        <v>3804</v>
      </c>
      <c r="E836" s="204"/>
      <c r="F836" s="204">
        <v>4.5</v>
      </c>
      <c r="G836" s="205">
        <v>526544.62</v>
      </c>
      <c r="H836" s="192" t="s">
        <v>3805</v>
      </c>
    </row>
    <row r="837" spans="1:8" ht="20" customHeight="1">
      <c r="A837" s="185">
        <v>31</v>
      </c>
      <c r="B837" s="193" t="s">
        <v>1064</v>
      </c>
      <c r="C837" s="210" t="s">
        <v>3803</v>
      </c>
      <c r="D837" s="265" t="s">
        <v>3804</v>
      </c>
      <c r="E837" s="204"/>
      <c r="F837" s="204">
        <v>1.8</v>
      </c>
      <c r="G837" s="205">
        <v>526542.81999999995</v>
      </c>
      <c r="H837" s="192" t="s">
        <v>3805</v>
      </c>
    </row>
    <row r="838" spans="1:8" ht="20" customHeight="1">
      <c r="A838" s="185">
        <v>31</v>
      </c>
      <c r="B838" s="193" t="s">
        <v>1064</v>
      </c>
      <c r="C838" s="210" t="s">
        <v>4225</v>
      </c>
      <c r="D838" s="203" t="s">
        <v>3804</v>
      </c>
      <c r="E838" s="204"/>
      <c r="F838" s="204">
        <v>1500</v>
      </c>
      <c r="G838" s="205">
        <v>522803.93</v>
      </c>
      <c r="H838" s="192" t="s">
        <v>1047</v>
      </c>
    </row>
    <row r="839" spans="1:8" ht="20" customHeight="1">
      <c r="A839" s="185">
        <v>31</v>
      </c>
      <c r="B839" s="193" t="s">
        <v>1064</v>
      </c>
      <c r="C839" s="210" t="s">
        <v>3803</v>
      </c>
      <c r="D839" s="265" t="s">
        <v>3804</v>
      </c>
      <c r="E839" s="204"/>
      <c r="F839" s="204">
        <v>1.8</v>
      </c>
      <c r="G839" s="205">
        <v>520802.13</v>
      </c>
      <c r="H839" s="192" t="s">
        <v>3805</v>
      </c>
    </row>
    <row r="840" spans="1:8" ht="20" customHeight="1">
      <c r="A840" s="185">
        <v>31</v>
      </c>
      <c r="B840" s="193" t="s">
        <v>1064</v>
      </c>
      <c r="C840" s="210" t="s">
        <v>3803</v>
      </c>
      <c r="D840" s="265" t="s">
        <v>3804</v>
      </c>
      <c r="E840" s="204"/>
      <c r="F840" s="204">
        <v>4.5</v>
      </c>
      <c r="G840" s="205">
        <v>520797.63</v>
      </c>
      <c r="H840" s="192" t="s">
        <v>3805</v>
      </c>
    </row>
    <row r="841" spans="1:8" ht="20" customHeight="1">
      <c r="A841" s="185">
        <v>31</v>
      </c>
      <c r="B841" s="193" t="s">
        <v>1064</v>
      </c>
      <c r="C841" s="210" t="s">
        <v>4226</v>
      </c>
      <c r="D841" s="203" t="s">
        <v>3804</v>
      </c>
      <c r="E841" s="204"/>
      <c r="F841" s="204">
        <v>1000</v>
      </c>
      <c r="G841" s="205">
        <v>515497.63</v>
      </c>
      <c r="H841" s="192" t="s">
        <v>1053</v>
      </c>
    </row>
    <row r="842" spans="1:8" ht="20" customHeight="1">
      <c r="A842" s="185">
        <v>31</v>
      </c>
      <c r="B842" s="193" t="s">
        <v>1064</v>
      </c>
      <c r="C842" s="210" t="s">
        <v>3803</v>
      </c>
      <c r="D842" s="265" t="s">
        <v>3804</v>
      </c>
      <c r="E842" s="204"/>
      <c r="F842" s="204">
        <v>1.8</v>
      </c>
      <c r="G842" s="205">
        <v>505495.83</v>
      </c>
      <c r="H842" s="192" t="s">
        <v>3805</v>
      </c>
    </row>
    <row r="843" spans="1:8" ht="20" customHeight="1">
      <c r="A843" s="185">
        <v>31</v>
      </c>
      <c r="B843" s="193" t="s">
        <v>1064</v>
      </c>
      <c r="C843" s="210" t="s">
        <v>3803</v>
      </c>
      <c r="D843" s="265" t="s">
        <v>3804</v>
      </c>
      <c r="E843" s="204"/>
      <c r="F843" s="204">
        <v>1.8</v>
      </c>
      <c r="G843" s="205">
        <v>505494.03</v>
      </c>
      <c r="H843" s="192" t="s">
        <v>3805</v>
      </c>
    </row>
    <row r="844" spans="1:8" ht="20" customHeight="1">
      <c r="A844" s="185">
        <v>31</v>
      </c>
      <c r="B844" s="193" t="s">
        <v>1064</v>
      </c>
      <c r="C844" s="210" t="s">
        <v>3803</v>
      </c>
      <c r="D844" s="265" t="s">
        <v>3804</v>
      </c>
      <c r="E844" s="204"/>
      <c r="F844" s="204">
        <v>4.5</v>
      </c>
      <c r="G844" s="205">
        <v>505489.53</v>
      </c>
      <c r="H844" s="192" t="s">
        <v>3805</v>
      </c>
    </row>
    <row r="845" spans="1:8" ht="20" customHeight="1">
      <c r="A845" s="185">
        <v>31</v>
      </c>
      <c r="B845" s="193" t="s">
        <v>1064</v>
      </c>
      <c r="C845" s="210" t="s">
        <v>3803</v>
      </c>
      <c r="D845" s="265" t="s">
        <v>3804</v>
      </c>
      <c r="E845" s="204"/>
      <c r="F845" s="204">
        <v>1.8</v>
      </c>
      <c r="G845" s="205">
        <v>505487.73</v>
      </c>
      <c r="H845" s="192" t="s">
        <v>3805</v>
      </c>
    </row>
    <row r="846" spans="1:8" ht="20" customHeight="1">
      <c r="A846" s="185">
        <v>31</v>
      </c>
      <c r="B846" s="193" t="s">
        <v>1064</v>
      </c>
      <c r="C846" s="210" t="s">
        <v>3803</v>
      </c>
      <c r="D846" s="265" t="s">
        <v>3804</v>
      </c>
      <c r="E846" s="204"/>
      <c r="F846" s="204">
        <v>2</v>
      </c>
      <c r="G846" s="205">
        <v>85485.729999999894</v>
      </c>
      <c r="H846" s="192" t="s">
        <v>3805</v>
      </c>
    </row>
    <row r="847" spans="1:8" ht="20" customHeight="1">
      <c r="A847" s="185">
        <v>31</v>
      </c>
      <c r="B847" s="193" t="s">
        <v>1064</v>
      </c>
      <c r="C847" s="210" t="s">
        <v>4227</v>
      </c>
      <c r="D847" s="203" t="s">
        <v>3804</v>
      </c>
      <c r="E847" s="204"/>
      <c r="F847" s="204">
        <v>290</v>
      </c>
      <c r="G847" s="205">
        <v>85195.729999999894</v>
      </c>
      <c r="H847" s="192" t="s">
        <v>1053</v>
      </c>
    </row>
    <row r="848" spans="1:8" ht="20" customHeight="1">
      <c r="A848" s="185">
        <v>31</v>
      </c>
      <c r="B848" s="193" t="s">
        <v>1064</v>
      </c>
      <c r="C848" s="210" t="s">
        <v>4228</v>
      </c>
      <c r="D848" s="203" t="s">
        <v>3804</v>
      </c>
      <c r="E848" s="204"/>
      <c r="F848" s="204">
        <v>2500</v>
      </c>
      <c r="G848" s="205">
        <v>82695.729999999894</v>
      </c>
      <c r="H848" s="192" t="s">
        <v>1124</v>
      </c>
    </row>
    <row r="849" spans="1:8" ht="20" customHeight="1">
      <c r="A849" s="185">
        <v>31</v>
      </c>
      <c r="B849" s="193" t="s">
        <v>1064</v>
      </c>
      <c r="C849" s="210" t="s">
        <v>3803</v>
      </c>
      <c r="D849" s="265" t="s">
        <v>3804</v>
      </c>
      <c r="E849" s="204"/>
      <c r="F849" s="204">
        <v>1.8</v>
      </c>
      <c r="G849" s="205">
        <v>51351.929999999898</v>
      </c>
      <c r="H849" s="192" t="s">
        <v>3805</v>
      </c>
    </row>
    <row r="850" spans="1:8" ht="20" customHeight="1">
      <c r="A850" s="185">
        <v>31</v>
      </c>
      <c r="B850" s="193" t="s">
        <v>1064</v>
      </c>
      <c r="C850" s="210" t="s">
        <v>3803</v>
      </c>
      <c r="D850" s="265" t="s">
        <v>3804</v>
      </c>
      <c r="E850" s="204"/>
      <c r="F850" s="204">
        <v>4.5</v>
      </c>
      <c r="G850" s="205">
        <v>51347.429999999898</v>
      </c>
      <c r="H850" s="192" t="s">
        <v>3805</v>
      </c>
    </row>
    <row r="851" spans="1:8" ht="20" customHeight="1">
      <c r="A851" s="185">
        <v>31</v>
      </c>
      <c r="B851" s="193" t="s">
        <v>1064</v>
      </c>
      <c r="C851" s="210" t="s">
        <v>3803</v>
      </c>
      <c r="D851" s="265" t="s">
        <v>3804</v>
      </c>
      <c r="E851" s="204"/>
      <c r="F851" s="204">
        <v>1.8</v>
      </c>
      <c r="G851" s="205">
        <v>51345.629999999903</v>
      </c>
      <c r="H851" s="192" t="s">
        <v>3805</v>
      </c>
    </row>
    <row r="852" spans="1:8" ht="20" customHeight="1">
      <c r="A852" s="185">
        <v>31</v>
      </c>
      <c r="B852" s="193" t="s">
        <v>1064</v>
      </c>
      <c r="C852" s="210" t="s">
        <v>3803</v>
      </c>
      <c r="D852" s="265" t="s">
        <v>3804</v>
      </c>
      <c r="E852" s="204"/>
      <c r="F852" s="204">
        <v>1.8</v>
      </c>
      <c r="G852" s="205">
        <v>51343.8299999999</v>
      </c>
      <c r="H852" s="192" t="s">
        <v>3805</v>
      </c>
    </row>
    <row r="853" spans="1:8" ht="20" customHeight="1">
      <c r="A853" s="185">
        <v>31</v>
      </c>
      <c r="B853" s="193" t="s">
        <v>1064</v>
      </c>
      <c r="C853" s="210" t="s">
        <v>3803</v>
      </c>
      <c r="D853" s="265" t="s">
        <v>3804</v>
      </c>
      <c r="E853" s="204"/>
      <c r="F853" s="204">
        <v>1.8</v>
      </c>
      <c r="G853" s="205">
        <v>51342.029999999897</v>
      </c>
      <c r="H853" s="192" t="s">
        <v>3805</v>
      </c>
    </row>
    <row r="854" spans="1:8" ht="20" customHeight="1">
      <c r="A854" s="185">
        <v>31</v>
      </c>
      <c r="B854" s="193" t="s">
        <v>1064</v>
      </c>
      <c r="C854" s="210" t="s">
        <v>3803</v>
      </c>
      <c r="D854" s="265" t="s">
        <v>3804</v>
      </c>
      <c r="E854" s="204"/>
      <c r="F854" s="204">
        <v>1.8</v>
      </c>
      <c r="G854" s="205">
        <v>51340.229999999901</v>
      </c>
      <c r="H854" s="192" t="s">
        <v>3805</v>
      </c>
    </row>
    <row r="855" spans="1:8" ht="20" customHeight="1">
      <c r="A855" s="185">
        <v>31</v>
      </c>
      <c r="B855" s="193" t="s">
        <v>1064</v>
      </c>
      <c r="C855" s="210" t="s">
        <v>3803</v>
      </c>
      <c r="D855" s="265" t="s">
        <v>3804</v>
      </c>
      <c r="E855" s="204"/>
      <c r="F855" s="204">
        <v>4.5</v>
      </c>
      <c r="G855" s="205">
        <v>51335.729999999901</v>
      </c>
      <c r="H855" s="192" t="s">
        <v>3805</v>
      </c>
    </row>
    <row r="856" spans="1:8" ht="20" customHeight="1">
      <c r="A856" s="185">
        <v>31</v>
      </c>
      <c r="B856" s="193" t="s">
        <v>1064</v>
      </c>
      <c r="C856" s="210" t="s">
        <v>4229</v>
      </c>
      <c r="D856" s="203" t="s">
        <v>3804</v>
      </c>
      <c r="E856" s="204"/>
      <c r="F856" s="204">
        <v>1775.23</v>
      </c>
      <c r="G856" s="205">
        <v>49560.499999999804</v>
      </c>
      <c r="H856" s="192" t="s">
        <v>1053</v>
      </c>
    </row>
    <row r="857" spans="1:8" ht="20" customHeight="1">
      <c r="A857" s="185">
        <v>31</v>
      </c>
      <c r="B857" s="193" t="s">
        <v>1064</v>
      </c>
      <c r="C857" s="210" t="s">
        <v>3803</v>
      </c>
      <c r="D857" s="265" t="s">
        <v>3804</v>
      </c>
      <c r="E857" s="204"/>
      <c r="F857" s="204">
        <v>1.8</v>
      </c>
      <c r="G857" s="205">
        <v>49558.699999999801</v>
      </c>
      <c r="H857" s="192" t="s">
        <v>3805</v>
      </c>
    </row>
    <row r="858" spans="1:8" ht="20" customHeight="1">
      <c r="A858" s="185">
        <v>31</v>
      </c>
      <c r="B858" s="193" t="s">
        <v>1064</v>
      </c>
      <c r="C858" s="210" t="s">
        <v>3803</v>
      </c>
      <c r="D858" s="265" t="s">
        <v>3804</v>
      </c>
      <c r="E858" s="204"/>
      <c r="F858" s="204">
        <v>4.5</v>
      </c>
      <c r="G858" s="205">
        <v>2247933.7000000002</v>
      </c>
      <c r="H858" s="192" t="s">
        <v>3805</v>
      </c>
    </row>
    <row r="859" spans="1:8" ht="20" customHeight="1">
      <c r="A859" s="185">
        <v>31</v>
      </c>
      <c r="B859" s="193" t="s">
        <v>1064</v>
      </c>
      <c r="C859" s="210" t="s">
        <v>3803</v>
      </c>
      <c r="D859" s="265" t="s">
        <v>3804</v>
      </c>
      <c r="E859" s="204"/>
      <c r="F859" s="204">
        <v>4.5</v>
      </c>
      <c r="G859" s="205">
        <v>2247929.2000000002</v>
      </c>
      <c r="H859" s="192" t="s">
        <v>3805</v>
      </c>
    </row>
    <row r="860" spans="1:8" ht="20" customHeight="1">
      <c r="A860" s="185">
        <v>31</v>
      </c>
      <c r="B860" s="193" t="s">
        <v>1064</v>
      </c>
      <c r="C860" s="210" t="s">
        <v>3803</v>
      </c>
      <c r="D860" s="265" t="s">
        <v>3804</v>
      </c>
      <c r="E860" s="204"/>
      <c r="F860" s="204">
        <v>4.5</v>
      </c>
      <c r="G860" s="205">
        <v>2247924.7000000002</v>
      </c>
      <c r="H860" s="192" t="s">
        <v>3805</v>
      </c>
    </row>
    <row r="861" spans="1:8" ht="20" customHeight="1">
      <c r="A861" s="185">
        <v>31</v>
      </c>
      <c r="B861" s="193" t="s">
        <v>1064</v>
      </c>
      <c r="C861" s="210" t="s">
        <v>3803</v>
      </c>
      <c r="D861" s="271" t="s">
        <v>3804</v>
      </c>
      <c r="E861" s="204"/>
      <c r="F861" s="204">
        <v>2</v>
      </c>
      <c r="G861" s="205">
        <v>497922.7</v>
      </c>
      <c r="H861" s="192" t="s">
        <v>3805</v>
      </c>
    </row>
    <row r="862" spans="1:8" ht="20" customHeight="1">
      <c r="A862" s="185">
        <v>31</v>
      </c>
      <c r="B862" s="193" t="s">
        <v>1064</v>
      </c>
      <c r="C862" s="210" t="s">
        <v>3803</v>
      </c>
      <c r="D862" s="271" t="s">
        <v>3804</v>
      </c>
      <c r="E862" s="204"/>
      <c r="F862" s="204">
        <v>2</v>
      </c>
      <c r="G862" s="205">
        <v>497920.7</v>
      </c>
      <c r="H862" s="192" t="s">
        <v>3805</v>
      </c>
    </row>
    <row r="863" spans="1:8" ht="20" customHeight="1">
      <c r="A863" s="185">
        <v>31</v>
      </c>
      <c r="B863" s="193" t="s">
        <v>1064</v>
      </c>
      <c r="C863" s="210" t="s">
        <v>3803</v>
      </c>
      <c r="D863" s="271" t="s">
        <v>3804</v>
      </c>
      <c r="E863" s="204"/>
      <c r="F863" s="204">
        <v>2</v>
      </c>
      <c r="G863" s="205">
        <v>497918.7</v>
      </c>
      <c r="H863" s="192" t="s">
        <v>3805</v>
      </c>
    </row>
    <row r="864" spans="1:8" ht="20" customHeight="1">
      <c r="A864" s="185">
        <v>31</v>
      </c>
      <c r="B864" s="193" t="s">
        <v>1064</v>
      </c>
      <c r="C864" s="210" t="s">
        <v>3803</v>
      </c>
      <c r="D864" s="271" t="s">
        <v>3804</v>
      </c>
      <c r="E864" s="204"/>
      <c r="F864" s="204">
        <v>1.8</v>
      </c>
      <c r="G864" s="205">
        <v>17916.8999999997</v>
      </c>
      <c r="H864" s="192" t="s">
        <v>3805</v>
      </c>
    </row>
    <row r="865" spans="1:8" ht="20" customHeight="1">
      <c r="A865" s="185">
        <v>31</v>
      </c>
      <c r="B865" s="193" t="s">
        <v>1064</v>
      </c>
      <c r="C865" s="210" t="s">
        <v>3803</v>
      </c>
      <c r="D865" s="271" t="s">
        <v>3804</v>
      </c>
      <c r="E865" s="204"/>
      <c r="F865" s="204">
        <v>1.8</v>
      </c>
      <c r="G865" s="205">
        <v>17915.0999999997</v>
      </c>
      <c r="H865" s="192" t="s">
        <v>3805</v>
      </c>
    </row>
    <row r="866" spans="1:8" ht="20" customHeight="1">
      <c r="A866" s="185">
        <v>31</v>
      </c>
      <c r="B866" s="193" t="s">
        <v>1064</v>
      </c>
      <c r="C866" s="210" t="s">
        <v>3803</v>
      </c>
      <c r="D866" s="271" t="s">
        <v>3804</v>
      </c>
      <c r="E866" s="204"/>
      <c r="F866" s="204">
        <v>2</v>
      </c>
      <c r="G866" s="205">
        <v>17913.0999999997</v>
      </c>
      <c r="H866" s="192" t="s">
        <v>3805</v>
      </c>
    </row>
    <row r="867" spans="1:8" ht="20" customHeight="1">
      <c r="A867" s="185">
        <v>31</v>
      </c>
      <c r="B867" s="193" t="s">
        <v>1044</v>
      </c>
      <c r="C867" s="210" t="s">
        <v>3803</v>
      </c>
      <c r="D867" s="271" t="s">
        <v>3804</v>
      </c>
      <c r="E867" s="259"/>
      <c r="F867" s="204">
        <v>4.5</v>
      </c>
      <c r="G867" s="205">
        <v>7908.5999999997202</v>
      </c>
      <c r="H867" s="192" t="s">
        <v>3805</v>
      </c>
    </row>
    <row r="868" spans="1:8" ht="20" customHeight="1">
      <c r="A868" s="185">
        <v>31</v>
      </c>
      <c r="B868" s="193" t="s">
        <v>1044</v>
      </c>
      <c r="C868" s="210" t="s">
        <v>4230</v>
      </c>
      <c r="D868" s="203" t="s">
        <v>3804</v>
      </c>
      <c r="E868" s="204"/>
      <c r="F868" s="204">
        <v>10</v>
      </c>
      <c r="G868" s="205">
        <v>67898.5999999997</v>
      </c>
      <c r="H868" s="192" t="s">
        <v>3815</v>
      </c>
    </row>
    <row r="869" spans="1:8" ht="20" customHeight="1">
      <c r="A869" s="185">
        <v>31</v>
      </c>
      <c r="B869" s="193" t="s">
        <v>1044</v>
      </c>
      <c r="C869" s="210" t="s">
        <v>4231</v>
      </c>
      <c r="D869" s="203" t="s">
        <v>3804</v>
      </c>
      <c r="E869" s="204"/>
      <c r="F869" s="204">
        <v>8524.5300000000007</v>
      </c>
      <c r="G869" s="205">
        <v>16957.069999999701</v>
      </c>
      <c r="H869" s="192" t="s">
        <v>1087</v>
      </c>
    </row>
    <row r="870" spans="1:8" ht="20" customHeight="1">
      <c r="A870" s="185">
        <v>31</v>
      </c>
      <c r="B870" s="193" t="s">
        <v>1044</v>
      </c>
      <c r="C870" s="210" t="s">
        <v>3803</v>
      </c>
      <c r="D870" s="265" t="s">
        <v>3804</v>
      </c>
      <c r="E870" s="204"/>
      <c r="F870" s="204">
        <v>4.5</v>
      </c>
      <c r="G870" s="205">
        <v>16952.569999999701</v>
      </c>
      <c r="H870" s="192" t="s">
        <v>3805</v>
      </c>
    </row>
    <row r="871" spans="1:8" ht="20" customHeight="1">
      <c r="A871" s="185">
        <v>31</v>
      </c>
      <c r="B871" s="193" t="s">
        <v>1044</v>
      </c>
      <c r="C871" s="210" t="s">
        <v>3803</v>
      </c>
      <c r="D871" s="265" t="s">
        <v>3804</v>
      </c>
      <c r="E871" s="204"/>
      <c r="F871" s="204">
        <v>1.8</v>
      </c>
      <c r="G871" s="205">
        <v>16950.769999999698</v>
      </c>
      <c r="H871" s="192" t="s">
        <v>3805</v>
      </c>
    </row>
    <row r="872" spans="1:8" ht="20" customHeight="1">
      <c r="A872" s="185">
        <v>31</v>
      </c>
      <c r="B872" s="193" t="s">
        <v>1044</v>
      </c>
      <c r="C872" s="210" t="s">
        <v>3803</v>
      </c>
      <c r="D872" s="265" t="s">
        <v>3804</v>
      </c>
      <c r="E872" s="204"/>
      <c r="F872" s="204">
        <v>4.5</v>
      </c>
      <c r="G872" s="205">
        <v>16946.269999999698</v>
      </c>
      <c r="H872" s="192" t="s">
        <v>3805</v>
      </c>
    </row>
    <row r="873" spans="1:8" ht="20" customHeight="1">
      <c r="A873" s="185">
        <v>31</v>
      </c>
      <c r="B873" s="193" t="s">
        <v>1044</v>
      </c>
      <c r="C873" s="210" t="s">
        <v>3803</v>
      </c>
      <c r="D873" s="265" t="s">
        <v>3804</v>
      </c>
      <c r="E873" s="204"/>
      <c r="F873" s="204">
        <v>1.8</v>
      </c>
      <c r="G873" s="205">
        <v>16944.469999999699</v>
      </c>
      <c r="H873" s="192" t="s">
        <v>3805</v>
      </c>
    </row>
    <row r="874" spans="1:8" ht="20" customHeight="1">
      <c r="A874" s="185">
        <v>31</v>
      </c>
      <c r="B874" s="193" t="s">
        <v>1044</v>
      </c>
      <c r="C874" s="210" t="s">
        <v>3803</v>
      </c>
      <c r="D874" s="265" t="s">
        <v>3804</v>
      </c>
      <c r="E874" s="204"/>
      <c r="F874" s="204">
        <v>4.5</v>
      </c>
      <c r="G874" s="205">
        <v>16939.969999999699</v>
      </c>
      <c r="H874" s="192" t="s">
        <v>3805</v>
      </c>
    </row>
    <row r="875" spans="1:8" ht="20" customHeight="1">
      <c r="A875" s="185">
        <v>31</v>
      </c>
      <c r="B875" s="193" t="s">
        <v>1044</v>
      </c>
      <c r="C875" s="210" t="s">
        <v>3803</v>
      </c>
      <c r="D875" s="265" t="s">
        <v>3804</v>
      </c>
      <c r="E875" s="204"/>
      <c r="F875" s="204">
        <v>4.5</v>
      </c>
      <c r="G875" s="205">
        <v>16935.469999999699</v>
      </c>
      <c r="H875" s="192" t="s">
        <v>3805</v>
      </c>
    </row>
    <row r="876" spans="1:8" ht="20" customHeight="1">
      <c r="A876" s="185">
        <v>31</v>
      </c>
      <c r="B876" s="193" t="s">
        <v>1044</v>
      </c>
      <c r="C876" s="210" t="s">
        <v>3803</v>
      </c>
      <c r="D876" s="265" t="s">
        <v>3804</v>
      </c>
      <c r="E876" s="204"/>
      <c r="F876" s="204">
        <v>4.5</v>
      </c>
      <c r="G876" s="205">
        <v>16930.969999999699</v>
      </c>
      <c r="H876" s="192" t="s">
        <v>3805</v>
      </c>
    </row>
    <row r="877" spans="1:8" ht="20" customHeight="1">
      <c r="A877" s="185">
        <v>31</v>
      </c>
      <c r="B877" s="193" t="s">
        <v>1044</v>
      </c>
      <c r="C877" s="210" t="s">
        <v>3803</v>
      </c>
      <c r="D877" s="265" t="s">
        <v>3804</v>
      </c>
      <c r="E877" s="204"/>
      <c r="F877" s="204">
        <v>1.8</v>
      </c>
      <c r="G877" s="205">
        <v>16929.1699999997</v>
      </c>
      <c r="H877" s="192" t="s">
        <v>3805</v>
      </c>
    </row>
    <row r="878" spans="1:8" ht="20" customHeight="1">
      <c r="A878" s="185">
        <v>31</v>
      </c>
      <c r="B878" s="193" t="s">
        <v>1044</v>
      </c>
      <c r="C878" s="210" t="s">
        <v>3803</v>
      </c>
      <c r="D878" s="265" t="s">
        <v>3804</v>
      </c>
      <c r="E878" s="204"/>
      <c r="F878" s="204">
        <v>1.8</v>
      </c>
      <c r="G878" s="205">
        <v>16927.369999999701</v>
      </c>
      <c r="H878" s="192" t="s">
        <v>3805</v>
      </c>
    </row>
    <row r="879" spans="1:8" ht="20" customHeight="1">
      <c r="A879" s="185">
        <v>31</v>
      </c>
      <c r="B879" s="193" t="s">
        <v>1044</v>
      </c>
      <c r="C879" s="210" t="s">
        <v>3803</v>
      </c>
      <c r="D879" s="265" t="s">
        <v>3804</v>
      </c>
      <c r="E879" s="204"/>
      <c r="F879" s="204">
        <v>4.5</v>
      </c>
      <c r="G879" s="205">
        <v>16922.869999999701</v>
      </c>
      <c r="H879" s="192" t="s">
        <v>3805</v>
      </c>
    </row>
    <row r="880" spans="1:8" ht="20" customHeight="1">
      <c r="A880" s="185">
        <v>31</v>
      </c>
      <c r="B880" s="193" t="s">
        <v>1044</v>
      </c>
      <c r="C880" s="210" t="s">
        <v>3803</v>
      </c>
      <c r="D880" s="265" t="s">
        <v>3804</v>
      </c>
      <c r="E880" s="204"/>
      <c r="F880" s="204">
        <v>9</v>
      </c>
      <c r="G880" s="205">
        <v>16913.87</v>
      </c>
      <c r="H880" s="192" t="s">
        <v>3805</v>
      </c>
    </row>
    <row r="881" spans="1:8" ht="20" customHeight="1">
      <c r="A881" s="185">
        <v>31</v>
      </c>
      <c r="B881" s="193" t="s">
        <v>1044</v>
      </c>
      <c r="C881" s="210" t="s">
        <v>3803</v>
      </c>
      <c r="D881" s="271" t="s">
        <v>3804</v>
      </c>
      <c r="E881" s="204"/>
      <c r="F881" s="204">
        <v>9</v>
      </c>
      <c r="G881" s="205">
        <v>88904.87</v>
      </c>
      <c r="H881" s="192" t="s">
        <v>3805</v>
      </c>
    </row>
    <row r="882" spans="1:8" ht="20" customHeight="1">
      <c r="A882" s="185">
        <v>31</v>
      </c>
      <c r="B882" s="193" t="s">
        <v>1044</v>
      </c>
      <c r="C882" s="210" t="s">
        <v>4232</v>
      </c>
      <c r="D882" s="250" t="s">
        <v>3804</v>
      </c>
      <c r="E882" s="204"/>
      <c r="F882" s="204">
        <v>654.76</v>
      </c>
      <c r="G882" s="205">
        <v>88250.11</v>
      </c>
      <c r="H882" s="192" t="s">
        <v>1083</v>
      </c>
    </row>
    <row r="883" spans="1:8" ht="20" customHeight="1">
      <c r="A883" s="185">
        <v>31</v>
      </c>
      <c r="B883" s="193" t="s">
        <v>1044</v>
      </c>
      <c r="C883" s="210" t="s">
        <v>3803</v>
      </c>
      <c r="D883" s="271" t="s">
        <v>3804</v>
      </c>
      <c r="E883" s="204"/>
      <c r="F883" s="204">
        <v>4.5</v>
      </c>
      <c r="G883" s="205">
        <v>73932.11</v>
      </c>
      <c r="H883" s="192" t="s">
        <v>3805</v>
      </c>
    </row>
    <row r="884" spans="1:8" ht="20" customHeight="1">
      <c r="A884" s="185">
        <v>31</v>
      </c>
      <c r="B884" s="193" t="s">
        <v>1044</v>
      </c>
      <c r="C884" s="210" t="s">
        <v>3803</v>
      </c>
      <c r="D884" s="271" t="s">
        <v>3804</v>
      </c>
      <c r="E884" s="204"/>
      <c r="F884" s="204">
        <v>1.8</v>
      </c>
      <c r="G884" s="205">
        <v>73930.31</v>
      </c>
      <c r="H884" s="192" t="s">
        <v>3805</v>
      </c>
    </row>
    <row r="885" spans="1:8" ht="20" customHeight="1">
      <c r="A885" s="185">
        <v>31</v>
      </c>
      <c r="B885" s="193" t="s">
        <v>1044</v>
      </c>
      <c r="C885" s="210" t="s">
        <v>3803</v>
      </c>
      <c r="D885" s="271" t="s">
        <v>3804</v>
      </c>
      <c r="E885" s="204"/>
      <c r="F885" s="204">
        <v>4.5</v>
      </c>
      <c r="G885" s="205">
        <v>73925.81</v>
      </c>
      <c r="H885" s="192" t="s">
        <v>3805</v>
      </c>
    </row>
    <row r="886" spans="1:8" ht="20" customHeight="1">
      <c r="A886" s="185">
        <v>31</v>
      </c>
      <c r="B886" s="193" t="s">
        <v>1044</v>
      </c>
      <c r="C886" s="210" t="s">
        <v>3803</v>
      </c>
      <c r="D886" s="271" t="s">
        <v>3804</v>
      </c>
      <c r="E886" s="204"/>
      <c r="F886" s="204">
        <v>4.5</v>
      </c>
      <c r="G886" s="205">
        <v>73921.31</v>
      </c>
      <c r="H886" s="192" t="s">
        <v>3805</v>
      </c>
    </row>
    <row r="887" spans="1:8" ht="20" customHeight="1">
      <c r="A887" s="185">
        <v>31</v>
      </c>
      <c r="B887" s="193" t="s">
        <v>1044</v>
      </c>
      <c r="C887" s="210" t="s">
        <v>3803</v>
      </c>
      <c r="D887" s="271" t="s">
        <v>3804</v>
      </c>
      <c r="E887" s="204"/>
      <c r="F887" s="204">
        <v>4.5</v>
      </c>
      <c r="G887" s="205">
        <v>73916.81</v>
      </c>
      <c r="H887" s="192" t="s">
        <v>3805</v>
      </c>
    </row>
    <row r="888" spans="1:8" ht="20" customHeight="1">
      <c r="A888" s="185">
        <v>31</v>
      </c>
      <c r="B888" s="193" t="s">
        <v>1044</v>
      </c>
      <c r="C888" s="210" t="s">
        <v>3803</v>
      </c>
      <c r="D888" s="271" t="s">
        <v>3804</v>
      </c>
      <c r="E888" s="204"/>
      <c r="F888" s="204">
        <v>4.5</v>
      </c>
      <c r="G888" s="205">
        <v>73912.31</v>
      </c>
      <c r="H888" s="192" t="s">
        <v>3805</v>
      </c>
    </row>
    <row r="889" spans="1:8" ht="20" customHeight="1">
      <c r="A889" s="185">
        <v>31</v>
      </c>
      <c r="B889" s="193" t="s">
        <v>1044</v>
      </c>
      <c r="C889" s="210" t="s">
        <v>3803</v>
      </c>
      <c r="D889" s="271" t="s">
        <v>3804</v>
      </c>
      <c r="E889" s="204"/>
      <c r="F889" s="204">
        <v>4.5</v>
      </c>
      <c r="G889" s="205">
        <v>73907.81</v>
      </c>
      <c r="H889" s="192" t="s">
        <v>3805</v>
      </c>
    </row>
    <row r="890" spans="1:8" ht="20" customHeight="1">
      <c r="A890" s="185">
        <v>31</v>
      </c>
      <c r="B890" s="193" t="s">
        <v>1044</v>
      </c>
      <c r="C890" s="210" t="s">
        <v>3803</v>
      </c>
      <c r="D890" s="271" t="s">
        <v>3804</v>
      </c>
      <c r="E890" s="204"/>
      <c r="F890" s="204">
        <v>4.5</v>
      </c>
      <c r="G890" s="205">
        <v>73903.31</v>
      </c>
      <c r="H890" s="192" t="s">
        <v>3805</v>
      </c>
    </row>
    <row r="891" spans="1:8" ht="20" customHeight="1">
      <c r="A891" s="185">
        <v>31</v>
      </c>
      <c r="B891" s="193" t="s">
        <v>1044</v>
      </c>
      <c r="C891" s="210" t="s">
        <v>3803</v>
      </c>
      <c r="D891" s="271" t="s">
        <v>3804</v>
      </c>
      <c r="E891" s="204"/>
      <c r="F891" s="204">
        <v>4.5</v>
      </c>
      <c r="G891" s="205">
        <v>73898.81</v>
      </c>
      <c r="H891" s="192" t="s">
        <v>3805</v>
      </c>
    </row>
    <row r="892" spans="1:8" ht="20" customHeight="1">
      <c r="A892" s="185">
        <v>31</v>
      </c>
      <c r="B892" s="193" t="s">
        <v>1044</v>
      </c>
      <c r="C892" s="210" t="s">
        <v>3803</v>
      </c>
      <c r="D892" s="271" t="s">
        <v>3804</v>
      </c>
      <c r="E892" s="204"/>
      <c r="F892" s="204">
        <v>4.5</v>
      </c>
      <c r="G892" s="205">
        <v>73894.31</v>
      </c>
      <c r="H892" s="192" t="s">
        <v>3805</v>
      </c>
    </row>
    <row r="893" spans="1:8" ht="20" customHeight="1">
      <c r="A893" s="185">
        <v>31</v>
      </c>
      <c r="B893" s="193" t="s">
        <v>1044</v>
      </c>
      <c r="C893" s="210" t="s">
        <v>3803</v>
      </c>
      <c r="D893" s="271" t="s">
        <v>3804</v>
      </c>
      <c r="E893" s="204"/>
      <c r="F893" s="204">
        <v>4.5</v>
      </c>
      <c r="G893" s="205">
        <v>73889.81</v>
      </c>
      <c r="H893" s="192" t="s">
        <v>3805</v>
      </c>
    </row>
    <row r="894" spans="1:8" ht="20" customHeight="1">
      <c r="A894" s="185">
        <v>31</v>
      </c>
      <c r="B894" s="193" t="s">
        <v>1044</v>
      </c>
      <c r="C894" s="210" t="s">
        <v>3803</v>
      </c>
      <c r="D894" s="271" t="s">
        <v>3804</v>
      </c>
      <c r="E894" s="204"/>
      <c r="F894" s="204">
        <v>1.8</v>
      </c>
      <c r="G894" s="205">
        <v>73888.009999999995</v>
      </c>
      <c r="H894" s="192" t="s">
        <v>3805</v>
      </c>
    </row>
    <row r="895" spans="1:8" ht="20" customHeight="1">
      <c r="A895" s="185">
        <v>31</v>
      </c>
      <c r="B895" s="193" t="s">
        <v>1044</v>
      </c>
      <c r="C895" s="210" t="s">
        <v>3803</v>
      </c>
      <c r="D895" s="271" t="s">
        <v>3804</v>
      </c>
      <c r="E895" s="204"/>
      <c r="F895" s="204">
        <v>4.5</v>
      </c>
      <c r="G895" s="205">
        <v>73883.509999999995</v>
      </c>
      <c r="H895" s="192" t="s">
        <v>3805</v>
      </c>
    </row>
    <row r="896" spans="1:8" ht="20" customHeight="1">
      <c r="A896" s="185">
        <v>31</v>
      </c>
      <c r="B896" s="193" t="s">
        <v>1044</v>
      </c>
      <c r="C896" s="210" t="s">
        <v>3803</v>
      </c>
      <c r="D896" s="271" t="s">
        <v>3804</v>
      </c>
      <c r="E896" s="204"/>
      <c r="F896" s="204">
        <v>1.8</v>
      </c>
      <c r="G896" s="205">
        <v>53881.71</v>
      </c>
      <c r="H896" s="192" t="s">
        <v>3805</v>
      </c>
    </row>
    <row r="897" spans="1:8" ht="20" customHeight="1">
      <c r="A897" s="185">
        <v>31</v>
      </c>
      <c r="B897" s="193" t="s">
        <v>1044</v>
      </c>
      <c r="C897" s="210" t="s">
        <v>3803</v>
      </c>
      <c r="D897" s="271" t="s">
        <v>3804</v>
      </c>
      <c r="E897" s="204"/>
      <c r="F897" s="204">
        <v>1.8</v>
      </c>
      <c r="G897" s="205">
        <v>713.24</v>
      </c>
      <c r="H897" s="192" t="s">
        <v>3805</v>
      </c>
    </row>
    <row r="898" spans="1:8" ht="20" customHeight="1">
      <c r="A898" s="185">
        <v>31</v>
      </c>
      <c r="B898" s="193" t="s">
        <v>1044</v>
      </c>
      <c r="C898" s="210" t="s">
        <v>4233</v>
      </c>
      <c r="D898" s="203" t="s">
        <v>3804</v>
      </c>
      <c r="E898" s="204"/>
      <c r="F898" s="204">
        <v>166000</v>
      </c>
      <c r="G898" s="205">
        <v>834713.24</v>
      </c>
      <c r="H898" s="192" t="s">
        <v>3813</v>
      </c>
    </row>
    <row r="899" spans="1:8" ht="20" customHeight="1">
      <c r="A899" s="185">
        <v>31</v>
      </c>
      <c r="B899" s="193" t="s">
        <v>1044</v>
      </c>
      <c r="C899" s="210" t="s">
        <v>3803</v>
      </c>
      <c r="D899" s="271" t="s">
        <v>3804</v>
      </c>
      <c r="E899" s="204"/>
      <c r="F899" s="204">
        <v>2</v>
      </c>
      <c r="G899" s="205">
        <v>834711.24</v>
      </c>
      <c r="H899" s="192" t="s">
        <v>3805</v>
      </c>
    </row>
    <row r="900" spans="1:8" ht="20" customHeight="1">
      <c r="A900" s="185">
        <v>31</v>
      </c>
      <c r="B900" s="193" t="s">
        <v>1044</v>
      </c>
      <c r="C900" s="210" t="s">
        <v>3803</v>
      </c>
      <c r="D900" s="265" t="s">
        <v>3804</v>
      </c>
      <c r="E900" s="204"/>
      <c r="F900" s="204">
        <v>1.8</v>
      </c>
      <c r="G900" s="205">
        <v>817709.44</v>
      </c>
      <c r="H900" s="192" t="s">
        <v>3805</v>
      </c>
    </row>
    <row r="901" spans="1:8" ht="20" customHeight="1">
      <c r="A901" s="185">
        <v>31</v>
      </c>
      <c r="B901" s="193" t="s">
        <v>1044</v>
      </c>
      <c r="C901" s="210" t="s">
        <v>3803</v>
      </c>
      <c r="D901" s="265" t="s">
        <v>3804</v>
      </c>
      <c r="E901" s="204"/>
      <c r="F901" s="204">
        <v>1.8</v>
      </c>
      <c r="G901" s="205">
        <v>817707.64</v>
      </c>
      <c r="H901" s="192" t="s">
        <v>3805</v>
      </c>
    </row>
    <row r="902" spans="1:8" ht="20" customHeight="1">
      <c r="A902" s="185">
        <v>31</v>
      </c>
      <c r="B902" s="193" t="s">
        <v>1044</v>
      </c>
      <c r="C902" s="210" t="s">
        <v>3803</v>
      </c>
      <c r="D902" s="265" t="s">
        <v>3804</v>
      </c>
      <c r="E902" s="204"/>
      <c r="F902" s="204">
        <v>2</v>
      </c>
      <c r="G902" s="205">
        <v>17705.639999999901</v>
      </c>
      <c r="H902" s="192" t="s">
        <v>3805</v>
      </c>
    </row>
    <row r="903" spans="1:8" ht="20" customHeight="1">
      <c r="A903" s="185">
        <v>31</v>
      </c>
      <c r="B903" s="193" t="s">
        <v>1044</v>
      </c>
      <c r="C903" s="210" t="s">
        <v>3803</v>
      </c>
      <c r="D903" s="265" t="s">
        <v>3804</v>
      </c>
      <c r="E903" s="204"/>
      <c r="F903" s="204">
        <v>1.8</v>
      </c>
      <c r="G903" s="205">
        <v>5007.8399999999001</v>
      </c>
      <c r="H903" s="192" t="s">
        <v>3805</v>
      </c>
    </row>
    <row r="904" spans="1:8" ht="20" customHeight="1">
      <c r="A904" s="185">
        <v>31</v>
      </c>
      <c r="B904" s="193" t="s">
        <v>1044</v>
      </c>
      <c r="C904" s="210" t="s">
        <v>3803</v>
      </c>
      <c r="D904" s="265" t="s">
        <v>3804</v>
      </c>
      <c r="E904" s="204"/>
      <c r="F904" s="204">
        <v>4.5</v>
      </c>
      <c r="G904" s="205">
        <v>5003.3399999999001</v>
      </c>
      <c r="H904" s="192" t="s">
        <v>3805</v>
      </c>
    </row>
    <row r="905" spans="1:8" ht="20" customHeight="1">
      <c r="A905" s="185">
        <v>31</v>
      </c>
      <c r="B905" s="193" t="s">
        <v>1044</v>
      </c>
      <c r="C905" s="210" t="s">
        <v>3803</v>
      </c>
      <c r="D905" s="265" t="s">
        <v>3804</v>
      </c>
      <c r="E905" s="204"/>
      <c r="F905" s="204">
        <v>4.5</v>
      </c>
      <c r="G905" s="205">
        <v>4998.8399999999001</v>
      </c>
      <c r="H905" s="192" t="s">
        <v>3805</v>
      </c>
    </row>
    <row r="906" spans="1:8" ht="20" customHeight="1">
      <c r="A906" s="185">
        <v>31</v>
      </c>
      <c r="B906" s="193" t="s">
        <v>1065</v>
      </c>
      <c r="C906" s="210" t="s">
        <v>3803</v>
      </c>
      <c r="D906" s="265" t="s">
        <v>3804</v>
      </c>
      <c r="E906" s="204"/>
      <c r="F906" s="204">
        <v>1.8</v>
      </c>
      <c r="G906" s="205">
        <v>4902.5399999998899</v>
      </c>
      <c r="H906" s="192" t="s">
        <v>3805</v>
      </c>
    </row>
    <row r="907" spans="1:8" ht="20" customHeight="1">
      <c r="A907" s="185">
        <v>31</v>
      </c>
      <c r="B907" s="193" t="s">
        <v>1065</v>
      </c>
      <c r="C907" s="210" t="s">
        <v>3803</v>
      </c>
      <c r="D907" s="271" t="s">
        <v>3804</v>
      </c>
      <c r="E907" s="204"/>
      <c r="F907" s="204">
        <v>1.8</v>
      </c>
      <c r="G907" s="205">
        <v>4900.7399999998897</v>
      </c>
      <c r="H907" s="192" t="s">
        <v>3805</v>
      </c>
    </row>
    <row r="908" spans="1:8" ht="20" customHeight="1">
      <c r="A908" s="185">
        <v>31</v>
      </c>
      <c r="B908" s="193" t="s">
        <v>1065</v>
      </c>
      <c r="C908" s="210" t="s">
        <v>3803</v>
      </c>
      <c r="D908" s="271" t="s">
        <v>3804</v>
      </c>
      <c r="E908" s="204"/>
      <c r="F908" s="204">
        <v>9</v>
      </c>
      <c r="G908" s="205">
        <v>4891.7399999998897</v>
      </c>
      <c r="H908" s="192" t="s">
        <v>3805</v>
      </c>
    </row>
    <row r="909" spans="1:8" ht="20" customHeight="1">
      <c r="A909" s="185">
        <v>31</v>
      </c>
      <c r="B909" s="193" t="s">
        <v>1065</v>
      </c>
      <c r="C909" s="210" t="s">
        <v>3803</v>
      </c>
      <c r="D909" s="271" t="s">
        <v>3804</v>
      </c>
      <c r="E909" s="204"/>
      <c r="F909" s="204">
        <v>9</v>
      </c>
      <c r="G909" s="205">
        <v>4882.7399999998897</v>
      </c>
      <c r="H909" s="192" t="s">
        <v>3805</v>
      </c>
    </row>
    <row r="910" spans="1:8" ht="20" customHeight="1">
      <c r="A910" s="185">
        <v>31</v>
      </c>
      <c r="B910" s="193" t="s">
        <v>1065</v>
      </c>
      <c r="C910" s="210" t="s">
        <v>3803</v>
      </c>
      <c r="D910" s="271" t="s">
        <v>3804</v>
      </c>
      <c r="E910" s="204"/>
      <c r="F910" s="204">
        <v>4.5</v>
      </c>
      <c r="G910" s="205">
        <v>4878.2399999998897</v>
      </c>
      <c r="H910" s="192" t="s">
        <v>3805</v>
      </c>
    </row>
    <row r="911" spans="1:8" ht="20" customHeight="1">
      <c r="A911" s="185">
        <v>31</v>
      </c>
      <c r="B911" s="193" t="s">
        <v>1065</v>
      </c>
      <c r="C911" s="210" t="s">
        <v>3803</v>
      </c>
      <c r="D911" s="265" t="s">
        <v>3804</v>
      </c>
      <c r="E911" s="204"/>
      <c r="F911" s="204">
        <v>1.8</v>
      </c>
      <c r="G911" s="205">
        <v>501657.81</v>
      </c>
      <c r="H911" s="192" t="s">
        <v>3805</v>
      </c>
    </row>
    <row r="912" spans="1:8" ht="20" customHeight="1">
      <c r="A912" s="185">
        <v>31</v>
      </c>
      <c r="B912" s="193" t="s">
        <v>1065</v>
      </c>
      <c r="C912" s="210" t="s">
        <v>3803</v>
      </c>
      <c r="D912" s="265" t="s">
        <v>3804</v>
      </c>
      <c r="E912" s="204"/>
      <c r="F912" s="204">
        <v>1.8</v>
      </c>
      <c r="G912" s="205">
        <v>501656.01</v>
      </c>
      <c r="H912" s="192" t="s">
        <v>3805</v>
      </c>
    </row>
    <row r="913" spans="1:8" ht="20" customHeight="1">
      <c r="A913" s="185">
        <v>31</v>
      </c>
      <c r="B913" s="193" t="s">
        <v>1065</v>
      </c>
      <c r="C913" s="210" t="s">
        <v>3803</v>
      </c>
      <c r="D913" s="265" t="s">
        <v>3804</v>
      </c>
      <c r="E913" s="204"/>
      <c r="F913" s="204">
        <v>1.8</v>
      </c>
      <c r="G913" s="205">
        <v>501654.21</v>
      </c>
      <c r="H913" s="192" t="s">
        <v>3805</v>
      </c>
    </row>
    <row r="914" spans="1:8" ht="20" customHeight="1">
      <c r="A914" s="185">
        <v>31</v>
      </c>
      <c r="B914" s="193" t="s">
        <v>1065</v>
      </c>
      <c r="C914" s="210" t="s">
        <v>3803</v>
      </c>
      <c r="D914" s="265" t="s">
        <v>3804</v>
      </c>
      <c r="E914" s="204"/>
      <c r="F914" s="204">
        <v>4.5</v>
      </c>
      <c r="G914" s="205">
        <v>501649.71</v>
      </c>
      <c r="H914" s="192" t="s">
        <v>3805</v>
      </c>
    </row>
    <row r="915" spans="1:8" ht="20" customHeight="1">
      <c r="A915" s="185">
        <v>31</v>
      </c>
      <c r="B915" s="193" t="s">
        <v>1065</v>
      </c>
      <c r="C915" s="210" t="s">
        <v>3803</v>
      </c>
      <c r="D915" s="265" t="s">
        <v>3804</v>
      </c>
      <c r="E915" s="204"/>
      <c r="F915" s="204">
        <v>1.8</v>
      </c>
      <c r="G915" s="205">
        <v>501647.91</v>
      </c>
      <c r="H915" s="192" t="s">
        <v>3805</v>
      </c>
    </row>
    <row r="916" spans="1:8" ht="20" customHeight="1">
      <c r="A916" s="185">
        <v>31</v>
      </c>
      <c r="B916" s="193" t="s">
        <v>1065</v>
      </c>
      <c r="C916" s="210" t="s">
        <v>3803</v>
      </c>
      <c r="D916" s="265" t="s">
        <v>3804</v>
      </c>
      <c r="E916" s="204"/>
      <c r="F916" s="204">
        <v>1.8</v>
      </c>
      <c r="G916" s="205">
        <v>501646.11</v>
      </c>
      <c r="H916" s="192" t="s">
        <v>3805</v>
      </c>
    </row>
    <row r="917" spans="1:8" ht="20" customHeight="1">
      <c r="A917" s="185">
        <v>31</v>
      </c>
      <c r="B917" s="193" t="s">
        <v>1065</v>
      </c>
      <c r="C917" s="210" t="s">
        <v>3803</v>
      </c>
      <c r="D917" s="265" t="s">
        <v>3804</v>
      </c>
      <c r="E917" s="204"/>
      <c r="F917" s="204">
        <v>1.8</v>
      </c>
      <c r="G917" s="205">
        <v>501644.31</v>
      </c>
      <c r="H917" s="192" t="s">
        <v>3805</v>
      </c>
    </row>
    <row r="918" spans="1:8" ht="20" customHeight="1">
      <c r="A918" s="185">
        <v>31</v>
      </c>
      <c r="B918" s="193" t="s">
        <v>1065</v>
      </c>
      <c r="C918" s="210" t="s">
        <v>3803</v>
      </c>
      <c r="D918" s="265" t="s">
        <v>3804</v>
      </c>
      <c r="E918" s="204"/>
      <c r="F918" s="204">
        <v>1.8</v>
      </c>
      <c r="G918" s="205">
        <v>501642.51</v>
      </c>
      <c r="H918" s="192" t="s">
        <v>3805</v>
      </c>
    </row>
    <row r="919" spans="1:8" ht="20" customHeight="1">
      <c r="A919" s="185">
        <v>31</v>
      </c>
      <c r="B919" s="193" t="s">
        <v>1065</v>
      </c>
      <c r="C919" s="210" t="s">
        <v>3803</v>
      </c>
      <c r="D919" s="265" t="s">
        <v>3804</v>
      </c>
      <c r="E919" s="204"/>
      <c r="F919" s="204">
        <v>1.8</v>
      </c>
      <c r="G919" s="205">
        <v>501640.71</v>
      </c>
      <c r="H919" s="192" t="s">
        <v>3805</v>
      </c>
    </row>
    <row r="920" spans="1:8" ht="20" customHeight="1">
      <c r="A920" s="185">
        <v>31</v>
      </c>
      <c r="B920" s="193" t="s">
        <v>1065</v>
      </c>
      <c r="C920" s="210" t="s">
        <v>4234</v>
      </c>
      <c r="D920" s="203" t="s">
        <v>3804</v>
      </c>
      <c r="E920" s="204"/>
      <c r="F920" s="204">
        <v>55</v>
      </c>
      <c r="G920" s="205">
        <v>501585.71</v>
      </c>
      <c r="H920" s="192" t="s">
        <v>1083</v>
      </c>
    </row>
    <row r="921" spans="1:8" ht="20" customHeight="1">
      <c r="A921" s="185">
        <v>31</v>
      </c>
      <c r="B921" s="193" t="s">
        <v>1065</v>
      </c>
      <c r="C921" s="210" t="s">
        <v>3803</v>
      </c>
      <c r="D921" s="271" t="s">
        <v>3804</v>
      </c>
      <c r="E921" s="204"/>
      <c r="F921" s="204">
        <v>1.8</v>
      </c>
      <c r="G921" s="205">
        <v>409729.36</v>
      </c>
      <c r="H921" s="192" t="s">
        <v>3805</v>
      </c>
    </row>
    <row r="922" spans="1:8" ht="20" customHeight="1">
      <c r="A922" s="185">
        <v>31</v>
      </c>
      <c r="B922" s="193" t="s">
        <v>1065</v>
      </c>
      <c r="C922" s="210" t="s">
        <v>3803</v>
      </c>
      <c r="D922" s="271" t="s">
        <v>3804</v>
      </c>
      <c r="E922" s="204"/>
      <c r="F922" s="204">
        <v>4.5</v>
      </c>
      <c r="G922" s="205">
        <v>409724.86</v>
      </c>
      <c r="H922" s="192" t="s">
        <v>3805</v>
      </c>
    </row>
    <row r="923" spans="1:8" ht="20" customHeight="1">
      <c r="A923" s="185">
        <v>31</v>
      </c>
      <c r="B923" s="193" t="s">
        <v>1065</v>
      </c>
      <c r="C923" s="210" t="s">
        <v>3803</v>
      </c>
      <c r="D923" s="271" t="s">
        <v>3804</v>
      </c>
      <c r="E923" s="204"/>
      <c r="F923" s="204">
        <v>9</v>
      </c>
      <c r="G923" s="205">
        <v>409715.86</v>
      </c>
      <c r="H923" s="192" t="s">
        <v>3805</v>
      </c>
    </row>
    <row r="924" spans="1:8" ht="20" customHeight="1">
      <c r="A924" s="185">
        <v>31</v>
      </c>
      <c r="B924" s="193" t="s">
        <v>1065</v>
      </c>
      <c r="C924" s="210" t="s">
        <v>3803</v>
      </c>
      <c r="D924" s="271" t="s">
        <v>3804</v>
      </c>
      <c r="E924" s="204"/>
      <c r="F924" s="204">
        <v>1.8</v>
      </c>
      <c r="G924" s="205">
        <v>409714.06</v>
      </c>
      <c r="H924" s="192" t="s">
        <v>3805</v>
      </c>
    </row>
    <row r="925" spans="1:8" ht="20" customHeight="1">
      <c r="A925" s="185">
        <v>31</v>
      </c>
      <c r="B925" s="193" t="s">
        <v>1065</v>
      </c>
      <c r="C925" s="210" t="s">
        <v>3803</v>
      </c>
      <c r="D925" s="271" t="s">
        <v>3804</v>
      </c>
      <c r="E925" s="204"/>
      <c r="F925" s="204">
        <v>4.5</v>
      </c>
      <c r="G925" s="205">
        <v>409709.56</v>
      </c>
      <c r="H925" s="192" t="s">
        <v>3805</v>
      </c>
    </row>
    <row r="926" spans="1:8" ht="20" customHeight="1">
      <c r="A926" s="185">
        <v>31</v>
      </c>
      <c r="B926" s="193" t="s">
        <v>1065</v>
      </c>
      <c r="C926" s="210" t="s">
        <v>3803</v>
      </c>
      <c r="D926" s="271" t="s">
        <v>3804</v>
      </c>
      <c r="E926" s="204"/>
      <c r="F926" s="204">
        <v>1.8</v>
      </c>
      <c r="G926" s="205">
        <v>409707.76</v>
      </c>
      <c r="H926" s="192" t="s">
        <v>3805</v>
      </c>
    </row>
    <row r="927" spans="1:8" ht="20" customHeight="1">
      <c r="A927" s="185">
        <v>31</v>
      </c>
      <c r="B927" s="193" t="s">
        <v>1065</v>
      </c>
      <c r="C927" s="210" t="s">
        <v>3803</v>
      </c>
      <c r="D927" s="271" t="s">
        <v>3804</v>
      </c>
      <c r="E927" s="204"/>
      <c r="F927" s="204">
        <v>4.5</v>
      </c>
      <c r="G927" s="205">
        <v>409703.26</v>
      </c>
      <c r="H927" s="192" t="s">
        <v>3805</v>
      </c>
    </row>
    <row r="928" spans="1:8" ht="20" customHeight="1">
      <c r="A928" s="185">
        <v>31</v>
      </c>
      <c r="B928" s="193" t="s">
        <v>1065</v>
      </c>
      <c r="C928" s="210" t="s">
        <v>3803</v>
      </c>
      <c r="D928" s="271" t="s">
        <v>3804</v>
      </c>
      <c r="E928" s="204"/>
      <c r="F928" s="204">
        <v>9</v>
      </c>
      <c r="G928" s="205">
        <v>409694.26</v>
      </c>
      <c r="H928" s="192" t="s">
        <v>3805</v>
      </c>
    </row>
    <row r="929" spans="1:8" ht="20" customHeight="1">
      <c r="A929" s="185">
        <v>31</v>
      </c>
      <c r="B929" s="193" t="s">
        <v>1065</v>
      </c>
      <c r="C929" s="210" t="s">
        <v>3803</v>
      </c>
      <c r="D929" s="271" t="s">
        <v>3804</v>
      </c>
      <c r="E929" s="204"/>
      <c r="F929" s="204">
        <v>4.5</v>
      </c>
      <c r="G929" s="205">
        <v>409689.76</v>
      </c>
      <c r="H929" s="192" t="s">
        <v>3805</v>
      </c>
    </row>
    <row r="930" spans="1:8" ht="20" customHeight="1">
      <c r="A930" s="185">
        <v>31</v>
      </c>
      <c r="B930" s="193" t="s">
        <v>1065</v>
      </c>
      <c r="C930" s="210" t="s">
        <v>3803</v>
      </c>
      <c r="D930" s="271" t="s">
        <v>3804</v>
      </c>
      <c r="E930" s="204"/>
      <c r="F930" s="204">
        <v>4.5</v>
      </c>
      <c r="G930" s="205">
        <v>409685.26</v>
      </c>
      <c r="H930" s="192" t="s">
        <v>3805</v>
      </c>
    </row>
    <row r="931" spans="1:8" ht="20" customHeight="1">
      <c r="A931" s="185">
        <v>31</v>
      </c>
      <c r="B931" s="193" t="s">
        <v>1065</v>
      </c>
      <c r="C931" s="210" t="s">
        <v>3803</v>
      </c>
      <c r="D931" s="271" t="s">
        <v>3804</v>
      </c>
      <c r="E931" s="204"/>
      <c r="F931" s="204">
        <v>4.5</v>
      </c>
      <c r="G931" s="205">
        <v>409680.76</v>
      </c>
      <c r="H931" s="192" t="s">
        <v>3805</v>
      </c>
    </row>
    <row r="932" spans="1:8" ht="20" customHeight="1">
      <c r="A932" s="185">
        <v>31</v>
      </c>
      <c r="B932" s="193" t="s">
        <v>1065</v>
      </c>
      <c r="C932" s="210" t="s">
        <v>3803</v>
      </c>
      <c r="D932" s="271" t="s">
        <v>3804</v>
      </c>
      <c r="E932" s="204"/>
      <c r="F932" s="204">
        <v>4.5</v>
      </c>
      <c r="G932" s="205">
        <v>409676.26</v>
      </c>
      <c r="H932" s="192" t="s">
        <v>3805</v>
      </c>
    </row>
    <row r="933" spans="1:8" ht="20" customHeight="1">
      <c r="A933" s="185">
        <v>31</v>
      </c>
      <c r="B933" s="193" t="s">
        <v>1065</v>
      </c>
      <c r="C933" s="210" t="s">
        <v>3803</v>
      </c>
      <c r="D933" s="271" t="s">
        <v>3804</v>
      </c>
      <c r="E933" s="204"/>
      <c r="F933" s="204">
        <v>9</v>
      </c>
      <c r="G933" s="205">
        <v>409667.26</v>
      </c>
      <c r="H933" s="192" t="s">
        <v>3805</v>
      </c>
    </row>
    <row r="934" spans="1:8" ht="20" customHeight="1">
      <c r="A934" s="185">
        <v>31</v>
      </c>
      <c r="B934" s="193" t="s">
        <v>1065</v>
      </c>
      <c r="C934" s="210" t="s">
        <v>3803</v>
      </c>
      <c r="D934" s="271" t="s">
        <v>3804</v>
      </c>
      <c r="E934" s="204"/>
      <c r="F934" s="204">
        <v>4.5</v>
      </c>
      <c r="G934" s="205">
        <v>409662.76</v>
      </c>
      <c r="H934" s="192" t="s">
        <v>3805</v>
      </c>
    </row>
    <row r="935" spans="1:8" ht="20" customHeight="1">
      <c r="A935" s="185">
        <v>31</v>
      </c>
      <c r="B935" s="193" t="s">
        <v>1065</v>
      </c>
      <c r="C935" s="210" t="s">
        <v>3803</v>
      </c>
      <c r="D935" s="271" t="s">
        <v>3804</v>
      </c>
      <c r="E935" s="204"/>
      <c r="F935" s="204">
        <v>4.5</v>
      </c>
      <c r="G935" s="205">
        <v>409658.26</v>
      </c>
      <c r="H935" s="192" t="s">
        <v>3805</v>
      </c>
    </row>
    <row r="936" spans="1:8" ht="20" customHeight="1">
      <c r="A936" s="185">
        <v>31</v>
      </c>
      <c r="B936" s="193" t="s">
        <v>1065</v>
      </c>
      <c r="C936" s="210" t="s">
        <v>3803</v>
      </c>
      <c r="D936" s="271" t="s">
        <v>3804</v>
      </c>
      <c r="E936" s="204"/>
      <c r="F936" s="204">
        <v>4.5</v>
      </c>
      <c r="G936" s="205">
        <v>409653.76000000001</v>
      </c>
      <c r="H936" s="192" t="s">
        <v>3805</v>
      </c>
    </row>
    <row r="937" spans="1:8" ht="20" customHeight="1">
      <c r="A937" s="185">
        <v>31</v>
      </c>
      <c r="B937" s="193" t="s">
        <v>1065</v>
      </c>
      <c r="C937" s="210" t="s">
        <v>3803</v>
      </c>
      <c r="D937" s="271" t="s">
        <v>3804</v>
      </c>
      <c r="E937" s="204"/>
      <c r="F937" s="204">
        <v>4.5</v>
      </c>
      <c r="G937" s="205">
        <v>409649.26</v>
      </c>
      <c r="H937" s="192" t="s">
        <v>3805</v>
      </c>
    </row>
    <row r="938" spans="1:8" ht="20" customHeight="1">
      <c r="A938" s="185">
        <v>31</v>
      </c>
      <c r="B938" s="193" t="s">
        <v>1065</v>
      </c>
      <c r="C938" s="210" t="s">
        <v>3803</v>
      </c>
      <c r="D938" s="271" t="s">
        <v>3804</v>
      </c>
      <c r="E938" s="204"/>
      <c r="F938" s="204">
        <v>4.5</v>
      </c>
      <c r="G938" s="205">
        <v>409644.76</v>
      </c>
      <c r="H938" s="192" t="s">
        <v>3805</v>
      </c>
    </row>
    <row r="939" spans="1:8" ht="20" customHeight="1">
      <c r="A939" s="185">
        <v>31</v>
      </c>
      <c r="B939" s="193" t="s">
        <v>1065</v>
      </c>
      <c r="C939" s="210" t="s">
        <v>3803</v>
      </c>
      <c r="D939" s="271" t="s">
        <v>3804</v>
      </c>
      <c r="E939" s="204"/>
      <c r="F939" s="204">
        <v>4.5</v>
      </c>
      <c r="G939" s="205">
        <v>406653.76</v>
      </c>
      <c r="H939" s="192" t="s">
        <v>3805</v>
      </c>
    </row>
    <row r="940" spans="1:8" ht="20" customHeight="1">
      <c r="A940" s="185">
        <v>31</v>
      </c>
      <c r="B940" s="193" t="s">
        <v>1065</v>
      </c>
      <c r="C940" s="210" t="s">
        <v>3803</v>
      </c>
      <c r="D940" s="271" t="s">
        <v>3804</v>
      </c>
      <c r="E940" s="204"/>
      <c r="F940" s="204">
        <v>1.8</v>
      </c>
      <c r="G940" s="205">
        <v>146651.96</v>
      </c>
      <c r="H940" s="192" t="s">
        <v>3805</v>
      </c>
    </row>
    <row r="941" spans="1:8" ht="20" customHeight="1">
      <c r="A941" s="185">
        <v>31</v>
      </c>
      <c r="B941" s="193" t="s">
        <v>1065</v>
      </c>
      <c r="C941" s="210" t="s">
        <v>3803</v>
      </c>
      <c r="D941" s="271" t="s">
        <v>3804</v>
      </c>
      <c r="E941" s="204"/>
      <c r="F941" s="204">
        <v>2</v>
      </c>
      <c r="G941" s="205">
        <v>146649.96</v>
      </c>
      <c r="H941" s="192" t="s">
        <v>3805</v>
      </c>
    </row>
    <row r="942" spans="1:8" ht="20" customHeight="1">
      <c r="A942" s="185">
        <v>31</v>
      </c>
      <c r="B942" s="193" t="s">
        <v>1065</v>
      </c>
      <c r="C942" s="210" t="s">
        <v>3803</v>
      </c>
      <c r="D942" s="265" t="s">
        <v>3804</v>
      </c>
      <c r="E942" s="204"/>
      <c r="F942" s="204">
        <v>2</v>
      </c>
      <c r="G942" s="205">
        <v>1859704.31</v>
      </c>
      <c r="H942" s="192" t="s">
        <v>3805</v>
      </c>
    </row>
    <row r="943" spans="1:8" ht="20" customHeight="1">
      <c r="A943" s="185">
        <v>31</v>
      </c>
      <c r="B943" s="193" t="s">
        <v>1065</v>
      </c>
      <c r="C943" s="210" t="s">
        <v>3803</v>
      </c>
      <c r="D943" s="265" t="s">
        <v>3804</v>
      </c>
      <c r="E943" s="204"/>
      <c r="F943" s="204">
        <v>2</v>
      </c>
      <c r="G943" s="205">
        <v>1859702.31</v>
      </c>
      <c r="H943" s="192" t="s">
        <v>3805</v>
      </c>
    </row>
    <row r="944" spans="1:8" ht="20" customHeight="1">
      <c r="A944" s="185">
        <v>31</v>
      </c>
      <c r="B944" s="193" t="s">
        <v>1065</v>
      </c>
      <c r="C944" s="210" t="s">
        <v>3803</v>
      </c>
      <c r="D944" s="265" t="s">
        <v>3804</v>
      </c>
      <c r="E944" s="204"/>
      <c r="F944" s="204">
        <v>4.5</v>
      </c>
      <c r="G944" s="205">
        <v>1859697.81</v>
      </c>
      <c r="H944" s="192" t="s">
        <v>3805</v>
      </c>
    </row>
    <row r="945" spans="1:8" ht="20" customHeight="1">
      <c r="A945" s="185">
        <v>31</v>
      </c>
      <c r="B945" s="193" t="s">
        <v>1065</v>
      </c>
      <c r="C945" s="210" t="s">
        <v>3803</v>
      </c>
      <c r="D945" s="265" t="s">
        <v>3804</v>
      </c>
      <c r="E945" s="204"/>
      <c r="F945" s="204">
        <v>4.5</v>
      </c>
      <c r="G945" s="205">
        <v>1859693.31</v>
      </c>
      <c r="H945" s="192" t="s">
        <v>3805</v>
      </c>
    </row>
    <row r="946" spans="1:8" ht="20" customHeight="1">
      <c r="A946" s="185">
        <v>31</v>
      </c>
      <c r="B946" s="193" t="s">
        <v>1065</v>
      </c>
      <c r="C946" s="210" t="s">
        <v>3803</v>
      </c>
      <c r="D946" s="265" t="s">
        <v>3804</v>
      </c>
      <c r="E946" s="204"/>
      <c r="F946" s="204">
        <v>1.8</v>
      </c>
      <c r="G946" s="205">
        <v>1859691.51</v>
      </c>
      <c r="H946" s="192" t="s">
        <v>3805</v>
      </c>
    </row>
    <row r="947" spans="1:8" ht="20" customHeight="1">
      <c r="A947" s="185">
        <v>31</v>
      </c>
      <c r="B947" s="193" t="s">
        <v>1065</v>
      </c>
      <c r="C947" s="210" t="s">
        <v>3803</v>
      </c>
      <c r="D947" s="265" t="s">
        <v>3804</v>
      </c>
      <c r="E947" s="204"/>
      <c r="F947" s="204">
        <v>1.8</v>
      </c>
      <c r="G947" s="205">
        <v>1859689.71</v>
      </c>
      <c r="H947" s="192" t="s">
        <v>3805</v>
      </c>
    </row>
    <row r="948" spans="1:8" ht="20" customHeight="1">
      <c r="A948" s="185">
        <v>31</v>
      </c>
      <c r="B948" s="193" t="s">
        <v>1065</v>
      </c>
      <c r="C948" s="210" t="s">
        <v>3803</v>
      </c>
      <c r="D948" s="265" t="s">
        <v>3804</v>
      </c>
      <c r="E948" s="204"/>
      <c r="F948" s="204">
        <v>4.5</v>
      </c>
      <c r="G948" s="205">
        <v>1859685.21</v>
      </c>
      <c r="H948" s="192" t="s">
        <v>3805</v>
      </c>
    </row>
    <row r="949" spans="1:8" ht="20" customHeight="1">
      <c r="A949" s="185">
        <v>31</v>
      </c>
      <c r="B949" s="193" t="s">
        <v>1065</v>
      </c>
      <c r="C949" s="210" t="s">
        <v>3803</v>
      </c>
      <c r="D949" s="265" t="s">
        <v>3804</v>
      </c>
      <c r="E949" s="204"/>
      <c r="F949" s="204">
        <v>4.5</v>
      </c>
      <c r="G949" s="205">
        <v>1859680.71</v>
      </c>
      <c r="H949" s="192" t="s">
        <v>3805</v>
      </c>
    </row>
    <row r="950" spans="1:8" ht="20" customHeight="1">
      <c r="A950" s="185">
        <v>31</v>
      </c>
      <c r="B950" s="193" t="s">
        <v>1065</v>
      </c>
      <c r="C950" s="210" t="s">
        <v>3803</v>
      </c>
      <c r="D950" s="265" t="s">
        <v>3804</v>
      </c>
      <c r="E950" s="204"/>
      <c r="F950" s="204">
        <v>4.5</v>
      </c>
      <c r="G950" s="205">
        <v>1859676.21</v>
      </c>
      <c r="H950" s="192" t="s">
        <v>3805</v>
      </c>
    </row>
    <row r="951" spans="1:8" ht="20" customHeight="1">
      <c r="A951" s="185">
        <v>31</v>
      </c>
      <c r="B951" s="193" t="s">
        <v>1065</v>
      </c>
      <c r="C951" s="210" t="s">
        <v>3803</v>
      </c>
      <c r="D951" s="265" t="s">
        <v>3804</v>
      </c>
      <c r="E951" s="204"/>
      <c r="F951" s="204">
        <v>1.8</v>
      </c>
      <c r="G951" s="205">
        <v>1859674.41</v>
      </c>
      <c r="H951" s="192" t="s">
        <v>3805</v>
      </c>
    </row>
    <row r="952" spans="1:8" ht="20" customHeight="1">
      <c r="A952" s="185">
        <v>31</v>
      </c>
      <c r="B952" s="193" t="s">
        <v>1065</v>
      </c>
      <c r="C952" s="210" t="s">
        <v>3803</v>
      </c>
      <c r="D952" s="265" t="s">
        <v>3804</v>
      </c>
      <c r="E952" s="204"/>
      <c r="F952" s="204">
        <v>4.5</v>
      </c>
      <c r="G952" s="205">
        <v>1859669.91</v>
      </c>
      <c r="H952" s="192" t="s">
        <v>3805</v>
      </c>
    </row>
    <row r="953" spans="1:8" ht="20" customHeight="1">
      <c r="A953" s="185">
        <v>31</v>
      </c>
      <c r="B953" s="193" t="s">
        <v>1065</v>
      </c>
      <c r="C953" s="210" t="s">
        <v>3803</v>
      </c>
      <c r="D953" s="265" t="s">
        <v>3804</v>
      </c>
      <c r="E953" s="204"/>
      <c r="F953" s="204">
        <v>4.5</v>
      </c>
      <c r="G953" s="205">
        <v>1859665.41</v>
      </c>
      <c r="H953" s="192" t="s">
        <v>3805</v>
      </c>
    </row>
    <row r="954" spans="1:8" ht="20" customHeight="1">
      <c r="A954" s="185">
        <v>31</v>
      </c>
      <c r="B954" s="193" t="s">
        <v>1065</v>
      </c>
      <c r="C954" s="210" t="s">
        <v>3803</v>
      </c>
      <c r="D954" s="265" t="s">
        <v>3804</v>
      </c>
      <c r="E954" s="204"/>
      <c r="F954" s="204">
        <v>4.5</v>
      </c>
      <c r="G954" s="205">
        <v>1859660.91</v>
      </c>
      <c r="H954" s="192" t="s">
        <v>3805</v>
      </c>
    </row>
    <row r="955" spans="1:8" ht="20" customHeight="1">
      <c r="A955" s="185">
        <v>31</v>
      </c>
      <c r="B955" s="193" t="s">
        <v>1065</v>
      </c>
      <c r="C955" s="210" t="s">
        <v>3803</v>
      </c>
      <c r="D955" s="265" t="s">
        <v>3804</v>
      </c>
      <c r="E955" s="204"/>
      <c r="F955" s="204">
        <v>1.8</v>
      </c>
      <c r="G955" s="205">
        <v>1859659.11</v>
      </c>
      <c r="H955" s="192" t="s">
        <v>3805</v>
      </c>
    </row>
    <row r="956" spans="1:8" ht="20" customHeight="1">
      <c r="A956" s="185">
        <v>31</v>
      </c>
      <c r="B956" s="193" t="s">
        <v>1065</v>
      </c>
      <c r="C956" s="210" t="s">
        <v>3803</v>
      </c>
      <c r="D956" s="265" t="s">
        <v>3804</v>
      </c>
      <c r="E956" s="204"/>
      <c r="F956" s="204">
        <v>1.8</v>
      </c>
      <c r="G956" s="205">
        <v>1859657.31</v>
      </c>
      <c r="H956" s="192" t="s">
        <v>3805</v>
      </c>
    </row>
    <row r="957" spans="1:8" ht="20" customHeight="1">
      <c r="A957" s="185">
        <v>31</v>
      </c>
      <c r="B957" s="193" t="s">
        <v>1065</v>
      </c>
      <c r="C957" s="210" t="s">
        <v>3803</v>
      </c>
      <c r="D957" s="265" t="s">
        <v>3804</v>
      </c>
      <c r="E957" s="204"/>
      <c r="F957" s="204">
        <v>9</v>
      </c>
      <c r="G957" s="205">
        <v>1789648.31</v>
      </c>
      <c r="H957" s="192" t="s">
        <v>3805</v>
      </c>
    </row>
    <row r="958" spans="1:8" ht="20" customHeight="1">
      <c r="A958" s="185">
        <v>31</v>
      </c>
      <c r="B958" s="193" t="s">
        <v>1065</v>
      </c>
      <c r="C958" s="210" t="s">
        <v>3803</v>
      </c>
      <c r="D958" s="265" t="s">
        <v>3804</v>
      </c>
      <c r="E958" s="204"/>
      <c r="F958" s="204">
        <v>2</v>
      </c>
      <c r="G958" s="205">
        <v>1639646.31</v>
      </c>
      <c r="H958" s="192" t="s">
        <v>3805</v>
      </c>
    </row>
    <row r="959" spans="1:8" ht="20" customHeight="1">
      <c r="A959" s="185">
        <v>31</v>
      </c>
      <c r="B959" s="193" t="s">
        <v>1065</v>
      </c>
      <c r="C959" s="210" t="s">
        <v>3803</v>
      </c>
      <c r="D959" s="265" t="s">
        <v>3804</v>
      </c>
      <c r="E959" s="204"/>
      <c r="F959" s="204">
        <v>4.5</v>
      </c>
      <c r="G959" s="205">
        <v>1621110.94</v>
      </c>
      <c r="H959" s="192" t="s">
        <v>3805</v>
      </c>
    </row>
    <row r="960" spans="1:8" ht="20" customHeight="1">
      <c r="A960" s="185">
        <v>31</v>
      </c>
      <c r="B960" s="193" t="s">
        <v>1065</v>
      </c>
      <c r="C960" s="210" t="s">
        <v>3803</v>
      </c>
      <c r="D960" s="265" t="s">
        <v>3804</v>
      </c>
      <c r="E960" s="204"/>
      <c r="F960" s="204">
        <v>4.5</v>
      </c>
      <c r="G960" s="205">
        <v>1621106.44</v>
      </c>
      <c r="H960" s="192" t="s">
        <v>3805</v>
      </c>
    </row>
    <row r="961" spans="1:8" ht="20" customHeight="1">
      <c r="A961" s="185">
        <v>31</v>
      </c>
      <c r="B961" s="193" t="s">
        <v>1065</v>
      </c>
      <c r="C961" s="210" t="s">
        <v>3803</v>
      </c>
      <c r="D961" s="265" t="s">
        <v>3804</v>
      </c>
      <c r="E961" s="204"/>
      <c r="F961" s="204">
        <v>4.5</v>
      </c>
      <c r="G961" s="205">
        <v>1621101.94</v>
      </c>
      <c r="H961" s="192" t="s">
        <v>3805</v>
      </c>
    </row>
    <row r="962" spans="1:8" ht="20" customHeight="1">
      <c r="A962" s="185">
        <v>31</v>
      </c>
      <c r="B962" s="193" t="s">
        <v>1065</v>
      </c>
      <c r="C962" s="210" t="s">
        <v>3803</v>
      </c>
      <c r="D962" s="265" t="s">
        <v>3804</v>
      </c>
      <c r="E962" s="204"/>
      <c r="F962" s="204">
        <v>4.5</v>
      </c>
      <c r="G962" s="205">
        <v>1621097.44</v>
      </c>
      <c r="H962" s="192" t="s">
        <v>3805</v>
      </c>
    </row>
    <row r="963" spans="1:8" ht="20" customHeight="1">
      <c r="A963" s="185">
        <v>31</v>
      </c>
      <c r="B963" s="193" t="s">
        <v>1065</v>
      </c>
      <c r="C963" s="210" t="s">
        <v>3803</v>
      </c>
      <c r="D963" s="265" t="s">
        <v>3804</v>
      </c>
      <c r="E963" s="204"/>
      <c r="F963" s="204">
        <v>4.5</v>
      </c>
      <c r="G963" s="205">
        <v>1621092.94</v>
      </c>
      <c r="H963" s="192" t="s">
        <v>3805</v>
      </c>
    </row>
    <row r="964" spans="1:8" ht="20" customHeight="1">
      <c r="A964" s="185">
        <v>31</v>
      </c>
      <c r="B964" s="193" t="s">
        <v>1065</v>
      </c>
      <c r="C964" s="210" t="s">
        <v>3803</v>
      </c>
      <c r="D964" s="265" t="s">
        <v>3804</v>
      </c>
      <c r="E964" s="204"/>
      <c r="F964" s="204">
        <v>1.8</v>
      </c>
      <c r="G964" s="205">
        <v>1621091.14</v>
      </c>
      <c r="H964" s="192" t="s">
        <v>3805</v>
      </c>
    </row>
    <row r="965" spans="1:8" ht="20" customHeight="1">
      <c r="A965" s="185">
        <v>31</v>
      </c>
      <c r="B965" s="193" t="s">
        <v>1065</v>
      </c>
      <c r="C965" s="210" t="s">
        <v>3803</v>
      </c>
      <c r="D965" s="265" t="s">
        <v>3804</v>
      </c>
      <c r="E965" s="204"/>
      <c r="F965" s="204">
        <v>4.5</v>
      </c>
      <c r="G965" s="205">
        <v>1621086.64</v>
      </c>
      <c r="H965" s="192" t="s">
        <v>3805</v>
      </c>
    </row>
    <row r="966" spans="1:8" ht="20" customHeight="1">
      <c r="A966" s="185">
        <v>31</v>
      </c>
      <c r="B966" s="193" t="s">
        <v>1065</v>
      </c>
      <c r="C966" s="210" t="s">
        <v>3803</v>
      </c>
      <c r="D966" s="265" t="s">
        <v>3804</v>
      </c>
      <c r="E966" s="204"/>
      <c r="F966" s="204">
        <v>4.5</v>
      </c>
      <c r="G966" s="205">
        <v>1621082.14</v>
      </c>
      <c r="H966" s="192" t="s">
        <v>3805</v>
      </c>
    </row>
    <row r="967" spans="1:8" ht="20" customHeight="1">
      <c r="A967" s="185">
        <v>31</v>
      </c>
      <c r="B967" s="193" t="s">
        <v>1065</v>
      </c>
      <c r="C967" s="210" t="s">
        <v>3803</v>
      </c>
      <c r="D967" s="265" t="s">
        <v>3804</v>
      </c>
      <c r="E967" s="204"/>
      <c r="F967" s="204">
        <v>4.5</v>
      </c>
      <c r="G967" s="205">
        <v>1621077.64</v>
      </c>
      <c r="H967" s="192" t="s">
        <v>3805</v>
      </c>
    </row>
    <row r="968" spans="1:8" ht="20" customHeight="1">
      <c r="A968" s="185">
        <v>31</v>
      </c>
      <c r="B968" s="193" t="s">
        <v>1065</v>
      </c>
      <c r="C968" s="210" t="s">
        <v>3803</v>
      </c>
      <c r="D968" s="265" t="s">
        <v>3804</v>
      </c>
      <c r="E968" s="204"/>
      <c r="F968" s="204">
        <v>4.5</v>
      </c>
      <c r="G968" s="205">
        <v>1621073.14</v>
      </c>
      <c r="H968" s="192" t="s">
        <v>3805</v>
      </c>
    </row>
    <row r="969" spans="1:8" ht="20" customHeight="1">
      <c r="A969" s="185">
        <v>31</v>
      </c>
      <c r="B969" s="193" t="s">
        <v>1065</v>
      </c>
      <c r="C969" s="210" t="s">
        <v>3803</v>
      </c>
      <c r="D969" s="265" t="s">
        <v>3804</v>
      </c>
      <c r="E969" s="204"/>
      <c r="F969" s="204">
        <v>4.5</v>
      </c>
      <c r="G969" s="205">
        <v>1621068.64</v>
      </c>
      <c r="H969" s="192" t="s">
        <v>3805</v>
      </c>
    </row>
    <row r="970" spans="1:8" ht="20" customHeight="1">
      <c r="A970" s="185">
        <v>31</v>
      </c>
      <c r="B970" s="193" t="s">
        <v>1065</v>
      </c>
      <c r="C970" s="210" t="s">
        <v>3803</v>
      </c>
      <c r="D970" s="265" t="s">
        <v>3804</v>
      </c>
      <c r="E970" s="204"/>
      <c r="F970" s="204">
        <v>4.5</v>
      </c>
      <c r="G970" s="205">
        <v>1621064.14</v>
      </c>
      <c r="H970" s="192" t="s">
        <v>3805</v>
      </c>
    </row>
    <row r="971" spans="1:8" ht="20" customHeight="1">
      <c r="A971" s="185">
        <v>31</v>
      </c>
      <c r="B971" s="193" t="s">
        <v>1065</v>
      </c>
      <c r="C971" s="210" t="s">
        <v>3803</v>
      </c>
      <c r="D971" s="265" t="s">
        <v>3804</v>
      </c>
      <c r="E971" s="204"/>
      <c r="F971" s="204">
        <v>4.5</v>
      </c>
      <c r="G971" s="205">
        <v>1116559.6399999999</v>
      </c>
      <c r="H971" s="192" t="s">
        <v>3805</v>
      </c>
    </row>
    <row r="972" spans="1:8" ht="20" customHeight="1">
      <c r="A972" s="185">
        <v>31</v>
      </c>
      <c r="B972" s="193" t="s">
        <v>1065</v>
      </c>
      <c r="C972" s="210" t="s">
        <v>3803</v>
      </c>
      <c r="D972" s="265" t="s">
        <v>3804</v>
      </c>
      <c r="E972" s="204"/>
      <c r="F972" s="204">
        <v>2</v>
      </c>
      <c r="G972" s="205">
        <v>1116557.6399999999</v>
      </c>
      <c r="H972" s="192" t="s">
        <v>3805</v>
      </c>
    </row>
    <row r="973" spans="1:8" ht="20" customHeight="1">
      <c r="A973" s="185">
        <v>31</v>
      </c>
      <c r="B973" s="193" t="s">
        <v>1065</v>
      </c>
      <c r="C973" s="210" t="s">
        <v>3803</v>
      </c>
      <c r="D973" s="265" t="s">
        <v>3804</v>
      </c>
      <c r="E973" s="204"/>
      <c r="F973" s="204">
        <v>1.8</v>
      </c>
      <c r="G973" s="205">
        <v>1080555.8400000001</v>
      </c>
      <c r="H973" s="192" t="s">
        <v>3805</v>
      </c>
    </row>
    <row r="974" spans="1:8" ht="20" customHeight="1">
      <c r="A974" s="185">
        <v>31</v>
      </c>
      <c r="B974" s="193" t="s">
        <v>1065</v>
      </c>
      <c r="C974" s="210" t="s">
        <v>3803</v>
      </c>
      <c r="D974" s="265" t="s">
        <v>3804</v>
      </c>
      <c r="E974" s="204"/>
      <c r="F974" s="204">
        <v>2</v>
      </c>
      <c r="G974" s="205">
        <v>480553.83999999898</v>
      </c>
      <c r="H974" s="192" t="s">
        <v>3805</v>
      </c>
    </row>
    <row r="975" spans="1:8" ht="20" customHeight="1">
      <c r="A975" s="185">
        <v>31</v>
      </c>
      <c r="B975" s="193" t="s">
        <v>1065</v>
      </c>
      <c r="C975" s="210" t="s">
        <v>3803</v>
      </c>
      <c r="D975" s="265" t="s">
        <v>3804</v>
      </c>
      <c r="E975" s="204"/>
      <c r="F975" s="204">
        <v>2</v>
      </c>
      <c r="G975" s="205">
        <v>480551.83999999898</v>
      </c>
      <c r="H975" s="192" t="s">
        <v>3805</v>
      </c>
    </row>
    <row r="976" spans="1:8" ht="20" customHeight="1">
      <c r="A976" s="185">
        <v>31</v>
      </c>
      <c r="B976" s="193" t="s">
        <v>1065</v>
      </c>
      <c r="C976" s="210" t="s">
        <v>3803</v>
      </c>
      <c r="D976" s="265" t="s">
        <v>3804</v>
      </c>
      <c r="E976" s="204"/>
      <c r="F976" s="204">
        <v>4.5</v>
      </c>
      <c r="G976" s="205">
        <v>437387.25999999902</v>
      </c>
      <c r="H976" s="192" t="s">
        <v>3805</v>
      </c>
    </row>
    <row r="977" spans="1:8" ht="20" customHeight="1">
      <c r="A977" s="185">
        <v>31</v>
      </c>
      <c r="B977" s="193" t="s">
        <v>1065</v>
      </c>
      <c r="C977" s="210" t="s">
        <v>3803</v>
      </c>
      <c r="D977" s="265" t="s">
        <v>3804</v>
      </c>
      <c r="E977" s="204"/>
      <c r="F977" s="204">
        <v>4.5</v>
      </c>
      <c r="G977" s="205">
        <v>437382.75999999902</v>
      </c>
      <c r="H977" s="192" t="s">
        <v>3805</v>
      </c>
    </row>
    <row r="978" spans="1:8" ht="20" customHeight="1">
      <c r="A978" s="185">
        <v>31</v>
      </c>
      <c r="B978" s="193" t="s">
        <v>1065</v>
      </c>
      <c r="C978" s="210" t="s">
        <v>3803</v>
      </c>
      <c r="D978" s="265" t="s">
        <v>3804</v>
      </c>
      <c r="E978" s="204"/>
      <c r="F978" s="204">
        <v>4.5</v>
      </c>
      <c r="G978" s="205">
        <v>437378.25999999902</v>
      </c>
      <c r="H978" s="192" t="s">
        <v>3805</v>
      </c>
    </row>
    <row r="979" spans="1:8" ht="20" customHeight="1">
      <c r="A979" s="185">
        <v>31</v>
      </c>
      <c r="B979" s="193" t="s">
        <v>1065</v>
      </c>
      <c r="C979" s="210" t="s">
        <v>3803</v>
      </c>
      <c r="D979" s="265" t="s">
        <v>3804</v>
      </c>
      <c r="E979" s="204"/>
      <c r="F979" s="204">
        <v>4.5</v>
      </c>
      <c r="G979" s="205">
        <v>437373.75999999902</v>
      </c>
      <c r="H979" s="192" t="s">
        <v>3805</v>
      </c>
    </row>
    <row r="980" spans="1:8" ht="20" customHeight="1">
      <c r="A980" s="185">
        <v>31</v>
      </c>
      <c r="B980" s="193" t="s">
        <v>1065</v>
      </c>
      <c r="C980" s="210" t="s">
        <v>3803</v>
      </c>
      <c r="D980" s="265" t="s">
        <v>3804</v>
      </c>
      <c r="E980" s="204"/>
      <c r="F980" s="204">
        <v>4.5</v>
      </c>
      <c r="G980" s="205">
        <v>437369.25999999902</v>
      </c>
      <c r="H980" s="192" t="s">
        <v>3805</v>
      </c>
    </row>
    <row r="981" spans="1:8" ht="20" customHeight="1">
      <c r="A981" s="185">
        <v>31</v>
      </c>
      <c r="B981" s="193" t="s">
        <v>1065</v>
      </c>
      <c r="C981" s="210" t="s">
        <v>3803</v>
      </c>
      <c r="D981" s="265" t="s">
        <v>3804</v>
      </c>
      <c r="E981" s="204"/>
      <c r="F981" s="204">
        <v>9</v>
      </c>
      <c r="G981" s="205">
        <v>437360.25999999902</v>
      </c>
      <c r="H981" s="192" t="s">
        <v>3805</v>
      </c>
    </row>
    <row r="982" spans="1:8" ht="20" customHeight="1">
      <c r="A982" s="185">
        <v>31</v>
      </c>
      <c r="B982" s="193" t="s">
        <v>1065</v>
      </c>
      <c r="C982" s="210" t="s">
        <v>3803</v>
      </c>
      <c r="D982" s="265" t="s">
        <v>3804</v>
      </c>
      <c r="E982" s="204"/>
      <c r="F982" s="204">
        <v>9</v>
      </c>
      <c r="G982" s="205">
        <v>437351.25999999902</v>
      </c>
      <c r="H982" s="192" t="s">
        <v>3805</v>
      </c>
    </row>
    <row r="983" spans="1:8" ht="20" customHeight="1">
      <c r="A983" s="185">
        <v>31</v>
      </c>
      <c r="B983" s="193" t="s">
        <v>1065</v>
      </c>
      <c r="C983" s="210" t="s">
        <v>3803</v>
      </c>
      <c r="D983" s="265" t="s">
        <v>3804</v>
      </c>
      <c r="E983" s="204"/>
      <c r="F983" s="204">
        <v>9</v>
      </c>
      <c r="G983" s="205">
        <v>437342.25999999902</v>
      </c>
      <c r="H983" s="192" t="s">
        <v>3805</v>
      </c>
    </row>
    <row r="984" spans="1:8" ht="20" customHeight="1">
      <c r="A984" s="185">
        <v>31</v>
      </c>
      <c r="B984" s="193" t="s">
        <v>1065</v>
      </c>
      <c r="C984" s="210" t="s">
        <v>3803</v>
      </c>
      <c r="D984" s="265" t="s">
        <v>3804</v>
      </c>
      <c r="E984" s="204"/>
      <c r="F984" s="204">
        <v>9</v>
      </c>
      <c r="G984" s="205">
        <v>437333.25999999902</v>
      </c>
      <c r="H984" s="192" t="s">
        <v>3805</v>
      </c>
    </row>
    <row r="985" spans="1:8" ht="20" customHeight="1">
      <c r="A985" s="185">
        <v>31</v>
      </c>
      <c r="B985" s="193" t="s">
        <v>1065</v>
      </c>
      <c r="C985" s="210" t="s">
        <v>3803</v>
      </c>
      <c r="D985" s="265" t="s">
        <v>3804</v>
      </c>
      <c r="E985" s="204"/>
      <c r="F985" s="204">
        <v>4.5</v>
      </c>
      <c r="G985" s="205">
        <v>437328.75999999902</v>
      </c>
      <c r="H985" s="192" t="s">
        <v>3805</v>
      </c>
    </row>
    <row r="986" spans="1:8" ht="20" customHeight="1">
      <c r="A986" s="185">
        <v>31</v>
      </c>
      <c r="B986" s="193" t="s">
        <v>1065</v>
      </c>
      <c r="C986" s="210" t="s">
        <v>3803</v>
      </c>
      <c r="D986" s="265" t="s">
        <v>3804</v>
      </c>
      <c r="E986" s="204"/>
      <c r="F986" s="204">
        <v>9</v>
      </c>
      <c r="G986" s="205">
        <v>437319.75999999902</v>
      </c>
      <c r="H986" s="192" t="s">
        <v>3805</v>
      </c>
    </row>
    <row r="987" spans="1:8" ht="20" customHeight="1">
      <c r="A987" s="185">
        <v>31</v>
      </c>
      <c r="B987" s="193" t="s">
        <v>1065</v>
      </c>
      <c r="C987" s="210" t="s">
        <v>3803</v>
      </c>
      <c r="D987" s="265" t="s">
        <v>3804</v>
      </c>
      <c r="E987" s="204"/>
      <c r="F987" s="204">
        <v>1.8</v>
      </c>
      <c r="G987" s="205">
        <v>437317.95999999897</v>
      </c>
      <c r="H987" s="192" t="s">
        <v>3805</v>
      </c>
    </row>
    <row r="988" spans="1:8" ht="20" customHeight="1">
      <c r="A988" s="185">
        <v>31</v>
      </c>
      <c r="B988" s="193" t="s">
        <v>1065</v>
      </c>
      <c r="C988" s="210" t="s">
        <v>3803</v>
      </c>
      <c r="D988" s="265" t="s">
        <v>3804</v>
      </c>
      <c r="E988" s="204"/>
      <c r="F988" s="204">
        <v>1.8</v>
      </c>
      <c r="G988" s="205">
        <v>437316.15999999898</v>
      </c>
      <c r="H988" s="192" t="s">
        <v>3805</v>
      </c>
    </row>
    <row r="989" spans="1:8" ht="20" customHeight="1">
      <c r="A989" s="185">
        <v>31</v>
      </c>
      <c r="B989" s="193" t="s">
        <v>1065</v>
      </c>
      <c r="C989" s="210" t="s">
        <v>3803</v>
      </c>
      <c r="D989" s="265" t="s">
        <v>3804</v>
      </c>
      <c r="E989" s="204"/>
      <c r="F989" s="204">
        <v>4.5</v>
      </c>
      <c r="G989" s="205">
        <v>437311.65999999898</v>
      </c>
      <c r="H989" s="192" t="s">
        <v>3805</v>
      </c>
    </row>
    <row r="990" spans="1:8" ht="20" customHeight="1">
      <c r="A990" s="185">
        <v>31</v>
      </c>
      <c r="B990" s="193" t="s">
        <v>1065</v>
      </c>
      <c r="C990" s="210" t="s">
        <v>3803</v>
      </c>
      <c r="D990" s="265" t="s">
        <v>3804</v>
      </c>
      <c r="E990" s="204"/>
      <c r="F990" s="204">
        <v>4.5</v>
      </c>
      <c r="G990" s="205">
        <v>437307.15999999898</v>
      </c>
      <c r="H990" s="192" t="s">
        <v>3805</v>
      </c>
    </row>
    <row r="991" spans="1:8" ht="20" customHeight="1">
      <c r="A991" s="185">
        <v>31</v>
      </c>
      <c r="B991" s="193" t="s">
        <v>1065</v>
      </c>
      <c r="C991" s="210" t="s">
        <v>3803</v>
      </c>
      <c r="D991" s="265" t="s">
        <v>3804</v>
      </c>
      <c r="E991" s="204"/>
      <c r="F991" s="204">
        <v>1.8</v>
      </c>
      <c r="G991" s="205">
        <v>437305.359999999</v>
      </c>
      <c r="H991" s="192" t="s">
        <v>3805</v>
      </c>
    </row>
    <row r="992" spans="1:8" ht="20" customHeight="1">
      <c r="A992" s="185">
        <v>31</v>
      </c>
      <c r="B992" s="193" t="s">
        <v>1065</v>
      </c>
      <c r="C992" s="210" t="s">
        <v>3803</v>
      </c>
      <c r="D992" s="265" t="s">
        <v>3804</v>
      </c>
      <c r="E992" s="204"/>
      <c r="F992" s="204">
        <v>4.5</v>
      </c>
      <c r="G992" s="205">
        <v>437300.859999999</v>
      </c>
      <c r="H992" s="192" t="s">
        <v>3805</v>
      </c>
    </row>
    <row r="993" spans="1:8" ht="20" customHeight="1">
      <c r="A993" s="185">
        <v>31</v>
      </c>
      <c r="B993" s="193" t="s">
        <v>1065</v>
      </c>
      <c r="C993" s="210" t="s">
        <v>3803</v>
      </c>
      <c r="D993" s="265" t="s">
        <v>3804</v>
      </c>
      <c r="E993" s="204"/>
      <c r="F993" s="204">
        <v>1.8</v>
      </c>
      <c r="G993" s="205">
        <v>437299.05999999901</v>
      </c>
      <c r="H993" s="192" t="s">
        <v>3805</v>
      </c>
    </row>
    <row r="994" spans="1:8" ht="20" customHeight="1">
      <c r="A994" s="185">
        <v>31</v>
      </c>
      <c r="B994" s="193" t="s">
        <v>1065</v>
      </c>
      <c r="C994" s="210" t="s">
        <v>3803</v>
      </c>
      <c r="D994" s="265" t="s">
        <v>3804</v>
      </c>
      <c r="E994" s="204"/>
      <c r="F994" s="204">
        <v>1.8</v>
      </c>
      <c r="G994" s="205">
        <v>437297.25999999902</v>
      </c>
      <c r="H994" s="192" t="s">
        <v>3805</v>
      </c>
    </row>
    <row r="995" spans="1:8" ht="20" customHeight="1">
      <c r="A995" s="185">
        <v>31</v>
      </c>
      <c r="B995" s="193" t="s">
        <v>1065</v>
      </c>
      <c r="C995" s="210" t="s">
        <v>3803</v>
      </c>
      <c r="D995" s="265" t="s">
        <v>3804</v>
      </c>
      <c r="E995" s="204"/>
      <c r="F995" s="204">
        <v>4.5</v>
      </c>
      <c r="G995" s="205">
        <v>437292.75999999902</v>
      </c>
      <c r="H995" s="192" t="s">
        <v>3805</v>
      </c>
    </row>
    <row r="996" spans="1:8" ht="20" customHeight="1">
      <c r="A996" s="185">
        <v>31</v>
      </c>
      <c r="B996" s="193" t="s">
        <v>1065</v>
      </c>
      <c r="C996" s="210" t="s">
        <v>3803</v>
      </c>
      <c r="D996" s="265" t="s">
        <v>3804</v>
      </c>
      <c r="E996" s="204"/>
      <c r="F996" s="204">
        <v>4.5</v>
      </c>
      <c r="G996" s="205">
        <v>437288.25999999902</v>
      </c>
      <c r="H996" s="192" t="s">
        <v>3805</v>
      </c>
    </row>
    <row r="997" spans="1:8" ht="20" customHeight="1">
      <c r="A997" s="185">
        <v>31</v>
      </c>
      <c r="B997" s="193" t="s">
        <v>1065</v>
      </c>
      <c r="C997" s="210" t="s">
        <v>3803</v>
      </c>
      <c r="D997" s="265" t="s">
        <v>3804</v>
      </c>
      <c r="E997" s="204"/>
      <c r="F997" s="204">
        <v>1.8</v>
      </c>
      <c r="G997" s="205">
        <v>437286.45999999897</v>
      </c>
      <c r="H997" s="192" t="s">
        <v>3805</v>
      </c>
    </row>
    <row r="998" spans="1:8" ht="20" customHeight="1">
      <c r="A998" s="185">
        <v>31</v>
      </c>
      <c r="B998" s="193" t="s">
        <v>1065</v>
      </c>
      <c r="C998" s="210" t="s">
        <v>3803</v>
      </c>
      <c r="D998" s="265" t="s">
        <v>3804</v>
      </c>
      <c r="E998" s="204"/>
      <c r="F998" s="204">
        <v>1.8</v>
      </c>
      <c r="G998" s="205">
        <v>437284.66</v>
      </c>
      <c r="H998" s="192" t="s">
        <v>3805</v>
      </c>
    </row>
    <row r="999" spans="1:8" ht="20" customHeight="1">
      <c r="A999" s="185">
        <v>31</v>
      </c>
      <c r="B999" s="193" t="s">
        <v>1065</v>
      </c>
      <c r="C999" s="210" t="s">
        <v>3803</v>
      </c>
      <c r="D999" s="265" t="s">
        <v>3804</v>
      </c>
      <c r="E999" s="204"/>
      <c r="F999" s="204">
        <v>4.5</v>
      </c>
      <c r="G999" s="205">
        <v>437280.16</v>
      </c>
      <c r="H999" s="192" t="s">
        <v>3805</v>
      </c>
    </row>
    <row r="1000" spans="1:8" ht="20" customHeight="1">
      <c r="A1000" s="185">
        <v>31</v>
      </c>
      <c r="B1000" s="193" t="s">
        <v>1065</v>
      </c>
      <c r="C1000" s="210" t="s">
        <v>3803</v>
      </c>
      <c r="D1000" s="271" t="s">
        <v>3804</v>
      </c>
      <c r="E1000" s="204"/>
      <c r="F1000" s="204">
        <v>4.5</v>
      </c>
      <c r="G1000" s="205">
        <v>423630.76999999903</v>
      </c>
      <c r="H1000" s="192" t="s">
        <v>3805</v>
      </c>
    </row>
    <row r="1001" spans="1:8" ht="20" customHeight="1">
      <c r="A1001" s="185">
        <v>31</v>
      </c>
      <c r="B1001" s="193" t="s">
        <v>1065</v>
      </c>
      <c r="C1001" s="210" t="s">
        <v>3803</v>
      </c>
      <c r="D1001" s="265" t="s">
        <v>3804</v>
      </c>
      <c r="E1001" s="204"/>
      <c r="F1001" s="204">
        <v>9</v>
      </c>
      <c r="G1001" s="205">
        <v>389441.76999999903</v>
      </c>
      <c r="H1001" s="192" t="s">
        <v>3805</v>
      </c>
    </row>
    <row r="1002" spans="1:8" ht="20" customHeight="1">
      <c r="A1002" s="185">
        <v>31</v>
      </c>
      <c r="B1002" s="193" t="s">
        <v>1065</v>
      </c>
      <c r="C1002" s="210" t="s">
        <v>3803</v>
      </c>
      <c r="D1002" s="265" t="s">
        <v>3804</v>
      </c>
      <c r="E1002" s="204"/>
      <c r="F1002" s="204">
        <v>1.8</v>
      </c>
      <c r="G1002" s="205">
        <v>389439.97</v>
      </c>
      <c r="H1002" s="192" t="s">
        <v>3805</v>
      </c>
    </row>
    <row r="1003" spans="1:8" ht="20" customHeight="1">
      <c r="A1003" s="185">
        <v>31</v>
      </c>
      <c r="B1003" s="193" t="s">
        <v>1065</v>
      </c>
      <c r="C1003" s="210" t="s">
        <v>3803</v>
      </c>
      <c r="D1003" s="265" t="s">
        <v>3804</v>
      </c>
      <c r="E1003" s="204"/>
      <c r="F1003" s="204">
        <v>4.5</v>
      </c>
      <c r="G1003" s="205">
        <v>389435.47</v>
      </c>
      <c r="H1003" s="192" t="s">
        <v>3805</v>
      </c>
    </row>
    <row r="1004" spans="1:8" ht="20" customHeight="1">
      <c r="A1004" s="185">
        <v>31</v>
      </c>
      <c r="B1004" s="193" t="s">
        <v>1065</v>
      </c>
      <c r="C1004" s="210" t="s">
        <v>3803</v>
      </c>
      <c r="D1004" s="265" t="s">
        <v>3804</v>
      </c>
      <c r="E1004" s="204"/>
      <c r="F1004" s="204">
        <v>4.5</v>
      </c>
      <c r="G1004" s="205">
        <v>377481.97</v>
      </c>
      <c r="H1004" s="192" t="s">
        <v>3805</v>
      </c>
    </row>
    <row r="1005" spans="1:8" ht="20" customHeight="1">
      <c r="A1005" s="185">
        <v>31</v>
      </c>
      <c r="B1005" s="193" t="s">
        <v>1065</v>
      </c>
      <c r="C1005" s="210" t="s">
        <v>3803</v>
      </c>
      <c r="D1005" s="265" t="s">
        <v>3804</v>
      </c>
      <c r="E1005" s="204"/>
      <c r="F1005" s="204">
        <v>4.5</v>
      </c>
      <c r="G1005" s="205">
        <v>377477.47</v>
      </c>
      <c r="H1005" s="192" t="s">
        <v>3805</v>
      </c>
    </row>
    <row r="1006" spans="1:8" ht="20" customHeight="1">
      <c r="A1006" s="185">
        <v>31</v>
      </c>
      <c r="B1006" s="193" t="s">
        <v>1065</v>
      </c>
      <c r="C1006" s="210" t="s">
        <v>3803</v>
      </c>
      <c r="D1006" s="265" t="s">
        <v>3804</v>
      </c>
      <c r="E1006" s="204"/>
      <c r="F1006" s="204">
        <v>9</v>
      </c>
      <c r="G1006" s="205">
        <v>252903.889999999</v>
      </c>
      <c r="H1006" s="192" t="s">
        <v>3805</v>
      </c>
    </row>
    <row r="1007" spans="1:8" ht="20" customHeight="1">
      <c r="A1007" s="185">
        <v>31</v>
      </c>
      <c r="B1007" s="193" t="s">
        <v>1065</v>
      </c>
      <c r="C1007" s="210" t="s">
        <v>3803</v>
      </c>
      <c r="D1007" s="265" t="s">
        <v>3804</v>
      </c>
      <c r="E1007" s="204"/>
      <c r="F1007" s="204">
        <v>9</v>
      </c>
      <c r="G1007" s="205">
        <v>252894.889999999</v>
      </c>
      <c r="H1007" s="192" t="s">
        <v>3805</v>
      </c>
    </row>
    <row r="1008" spans="1:8" ht="20" customHeight="1">
      <c r="A1008" s="185">
        <v>31</v>
      </c>
      <c r="B1008" s="193" t="s">
        <v>1065</v>
      </c>
      <c r="C1008" s="210" t="s">
        <v>3803</v>
      </c>
      <c r="D1008" s="265" t="s">
        <v>3804</v>
      </c>
      <c r="E1008" s="204"/>
      <c r="F1008" s="204">
        <v>9</v>
      </c>
      <c r="G1008" s="205">
        <v>252885.889999999</v>
      </c>
      <c r="H1008" s="192" t="s">
        <v>3805</v>
      </c>
    </row>
    <row r="1009" spans="1:8" ht="20" customHeight="1">
      <c r="A1009" s="185">
        <v>31</v>
      </c>
      <c r="B1009" s="193" t="s">
        <v>1065</v>
      </c>
      <c r="C1009" s="210" t="s">
        <v>3803</v>
      </c>
      <c r="D1009" s="265" t="s">
        <v>3804</v>
      </c>
      <c r="E1009" s="204"/>
      <c r="F1009" s="204">
        <v>9</v>
      </c>
      <c r="G1009" s="205">
        <v>252876.889999999</v>
      </c>
      <c r="H1009" s="192" t="s">
        <v>3805</v>
      </c>
    </row>
    <row r="1010" spans="1:8" ht="20" customHeight="1">
      <c r="A1010" s="185">
        <v>31</v>
      </c>
      <c r="B1010" s="193" t="s">
        <v>1065</v>
      </c>
      <c r="C1010" s="210" t="s">
        <v>3803</v>
      </c>
      <c r="D1010" s="265" t="s">
        <v>3804</v>
      </c>
      <c r="E1010" s="204"/>
      <c r="F1010" s="204">
        <v>9</v>
      </c>
      <c r="G1010" s="205">
        <v>252867.889999999</v>
      </c>
      <c r="H1010" s="192" t="s">
        <v>3805</v>
      </c>
    </row>
    <row r="1011" spans="1:8" ht="20" customHeight="1">
      <c r="A1011" s="185">
        <v>31</v>
      </c>
      <c r="B1011" s="193" t="s">
        <v>1065</v>
      </c>
      <c r="C1011" s="210" t="s">
        <v>3803</v>
      </c>
      <c r="D1011" s="265" t="s">
        <v>3804</v>
      </c>
      <c r="E1011" s="204"/>
      <c r="F1011" s="204">
        <v>4.5</v>
      </c>
      <c r="G1011" s="205">
        <v>252863.389999999</v>
      </c>
      <c r="H1011" s="192" t="s">
        <v>3805</v>
      </c>
    </row>
    <row r="1012" spans="1:8" ht="20" customHeight="1">
      <c r="A1012" s="185">
        <v>31</v>
      </c>
      <c r="B1012" s="193" t="s">
        <v>1065</v>
      </c>
      <c r="C1012" s="210" t="s">
        <v>3803</v>
      </c>
      <c r="D1012" s="265" t="s">
        <v>3804</v>
      </c>
      <c r="E1012" s="204"/>
      <c r="F1012" s="204">
        <v>4.5</v>
      </c>
      <c r="G1012" s="205">
        <v>252858.889999999</v>
      </c>
      <c r="H1012" s="192" t="s">
        <v>3805</v>
      </c>
    </row>
    <row r="1013" spans="1:8" ht="20" customHeight="1">
      <c r="A1013" s="185">
        <v>31</v>
      </c>
      <c r="B1013" s="193" t="s">
        <v>1065</v>
      </c>
      <c r="C1013" s="210" t="s">
        <v>3803</v>
      </c>
      <c r="D1013" s="265" t="s">
        <v>3804</v>
      </c>
      <c r="E1013" s="204"/>
      <c r="F1013" s="204">
        <v>4.5</v>
      </c>
      <c r="G1013" s="205">
        <v>252854.389999999</v>
      </c>
      <c r="H1013" s="192" t="s">
        <v>3805</v>
      </c>
    </row>
    <row r="1014" spans="1:8" ht="20" customHeight="1">
      <c r="A1014" s="185">
        <v>31</v>
      </c>
      <c r="B1014" s="193" t="s">
        <v>1065</v>
      </c>
      <c r="C1014" s="210" t="s">
        <v>3803</v>
      </c>
      <c r="D1014" s="265" t="s">
        <v>3804</v>
      </c>
      <c r="E1014" s="204"/>
      <c r="F1014" s="204">
        <v>4.5</v>
      </c>
      <c r="G1014" s="205">
        <v>252849.889999999</v>
      </c>
      <c r="H1014" s="192" t="s">
        <v>3805</v>
      </c>
    </row>
    <row r="1015" spans="1:8" ht="20" customHeight="1">
      <c r="A1015" s="185">
        <v>31</v>
      </c>
      <c r="B1015" s="193" t="s">
        <v>1065</v>
      </c>
      <c r="C1015" s="210" t="s">
        <v>3803</v>
      </c>
      <c r="D1015" s="265" t="s">
        <v>3804</v>
      </c>
      <c r="E1015" s="204"/>
      <c r="F1015" s="204">
        <v>4.5</v>
      </c>
      <c r="G1015" s="205">
        <v>252845.389999999</v>
      </c>
      <c r="H1015" s="192" t="s">
        <v>3805</v>
      </c>
    </row>
    <row r="1016" spans="1:8" ht="20" customHeight="1">
      <c r="A1016" s="185">
        <v>31</v>
      </c>
      <c r="B1016" s="193" t="s">
        <v>1065</v>
      </c>
      <c r="C1016" s="210" t="s">
        <v>3803</v>
      </c>
      <c r="D1016" s="265" t="s">
        <v>3804</v>
      </c>
      <c r="E1016" s="204"/>
      <c r="F1016" s="204">
        <v>4.5</v>
      </c>
      <c r="G1016" s="205">
        <v>252840.889999999</v>
      </c>
      <c r="H1016" s="192" t="s">
        <v>3805</v>
      </c>
    </row>
    <row r="1017" spans="1:8" ht="20" customHeight="1">
      <c r="A1017" s="185">
        <v>31</v>
      </c>
      <c r="B1017" s="193" t="s">
        <v>1065</v>
      </c>
      <c r="C1017" s="210" t="s">
        <v>3803</v>
      </c>
      <c r="D1017" s="265" t="s">
        <v>3804</v>
      </c>
      <c r="E1017" s="204"/>
      <c r="F1017" s="204">
        <v>4.5</v>
      </c>
      <c r="G1017" s="205">
        <v>252836.389999999</v>
      </c>
      <c r="H1017" s="192" t="s">
        <v>3805</v>
      </c>
    </row>
    <row r="1018" spans="1:8" ht="20" customHeight="1">
      <c r="A1018" s="185">
        <v>31</v>
      </c>
      <c r="B1018" s="193" t="s">
        <v>1065</v>
      </c>
      <c r="C1018" s="210" t="s">
        <v>3803</v>
      </c>
      <c r="D1018" s="265" t="s">
        <v>3804</v>
      </c>
      <c r="E1018" s="204"/>
      <c r="F1018" s="204">
        <v>4.5</v>
      </c>
      <c r="G1018" s="205">
        <v>252831.889999999</v>
      </c>
      <c r="H1018" s="192" t="s">
        <v>3805</v>
      </c>
    </row>
    <row r="1019" spans="1:8" ht="20" customHeight="1">
      <c r="A1019" s="185">
        <v>31</v>
      </c>
      <c r="B1019" s="193" t="s">
        <v>1065</v>
      </c>
      <c r="C1019" s="210" t="s">
        <v>3803</v>
      </c>
      <c r="D1019" s="265" t="s">
        <v>3804</v>
      </c>
      <c r="E1019" s="204"/>
      <c r="F1019" s="204">
        <v>4.5</v>
      </c>
      <c r="G1019" s="205">
        <v>252827.389999999</v>
      </c>
      <c r="H1019" s="192" t="s">
        <v>3805</v>
      </c>
    </row>
    <row r="1020" spans="1:8" ht="20" customHeight="1">
      <c r="A1020" s="185">
        <v>31</v>
      </c>
      <c r="B1020" s="193" t="s">
        <v>1065</v>
      </c>
      <c r="C1020" s="210" t="s">
        <v>3803</v>
      </c>
      <c r="D1020" s="265" t="s">
        <v>3804</v>
      </c>
      <c r="E1020" s="204"/>
      <c r="F1020" s="204">
        <v>4.5</v>
      </c>
      <c r="G1020" s="205">
        <v>252822.889999999</v>
      </c>
      <c r="H1020" s="192" t="s">
        <v>3805</v>
      </c>
    </row>
    <row r="1021" spans="1:8" ht="20" customHeight="1">
      <c r="A1021" s="185">
        <v>31</v>
      </c>
      <c r="B1021" s="193" t="s">
        <v>1065</v>
      </c>
      <c r="C1021" s="210" t="s">
        <v>3803</v>
      </c>
      <c r="D1021" s="265" t="s">
        <v>3804</v>
      </c>
      <c r="E1021" s="204"/>
      <c r="F1021" s="204">
        <v>4.5</v>
      </c>
      <c r="G1021" s="205">
        <v>252818.389999999</v>
      </c>
      <c r="H1021" s="192" t="s">
        <v>3805</v>
      </c>
    </row>
    <row r="1022" spans="1:8" ht="20" customHeight="1">
      <c r="A1022" s="185">
        <v>31</v>
      </c>
      <c r="B1022" s="193" t="s">
        <v>1065</v>
      </c>
      <c r="C1022" s="210" t="s">
        <v>3803</v>
      </c>
      <c r="D1022" s="265" t="s">
        <v>3804</v>
      </c>
      <c r="E1022" s="204"/>
      <c r="F1022" s="204">
        <v>4.5</v>
      </c>
      <c r="G1022" s="205">
        <v>252813.889999999</v>
      </c>
      <c r="H1022" s="192" t="s">
        <v>3805</v>
      </c>
    </row>
    <row r="1023" spans="1:8" ht="20" customHeight="1">
      <c r="A1023" s="185">
        <v>31</v>
      </c>
      <c r="B1023" s="193" t="s">
        <v>1065</v>
      </c>
      <c r="C1023" s="210" t="s">
        <v>3803</v>
      </c>
      <c r="D1023" s="265" t="s">
        <v>3804</v>
      </c>
      <c r="E1023" s="204"/>
      <c r="F1023" s="204">
        <v>4.5</v>
      </c>
      <c r="G1023" s="205">
        <v>252809.389999999</v>
      </c>
      <c r="H1023" s="192" t="s">
        <v>3805</v>
      </c>
    </row>
    <row r="1024" spans="1:8" ht="20" customHeight="1">
      <c r="A1024" s="185">
        <v>31</v>
      </c>
      <c r="B1024" s="193" t="s">
        <v>1065</v>
      </c>
      <c r="C1024" s="210" t="s">
        <v>3803</v>
      </c>
      <c r="D1024" s="265" t="s">
        <v>3804</v>
      </c>
      <c r="E1024" s="204"/>
      <c r="F1024" s="204">
        <v>4.5</v>
      </c>
      <c r="G1024" s="205">
        <v>252804.889999999</v>
      </c>
      <c r="H1024" s="192" t="s">
        <v>3805</v>
      </c>
    </row>
    <row r="1025" spans="1:8" ht="20" customHeight="1">
      <c r="A1025" s="185">
        <v>31</v>
      </c>
      <c r="B1025" s="193" t="s">
        <v>1065</v>
      </c>
      <c r="C1025" s="210" t="s">
        <v>3803</v>
      </c>
      <c r="D1025" s="265" t="s">
        <v>3804</v>
      </c>
      <c r="E1025" s="204"/>
      <c r="F1025" s="204">
        <v>1.8</v>
      </c>
      <c r="G1025" s="205">
        <v>252803.09</v>
      </c>
      <c r="H1025" s="192" t="s">
        <v>3805</v>
      </c>
    </row>
    <row r="1026" spans="1:8" ht="20" customHeight="1">
      <c r="A1026" s="185">
        <v>31</v>
      </c>
      <c r="B1026" s="193" t="s">
        <v>1065</v>
      </c>
      <c r="C1026" s="210" t="s">
        <v>3803</v>
      </c>
      <c r="D1026" s="265" t="s">
        <v>3804</v>
      </c>
      <c r="E1026" s="204"/>
      <c r="F1026" s="204">
        <v>1.8</v>
      </c>
      <c r="G1026" s="205">
        <v>252801.29</v>
      </c>
      <c r="H1026" s="192" t="s">
        <v>3805</v>
      </c>
    </row>
    <row r="1027" spans="1:8" ht="20" customHeight="1">
      <c r="A1027" s="185">
        <v>31</v>
      </c>
      <c r="B1027" s="193" t="s">
        <v>1065</v>
      </c>
      <c r="C1027" s="210" t="s">
        <v>3803</v>
      </c>
      <c r="D1027" s="265" t="s">
        <v>3804</v>
      </c>
      <c r="E1027" s="204"/>
      <c r="F1027" s="204">
        <v>1.8</v>
      </c>
      <c r="G1027" s="205">
        <v>252799.49</v>
      </c>
      <c r="H1027" s="192" t="s">
        <v>3805</v>
      </c>
    </row>
    <row r="1028" spans="1:8" ht="20" customHeight="1">
      <c r="A1028" s="185">
        <v>31</v>
      </c>
      <c r="B1028" s="193" t="s">
        <v>1065</v>
      </c>
      <c r="C1028" s="210" t="s">
        <v>3803</v>
      </c>
      <c r="D1028" s="265" t="s">
        <v>3804</v>
      </c>
      <c r="E1028" s="204"/>
      <c r="F1028" s="204">
        <v>1.8</v>
      </c>
      <c r="G1028" s="205">
        <v>252797.69</v>
      </c>
      <c r="H1028" s="192" t="s">
        <v>3805</v>
      </c>
    </row>
    <row r="1029" spans="1:8" ht="20" customHeight="1">
      <c r="A1029" s="185">
        <v>31</v>
      </c>
      <c r="B1029" s="193" t="s">
        <v>1065</v>
      </c>
      <c r="C1029" s="210" t="s">
        <v>3803</v>
      </c>
      <c r="D1029" s="265" t="s">
        <v>3804</v>
      </c>
      <c r="E1029" s="204"/>
      <c r="F1029" s="204">
        <v>1.8</v>
      </c>
      <c r="G1029" s="205">
        <v>252795.89</v>
      </c>
      <c r="H1029" s="192" t="s">
        <v>3805</v>
      </c>
    </row>
    <row r="1030" spans="1:8" ht="20" customHeight="1">
      <c r="A1030" s="185">
        <v>31</v>
      </c>
      <c r="B1030" s="193" t="s">
        <v>1065</v>
      </c>
      <c r="C1030" s="210" t="s">
        <v>3803</v>
      </c>
      <c r="D1030" s="265" t="s">
        <v>3804</v>
      </c>
      <c r="E1030" s="204"/>
      <c r="F1030" s="204">
        <v>1.8</v>
      </c>
      <c r="G1030" s="205">
        <v>252794.09</v>
      </c>
      <c r="H1030" s="192" t="s">
        <v>3805</v>
      </c>
    </row>
    <row r="1031" spans="1:8" ht="20" customHeight="1">
      <c r="A1031" s="185">
        <v>31</v>
      </c>
      <c r="B1031" s="193" t="s">
        <v>1066</v>
      </c>
      <c r="C1031" s="210" t="s">
        <v>3803</v>
      </c>
      <c r="D1031" s="265" t="s">
        <v>3804</v>
      </c>
      <c r="E1031" s="204"/>
      <c r="F1031" s="204">
        <v>4.5</v>
      </c>
      <c r="G1031" s="205">
        <v>243389.59</v>
      </c>
      <c r="H1031" s="192" t="s">
        <v>3805</v>
      </c>
    </row>
    <row r="1032" spans="1:8" ht="20" customHeight="1">
      <c r="A1032" s="185">
        <v>31</v>
      </c>
      <c r="B1032" s="193" t="s">
        <v>1066</v>
      </c>
      <c r="C1032" s="210" t="s">
        <v>4235</v>
      </c>
      <c r="D1032" s="271" t="s">
        <v>3804</v>
      </c>
      <c r="E1032" s="204"/>
      <c r="F1032" s="204">
        <v>67.5</v>
      </c>
      <c r="G1032" s="205">
        <v>36207.309999999597</v>
      </c>
      <c r="H1032" s="192" t="s">
        <v>3805</v>
      </c>
    </row>
    <row r="1033" spans="1:8" ht="20" customHeight="1">
      <c r="A1033" s="185">
        <v>31</v>
      </c>
      <c r="B1033" s="193" t="s">
        <v>1066</v>
      </c>
      <c r="C1033" s="210" t="s">
        <v>3803</v>
      </c>
      <c r="D1033" s="271" t="s">
        <v>3804</v>
      </c>
      <c r="E1033" s="204"/>
      <c r="F1033" s="204">
        <v>15</v>
      </c>
      <c r="G1033" s="205">
        <v>36192.309999999597</v>
      </c>
      <c r="H1033" s="192" t="s">
        <v>3805</v>
      </c>
    </row>
    <row r="1034" spans="1:8" ht="20" customHeight="1">
      <c r="A1034" s="185">
        <v>31</v>
      </c>
      <c r="B1034" s="193" t="s">
        <v>1066</v>
      </c>
      <c r="C1034" s="210" t="s">
        <v>3803</v>
      </c>
      <c r="D1034" s="271" t="s">
        <v>3804</v>
      </c>
      <c r="E1034" s="204"/>
      <c r="F1034" s="204">
        <v>15</v>
      </c>
      <c r="G1034" s="205">
        <v>36177.309999999597</v>
      </c>
      <c r="H1034" s="192" t="s">
        <v>3805</v>
      </c>
    </row>
    <row r="1035" spans="1:8" ht="20" customHeight="1">
      <c r="A1035" s="185">
        <v>31</v>
      </c>
      <c r="B1035" s="193" t="s">
        <v>1066</v>
      </c>
      <c r="C1035" s="210" t="s">
        <v>3803</v>
      </c>
      <c r="D1035" s="271" t="s">
        <v>3804</v>
      </c>
      <c r="E1035" s="204"/>
      <c r="F1035" s="204">
        <v>9</v>
      </c>
      <c r="G1035" s="205">
        <v>36168.309999999597</v>
      </c>
      <c r="H1035" s="192" t="s">
        <v>3805</v>
      </c>
    </row>
    <row r="1036" spans="1:8" ht="20" customHeight="1">
      <c r="A1036" s="185">
        <v>31</v>
      </c>
      <c r="B1036" s="193" t="s">
        <v>1066</v>
      </c>
      <c r="C1036" s="210" t="s">
        <v>3803</v>
      </c>
      <c r="D1036" s="271" t="s">
        <v>3804</v>
      </c>
      <c r="E1036" s="204"/>
      <c r="F1036" s="204">
        <v>1.8</v>
      </c>
      <c r="G1036" s="205">
        <v>36166.509999999602</v>
      </c>
      <c r="H1036" s="192" t="s">
        <v>3805</v>
      </c>
    </row>
    <row r="1037" spans="1:8" ht="20" customHeight="1">
      <c r="A1037" s="185">
        <v>31</v>
      </c>
      <c r="B1037" s="193" t="s">
        <v>1066</v>
      </c>
      <c r="C1037" s="210" t="s">
        <v>3803</v>
      </c>
      <c r="D1037" s="271" t="s">
        <v>3804</v>
      </c>
      <c r="E1037" s="204"/>
      <c r="F1037" s="204">
        <v>1.8</v>
      </c>
      <c r="G1037" s="205">
        <v>36164.709999999599</v>
      </c>
      <c r="H1037" s="192" t="s">
        <v>3805</v>
      </c>
    </row>
    <row r="1038" spans="1:8" ht="20" customHeight="1">
      <c r="A1038" s="185">
        <v>31</v>
      </c>
      <c r="B1038" s="193" t="s">
        <v>1066</v>
      </c>
      <c r="C1038" s="210" t="s">
        <v>3803</v>
      </c>
      <c r="D1038" s="271" t="s">
        <v>3804</v>
      </c>
      <c r="E1038" s="204"/>
      <c r="F1038" s="204">
        <v>1.8</v>
      </c>
      <c r="G1038" s="205">
        <v>36162.909999999603</v>
      </c>
      <c r="H1038" s="192" t="s">
        <v>3805</v>
      </c>
    </row>
    <row r="1039" spans="1:8" ht="20" customHeight="1">
      <c r="A1039" s="185">
        <v>31</v>
      </c>
      <c r="B1039" s="193" t="s">
        <v>1066</v>
      </c>
      <c r="C1039" s="210" t="s">
        <v>3803</v>
      </c>
      <c r="D1039" s="271" t="s">
        <v>3804</v>
      </c>
      <c r="E1039" s="204"/>
      <c r="F1039" s="204">
        <v>1.8</v>
      </c>
      <c r="G1039" s="205">
        <v>36161.1099999996</v>
      </c>
      <c r="H1039" s="192" t="s">
        <v>3805</v>
      </c>
    </row>
    <row r="1040" spans="1:8" ht="20" customHeight="1">
      <c r="A1040" s="185">
        <v>31</v>
      </c>
      <c r="B1040" s="193" t="s">
        <v>1066</v>
      </c>
      <c r="C1040" s="210" t="s">
        <v>3803</v>
      </c>
      <c r="D1040" s="271" t="s">
        <v>3804</v>
      </c>
      <c r="E1040" s="204"/>
      <c r="F1040" s="204">
        <v>1.8</v>
      </c>
      <c r="G1040" s="205">
        <v>36159.309999999597</v>
      </c>
      <c r="H1040" s="192" t="s">
        <v>3805</v>
      </c>
    </row>
    <row r="1041" spans="1:8" ht="20" customHeight="1">
      <c r="A1041" s="185">
        <v>31</v>
      </c>
      <c r="B1041" s="193" t="s">
        <v>1066</v>
      </c>
      <c r="C1041" s="210" t="s">
        <v>3803</v>
      </c>
      <c r="D1041" s="271" t="s">
        <v>3804</v>
      </c>
      <c r="E1041" s="204"/>
      <c r="F1041" s="204">
        <v>1.8</v>
      </c>
      <c r="G1041" s="205">
        <v>36157.509999999602</v>
      </c>
      <c r="H1041" s="192" t="s">
        <v>3805</v>
      </c>
    </row>
    <row r="1042" spans="1:8" ht="20" customHeight="1">
      <c r="A1042" s="185">
        <v>31</v>
      </c>
      <c r="B1042" s="193" t="s">
        <v>1066</v>
      </c>
      <c r="C1042" s="210" t="s">
        <v>3803</v>
      </c>
      <c r="D1042" s="271" t="s">
        <v>3804</v>
      </c>
      <c r="E1042" s="204"/>
      <c r="F1042" s="204">
        <v>1.8</v>
      </c>
      <c r="G1042" s="205">
        <v>36155.709999999599</v>
      </c>
      <c r="H1042" s="192" t="s">
        <v>3805</v>
      </c>
    </row>
    <row r="1043" spans="1:8" ht="20" customHeight="1">
      <c r="A1043" s="185">
        <v>31</v>
      </c>
      <c r="B1043" s="193" t="s">
        <v>1066</v>
      </c>
      <c r="C1043" s="210" t="s">
        <v>3803</v>
      </c>
      <c r="D1043" s="271" t="s">
        <v>3804</v>
      </c>
      <c r="E1043" s="204"/>
      <c r="F1043" s="204">
        <v>2</v>
      </c>
      <c r="G1043" s="205">
        <v>36158.209999999599</v>
      </c>
      <c r="H1043" s="192" t="s">
        <v>3805</v>
      </c>
    </row>
    <row r="1044" spans="1:8" ht="20" customHeight="1">
      <c r="A1044" s="185">
        <v>31</v>
      </c>
      <c r="B1044" s="193" t="s">
        <v>1066</v>
      </c>
      <c r="C1044" s="210" t="s">
        <v>3803</v>
      </c>
      <c r="D1044" s="271" t="s">
        <v>3804</v>
      </c>
      <c r="E1044" s="204"/>
      <c r="F1044" s="204">
        <v>4.5</v>
      </c>
      <c r="G1044" s="205">
        <v>29672.209999999599</v>
      </c>
      <c r="H1044" s="192" t="s">
        <v>3805</v>
      </c>
    </row>
    <row r="1045" spans="1:8" ht="20" customHeight="1">
      <c r="A1045" s="185">
        <v>31</v>
      </c>
      <c r="B1045" s="193" t="s">
        <v>1066</v>
      </c>
      <c r="C1045" s="210" t="s">
        <v>3803</v>
      </c>
      <c r="D1045" s="271" t="s">
        <v>3804</v>
      </c>
      <c r="E1045" s="204"/>
      <c r="F1045" s="204">
        <v>1.8</v>
      </c>
      <c r="G1045" s="205">
        <v>29670.4099999996</v>
      </c>
      <c r="H1045" s="192" t="s">
        <v>3805</v>
      </c>
    </row>
    <row r="1046" spans="1:8" ht="20" customHeight="1">
      <c r="A1046" s="185">
        <v>31</v>
      </c>
      <c r="B1046" s="193" t="s">
        <v>1066</v>
      </c>
      <c r="C1046" s="210" t="s">
        <v>3803</v>
      </c>
      <c r="D1046" s="271" t="s">
        <v>3804</v>
      </c>
      <c r="E1046" s="204"/>
      <c r="F1046" s="204">
        <v>4.5</v>
      </c>
      <c r="G1046" s="205">
        <v>29665.9099999996</v>
      </c>
      <c r="H1046" s="192" t="s">
        <v>3805</v>
      </c>
    </row>
    <row r="1047" spans="1:8" ht="20" customHeight="1">
      <c r="A1047" s="185">
        <v>31</v>
      </c>
      <c r="B1047" s="193" t="s">
        <v>1066</v>
      </c>
      <c r="C1047" s="210" t="s">
        <v>3803</v>
      </c>
      <c r="D1047" s="271" t="s">
        <v>3804</v>
      </c>
      <c r="E1047" s="204"/>
      <c r="F1047" s="204">
        <v>1.8</v>
      </c>
      <c r="G1047" s="205">
        <v>29664.1099999996</v>
      </c>
      <c r="H1047" s="192" t="s">
        <v>3805</v>
      </c>
    </row>
    <row r="1048" spans="1:8" ht="20" customHeight="1">
      <c r="A1048" s="185">
        <v>31</v>
      </c>
      <c r="B1048" s="193" t="s">
        <v>1066</v>
      </c>
      <c r="C1048" s="210" t="s">
        <v>3803</v>
      </c>
      <c r="D1048" s="271" t="s">
        <v>3804</v>
      </c>
      <c r="E1048" s="204"/>
      <c r="F1048" s="204">
        <v>1.8</v>
      </c>
      <c r="G1048" s="205">
        <v>29662.309999999601</v>
      </c>
      <c r="H1048" s="192" t="s">
        <v>3805</v>
      </c>
    </row>
    <row r="1049" spans="1:8" ht="20" customHeight="1">
      <c r="A1049" s="185">
        <v>31</v>
      </c>
      <c r="B1049" s="193" t="s">
        <v>1066</v>
      </c>
      <c r="C1049" s="210" t="s">
        <v>3803</v>
      </c>
      <c r="D1049" s="271" t="s">
        <v>3804</v>
      </c>
      <c r="E1049" s="204"/>
      <c r="F1049" s="204">
        <v>9</v>
      </c>
      <c r="G1049" s="205">
        <v>10385.559999999599</v>
      </c>
      <c r="H1049" s="192" t="s">
        <v>3805</v>
      </c>
    </row>
    <row r="1050" spans="1:8" ht="20" customHeight="1">
      <c r="A1050" s="185">
        <v>31</v>
      </c>
      <c r="B1050" s="193" t="s">
        <v>1066</v>
      </c>
      <c r="C1050" s="210" t="s">
        <v>3803</v>
      </c>
      <c r="D1050" s="271" t="s">
        <v>3804</v>
      </c>
      <c r="E1050" s="204"/>
      <c r="F1050" s="204">
        <v>4.5</v>
      </c>
      <c r="G1050" s="205">
        <v>10381.059999999599</v>
      </c>
      <c r="H1050" s="192" t="s">
        <v>3805</v>
      </c>
    </row>
    <row r="1051" spans="1:8" ht="20" customHeight="1">
      <c r="A1051" s="185">
        <v>31</v>
      </c>
      <c r="B1051" s="193" t="s">
        <v>1066</v>
      </c>
      <c r="C1051" s="210" t="s">
        <v>3803</v>
      </c>
      <c r="D1051" s="271" t="s">
        <v>3804</v>
      </c>
      <c r="E1051" s="204"/>
      <c r="F1051" s="204">
        <v>9</v>
      </c>
      <c r="G1051" s="205">
        <v>10372.059999999599</v>
      </c>
      <c r="H1051" s="192" t="s">
        <v>3805</v>
      </c>
    </row>
    <row r="1052" spans="1:8" ht="20" customHeight="1">
      <c r="A1052" s="185">
        <v>31</v>
      </c>
      <c r="B1052" s="193" t="s">
        <v>1066</v>
      </c>
      <c r="C1052" s="210" t="s">
        <v>3803</v>
      </c>
      <c r="D1052" s="271" t="s">
        <v>3804</v>
      </c>
      <c r="E1052" s="204"/>
      <c r="F1052" s="204">
        <v>9</v>
      </c>
      <c r="G1052" s="205">
        <v>10363.059999999599</v>
      </c>
      <c r="H1052" s="192" t="s">
        <v>3805</v>
      </c>
    </row>
    <row r="1053" spans="1:8" ht="20" customHeight="1">
      <c r="A1053" s="185">
        <v>31</v>
      </c>
      <c r="B1053" s="193" t="s">
        <v>1066</v>
      </c>
      <c r="C1053" s="210" t="s">
        <v>3803</v>
      </c>
      <c r="D1053" s="271" t="s">
        <v>3804</v>
      </c>
      <c r="E1053" s="204"/>
      <c r="F1053" s="204">
        <v>4.5</v>
      </c>
      <c r="G1053" s="205">
        <v>10358.559999999599</v>
      </c>
      <c r="H1053" s="192" t="s">
        <v>3805</v>
      </c>
    </row>
    <row r="1054" spans="1:8" ht="20" customHeight="1">
      <c r="A1054" s="185">
        <v>31</v>
      </c>
      <c r="B1054" s="193" t="s">
        <v>1066</v>
      </c>
      <c r="C1054" s="210" t="s">
        <v>3803</v>
      </c>
      <c r="D1054" s="271" t="s">
        <v>3804</v>
      </c>
      <c r="E1054" s="204"/>
      <c r="F1054" s="204">
        <v>4.5</v>
      </c>
      <c r="G1054" s="205">
        <v>10354.059999999599</v>
      </c>
      <c r="H1054" s="192" t="s">
        <v>3805</v>
      </c>
    </row>
    <row r="1055" spans="1:8" ht="20" customHeight="1">
      <c r="A1055" s="185">
        <v>31</v>
      </c>
      <c r="B1055" s="193" t="s">
        <v>1066</v>
      </c>
      <c r="C1055" s="210" t="s">
        <v>3803</v>
      </c>
      <c r="D1055" s="271" t="s">
        <v>3804</v>
      </c>
      <c r="E1055" s="204"/>
      <c r="F1055" s="204">
        <v>4.5</v>
      </c>
      <c r="G1055" s="205">
        <v>10354.059999999599</v>
      </c>
      <c r="H1055" s="192" t="s">
        <v>3805</v>
      </c>
    </row>
    <row r="1056" spans="1:8" ht="20" customHeight="1">
      <c r="A1056" s="185">
        <v>31</v>
      </c>
      <c r="B1056" s="193" t="s">
        <v>1066</v>
      </c>
      <c r="C1056" s="210" t="s">
        <v>3803</v>
      </c>
      <c r="D1056" s="271" t="s">
        <v>3804</v>
      </c>
      <c r="E1056" s="204"/>
      <c r="F1056" s="204">
        <v>4.5</v>
      </c>
      <c r="G1056" s="205">
        <v>10349.559999999599</v>
      </c>
      <c r="H1056" s="192" t="s">
        <v>3805</v>
      </c>
    </row>
    <row r="1057" spans="1:8" ht="20" customHeight="1">
      <c r="A1057" s="185">
        <v>31</v>
      </c>
      <c r="B1057" s="193" t="s">
        <v>1066</v>
      </c>
      <c r="C1057" s="210" t="s">
        <v>3803</v>
      </c>
      <c r="D1057" s="271" t="s">
        <v>3804</v>
      </c>
      <c r="E1057" s="204"/>
      <c r="F1057" s="204">
        <v>4.5</v>
      </c>
      <c r="G1057" s="205">
        <v>333301.59000000003</v>
      </c>
      <c r="H1057" s="192" t="s">
        <v>3805</v>
      </c>
    </row>
    <row r="1058" spans="1:8" ht="20" customHeight="1">
      <c r="A1058" s="185">
        <v>31</v>
      </c>
      <c r="B1058" s="193" t="s">
        <v>1066</v>
      </c>
      <c r="C1058" s="210" t="s">
        <v>3803</v>
      </c>
      <c r="D1058" s="271" t="s">
        <v>3804</v>
      </c>
      <c r="E1058" s="204"/>
      <c r="F1058" s="204">
        <v>1.8</v>
      </c>
      <c r="G1058" s="205">
        <v>333299.78999999998</v>
      </c>
      <c r="H1058" s="192" t="s">
        <v>3805</v>
      </c>
    </row>
    <row r="1059" spans="1:8" ht="20" customHeight="1">
      <c r="A1059" s="185">
        <v>31</v>
      </c>
      <c r="B1059" s="193" t="s">
        <v>1066</v>
      </c>
      <c r="C1059" s="210" t="s">
        <v>3803</v>
      </c>
      <c r="D1059" s="271" t="s">
        <v>3804</v>
      </c>
      <c r="E1059" s="204"/>
      <c r="F1059" s="204">
        <v>4.5</v>
      </c>
      <c r="G1059" s="205">
        <v>333295.28999999998</v>
      </c>
      <c r="H1059" s="192" t="s">
        <v>3805</v>
      </c>
    </row>
    <row r="1060" spans="1:8" ht="20" customHeight="1">
      <c r="A1060" s="185">
        <v>31</v>
      </c>
      <c r="B1060" s="193" t="s">
        <v>1066</v>
      </c>
      <c r="C1060" s="210" t="s">
        <v>3803</v>
      </c>
      <c r="D1060" s="271" t="s">
        <v>3804</v>
      </c>
      <c r="E1060" s="204"/>
      <c r="F1060" s="204">
        <v>1.8</v>
      </c>
      <c r="G1060" s="205">
        <v>333293.49</v>
      </c>
      <c r="H1060" s="192" t="s">
        <v>3805</v>
      </c>
    </row>
    <row r="1061" spans="1:8" ht="20" customHeight="1">
      <c r="A1061" s="185">
        <v>31</v>
      </c>
      <c r="B1061" s="193" t="s">
        <v>1066</v>
      </c>
      <c r="C1061" s="210" t="s">
        <v>3803</v>
      </c>
      <c r="D1061" s="271" t="s">
        <v>3804</v>
      </c>
      <c r="E1061" s="204"/>
      <c r="F1061" s="204">
        <v>4.5</v>
      </c>
      <c r="G1061" s="205">
        <v>333288.99</v>
      </c>
      <c r="H1061" s="192" t="s">
        <v>3805</v>
      </c>
    </row>
    <row r="1062" spans="1:8" ht="20" customHeight="1">
      <c r="A1062" s="185">
        <v>31</v>
      </c>
      <c r="B1062" s="193" t="s">
        <v>1066</v>
      </c>
      <c r="C1062" s="210" t="s">
        <v>3803</v>
      </c>
      <c r="D1062" s="271" t="s">
        <v>3804</v>
      </c>
      <c r="E1062" s="204"/>
      <c r="F1062" s="204">
        <v>1.8</v>
      </c>
      <c r="G1062" s="205">
        <v>333287.19</v>
      </c>
      <c r="H1062" s="192" t="s">
        <v>3805</v>
      </c>
    </row>
    <row r="1063" spans="1:8" ht="20" customHeight="1">
      <c r="A1063" s="185">
        <v>31</v>
      </c>
      <c r="B1063" s="193" t="s">
        <v>1066</v>
      </c>
      <c r="C1063" s="210" t="s">
        <v>3803</v>
      </c>
      <c r="D1063" s="271" t="s">
        <v>3804</v>
      </c>
      <c r="E1063" s="204"/>
      <c r="F1063" s="204">
        <v>9</v>
      </c>
      <c r="G1063" s="205">
        <v>333278.19</v>
      </c>
      <c r="H1063" s="192" t="s">
        <v>3805</v>
      </c>
    </row>
    <row r="1064" spans="1:8" ht="20" customHeight="1">
      <c r="A1064" s="185">
        <v>31</v>
      </c>
      <c r="B1064" s="193" t="s">
        <v>1066</v>
      </c>
      <c r="C1064" s="210" t="s">
        <v>3803</v>
      </c>
      <c r="D1064" s="271" t="s">
        <v>3804</v>
      </c>
      <c r="E1064" s="204"/>
      <c r="F1064" s="204">
        <v>9</v>
      </c>
      <c r="G1064" s="205">
        <v>333269.19</v>
      </c>
      <c r="H1064" s="192" t="s">
        <v>3805</v>
      </c>
    </row>
    <row r="1065" spans="1:8" ht="20" customHeight="1">
      <c r="A1065" s="185">
        <v>31</v>
      </c>
      <c r="B1065" s="193" t="s">
        <v>1066</v>
      </c>
      <c r="C1065" s="210" t="s">
        <v>3803</v>
      </c>
      <c r="D1065" s="271" t="s">
        <v>3804</v>
      </c>
      <c r="E1065" s="204"/>
      <c r="F1065" s="204">
        <v>1.8</v>
      </c>
      <c r="G1065" s="205">
        <v>333267.39</v>
      </c>
      <c r="H1065" s="192" t="s">
        <v>3805</v>
      </c>
    </row>
    <row r="1066" spans="1:8" ht="20" customHeight="1">
      <c r="A1066" s="185">
        <v>31</v>
      </c>
      <c r="B1066" s="193" t="s">
        <v>1066</v>
      </c>
      <c r="C1066" s="210" t="s">
        <v>3803</v>
      </c>
      <c r="D1066" s="271" t="s">
        <v>3804</v>
      </c>
      <c r="E1066" s="204"/>
      <c r="F1066" s="204">
        <v>4.5</v>
      </c>
      <c r="G1066" s="205">
        <v>333262.89</v>
      </c>
      <c r="H1066" s="192" t="s">
        <v>3805</v>
      </c>
    </row>
    <row r="1067" spans="1:8" ht="20" customHeight="1">
      <c r="A1067" s="185">
        <v>31</v>
      </c>
      <c r="B1067" s="193" t="s">
        <v>1066</v>
      </c>
      <c r="C1067" s="210" t="s">
        <v>3803</v>
      </c>
      <c r="D1067" s="271" t="s">
        <v>3804</v>
      </c>
      <c r="E1067" s="204"/>
      <c r="F1067" s="204">
        <v>1.8</v>
      </c>
      <c r="G1067" s="205">
        <v>333261.09000000003</v>
      </c>
      <c r="H1067" s="192" t="s">
        <v>3805</v>
      </c>
    </row>
    <row r="1068" spans="1:8" ht="20" customHeight="1">
      <c r="A1068" s="185">
        <v>31</v>
      </c>
      <c r="B1068" s="193" t="s">
        <v>1066</v>
      </c>
      <c r="C1068" s="210" t="s">
        <v>3803</v>
      </c>
      <c r="D1068" s="271" t="s">
        <v>3804</v>
      </c>
      <c r="E1068" s="204"/>
      <c r="F1068" s="204">
        <v>4.5</v>
      </c>
      <c r="G1068" s="205">
        <v>333256.59000000003</v>
      </c>
      <c r="H1068" s="192" t="s">
        <v>3805</v>
      </c>
    </row>
    <row r="1069" spans="1:8" ht="20" customHeight="1">
      <c r="A1069" s="185">
        <v>31</v>
      </c>
      <c r="B1069" s="193" t="s">
        <v>1066</v>
      </c>
      <c r="C1069" s="210" t="s">
        <v>3803</v>
      </c>
      <c r="D1069" s="271" t="s">
        <v>3804</v>
      </c>
      <c r="E1069" s="204"/>
      <c r="F1069" s="204">
        <v>1.8</v>
      </c>
      <c r="G1069" s="205">
        <v>333254.78999999998</v>
      </c>
      <c r="H1069" s="192" t="s">
        <v>3805</v>
      </c>
    </row>
    <row r="1070" spans="1:8" ht="20" customHeight="1">
      <c r="A1070" s="185">
        <v>31</v>
      </c>
      <c r="B1070" s="193" t="s">
        <v>1066</v>
      </c>
      <c r="C1070" s="210" t="s">
        <v>3803</v>
      </c>
      <c r="D1070" s="271" t="s">
        <v>3804</v>
      </c>
      <c r="E1070" s="204"/>
      <c r="F1070" s="204">
        <v>4.5</v>
      </c>
      <c r="G1070" s="205">
        <v>333250.28999999998</v>
      </c>
      <c r="H1070" s="192" t="s">
        <v>3805</v>
      </c>
    </row>
    <row r="1071" spans="1:8" ht="20" customHeight="1">
      <c r="A1071" s="185">
        <v>31</v>
      </c>
      <c r="B1071" s="193" t="s">
        <v>1066</v>
      </c>
      <c r="C1071" s="210" t="s">
        <v>4236</v>
      </c>
      <c r="D1071" s="271" t="s">
        <v>3804</v>
      </c>
      <c r="E1071" s="204"/>
      <c r="F1071" s="204">
        <v>2220</v>
      </c>
      <c r="G1071" s="205">
        <v>61030.289999999703</v>
      </c>
      <c r="H1071" s="192" t="s">
        <v>1124</v>
      </c>
    </row>
    <row r="1072" spans="1:8" ht="20" customHeight="1">
      <c r="A1072" s="185">
        <v>31</v>
      </c>
      <c r="B1072" s="193" t="s">
        <v>1066</v>
      </c>
      <c r="C1072" s="210" t="s">
        <v>4237</v>
      </c>
      <c r="D1072" s="271" t="s">
        <v>3804</v>
      </c>
      <c r="E1072" s="204"/>
      <c r="F1072" s="204">
        <v>477</v>
      </c>
      <c r="G1072" s="205">
        <v>60193.289999999703</v>
      </c>
      <c r="H1072" s="192" t="s">
        <v>1124</v>
      </c>
    </row>
    <row r="1073" spans="1:8" ht="20" customHeight="1">
      <c r="A1073" s="185">
        <v>31</v>
      </c>
      <c r="B1073" s="193" t="s">
        <v>1066</v>
      </c>
      <c r="C1073" s="210" t="s">
        <v>3803</v>
      </c>
      <c r="D1073" s="271" t="s">
        <v>3804</v>
      </c>
      <c r="E1073" s="204"/>
      <c r="F1073" s="204">
        <v>2</v>
      </c>
      <c r="G1073" s="205">
        <v>60191.289999999703</v>
      </c>
      <c r="H1073" s="192" t="s">
        <v>3805</v>
      </c>
    </row>
    <row r="1074" spans="1:8" ht="20" customHeight="1">
      <c r="A1074" s="185">
        <v>31</v>
      </c>
      <c r="B1074" s="193" t="s">
        <v>1066</v>
      </c>
      <c r="C1074" s="210" t="s">
        <v>3803</v>
      </c>
      <c r="D1074" s="271" t="s">
        <v>3804</v>
      </c>
      <c r="E1074" s="204"/>
      <c r="F1074" s="204">
        <v>4.5</v>
      </c>
      <c r="G1074" s="205">
        <v>60186.789999999703</v>
      </c>
      <c r="H1074" s="192" t="s">
        <v>3805</v>
      </c>
    </row>
    <row r="1075" spans="1:8" ht="20" customHeight="1">
      <c r="A1075" s="185">
        <v>31</v>
      </c>
      <c r="B1075" s="193" t="s">
        <v>1066</v>
      </c>
      <c r="C1075" s="210" t="s">
        <v>3803</v>
      </c>
      <c r="D1075" s="271" t="s">
        <v>3804</v>
      </c>
      <c r="E1075" s="204"/>
      <c r="F1075" s="204">
        <v>4.5</v>
      </c>
      <c r="G1075" s="205">
        <v>60182.289999999703</v>
      </c>
      <c r="H1075" s="192" t="s">
        <v>3805</v>
      </c>
    </row>
    <row r="1076" spans="1:8" ht="20" customHeight="1">
      <c r="A1076" s="185">
        <v>31</v>
      </c>
      <c r="B1076" s="193" t="s">
        <v>1066</v>
      </c>
      <c r="C1076" s="210" t="s">
        <v>3803</v>
      </c>
      <c r="D1076" s="271" t="s">
        <v>3804</v>
      </c>
      <c r="E1076" s="204"/>
      <c r="F1076" s="204">
        <v>4.5</v>
      </c>
      <c r="G1076" s="205">
        <v>60177.789999999703</v>
      </c>
      <c r="H1076" s="192" t="s">
        <v>3805</v>
      </c>
    </row>
    <row r="1077" spans="1:8" ht="20" customHeight="1">
      <c r="A1077" s="185">
        <v>31</v>
      </c>
      <c r="B1077" s="193" t="s">
        <v>1066</v>
      </c>
      <c r="C1077" s="210" t="s">
        <v>3803</v>
      </c>
      <c r="D1077" s="271" t="s">
        <v>3804</v>
      </c>
      <c r="E1077" s="204"/>
      <c r="F1077" s="204">
        <v>9</v>
      </c>
      <c r="G1077" s="205">
        <v>167672.54</v>
      </c>
      <c r="H1077" s="192" t="s">
        <v>3805</v>
      </c>
    </row>
    <row r="1078" spans="1:8" ht="20" customHeight="1">
      <c r="A1078" s="185">
        <v>31</v>
      </c>
      <c r="B1078" s="193" t="s">
        <v>1066</v>
      </c>
      <c r="C1078" s="210" t="s">
        <v>3803</v>
      </c>
      <c r="D1078" s="271" t="s">
        <v>3804</v>
      </c>
      <c r="E1078" s="204"/>
      <c r="F1078" s="204">
        <v>9</v>
      </c>
      <c r="G1078" s="205">
        <v>167663.54</v>
      </c>
      <c r="H1078" s="192" t="s">
        <v>3805</v>
      </c>
    </row>
    <row r="1079" spans="1:8" ht="20" customHeight="1">
      <c r="A1079" s="185">
        <v>31</v>
      </c>
      <c r="B1079" s="193" t="s">
        <v>1066</v>
      </c>
      <c r="C1079" s="210" t="s">
        <v>3803</v>
      </c>
      <c r="D1079" s="271" t="s">
        <v>3804</v>
      </c>
      <c r="E1079" s="204"/>
      <c r="F1079" s="204">
        <v>4.5</v>
      </c>
      <c r="G1079" s="205">
        <v>167659.04</v>
      </c>
      <c r="H1079" s="192" t="s">
        <v>3805</v>
      </c>
    </row>
    <row r="1080" spans="1:8" ht="20" customHeight="1">
      <c r="A1080" s="185">
        <v>31</v>
      </c>
      <c r="B1080" s="193" t="s">
        <v>1066</v>
      </c>
      <c r="C1080" s="210" t="s">
        <v>3803</v>
      </c>
      <c r="D1080" s="271" t="s">
        <v>3804</v>
      </c>
      <c r="E1080" s="204"/>
      <c r="F1080" s="204">
        <v>9</v>
      </c>
      <c r="G1080" s="205">
        <v>167650.04</v>
      </c>
      <c r="H1080" s="192" t="s">
        <v>3805</v>
      </c>
    </row>
    <row r="1081" spans="1:8" ht="20" customHeight="1">
      <c r="A1081" s="185">
        <v>31</v>
      </c>
      <c r="B1081" s="193" t="s">
        <v>1066</v>
      </c>
      <c r="C1081" s="210" t="s">
        <v>3803</v>
      </c>
      <c r="D1081" s="271" t="s">
        <v>3804</v>
      </c>
      <c r="E1081" s="204"/>
      <c r="F1081" s="204">
        <v>9</v>
      </c>
      <c r="G1081" s="205">
        <v>167641.04</v>
      </c>
      <c r="H1081" s="192" t="s">
        <v>3805</v>
      </c>
    </row>
    <row r="1082" spans="1:8" ht="20" customHeight="1">
      <c r="A1082" s="185">
        <v>31</v>
      </c>
      <c r="B1082" s="193" t="s">
        <v>1066</v>
      </c>
      <c r="C1082" s="210" t="s">
        <v>3803</v>
      </c>
      <c r="D1082" s="271" t="s">
        <v>3804</v>
      </c>
      <c r="E1082" s="204"/>
      <c r="F1082" s="204">
        <v>9</v>
      </c>
      <c r="G1082" s="205">
        <v>167632.04</v>
      </c>
      <c r="H1082" s="192" t="s">
        <v>3805</v>
      </c>
    </row>
    <row r="1083" spans="1:8" ht="20" customHeight="1">
      <c r="A1083" s="185">
        <v>31</v>
      </c>
      <c r="B1083" s="193" t="s">
        <v>1066</v>
      </c>
      <c r="C1083" s="210" t="s">
        <v>3803</v>
      </c>
      <c r="D1083" s="271" t="s">
        <v>3804</v>
      </c>
      <c r="E1083" s="204"/>
      <c r="F1083" s="204">
        <v>9</v>
      </c>
      <c r="G1083" s="205">
        <v>167623.04000000001</v>
      </c>
      <c r="H1083" s="192" t="s">
        <v>3805</v>
      </c>
    </row>
    <row r="1084" spans="1:8" ht="20" customHeight="1">
      <c r="A1084" s="185">
        <v>31</v>
      </c>
      <c r="B1084" s="193" t="s">
        <v>1066</v>
      </c>
      <c r="C1084" s="210" t="s">
        <v>3803</v>
      </c>
      <c r="D1084" s="271" t="s">
        <v>3804</v>
      </c>
      <c r="E1084" s="204"/>
      <c r="F1084" s="204">
        <v>82.8</v>
      </c>
      <c r="G1084" s="205">
        <v>79857.529999999693</v>
      </c>
      <c r="H1084" s="192" t="s">
        <v>3805</v>
      </c>
    </row>
    <row r="1085" spans="1:8" ht="20" customHeight="1">
      <c r="A1085" s="185">
        <v>31</v>
      </c>
      <c r="B1085" s="193" t="s">
        <v>1066</v>
      </c>
      <c r="C1085" s="210" t="s">
        <v>3803</v>
      </c>
      <c r="D1085" s="271" t="s">
        <v>3804</v>
      </c>
      <c r="E1085" s="204"/>
      <c r="F1085" s="204">
        <v>42.3</v>
      </c>
      <c r="G1085" s="205">
        <v>28860.779999999701</v>
      </c>
      <c r="H1085" s="192" t="s">
        <v>3805</v>
      </c>
    </row>
    <row r="1086" spans="1:8" ht="20" customHeight="1">
      <c r="A1086" s="185">
        <v>31</v>
      </c>
      <c r="B1086" s="193" t="s">
        <v>1066</v>
      </c>
      <c r="C1086" s="210" t="s">
        <v>3803</v>
      </c>
      <c r="D1086" s="271" t="s">
        <v>3804</v>
      </c>
      <c r="E1086" s="204"/>
      <c r="F1086" s="204">
        <v>63</v>
      </c>
      <c r="G1086" s="205">
        <v>57604.219999999703</v>
      </c>
      <c r="H1086" s="192" t="s">
        <v>3805</v>
      </c>
    </row>
    <row r="1087" spans="1:8" ht="20" customHeight="1">
      <c r="A1087" s="185">
        <v>31</v>
      </c>
      <c r="B1087" s="193" t="s">
        <v>1066</v>
      </c>
      <c r="C1087" s="210" t="s">
        <v>3803</v>
      </c>
      <c r="D1087" s="271" t="s">
        <v>3804</v>
      </c>
      <c r="E1087" s="204"/>
      <c r="F1087" s="204">
        <v>24.3</v>
      </c>
      <c r="G1087" s="205">
        <v>4397.4199999996999</v>
      </c>
      <c r="H1087" s="192" t="s">
        <v>3805</v>
      </c>
    </row>
    <row r="1088" spans="1:8" ht="20" customHeight="1">
      <c r="A1088" s="185">
        <v>31</v>
      </c>
      <c r="B1088" s="193" t="s">
        <v>1066</v>
      </c>
      <c r="C1088" s="210" t="s">
        <v>3803</v>
      </c>
      <c r="D1088" s="271" t="s">
        <v>3804</v>
      </c>
      <c r="E1088" s="204"/>
      <c r="F1088" s="204">
        <v>4.5</v>
      </c>
      <c r="G1088" s="205">
        <v>592.91999999970301</v>
      </c>
      <c r="H1088" s="192" t="s">
        <v>3805</v>
      </c>
    </row>
    <row r="1089" spans="1:8" ht="20" customHeight="1">
      <c r="A1089" s="185">
        <v>31</v>
      </c>
      <c r="B1089" s="193" t="s">
        <v>1067</v>
      </c>
      <c r="C1089" s="210" t="s">
        <v>3803</v>
      </c>
      <c r="D1089" s="271" t="s">
        <v>3804</v>
      </c>
      <c r="E1089" s="204"/>
      <c r="F1089" s="204">
        <v>52.2</v>
      </c>
      <c r="G1089" s="205">
        <v>159472.34</v>
      </c>
      <c r="H1089" s="192" t="s">
        <v>3805</v>
      </c>
    </row>
    <row r="1090" spans="1:8" ht="20" customHeight="1">
      <c r="A1090" s="185">
        <v>31</v>
      </c>
      <c r="B1090" s="193" t="s">
        <v>1067</v>
      </c>
      <c r="C1090" s="210" t="s">
        <v>3803</v>
      </c>
      <c r="D1090" s="271" t="s">
        <v>3804</v>
      </c>
      <c r="E1090" s="204"/>
      <c r="F1090" s="204">
        <v>49.5</v>
      </c>
      <c r="G1090" s="205">
        <v>159422.84</v>
      </c>
      <c r="H1090" s="192" t="s">
        <v>3805</v>
      </c>
    </row>
    <row r="1091" spans="1:8" ht="20" customHeight="1">
      <c r="A1091" s="185">
        <v>31</v>
      </c>
      <c r="B1091" s="193" t="s">
        <v>1067</v>
      </c>
      <c r="C1091" s="210" t="s">
        <v>3803</v>
      </c>
      <c r="D1091" s="271" t="s">
        <v>3804</v>
      </c>
      <c r="E1091" s="204"/>
      <c r="F1091" s="204">
        <v>1.8</v>
      </c>
      <c r="G1091" s="205">
        <v>91.039999999676397</v>
      </c>
      <c r="H1091" s="192" t="s">
        <v>3805</v>
      </c>
    </row>
    <row r="1092" spans="1:8" ht="20" customHeight="1">
      <c r="A1092" s="185">
        <v>31</v>
      </c>
      <c r="B1092" s="193" t="s">
        <v>1067</v>
      </c>
      <c r="C1092" s="210" t="s">
        <v>3803</v>
      </c>
      <c r="D1092" s="271" t="s">
        <v>3804</v>
      </c>
      <c r="E1092" s="204"/>
      <c r="F1092" s="204">
        <v>107.1</v>
      </c>
      <c r="G1092" s="205">
        <v>233178.47</v>
      </c>
      <c r="H1092" s="192" t="s">
        <v>3805</v>
      </c>
    </row>
    <row r="1093" spans="1:8" ht="20" customHeight="1">
      <c r="A1093" s="185">
        <v>31</v>
      </c>
      <c r="B1093" s="193" t="s">
        <v>1067</v>
      </c>
      <c r="C1093" s="210" t="s">
        <v>3803</v>
      </c>
      <c r="D1093" s="271" t="s">
        <v>3804</v>
      </c>
      <c r="E1093" s="204"/>
      <c r="F1093" s="204">
        <v>18</v>
      </c>
      <c r="G1093" s="205">
        <v>205285.47</v>
      </c>
      <c r="H1093" s="192" t="s">
        <v>3805</v>
      </c>
    </row>
    <row r="1094" spans="1:8" ht="20" customHeight="1">
      <c r="A1094" s="185">
        <v>31</v>
      </c>
      <c r="B1094" s="193" t="s">
        <v>1067</v>
      </c>
      <c r="C1094" s="210" t="s">
        <v>3803</v>
      </c>
      <c r="D1094" s="271" t="s">
        <v>3804</v>
      </c>
      <c r="E1094" s="204"/>
      <c r="F1094" s="204">
        <v>56.7</v>
      </c>
      <c r="G1094" s="205">
        <v>167082.26999999999</v>
      </c>
      <c r="H1094" s="192" t="s">
        <v>3805</v>
      </c>
    </row>
    <row r="1095" spans="1:8" ht="20" customHeight="1">
      <c r="A1095" s="185">
        <v>31</v>
      </c>
      <c r="B1095" s="193" t="s">
        <v>1067</v>
      </c>
      <c r="C1095" s="210" t="s">
        <v>3803</v>
      </c>
      <c r="D1095" s="271" t="s">
        <v>3804</v>
      </c>
      <c r="E1095" s="204"/>
      <c r="F1095" s="204">
        <v>4.5</v>
      </c>
      <c r="G1095" s="205">
        <v>153438.88</v>
      </c>
      <c r="H1095" s="192" t="s">
        <v>3805</v>
      </c>
    </row>
    <row r="1096" spans="1:8" ht="20" customHeight="1">
      <c r="A1096" s="185">
        <v>31</v>
      </c>
      <c r="B1096" s="193" t="s">
        <v>1067</v>
      </c>
      <c r="C1096" s="210" t="s">
        <v>3803</v>
      </c>
      <c r="D1096" s="271" t="s">
        <v>3804</v>
      </c>
      <c r="E1096" s="204"/>
      <c r="F1096" s="204">
        <v>1.8</v>
      </c>
      <c r="G1096" s="205">
        <v>143437.07999999999</v>
      </c>
      <c r="H1096" s="192" t="s">
        <v>3805</v>
      </c>
    </row>
    <row r="1097" spans="1:8" ht="20" customHeight="1">
      <c r="A1097" s="185">
        <v>31</v>
      </c>
      <c r="B1097" s="193" t="s">
        <v>1067</v>
      </c>
      <c r="C1097" s="210" t="s">
        <v>3803</v>
      </c>
      <c r="D1097" s="271" t="s">
        <v>3804</v>
      </c>
      <c r="E1097" s="204"/>
      <c r="F1097" s="204">
        <v>2</v>
      </c>
      <c r="G1097" s="205">
        <v>23435.0799999997</v>
      </c>
      <c r="H1097" s="192" t="s">
        <v>3805</v>
      </c>
    </row>
    <row r="1098" spans="1:8" ht="20" customHeight="1">
      <c r="A1098" s="185">
        <v>31</v>
      </c>
      <c r="B1098" s="193" t="s">
        <v>1067</v>
      </c>
      <c r="C1098" s="210" t="s">
        <v>3803</v>
      </c>
      <c r="D1098" s="271" t="s">
        <v>3804</v>
      </c>
      <c r="E1098" s="204"/>
      <c r="F1098" s="204">
        <v>95.1</v>
      </c>
      <c r="G1098" s="205">
        <v>93635.669999999707</v>
      </c>
      <c r="H1098" s="192" t="s">
        <v>3805</v>
      </c>
    </row>
    <row r="1099" spans="1:8" ht="20" customHeight="1">
      <c r="A1099" s="185">
        <v>31</v>
      </c>
      <c r="B1099" s="193" t="s">
        <v>1068</v>
      </c>
      <c r="C1099" s="210" t="s">
        <v>3803</v>
      </c>
      <c r="D1099" s="271" t="s">
        <v>3804</v>
      </c>
      <c r="E1099" s="204"/>
      <c r="F1099" s="204">
        <v>1.8</v>
      </c>
      <c r="G1099" s="205">
        <v>633.86999999973602</v>
      </c>
      <c r="H1099" s="192" t="s">
        <v>3805</v>
      </c>
    </row>
    <row r="1100" spans="1:8" ht="20" customHeight="1">
      <c r="A1100" s="185">
        <v>31</v>
      </c>
      <c r="B1100" s="193" t="s">
        <v>1068</v>
      </c>
      <c r="C1100" s="210" t="s">
        <v>3803</v>
      </c>
      <c r="D1100" s="271" t="s">
        <v>3804</v>
      </c>
      <c r="E1100" s="204"/>
      <c r="F1100" s="204">
        <v>89.52</v>
      </c>
      <c r="G1100" s="205">
        <v>37004.039999999703</v>
      </c>
      <c r="H1100" s="192" t="s">
        <v>3805</v>
      </c>
    </row>
    <row r="1101" spans="1:8" ht="20" customHeight="1">
      <c r="A1101" s="185">
        <v>31</v>
      </c>
      <c r="B1101" s="193" t="s">
        <v>1068</v>
      </c>
      <c r="C1101" s="210" t="s">
        <v>3803</v>
      </c>
      <c r="D1101" s="271" t="s">
        <v>3804</v>
      </c>
      <c r="E1101" s="204"/>
      <c r="F1101" s="204">
        <v>13.5</v>
      </c>
      <c r="G1101" s="205">
        <v>5919.5399999996498</v>
      </c>
      <c r="H1101" s="192" t="s">
        <v>3805</v>
      </c>
    </row>
    <row r="1102" spans="1:8" ht="20" customHeight="1">
      <c r="A1102" s="185">
        <v>31</v>
      </c>
      <c r="B1102" s="193" t="s">
        <v>1068</v>
      </c>
      <c r="C1102" s="210" t="s">
        <v>3803</v>
      </c>
      <c r="D1102" s="271" t="s">
        <v>3804</v>
      </c>
      <c r="E1102" s="204"/>
      <c r="F1102" s="204">
        <v>31.5</v>
      </c>
      <c r="G1102" s="205">
        <v>10523.039999999701</v>
      </c>
      <c r="H1102" s="192" t="s">
        <v>3805</v>
      </c>
    </row>
    <row r="1103" spans="1:8" ht="20" customHeight="1">
      <c r="A1103" s="185">
        <v>31</v>
      </c>
      <c r="B1103" s="193" t="s">
        <v>1068</v>
      </c>
      <c r="C1103" s="210" t="s">
        <v>3803</v>
      </c>
      <c r="D1103" s="271" t="s">
        <v>3804</v>
      </c>
      <c r="E1103" s="204"/>
      <c r="F1103" s="204">
        <v>9</v>
      </c>
      <c r="G1103" s="205">
        <v>19282.769999999698</v>
      </c>
      <c r="H1103" s="192" t="s">
        <v>3805</v>
      </c>
    </row>
    <row r="1104" spans="1:8" ht="20" customHeight="1">
      <c r="A1104" s="185">
        <v>31</v>
      </c>
      <c r="B1104" s="193" t="s">
        <v>1068</v>
      </c>
      <c r="C1104" s="210" t="s">
        <v>3803</v>
      </c>
      <c r="D1104" s="271" t="s">
        <v>3804</v>
      </c>
      <c r="E1104" s="204"/>
      <c r="F1104" s="204">
        <v>4.5</v>
      </c>
      <c r="G1104" s="205">
        <v>12078.2699999997</v>
      </c>
      <c r="H1104" s="192" t="s">
        <v>3805</v>
      </c>
    </row>
    <row r="1105" spans="1:8" ht="20" customHeight="1">
      <c r="A1105" s="185">
        <v>31</v>
      </c>
      <c r="B1105" s="193" t="s">
        <v>1068</v>
      </c>
      <c r="C1105" s="210" t="s">
        <v>3803</v>
      </c>
      <c r="D1105" s="271" t="s">
        <v>3804</v>
      </c>
      <c r="E1105" s="204"/>
      <c r="F1105" s="204">
        <v>24.3</v>
      </c>
      <c r="G1105" s="205">
        <v>56505.219999999703</v>
      </c>
      <c r="H1105" s="192" t="s">
        <v>3805</v>
      </c>
    </row>
    <row r="1106" spans="1:8" ht="20" customHeight="1">
      <c r="A1106" s="185">
        <v>31</v>
      </c>
      <c r="B1106" s="193" t="s">
        <v>1068</v>
      </c>
      <c r="C1106" s="210" t="s">
        <v>3803</v>
      </c>
      <c r="D1106" s="271" t="s">
        <v>3804</v>
      </c>
      <c r="E1106" s="204"/>
      <c r="F1106" s="204">
        <v>1.8</v>
      </c>
      <c r="G1106" s="205">
        <v>46503.4199999997</v>
      </c>
      <c r="H1106" s="192" t="s">
        <v>3805</v>
      </c>
    </row>
    <row r="1107" spans="1:8" ht="20" customHeight="1">
      <c r="A1107" s="185">
        <v>31</v>
      </c>
      <c r="B1107" s="193" t="s">
        <v>1068</v>
      </c>
      <c r="C1107" s="210" t="s">
        <v>3803</v>
      </c>
      <c r="D1107" s="271" t="s">
        <v>3804</v>
      </c>
      <c r="E1107" s="204"/>
      <c r="F1107" s="204">
        <v>15</v>
      </c>
      <c r="G1107" s="205">
        <v>51838.4199999997</v>
      </c>
      <c r="H1107" s="192" t="s">
        <v>3805</v>
      </c>
    </row>
    <row r="1108" spans="1:8" ht="20" customHeight="1">
      <c r="A1108" s="185">
        <v>31</v>
      </c>
      <c r="B1108" s="193" t="s">
        <v>1068</v>
      </c>
      <c r="C1108" s="210" t="s">
        <v>3803</v>
      </c>
      <c r="D1108" s="271" t="s">
        <v>3804</v>
      </c>
      <c r="E1108" s="204"/>
      <c r="F1108" s="204">
        <v>4.5</v>
      </c>
      <c r="G1108" s="205">
        <v>51833.9199999997</v>
      </c>
      <c r="H1108" s="192" t="s">
        <v>3805</v>
      </c>
    </row>
    <row r="1109" spans="1:8" ht="20" customHeight="1">
      <c r="A1109" s="185">
        <v>31</v>
      </c>
      <c r="B1109" s="193" t="s">
        <v>1068</v>
      </c>
      <c r="C1109" s="210" t="s">
        <v>3803</v>
      </c>
      <c r="D1109" s="271" t="s">
        <v>3804</v>
      </c>
      <c r="E1109" s="204"/>
      <c r="F1109" s="204">
        <v>103.52</v>
      </c>
      <c r="G1109" s="205">
        <v>17291.34</v>
      </c>
      <c r="H1109" s="192" t="s">
        <v>3805</v>
      </c>
    </row>
    <row r="1110" spans="1:8" ht="20" customHeight="1">
      <c r="A1110" s="185">
        <v>31</v>
      </c>
      <c r="B1110" s="193" t="s">
        <v>1068</v>
      </c>
      <c r="C1110" s="210" t="s">
        <v>3803</v>
      </c>
      <c r="D1110" s="271" t="s">
        <v>3804</v>
      </c>
      <c r="E1110" s="204"/>
      <c r="F1110" s="204">
        <v>4.5</v>
      </c>
      <c r="G1110" s="205">
        <v>33247.47</v>
      </c>
      <c r="H1110" s="192" t="s">
        <v>3805</v>
      </c>
    </row>
    <row r="1111" spans="1:8" ht="20" customHeight="1">
      <c r="A1111" s="185">
        <v>31</v>
      </c>
      <c r="B1111" s="193" t="s">
        <v>1068</v>
      </c>
      <c r="C1111" s="210" t="s">
        <v>3803</v>
      </c>
      <c r="D1111" s="271" t="s">
        <v>3804</v>
      </c>
      <c r="E1111" s="204"/>
      <c r="F1111" s="204">
        <v>4.5</v>
      </c>
      <c r="G1111" s="205">
        <v>29093.07</v>
      </c>
      <c r="H1111" s="192" t="s">
        <v>3805</v>
      </c>
    </row>
    <row r="1112" spans="1:8" ht="20" customHeight="1">
      <c r="A1112" s="185">
        <v>31</v>
      </c>
      <c r="B1112" s="193" t="s">
        <v>1068</v>
      </c>
      <c r="C1112" s="210" t="s">
        <v>3803</v>
      </c>
      <c r="D1112" s="271" t="s">
        <v>3804</v>
      </c>
      <c r="E1112" s="204"/>
      <c r="F1112" s="204">
        <v>18</v>
      </c>
      <c r="G1112" s="205">
        <v>8248.0699999998305</v>
      </c>
      <c r="H1112" s="192" t="s">
        <v>3805</v>
      </c>
    </row>
    <row r="1113" spans="1:8" ht="20" customHeight="1">
      <c r="A1113" s="185">
        <v>31</v>
      </c>
      <c r="B1113" s="193" t="s">
        <v>1068</v>
      </c>
      <c r="C1113" s="210" t="s">
        <v>3803</v>
      </c>
      <c r="D1113" s="271" t="s">
        <v>3804</v>
      </c>
      <c r="E1113" s="204"/>
      <c r="F1113" s="204">
        <v>72</v>
      </c>
      <c r="G1113" s="205">
        <v>22897.879999999801</v>
      </c>
      <c r="H1113" s="192" t="s">
        <v>3805</v>
      </c>
    </row>
    <row r="1114" spans="1:8" ht="20" customHeight="1">
      <c r="A1114" s="185">
        <v>31</v>
      </c>
      <c r="B1114" s="193" t="s">
        <v>1068</v>
      </c>
      <c r="C1114" s="210" t="s">
        <v>4238</v>
      </c>
      <c r="D1114" s="271" t="s">
        <v>3804</v>
      </c>
      <c r="E1114" s="204"/>
      <c r="F1114" s="204">
        <v>100</v>
      </c>
      <c r="G1114" s="205">
        <v>22797.879999999801</v>
      </c>
      <c r="H1114" s="192" t="s">
        <v>3805</v>
      </c>
    </row>
    <row r="1115" spans="1:8" ht="20" customHeight="1">
      <c r="A1115" s="185">
        <v>31</v>
      </c>
      <c r="B1115" s="193" t="s">
        <v>1068</v>
      </c>
      <c r="C1115" s="210" t="s">
        <v>3803</v>
      </c>
      <c r="D1115" s="271" t="s">
        <v>3804</v>
      </c>
      <c r="E1115" s="204"/>
      <c r="F1115" s="204">
        <v>31.5</v>
      </c>
      <c r="G1115" s="205">
        <v>277328.40000000002</v>
      </c>
      <c r="H1115" s="192" t="s">
        <v>3805</v>
      </c>
    </row>
    <row r="1116" spans="1:8" ht="20" customHeight="1">
      <c r="A1116" s="185">
        <v>31</v>
      </c>
      <c r="B1116" s="212" t="s">
        <v>12</v>
      </c>
      <c r="C1116" s="210" t="s">
        <v>3803</v>
      </c>
      <c r="D1116" s="271" t="s">
        <v>3804</v>
      </c>
      <c r="E1116" s="204"/>
      <c r="F1116" s="204">
        <v>9</v>
      </c>
      <c r="G1116" s="205">
        <v>257319.4</v>
      </c>
      <c r="H1116" s="192" t="s">
        <v>3805</v>
      </c>
    </row>
    <row r="1117" spans="1:8" ht="20" customHeight="1">
      <c r="A1117" s="185">
        <v>31</v>
      </c>
      <c r="B1117" s="212" t="s">
        <v>12</v>
      </c>
      <c r="C1117" s="210" t="s">
        <v>3803</v>
      </c>
      <c r="D1117" s="271" t="s">
        <v>3804</v>
      </c>
      <c r="E1117" s="204"/>
      <c r="F1117" s="204">
        <v>17.100000000000001</v>
      </c>
      <c r="G1117" s="205">
        <v>226916.05</v>
      </c>
      <c r="H1117" s="192" t="s">
        <v>3805</v>
      </c>
    </row>
    <row r="1118" spans="1:8" ht="20" customHeight="1">
      <c r="A1118" s="185">
        <v>31</v>
      </c>
      <c r="B1118" s="212" t="s">
        <v>12</v>
      </c>
      <c r="C1118" s="210" t="s">
        <v>4239</v>
      </c>
      <c r="D1118" s="271" t="s">
        <v>3804</v>
      </c>
      <c r="E1118" s="204"/>
      <c r="F1118" s="204">
        <v>705</v>
      </c>
      <c r="G1118" s="205">
        <v>226211.05</v>
      </c>
      <c r="H1118" s="192" t="s">
        <v>3818</v>
      </c>
    </row>
    <row r="1119" spans="1:8" ht="20" customHeight="1">
      <c r="A1119" s="185">
        <v>31</v>
      </c>
      <c r="B1119" s="212" t="s">
        <v>12</v>
      </c>
      <c r="C1119" s="210" t="s">
        <v>4240</v>
      </c>
      <c r="D1119" s="271" t="s">
        <v>3804</v>
      </c>
      <c r="E1119" s="204"/>
      <c r="F1119" s="204">
        <v>600</v>
      </c>
      <c r="G1119" s="205">
        <v>225611.05</v>
      </c>
      <c r="H1119" s="192" t="s">
        <v>3818</v>
      </c>
    </row>
    <row r="1120" spans="1:8" ht="20" customHeight="1">
      <c r="A1120" s="185">
        <v>31</v>
      </c>
      <c r="B1120" s="212" t="s">
        <v>12</v>
      </c>
      <c r="C1120" s="210" t="s">
        <v>3803</v>
      </c>
      <c r="D1120" s="271" t="s">
        <v>3804</v>
      </c>
      <c r="E1120" s="204"/>
      <c r="F1120" s="204">
        <v>31.5</v>
      </c>
      <c r="G1120" s="205">
        <v>215306.68</v>
      </c>
      <c r="H1120" s="192" t="s">
        <v>3805</v>
      </c>
    </row>
    <row r="1121" spans="1:8" ht="20" customHeight="1">
      <c r="A1121" s="185">
        <v>31</v>
      </c>
      <c r="B1121" s="212" t="s">
        <v>12</v>
      </c>
      <c r="C1121" s="210" t="s">
        <v>3803</v>
      </c>
      <c r="D1121" s="271" t="s">
        <v>3804</v>
      </c>
      <c r="E1121" s="204"/>
      <c r="F1121" s="204">
        <v>1.8</v>
      </c>
      <c r="G1121" s="205">
        <v>175304.88</v>
      </c>
      <c r="H1121" s="192" t="s">
        <v>3805</v>
      </c>
    </row>
    <row r="1122" spans="1:8" ht="20" customHeight="1">
      <c r="A1122" s="185">
        <v>31</v>
      </c>
      <c r="B1122" s="212" t="s">
        <v>12</v>
      </c>
      <c r="C1122" s="210" t="s">
        <v>3803</v>
      </c>
      <c r="D1122" s="271" t="s">
        <v>3804</v>
      </c>
      <c r="E1122" s="204"/>
      <c r="F1122" s="204">
        <v>1.8</v>
      </c>
      <c r="G1122" s="205">
        <v>172303.08</v>
      </c>
      <c r="H1122" s="192" t="s">
        <v>3805</v>
      </c>
    </row>
    <row r="1123" spans="1:8" ht="20" customHeight="1">
      <c r="A1123" s="185">
        <v>31</v>
      </c>
      <c r="B1123" s="212" t="s">
        <v>12</v>
      </c>
      <c r="C1123" s="210" t="s">
        <v>3803</v>
      </c>
      <c r="D1123" s="271" t="s">
        <v>3804</v>
      </c>
      <c r="E1123" s="204"/>
      <c r="F1123" s="204">
        <v>49.5</v>
      </c>
      <c r="G1123" s="205">
        <v>159606.14000000001</v>
      </c>
      <c r="H1123" s="192" t="s">
        <v>3805</v>
      </c>
    </row>
    <row r="1124" spans="1:8" ht="20" customHeight="1">
      <c r="A1124" s="185">
        <v>31</v>
      </c>
      <c r="B1124" s="212" t="s">
        <v>12</v>
      </c>
      <c r="C1124" s="210" t="s">
        <v>3803</v>
      </c>
      <c r="D1124" s="271" t="s">
        <v>3804</v>
      </c>
      <c r="E1124" s="204"/>
      <c r="F1124" s="204">
        <v>4.5</v>
      </c>
      <c r="G1124" s="205">
        <v>143892.17000000001</v>
      </c>
      <c r="H1124" s="192" t="s">
        <v>3805</v>
      </c>
    </row>
    <row r="1125" spans="1:8" ht="20" customHeight="1">
      <c r="A1125" s="185">
        <v>31</v>
      </c>
      <c r="B1125" s="212" t="s">
        <v>12</v>
      </c>
      <c r="C1125" s="210" t="s">
        <v>3803</v>
      </c>
      <c r="D1125" s="271" t="s">
        <v>3804</v>
      </c>
      <c r="E1125" s="204"/>
      <c r="F1125" s="204">
        <v>26.1</v>
      </c>
      <c r="G1125" s="205">
        <v>133816.26999999999</v>
      </c>
      <c r="H1125" s="192" t="s">
        <v>3805</v>
      </c>
    </row>
    <row r="1126" spans="1:8" ht="20" customHeight="1">
      <c r="A1126" s="185">
        <v>31</v>
      </c>
      <c r="B1126" s="212" t="s">
        <v>12</v>
      </c>
      <c r="C1126" s="210" t="s">
        <v>3803</v>
      </c>
      <c r="D1126" s="271" t="s">
        <v>3804</v>
      </c>
      <c r="E1126" s="204"/>
      <c r="F1126" s="204">
        <v>19.8</v>
      </c>
      <c r="G1126" s="205">
        <v>113027.58</v>
      </c>
      <c r="H1126" s="192" t="s">
        <v>3805</v>
      </c>
    </row>
    <row r="1127" spans="1:8" ht="20" customHeight="1">
      <c r="A1127" s="185">
        <v>31</v>
      </c>
      <c r="B1127" s="212" t="s">
        <v>12</v>
      </c>
      <c r="C1127" s="210" t="s">
        <v>3803</v>
      </c>
      <c r="D1127" s="271" t="s">
        <v>3804</v>
      </c>
      <c r="E1127" s="204"/>
      <c r="F1127" s="204">
        <v>4.5</v>
      </c>
      <c r="G1127" s="205">
        <v>110373.08</v>
      </c>
      <c r="H1127" s="192" t="s">
        <v>3805</v>
      </c>
    </row>
    <row r="1128" spans="1:8" ht="20" customHeight="1">
      <c r="A1128" s="185">
        <v>31</v>
      </c>
      <c r="B1128" s="212" t="s">
        <v>12</v>
      </c>
      <c r="C1128" s="210" t="s">
        <v>3803</v>
      </c>
      <c r="D1128" s="271" t="s">
        <v>3804</v>
      </c>
      <c r="E1128" s="204"/>
      <c r="F1128" s="204">
        <v>39.6</v>
      </c>
      <c r="G1128" s="205">
        <v>89022.46</v>
      </c>
      <c r="H1128" s="192" t="s">
        <v>3805</v>
      </c>
    </row>
    <row r="1129" spans="1:8" ht="20" customHeight="1">
      <c r="A1129" s="185">
        <v>31</v>
      </c>
      <c r="B1129" s="212" t="s">
        <v>13</v>
      </c>
      <c r="C1129" s="210" t="s">
        <v>3803</v>
      </c>
      <c r="D1129" s="271" t="s">
        <v>3804</v>
      </c>
      <c r="E1129" s="204"/>
      <c r="F1129" s="204">
        <v>108.9</v>
      </c>
      <c r="G1129" s="205">
        <v>15238.86</v>
      </c>
      <c r="H1129" s="192" t="s">
        <v>3805</v>
      </c>
    </row>
    <row r="1130" spans="1:8" ht="20" customHeight="1">
      <c r="A1130" s="185">
        <v>31</v>
      </c>
      <c r="B1130" s="212" t="s">
        <v>13</v>
      </c>
      <c r="C1130" s="210" t="s">
        <v>3803</v>
      </c>
      <c r="D1130" s="271" t="s">
        <v>3804</v>
      </c>
      <c r="E1130" s="204"/>
      <c r="F1130" s="204">
        <v>15.3</v>
      </c>
      <c r="G1130" s="205">
        <v>3485.0599999999899</v>
      </c>
      <c r="H1130" s="192" t="s">
        <v>3805</v>
      </c>
    </row>
    <row r="1131" spans="1:8" ht="20" customHeight="1">
      <c r="A1131" s="185">
        <v>31</v>
      </c>
      <c r="B1131" s="212" t="s">
        <v>13</v>
      </c>
      <c r="C1131" s="210" t="s">
        <v>3803</v>
      </c>
      <c r="D1131" s="271" t="s">
        <v>3804</v>
      </c>
      <c r="E1131" s="204"/>
      <c r="F1131" s="204">
        <v>19.8</v>
      </c>
      <c r="G1131" s="205">
        <v>149458.34</v>
      </c>
      <c r="H1131" s="192" t="s">
        <v>3805</v>
      </c>
    </row>
    <row r="1132" spans="1:8" ht="20" customHeight="1">
      <c r="A1132" s="185">
        <v>31</v>
      </c>
      <c r="B1132" s="212" t="s">
        <v>13</v>
      </c>
      <c r="C1132" s="210" t="s">
        <v>3803</v>
      </c>
      <c r="D1132" s="271" t="s">
        <v>3804</v>
      </c>
      <c r="E1132" s="204"/>
      <c r="F1132" s="204">
        <v>4.5</v>
      </c>
      <c r="G1132" s="205">
        <v>148184.84</v>
      </c>
      <c r="H1132" s="192" t="s">
        <v>3805</v>
      </c>
    </row>
    <row r="1133" spans="1:8" ht="20" customHeight="1">
      <c r="A1133" s="185">
        <v>31</v>
      </c>
      <c r="B1133" s="212" t="s">
        <v>13</v>
      </c>
      <c r="C1133" s="210" t="s">
        <v>3803</v>
      </c>
      <c r="D1133" s="271" t="s">
        <v>3804</v>
      </c>
      <c r="E1133" s="204"/>
      <c r="F1133" s="204">
        <v>15.3</v>
      </c>
      <c r="G1133" s="205">
        <v>128436.7</v>
      </c>
      <c r="H1133" s="192" t="s">
        <v>3805</v>
      </c>
    </row>
    <row r="1134" spans="1:8" ht="20" customHeight="1">
      <c r="A1134" s="185">
        <v>31</v>
      </c>
      <c r="B1134" s="212" t="s">
        <v>13</v>
      </c>
      <c r="C1134" s="210" t="s">
        <v>3803</v>
      </c>
      <c r="D1134" s="271" t="s">
        <v>3804</v>
      </c>
      <c r="E1134" s="204"/>
      <c r="F1134" s="204">
        <v>1.8</v>
      </c>
      <c r="G1134" s="205">
        <v>126834.9</v>
      </c>
      <c r="H1134" s="192" t="s">
        <v>3805</v>
      </c>
    </row>
    <row r="1135" spans="1:8" ht="20" customHeight="1">
      <c r="A1135" s="185">
        <v>44</v>
      </c>
      <c r="B1135" s="193" t="s">
        <v>1048</v>
      </c>
      <c r="C1135" s="202" t="s">
        <v>4241</v>
      </c>
      <c r="D1135" s="203" t="s">
        <v>3804</v>
      </c>
      <c r="E1135" s="204"/>
      <c r="F1135" s="204">
        <v>10000</v>
      </c>
      <c r="G1135" s="205">
        <v>35119.89</v>
      </c>
      <c r="H1135" s="192" t="s">
        <v>3816</v>
      </c>
    </row>
    <row r="1136" spans="1:8" ht="20" customHeight="1">
      <c r="A1136" s="185">
        <v>44</v>
      </c>
      <c r="B1136" s="193" t="s">
        <v>1048</v>
      </c>
      <c r="C1136" s="202" t="s">
        <v>4242</v>
      </c>
      <c r="D1136" s="203" t="s">
        <v>3804</v>
      </c>
      <c r="E1136" s="204"/>
      <c r="F1136" s="204">
        <v>6600</v>
      </c>
      <c r="G1136" s="205">
        <v>3519.89</v>
      </c>
      <c r="H1136" s="192" t="s">
        <v>1083</v>
      </c>
    </row>
    <row r="1137" spans="1:8" ht="20" customHeight="1">
      <c r="A1137" s="185">
        <v>44</v>
      </c>
      <c r="B1137" s="193" t="s">
        <v>1064</v>
      </c>
      <c r="C1137" s="202" t="s">
        <v>4243</v>
      </c>
      <c r="D1137" s="203" t="s">
        <v>3804</v>
      </c>
      <c r="E1137" s="204"/>
      <c r="F1137" s="204">
        <v>500</v>
      </c>
      <c r="G1137" s="205">
        <v>88190.35</v>
      </c>
      <c r="H1137" s="192" t="s">
        <v>1047</v>
      </c>
    </row>
    <row r="1138" spans="1:8" ht="20" customHeight="1">
      <c r="A1138" s="185">
        <v>44</v>
      </c>
      <c r="B1138" s="193" t="s">
        <v>1064</v>
      </c>
      <c r="C1138" s="210" t="s">
        <v>3972</v>
      </c>
      <c r="D1138" s="203" t="s">
        <v>3804</v>
      </c>
      <c r="E1138" s="204"/>
      <c r="F1138" s="204">
        <v>3080</v>
      </c>
      <c r="G1138" s="205">
        <v>38610.35</v>
      </c>
      <c r="H1138" s="192" t="s">
        <v>1053</v>
      </c>
    </row>
    <row r="1139" spans="1:8" ht="20" customHeight="1">
      <c r="A1139" s="185">
        <v>44</v>
      </c>
      <c r="B1139" s="193" t="s">
        <v>1065</v>
      </c>
      <c r="C1139" s="210" t="s">
        <v>4244</v>
      </c>
      <c r="D1139" s="203" t="s">
        <v>3804</v>
      </c>
      <c r="E1139" s="204"/>
      <c r="F1139" s="204">
        <v>1000</v>
      </c>
      <c r="G1139" s="205">
        <v>10055.969999999999</v>
      </c>
      <c r="H1139" s="192" t="s">
        <v>1079</v>
      </c>
    </row>
    <row r="1140" spans="1:8" ht="20" customHeight="1">
      <c r="A1140" s="185">
        <v>1</v>
      </c>
      <c r="B1140" s="193" t="s">
        <v>14</v>
      </c>
      <c r="C1140" s="200" t="s">
        <v>3803</v>
      </c>
      <c r="D1140" s="195" t="s">
        <v>3804</v>
      </c>
      <c r="E1140" s="201"/>
      <c r="F1140" s="201">
        <v>3</v>
      </c>
      <c r="G1140" s="197">
        <v>51549.55</v>
      </c>
      <c r="H1140" s="192" t="s">
        <v>3805</v>
      </c>
    </row>
    <row r="1141" spans="1:8" ht="20" customHeight="1">
      <c r="A1141" s="185">
        <v>2</v>
      </c>
      <c r="B1141" s="212" t="s">
        <v>14</v>
      </c>
      <c r="C1141" s="219" t="s">
        <v>3803</v>
      </c>
      <c r="D1141" s="203" t="s">
        <v>3804</v>
      </c>
      <c r="E1141" s="218"/>
      <c r="F1141" s="218">
        <v>12</v>
      </c>
      <c r="G1141" s="205">
        <v>37926.86</v>
      </c>
      <c r="H1141" s="192" t="s">
        <v>3805</v>
      </c>
    </row>
    <row r="1142" spans="1:8" ht="20" customHeight="1">
      <c r="A1142" s="185">
        <v>2</v>
      </c>
      <c r="B1142" s="212" t="s">
        <v>14</v>
      </c>
      <c r="C1142" s="219" t="s">
        <v>3803</v>
      </c>
      <c r="D1142" s="203" t="s">
        <v>3804</v>
      </c>
      <c r="E1142" s="218"/>
      <c r="F1142" s="218">
        <v>9</v>
      </c>
      <c r="G1142" s="205">
        <v>45917.86</v>
      </c>
      <c r="H1142" s="192" t="s">
        <v>3805</v>
      </c>
    </row>
    <row r="1143" spans="1:8" ht="20" customHeight="1">
      <c r="A1143" s="185">
        <v>2</v>
      </c>
      <c r="B1143" s="212" t="s">
        <v>14</v>
      </c>
      <c r="C1143" s="219" t="s">
        <v>3803</v>
      </c>
      <c r="D1143" s="203" t="s">
        <v>3804</v>
      </c>
      <c r="E1143" s="218"/>
      <c r="F1143" s="218">
        <v>15</v>
      </c>
      <c r="G1143" s="205">
        <v>145902.85999999999</v>
      </c>
      <c r="H1143" s="192" t="s">
        <v>3805</v>
      </c>
    </row>
    <row r="1144" spans="1:8" ht="20" customHeight="1">
      <c r="A1144" s="185">
        <v>2</v>
      </c>
      <c r="B1144" s="212" t="s">
        <v>14</v>
      </c>
      <c r="C1144" s="219" t="s">
        <v>3803</v>
      </c>
      <c r="D1144" s="203" t="s">
        <v>3804</v>
      </c>
      <c r="E1144" s="218"/>
      <c r="F1144" s="218">
        <v>15</v>
      </c>
      <c r="G1144" s="205">
        <v>7639.31</v>
      </c>
      <c r="H1144" s="192" t="s">
        <v>3805</v>
      </c>
    </row>
    <row r="1145" spans="1:8" ht="20" customHeight="1">
      <c r="A1145" s="185">
        <v>2</v>
      </c>
      <c r="B1145" s="212" t="s">
        <v>14</v>
      </c>
      <c r="C1145" s="219" t="s">
        <v>3803</v>
      </c>
      <c r="D1145" s="203" t="s">
        <v>3804</v>
      </c>
      <c r="E1145" s="218"/>
      <c r="F1145" s="218">
        <v>9</v>
      </c>
      <c r="G1145" s="205">
        <v>7630.31</v>
      </c>
      <c r="H1145" s="192" t="s">
        <v>3805</v>
      </c>
    </row>
    <row r="1146" spans="1:8" ht="20" customHeight="1">
      <c r="A1146" s="185">
        <v>2</v>
      </c>
      <c r="B1146" s="212" t="s">
        <v>14</v>
      </c>
      <c r="C1146" s="219" t="s">
        <v>3803</v>
      </c>
      <c r="D1146" s="203" t="s">
        <v>3804</v>
      </c>
      <c r="E1146" s="218"/>
      <c r="F1146" s="218">
        <v>15</v>
      </c>
      <c r="G1146" s="205">
        <v>7015.31</v>
      </c>
      <c r="H1146" s="192" t="s">
        <v>3805</v>
      </c>
    </row>
    <row r="1147" spans="1:8" ht="20" customHeight="1">
      <c r="A1147" s="185">
        <v>2</v>
      </c>
      <c r="B1147" s="212" t="s">
        <v>14</v>
      </c>
      <c r="C1147" s="219" t="s">
        <v>3803</v>
      </c>
      <c r="D1147" s="203" t="s">
        <v>3804</v>
      </c>
      <c r="E1147" s="218"/>
      <c r="F1147" s="218">
        <v>9</v>
      </c>
      <c r="G1147" s="205">
        <v>36814.31</v>
      </c>
      <c r="H1147" s="192" t="s">
        <v>3805</v>
      </c>
    </row>
    <row r="1148" spans="1:8" ht="20" customHeight="1">
      <c r="A1148" s="185">
        <v>2</v>
      </c>
      <c r="B1148" s="212" t="s">
        <v>14</v>
      </c>
      <c r="C1148" s="219" t="s">
        <v>3803</v>
      </c>
      <c r="D1148" s="203" t="s">
        <v>3804</v>
      </c>
      <c r="E1148" s="218"/>
      <c r="F1148" s="218">
        <v>15</v>
      </c>
      <c r="G1148" s="205">
        <v>36799.31</v>
      </c>
      <c r="H1148" s="192" t="s">
        <v>3805</v>
      </c>
    </row>
    <row r="1149" spans="1:8" ht="20" customHeight="1">
      <c r="A1149" s="185">
        <v>2</v>
      </c>
      <c r="B1149" s="212" t="s">
        <v>14</v>
      </c>
      <c r="C1149" s="219" t="s">
        <v>4245</v>
      </c>
      <c r="D1149" s="265" t="s">
        <v>3804</v>
      </c>
      <c r="E1149" s="218"/>
      <c r="F1149" s="218">
        <v>707.2</v>
      </c>
      <c r="G1149" s="205">
        <v>104569.68</v>
      </c>
      <c r="H1149" s="192" t="s">
        <v>3810</v>
      </c>
    </row>
    <row r="1150" spans="1:8" ht="20" customHeight="1">
      <c r="A1150" s="185">
        <v>2</v>
      </c>
      <c r="B1150" s="212" t="s">
        <v>14</v>
      </c>
      <c r="C1150" s="219" t="s">
        <v>4246</v>
      </c>
      <c r="D1150" s="265" t="s">
        <v>3804</v>
      </c>
      <c r="E1150" s="218"/>
      <c r="F1150" s="218">
        <v>17853.3</v>
      </c>
      <c r="G1150" s="205">
        <v>64499.61</v>
      </c>
      <c r="H1150" s="192" t="s">
        <v>1097</v>
      </c>
    </row>
    <row r="1151" spans="1:8" ht="20" customHeight="1">
      <c r="A1151" s="185">
        <v>2</v>
      </c>
      <c r="B1151" s="212" t="s">
        <v>14</v>
      </c>
      <c r="C1151" s="219" t="s">
        <v>3803</v>
      </c>
      <c r="D1151" s="265" t="s">
        <v>3804</v>
      </c>
      <c r="E1151" s="218"/>
      <c r="F1151" s="218">
        <v>4.5</v>
      </c>
      <c r="G1151" s="205">
        <v>64495.11</v>
      </c>
      <c r="H1151" s="192" t="s">
        <v>3805</v>
      </c>
    </row>
    <row r="1152" spans="1:8" ht="20" customHeight="1">
      <c r="A1152" s="185">
        <v>2</v>
      </c>
      <c r="B1152" s="212" t="s">
        <v>14</v>
      </c>
      <c r="C1152" s="219" t="s">
        <v>3803</v>
      </c>
      <c r="D1152" s="203" t="s">
        <v>3804</v>
      </c>
      <c r="E1152" s="218"/>
      <c r="F1152" s="218">
        <v>9</v>
      </c>
      <c r="G1152" s="205">
        <v>49486.11</v>
      </c>
      <c r="H1152" s="192" t="s">
        <v>3805</v>
      </c>
    </row>
    <row r="1153" spans="1:8" ht="20" customHeight="1">
      <c r="A1153" s="185">
        <v>2</v>
      </c>
      <c r="B1153" s="212" t="s">
        <v>14</v>
      </c>
      <c r="C1153" s="219" t="s">
        <v>3803</v>
      </c>
      <c r="D1153" s="203" t="s">
        <v>3804</v>
      </c>
      <c r="E1153" s="218"/>
      <c r="F1153" s="218">
        <v>9</v>
      </c>
      <c r="G1153" s="205">
        <v>49477.11</v>
      </c>
      <c r="H1153" s="192" t="s">
        <v>3805</v>
      </c>
    </row>
    <row r="1154" spans="1:8" ht="20" customHeight="1">
      <c r="A1154" s="185">
        <v>2</v>
      </c>
      <c r="B1154" s="212" t="s">
        <v>14</v>
      </c>
      <c r="C1154" s="219" t="s">
        <v>3803</v>
      </c>
      <c r="D1154" s="203" t="s">
        <v>3804</v>
      </c>
      <c r="E1154" s="218"/>
      <c r="F1154" s="218">
        <v>4.5</v>
      </c>
      <c r="G1154" s="205">
        <v>68764.350000000006</v>
      </c>
      <c r="H1154" s="192" t="s">
        <v>3805</v>
      </c>
    </row>
    <row r="1155" spans="1:8" ht="20" customHeight="1">
      <c r="A1155" s="185">
        <v>3</v>
      </c>
      <c r="B1155" s="212" t="s">
        <v>14</v>
      </c>
      <c r="C1155" s="202" t="s">
        <v>4247</v>
      </c>
      <c r="D1155" s="203" t="s">
        <v>3804</v>
      </c>
      <c r="E1155" s="204"/>
      <c r="F1155" s="204">
        <v>80</v>
      </c>
      <c r="G1155" s="205">
        <v>8963.7800000000007</v>
      </c>
      <c r="H1155" s="192" t="s">
        <v>3805</v>
      </c>
    </row>
    <row r="1156" spans="1:8" ht="20" customHeight="1">
      <c r="A1156" s="185">
        <v>3</v>
      </c>
      <c r="B1156" s="212" t="s">
        <v>14</v>
      </c>
      <c r="C1156" s="202" t="s">
        <v>4247</v>
      </c>
      <c r="D1156" s="203" t="s">
        <v>3804</v>
      </c>
      <c r="E1156" s="204"/>
      <c r="F1156" s="204">
        <v>80</v>
      </c>
      <c r="G1156" s="205">
        <v>8624.44</v>
      </c>
      <c r="H1156" s="192" t="s">
        <v>3805</v>
      </c>
    </row>
    <row r="1157" spans="1:8" ht="20" customHeight="1">
      <c r="A1157" s="185">
        <v>4</v>
      </c>
      <c r="B1157" s="212" t="s">
        <v>14</v>
      </c>
      <c r="C1157" s="202" t="s">
        <v>3803</v>
      </c>
      <c r="D1157" s="203" t="s">
        <v>3804</v>
      </c>
      <c r="E1157" s="204"/>
      <c r="F1157" s="204">
        <v>9</v>
      </c>
      <c r="G1157" s="205">
        <v>8615.44</v>
      </c>
      <c r="H1157" s="192" t="s">
        <v>3805</v>
      </c>
    </row>
    <row r="1158" spans="1:8" ht="20" customHeight="1">
      <c r="A1158" s="185">
        <v>9</v>
      </c>
      <c r="B1158" s="212" t="s">
        <v>14</v>
      </c>
      <c r="C1158" s="229" t="s">
        <v>4248</v>
      </c>
      <c r="D1158" s="224" t="s">
        <v>3804</v>
      </c>
      <c r="E1158" s="226"/>
      <c r="F1158" s="226">
        <v>30000</v>
      </c>
      <c r="G1158" s="227">
        <v>410293.19000000099</v>
      </c>
      <c r="H1158" s="192" t="s">
        <v>1098</v>
      </c>
    </row>
    <row r="1159" spans="1:8" ht="20" customHeight="1">
      <c r="A1159" s="185">
        <v>9</v>
      </c>
      <c r="B1159" s="212" t="s">
        <v>14</v>
      </c>
      <c r="C1159" s="229" t="s">
        <v>4249</v>
      </c>
      <c r="D1159" s="224" t="s">
        <v>3804</v>
      </c>
      <c r="E1159" s="226"/>
      <c r="F1159" s="226">
        <v>172.9</v>
      </c>
      <c r="G1159" s="227">
        <v>408770.29000000103</v>
      </c>
      <c r="H1159" s="192" t="s">
        <v>3811</v>
      </c>
    </row>
    <row r="1160" spans="1:8" ht="20" customHeight="1">
      <c r="A1160" s="185">
        <v>9</v>
      </c>
      <c r="B1160" s="212" t="s">
        <v>14</v>
      </c>
      <c r="C1160" s="229" t="s">
        <v>4250</v>
      </c>
      <c r="D1160" s="224" t="s">
        <v>3804</v>
      </c>
      <c r="E1160" s="226"/>
      <c r="F1160" s="226">
        <v>1347.84</v>
      </c>
      <c r="G1160" s="227">
        <v>407382.450000001</v>
      </c>
      <c r="H1160" s="192" t="s">
        <v>3811</v>
      </c>
    </row>
    <row r="1161" spans="1:8" ht="20" customHeight="1">
      <c r="A1161" s="185">
        <v>9</v>
      </c>
      <c r="B1161" s="212" t="s">
        <v>14</v>
      </c>
      <c r="C1161" s="229" t="s">
        <v>4251</v>
      </c>
      <c r="D1161" s="224" t="s">
        <v>3804</v>
      </c>
      <c r="E1161" s="226"/>
      <c r="F1161" s="226">
        <v>3298.72</v>
      </c>
      <c r="G1161" s="227">
        <v>404083.73000000097</v>
      </c>
      <c r="H1161" s="192" t="s">
        <v>1053</v>
      </c>
    </row>
    <row r="1162" spans="1:8" ht="20" customHeight="1">
      <c r="A1162" s="185">
        <v>9</v>
      </c>
      <c r="B1162" s="212" t="s">
        <v>14</v>
      </c>
      <c r="C1162" s="229" t="s">
        <v>4252</v>
      </c>
      <c r="D1162" s="224" t="s">
        <v>3804</v>
      </c>
      <c r="E1162" s="226"/>
      <c r="F1162" s="226">
        <v>380</v>
      </c>
      <c r="G1162" s="227">
        <v>403703.73000000097</v>
      </c>
      <c r="H1162" s="192" t="s">
        <v>1053</v>
      </c>
    </row>
    <row r="1163" spans="1:8" ht="20" customHeight="1">
      <c r="A1163" s="185">
        <v>9</v>
      </c>
      <c r="B1163" s="212" t="s">
        <v>14</v>
      </c>
      <c r="C1163" s="229" t="s">
        <v>4253</v>
      </c>
      <c r="D1163" s="224" t="s">
        <v>3804</v>
      </c>
      <c r="E1163" s="226"/>
      <c r="F1163" s="226">
        <v>116692.93</v>
      </c>
      <c r="G1163" s="227">
        <v>138664.980000001</v>
      </c>
      <c r="H1163" s="192" t="s">
        <v>1087</v>
      </c>
    </row>
    <row r="1164" spans="1:8" ht="20" customHeight="1">
      <c r="A1164" s="185">
        <v>9</v>
      </c>
      <c r="B1164" s="212" t="s">
        <v>14</v>
      </c>
      <c r="C1164" s="229" t="s">
        <v>2230</v>
      </c>
      <c r="D1164" s="224" t="s">
        <v>3804</v>
      </c>
      <c r="E1164" s="226"/>
      <c r="F1164" s="226">
        <v>5000</v>
      </c>
      <c r="G1164" s="227">
        <v>109030.980000001</v>
      </c>
      <c r="H1164" s="192" t="s">
        <v>1116</v>
      </c>
    </row>
    <row r="1165" spans="1:8" ht="20" customHeight="1">
      <c r="A1165" s="185">
        <v>9</v>
      </c>
      <c r="B1165" s="212" t="s">
        <v>14</v>
      </c>
      <c r="C1165" s="229" t="s">
        <v>4047</v>
      </c>
      <c r="D1165" s="224" t="s">
        <v>3804</v>
      </c>
      <c r="E1165" s="226"/>
      <c r="F1165" s="226">
        <v>10000</v>
      </c>
      <c r="G1165" s="227">
        <v>99030.980000001</v>
      </c>
      <c r="H1165" s="192" t="s">
        <v>1124</v>
      </c>
    </row>
    <row r="1166" spans="1:8" ht="20" customHeight="1">
      <c r="A1166" s="185">
        <v>9</v>
      </c>
      <c r="B1166" s="212" t="s">
        <v>14</v>
      </c>
      <c r="C1166" s="229" t="s">
        <v>4254</v>
      </c>
      <c r="D1166" s="224" t="s">
        <v>3804</v>
      </c>
      <c r="E1166" s="226"/>
      <c r="F1166" s="226">
        <v>3600</v>
      </c>
      <c r="G1166" s="227">
        <v>88330.980000001</v>
      </c>
      <c r="H1166" s="192" t="s">
        <v>1075</v>
      </c>
    </row>
    <row r="1167" spans="1:8" ht="20" customHeight="1">
      <c r="A1167" s="185">
        <v>9</v>
      </c>
      <c r="B1167" s="212" t="s">
        <v>14</v>
      </c>
      <c r="C1167" s="229" t="s">
        <v>4255</v>
      </c>
      <c r="D1167" s="224" t="s">
        <v>3804</v>
      </c>
      <c r="E1167" s="226"/>
      <c r="F1167" s="226">
        <v>6259.91</v>
      </c>
      <c r="G1167" s="227">
        <v>82071.070000000997</v>
      </c>
      <c r="H1167" s="192" t="s">
        <v>1079</v>
      </c>
    </row>
    <row r="1168" spans="1:8" ht="20" customHeight="1">
      <c r="A1168" s="185">
        <v>9</v>
      </c>
      <c r="B1168" s="212" t="s">
        <v>14</v>
      </c>
      <c r="C1168" s="229" t="s">
        <v>4256</v>
      </c>
      <c r="D1168" s="224" t="s">
        <v>3804</v>
      </c>
      <c r="E1168" s="226"/>
      <c r="F1168" s="226">
        <v>600</v>
      </c>
      <c r="G1168" s="227">
        <v>81471.070000000997</v>
      </c>
      <c r="H1168" s="192" t="s">
        <v>1081</v>
      </c>
    </row>
    <row r="1169" spans="1:8" ht="20" customHeight="1">
      <c r="A1169" s="185">
        <v>9</v>
      </c>
      <c r="B1169" s="212" t="s">
        <v>14</v>
      </c>
      <c r="C1169" s="229" t="s">
        <v>4257</v>
      </c>
      <c r="D1169" s="224" t="s">
        <v>3804</v>
      </c>
      <c r="E1169" s="226"/>
      <c r="F1169" s="226">
        <v>28.1</v>
      </c>
      <c r="G1169" s="227">
        <v>924838.93000000098</v>
      </c>
      <c r="H1169" s="192" t="s">
        <v>1053</v>
      </c>
    </row>
    <row r="1170" spans="1:8" ht="20" customHeight="1">
      <c r="A1170" s="185">
        <v>9</v>
      </c>
      <c r="B1170" s="212" t="s">
        <v>14</v>
      </c>
      <c r="C1170" s="229" t="s">
        <v>4258</v>
      </c>
      <c r="D1170" s="224" t="s">
        <v>3804</v>
      </c>
      <c r="E1170" s="226"/>
      <c r="F1170" s="226">
        <v>295</v>
      </c>
      <c r="G1170" s="227">
        <v>924543.93000000098</v>
      </c>
      <c r="H1170" s="192" t="s">
        <v>1077</v>
      </c>
    </row>
    <row r="1171" spans="1:8" ht="20" customHeight="1">
      <c r="A1171" s="185">
        <v>9</v>
      </c>
      <c r="B1171" s="212" t="s">
        <v>14</v>
      </c>
      <c r="C1171" s="229" t="s">
        <v>4259</v>
      </c>
      <c r="D1171" s="224" t="s">
        <v>3804</v>
      </c>
      <c r="E1171" s="226"/>
      <c r="F1171" s="226">
        <v>685</v>
      </c>
      <c r="G1171" s="227">
        <v>180205.02000000101</v>
      </c>
      <c r="H1171" s="192" t="s">
        <v>1112</v>
      </c>
    </row>
    <row r="1172" spans="1:8" ht="20" customHeight="1">
      <c r="A1172" s="185">
        <v>9</v>
      </c>
      <c r="B1172" s="212" t="s">
        <v>14</v>
      </c>
      <c r="C1172" s="229" t="s">
        <v>4260</v>
      </c>
      <c r="D1172" s="224" t="s">
        <v>3804</v>
      </c>
      <c r="E1172" s="226"/>
      <c r="F1172" s="226">
        <v>1487</v>
      </c>
      <c r="G1172" s="227">
        <v>178718.02000000101</v>
      </c>
      <c r="H1172" s="192" t="s">
        <v>1053</v>
      </c>
    </row>
    <row r="1173" spans="1:8" ht="20" customHeight="1">
      <c r="A1173" s="185">
        <v>9</v>
      </c>
      <c r="B1173" s="212" t="s">
        <v>14</v>
      </c>
      <c r="C1173" s="229" t="s">
        <v>4261</v>
      </c>
      <c r="D1173" s="224" t="s">
        <v>3804</v>
      </c>
      <c r="E1173" s="226"/>
      <c r="F1173" s="226">
        <v>485</v>
      </c>
      <c r="G1173" s="227">
        <v>178233.02000000101</v>
      </c>
      <c r="H1173" s="192" t="s">
        <v>1053</v>
      </c>
    </row>
    <row r="1174" spans="1:8" ht="20" customHeight="1">
      <c r="A1174" s="185">
        <v>9</v>
      </c>
      <c r="B1174" s="212" t="s">
        <v>14</v>
      </c>
      <c r="C1174" s="229" t="s">
        <v>4262</v>
      </c>
      <c r="D1174" s="224" t="s">
        <v>3804</v>
      </c>
      <c r="E1174" s="226"/>
      <c r="F1174" s="226">
        <v>982.96</v>
      </c>
      <c r="G1174" s="227">
        <v>177206.06000000099</v>
      </c>
      <c r="H1174" s="192" t="s">
        <v>1053</v>
      </c>
    </row>
    <row r="1175" spans="1:8" ht="20" customHeight="1">
      <c r="A1175" s="185">
        <v>9</v>
      </c>
      <c r="B1175" s="212" t="s">
        <v>14</v>
      </c>
      <c r="C1175" s="229" t="s">
        <v>4263</v>
      </c>
      <c r="D1175" s="224" t="s">
        <v>3804</v>
      </c>
      <c r="E1175" s="226"/>
      <c r="F1175" s="226">
        <v>520</v>
      </c>
      <c r="G1175" s="227">
        <v>176686.06000000099</v>
      </c>
      <c r="H1175" s="192" t="s">
        <v>1053</v>
      </c>
    </row>
    <row r="1176" spans="1:8" ht="20" customHeight="1">
      <c r="A1176" s="185">
        <v>9</v>
      </c>
      <c r="B1176" s="212" t="s">
        <v>14</v>
      </c>
      <c r="C1176" s="229" t="s">
        <v>4264</v>
      </c>
      <c r="D1176" s="224" t="s">
        <v>3804</v>
      </c>
      <c r="E1176" s="226"/>
      <c r="F1176" s="226">
        <v>600</v>
      </c>
      <c r="G1176" s="227">
        <v>176086.06000000099</v>
      </c>
      <c r="H1176" s="192" t="s">
        <v>1053</v>
      </c>
    </row>
    <row r="1177" spans="1:8" ht="20" customHeight="1">
      <c r="A1177" s="185">
        <v>9</v>
      </c>
      <c r="B1177" s="212" t="s">
        <v>14</v>
      </c>
      <c r="C1177" s="229" t="s">
        <v>4265</v>
      </c>
      <c r="D1177" s="224" t="s">
        <v>3804</v>
      </c>
      <c r="E1177" s="226"/>
      <c r="F1177" s="226">
        <v>375</v>
      </c>
      <c r="G1177" s="227">
        <v>175711.06000000099</v>
      </c>
      <c r="H1177" s="192" t="s">
        <v>1053</v>
      </c>
    </row>
    <row r="1178" spans="1:8" ht="20" customHeight="1">
      <c r="A1178" s="185">
        <v>9</v>
      </c>
      <c r="B1178" s="212" t="s">
        <v>14</v>
      </c>
      <c r="C1178" s="229" t="s">
        <v>4266</v>
      </c>
      <c r="D1178" s="224" t="s">
        <v>3804</v>
      </c>
      <c r="E1178" s="226"/>
      <c r="F1178" s="226">
        <v>1140</v>
      </c>
      <c r="G1178" s="227">
        <v>159303.34000000099</v>
      </c>
      <c r="H1178" s="192" t="s">
        <v>1053</v>
      </c>
    </row>
    <row r="1179" spans="1:8" ht="20" customHeight="1">
      <c r="A1179" s="185">
        <v>9</v>
      </c>
      <c r="B1179" s="212" t="s">
        <v>14</v>
      </c>
      <c r="C1179" s="229" t="s">
        <v>4267</v>
      </c>
      <c r="D1179" s="224" t="s">
        <v>3804</v>
      </c>
      <c r="E1179" s="226"/>
      <c r="F1179" s="226">
        <v>6603.58</v>
      </c>
      <c r="G1179" s="227">
        <v>150566.760000001</v>
      </c>
      <c r="H1179" s="192" t="s">
        <v>1053</v>
      </c>
    </row>
    <row r="1180" spans="1:8" ht="20" customHeight="1">
      <c r="A1180" s="185">
        <v>9</v>
      </c>
      <c r="B1180" s="212" t="s">
        <v>14</v>
      </c>
      <c r="C1180" s="229" t="s">
        <v>4268</v>
      </c>
      <c r="D1180" s="224" t="s">
        <v>3804</v>
      </c>
      <c r="E1180" s="226"/>
      <c r="F1180" s="226">
        <v>15597</v>
      </c>
      <c r="G1180" s="227">
        <v>134969.760000001</v>
      </c>
      <c r="H1180" s="192" t="s">
        <v>1053</v>
      </c>
    </row>
    <row r="1181" spans="1:8" ht="20" customHeight="1">
      <c r="A1181" s="185">
        <v>9</v>
      </c>
      <c r="B1181" s="212" t="s">
        <v>14</v>
      </c>
      <c r="C1181" s="229" t="s">
        <v>4269</v>
      </c>
      <c r="D1181" s="224" t="s">
        <v>3804</v>
      </c>
      <c r="E1181" s="226"/>
      <c r="F1181" s="226">
        <v>26592.03</v>
      </c>
      <c r="G1181" s="227">
        <v>214059.71000000101</v>
      </c>
      <c r="H1181" s="192" t="s">
        <v>1053</v>
      </c>
    </row>
    <row r="1182" spans="1:8" ht="20" customHeight="1">
      <c r="A1182" s="185">
        <v>9</v>
      </c>
      <c r="B1182" s="212" t="s">
        <v>14</v>
      </c>
      <c r="C1182" s="229" t="s">
        <v>4270</v>
      </c>
      <c r="D1182" s="224" t="s">
        <v>3804</v>
      </c>
      <c r="E1182" s="226"/>
      <c r="F1182" s="226">
        <v>5038</v>
      </c>
      <c r="G1182" s="227">
        <v>199021.71000000101</v>
      </c>
      <c r="H1182" s="192" t="s">
        <v>3815</v>
      </c>
    </row>
    <row r="1183" spans="1:8" ht="20" customHeight="1">
      <c r="A1183" s="185">
        <v>9</v>
      </c>
      <c r="B1183" s="212" t="s">
        <v>14</v>
      </c>
      <c r="C1183" s="229" t="s">
        <v>4271</v>
      </c>
      <c r="D1183" s="224" t="s">
        <v>3804</v>
      </c>
      <c r="E1183" s="226"/>
      <c r="F1183" s="226">
        <v>1000</v>
      </c>
      <c r="G1183" s="227">
        <v>13902.010000001201</v>
      </c>
      <c r="H1183" s="192" t="s">
        <v>3818</v>
      </c>
    </row>
    <row r="1184" spans="1:8" ht="20" customHeight="1">
      <c r="A1184" s="185">
        <v>9</v>
      </c>
      <c r="B1184" s="212" t="s">
        <v>14</v>
      </c>
      <c r="C1184" s="202" t="s">
        <v>4272</v>
      </c>
      <c r="D1184" s="203" t="s">
        <v>3804</v>
      </c>
      <c r="E1184" s="204"/>
      <c r="F1184" s="204">
        <v>11182.14</v>
      </c>
      <c r="G1184" s="227">
        <v>604804.41000000096</v>
      </c>
      <c r="H1184" s="192" t="s">
        <v>1087</v>
      </c>
    </row>
    <row r="1185" spans="1:8" ht="20" customHeight="1">
      <c r="A1185" s="185">
        <v>9</v>
      </c>
      <c r="B1185" s="212" t="s">
        <v>14</v>
      </c>
      <c r="C1185" s="229" t="s">
        <v>4273</v>
      </c>
      <c r="D1185" s="224" t="s">
        <v>3804</v>
      </c>
      <c r="E1185" s="226"/>
      <c r="F1185" s="226">
        <v>21760</v>
      </c>
      <c r="G1185" s="227">
        <v>450634.86000000098</v>
      </c>
      <c r="H1185" s="192" t="s">
        <v>3818</v>
      </c>
    </row>
    <row r="1186" spans="1:8" ht="20" customHeight="1">
      <c r="A1186" s="185">
        <v>9</v>
      </c>
      <c r="B1186" s="212" t="s">
        <v>14</v>
      </c>
      <c r="C1186" s="229" t="s">
        <v>4274</v>
      </c>
      <c r="D1186" s="224" t="s">
        <v>3804</v>
      </c>
      <c r="E1186" s="226"/>
      <c r="F1186" s="226">
        <v>500</v>
      </c>
      <c r="G1186" s="227">
        <v>403129.78000000102</v>
      </c>
      <c r="H1186" s="192" t="s">
        <v>1124</v>
      </c>
    </row>
    <row r="1187" spans="1:8" ht="20" customHeight="1">
      <c r="A1187" s="185">
        <v>9</v>
      </c>
      <c r="B1187" s="212" t="s">
        <v>14</v>
      </c>
      <c r="C1187" s="229" t="s">
        <v>4275</v>
      </c>
      <c r="D1187" s="224" t="s">
        <v>3804</v>
      </c>
      <c r="E1187" s="226"/>
      <c r="F1187" s="226">
        <v>30861.1</v>
      </c>
      <c r="G1187" s="227">
        <v>371991.98000000097</v>
      </c>
      <c r="H1187" s="192" t="s">
        <v>1087</v>
      </c>
    </row>
    <row r="1188" spans="1:8" ht="20" customHeight="1">
      <c r="A1188" s="185">
        <v>9</v>
      </c>
      <c r="B1188" s="212" t="s">
        <v>14</v>
      </c>
      <c r="C1188" s="229" t="s">
        <v>4276</v>
      </c>
      <c r="D1188" s="224" t="s">
        <v>3804</v>
      </c>
      <c r="E1188" s="226"/>
      <c r="F1188" s="226">
        <v>454</v>
      </c>
      <c r="G1188" s="227">
        <v>371537.98000000097</v>
      </c>
      <c r="H1188" s="192" t="s">
        <v>1093</v>
      </c>
    </row>
    <row r="1189" spans="1:8" ht="20" customHeight="1">
      <c r="A1189" s="185">
        <v>9</v>
      </c>
      <c r="B1189" s="212" t="s">
        <v>14</v>
      </c>
      <c r="C1189" s="229" t="s">
        <v>4277</v>
      </c>
      <c r="D1189" s="224" t="s">
        <v>3804</v>
      </c>
      <c r="E1189" s="226"/>
      <c r="F1189" s="226">
        <v>1000</v>
      </c>
      <c r="G1189" s="227">
        <v>369938.98000000097</v>
      </c>
      <c r="H1189" s="192" t="s">
        <v>3818</v>
      </c>
    </row>
    <row r="1190" spans="1:8" ht="20" customHeight="1">
      <c r="A1190" s="185">
        <v>9</v>
      </c>
      <c r="B1190" s="212" t="s">
        <v>14</v>
      </c>
      <c r="C1190" s="229" t="s">
        <v>4278</v>
      </c>
      <c r="D1190" s="224" t="s">
        <v>3804</v>
      </c>
      <c r="E1190" s="226"/>
      <c r="F1190" s="226">
        <v>1400</v>
      </c>
      <c r="G1190" s="227">
        <v>366024.98000000097</v>
      </c>
      <c r="H1190" s="192" t="s">
        <v>1053</v>
      </c>
    </row>
    <row r="1191" spans="1:8" ht="20" customHeight="1">
      <c r="A1191" s="185">
        <v>9</v>
      </c>
      <c r="B1191" s="212" t="s">
        <v>14</v>
      </c>
      <c r="C1191" s="229" t="s">
        <v>4279</v>
      </c>
      <c r="D1191" s="224" t="s">
        <v>3804</v>
      </c>
      <c r="E1191" s="226"/>
      <c r="F1191" s="226">
        <v>3100</v>
      </c>
      <c r="G1191" s="227">
        <v>362924.98000000097</v>
      </c>
      <c r="H1191" s="192" t="s">
        <v>1053</v>
      </c>
    </row>
    <row r="1192" spans="1:8" ht="20" customHeight="1">
      <c r="A1192" s="185">
        <v>9</v>
      </c>
      <c r="B1192" s="212" t="s">
        <v>14</v>
      </c>
      <c r="C1192" s="229" t="s">
        <v>4280</v>
      </c>
      <c r="D1192" s="224" t="s">
        <v>3804</v>
      </c>
      <c r="E1192" s="226"/>
      <c r="F1192" s="226">
        <v>8230.1</v>
      </c>
      <c r="G1192" s="227">
        <v>350431.49000000098</v>
      </c>
      <c r="H1192" s="192" t="s">
        <v>1053</v>
      </c>
    </row>
    <row r="1193" spans="1:8" ht="20" customHeight="1">
      <c r="A1193" s="185">
        <v>9</v>
      </c>
      <c r="B1193" s="212" t="s">
        <v>14</v>
      </c>
      <c r="C1193" s="229" t="s">
        <v>4281</v>
      </c>
      <c r="D1193" s="224" t="s">
        <v>3804</v>
      </c>
      <c r="E1193" s="226"/>
      <c r="F1193" s="226">
        <v>5676.29</v>
      </c>
      <c r="G1193" s="227">
        <v>344755.200000001</v>
      </c>
      <c r="H1193" s="192" t="s">
        <v>1097</v>
      </c>
    </row>
    <row r="1194" spans="1:8" ht="20" customHeight="1">
      <c r="A1194" s="185">
        <v>9</v>
      </c>
      <c r="B1194" s="212" t="s">
        <v>14</v>
      </c>
      <c r="C1194" s="229" t="s">
        <v>4282</v>
      </c>
      <c r="D1194" s="224" t="s">
        <v>3804</v>
      </c>
      <c r="E1194" s="226"/>
      <c r="F1194" s="226">
        <v>48.12</v>
      </c>
      <c r="G1194" s="227">
        <v>340327.08000000101</v>
      </c>
      <c r="H1194" s="192" t="s">
        <v>3811</v>
      </c>
    </row>
    <row r="1195" spans="1:8" ht="20" customHeight="1">
      <c r="A1195" s="185">
        <v>9</v>
      </c>
      <c r="B1195" s="212" t="s">
        <v>14</v>
      </c>
      <c r="C1195" s="229" t="s">
        <v>4283</v>
      </c>
      <c r="D1195" s="224" t="s">
        <v>3804</v>
      </c>
      <c r="E1195" s="226"/>
      <c r="F1195" s="226">
        <v>2827.2</v>
      </c>
      <c r="G1195" s="227">
        <v>334432.88000000099</v>
      </c>
      <c r="H1195" s="192" t="s">
        <v>1053</v>
      </c>
    </row>
    <row r="1196" spans="1:8" ht="20" customHeight="1">
      <c r="A1196" s="185">
        <v>9</v>
      </c>
      <c r="B1196" s="212" t="s">
        <v>14</v>
      </c>
      <c r="C1196" s="229" t="s">
        <v>4284</v>
      </c>
      <c r="D1196" s="224" t="s">
        <v>3804</v>
      </c>
      <c r="E1196" s="226"/>
      <c r="F1196" s="226">
        <v>96702.589999999967</v>
      </c>
      <c r="G1196" s="227">
        <v>70918.560000001205</v>
      </c>
      <c r="H1196" s="192" t="s">
        <v>1087</v>
      </c>
    </row>
    <row r="1197" spans="1:8" ht="20" customHeight="1">
      <c r="A1197" s="185">
        <v>9</v>
      </c>
      <c r="B1197" s="212" t="s">
        <v>14</v>
      </c>
      <c r="C1197" s="229" t="s">
        <v>2230</v>
      </c>
      <c r="D1197" s="224" t="s">
        <v>3804</v>
      </c>
      <c r="E1197" s="226"/>
      <c r="F1197" s="226">
        <v>3500</v>
      </c>
      <c r="G1197" s="227">
        <v>40770.560000001198</v>
      </c>
      <c r="H1197" s="192" t="s">
        <v>1116</v>
      </c>
    </row>
    <row r="1198" spans="1:8" ht="20" customHeight="1">
      <c r="A1198" s="185">
        <v>9</v>
      </c>
      <c r="B1198" s="212" t="s">
        <v>14</v>
      </c>
      <c r="C1198" s="229" t="s">
        <v>4047</v>
      </c>
      <c r="D1198" s="224" t="s">
        <v>3804</v>
      </c>
      <c r="E1198" s="226"/>
      <c r="F1198" s="226">
        <v>7000</v>
      </c>
      <c r="G1198" s="227">
        <v>33770.560000001198</v>
      </c>
      <c r="H1198" s="192" t="s">
        <v>1124</v>
      </c>
    </row>
    <row r="1199" spans="1:8" ht="20" customHeight="1">
      <c r="A1199" s="185">
        <v>10</v>
      </c>
      <c r="B1199" s="212" t="s">
        <v>14</v>
      </c>
      <c r="C1199" s="210" t="s">
        <v>4073</v>
      </c>
      <c r="D1199" s="203" t="s">
        <v>3804</v>
      </c>
      <c r="E1199" s="204"/>
      <c r="F1199" s="204">
        <v>5</v>
      </c>
      <c r="G1199" s="205" t="e">
        <v>#REF!</v>
      </c>
      <c r="H1199" s="192" t="s">
        <v>3805</v>
      </c>
    </row>
    <row r="1200" spans="1:8" ht="20" customHeight="1">
      <c r="A1200" s="185">
        <v>12</v>
      </c>
      <c r="B1200" s="212" t="s">
        <v>14</v>
      </c>
      <c r="C1200" s="202" t="s">
        <v>3803</v>
      </c>
      <c r="D1200" s="203" t="s">
        <v>3804</v>
      </c>
      <c r="E1200" s="206"/>
      <c r="F1200" s="204">
        <v>2</v>
      </c>
      <c r="G1200" s="205">
        <v>2000098</v>
      </c>
      <c r="H1200" s="192" t="s">
        <v>3805</v>
      </c>
    </row>
    <row r="1201" spans="1:8" ht="20" customHeight="1">
      <c r="A1201" s="185">
        <v>12</v>
      </c>
      <c r="B1201" s="212" t="s">
        <v>14</v>
      </c>
      <c r="C1201" s="202" t="s">
        <v>3803</v>
      </c>
      <c r="D1201" s="203" t="s">
        <v>3804</v>
      </c>
      <c r="E1201" s="204"/>
      <c r="F1201" s="204">
        <v>2</v>
      </c>
      <c r="G1201" s="205">
        <v>2000096</v>
      </c>
      <c r="H1201" s="192" t="s">
        <v>3805</v>
      </c>
    </row>
    <row r="1202" spans="1:8" ht="20" customHeight="1">
      <c r="A1202" s="185">
        <v>12</v>
      </c>
      <c r="B1202" s="212" t="s">
        <v>14</v>
      </c>
      <c r="C1202" s="202" t="s">
        <v>3803</v>
      </c>
      <c r="D1202" s="203" t="s">
        <v>3804</v>
      </c>
      <c r="E1202" s="206"/>
      <c r="F1202" s="204">
        <v>2</v>
      </c>
      <c r="G1202" s="205">
        <v>94</v>
      </c>
      <c r="H1202" s="192" t="s">
        <v>3805</v>
      </c>
    </row>
    <row r="1203" spans="1:8" ht="20" customHeight="1">
      <c r="A1203" s="185">
        <v>12</v>
      </c>
      <c r="B1203" s="212" t="s">
        <v>14</v>
      </c>
      <c r="C1203" s="202" t="s">
        <v>3803</v>
      </c>
      <c r="D1203" s="203" t="s">
        <v>3804</v>
      </c>
      <c r="E1203" s="206"/>
      <c r="F1203" s="204">
        <v>2</v>
      </c>
      <c r="G1203" s="205">
        <v>92</v>
      </c>
      <c r="H1203" s="192" t="s">
        <v>3805</v>
      </c>
    </row>
    <row r="1204" spans="1:8" ht="20" customHeight="1">
      <c r="A1204" s="185">
        <v>18</v>
      </c>
      <c r="B1204" s="212" t="s">
        <v>14</v>
      </c>
      <c r="C1204" s="202" t="s">
        <v>4285</v>
      </c>
      <c r="D1204" s="203" t="s">
        <v>3804</v>
      </c>
      <c r="E1204" s="204"/>
      <c r="F1204" s="204">
        <v>16500</v>
      </c>
      <c r="G1204" s="205">
        <v>790.720000000205</v>
      </c>
      <c r="H1204" s="192" t="s">
        <v>3818</v>
      </c>
    </row>
    <row r="1205" spans="1:8" ht="20" customHeight="1">
      <c r="A1205" s="185">
        <v>18</v>
      </c>
      <c r="B1205" s="212" t="s">
        <v>14</v>
      </c>
      <c r="C1205" s="202" t="s">
        <v>3803</v>
      </c>
      <c r="D1205" s="203" t="s">
        <v>3804</v>
      </c>
      <c r="E1205" s="204"/>
      <c r="F1205" s="204">
        <v>9</v>
      </c>
      <c r="G1205" s="205">
        <v>781.720000000205</v>
      </c>
      <c r="H1205" s="192" t="s">
        <v>3805</v>
      </c>
    </row>
    <row r="1206" spans="1:8" ht="20" customHeight="1">
      <c r="A1206" s="185">
        <v>18</v>
      </c>
      <c r="B1206" s="212" t="s">
        <v>14</v>
      </c>
      <c r="C1206" s="202" t="s">
        <v>4073</v>
      </c>
      <c r="D1206" s="203" t="s">
        <v>3804</v>
      </c>
      <c r="E1206" s="204"/>
      <c r="F1206" s="204">
        <v>5</v>
      </c>
      <c r="G1206" s="205">
        <v>776.720000000205</v>
      </c>
      <c r="H1206" s="192" t="s">
        <v>3805</v>
      </c>
    </row>
    <row r="1207" spans="1:8" ht="20" customHeight="1">
      <c r="A1207" s="185">
        <v>19</v>
      </c>
      <c r="B1207" s="212" t="s">
        <v>14</v>
      </c>
      <c r="C1207" s="202" t="s">
        <v>4286</v>
      </c>
      <c r="D1207" s="203" t="s">
        <v>3804</v>
      </c>
      <c r="E1207" s="204"/>
      <c r="F1207" s="204">
        <v>6000.31</v>
      </c>
      <c r="G1207" s="205">
        <v>6473.56</v>
      </c>
      <c r="H1207" s="192" t="s">
        <v>1097</v>
      </c>
    </row>
    <row r="1208" spans="1:8" ht="20" customHeight="1">
      <c r="A1208" s="185">
        <v>20</v>
      </c>
      <c r="B1208" s="212" t="s">
        <v>14</v>
      </c>
      <c r="C1208" s="210" t="s">
        <v>4287</v>
      </c>
      <c r="D1208" s="250" t="s">
        <v>3804</v>
      </c>
      <c r="E1208" s="204"/>
      <c r="F1208" s="204">
        <v>3825</v>
      </c>
      <c r="G1208" s="205">
        <v>19002.0900000004</v>
      </c>
      <c r="H1208" s="192" t="s">
        <v>1087</v>
      </c>
    </row>
    <row r="1209" spans="1:8" ht="20" customHeight="1">
      <c r="A1209" s="185">
        <v>20</v>
      </c>
      <c r="B1209" s="212" t="s">
        <v>14</v>
      </c>
      <c r="C1209" s="210" t="s">
        <v>4288</v>
      </c>
      <c r="D1209" s="250" t="s">
        <v>3804</v>
      </c>
      <c r="E1209" s="204"/>
      <c r="F1209" s="204">
        <v>3825</v>
      </c>
      <c r="G1209" s="205">
        <v>15177.0900000004</v>
      </c>
      <c r="H1209" s="192" t="s">
        <v>1087</v>
      </c>
    </row>
    <row r="1210" spans="1:8" ht="20" customHeight="1">
      <c r="A1210" s="185">
        <v>20</v>
      </c>
      <c r="B1210" s="212" t="s">
        <v>14</v>
      </c>
      <c r="C1210" s="210" t="s">
        <v>3805</v>
      </c>
      <c r="D1210" s="203" t="s">
        <v>3804</v>
      </c>
      <c r="E1210" s="204"/>
      <c r="F1210" s="204">
        <v>30</v>
      </c>
      <c r="G1210" s="205">
        <v>650.330000000317</v>
      </c>
      <c r="H1210" s="192" t="s">
        <v>3805</v>
      </c>
    </row>
    <row r="1211" spans="1:8" ht="20" customHeight="1">
      <c r="A1211" s="185">
        <v>20</v>
      </c>
      <c r="B1211" s="212" t="s">
        <v>14</v>
      </c>
      <c r="C1211" s="210" t="s">
        <v>4289</v>
      </c>
      <c r="D1211" s="250" t="s">
        <v>3804</v>
      </c>
      <c r="E1211" s="204"/>
      <c r="F1211" s="204">
        <v>3825</v>
      </c>
      <c r="G1211" s="205">
        <v>12830.620000000299</v>
      </c>
      <c r="H1211" s="192" t="s">
        <v>1087</v>
      </c>
    </row>
    <row r="1212" spans="1:8" ht="20" customHeight="1">
      <c r="A1212" s="185">
        <v>20</v>
      </c>
      <c r="B1212" s="212" t="s">
        <v>14</v>
      </c>
      <c r="C1212" s="210" t="s">
        <v>4290</v>
      </c>
      <c r="D1212" s="250" t="s">
        <v>3804</v>
      </c>
      <c r="E1212" s="204"/>
      <c r="F1212" s="204">
        <v>3825</v>
      </c>
      <c r="G1212" s="205">
        <v>9005.6200000003191</v>
      </c>
      <c r="H1212" s="192" t="s">
        <v>1087</v>
      </c>
    </row>
    <row r="1213" spans="1:8" ht="20" customHeight="1">
      <c r="A1213" s="185">
        <v>27</v>
      </c>
      <c r="B1213" s="212" t="s">
        <v>14</v>
      </c>
      <c r="C1213" s="210" t="s">
        <v>4291</v>
      </c>
      <c r="D1213" s="203" t="s">
        <v>3804</v>
      </c>
      <c r="E1213" s="204"/>
      <c r="F1213" s="204">
        <v>28492.87</v>
      </c>
      <c r="G1213" s="205">
        <v>25687.550000000199</v>
      </c>
      <c r="H1213" s="192" t="s">
        <v>1087</v>
      </c>
    </row>
    <row r="1214" spans="1:8" ht="20" customHeight="1">
      <c r="A1214" s="185">
        <v>27</v>
      </c>
      <c r="B1214" s="212" t="s">
        <v>14</v>
      </c>
      <c r="C1214" s="210" t="s">
        <v>4292</v>
      </c>
      <c r="D1214" s="203" t="s">
        <v>3804</v>
      </c>
      <c r="E1214" s="204"/>
      <c r="F1214" s="204">
        <v>28411.499999999993</v>
      </c>
      <c r="G1214" s="205">
        <v>15297.5000000002</v>
      </c>
      <c r="H1214" s="192" t="s">
        <v>1087</v>
      </c>
    </row>
    <row r="1215" spans="1:8" ht="20" customHeight="1">
      <c r="A1215" s="185">
        <v>29</v>
      </c>
      <c r="B1215" s="212" t="s">
        <v>14</v>
      </c>
      <c r="C1215" s="210" t="s">
        <v>4190</v>
      </c>
      <c r="D1215" s="203" t="s">
        <v>3804</v>
      </c>
      <c r="E1215" s="204"/>
      <c r="F1215" s="204">
        <v>3214.71</v>
      </c>
      <c r="G1215" s="205">
        <v>7239.0299999999897</v>
      </c>
      <c r="H1215" s="192" t="s">
        <v>1104</v>
      </c>
    </row>
    <row r="1216" spans="1:8" ht="20" customHeight="1">
      <c r="A1216" s="185">
        <v>29</v>
      </c>
      <c r="B1216" s="212" t="s">
        <v>14</v>
      </c>
      <c r="C1216" s="202" t="s">
        <v>3803</v>
      </c>
      <c r="D1216" s="203" t="s">
        <v>3804</v>
      </c>
      <c r="E1216" s="204"/>
      <c r="F1216" s="204">
        <v>9</v>
      </c>
      <c r="G1216" s="205">
        <v>4680.0699999999797</v>
      </c>
      <c r="H1216" s="192" t="s">
        <v>3805</v>
      </c>
    </row>
    <row r="1217" spans="1:8" ht="20" customHeight="1">
      <c r="A1217" s="185">
        <v>29</v>
      </c>
      <c r="B1217" s="212" t="s">
        <v>14</v>
      </c>
      <c r="C1217" s="210" t="s">
        <v>4075</v>
      </c>
      <c r="D1217" s="203" t="s">
        <v>3804</v>
      </c>
      <c r="E1217" s="204"/>
      <c r="F1217" s="204">
        <v>100</v>
      </c>
      <c r="G1217" s="205">
        <v>13248.34</v>
      </c>
      <c r="H1217" s="192" t="s">
        <v>1053</v>
      </c>
    </row>
    <row r="1218" spans="1:8" ht="20" customHeight="1">
      <c r="A1218" s="185">
        <v>29</v>
      </c>
      <c r="B1218" s="212" t="s">
        <v>14</v>
      </c>
      <c r="C1218" s="210" t="s">
        <v>4209</v>
      </c>
      <c r="D1218" s="203" t="s">
        <v>3804</v>
      </c>
      <c r="E1218" s="204"/>
      <c r="F1218" s="204">
        <v>10</v>
      </c>
      <c r="G1218" s="205">
        <v>13240.01</v>
      </c>
      <c r="H1218" s="192" t="s">
        <v>3805</v>
      </c>
    </row>
    <row r="1219" spans="1:8" ht="20" customHeight="1">
      <c r="A1219" s="185">
        <v>29</v>
      </c>
      <c r="B1219" s="212" t="s">
        <v>14</v>
      </c>
      <c r="C1219" s="202" t="s">
        <v>3803</v>
      </c>
      <c r="D1219" s="203" t="s">
        <v>3804</v>
      </c>
      <c r="E1219" s="204"/>
      <c r="F1219" s="204">
        <v>15</v>
      </c>
      <c r="G1219" s="205">
        <v>11209.68</v>
      </c>
      <c r="H1219" s="192" t="s">
        <v>3805</v>
      </c>
    </row>
    <row r="1220" spans="1:8" ht="20" customHeight="1">
      <c r="A1220" s="185">
        <v>30</v>
      </c>
      <c r="B1220" s="212" t="s">
        <v>14</v>
      </c>
      <c r="C1220" s="229" t="s">
        <v>3803</v>
      </c>
      <c r="D1220" s="224" t="s">
        <v>3804</v>
      </c>
      <c r="E1220" s="226"/>
      <c r="F1220" s="226">
        <v>40</v>
      </c>
      <c r="G1220" s="227">
        <v>24.6799999999348</v>
      </c>
      <c r="H1220" s="192" t="s">
        <v>3805</v>
      </c>
    </row>
    <row r="1221" spans="1:8" ht="20" customHeight="1">
      <c r="A1221" s="185">
        <v>30</v>
      </c>
      <c r="B1221" s="212" t="s">
        <v>14</v>
      </c>
      <c r="C1221" s="229" t="s">
        <v>3803</v>
      </c>
      <c r="D1221" s="224" t="s">
        <v>3804</v>
      </c>
      <c r="E1221" s="226"/>
      <c r="F1221" s="226">
        <v>40</v>
      </c>
      <c r="G1221" s="227">
        <v>484.67999999993498</v>
      </c>
      <c r="H1221" s="192" t="s">
        <v>3805</v>
      </c>
    </row>
    <row r="1222" spans="1:8" ht="20" customHeight="1">
      <c r="A1222" s="185">
        <v>30</v>
      </c>
      <c r="B1222" s="212" t="s">
        <v>14</v>
      </c>
      <c r="C1222" s="229" t="s">
        <v>3803</v>
      </c>
      <c r="D1222" s="224" t="s">
        <v>3804</v>
      </c>
      <c r="E1222" s="226"/>
      <c r="F1222" s="226">
        <v>40</v>
      </c>
      <c r="G1222" s="227">
        <v>300444.68</v>
      </c>
      <c r="H1222" s="192" t="s">
        <v>3805</v>
      </c>
    </row>
    <row r="1223" spans="1:8" ht="20" customHeight="1">
      <c r="A1223" s="185">
        <v>30</v>
      </c>
      <c r="B1223" s="212" t="s">
        <v>14</v>
      </c>
      <c r="C1223" s="229" t="s">
        <v>4073</v>
      </c>
      <c r="D1223" s="224" t="s">
        <v>3804</v>
      </c>
      <c r="E1223" s="226"/>
      <c r="F1223" s="226">
        <v>5</v>
      </c>
      <c r="G1223" s="227">
        <v>300440.94</v>
      </c>
      <c r="H1223" s="192" t="s">
        <v>3805</v>
      </c>
    </row>
    <row r="1224" spans="1:8" ht="20" customHeight="1">
      <c r="A1224" s="185">
        <v>30</v>
      </c>
      <c r="B1224" s="212" t="s">
        <v>14</v>
      </c>
      <c r="C1224" s="229" t="s">
        <v>3803</v>
      </c>
      <c r="D1224" s="224" t="s">
        <v>3804</v>
      </c>
      <c r="E1224" s="226"/>
      <c r="F1224" s="226">
        <v>15</v>
      </c>
      <c r="G1224" s="227">
        <v>425.93999999994401</v>
      </c>
      <c r="H1224" s="192" t="s">
        <v>3805</v>
      </c>
    </row>
    <row r="1225" spans="1:8" ht="20" customHeight="1">
      <c r="A1225" s="185">
        <v>30</v>
      </c>
      <c r="B1225" s="212" t="s">
        <v>14</v>
      </c>
      <c r="C1225" s="229" t="s">
        <v>4134</v>
      </c>
      <c r="D1225" s="224" t="s">
        <v>3804</v>
      </c>
      <c r="E1225" s="226"/>
      <c r="F1225" s="226">
        <v>100</v>
      </c>
      <c r="G1225" s="227">
        <v>325.93999999994401</v>
      </c>
      <c r="H1225" s="192" t="s">
        <v>3805</v>
      </c>
    </row>
    <row r="1226" spans="1:8" ht="20" customHeight="1">
      <c r="A1226" s="185">
        <v>31</v>
      </c>
      <c r="B1226" s="212" t="s">
        <v>14</v>
      </c>
      <c r="C1226" s="210" t="s">
        <v>4293</v>
      </c>
      <c r="D1226" s="271" t="s">
        <v>3804</v>
      </c>
      <c r="E1226" s="204"/>
      <c r="F1226" s="204">
        <v>202</v>
      </c>
      <c r="G1226" s="205">
        <v>124828.9</v>
      </c>
      <c r="H1226" s="192" t="s">
        <v>1077</v>
      </c>
    </row>
    <row r="1227" spans="1:8" ht="20" customHeight="1">
      <c r="A1227" s="185">
        <v>31</v>
      </c>
      <c r="B1227" s="212" t="s">
        <v>14</v>
      </c>
      <c r="C1227" s="210" t="s">
        <v>3803</v>
      </c>
      <c r="D1227" s="271" t="s">
        <v>3804</v>
      </c>
      <c r="E1227" s="204"/>
      <c r="F1227" s="204">
        <v>34.200000000000003</v>
      </c>
      <c r="G1227" s="205">
        <v>102325.71</v>
      </c>
      <c r="H1227" s="192" t="s">
        <v>3805</v>
      </c>
    </row>
    <row r="1228" spans="1:8" ht="20" customHeight="1">
      <c r="A1228" s="185">
        <v>31</v>
      </c>
      <c r="B1228" s="212" t="s">
        <v>14</v>
      </c>
      <c r="C1228" s="210" t="s">
        <v>3803</v>
      </c>
      <c r="D1228" s="271" t="s">
        <v>3804</v>
      </c>
      <c r="E1228" s="204"/>
      <c r="F1228" s="204">
        <v>1.8</v>
      </c>
      <c r="G1228" s="205">
        <v>228880.05</v>
      </c>
      <c r="H1228" s="192" t="s">
        <v>3805</v>
      </c>
    </row>
    <row r="1229" spans="1:8" ht="20" customHeight="1">
      <c r="A1229" s="185">
        <v>31</v>
      </c>
      <c r="B1229" s="212" t="s">
        <v>14</v>
      </c>
      <c r="C1229" s="210" t="s">
        <v>3803</v>
      </c>
      <c r="D1229" s="271" t="s">
        <v>3804</v>
      </c>
      <c r="E1229" s="204"/>
      <c r="F1229" s="204">
        <v>4.5</v>
      </c>
      <c r="G1229" s="205">
        <v>222367.55</v>
      </c>
      <c r="H1229" s="192" t="s">
        <v>3805</v>
      </c>
    </row>
    <row r="1230" spans="1:8" ht="20" customHeight="1">
      <c r="A1230" s="185">
        <v>31</v>
      </c>
      <c r="B1230" s="212" t="s">
        <v>14</v>
      </c>
      <c r="C1230" s="210" t="s">
        <v>3803</v>
      </c>
      <c r="D1230" s="271" t="s">
        <v>3804</v>
      </c>
      <c r="E1230" s="204"/>
      <c r="F1230" s="204">
        <v>30.6</v>
      </c>
      <c r="G1230" s="205">
        <v>216675.15</v>
      </c>
      <c r="H1230" s="192" t="s">
        <v>3805</v>
      </c>
    </row>
    <row r="1231" spans="1:8" ht="20" customHeight="1">
      <c r="A1231" s="185">
        <v>31</v>
      </c>
      <c r="B1231" s="212" t="s">
        <v>14</v>
      </c>
      <c r="C1231" s="210" t="s">
        <v>3803</v>
      </c>
      <c r="D1231" s="271" t="s">
        <v>3804</v>
      </c>
      <c r="E1231" s="204"/>
      <c r="F1231" s="204">
        <v>1.8</v>
      </c>
      <c r="G1231" s="205">
        <v>213673.35</v>
      </c>
      <c r="H1231" s="192" t="s">
        <v>3805</v>
      </c>
    </row>
    <row r="1232" spans="1:8" ht="20" customHeight="1">
      <c r="A1232" s="185">
        <v>31</v>
      </c>
      <c r="B1232" s="212" t="s">
        <v>14</v>
      </c>
      <c r="C1232" s="210" t="s">
        <v>4294</v>
      </c>
      <c r="D1232" s="224" t="s">
        <v>3804</v>
      </c>
      <c r="E1232" s="204"/>
      <c r="F1232" s="204">
        <v>375</v>
      </c>
      <c r="G1232" s="205">
        <v>193298.35</v>
      </c>
      <c r="H1232" s="192" t="s">
        <v>1053</v>
      </c>
    </row>
    <row r="1233" spans="1:8" ht="20" customHeight="1">
      <c r="A1233" s="185">
        <v>31</v>
      </c>
      <c r="B1233" s="212" t="s">
        <v>14</v>
      </c>
      <c r="C1233" s="210" t="s">
        <v>4295</v>
      </c>
      <c r="D1233" s="224" t="s">
        <v>3804</v>
      </c>
      <c r="E1233" s="204"/>
      <c r="F1233" s="204">
        <v>21</v>
      </c>
      <c r="G1233" s="205">
        <v>193277.35</v>
      </c>
      <c r="H1233" s="192" t="s">
        <v>1053</v>
      </c>
    </row>
    <row r="1234" spans="1:8" ht="20" customHeight="1">
      <c r="A1234" s="185">
        <v>31</v>
      </c>
      <c r="B1234" s="212" t="s">
        <v>14</v>
      </c>
      <c r="C1234" s="210" t="s">
        <v>4296</v>
      </c>
      <c r="D1234" s="224" t="s">
        <v>3804</v>
      </c>
      <c r="E1234" s="204"/>
      <c r="F1234" s="204">
        <v>15</v>
      </c>
      <c r="G1234" s="205">
        <v>191829.83</v>
      </c>
      <c r="H1234" s="192" t="s">
        <v>1077</v>
      </c>
    </row>
    <row r="1235" spans="1:8" ht="20" customHeight="1">
      <c r="A1235" s="185">
        <v>31</v>
      </c>
      <c r="B1235" s="212" t="s">
        <v>14</v>
      </c>
      <c r="C1235" s="210" t="s">
        <v>3803</v>
      </c>
      <c r="D1235" s="271" t="s">
        <v>3804</v>
      </c>
      <c r="E1235" s="204"/>
      <c r="F1235" s="204">
        <v>40.5</v>
      </c>
      <c r="G1235" s="205">
        <v>185468.38</v>
      </c>
      <c r="H1235" s="192" t="s">
        <v>3805</v>
      </c>
    </row>
    <row r="1236" spans="1:8" ht="20" customHeight="1">
      <c r="A1236" s="185">
        <v>31</v>
      </c>
      <c r="B1236" s="212" t="s">
        <v>14</v>
      </c>
      <c r="C1236" s="210" t="s">
        <v>3803</v>
      </c>
      <c r="D1236" s="271" t="s">
        <v>3804</v>
      </c>
      <c r="E1236" s="204"/>
      <c r="F1236" s="204">
        <v>9</v>
      </c>
      <c r="G1236" s="205">
        <v>135459.38</v>
      </c>
      <c r="H1236" s="192" t="s">
        <v>3805</v>
      </c>
    </row>
    <row r="1237" spans="1:8" ht="20" customHeight="1">
      <c r="A1237" s="185">
        <v>31</v>
      </c>
      <c r="B1237" s="212" t="s">
        <v>14</v>
      </c>
      <c r="C1237" s="185" t="s">
        <v>3803</v>
      </c>
      <c r="D1237" s="271" t="s">
        <v>3804</v>
      </c>
      <c r="E1237" s="204"/>
      <c r="F1237" s="204">
        <v>1.8</v>
      </c>
      <c r="G1237" s="205">
        <v>132857.57999999999</v>
      </c>
      <c r="H1237" s="192" t="s">
        <v>3805</v>
      </c>
    </row>
    <row r="1238" spans="1:8" ht="20" customHeight="1">
      <c r="A1238" s="185">
        <v>31</v>
      </c>
      <c r="B1238" s="212" t="s">
        <v>14</v>
      </c>
      <c r="C1238" s="251" t="s">
        <v>3803</v>
      </c>
      <c r="D1238" s="271" t="s">
        <v>3804</v>
      </c>
      <c r="E1238" s="204"/>
      <c r="F1238" s="204">
        <v>36.9</v>
      </c>
      <c r="G1238" s="205">
        <v>123208.68</v>
      </c>
      <c r="H1238" s="192" t="s">
        <v>3805</v>
      </c>
    </row>
    <row r="1239" spans="1:8" ht="20" customHeight="1">
      <c r="A1239" s="185">
        <v>31</v>
      </c>
      <c r="B1239" s="212" t="s">
        <v>14</v>
      </c>
      <c r="C1239" s="185" t="s">
        <v>3803</v>
      </c>
      <c r="D1239" s="271" t="s">
        <v>3804</v>
      </c>
      <c r="E1239" s="204"/>
      <c r="F1239" s="204">
        <v>4.5</v>
      </c>
      <c r="G1239" s="205">
        <v>100955.94</v>
      </c>
      <c r="H1239" s="192" t="s">
        <v>3805</v>
      </c>
    </row>
    <row r="1240" spans="1:8" ht="20" customHeight="1">
      <c r="A1240" s="185">
        <v>31</v>
      </c>
      <c r="B1240" s="212" t="s">
        <v>14</v>
      </c>
      <c r="C1240" s="185" t="s">
        <v>3803</v>
      </c>
      <c r="D1240" s="271" t="s">
        <v>3804</v>
      </c>
      <c r="E1240" s="204"/>
      <c r="F1240" s="204">
        <v>9</v>
      </c>
      <c r="G1240" s="205">
        <v>80946.94</v>
      </c>
      <c r="H1240" s="192" t="s">
        <v>3805</v>
      </c>
    </row>
    <row r="1241" spans="1:8" ht="20" customHeight="1">
      <c r="A1241" s="185">
        <v>31</v>
      </c>
      <c r="B1241" s="212" t="s">
        <v>14</v>
      </c>
      <c r="C1241" s="251" t="s">
        <v>3803</v>
      </c>
      <c r="D1241" s="271" t="s">
        <v>3804</v>
      </c>
      <c r="E1241" s="204"/>
      <c r="F1241" s="204">
        <v>26.1</v>
      </c>
      <c r="G1241" s="205">
        <v>67109.070000000007</v>
      </c>
      <c r="H1241" s="192" t="s">
        <v>3805</v>
      </c>
    </row>
    <row r="1242" spans="1:8" ht="20" customHeight="1">
      <c r="A1242" s="185">
        <v>31</v>
      </c>
      <c r="B1242" s="212" t="s">
        <v>14</v>
      </c>
      <c r="C1242" s="185" t="s">
        <v>3803</v>
      </c>
      <c r="D1242" s="271" t="s">
        <v>3804</v>
      </c>
      <c r="E1242" s="204"/>
      <c r="F1242" s="204">
        <v>27</v>
      </c>
      <c r="G1242" s="205">
        <v>14342.07</v>
      </c>
      <c r="H1242" s="192" t="s">
        <v>3805</v>
      </c>
    </row>
    <row r="1243" spans="1:8" ht="20" customHeight="1">
      <c r="A1243" s="185">
        <v>31</v>
      </c>
      <c r="B1243" s="283" t="s">
        <v>14</v>
      </c>
      <c r="C1243" s="284" t="s">
        <v>3803</v>
      </c>
      <c r="D1243" s="285" t="s">
        <v>3804</v>
      </c>
      <c r="E1243" s="286"/>
      <c r="F1243" s="286">
        <v>30.6</v>
      </c>
      <c r="G1243" s="286">
        <v>63526.73</v>
      </c>
      <c r="H1243" s="284" t="s">
        <v>3805</v>
      </c>
    </row>
    <row r="1244" spans="1:8" ht="20" customHeight="1">
      <c r="A1244" s="185">
        <v>38</v>
      </c>
      <c r="B1244" s="212" t="s">
        <v>14</v>
      </c>
      <c r="C1244" s="202" t="s">
        <v>3803</v>
      </c>
      <c r="D1244" s="203" t="s">
        <v>3804</v>
      </c>
      <c r="E1244" s="204"/>
      <c r="F1244" s="204">
        <v>9</v>
      </c>
      <c r="G1244" s="205">
        <v>58623.75</v>
      </c>
      <c r="H1244" s="192" t="s">
        <v>3805</v>
      </c>
    </row>
    <row r="1245" spans="1:8" ht="20" customHeight="1">
      <c r="A1245" s="185">
        <v>38</v>
      </c>
      <c r="B1245" s="212" t="s">
        <v>14</v>
      </c>
      <c r="C1245" s="202" t="s">
        <v>3803</v>
      </c>
      <c r="D1245" s="203" t="s">
        <v>3804</v>
      </c>
      <c r="E1245" s="204"/>
      <c r="F1245" s="204">
        <v>9</v>
      </c>
      <c r="G1245" s="205">
        <v>8614.75</v>
      </c>
      <c r="H1245" s="192" t="s">
        <v>3805</v>
      </c>
    </row>
    <row r="1246" spans="1:8" ht="20" customHeight="1">
      <c r="A1246" s="185">
        <v>38</v>
      </c>
      <c r="B1246" s="212" t="s">
        <v>14</v>
      </c>
      <c r="C1246" s="202" t="s">
        <v>3803</v>
      </c>
      <c r="D1246" s="203" t="s">
        <v>3804</v>
      </c>
      <c r="E1246" s="204"/>
      <c r="F1246" s="204">
        <v>15</v>
      </c>
      <c r="G1246" s="205">
        <v>8599.75</v>
      </c>
      <c r="H1246" s="192" t="s">
        <v>3805</v>
      </c>
    </row>
    <row r="1247" spans="1:8" ht="20" customHeight="1">
      <c r="A1247" s="291">
        <v>51</v>
      </c>
      <c r="B1247" s="212" t="s">
        <v>14</v>
      </c>
      <c r="C1247" s="229" t="s">
        <v>4073</v>
      </c>
      <c r="D1247" s="224" t="s">
        <v>3804</v>
      </c>
      <c r="E1247" s="204"/>
      <c r="F1247" s="204">
        <v>10</v>
      </c>
      <c r="G1247" s="205">
        <v>16169.25</v>
      </c>
      <c r="H1247" s="192" t="s">
        <v>3805</v>
      </c>
    </row>
    <row r="1248" spans="1:8" ht="20" customHeight="1">
      <c r="A1248" s="291">
        <v>53</v>
      </c>
      <c r="B1248" s="212" t="s">
        <v>14</v>
      </c>
      <c r="C1248" s="210" t="s">
        <v>3803</v>
      </c>
      <c r="D1248" s="203" t="s">
        <v>3804</v>
      </c>
      <c r="E1248" s="204"/>
      <c r="F1248" s="204">
        <v>26.4</v>
      </c>
      <c r="G1248" s="205">
        <v>1929.29000000002</v>
      </c>
      <c r="H1248" s="192" t="s">
        <v>3805</v>
      </c>
    </row>
    <row r="1249" spans="1:8" ht="20" customHeight="1">
      <c r="A1249" s="291">
        <v>53</v>
      </c>
      <c r="B1249" s="212" t="s">
        <v>14</v>
      </c>
      <c r="C1249" s="210" t="s">
        <v>3803</v>
      </c>
      <c r="D1249" s="203" t="s">
        <v>3804</v>
      </c>
      <c r="E1249" s="204"/>
      <c r="F1249" s="204">
        <v>4.32</v>
      </c>
      <c r="G1249" s="205">
        <v>1924.97000000002</v>
      </c>
      <c r="H1249" s="192" t="s">
        <v>3805</v>
      </c>
    </row>
    <row r="1250" spans="1:8" ht="20" customHeight="1">
      <c r="A1250" s="291">
        <v>13</v>
      </c>
      <c r="B1250" s="292" t="s">
        <v>14</v>
      </c>
      <c r="C1250" s="202" t="s">
        <v>3803</v>
      </c>
      <c r="D1250" s="203" t="s">
        <v>3804</v>
      </c>
      <c r="E1250" s="204"/>
      <c r="F1250" s="204">
        <v>25</v>
      </c>
      <c r="G1250" s="205">
        <v>38433.330000000104</v>
      </c>
      <c r="H1250" s="192" t="s">
        <v>3805</v>
      </c>
    </row>
    <row r="1251" spans="1:8" ht="20" customHeight="1">
      <c r="A1251" s="291">
        <v>13</v>
      </c>
      <c r="B1251" s="292" t="s">
        <v>14</v>
      </c>
      <c r="C1251" s="202" t="s">
        <v>3803</v>
      </c>
      <c r="D1251" s="203" t="s">
        <v>3804</v>
      </c>
      <c r="E1251" s="204"/>
      <c r="F1251" s="204">
        <v>7</v>
      </c>
      <c r="G1251" s="205">
        <v>7.2759576141834298E-11</v>
      </c>
      <c r="H1251" s="192" t="s">
        <v>3805</v>
      </c>
    </row>
    <row r="1252" spans="1:8" ht="20" customHeight="1"/>
    <row r="1253" spans="1:8" ht="20" customHeight="1"/>
    <row r="1254" spans="1:8" ht="20" customHeight="1"/>
    <row r="1255" spans="1:8" ht="20" customHeight="1"/>
    <row r="1256" spans="1:8" ht="20" customHeight="1"/>
    <row r="1257" spans="1:8" ht="20" customHeight="1"/>
    <row r="1258" spans="1:8" ht="20" customHeight="1"/>
    <row r="1259" spans="1:8" ht="20" customHeight="1"/>
    <row r="1260" spans="1:8" ht="20" customHeight="1"/>
    <row r="1261" spans="1:8" ht="20" customHeight="1"/>
    <row r="1262" spans="1:8" ht="20" customHeight="1"/>
    <row r="1263" spans="1:8" ht="20" customHeight="1"/>
    <row r="1264" spans="1:8" ht="20" customHeight="1"/>
    <row r="1265" ht="20" customHeight="1"/>
    <row r="1266" ht="20" customHeight="1"/>
    <row r="1267" ht="20" customHeight="1"/>
    <row r="1268" ht="20" customHeight="1"/>
    <row r="1269" ht="20" customHeight="1"/>
    <row r="1270" ht="20" customHeight="1"/>
    <row r="1271" ht="20" customHeight="1"/>
    <row r="1272" ht="20" customHeight="1"/>
    <row r="1273" ht="20" customHeight="1"/>
    <row r="1274" ht="20" customHeight="1"/>
    <row r="1275" ht="20" customHeight="1"/>
    <row r="1276" ht="20" customHeight="1"/>
    <row r="1277" ht="20" customHeight="1"/>
    <row r="1278" ht="20" customHeight="1"/>
    <row r="1279" ht="20" customHeight="1"/>
    <row r="1280" ht="20" customHeight="1"/>
    <row r="1281" ht="20" customHeight="1"/>
    <row r="1282" ht="20" customHeight="1"/>
    <row r="1283" ht="20" customHeight="1"/>
    <row r="1284" ht="20" customHeight="1"/>
    <row r="1285" ht="20" customHeight="1"/>
    <row r="1286" ht="20" customHeight="1"/>
    <row r="1287" ht="20" customHeight="1"/>
    <row r="1288" ht="20" customHeight="1"/>
    <row r="1289" ht="20" customHeight="1"/>
    <row r="1290" ht="20" customHeight="1"/>
    <row r="1291" ht="20" customHeight="1"/>
    <row r="1292" ht="20" customHeight="1"/>
    <row r="1293" ht="20" customHeight="1"/>
    <row r="1294" ht="20" customHeight="1"/>
    <row r="1295" ht="20" customHeight="1"/>
    <row r="1296" ht="20" customHeight="1"/>
    <row r="1297" ht="20" customHeight="1"/>
    <row r="1298" ht="20" customHeight="1"/>
    <row r="1299" ht="20" customHeight="1"/>
    <row r="1300" ht="20" customHeight="1"/>
    <row r="1301" ht="20" customHeight="1"/>
    <row r="1302" ht="20" customHeight="1"/>
    <row r="1303" ht="20" customHeight="1"/>
    <row r="1304" ht="20" customHeight="1"/>
    <row r="1305" ht="20" customHeight="1"/>
    <row r="1306" ht="20" customHeight="1"/>
    <row r="1307" ht="20" customHeight="1"/>
    <row r="1308" ht="20" customHeight="1"/>
    <row r="1309" ht="20" customHeight="1"/>
    <row r="1310" ht="20" customHeight="1"/>
    <row r="1311" ht="20" customHeight="1"/>
    <row r="1312" ht="20" customHeight="1"/>
    <row r="1313" ht="20" customHeight="1"/>
    <row r="1314" ht="20" customHeight="1"/>
    <row r="1315" ht="20" customHeight="1"/>
    <row r="1316" ht="20" customHeight="1"/>
    <row r="1317" ht="20" customHeight="1"/>
    <row r="1318" ht="20" customHeight="1"/>
    <row r="1319" ht="20" customHeight="1"/>
    <row r="1320" ht="20" customHeight="1"/>
    <row r="1321" ht="20" customHeight="1"/>
    <row r="1322" ht="20" customHeight="1"/>
    <row r="1323" ht="20" customHeight="1"/>
    <row r="1324" ht="20" customHeight="1"/>
    <row r="1325" ht="20" customHeight="1"/>
    <row r="1326" ht="20" customHeight="1"/>
    <row r="1327" ht="20" customHeight="1"/>
    <row r="1328" ht="20" customHeight="1"/>
    <row r="1329" ht="20" customHeight="1"/>
    <row r="1330" ht="20" customHeight="1"/>
    <row r="1331" ht="20" customHeight="1"/>
    <row r="1332" ht="20" customHeight="1"/>
    <row r="1333" ht="20" customHeight="1"/>
    <row r="1334" ht="20" customHeight="1"/>
    <row r="1335" ht="20" customHeight="1"/>
    <row r="1336" ht="20" customHeight="1"/>
    <row r="1337" ht="20" customHeight="1"/>
    <row r="1338" ht="20" customHeight="1"/>
    <row r="1339" ht="20" customHeight="1"/>
    <row r="1340" ht="20" customHeight="1"/>
    <row r="1341" ht="20" customHeight="1"/>
    <row r="1342" ht="20" customHeight="1"/>
    <row r="1343" ht="20" customHeight="1"/>
    <row r="1344" ht="20" customHeight="1"/>
    <row r="1345" ht="20" customHeight="1"/>
    <row r="1346" ht="20" customHeight="1"/>
    <row r="1347" ht="20" customHeight="1"/>
    <row r="1348" ht="20" customHeight="1"/>
    <row r="1349" ht="20" customHeight="1"/>
    <row r="1350" ht="20" customHeight="1"/>
    <row r="1351" ht="20" customHeight="1"/>
    <row r="1352" ht="20" customHeight="1"/>
    <row r="1353" ht="20" customHeight="1"/>
    <row r="1354" ht="20" customHeight="1"/>
    <row r="1355" ht="20" customHeight="1"/>
    <row r="1356" ht="20" customHeight="1"/>
    <row r="1357" ht="20" customHeight="1"/>
    <row r="1358" ht="20" customHeight="1"/>
    <row r="1359" ht="20" customHeight="1"/>
    <row r="1360" ht="20" customHeight="1"/>
    <row r="1361" ht="20" customHeight="1"/>
    <row r="1362" ht="20" customHeight="1"/>
    <row r="1363" ht="20" customHeight="1"/>
    <row r="1364" ht="20" customHeight="1"/>
    <row r="1365" ht="20" customHeight="1"/>
    <row r="1366" ht="20" customHeight="1"/>
    <row r="1367" ht="20" customHeight="1"/>
    <row r="1368" ht="20" customHeight="1"/>
    <row r="1369" ht="20" customHeight="1"/>
    <row r="1370" ht="20" customHeight="1"/>
    <row r="1371" ht="20" customHeight="1"/>
    <row r="1372" ht="20" customHeight="1"/>
    <row r="1373" ht="20" customHeight="1"/>
    <row r="1374" ht="20" customHeight="1"/>
    <row r="1375" ht="20" customHeight="1"/>
    <row r="1376" ht="20" customHeight="1"/>
    <row r="1377" ht="20" customHeight="1"/>
    <row r="1378" ht="20" customHeight="1"/>
    <row r="1379" ht="20" customHeight="1"/>
    <row r="1380" ht="20" customHeight="1"/>
    <row r="1381" ht="20" customHeight="1"/>
    <row r="1382" ht="20" customHeight="1"/>
    <row r="1383" ht="20" customHeight="1"/>
    <row r="1384" ht="20" customHeight="1"/>
    <row r="1385" ht="20" customHeight="1"/>
    <row r="1386" ht="20" customHeight="1"/>
    <row r="1387" ht="20" customHeight="1"/>
    <row r="1388" ht="20" customHeight="1"/>
    <row r="1389" ht="20" customHeight="1"/>
    <row r="1390" ht="20" customHeight="1"/>
    <row r="1391" ht="20" customHeight="1"/>
    <row r="1392" ht="20" customHeight="1"/>
    <row r="1393" ht="20" customHeight="1"/>
    <row r="1394" ht="20" customHeight="1"/>
    <row r="1395" ht="20" customHeight="1"/>
    <row r="1396" ht="20" customHeight="1"/>
    <row r="1397" ht="20" customHeight="1"/>
    <row r="1398" ht="20" customHeight="1"/>
    <row r="1399" ht="20" customHeight="1"/>
    <row r="1400" ht="20" customHeight="1"/>
    <row r="1401" ht="20" customHeight="1"/>
    <row r="1402" ht="20" customHeight="1"/>
    <row r="1403" ht="20" customHeight="1"/>
    <row r="1404" ht="20" customHeight="1"/>
    <row r="1405" ht="20" customHeight="1"/>
    <row r="1406" ht="20" customHeight="1"/>
    <row r="1407" ht="20" customHeight="1"/>
    <row r="1408" ht="20" customHeight="1"/>
    <row r="1409" ht="20" customHeight="1"/>
    <row r="1410" ht="20" customHeight="1"/>
    <row r="1411" ht="20" customHeight="1"/>
    <row r="1412" ht="20" customHeight="1"/>
    <row r="1413" ht="20" customHeight="1"/>
    <row r="1414" ht="20" customHeight="1"/>
    <row r="1415" ht="20" customHeight="1"/>
    <row r="1416" ht="20" customHeight="1"/>
    <row r="1417" ht="20" customHeight="1"/>
    <row r="1418" ht="20" customHeight="1"/>
    <row r="1419" ht="20" customHeight="1"/>
    <row r="1420" ht="20" customHeight="1"/>
    <row r="1421" ht="20" customHeight="1"/>
    <row r="1422" ht="20" customHeight="1"/>
    <row r="1423" ht="20" customHeight="1"/>
    <row r="1424" ht="20" customHeight="1"/>
    <row r="1425" ht="20" customHeight="1"/>
    <row r="1426" ht="20" customHeight="1"/>
    <row r="1427" ht="20" customHeight="1"/>
    <row r="1428" ht="20" customHeight="1"/>
    <row r="1429" ht="20" customHeight="1"/>
    <row r="1430" ht="20" customHeight="1"/>
    <row r="1431" ht="20" customHeight="1"/>
    <row r="1432" ht="20" customHeight="1"/>
    <row r="1433" ht="20" customHeight="1"/>
    <row r="1434" ht="20" customHeight="1"/>
    <row r="1435" ht="20" customHeight="1"/>
    <row r="1436" ht="20" customHeight="1"/>
    <row r="1437" ht="20" customHeight="1"/>
    <row r="1438" ht="20" customHeight="1"/>
    <row r="1439" ht="20" customHeight="1"/>
    <row r="1440" ht="20" customHeight="1"/>
    <row r="1441" ht="20" customHeight="1"/>
    <row r="1442" ht="20" customHeight="1"/>
    <row r="1443" ht="20" customHeight="1"/>
    <row r="1444" ht="20" customHeight="1"/>
    <row r="1445" ht="20" customHeight="1"/>
    <row r="1446" ht="20" customHeight="1"/>
    <row r="1447" ht="20" customHeight="1"/>
    <row r="1448" ht="20" customHeight="1"/>
    <row r="1449" ht="20" customHeight="1"/>
    <row r="1450" ht="20" customHeight="1"/>
    <row r="1451" ht="20" customHeight="1"/>
    <row r="1452" ht="20" customHeight="1"/>
    <row r="1453" ht="20" customHeight="1"/>
    <row r="1454" ht="20" customHeight="1"/>
    <row r="1455" ht="20" customHeight="1"/>
    <row r="1456" ht="20" customHeight="1"/>
    <row r="1457" ht="20" customHeight="1"/>
    <row r="1458" ht="20" customHeight="1"/>
    <row r="1459" ht="20" customHeight="1"/>
    <row r="1460" ht="20" customHeight="1"/>
    <row r="1461" ht="20" customHeight="1"/>
    <row r="1462" ht="20" customHeight="1"/>
    <row r="1463" ht="20" customHeight="1"/>
    <row r="1464" ht="20" customHeight="1"/>
    <row r="1465" ht="20" customHeight="1"/>
    <row r="1466" ht="20" customHeight="1"/>
    <row r="1467" ht="20" customHeight="1"/>
    <row r="1468" ht="20" customHeight="1"/>
    <row r="1469" ht="20" customHeight="1"/>
    <row r="1470" ht="20" customHeight="1"/>
    <row r="1471" ht="20" customHeight="1"/>
    <row r="1472" ht="20" customHeight="1"/>
    <row r="1473" ht="20" customHeight="1"/>
    <row r="1474" ht="20" customHeight="1"/>
    <row r="1475" ht="20" customHeight="1"/>
    <row r="1476" ht="20" customHeight="1"/>
    <row r="1477" ht="20" customHeight="1"/>
    <row r="1478" ht="20" customHeight="1"/>
    <row r="1479" ht="20" customHeight="1"/>
    <row r="1480" ht="20" customHeight="1"/>
    <row r="1481" ht="20" customHeight="1"/>
    <row r="1482" ht="20" customHeight="1"/>
    <row r="1483" ht="20" customHeight="1"/>
    <row r="1484" ht="20" customHeight="1"/>
    <row r="1485" ht="20" customHeight="1"/>
    <row r="1486" ht="20" customHeight="1"/>
    <row r="1487" ht="20" customHeight="1"/>
    <row r="1488" ht="20" customHeight="1"/>
    <row r="1489" ht="20" customHeight="1"/>
    <row r="1490" ht="20" customHeight="1"/>
    <row r="1491" ht="20" customHeight="1"/>
    <row r="1492" ht="20" customHeight="1"/>
    <row r="1493" ht="20" customHeight="1"/>
    <row r="1494" ht="20" customHeight="1"/>
    <row r="1495" ht="20" customHeight="1"/>
    <row r="1496" ht="20" customHeight="1"/>
    <row r="1497" ht="20" customHeight="1"/>
    <row r="1498" ht="20" customHeight="1"/>
    <row r="1499" ht="20" customHeight="1"/>
    <row r="1500" ht="20" customHeight="1"/>
    <row r="1501" ht="20" customHeight="1"/>
    <row r="1502" ht="20" customHeight="1"/>
    <row r="1503" ht="20" customHeight="1"/>
    <row r="1504" ht="20" customHeight="1"/>
    <row r="1505" ht="20" customHeight="1"/>
    <row r="1506" ht="20" customHeight="1"/>
    <row r="1507" ht="20" customHeight="1"/>
    <row r="1508" ht="20" customHeight="1"/>
    <row r="1509" ht="20" customHeight="1"/>
    <row r="1510" ht="20" customHeight="1"/>
    <row r="1511" ht="20" customHeight="1"/>
    <row r="1512" ht="20" customHeight="1"/>
    <row r="1513" ht="20" customHeight="1"/>
    <row r="1514" ht="20" customHeight="1"/>
    <row r="1515" ht="20" customHeight="1"/>
    <row r="1516" ht="20" customHeight="1"/>
    <row r="1517" ht="20" customHeight="1"/>
    <row r="1518" ht="20" customHeight="1"/>
    <row r="1519" ht="20" customHeight="1"/>
    <row r="1520" ht="20" customHeight="1"/>
    <row r="1521" ht="20" customHeight="1"/>
    <row r="1522" ht="20" customHeight="1"/>
    <row r="1523" ht="20" customHeight="1"/>
    <row r="1524" ht="20" customHeight="1"/>
    <row r="1525" ht="20" customHeight="1"/>
    <row r="1526" ht="20" customHeight="1"/>
    <row r="1527" ht="20" customHeight="1"/>
    <row r="1528" ht="20" customHeight="1"/>
    <row r="1529" ht="20" customHeight="1"/>
    <row r="1530" ht="20" customHeight="1"/>
    <row r="1531" ht="20" customHeight="1"/>
    <row r="1532" ht="20" customHeight="1"/>
    <row r="1533" ht="20" customHeight="1"/>
    <row r="1534" ht="20" customHeight="1"/>
    <row r="1535" ht="20" customHeight="1"/>
    <row r="1536" ht="20" customHeight="1"/>
    <row r="1537" ht="20" customHeight="1"/>
    <row r="1538" ht="20" customHeight="1"/>
    <row r="1539" ht="20" customHeight="1"/>
    <row r="1540" ht="20" customHeight="1"/>
    <row r="1541" ht="20" customHeight="1"/>
    <row r="1542" ht="20" customHeight="1"/>
    <row r="1543" ht="20" customHeight="1"/>
    <row r="1544" ht="20" customHeight="1"/>
    <row r="1545" ht="20" customHeight="1"/>
    <row r="1546" ht="20" customHeight="1"/>
    <row r="1547" ht="20" customHeight="1"/>
    <row r="1548" ht="20" customHeight="1"/>
    <row r="1549" ht="20" customHeight="1"/>
    <row r="1550" ht="20" customHeight="1"/>
    <row r="1551" ht="20" customHeight="1"/>
    <row r="1552" ht="20" customHeight="1"/>
    <row r="1553" ht="20" customHeight="1"/>
    <row r="1554" ht="20" customHeight="1"/>
    <row r="1555" ht="20" customHeight="1"/>
    <row r="1556" ht="20" customHeight="1"/>
    <row r="1557" ht="20" customHeight="1"/>
    <row r="1558" ht="20" customHeight="1"/>
    <row r="1559" ht="20" customHeight="1"/>
    <row r="1560" ht="20" customHeight="1"/>
    <row r="1561" ht="20" customHeight="1"/>
    <row r="1562" ht="20" customHeight="1"/>
    <row r="1563" ht="20" customHeight="1"/>
    <row r="1564" ht="20" customHeight="1"/>
    <row r="1565" ht="20" customHeight="1"/>
    <row r="1566" ht="20" customHeight="1"/>
    <row r="1567" ht="20" customHeight="1"/>
    <row r="1568" ht="20" customHeight="1"/>
    <row r="1569" ht="20" customHeight="1"/>
    <row r="1570" ht="20" customHeight="1"/>
    <row r="1571" ht="20" customHeight="1"/>
    <row r="1572" ht="20" customHeight="1"/>
    <row r="1573" ht="20" customHeight="1"/>
    <row r="1574" ht="20" customHeight="1"/>
    <row r="1575" ht="20" customHeight="1"/>
    <row r="1576" ht="20" customHeight="1"/>
    <row r="1577" ht="20" customHeight="1"/>
    <row r="1578" ht="20" customHeight="1"/>
    <row r="1579" ht="20" customHeight="1"/>
    <row r="1580" ht="20" customHeight="1"/>
    <row r="1581" ht="20" customHeight="1"/>
    <row r="1582" ht="20" customHeight="1"/>
    <row r="1583" ht="20" customHeight="1"/>
    <row r="1584" ht="20" customHeight="1"/>
    <row r="1585" ht="20" customHeight="1"/>
    <row r="1586" ht="20" customHeight="1"/>
    <row r="1587" ht="20" customHeight="1"/>
    <row r="1588" ht="20" customHeight="1"/>
    <row r="1589" ht="20" customHeight="1"/>
    <row r="1590" ht="20" customHeight="1"/>
    <row r="1591" ht="20" customHeight="1"/>
    <row r="1592" ht="20" customHeight="1"/>
    <row r="1593" ht="20" customHeight="1"/>
    <row r="1594" ht="20" customHeight="1"/>
    <row r="1595" ht="20" customHeight="1"/>
    <row r="1596" ht="20" customHeight="1"/>
    <row r="1597" ht="20" customHeight="1"/>
    <row r="1598" ht="20" customHeight="1"/>
    <row r="1599" ht="20" customHeight="1"/>
    <row r="1600" ht="20" customHeight="1"/>
    <row r="1601" ht="20" customHeight="1"/>
    <row r="1602" ht="20" customHeight="1"/>
    <row r="1603" ht="20" customHeight="1"/>
    <row r="1604" ht="20" customHeight="1"/>
    <row r="1605" ht="20" customHeight="1"/>
    <row r="1606" ht="20" customHeight="1"/>
    <row r="1607" ht="20" customHeight="1"/>
    <row r="1608" ht="20" customHeight="1"/>
    <row r="1609" ht="20" customHeight="1"/>
    <row r="1610" ht="20" customHeight="1"/>
    <row r="1611" ht="20" customHeight="1"/>
    <row r="1612" ht="20" customHeight="1"/>
    <row r="1613" ht="20" customHeight="1"/>
    <row r="1614" ht="20" customHeight="1"/>
    <row r="1615" ht="20" customHeight="1"/>
    <row r="1616" ht="20" customHeight="1"/>
    <row r="1617" ht="20" customHeight="1"/>
    <row r="1618" ht="20" customHeight="1"/>
    <row r="1619" ht="20" customHeight="1"/>
    <row r="1620" ht="20" customHeight="1"/>
    <row r="1621" ht="20" customHeight="1"/>
    <row r="1622" ht="20" customHeight="1"/>
    <row r="1623" ht="20" customHeight="1"/>
    <row r="1624" ht="20" customHeight="1"/>
    <row r="1625" ht="20" customHeight="1"/>
    <row r="1626" ht="20" customHeight="1"/>
    <row r="1627" ht="20" customHeight="1"/>
    <row r="1628" ht="20" customHeight="1"/>
    <row r="1629" ht="20" customHeight="1"/>
    <row r="1630" ht="20" customHeight="1"/>
    <row r="1631" ht="20" customHeight="1"/>
    <row r="1632" ht="20" customHeight="1"/>
    <row r="1633" ht="20" customHeight="1"/>
    <row r="1634" ht="20" customHeight="1"/>
    <row r="1635" ht="20" customHeight="1"/>
    <row r="1636" ht="20" customHeight="1"/>
    <row r="1637" ht="20" customHeight="1"/>
    <row r="1638" ht="20" customHeight="1"/>
    <row r="1639" ht="20" customHeight="1"/>
    <row r="1640" ht="20" customHeight="1"/>
    <row r="1641" ht="20" customHeight="1"/>
    <row r="1642" ht="20" customHeight="1"/>
    <row r="1643" ht="20" customHeight="1"/>
    <row r="1644" ht="20" customHeight="1"/>
    <row r="1645" ht="20" customHeight="1"/>
    <row r="1646" ht="20" customHeight="1"/>
    <row r="1647" ht="20" customHeight="1"/>
    <row r="1648" ht="20" customHeight="1"/>
    <row r="1649" ht="20" customHeight="1"/>
    <row r="1650" ht="20" customHeight="1"/>
    <row r="1651" ht="20" customHeight="1"/>
    <row r="1652" ht="20" customHeight="1"/>
    <row r="1653" ht="20" customHeight="1"/>
    <row r="1654" ht="20" customHeight="1"/>
    <row r="1655" ht="20" customHeight="1"/>
    <row r="1656" ht="20" customHeight="1"/>
    <row r="1657" ht="20" customHeight="1"/>
    <row r="1658" ht="20" customHeight="1"/>
    <row r="1659" ht="20" customHeight="1"/>
    <row r="1660" ht="20" customHeight="1"/>
    <row r="1661" ht="20" customHeight="1"/>
    <row r="1662" ht="20" customHeight="1"/>
    <row r="1663" ht="20" customHeight="1"/>
    <row r="1664" ht="20" customHeight="1"/>
    <row r="1665" ht="20" customHeight="1"/>
    <row r="1666" ht="20" customHeight="1"/>
    <row r="1667" ht="20" customHeight="1"/>
    <row r="1668" ht="20" customHeight="1"/>
    <row r="1669" ht="20" customHeight="1"/>
    <row r="1670" ht="20" customHeight="1"/>
    <row r="1671" ht="20" customHeight="1"/>
    <row r="1672" ht="20" customHeight="1"/>
    <row r="1673" ht="20" customHeight="1"/>
    <row r="1674" ht="20" customHeight="1"/>
    <row r="1675" ht="20" customHeight="1"/>
    <row r="1676" ht="20" customHeight="1"/>
    <row r="1677" ht="20" customHeight="1"/>
    <row r="1678" ht="20" customHeight="1"/>
    <row r="1679" ht="20" customHeight="1"/>
    <row r="1680" ht="20" customHeight="1"/>
    <row r="1681" ht="20" customHeight="1"/>
    <row r="1682" ht="20" customHeight="1"/>
    <row r="1683" ht="20" customHeight="1"/>
    <row r="1684" ht="20" customHeight="1"/>
    <row r="1685" ht="20" customHeight="1"/>
    <row r="1686" ht="20" customHeight="1"/>
    <row r="1687" ht="20" customHeight="1"/>
    <row r="1688" ht="20" customHeight="1"/>
    <row r="1689" ht="20" customHeight="1"/>
    <row r="1690" ht="20" customHeight="1"/>
    <row r="1691" ht="20" customHeight="1"/>
    <row r="1692" ht="20" customHeight="1"/>
    <row r="1693" ht="20" customHeight="1"/>
    <row r="1694" ht="20" customHeight="1"/>
    <row r="1695" ht="20" customHeight="1"/>
    <row r="1696" ht="20" customHeight="1"/>
    <row r="1697" ht="20" customHeight="1"/>
    <row r="1698" ht="20" customHeight="1"/>
    <row r="1699" ht="20" customHeight="1"/>
    <row r="1700" ht="20" customHeight="1"/>
    <row r="1701" ht="20" customHeight="1"/>
    <row r="1702" ht="20" customHeight="1"/>
    <row r="1703" ht="20" customHeight="1"/>
    <row r="1704" ht="20" customHeight="1"/>
    <row r="1705" ht="20" customHeight="1"/>
    <row r="1706" ht="20" customHeight="1"/>
    <row r="1707" ht="20" customHeight="1"/>
    <row r="1708" ht="20" customHeight="1"/>
    <row r="1709" ht="20" customHeight="1"/>
    <row r="1710" ht="20" customHeight="1"/>
    <row r="1711" ht="20" customHeight="1"/>
    <row r="1712" ht="20" customHeight="1"/>
    <row r="1713" ht="20" customHeight="1"/>
    <row r="1714" ht="20" customHeight="1"/>
    <row r="1715" ht="20" customHeight="1"/>
    <row r="1716" ht="20" customHeight="1"/>
    <row r="1717" ht="20" customHeight="1"/>
    <row r="1718" ht="20" customHeight="1"/>
    <row r="1719" ht="20" customHeight="1"/>
    <row r="1720" ht="20" customHeight="1"/>
    <row r="1721" ht="20" customHeight="1"/>
    <row r="1722" ht="20" customHeight="1"/>
    <row r="1723" ht="20" customHeight="1"/>
    <row r="1724" ht="20" customHeight="1"/>
    <row r="1725" ht="20" customHeight="1"/>
    <row r="1726" ht="20" customHeight="1"/>
    <row r="1727" ht="20" customHeight="1"/>
    <row r="1728" ht="20" customHeight="1"/>
    <row r="1729" ht="20" customHeight="1"/>
    <row r="1730" ht="20" customHeight="1"/>
    <row r="1731" ht="20" customHeight="1"/>
    <row r="1732" ht="20" customHeight="1"/>
    <row r="1733" ht="20" customHeight="1"/>
    <row r="1734" ht="20" customHeight="1"/>
    <row r="1735" ht="20" customHeight="1"/>
    <row r="1736" ht="20" customHeight="1"/>
    <row r="1737" ht="20" customHeight="1"/>
    <row r="1738" ht="20" customHeight="1"/>
    <row r="1739" ht="20" customHeight="1"/>
    <row r="1740" ht="20" customHeight="1"/>
    <row r="1741" ht="20" customHeight="1"/>
    <row r="1742" ht="20" customHeight="1"/>
    <row r="1743" ht="20" customHeight="1"/>
    <row r="1744" ht="20" customHeight="1"/>
    <row r="1745" ht="20" customHeight="1"/>
    <row r="1746" ht="20" customHeight="1"/>
    <row r="1747" ht="20" customHeight="1"/>
    <row r="1748" ht="20" customHeight="1"/>
    <row r="1749" ht="20" customHeight="1"/>
    <row r="1750" ht="20" customHeight="1"/>
    <row r="1751" ht="20" customHeight="1"/>
    <row r="1752" ht="20" customHeight="1"/>
    <row r="1753" ht="20" customHeight="1"/>
    <row r="1754" ht="20" customHeight="1"/>
    <row r="1755" ht="20" customHeight="1"/>
    <row r="1756" ht="20" customHeight="1"/>
    <row r="1757" ht="20" customHeight="1"/>
    <row r="1758" ht="20" customHeight="1"/>
    <row r="1759" ht="20" customHeight="1"/>
    <row r="1760" ht="20" customHeight="1"/>
    <row r="1761" ht="20" customHeight="1"/>
    <row r="1762" ht="20" customHeight="1"/>
    <row r="1763" ht="20" customHeight="1"/>
    <row r="1764" ht="20" customHeight="1"/>
    <row r="1765" ht="20" customHeight="1"/>
    <row r="1766" ht="20" customHeight="1"/>
    <row r="1767" ht="20" customHeight="1"/>
    <row r="1768" ht="20" customHeight="1"/>
    <row r="1769" ht="20" customHeight="1"/>
    <row r="1770" ht="20" customHeight="1"/>
    <row r="1771" ht="20" customHeight="1"/>
    <row r="1772" ht="20" customHeight="1"/>
    <row r="1773" ht="20" customHeight="1"/>
    <row r="1774" ht="20" customHeight="1"/>
    <row r="1775" ht="20" customHeight="1"/>
    <row r="1776" ht="20" customHeight="1"/>
    <row r="1777" ht="20" customHeight="1"/>
    <row r="1778" ht="20" customHeight="1"/>
    <row r="1779" ht="20" customHeight="1"/>
    <row r="1780" ht="20" customHeight="1"/>
    <row r="1781" ht="20" customHeight="1"/>
    <row r="1782" ht="20" customHeight="1"/>
    <row r="1783" ht="20" customHeight="1"/>
    <row r="1784" ht="20" customHeight="1"/>
    <row r="1785" ht="20" customHeight="1"/>
    <row r="1786" ht="20" customHeight="1"/>
    <row r="1787" ht="20" customHeight="1"/>
    <row r="1788" ht="20" customHeight="1"/>
    <row r="1789" ht="20" customHeight="1"/>
    <row r="1790" ht="20" customHeight="1"/>
    <row r="1791" ht="20" customHeight="1"/>
    <row r="1792" ht="20" customHeight="1"/>
    <row r="1793" ht="20" customHeight="1"/>
    <row r="1794" ht="20" customHeight="1"/>
    <row r="1795" ht="20" customHeight="1"/>
    <row r="1796" ht="20" customHeight="1"/>
    <row r="1797" ht="20" customHeight="1"/>
    <row r="1798" ht="20" customHeight="1"/>
    <row r="1799" ht="20" customHeight="1"/>
    <row r="1800" ht="20" customHeight="1"/>
    <row r="1801" ht="20" customHeight="1"/>
    <row r="1802" ht="20" customHeight="1"/>
    <row r="1803" ht="20" customHeight="1"/>
    <row r="1804" ht="20" customHeight="1"/>
    <row r="1805" ht="20" customHeight="1"/>
    <row r="1806" ht="20" customHeight="1"/>
    <row r="1807" ht="20" customHeight="1"/>
    <row r="1808" ht="20" customHeight="1"/>
    <row r="1809" ht="20" customHeight="1"/>
    <row r="1810" ht="20" customHeight="1"/>
    <row r="1811" ht="20" customHeight="1"/>
    <row r="1812" ht="20" customHeight="1"/>
    <row r="1813" ht="20" customHeight="1"/>
    <row r="1814" ht="20" customHeight="1"/>
    <row r="1815" ht="20" customHeight="1"/>
    <row r="1816" ht="20" customHeight="1"/>
    <row r="1817" ht="20" customHeight="1"/>
    <row r="1818" ht="20" customHeight="1"/>
    <row r="1819" ht="20" customHeight="1"/>
    <row r="1820" ht="20" customHeight="1"/>
    <row r="1821" ht="20" customHeight="1"/>
    <row r="1822" ht="20" customHeight="1"/>
    <row r="1823" ht="20" customHeight="1"/>
    <row r="1824" ht="20" customHeight="1"/>
    <row r="1825" ht="20" customHeight="1"/>
    <row r="1826" ht="20" customHeight="1"/>
    <row r="1827" ht="20" customHeight="1"/>
    <row r="1828" ht="20" customHeight="1"/>
    <row r="1829" ht="20" customHeight="1"/>
    <row r="1830" ht="20" customHeight="1"/>
    <row r="1831" ht="20" customHeight="1"/>
    <row r="1832" ht="20" customHeight="1"/>
    <row r="1833" ht="20" customHeight="1"/>
    <row r="1834" ht="20" customHeight="1"/>
    <row r="1835" ht="20" customHeight="1"/>
    <row r="1836" ht="20" customHeight="1"/>
    <row r="1837" ht="20" customHeight="1"/>
    <row r="1838" ht="20" customHeight="1"/>
    <row r="1839" ht="20" customHeight="1"/>
    <row r="1840" ht="20" customHeight="1"/>
    <row r="1841" ht="20" customHeight="1"/>
    <row r="1842" ht="20" customHeight="1"/>
    <row r="1843" ht="20" customHeight="1"/>
    <row r="1844" ht="20" customHeight="1"/>
    <row r="1845" ht="20" customHeight="1"/>
    <row r="1846" ht="20" customHeight="1"/>
    <row r="1847" ht="20" customHeight="1"/>
    <row r="1848" ht="20" customHeight="1"/>
    <row r="1849" ht="20" customHeight="1"/>
    <row r="1850" ht="20" customHeight="1"/>
    <row r="1851" ht="20" customHeight="1"/>
    <row r="1852" ht="20" customHeight="1"/>
    <row r="1853" ht="20" customHeight="1"/>
    <row r="1854" ht="20" customHeight="1"/>
    <row r="1855" ht="20" customHeight="1"/>
    <row r="1856" ht="20" customHeight="1"/>
    <row r="1857" ht="20" customHeight="1"/>
    <row r="1858" ht="20" customHeight="1"/>
    <row r="1859" ht="20" customHeight="1"/>
    <row r="1860" ht="20" customHeight="1"/>
    <row r="1861" ht="20" customHeight="1"/>
    <row r="1862" ht="20" customHeight="1"/>
    <row r="1863" ht="20" customHeight="1"/>
    <row r="1864" ht="20" customHeight="1"/>
    <row r="1865" ht="20" customHeight="1"/>
    <row r="1866" ht="20" customHeight="1"/>
    <row r="1867" ht="20" customHeight="1"/>
    <row r="1868" ht="20" customHeight="1"/>
    <row r="1869" ht="20" customHeight="1"/>
    <row r="1870" ht="20" customHeight="1"/>
    <row r="1871" ht="20" customHeight="1"/>
    <row r="1872" ht="20" customHeight="1"/>
    <row r="1873" ht="20" customHeight="1"/>
    <row r="1874" ht="20" customHeight="1"/>
    <row r="1875" ht="20" customHeight="1"/>
    <row r="1876" ht="20" customHeight="1"/>
    <row r="1877" ht="20" customHeight="1"/>
    <row r="1878" ht="20" customHeight="1"/>
    <row r="1879" ht="20" customHeight="1"/>
    <row r="1880" ht="20" customHeight="1"/>
    <row r="1881" ht="20" customHeight="1"/>
    <row r="1882" ht="20" customHeight="1"/>
    <row r="1883" ht="20" customHeight="1"/>
    <row r="1884" ht="20" customHeight="1"/>
    <row r="1885" ht="20" customHeight="1"/>
    <row r="1886" ht="20" customHeight="1"/>
    <row r="1887" ht="20" customHeight="1"/>
    <row r="1888" ht="20" customHeight="1"/>
    <row r="1889" ht="20" customHeight="1"/>
    <row r="1890" ht="20" customHeight="1"/>
    <row r="1891" ht="20" customHeight="1"/>
    <row r="1892" ht="20" customHeight="1"/>
    <row r="1893" ht="20" customHeight="1"/>
    <row r="1894" ht="20" customHeight="1"/>
    <row r="1895" ht="20" customHeight="1"/>
    <row r="1896" ht="20" customHeight="1"/>
    <row r="1897" ht="20" customHeight="1"/>
    <row r="1898" ht="20" customHeight="1"/>
    <row r="1899" ht="20" customHeight="1"/>
    <row r="1900" ht="20" customHeight="1"/>
    <row r="1901" ht="20" customHeight="1"/>
    <row r="1902" ht="20" customHeight="1"/>
    <row r="1903" ht="20" customHeight="1"/>
    <row r="1904" ht="20" customHeight="1"/>
    <row r="1905" ht="20" customHeight="1"/>
    <row r="1906" ht="20" customHeight="1"/>
    <row r="1907" ht="20" customHeight="1"/>
    <row r="1908" ht="20" customHeight="1"/>
    <row r="1909" ht="20" customHeight="1"/>
    <row r="1910" ht="20" customHeight="1"/>
    <row r="1911" ht="20" customHeight="1"/>
    <row r="1912" ht="20" customHeight="1"/>
    <row r="1913" ht="20" customHeight="1"/>
    <row r="1914" ht="20" customHeight="1"/>
    <row r="1915" ht="20" customHeight="1"/>
    <row r="1916" ht="20" customHeight="1"/>
    <row r="1917" ht="20" customHeight="1"/>
    <row r="1918" ht="20" customHeight="1"/>
    <row r="1919" ht="20" customHeight="1"/>
    <row r="1920" ht="20" customHeight="1"/>
    <row r="1921" ht="20" customHeight="1"/>
    <row r="1922" ht="20" customHeight="1"/>
    <row r="1923" ht="20" customHeight="1"/>
    <row r="1924" ht="20" customHeight="1"/>
    <row r="1925" ht="20" customHeight="1"/>
    <row r="1926" ht="20" customHeight="1"/>
    <row r="1927" ht="20" customHeight="1"/>
    <row r="1928" ht="20" customHeight="1"/>
    <row r="1929" ht="20" customHeight="1"/>
    <row r="1930" ht="20" customHeight="1"/>
    <row r="1931" ht="20" customHeight="1"/>
    <row r="1932" ht="20" customHeight="1"/>
    <row r="1933" ht="20" customHeight="1"/>
    <row r="1934" ht="20" customHeight="1"/>
    <row r="1935" ht="20" customHeight="1"/>
    <row r="1936" ht="20" customHeight="1"/>
    <row r="1937" ht="20" customHeight="1"/>
    <row r="1938" ht="20" customHeight="1"/>
    <row r="1939" ht="20" customHeight="1"/>
    <row r="1940" ht="20" customHeight="1"/>
    <row r="1941" ht="20" customHeight="1"/>
    <row r="1942" ht="20" customHeight="1"/>
    <row r="1943" ht="20" customHeight="1"/>
    <row r="1944" ht="20" customHeight="1"/>
    <row r="1945" ht="20" customHeight="1"/>
    <row r="1946" ht="20" customHeight="1"/>
    <row r="1947" ht="20" customHeight="1"/>
    <row r="1948" ht="20" customHeight="1"/>
    <row r="1949" ht="20" customHeight="1"/>
    <row r="1950" ht="20" customHeight="1"/>
    <row r="1951" ht="20" customHeight="1"/>
    <row r="1952" ht="20" customHeight="1"/>
    <row r="1953" ht="20" customHeight="1"/>
    <row r="1954" ht="20" customHeight="1"/>
    <row r="1955" ht="20" customHeight="1"/>
    <row r="1956" ht="20" customHeight="1"/>
    <row r="1957" ht="20" customHeight="1"/>
    <row r="1958" ht="20" customHeight="1"/>
    <row r="1959" ht="20" customHeight="1"/>
    <row r="1960" ht="20" customHeight="1"/>
    <row r="1961" ht="20" customHeight="1"/>
    <row r="1962" ht="20" customHeight="1"/>
    <row r="1963" ht="20" customHeight="1"/>
    <row r="1964" ht="20" customHeight="1"/>
    <row r="1965" ht="20" customHeight="1"/>
    <row r="1966" ht="20" customHeight="1"/>
    <row r="1967" ht="20" customHeight="1"/>
    <row r="1968" ht="20" customHeight="1"/>
    <row r="1969" ht="20" customHeight="1"/>
    <row r="1970" ht="20" customHeight="1"/>
    <row r="1971" ht="20" customHeight="1"/>
    <row r="1972" ht="20" customHeight="1"/>
    <row r="1973" ht="20" customHeight="1"/>
    <row r="1974" ht="20" customHeight="1"/>
    <row r="1975" ht="20" customHeight="1"/>
    <row r="1976" ht="20" customHeight="1"/>
    <row r="1977" ht="20" customHeight="1"/>
    <row r="1978" ht="20" customHeight="1"/>
    <row r="1979" ht="20" customHeight="1"/>
    <row r="1980" ht="20" customHeight="1"/>
    <row r="1981" ht="20" customHeight="1"/>
    <row r="1982" ht="20" customHeight="1"/>
    <row r="1983" ht="20" customHeight="1"/>
    <row r="1984" ht="20" customHeight="1"/>
    <row r="1985" ht="20" customHeight="1"/>
    <row r="1986" ht="20" customHeight="1"/>
    <row r="1987" ht="20" customHeight="1"/>
    <row r="1988" ht="20" customHeight="1"/>
    <row r="1989" ht="20" customHeight="1"/>
    <row r="1990" ht="20" customHeight="1"/>
    <row r="1991" ht="20" customHeight="1"/>
    <row r="1992" ht="20" customHeight="1"/>
    <row r="1993" ht="20" customHeight="1"/>
    <row r="1994" ht="20" customHeight="1"/>
    <row r="1995" ht="20" customHeight="1"/>
    <row r="1996" ht="20" customHeight="1"/>
    <row r="1997" ht="20" customHeight="1"/>
    <row r="1998" ht="20" customHeight="1"/>
    <row r="1999" ht="20" customHeight="1"/>
    <row r="2000" ht="20" customHeight="1"/>
    <row r="2001" ht="20" customHeight="1"/>
    <row r="2002" ht="20" customHeight="1"/>
    <row r="2003" ht="20" customHeight="1"/>
    <row r="2004" ht="20" customHeight="1"/>
    <row r="2005" ht="20" customHeight="1"/>
    <row r="2006" ht="20" customHeight="1"/>
    <row r="2007" ht="20" customHeight="1"/>
    <row r="2008" ht="20" customHeight="1"/>
    <row r="2009" ht="20" customHeight="1"/>
    <row r="2010" ht="20" customHeight="1"/>
    <row r="2011" ht="20" customHeight="1"/>
    <row r="2012" ht="20" customHeight="1"/>
    <row r="2013" ht="20" customHeight="1"/>
    <row r="2014" ht="20" customHeight="1"/>
    <row r="2015" ht="20" customHeight="1"/>
    <row r="2016" ht="20" customHeight="1"/>
    <row r="2017" ht="20" customHeight="1"/>
    <row r="2018" ht="20" customHeight="1"/>
    <row r="2019" ht="20" customHeight="1"/>
    <row r="2020" ht="20" customHeight="1"/>
    <row r="2021" ht="20" customHeight="1"/>
    <row r="2022" ht="20" customHeight="1"/>
    <row r="2023" ht="20" customHeight="1"/>
    <row r="2024" ht="20" customHeight="1"/>
    <row r="2025" ht="20" customHeight="1"/>
    <row r="2026" ht="20" customHeight="1"/>
    <row r="2027" ht="20" customHeight="1"/>
    <row r="2028" ht="20" customHeight="1"/>
    <row r="2029" ht="20" customHeight="1"/>
    <row r="2030" ht="20" customHeight="1"/>
    <row r="2031" ht="20" customHeight="1"/>
    <row r="2032" ht="20" customHeight="1"/>
    <row r="2033" ht="20" customHeight="1"/>
    <row r="2034" ht="20" customHeight="1"/>
    <row r="2035" ht="20" customHeight="1"/>
    <row r="2036" ht="20" customHeight="1"/>
    <row r="2037" ht="20" customHeight="1"/>
    <row r="2038" ht="20" customHeight="1"/>
    <row r="2039" ht="20" customHeight="1"/>
    <row r="2040" ht="20" customHeight="1"/>
    <row r="2041" ht="20" customHeight="1"/>
    <row r="2042" ht="20" customHeight="1"/>
    <row r="2043" ht="20" customHeight="1"/>
    <row r="2044" ht="20" customHeight="1"/>
    <row r="2045" ht="20" customHeight="1"/>
    <row r="2046" ht="20" customHeight="1"/>
    <row r="2047" ht="20" customHeight="1"/>
    <row r="2048" ht="20" customHeight="1"/>
    <row r="2049" ht="20" customHeight="1"/>
    <row r="2050" ht="20" customHeight="1"/>
    <row r="2051" ht="20" customHeight="1"/>
    <row r="2052" ht="20" customHeight="1"/>
    <row r="2053" ht="20" customHeight="1"/>
    <row r="2054" ht="20" customHeight="1"/>
    <row r="2055" ht="20" customHeight="1"/>
    <row r="2056" ht="20" customHeight="1"/>
    <row r="2057" ht="20" customHeight="1"/>
    <row r="2058" ht="20" customHeight="1"/>
    <row r="2059" ht="20" customHeight="1"/>
    <row r="2060" ht="20" customHeight="1"/>
    <row r="2061" ht="20" customHeight="1"/>
    <row r="2062" ht="20" customHeight="1"/>
    <row r="2063" ht="20" customHeight="1"/>
    <row r="2064" ht="20" customHeight="1"/>
    <row r="2065" ht="20" customHeight="1"/>
    <row r="2066" ht="20" customHeight="1"/>
    <row r="2067" ht="20" customHeight="1"/>
    <row r="2068" ht="20" customHeight="1"/>
    <row r="2069" ht="20" customHeight="1"/>
    <row r="2070" ht="20" customHeight="1"/>
    <row r="2071" ht="20" customHeight="1"/>
    <row r="2072" ht="20" customHeight="1"/>
    <row r="2073" ht="20" customHeight="1"/>
    <row r="2074" ht="20" customHeight="1"/>
    <row r="2075" ht="20" customHeight="1"/>
    <row r="2076" ht="20" customHeight="1"/>
    <row r="2077" ht="20" customHeight="1"/>
    <row r="2078" ht="20" customHeight="1"/>
    <row r="2079" ht="20" customHeight="1"/>
    <row r="2080" ht="20" customHeight="1"/>
    <row r="2081" ht="20" customHeight="1"/>
    <row r="2082" ht="20" customHeight="1"/>
    <row r="2083" ht="20" customHeight="1"/>
    <row r="2084" ht="20" customHeight="1"/>
    <row r="2085" ht="20" customHeight="1"/>
    <row r="2086" ht="20" customHeight="1"/>
    <row r="2087" ht="20" customHeight="1"/>
    <row r="2088" ht="20" customHeight="1"/>
    <row r="2089" ht="20" customHeight="1"/>
    <row r="2090" ht="20" customHeight="1"/>
    <row r="2091" ht="20" customHeight="1"/>
    <row r="2092" ht="20" customHeight="1"/>
    <row r="2093" ht="20" customHeight="1"/>
    <row r="2094" ht="20" customHeight="1"/>
    <row r="2095" ht="20" customHeight="1"/>
    <row r="2096" ht="20" customHeight="1"/>
    <row r="2097" ht="20" customHeight="1"/>
    <row r="2098" ht="20" customHeight="1"/>
    <row r="2099" ht="20" customHeight="1"/>
    <row r="2100" ht="20" customHeight="1"/>
    <row r="2101" ht="20" customHeight="1"/>
    <row r="2102" ht="20" customHeight="1"/>
    <row r="2103" ht="20" customHeight="1"/>
    <row r="2104" ht="20" customHeight="1"/>
    <row r="2105" ht="20" customHeight="1"/>
    <row r="2106" ht="20" customHeight="1"/>
    <row r="2107" ht="20" customHeight="1"/>
    <row r="2108" ht="20" customHeight="1"/>
    <row r="2109" ht="20" customHeight="1"/>
    <row r="2110" ht="20" customHeight="1"/>
    <row r="2111" ht="20" customHeight="1"/>
    <row r="2112" ht="20" customHeight="1"/>
    <row r="2113" ht="20" customHeight="1"/>
    <row r="2114" ht="20" customHeight="1"/>
    <row r="2115" ht="20" customHeight="1"/>
    <row r="2116" ht="20" customHeight="1"/>
    <row r="2117" ht="20" customHeight="1"/>
    <row r="2118" ht="20" customHeight="1"/>
    <row r="2119" ht="20" customHeight="1"/>
    <row r="2120" ht="20" customHeight="1"/>
    <row r="2121" ht="20" customHeight="1"/>
    <row r="2122" ht="20" customHeight="1"/>
    <row r="2123" ht="20" customHeight="1"/>
    <row r="2124" ht="20" customHeight="1"/>
    <row r="2125" ht="20" customHeight="1"/>
    <row r="2126" ht="20" customHeight="1"/>
    <row r="2127" ht="20" customHeight="1"/>
    <row r="2128" ht="20" customHeight="1"/>
    <row r="2129" ht="20" customHeight="1"/>
    <row r="2130" ht="20" customHeight="1"/>
    <row r="2131" ht="20" customHeight="1"/>
    <row r="2132" ht="20" customHeight="1"/>
    <row r="2133" ht="20" customHeight="1"/>
    <row r="2134" ht="20" customHeight="1"/>
    <row r="2135" ht="20" customHeight="1"/>
    <row r="2136" ht="20" customHeight="1"/>
    <row r="2137" ht="20" customHeight="1"/>
    <row r="2138" ht="20" customHeight="1"/>
    <row r="2139" ht="20" customHeight="1"/>
    <row r="2140" ht="20" customHeight="1"/>
    <row r="2141" ht="20" customHeight="1"/>
    <row r="2142" ht="20" customHeight="1"/>
    <row r="2143" ht="20" customHeight="1"/>
    <row r="2144" ht="20" customHeight="1"/>
    <row r="2145" ht="20" customHeight="1"/>
    <row r="2146" ht="20" customHeight="1"/>
    <row r="2147" ht="20" customHeight="1"/>
    <row r="2148" ht="20" customHeight="1"/>
    <row r="2149" ht="20" customHeight="1"/>
    <row r="2150" ht="20" customHeight="1"/>
    <row r="2151" ht="20" customHeight="1"/>
    <row r="2152" ht="20" customHeight="1"/>
    <row r="2153" ht="20" customHeight="1"/>
    <row r="2154" ht="20" customHeight="1"/>
    <row r="2155" ht="20" customHeight="1"/>
    <row r="2156" ht="20" customHeight="1"/>
    <row r="2157" ht="20" customHeight="1"/>
    <row r="2158" ht="20" customHeight="1"/>
    <row r="2159" ht="20" customHeight="1"/>
    <row r="2160" ht="20" customHeight="1"/>
    <row r="2161" ht="20" customHeight="1"/>
    <row r="2162" ht="20" customHeight="1"/>
    <row r="2163" ht="20" customHeight="1"/>
    <row r="2164" ht="20" customHeight="1"/>
    <row r="2165" ht="20" customHeight="1"/>
    <row r="2166" ht="20" customHeight="1"/>
    <row r="2167" ht="20" customHeight="1"/>
    <row r="2168" ht="20" customHeight="1"/>
    <row r="2169" ht="20" customHeight="1"/>
    <row r="2170" ht="20" customHeight="1"/>
    <row r="2171" ht="20" customHeight="1"/>
    <row r="2172" ht="20" customHeight="1"/>
    <row r="2173" ht="20" customHeight="1"/>
    <row r="2174" ht="20" customHeight="1"/>
    <row r="2175" ht="20" customHeight="1"/>
    <row r="2176" ht="20" customHeight="1"/>
    <row r="2177" ht="20" customHeight="1"/>
    <row r="2178" ht="20" customHeight="1"/>
    <row r="2179" ht="20" customHeight="1"/>
    <row r="2180" ht="20" customHeight="1"/>
    <row r="2181" ht="20" customHeight="1"/>
    <row r="2182" ht="20" customHeight="1"/>
    <row r="2183" ht="20" customHeight="1"/>
    <row r="2184" ht="20" customHeight="1"/>
    <row r="2185" ht="20" customHeight="1"/>
    <row r="2186" ht="20" customHeight="1"/>
    <row r="2187" ht="20" customHeight="1"/>
    <row r="2188" ht="20" customHeight="1"/>
    <row r="2189" ht="20" customHeight="1"/>
    <row r="2190" ht="20" customHeight="1"/>
    <row r="2191" ht="20" customHeight="1"/>
    <row r="2192" ht="20" customHeight="1"/>
    <row r="2193" ht="20" customHeight="1"/>
    <row r="2194" ht="20" customHeight="1"/>
    <row r="2195" ht="20" customHeight="1"/>
    <row r="2196" ht="20" customHeight="1"/>
    <row r="2197" ht="20" customHeight="1"/>
    <row r="2198" ht="20" customHeight="1"/>
    <row r="2199" ht="20" customHeight="1"/>
    <row r="2200" ht="20" customHeight="1"/>
    <row r="2201" ht="20" customHeight="1"/>
    <row r="2202" ht="20" customHeight="1"/>
    <row r="2203" ht="20" customHeight="1"/>
    <row r="2204" ht="20" customHeight="1"/>
    <row r="2205" ht="20" customHeight="1"/>
    <row r="2206" ht="20" customHeight="1"/>
    <row r="2207" ht="20" customHeight="1"/>
    <row r="2208" ht="20" customHeight="1"/>
    <row r="2209" ht="20" customHeight="1"/>
    <row r="2210" ht="20" customHeight="1"/>
    <row r="2211" ht="20" customHeight="1"/>
    <row r="2212" ht="20" customHeight="1"/>
    <row r="2213" ht="20" customHeight="1"/>
    <row r="2214" ht="20" customHeight="1"/>
    <row r="2215" ht="20" customHeight="1"/>
    <row r="2216" ht="20" customHeight="1"/>
    <row r="2217" ht="20" customHeight="1"/>
    <row r="2218" ht="20" customHeight="1"/>
    <row r="2219" ht="20" customHeight="1"/>
    <row r="2220" ht="20" customHeight="1"/>
    <row r="2221" ht="20" customHeight="1"/>
    <row r="2222" ht="20" customHeight="1"/>
    <row r="2223" ht="20" customHeight="1"/>
    <row r="2224" ht="20" customHeight="1"/>
    <row r="2225" ht="20" customHeight="1"/>
    <row r="2226" ht="20" customHeight="1"/>
    <row r="2227" ht="20" customHeight="1"/>
    <row r="2228" ht="20" customHeight="1"/>
    <row r="2229" ht="20" customHeight="1"/>
    <row r="2230" ht="20" customHeight="1"/>
    <row r="2231" ht="20" customHeight="1"/>
    <row r="2232" ht="20" customHeight="1"/>
    <row r="2233" ht="20" customHeight="1"/>
    <row r="2234" ht="20" customHeight="1"/>
    <row r="2235" ht="20" customHeight="1"/>
    <row r="2236" ht="20" customHeight="1"/>
    <row r="2237" ht="20" customHeight="1"/>
    <row r="2238" ht="20" customHeight="1"/>
    <row r="2239" ht="20" customHeight="1"/>
    <row r="2240" ht="20" customHeight="1"/>
    <row r="2241" ht="20" customHeight="1"/>
    <row r="2242" ht="20" customHeight="1"/>
    <row r="2243" ht="20" customHeight="1"/>
    <row r="2244" ht="20" customHeight="1"/>
    <row r="2245" ht="20" customHeight="1"/>
    <row r="2246" ht="20" customHeight="1"/>
    <row r="2247" ht="20" customHeight="1"/>
    <row r="2248" ht="20" customHeight="1"/>
    <row r="2249" ht="20" customHeight="1"/>
    <row r="2250" ht="20" customHeight="1"/>
    <row r="2251" ht="20" customHeight="1"/>
    <row r="2252" ht="20" customHeight="1"/>
    <row r="2253" ht="20" customHeight="1"/>
    <row r="2254" ht="20" customHeight="1"/>
    <row r="2255" ht="20" customHeight="1"/>
    <row r="2256" ht="20" customHeight="1"/>
    <row r="2257" ht="20" customHeight="1"/>
    <row r="2258" ht="20" customHeight="1"/>
    <row r="2259" ht="20" customHeight="1"/>
    <row r="2260" ht="20" customHeight="1"/>
    <row r="2261" ht="20" customHeight="1"/>
    <row r="2262" ht="20" customHeight="1"/>
    <row r="2263" ht="20" customHeight="1"/>
    <row r="2264" ht="20" customHeight="1"/>
    <row r="2265" ht="20" customHeight="1"/>
    <row r="2266" ht="20" customHeight="1"/>
    <row r="2267" ht="20" customHeight="1"/>
    <row r="2268" ht="20" customHeight="1"/>
    <row r="2269" ht="20" customHeight="1"/>
    <row r="2270" ht="20" customHeight="1"/>
    <row r="2271" ht="20" customHeight="1"/>
    <row r="2272" ht="20" customHeight="1"/>
    <row r="2273" ht="20" customHeight="1"/>
    <row r="2274" ht="20" customHeight="1"/>
    <row r="2275" ht="20" customHeight="1"/>
    <row r="2276" ht="20" customHeight="1"/>
    <row r="2277" ht="20" customHeight="1"/>
    <row r="2278" ht="20" customHeight="1"/>
    <row r="2279" ht="20" customHeight="1"/>
    <row r="2280" ht="20" customHeight="1"/>
    <row r="2281" ht="20" customHeight="1"/>
    <row r="2282" ht="20" customHeight="1"/>
    <row r="2283" ht="20" customHeight="1"/>
    <row r="2284" ht="20" customHeight="1"/>
    <row r="2285" ht="20" customHeight="1"/>
    <row r="2286" ht="20" customHeight="1"/>
    <row r="2287" ht="20" customHeight="1"/>
    <row r="2288" ht="20" customHeight="1"/>
    <row r="2289" ht="20" customHeight="1"/>
    <row r="2290" ht="20" customHeight="1"/>
    <row r="2291" ht="20" customHeight="1"/>
    <row r="2292" ht="20" customHeight="1"/>
    <row r="2293" ht="20" customHeight="1"/>
    <row r="2294" ht="20" customHeight="1"/>
    <row r="2295" ht="20" customHeight="1"/>
    <row r="2296" ht="20" customHeight="1"/>
    <row r="2297" ht="20" customHeight="1"/>
    <row r="2298" ht="20" customHeight="1"/>
    <row r="2299" ht="20" customHeight="1"/>
    <row r="2300" ht="20" customHeight="1"/>
    <row r="2301" ht="20" customHeight="1"/>
    <row r="2302" ht="20" customHeight="1"/>
    <row r="2303" ht="20" customHeight="1"/>
    <row r="2304" ht="20" customHeight="1"/>
    <row r="2305" ht="20" customHeight="1"/>
    <row r="2306" ht="20" customHeight="1"/>
    <row r="2307" ht="20" customHeight="1"/>
    <row r="2308" ht="20" customHeight="1"/>
    <row r="2309" ht="20" customHeight="1"/>
    <row r="2310" ht="20" customHeight="1"/>
    <row r="2311" ht="20" customHeight="1"/>
    <row r="2312" ht="20" customHeight="1"/>
    <row r="2313" ht="20" customHeight="1"/>
    <row r="2314" ht="20" customHeight="1"/>
    <row r="2315" ht="20" customHeight="1"/>
    <row r="2316" ht="20" customHeight="1"/>
    <row r="2317" ht="20" customHeight="1"/>
    <row r="2318" ht="20" customHeight="1"/>
    <row r="2319" ht="20" customHeight="1"/>
    <row r="2320" ht="20" customHeight="1"/>
    <row r="2321" ht="20" customHeight="1"/>
    <row r="2322" ht="20" customHeight="1"/>
    <row r="2323" ht="20" customHeight="1"/>
    <row r="2324" ht="20" customHeight="1"/>
    <row r="2325" ht="20" customHeight="1"/>
    <row r="2326" ht="20" customHeight="1"/>
    <row r="2327" ht="20" customHeight="1"/>
    <row r="2328" ht="20" customHeight="1"/>
    <row r="2329" ht="20" customHeight="1"/>
    <row r="2330" ht="20" customHeight="1"/>
    <row r="2331" ht="20" customHeight="1"/>
    <row r="2332" ht="20" customHeight="1"/>
    <row r="2333" ht="20" customHeight="1"/>
    <row r="2334" ht="20" customHeight="1"/>
    <row r="2335" ht="20" customHeight="1"/>
    <row r="2336" ht="20" customHeight="1"/>
    <row r="2337" ht="20" customHeight="1"/>
    <row r="2338" ht="20" customHeight="1"/>
    <row r="2339" ht="20" customHeight="1"/>
    <row r="2340" ht="20" customHeight="1"/>
    <row r="2341" ht="20" customHeight="1"/>
    <row r="2342" ht="20" customHeight="1"/>
    <row r="2343" ht="20" customHeight="1"/>
    <row r="2344" ht="20" customHeight="1"/>
    <row r="2345" ht="20" customHeight="1"/>
    <row r="2346" ht="20" customHeight="1"/>
    <row r="2347" ht="20" customHeight="1"/>
    <row r="2348" ht="20" customHeight="1"/>
    <row r="2349" ht="20" customHeight="1"/>
    <row r="2350" ht="20" customHeight="1"/>
    <row r="2351" ht="20" customHeight="1"/>
    <row r="2352" ht="20" customHeight="1"/>
    <row r="2353" ht="20" customHeight="1"/>
    <row r="2354" ht="20" customHeight="1"/>
    <row r="2355" ht="20" customHeight="1"/>
    <row r="2356" ht="20" customHeight="1"/>
    <row r="2357" ht="20" customHeight="1"/>
    <row r="2358" ht="20" customHeight="1"/>
    <row r="2359" ht="20" customHeight="1"/>
    <row r="2360" ht="20" customHeight="1"/>
    <row r="2361" ht="20" customHeight="1"/>
    <row r="2362" ht="20" customHeight="1"/>
    <row r="2363" ht="20" customHeight="1"/>
    <row r="2364" ht="20" customHeight="1"/>
    <row r="2365" ht="20" customHeight="1"/>
    <row r="2366" ht="20" customHeight="1"/>
    <row r="2367" ht="20" customHeight="1"/>
    <row r="2368" ht="20" customHeight="1"/>
    <row r="2369" ht="20" customHeight="1"/>
    <row r="2370" ht="20" customHeight="1"/>
    <row r="2371" ht="20" customHeight="1"/>
    <row r="2372" ht="20" customHeight="1"/>
    <row r="2373" ht="20" customHeight="1"/>
    <row r="2374" ht="20" customHeight="1"/>
    <row r="2375" ht="20" customHeight="1"/>
    <row r="2376" ht="20" customHeight="1"/>
    <row r="2377" ht="20" customHeight="1"/>
    <row r="2378" ht="20" customHeight="1"/>
    <row r="2379" ht="20" customHeight="1"/>
    <row r="2380" ht="20" customHeight="1"/>
    <row r="2381" ht="20" customHeight="1"/>
    <row r="2382" ht="20" customHeight="1"/>
    <row r="2383" ht="20" customHeight="1"/>
    <row r="2384" ht="20" customHeight="1"/>
    <row r="2385" ht="20" customHeight="1"/>
    <row r="2386" ht="20" customHeight="1"/>
    <row r="2387" ht="20" customHeight="1"/>
    <row r="2388" ht="20" customHeight="1"/>
    <row r="2389" ht="20" customHeight="1"/>
    <row r="2390" ht="20" customHeight="1"/>
    <row r="2391" ht="20" customHeight="1"/>
    <row r="2392" ht="20" customHeight="1"/>
    <row r="2393" ht="20" customHeight="1"/>
    <row r="2394" ht="20" customHeight="1"/>
    <row r="2395" ht="20" customHeight="1"/>
    <row r="2396" ht="20" customHeight="1"/>
    <row r="2397" ht="20" customHeight="1"/>
    <row r="2398" ht="20" customHeight="1"/>
    <row r="2399" ht="20" customHeight="1"/>
    <row r="2400" ht="20" customHeight="1"/>
    <row r="2401" ht="20" customHeight="1"/>
    <row r="2402" ht="20" customHeight="1"/>
    <row r="2403" ht="20" customHeight="1"/>
    <row r="2404" ht="20" customHeight="1"/>
    <row r="2405" ht="20" customHeight="1"/>
    <row r="2406" ht="20" customHeight="1"/>
    <row r="2407" ht="20" customHeight="1"/>
    <row r="2408" ht="20" customHeight="1"/>
    <row r="2409" ht="20" customHeight="1"/>
    <row r="2410" ht="20" customHeight="1"/>
    <row r="2411" ht="20" customHeight="1"/>
    <row r="2412" ht="20" customHeight="1"/>
    <row r="2413" ht="20" customHeight="1"/>
    <row r="2414" ht="20" customHeight="1"/>
    <row r="2415" ht="20" customHeight="1"/>
    <row r="2416" ht="20" customHeight="1"/>
    <row r="2417" ht="20" customHeight="1"/>
    <row r="2418" ht="20" customHeight="1"/>
    <row r="2419" ht="20" customHeight="1"/>
    <row r="2420" ht="20" customHeight="1"/>
    <row r="2421" ht="20" customHeight="1"/>
    <row r="2422" ht="20" customHeight="1"/>
    <row r="2423" ht="20" customHeight="1"/>
    <row r="2424" ht="20" customHeight="1"/>
    <row r="2425" ht="20" customHeight="1"/>
    <row r="2426" ht="20" customHeight="1"/>
    <row r="2427" ht="20" customHeight="1"/>
    <row r="2428" ht="20" customHeight="1"/>
    <row r="2429" ht="20" customHeight="1"/>
    <row r="2430" ht="20" customHeight="1"/>
    <row r="2431" ht="20" customHeight="1"/>
    <row r="2432" ht="20" customHeight="1"/>
    <row r="2433" ht="20" customHeight="1"/>
    <row r="2434" ht="20" customHeight="1"/>
    <row r="2435" ht="20" customHeight="1"/>
    <row r="2436" ht="20" customHeight="1"/>
    <row r="2437" ht="20" customHeight="1"/>
    <row r="2438" ht="20" customHeight="1"/>
    <row r="2439" ht="20" customHeight="1"/>
    <row r="2440" ht="20" customHeight="1"/>
    <row r="2441" ht="20" customHeight="1"/>
    <row r="2442" ht="20" customHeight="1"/>
    <row r="2443" ht="20" customHeight="1"/>
    <row r="2444" ht="20" customHeight="1"/>
    <row r="2445" ht="20" customHeight="1"/>
    <row r="2446" ht="20" customHeight="1"/>
    <row r="2447" ht="20" customHeight="1"/>
    <row r="2448" ht="20" customHeight="1"/>
    <row r="2449" ht="20" customHeight="1"/>
    <row r="2450" ht="20" customHeight="1"/>
    <row r="2451" ht="20" customHeight="1"/>
    <row r="2452" ht="20" customHeight="1"/>
    <row r="2453" ht="20" customHeight="1"/>
    <row r="2454" ht="20" customHeight="1"/>
    <row r="2455" ht="20" customHeight="1"/>
    <row r="2456" ht="20" customHeight="1"/>
    <row r="2457" ht="20" customHeight="1"/>
    <row r="2458" ht="20" customHeight="1"/>
    <row r="2459" ht="20" customHeight="1"/>
    <row r="2460" ht="20" customHeight="1"/>
    <row r="2461" ht="20" customHeight="1"/>
    <row r="2462" ht="20" customHeight="1"/>
    <row r="2463" ht="20" customHeight="1"/>
    <row r="2464" ht="20" customHeight="1"/>
    <row r="2465" ht="20" customHeight="1"/>
    <row r="2466" ht="20" customHeight="1"/>
    <row r="2467" ht="20" customHeight="1"/>
    <row r="2468" ht="20" customHeight="1"/>
    <row r="2469" ht="20" customHeight="1"/>
    <row r="2470" ht="20" customHeight="1"/>
    <row r="2471" ht="20" customHeight="1"/>
    <row r="2472" ht="20" customHeight="1"/>
    <row r="2473" ht="20" customHeight="1"/>
    <row r="2474" ht="20" customHeight="1"/>
    <row r="2475" ht="20" customHeight="1"/>
    <row r="2476" ht="20" customHeight="1"/>
    <row r="2477" ht="20" customHeight="1"/>
    <row r="2478" ht="20" customHeight="1"/>
    <row r="2479" ht="20" customHeight="1"/>
    <row r="2480" ht="20" customHeight="1"/>
    <row r="2481" ht="20" customHeight="1"/>
    <row r="2482" ht="20" customHeight="1"/>
    <row r="2483" ht="20" customHeight="1"/>
    <row r="2484" ht="20" customHeight="1"/>
    <row r="2485" ht="20" customHeight="1"/>
    <row r="2486" ht="20" customHeight="1"/>
    <row r="2487" ht="20" customHeight="1"/>
    <row r="2488" ht="20" customHeight="1"/>
    <row r="2489" ht="20" customHeight="1"/>
    <row r="2490" ht="20" customHeight="1"/>
    <row r="2491" ht="20" customHeight="1"/>
    <row r="2492" ht="20" customHeight="1"/>
    <row r="2493" ht="20" customHeight="1"/>
    <row r="2494" ht="20" customHeight="1"/>
    <row r="2495" ht="20" customHeight="1"/>
    <row r="2496" ht="20" customHeight="1"/>
    <row r="2497" ht="20" customHeight="1"/>
    <row r="2498" ht="20" customHeight="1"/>
    <row r="2499" ht="20" customHeight="1"/>
    <row r="2500" ht="20" customHeight="1"/>
    <row r="2501" ht="20" customHeight="1"/>
    <row r="2502" ht="20" customHeight="1"/>
    <row r="2503" ht="20" customHeight="1"/>
    <row r="2504" ht="20" customHeight="1"/>
    <row r="2505" ht="20" customHeight="1"/>
    <row r="2506" ht="20" customHeight="1"/>
    <row r="2507" ht="20" customHeight="1"/>
    <row r="2508" ht="20" customHeight="1"/>
    <row r="2509" ht="20" customHeight="1"/>
    <row r="2510" ht="20" customHeight="1"/>
    <row r="2511" ht="20" customHeight="1"/>
    <row r="2512" ht="20" customHeight="1"/>
    <row r="2513" ht="20" customHeight="1"/>
    <row r="2514" ht="20" customHeight="1"/>
    <row r="2515" ht="20" customHeight="1"/>
    <row r="2516" ht="20" customHeight="1"/>
    <row r="2517" ht="20" customHeight="1"/>
    <row r="2518" ht="20" customHeight="1"/>
    <row r="2519" ht="20" customHeight="1"/>
    <row r="2520" ht="20" customHeight="1"/>
    <row r="2521" ht="20" customHeight="1"/>
    <row r="2522" ht="20" customHeight="1"/>
    <row r="2523" ht="20" customHeight="1"/>
    <row r="2524" ht="20" customHeight="1"/>
    <row r="2525" ht="20" customHeight="1"/>
    <row r="2526" ht="20" customHeight="1"/>
    <row r="2527" ht="20" customHeight="1"/>
    <row r="2528" ht="20" customHeight="1"/>
    <row r="2529" ht="20" customHeight="1"/>
    <row r="2530" ht="20" customHeight="1"/>
    <row r="2531" ht="20" customHeight="1"/>
    <row r="2532" ht="20" customHeight="1"/>
    <row r="2533" ht="20" customHeight="1"/>
    <row r="2534" ht="20" customHeight="1"/>
    <row r="2535" ht="20" customHeight="1"/>
    <row r="2536" ht="20" customHeight="1"/>
    <row r="2537" ht="20" customHeight="1"/>
    <row r="2538" ht="20" customHeight="1"/>
    <row r="2539" ht="20" customHeight="1"/>
    <row r="2540" ht="20" customHeight="1"/>
    <row r="2541" ht="20" customHeight="1"/>
    <row r="2542" ht="20" customHeight="1"/>
    <row r="2543" ht="20" customHeight="1"/>
    <row r="2544" ht="20" customHeight="1"/>
    <row r="2545" ht="20" customHeight="1"/>
    <row r="2546" ht="20" customHeight="1"/>
    <row r="2547" ht="20" customHeight="1"/>
    <row r="2548" ht="20" customHeight="1"/>
    <row r="2549" ht="20" customHeight="1"/>
    <row r="2550" ht="20" customHeight="1"/>
    <row r="2551" ht="20" customHeight="1"/>
    <row r="2552" ht="20" customHeight="1"/>
    <row r="2553" ht="20" customHeight="1"/>
    <row r="2554" ht="20" customHeight="1"/>
    <row r="2555" ht="20" customHeight="1"/>
    <row r="2556" ht="20" customHeight="1"/>
    <row r="2557" ht="20" customHeight="1"/>
    <row r="2558" ht="20" customHeight="1"/>
    <row r="2559" ht="20" customHeight="1"/>
    <row r="2560" ht="20" customHeight="1"/>
    <row r="2561" ht="20" customHeight="1"/>
    <row r="2562" ht="20" customHeight="1"/>
    <row r="2563" ht="20" customHeight="1"/>
    <row r="2564" ht="20" customHeight="1"/>
    <row r="2565" ht="20" customHeight="1"/>
    <row r="2566" ht="20" customHeight="1"/>
    <row r="2567" ht="20" customHeight="1"/>
    <row r="2568" ht="20" customHeight="1"/>
    <row r="2569" ht="20" customHeight="1"/>
    <row r="2570" ht="20" customHeight="1"/>
    <row r="2571" ht="20" customHeight="1"/>
    <row r="2572" ht="20" customHeight="1"/>
    <row r="2573" ht="20" customHeight="1"/>
    <row r="2574" ht="20" customHeight="1"/>
    <row r="2575" ht="20" customHeight="1"/>
    <row r="2576" ht="20" customHeight="1"/>
    <row r="2577" ht="20" customHeight="1"/>
    <row r="2578" ht="20" customHeight="1"/>
    <row r="2579" ht="20" customHeight="1"/>
    <row r="2580" ht="20" customHeight="1"/>
    <row r="2581" ht="20" customHeight="1"/>
    <row r="2582" ht="20" customHeight="1"/>
    <row r="2583" ht="20" customHeight="1"/>
    <row r="2584" ht="20" customHeight="1"/>
    <row r="2585" ht="20" customHeight="1"/>
    <row r="2586" ht="20" customHeight="1"/>
    <row r="2587" ht="20" customHeight="1"/>
    <row r="2588" ht="20" customHeight="1"/>
    <row r="2589" ht="20" customHeight="1"/>
    <row r="2590" ht="20" customHeight="1"/>
    <row r="2591" ht="20" customHeight="1"/>
    <row r="2592" ht="20" customHeight="1"/>
    <row r="2593" ht="20" customHeight="1"/>
    <row r="2594" ht="20" customHeight="1"/>
    <row r="2595" ht="20" customHeight="1"/>
    <row r="2596" ht="20" customHeight="1"/>
    <row r="2597" ht="20" customHeight="1"/>
    <row r="2598" ht="20" customHeight="1"/>
    <row r="2599" ht="20" customHeight="1"/>
    <row r="2600" ht="20" customHeight="1"/>
    <row r="2601" ht="20" customHeight="1"/>
    <row r="2602" ht="20" customHeight="1"/>
    <row r="2603" ht="20" customHeight="1"/>
    <row r="2604" ht="20" customHeight="1"/>
    <row r="2605" ht="20" customHeight="1"/>
    <row r="2606" ht="20" customHeight="1"/>
    <row r="2607" ht="20" customHeight="1"/>
    <row r="2608" ht="20" customHeight="1"/>
    <row r="2609" ht="20" customHeight="1"/>
    <row r="2610" ht="20" customHeight="1"/>
    <row r="2611" ht="20" customHeight="1"/>
    <row r="2612" ht="20" customHeight="1"/>
    <row r="2613" ht="20" customHeight="1"/>
    <row r="2614" ht="20" customHeight="1"/>
    <row r="2615" ht="20" customHeight="1"/>
    <row r="2616" ht="20" customHeight="1"/>
    <row r="2617" ht="20" customHeight="1"/>
    <row r="2618" ht="20" customHeight="1"/>
    <row r="2619" ht="20" customHeight="1"/>
    <row r="2620" ht="20" customHeight="1"/>
    <row r="2621" ht="20" customHeight="1"/>
    <row r="2622" ht="20" customHeight="1"/>
    <row r="2623" ht="20" customHeight="1"/>
    <row r="2624" ht="20" customHeight="1"/>
    <row r="2625" ht="20" customHeight="1"/>
    <row r="2626" ht="20" customHeight="1"/>
    <row r="2627" ht="20" customHeight="1"/>
    <row r="2628" ht="20" customHeight="1"/>
    <row r="2629" ht="20" customHeight="1"/>
    <row r="2630" ht="20" customHeight="1"/>
    <row r="2631" ht="20" customHeight="1"/>
    <row r="2632" ht="20" customHeight="1"/>
    <row r="2633" ht="20" customHeight="1"/>
    <row r="2634" ht="20" customHeight="1"/>
    <row r="2635" ht="20" customHeight="1"/>
    <row r="2636" ht="20" customHeight="1"/>
    <row r="2637" ht="20" customHeight="1"/>
    <row r="2638" ht="20" customHeight="1"/>
    <row r="2639" ht="20" customHeight="1"/>
    <row r="2640" ht="20" customHeight="1"/>
    <row r="2641" ht="20" customHeight="1"/>
    <row r="2642" ht="20" customHeight="1"/>
    <row r="2643" ht="20" customHeight="1"/>
    <row r="2644" ht="20" customHeight="1"/>
    <row r="2645" ht="20" customHeight="1"/>
    <row r="2646" ht="20" customHeight="1"/>
    <row r="2647" ht="20" customHeight="1"/>
    <row r="2648" ht="20" customHeight="1"/>
    <row r="2649" ht="20" customHeight="1"/>
    <row r="2650" ht="20" customHeight="1"/>
    <row r="2651" ht="20" customHeight="1"/>
    <row r="2652" ht="20" customHeight="1"/>
    <row r="2653" ht="20" customHeight="1"/>
    <row r="2654" ht="20" customHeight="1"/>
    <row r="2655" ht="20" customHeight="1"/>
    <row r="2656" ht="20" customHeight="1"/>
    <row r="2657" ht="20" customHeight="1"/>
    <row r="2658" ht="20" customHeight="1"/>
    <row r="2659" ht="20" customHeight="1"/>
    <row r="2660" ht="20" customHeight="1"/>
    <row r="2661" ht="20" customHeight="1"/>
    <row r="2662" ht="20" customHeight="1"/>
    <row r="2663" ht="20" customHeight="1"/>
    <row r="2664" ht="20" customHeight="1"/>
    <row r="2665" ht="20" customHeight="1"/>
    <row r="2666" ht="20" customHeight="1"/>
    <row r="2667" ht="20" customHeight="1"/>
    <row r="2668" ht="20" customHeight="1"/>
    <row r="2669" ht="20" customHeight="1"/>
    <row r="2670" ht="20" customHeight="1"/>
    <row r="2671" ht="20" customHeight="1"/>
    <row r="2672" ht="20" customHeight="1"/>
    <row r="2673" ht="20" customHeight="1"/>
    <row r="2674" ht="20" customHeight="1"/>
    <row r="2675" ht="20" customHeight="1"/>
    <row r="2676" ht="20" customHeight="1"/>
    <row r="2677" ht="20" customHeight="1"/>
    <row r="2678" ht="20" customHeight="1"/>
    <row r="2679" ht="20" customHeight="1"/>
    <row r="2680" ht="20" customHeight="1"/>
    <row r="2681" ht="20" customHeight="1"/>
    <row r="2682" ht="20" customHeight="1"/>
    <row r="2683" ht="20" customHeight="1"/>
    <row r="2684" ht="20" customHeight="1"/>
    <row r="2685" ht="20" customHeight="1"/>
    <row r="2686" ht="20" customHeight="1"/>
    <row r="2687" ht="20" customHeight="1"/>
    <row r="2688" ht="20" customHeight="1"/>
    <row r="2689" ht="20" customHeight="1"/>
    <row r="2690" ht="20" customHeight="1"/>
    <row r="2691" ht="20" customHeight="1"/>
    <row r="2692" ht="20" customHeight="1"/>
    <row r="2693" ht="20" customHeight="1"/>
    <row r="2694" ht="20" customHeight="1"/>
    <row r="2695" ht="20" customHeight="1"/>
    <row r="2696" ht="20" customHeight="1"/>
    <row r="2697" ht="20" customHeight="1"/>
    <row r="2698" ht="20" customHeight="1"/>
    <row r="2699" ht="20" customHeight="1"/>
    <row r="2700" ht="20" customHeight="1"/>
    <row r="2701" ht="20" customHeight="1"/>
    <row r="2702" ht="20" customHeight="1"/>
    <row r="2703" ht="20" customHeight="1"/>
    <row r="2704" ht="20" customHeight="1"/>
    <row r="2705" ht="20" customHeight="1"/>
    <row r="2706" ht="20" customHeight="1"/>
    <row r="2707" ht="20" customHeight="1"/>
    <row r="2708" ht="20" customHeight="1"/>
    <row r="2709" ht="20" customHeight="1"/>
    <row r="2710" ht="20" customHeight="1"/>
    <row r="2711" ht="20" customHeight="1"/>
    <row r="2712" ht="20" customHeight="1"/>
    <row r="2713" ht="20" customHeight="1"/>
    <row r="2714" ht="20" customHeight="1"/>
    <row r="2715" ht="20" customHeight="1"/>
    <row r="2716" ht="20" customHeight="1"/>
    <row r="2717" ht="20" customHeight="1"/>
    <row r="2718" ht="20" customHeight="1"/>
    <row r="2719" ht="20" customHeight="1"/>
    <row r="2720" ht="20" customHeight="1"/>
    <row r="2721" ht="20" customHeight="1"/>
    <row r="2722" ht="20" customHeight="1"/>
    <row r="2723" ht="20" customHeight="1"/>
    <row r="2724" ht="20" customHeight="1"/>
    <row r="2725" ht="20" customHeight="1"/>
    <row r="2726" ht="20" customHeight="1"/>
    <row r="2727" ht="20" customHeight="1"/>
    <row r="2728" ht="20" customHeight="1"/>
    <row r="2729" ht="20" customHeight="1"/>
    <row r="2730" ht="20" customHeight="1"/>
    <row r="2731" ht="20" customHeight="1"/>
    <row r="2732" ht="20" customHeight="1"/>
    <row r="2733" ht="20" customHeight="1"/>
    <row r="2734" ht="20" customHeight="1"/>
    <row r="2735" ht="20" customHeight="1"/>
    <row r="2736" ht="20" customHeight="1"/>
    <row r="2737" ht="20" customHeight="1"/>
    <row r="2738" ht="20" customHeight="1"/>
    <row r="2739" ht="20" customHeight="1"/>
    <row r="2740" ht="20" customHeight="1"/>
    <row r="2741" ht="20" customHeight="1"/>
    <row r="2742" ht="20" customHeight="1"/>
    <row r="2743" ht="20" customHeight="1"/>
    <row r="2744" ht="20" customHeight="1"/>
    <row r="2745" ht="20" customHeight="1"/>
    <row r="2746" ht="20" customHeight="1"/>
    <row r="2747" ht="20" customHeight="1"/>
    <row r="2748" ht="20" customHeight="1"/>
    <row r="2749" ht="20" customHeight="1"/>
    <row r="2750" ht="20" customHeight="1"/>
    <row r="2751" ht="20" customHeight="1"/>
    <row r="2752" ht="20" customHeight="1"/>
    <row r="2753" ht="20" customHeight="1"/>
    <row r="2754" ht="20" customHeight="1"/>
    <row r="2755" ht="20" customHeight="1"/>
    <row r="2756" ht="20" customHeight="1"/>
    <row r="2757" ht="20" customHeight="1"/>
    <row r="2758" ht="20" customHeight="1"/>
    <row r="2759" ht="20" customHeight="1"/>
    <row r="2760" ht="20" customHeight="1"/>
    <row r="2761" ht="20" customHeight="1"/>
    <row r="2762" ht="20" customHeight="1"/>
    <row r="2763" ht="20" customHeight="1"/>
    <row r="2764" ht="20" customHeight="1"/>
    <row r="2765" ht="20" customHeight="1"/>
    <row r="2766" ht="20" customHeight="1"/>
    <row r="2767" ht="20" customHeight="1"/>
    <row r="2768" ht="20" customHeight="1"/>
    <row r="2769" ht="20" customHeight="1"/>
    <row r="2770" ht="20" customHeight="1"/>
    <row r="2771" ht="20" customHeight="1"/>
    <row r="2772" ht="20" customHeight="1"/>
    <row r="2773" ht="20" customHeight="1"/>
    <row r="2774" ht="20" customHeight="1"/>
    <row r="2775" ht="20" customHeight="1"/>
    <row r="2776" ht="20" customHeight="1"/>
    <row r="2777" ht="20" customHeight="1"/>
    <row r="2778" ht="20" customHeight="1"/>
    <row r="2779" ht="20" customHeight="1"/>
    <row r="2780" ht="20" customHeight="1"/>
    <row r="2781" ht="20" customHeight="1"/>
    <row r="2782" ht="20" customHeight="1"/>
    <row r="2783" ht="20" customHeight="1"/>
    <row r="2784" ht="20" customHeight="1"/>
    <row r="2785" ht="20" customHeight="1"/>
    <row r="2786" ht="20" customHeight="1"/>
    <row r="2787" ht="20" customHeight="1"/>
    <row r="2788" ht="20" customHeight="1"/>
    <row r="2789" ht="20" customHeight="1"/>
    <row r="2790" ht="20" customHeight="1"/>
    <row r="2791" ht="20" customHeight="1"/>
    <row r="2792" ht="20" customHeight="1"/>
    <row r="2793" ht="20" customHeight="1"/>
    <row r="2794" ht="20" customHeight="1"/>
    <row r="2795" ht="20" customHeight="1"/>
    <row r="2796" ht="20" customHeight="1"/>
    <row r="2797" ht="20" customHeight="1"/>
    <row r="2798" ht="20" customHeight="1"/>
    <row r="2799" ht="20" customHeight="1"/>
    <row r="2800" ht="20" customHeight="1"/>
    <row r="2801" ht="20" customHeight="1"/>
    <row r="2802" ht="20" customHeight="1"/>
    <row r="2803" ht="20" customHeight="1"/>
    <row r="2804" ht="20" customHeight="1"/>
    <row r="2805" ht="20" customHeight="1"/>
    <row r="2806" ht="20" customHeight="1"/>
    <row r="2807" ht="20" customHeight="1"/>
    <row r="2808" ht="20" customHeight="1"/>
    <row r="2809" ht="20" customHeight="1"/>
    <row r="2810" ht="20" customHeight="1"/>
    <row r="2811" ht="20" customHeight="1"/>
    <row r="2812" ht="20" customHeight="1"/>
    <row r="2813" ht="20" customHeight="1"/>
    <row r="2814" ht="20" customHeight="1"/>
    <row r="2815" ht="20" customHeight="1"/>
    <row r="2816" ht="20" customHeight="1"/>
    <row r="2817" ht="20" customHeight="1"/>
    <row r="2818" ht="20" customHeight="1"/>
    <row r="2819" ht="20" customHeight="1"/>
    <row r="2820" ht="20" customHeight="1"/>
    <row r="2821" ht="20" customHeight="1"/>
    <row r="2822" ht="20" customHeight="1"/>
    <row r="2823" ht="20" customHeight="1"/>
    <row r="2824" ht="20" customHeight="1"/>
    <row r="2825" ht="20" customHeight="1"/>
    <row r="2826" ht="20" customHeight="1"/>
    <row r="2827" ht="20" customHeight="1"/>
    <row r="2828" ht="20" customHeight="1"/>
    <row r="2829" ht="20" customHeight="1"/>
    <row r="2830" ht="20" customHeight="1"/>
    <row r="2831" ht="20" customHeight="1"/>
    <row r="2832" ht="20" customHeight="1"/>
    <row r="2833" ht="20" customHeight="1"/>
    <row r="2834" ht="20" customHeight="1"/>
    <row r="2835" ht="20" customHeight="1"/>
    <row r="2836" ht="20" customHeight="1"/>
    <row r="2837" ht="20" customHeight="1"/>
    <row r="2838" ht="20" customHeight="1"/>
    <row r="2839" ht="20" customHeight="1"/>
    <row r="2840" ht="20" customHeight="1"/>
    <row r="2841" ht="20" customHeight="1"/>
    <row r="2842" ht="20" customHeight="1"/>
    <row r="2843" ht="20" customHeight="1"/>
    <row r="2844" ht="20" customHeight="1"/>
    <row r="2845" ht="20" customHeight="1"/>
    <row r="2846" ht="20" customHeight="1"/>
    <row r="2847" ht="20" customHeight="1"/>
    <row r="2848" ht="20" customHeight="1"/>
    <row r="2849" ht="20" customHeight="1"/>
    <row r="2850" ht="20" customHeight="1"/>
    <row r="2851" ht="20" customHeight="1"/>
    <row r="2852" ht="20" customHeight="1"/>
    <row r="2853" ht="20" customHeight="1"/>
    <row r="2854" ht="20" customHeight="1"/>
    <row r="2855" ht="20" customHeight="1"/>
    <row r="2856" ht="20" customHeight="1"/>
    <row r="2857" ht="20" customHeight="1"/>
    <row r="2858" ht="20" customHeight="1"/>
    <row r="2859" ht="20" customHeight="1"/>
    <row r="2860" ht="20" customHeight="1"/>
    <row r="2861" ht="20" customHeight="1"/>
    <row r="2862" ht="20" customHeight="1"/>
    <row r="2863" ht="20" customHeight="1"/>
    <row r="2864" ht="20" customHeight="1"/>
    <row r="2865" ht="20" customHeight="1"/>
    <row r="2866" ht="20" customHeight="1"/>
    <row r="2867" ht="20" customHeight="1"/>
    <row r="2868" ht="20" customHeight="1"/>
    <row r="2869" ht="20" customHeight="1"/>
    <row r="2870" ht="20" customHeight="1"/>
    <row r="2871" ht="20" customHeight="1"/>
    <row r="2872" ht="20" customHeight="1"/>
    <row r="2873" ht="20" customHeight="1"/>
    <row r="2874" ht="20" customHeight="1"/>
    <row r="2875" ht="20" customHeight="1"/>
    <row r="2876" ht="20" customHeight="1"/>
    <row r="2877" ht="20" customHeight="1"/>
    <row r="2878" ht="20" customHeight="1"/>
    <row r="2879" ht="20" customHeight="1"/>
    <row r="2880" ht="20" customHeight="1"/>
    <row r="2881" ht="20" customHeight="1"/>
    <row r="2882" ht="20" customHeight="1"/>
    <row r="2883" ht="20" customHeight="1"/>
    <row r="2884" ht="20" customHeight="1"/>
    <row r="2885" ht="20" customHeight="1"/>
    <row r="2886" ht="20" customHeight="1"/>
    <row r="2887" ht="20" customHeight="1"/>
    <row r="2888" ht="20" customHeight="1"/>
    <row r="2889" ht="20" customHeight="1"/>
    <row r="2890" ht="20" customHeight="1"/>
    <row r="2891" ht="20" customHeight="1"/>
    <row r="2892" ht="20" customHeight="1"/>
    <row r="2893" ht="20" customHeight="1"/>
    <row r="2894" ht="20" customHeight="1"/>
    <row r="2895" ht="20" customHeight="1"/>
    <row r="2896" ht="20" customHeight="1"/>
    <row r="2897" ht="20" customHeight="1"/>
    <row r="2898" ht="20" customHeight="1"/>
    <row r="2899" ht="20" customHeight="1"/>
    <row r="2900" ht="20" customHeight="1"/>
    <row r="2901" ht="20" customHeight="1"/>
    <row r="2902" ht="20" customHeight="1"/>
    <row r="2903" ht="20" customHeight="1"/>
    <row r="2904" ht="20" customHeight="1"/>
    <row r="2905" ht="20" customHeight="1"/>
    <row r="2906" ht="20" customHeight="1"/>
    <row r="2907" ht="20" customHeight="1"/>
    <row r="2908" ht="20" customHeight="1"/>
    <row r="2909" ht="20" customHeight="1"/>
    <row r="2910" ht="20" customHeight="1"/>
    <row r="2911" ht="20" customHeight="1"/>
    <row r="2912" ht="20" customHeight="1"/>
    <row r="2913" ht="20" customHeight="1"/>
    <row r="2914" ht="20" customHeight="1"/>
    <row r="2915" ht="20" customHeight="1"/>
    <row r="2916" ht="20" customHeight="1"/>
    <row r="2917" ht="20" customHeight="1"/>
    <row r="2918" ht="20" customHeight="1"/>
    <row r="2919" ht="20" customHeight="1"/>
    <row r="2920" ht="20" customHeight="1"/>
    <row r="2921" ht="20" customHeight="1"/>
    <row r="2922" ht="20" customHeight="1"/>
    <row r="2923" ht="20" customHeight="1"/>
    <row r="2924" ht="20" customHeight="1"/>
    <row r="2925" ht="20" customHeight="1"/>
    <row r="2926" ht="20" customHeight="1"/>
    <row r="2927" ht="20" customHeight="1"/>
    <row r="2928" ht="20" customHeight="1"/>
    <row r="2929" ht="20" customHeight="1"/>
    <row r="2930" ht="20" customHeight="1"/>
    <row r="2931" ht="20" customHeight="1"/>
    <row r="2932" ht="20" customHeight="1"/>
    <row r="2933" ht="20" customHeight="1"/>
    <row r="2934" ht="20" customHeight="1"/>
    <row r="2935" ht="20" customHeight="1"/>
    <row r="2936" ht="20" customHeight="1"/>
    <row r="2937" ht="20" customHeight="1"/>
    <row r="2938" ht="20" customHeight="1"/>
    <row r="2939" ht="20" customHeight="1"/>
    <row r="2940" ht="20" customHeight="1"/>
    <row r="2941" ht="20" customHeight="1"/>
    <row r="2942" ht="20" customHeight="1"/>
    <row r="2943" ht="20" customHeight="1"/>
    <row r="2944" ht="20" customHeight="1"/>
    <row r="2945" ht="20" customHeight="1"/>
    <row r="2946" ht="20" customHeight="1"/>
    <row r="2947" ht="20" customHeight="1"/>
    <row r="2948" ht="20" customHeight="1"/>
    <row r="2949" ht="20" customHeight="1"/>
    <row r="2950" ht="20" customHeight="1"/>
    <row r="2951" ht="20" customHeight="1"/>
    <row r="2952" ht="20" customHeight="1"/>
    <row r="2953" ht="20" customHeight="1"/>
    <row r="2954" ht="20" customHeight="1"/>
    <row r="2955" ht="20" customHeight="1"/>
    <row r="2956" ht="20" customHeight="1"/>
    <row r="2957" ht="20" customHeight="1"/>
    <row r="2958" ht="20" customHeight="1"/>
    <row r="2959" ht="20" customHeight="1"/>
    <row r="2960" ht="20" customHeight="1"/>
    <row r="2961" ht="20" customHeight="1"/>
    <row r="2962" ht="20" customHeight="1"/>
    <row r="2963" ht="20" customHeight="1"/>
    <row r="2964" ht="20" customHeight="1"/>
    <row r="2965" ht="20" customHeight="1"/>
    <row r="2966" ht="20" customHeight="1"/>
    <row r="2967" ht="20" customHeight="1"/>
    <row r="2968" ht="20" customHeight="1"/>
    <row r="2969" ht="20" customHeight="1"/>
    <row r="2970" ht="20" customHeight="1"/>
    <row r="2971" ht="20" customHeight="1"/>
    <row r="2972" ht="20" customHeight="1"/>
    <row r="2973" ht="20" customHeight="1"/>
    <row r="2974" ht="20" customHeight="1"/>
    <row r="2975" ht="20" customHeight="1"/>
    <row r="2976" ht="20" customHeight="1"/>
    <row r="2977" ht="20" customHeight="1"/>
    <row r="2978" ht="20" customHeight="1"/>
    <row r="2979" ht="20" customHeight="1"/>
    <row r="2980" ht="20" customHeight="1"/>
    <row r="2981" ht="20" customHeight="1"/>
    <row r="2982" ht="20" customHeight="1"/>
    <row r="2983" ht="20" customHeight="1"/>
    <row r="2984" ht="20" customHeight="1"/>
    <row r="2985" ht="20" customHeight="1"/>
    <row r="2986" ht="20" customHeight="1"/>
    <row r="2987" ht="20" customHeight="1"/>
    <row r="2988" ht="20" customHeight="1"/>
    <row r="2989" ht="20" customHeight="1"/>
    <row r="2990" ht="20" customHeight="1"/>
    <row r="2991" ht="20" customHeight="1"/>
    <row r="2992" ht="20" customHeight="1"/>
    <row r="2993" ht="20" customHeight="1"/>
    <row r="2994" ht="20" customHeight="1"/>
    <row r="2995" ht="20" customHeight="1"/>
    <row r="2996" ht="20" customHeight="1"/>
    <row r="2997" ht="20" customHeight="1"/>
    <row r="2998" ht="20" customHeight="1"/>
    <row r="2999" ht="20" customHeight="1"/>
    <row r="3000" ht="20" customHeight="1"/>
    <row r="3001" ht="20" customHeight="1"/>
    <row r="3002" ht="20" customHeight="1"/>
    <row r="3003" ht="20" customHeight="1"/>
    <row r="3004" ht="20" customHeight="1"/>
    <row r="3005" ht="20" customHeight="1"/>
    <row r="3006" ht="20" customHeight="1"/>
    <row r="3007" ht="20" customHeight="1"/>
    <row r="3008" ht="20" customHeight="1"/>
    <row r="3009" ht="20" customHeight="1"/>
    <row r="3010" ht="20" customHeight="1"/>
    <row r="3011" ht="20" customHeight="1"/>
    <row r="3012" ht="20" customHeight="1"/>
    <row r="3013" ht="20" customHeight="1"/>
    <row r="3014" ht="20" customHeight="1"/>
    <row r="3015" ht="20" customHeight="1"/>
    <row r="3016" ht="20" customHeight="1"/>
    <row r="3017" ht="20" customHeight="1"/>
    <row r="3018" ht="20" customHeight="1"/>
    <row r="3019" ht="20" customHeight="1"/>
    <row r="3020" ht="20" customHeight="1"/>
    <row r="3021" ht="20" customHeight="1"/>
    <row r="3022" ht="20" customHeight="1"/>
    <row r="3023" ht="20" customHeight="1"/>
    <row r="3024" ht="20" customHeight="1"/>
    <row r="3025" ht="20" customHeight="1"/>
    <row r="3026" ht="20" customHeight="1"/>
    <row r="3027" ht="20" customHeight="1"/>
    <row r="3028" ht="20" customHeight="1"/>
    <row r="3029" ht="20" customHeight="1"/>
    <row r="3030" ht="20" customHeight="1"/>
    <row r="3031" ht="20" customHeight="1"/>
    <row r="3032" ht="20" customHeight="1"/>
    <row r="3033" ht="20" customHeight="1"/>
    <row r="3034" ht="20" customHeight="1"/>
    <row r="3035" ht="20" customHeight="1"/>
    <row r="3036" ht="20" customHeight="1"/>
    <row r="3037" ht="20" customHeight="1"/>
    <row r="3038" ht="20" customHeight="1"/>
    <row r="3039" ht="20" customHeight="1"/>
    <row r="3040" ht="20" customHeight="1"/>
    <row r="3041" ht="20" customHeight="1"/>
    <row r="3042" ht="20" customHeight="1"/>
    <row r="3043" ht="20" customHeight="1"/>
    <row r="3044" ht="20" customHeight="1"/>
    <row r="3045" ht="20" customHeight="1"/>
    <row r="3046" ht="20" customHeight="1"/>
    <row r="3047" ht="20" customHeight="1"/>
    <row r="3048" ht="20" customHeight="1"/>
    <row r="3049" ht="20" customHeight="1"/>
    <row r="3050" ht="20" customHeight="1"/>
    <row r="3051" ht="20" customHeight="1"/>
    <row r="3052" ht="20" customHeight="1"/>
    <row r="3053" ht="20" customHeight="1"/>
    <row r="3054" ht="20" customHeight="1"/>
    <row r="3055" ht="20" customHeight="1"/>
    <row r="3056" ht="20" customHeight="1"/>
    <row r="3057" ht="20" customHeight="1"/>
    <row r="3058" ht="20" customHeight="1"/>
    <row r="3059" ht="20" customHeight="1"/>
    <row r="3060" ht="20" customHeight="1"/>
    <row r="3061" ht="20" customHeight="1"/>
    <row r="3062" ht="20" customHeight="1"/>
    <row r="3063" ht="20" customHeight="1"/>
    <row r="3064" ht="20" customHeight="1"/>
    <row r="3065" ht="20" customHeight="1"/>
    <row r="3066" ht="20" customHeight="1"/>
    <row r="3067" ht="20" customHeight="1"/>
    <row r="3068" ht="20" customHeight="1"/>
    <row r="3069" ht="20" customHeight="1"/>
    <row r="3070" ht="20" customHeight="1"/>
    <row r="3071" ht="20" customHeight="1"/>
    <row r="3072" ht="20" customHeight="1"/>
    <row r="3073" ht="20" customHeight="1"/>
    <row r="3074" ht="20" customHeight="1"/>
    <row r="3075" ht="20" customHeight="1"/>
    <row r="3076" ht="20" customHeight="1"/>
    <row r="3077" ht="20" customHeight="1"/>
    <row r="3078" ht="20" customHeight="1"/>
    <row r="3079" ht="20" customHeight="1"/>
    <row r="3080" ht="20" customHeight="1"/>
    <row r="3081" ht="20" customHeight="1"/>
    <row r="3082" ht="20" customHeight="1"/>
    <row r="3083" ht="20" customHeight="1"/>
    <row r="3084" ht="20" customHeight="1"/>
    <row r="3085" ht="20" customHeight="1"/>
    <row r="3086" ht="20" customHeight="1"/>
    <row r="3087" ht="20" customHeight="1"/>
    <row r="3088" ht="20" customHeight="1"/>
    <row r="3089" ht="20" customHeight="1"/>
    <row r="3090" ht="20" customHeight="1"/>
    <row r="3091" ht="20" customHeight="1"/>
    <row r="3092" ht="20" customHeight="1"/>
    <row r="3093" ht="20" customHeight="1"/>
    <row r="3094" ht="20" customHeight="1"/>
    <row r="3095" ht="20" customHeight="1"/>
    <row r="3096" ht="20" customHeight="1"/>
    <row r="3097" ht="20" customHeight="1"/>
    <row r="3098" ht="20" customHeight="1"/>
    <row r="3099" ht="20" customHeight="1"/>
    <row r="3100" ht="20" customHeight="1"/>
    <row r="3101" ht="20" customHeight="1"/>
    <row r="3102" ht="20" customHeight="1"/>
    <row r="3103" ht="20" customHeight="1"/>
    <row r="3104" ht="20" customHeight="1"/>
    <row r="3105" ht="20" customHeight="1"/>
    <row r="3106" ht="20" customHeight="1"/>
    <row r="3107" ht="20" customHeight="1"/>
    <row r="3108" ht="20" customHeight="1"/>
    <row r="3109" ht="20" customHeight="1"/>
    <row r="3110" ht="20" customHeight="1"/>
    <row r="3111" ht="20" customHeight="1"/>
    <row r="3112" ht="20" customHeight="1"/>
    <row r="3113" ht="20" customHeight="1"/>
    <row r="3114" ht="20" customHeight="1"/>
    <row r="3115" ht="20" customHeight="1"/>
    <row r="3116" ht="20" customHeight="1"/>
    <row r="3117" ht="20" customHeight="1"/>
    <row r="3118" ht="20" customHeight="1"/>
    <row r="3119" ht="20" customHeight="1"/>
    <row r="3120" ht="20" customHeight="1"/>
    <row r="3121" ht="20" customHeight="1"/>
    <row r="3122" ht="20" customHeight="1"/>
    <row r="3123" ht="20" customHeight="1"/>
    <row r="3124" ht="20" customHeight="1"/>
    <row r="3125" ht="20" customHeight="1"/>
    <row r="3126" ht="20" customHeight="1"/>
    <row r="3127" ht="20" customHeight="1"/>
    <row r="3128" ht="20" customHeight="1"/>
    <row r="3129" ht="20" customHeight="1"/>
    <row r="3130" ht="20" customHeight="1"/>
    <row r="3131" ht="20" customHeight="1"/>
    <row r="3132" ht="20" customHeight="1"/>
    <row r="3133" ht="20" customHeight="1"/>
    <row r="3134" ht="20" customHeight="1"/>
    <row r="3135" ht="20" customHeight="1"/>
    <row r="3136" ht="20" customHeight="1"/>
    <row r="3137" ht="20" customHeight="1"/>
    <row r="3138" ht="20" customHeight="1"/>
    <row r="3139" ht="20" customHeight="1"/>
    <row r="3140" ht="20" customHeight="1"/>
    <row r="3141" ht="20" customHeight="1"/>
    <row r="3142" ht="20" customHeight="1"/>
    <row r="3143" ht="20" customHeight="1"/>
    <row r="3144" ht="20" customHeight="1"/>
    <row r="3145" ht="20" customHeight="1"/>
    <row r="3146" ht="20" customHeight="1"/>
    <row r="3147" ht="20" customHeight="1"/>
    <row r="3148" ht="20" customHeight="1"/>
    <row r="3149" ht="20" customHeight="1"/>
    <row r="3150" ht="20" customHeight="1"/>
    <row r="3151" ht="20" customHeight="1"/>
    <row r="3152" ht="20" customHeight="1"/>
    <row r="3153" ht="20" customHeight="1"/>
    <row r="3154" ht="20" customHeight="1"/>
    <row r="3155" ht="20" customHeight="1"/>
    <row r="3156" ht="20" customHeight="1"/>
    <row r="3157" ht="20" customHeight="1"/>
    <row r="3158" ht="20" customHeight="1"/>
    <row r="3159" ht="20" customHeight="1"/>
    <row r="3160" ht="20" customHeight="1"/>
    <row r="3161" ht="20" customHeight="1"/>
    <row r="3162" ht="20" customHeight="1"/>
    <row r="3163" ht="20" customHeight="1"/>
    <row r="3164" ht="20" customHeight="1"/>
    <row r="3165" ht="20" customHeight="1"/>
    <row r="3166" ht="20" customHeight="1"/>
    <row r="3167" ht="20" customHeight="1"/>
    <row r="3168" ht="20" customHeight="1"/>
    <row r="3169" ht="20" customHeight="1"/>
    <row r="3170" ht="20" customHeight="1"/>
    <row r="3171" ht="20" customHeight="1"/>
    <row r="3172" ht="20" customHeight="1"/>
    <row r="3173" ht="20" customHeight="1"/>
    <row r="3174" ht="20" customHeight="1"/>
    <row r="3175" ht="20" customHeight="1"/>
    <row r="3176" ht="20" customHeight="1"/>
    <row r="3177" ht="20" customHeight="1"/>
    <row r="3178" ht="20" customHeight="1"/>
    <row r="3179" ht="20" customHeight="1"/>
    <row r="3180" ht="20" customHeight="1"/>
    <row r="3181" ht="20" customHeight="1"/>
    <row r="3182" ht="20" customHeight="1"/>
    <row r="3183" ht="20" customHeight="1"/>
    <row r="3184" ht="20" customHeight="1"/>
    <row r="3185" ht="20" customHeight="1"/>
    <row r="3186" ht="20" customHeight="1"/>
    <row r="3187" ht="20" customHeight="1"/>
    <row r="3188" ht="20" customHeight="1"/>
    <row r="3189" ht="20" customHeight="1"/>
    <row r="3190" ht="20" customHeight="1"/>
    <row r="3191" ht="20" customHeight="1"/>
    <row r="3192" ht="20" customHeight="1"/>
    <row r="3193" ht="20" customHeight="1"/>
    <row r="3194" ht="20" customHeight="1"/>
    <row r="3195" ht="20" customHeight="1"/>
    <row r="3196" ht="20" customHeight="1"/>
    <row r="3197" ht="20" customHeight="1"/>
    <row r="3198" ht="20" customHeight="1"/>
    <row r="3199" ht="20" customHeight="1"/>
    <row r="3200" ht="20" customHeight="1"/>
    <row r="3201" ht="20" customHeight="1"/>
    <row r="3202" ht="20" customHeight="1"/>
    <row r="3203" ht="20" customHeight="1"/>
    <row r="3204" ht="20" customHeight="1"/>
    <row r="3205" ht="20" customHeight="1"/>
    <row r="3206" ht="20" customHeight="1"/>
    <row r="3207" ht="20" customHeight="1"/>
    <row r="3208" ht="20" customHeight="1"/>
    <row r="3209" ht="20" customHeight="1"/>
    <row r="3210" ht="20" customHeight="1"/>
    <row r="3211" ht="20" customHeight="1"/>
    <row r="3212" ht="20" customHeight="1"/>
    <row r="3213" ht="20" customHeight="1"/>
    <row r="3214" ht="20" customHeight="1"/>
    <row r="3215" ht="20" customHeight="1"/>
    <row r="3216" ht="20" customHeight="1"/>
    <row r="3217" ht="20" customHeight="1"/>
    <row r="3218" ht="20" customHeight="1"/>
    <row r="3219" ht="20" customHeight="1"/>
    <row r="3220" ht="20" customHeight="1"/>
    <row r="3221" ht="20" customHeight="1"/>
    <row r="3222" ht="20" customHeight="1"/>
    <row r="3223" ht="20" customHeight="1"/>
    <row r="3224" ht="20" customHeight="1"/>
    <row r="3225" ht="20" customHeight="1"/>
    <row r="3226" ht="20" customHeight="1"/>
    <row r="3227" ht="20" customHeight="1"/>
    <row r="3228" ht="20" customHeight="1"/>
    <row r="3229" ht="20" customHeight="1"/>
    <row r="3230" ht="20" customHeight="1"/>
    <row r="3231" ht="20" customHeight="1"/>
    <row r="3232" ht="20" customHeight="1"/>
    <row r="3233" ht="20" customHeight="1"/>
    <row r="3234" ht="20" customHeight="1"/>
    <row r="3235" ht="20" customHeight="1"/>
    <row r="3236" ht="20" customHeight="1"/>
    <row r="3237" ht="20" customHeight="1"/>
    <row r="3238" ht="20" customHeight="1"/>
    <row r="3239" ht="20" customHeight="1"/>
    <row r="3240" ht="20" customHeight="1"/>
    <row r="3241" ht="20" customHeight="1"/>
    <row r="3242" ht="20" customHeight="1"/>
    <row r="3243" ht="20" customHeight="1"/>
    <row r="3244" ht="20" customHeight="1"/>
    <row r="3245" ht="20" customHeight="1"/>
    <row r="3246" ht="20" customHeight="1"/>
    <row r="3247" ht="20" customHeight="1"/>
    <row r="3248" ht="20" customHeight="1"/>
    <row r="3249" ht="20" customHeight="1"/>
    <row r="3250" ht="20" customHeight="1"/>
    <row r="3251" ht="20" customHeight="1"/>
    <row r="3252" ht="20" customHeight="1"/>
    <row r="3253" ht="20" customHeight="1"/>
    <row r="3254" ht="20" customHeight="1"/>
    <row r="3255" ht="20" customHeight="1"/>
    <row r="3256" ht="20" customHeight="1"/>
    <row r="3257" ht="20" customHeight="1"/>
    <row r="3258" ht="20" customHeight="1"/>
    <row r="3259" ht="20" customHeight="1"/>
    <row r="3260" ht="20" customHeight="1"/>
    <row r="3261" ht="20" customHeight="1"/>
    <row r="3262" ht="20" customHeight="1"/>
    <row r="3263" ht="20" customHeight="1"/>
    <row r="3264" ht="20" customHeight="1"/>
    <row r="3265" ht="20" customHeight="1"/>
    <row r="3266" ht="20" customHeight="1"/>
    <row r="3267" ht="20" customHeight="1"/>
    <row r="3268" ht="20" customHeight="1"/>
    <row r="3269" ht="20" customHeight="1"/>
    <row r="3270" ht="20" customHeight="1"/>
    <row r="3271" ht="20" customHeight="1"/>
    <row r="3272" ht="20" customHeight="1"/>
    <row r="3273" ht="20" customHeight="1"/>
    <row r="3274" ht="20" customHeight="1"/>
    <row r="3275" ht="20" customHeight="1"/>
    <row r="3276" ht="20" customHeight="1"/>
    <row r="3277" ht="20" customHeight="1"/>
    <row r="3278" ht="20" customHeight="1"/>
    <row r="3279" ht="20" customHeight="1"/>
    <row r="3280" ht="20" customHeight="1"/>
    <row r="3281" ht="20" customHeight="1"/>
    <row r="3282" ht="20" customHeight="1"/>
    <row r="3283" ht="20" customHeight="1"/>
    <row r="3284" ht="20" customHeight="1"/>
    <row r="3285" ht="20" customHeight="1"/>
    <row r="3286" ht="20" customHeight="1"/>
    <row r="3287" ht="20" customHeight="1"/>
    <row r="3288" ht="20" customHeight="1"/>
    <row r="3289" ht="20" customHeight="1"/>
    <row r="3290" ht="20" customHeight="1"/>
    <row r="3291" ht="20" customHeight="1"/>
    <row r="3292" ht="20" customHeight="1"/>
    <row r="3293" ht="20" customHeight="1"/>
    <row r="3294" ht="20" customHeight="1"/>
    <row r="3295" ht="20" customHeight="1"/>
    <row r="3296" ht="20" customHeight="1"/>
    <row r="3297" ht="20" customHeight="1"/>
    <row r="3298" ht="20" customHeight="1"/>
    <row r="3299" ht="20" customHeight="1"/>
    <row r="3300" ht="20" customHeight="1"/>
    <row r="3301" ht="20" customHeight="1"/>
    <row r="3302" ht="20" customHeight="1"/>
    <row r="3303" ht="20" customHeight="1"/>
    <row r="3304" ht="20" customHeight="1"/>
    <row r="3305" ht="20" customHeight="1"/>
    <row r="3306" ht="20" customHeight="1"/>
    <row r="3307" ht="20" customHeight="1"/>
    <row r="3308" ht="20" customHeight="1"/>
    <row r="3309" ht="20" customHeight="1"/>
    <row r="3310" ht="20" customHeight="1"/>
    <row r="3311" ht="20" customHeight="1"/>
    <row r="3312" ht="20" customHeight="1"/>
    <row r="3313" ht="20" customHeight="1"/>
    <row r="3314" ht="20" customHeight="1"/>
    <row r="3315" ht="20" customHeight="1"/>
    <row r="3316" ht="20" customHeight="1"/>
    <row r="3317" ht="20" customHeight="1"/>
    <row r="3318" ht="20" customHeight="1"/>
    <row r="3319" ht="20" customHeight="1"/>
    <row r="3320" ht="20" customHeight="1"/>
    <row r="3321" ht="20" customHeight="1"/>
    <row r="3322" ht="20" customHeight="1"/>
    <row r="3323" ht="20" customHeight="1"/>
    <row r="3324" ht="20" customHeight="1"/>
    <row r="3325" ht="20" customHeight="1"/>
    <row r="3326" ht="20" customHeight="1"/>
    <row r="3327" ht="20" customHeight="1"/>
    <row r="3328" ht="20" customHeight="1"/>
    <row r="3329" ht="20" customHeight="1"/>
    <row r="3330" ht="20" customHeight="1"/>
    <row r="3331" ht="20" customHeight="1"/>
    <row r="3332" ht="20" customHeight="1"/>
    <row r="3333" ht="20" customHeight="1"/>
    <row r="3334" ht="20" customHeight="1"/>
    <row r="3335" ht="20" customHeight="1"/>
    <row r="3336" ht="20" customHeight="1"/>
    <row r="3337" ht="20" customHeight="1"/>
    <row r="3338" ht="20" customHeight="1"/>
    <row r="3339" ht="20" customHeight="1"/>
    <row r="3340" ht="20" customHeight="1"/>
    <row r="3341" ht="20" customHeight="1"/>
    <row r="3342" ht="20" customHeight="1"/>
    <row r="3343" ht="20" customHeight="1"/>
    <row r="3344" ht="20" customHeight="1"/>
    <row r="3345" ht="20" customHeight="1"/>
    <row r="3346" ht="20" customHeight="1"/>
    <row r="3347" ht="20" customHeight="1"/>
    <row r="3348" ht="20" customHeight="1"/>
    <row r="3349" ht="20" customHeight="1"/>
    <row r="3350" ht="20" customHeight="1"/>
    <row r="3351" ht="20" customHeight="1"/>
    <row r="3352" ht="20" customHeight="1"/>
    <row r="3353" ht="20" customHeight="1"/>
    <row r="3354" ht="20" customHeight="1"/>
    <row r="3355" ht="20" customHeight="1"/>
    <row r="3356" ht="20" customHeight="1"/>
    <row r="3357" ht="20" customHeight="1"/>
    <row r="3358" ht="20" customHeight="1"/>
    <row r="3359" ht="20" customHeight="1"/>
    <row r="3360" ht="20" customHeight="1"/>
    <row r="3361" ht="20" customHeight="1"/>
    <row r="3362" ht="20" customHeight="1"/>
    <row r="3363" ht="20" customHeight="1"/>
    <row r="3364" ht="20" customHeight="1"/>
    <row r="3365" ht="20" customHeight="1"/>
    <row r="3366" ht="20" customHeight="1"/>
    <row r="3367" ht="20" customHeight="1"/>
    <row r="3368" ht="20" customHeight="1"/>
    <row r="3369" ht="20" customHeight="1"/>
    <row r="3370" ht="20" customHeight="1"/>
    <row r="3371" ht="20" customHeight="1"/>
    <row r="3372" ht="20" customHeight="1"/>
    <row r="3373" ht="20" customHeight="1"/>
    <row r="3374" ht="20" customHeight="1"/>
    <row r="3375" ht="20" customHeight="1"/>
    <row r="3376" ht="20" customHeight="1"/>
    <row r="3377" ht="20" customHeight="1"/>
    <row r="3378" ht="20" customHeight="1"/>
    <row r="3379" ht="20" customHeight="1"/>
    <row r="3380" ht="20" customHeight="1"/>
    <row r="3381" ht="20" customHeight="1"/>
    <row r="3382" ht="20" customHeight="1"/>
    <row r="3383" ht="20" customHeight="1"/>
    <row r="3384" ht="20" customHeight="1"/>
    <row r="3385" ht="20" customHeight="1"/>
    <row r="3386" ht="20" customHeight="1"/>
    <row r="3387" ht="20" customHeight="1"/>
    <row r="3388" ht="20" customHeight="1"/>
    <row r="3389" ht="20" customHeight="1"/>
    <row r="3390" ht="20" customHeight="1"/>
    <row r="3391" ht="20" customHeight="1"/>
    <row r="3392" ht="20" customHeight="1"/>
    <row r="3393" ht="20" customHeight="1"/>
    <row r="3394" ht="20" customHeight="1"/>
    <row r="3395" ht="20" customHeight="1"/>
    <row r="3396" ht="20" customHeight="1"/>
    <row r="3397" ht="20" customHeight="1"/>
    <row r="3398" ht="20" customHeight="1"/>
    <row r="3399" ht="20" customHeight="1"/>
    <row r="3400" ht="20" customHeight="1"/>
    <row r="3401" ht="20" customHeight="1"/>
    <row r="3402" ht="20" customHeight="1"/>
    <row r="3403" ht="20" customHeight="1"/>
    <row r="3404" ht="20" customHeight="1"/>
    <row r="3405" ht="20" customHeight="1"/>
    <row r="3406" ht="20" customHeight="1"/>
    <row r="3407" ht="20" customHeight="1"/>
    <row r="3408" ht="20" customHeight="1"/>
    <row r="3409" ht="20" customHeight="1"/>
    <row r="3410" ht="20" customHeight="1"/>
    <row r="3411" ht="20" customHeight="1"/>
    <row r="3412" ht="20" customHeight="1"/>
    <row r="3413" ht="20" customHeight="1"/>
    <row r="3414" ht="20" customHeight="1"/>
    <row r="3415" ht="20" customHeight="1"/>
    <row r="3416" ht="20" customHeight="1"/>
    <row r="3417" ht="20" customHeight="1"/>
    <row r="3418" ht="20" customHeight="1"/>
    <row r="3419" ht="20" customHeight="1"/>
    <row r="3420" ht="20" customHeight="1"/>
    <row r="3421" ht="20" customHeight="1"/>
    <row r="3422" ht="20" customHeight="1"/>
    <row r="3423" ht="20" customHeight="1"/>
    <row r="3424" ht="20" customHeight="1"/>
    <row r="3425" ht="20" customHeight="1"/>
    <row r="3426" ht="20" customHeight="1"/>
    <row r="3427" ht="20" customHeight="1"/>
    <row r="3428" ht="20" customHeight="1"/>
    <row r="3429" ht="20" customHeight="1"/>
    <row r="3430" ht="20" customHeight="1"/>
    <row r="3431" ht="20" customHeight="1"/>
    <row r="3432" ht="20" customHeight="1"/>
    <row r="3433" ht="20" customHeight="1"/>
    <row r="3434" ht="20" customHeight="1"/>
    <row r="3435" ht="20" customHeight="1"/>
    <row r="3436" ht="20" customHeight="1"/>
    <row r="3437" ht="20" customHeight="1"/>
    <row r="3438" ht="20" customHeight="1"/>
    <row r="3439" ht="20" customHeight="1"/>
    <row r="3440" ht="20" customHeight="1"/>
    <row r="3441" ht="20" customHeight="1"/>
    <row r="3442" ht="20" customHeight="1"/>
    <row r="3443" ht="20" customHeight="1"/>
    <row r="3444" ht="20" customHeight="1"/>
    <row r="3445" ht="20" customHeight="1"/>
    <row r="3446" ht="20" customHeight="1"/>
    <row r="3447" ht="20" customHeight="1"/>
    <row r="3448" ht="20" customHeight="1"/>
    <row r="3449" ht="20" customHeight="1"/>
    <row r="3450" ht="20" customHeight="1"/>
    <row r="3451" ht="20" customHeight="1"/>
    <row r="3452" ht="20" customHeight="1"/>
    <row r="3453" ht="20" customHeight="1"/>
    <row r="3454" ht="20" customHeight="1"/>
    <row r="3455" ht="20" customHeight="1"/>
    <row r="3456" ht="20" customHeight="1"/>
    <row r="3457" ht="20" customHeight="1"/>
    <row r="3458" ht="20" customHeight="1"/>
    <row r="3459" ht="20" customHeight="1"/>
    <row r="3460" ht="20" customHeight="1"/>
    <row r="3461" ht="20" customHeight="1"/>
    <row r="3462" ht="20" customHeight="1"/>
    <row r="3463" ht="20" customHeight="1"/>
    <row r="3464" ht="20" customHeight="1"/>
    <row r="3465" ht="20" customHeight="1"/>
    <row r="3466" ht="20" customHeight="1"/>
    <row r="3467" ht="20" customHeight="1"/>
    <row r="3468" ht="20" customHeight="1"/>
    <row r="3469" ht="20" customHeight="1"/>
    <row r="3470" ht="20" customHeight="1"/>
    <row r="3471" ht="20" customHeight="1"/>
    <row r="3472" ht="20" customHeight="1"/>
    <row r="3473" ht="20" customHeight="1"/>
    <row r="3474" ht="20" customHeight="1"/>
    <row r="3475" ht="20" customHeight="1"/>
    <row r="3476" ht="20" customHeight="1"/>
    <row r="3477" ht="20" customHeight="1"/>
    <row r="3478" ht="20" customHeight="1"/>
    <row r="3479" ht="20" customHeight="1"/>
    <row r="3480" ht="20" customHeight="1"/>
    <row r="3481" ht="20" customHeight="1"/>
    <row r="3482" ht="20" customHeight="1"/>
    <row r="3483" ht="20" customHeight="1"/>
    <row r="3484" ht="20" customHeight="1"/>
    <row r="3485" ht="20" customHeight="1"/>
    <row r="3486" ht="20" customHeight="1"/>
    <row r="3487" ht="20" customHeight="1"/>
    <row r="3488" ht="20" customHeight="1"/>
    <row r="3489" ht="20" customHeight="1"/>
    <row r="3490" ht="20" customHeight="1"/>
    <row r="3491" ht="20" customHeight="1"/>
    <row r="3492" ht="20" customHeight="1"/>
    <row r="3493" ht="20" customHeight="1"/>
    <row r="3494" ht="20" customHeight="1"/>
    <row r="3495" ht="20" customHeight="1"/>
    <row r="3496" ht="20" customHeight="1"/>
    <row r="3497" ht="20" customHeight="1"/>
    <row r="3498" ht="20" customHeight="1"/>
    <row r="3499" ht="20" customHeight="1"/>
    <row r="3500" ht="20" customHeight="1"/>
    <row r="3501" ht="20" customHeight="1"/>
    <row r="3502" ht="20" customHeight="1"/>
    <row r="3503" ht="20" customHeight="1"/>
    <row r="3504" ht="20" customHeight="1"/>
    <row r="3505" ht="20" customHeight="1"/>
    <row r="3506" ht="20" customHeight="1"/>
    <row r="3507" ht="20" customHeight="1"/>
    <row r="3508" ht="20" customHeight="1"/>
    <row r="3509" ht="20" customHeight="1"/>
    <row r="3510" ht="20" customHeight="1"/>
    <row r="3511" ht="20" customHeight="1"/>
    <row r="3512" ht="20" customHeight="1"/>
    <row r="3513" ht="20" customHeight="1"/>
    <row r="3514" ht="20" customHeight="1"/>
    <row r="3515" ht="20" customHeight="1"/>
    <row r="3516" ht="20" customHeight="1"/>
    <row r="3517" ht="20" customHeight="1"/>
    <row r="3518" ht="20" customHeight="1"/>
    <row r="3519" ht="20" customHeight="1"/>
    <row r="3520" ht="20" customHeight="1"/>
    <row r="3521" ht="20" customHeight="1"/>
    <row r="3522" ht="20" customHeight="1"/>
    <row r="3523" ht="20" customHeight="1"/>
    <row r="3524" ht="20" customHeight="1"/>
    <row r="3525" ht="20" customHeight="1"/>
    <row r="3526" ht="20" customHeight="1"/>
    <row r="3527" ht="20" customHeight="1"/>
    <row r="3528" ht="20" customHeight="1"/>
    <row r="3529" ht="20" customHeight="1"/>
    <row r="3530" ht="20" customHeight="1"/>
    <row r="3531" ht="20" customHeight="1"/>
    <row r="3532" ht="20" customHeight="1"/>
    <row r="3533" ht="20" customHeight="1"/>
    <row r="3534" ht="20" customHeight="1"/>
    <row r="3535" ht="20" customHeight="1"/>
    <row r="3536" ht="20" customHeight="1"/>
    <row r="3537" ht="20" customHeight="1"/>
    <row r="3538" ht="20" customHeight="1"/>
    <row r="3539" ht="20" customHeight="1"/>
    <row r="3540" ht="20" customHeight="1"/>
    <row r="3541" ht="20" customHeight="1"/>
    <row r="3542" ht="20" customHeight="1"/>
    <row r="3543" ht="20" customHeight="1"/>
    <row r="3544" ht="20" customHeight="1"/>
    <row r="3545" ht="20" customHeight="1"/>
    <row r="3546" ht="20" customHeight="1"/>
    <row r="3547" ht="20" customHeight="1"/>
    <row r="3548" ht="20" customHeight="1"/>
    <row r="3549" ht="20" customHeight="1"/>
    <row r="3550" ht="20" customHeight="1"/>
    <row r="3551" ht="20" customHeight="1"/>
    <row r="3552" ht="20" customHeight="1"/>
    <row r="3553" ht="20" customHeight="1"/>
    <row r="3554" ht="20" customHeight="1"/>
    <row r="3555" ht="20" customHeight="1"/>
    <row r="3556" ht="20" customHeight="1"/>
    <row r="3557" ht="20" customHeight="1"/>
    <row r="3558" ht="20" customHeight="1"/>
    <row r="3559" ht="20" customHeight="1"/>
    <row r="3560" ht="20" customHeight="1"/>
    <row r="3561" ht="20" customHeight="1"/>
    <row r="3562" ht="20" customHeight="1"/>
    <row r="3563" ht="20" customHeight="1"/>
    <row r="3564" ht="20" customHeight="1"/>
    <row r="3565" ht="20" customHeight="1"/>
    <row r="3566" ht="20" customHeight="1"/>
    <row r="3567" ht="20" customHeight="1"/>
    <row r="3568" ht="20" customHeight="1"/>
    <row r="3569" ht="20" customHeight="1"/>
    <row r="3570" ht="20" customHeight="1"/>
    <row r="3571" ht="20" customHeight="1"/>
    <row r="3572" ht="20" customHeight="1"/>
    <row r="3573" ht="20" customHeight="1"/>
    <row r="3574" ht="20" customHeight="1"/>
    <row r="3575" ht="20" customHeight="1"/>
    <row r="3576" ht="20" customHeight="1"/>
    <row r="3577" ht="20" customHeight="1"/>
    <row r="3578" ht="20" customHeight="1"/>
    <row r="3579" ht="20" customHeight="1"/>
    <row r="3580" ht="20" customHeight="1"/>
    <row r="3581" ht="20" customHeight="1"/>
    <row r="3582" ht="20" customHeight="1"/>
    <row r="3583" ht="20" customHeight="1"/>
    <row r="3584" ht="20" customHeight="1"/>
    <row r="3585" ht="20" customHeight="1"/>
    <row r="3586" ht="20" customHeight="1"/>
    <row r="3587" ht="20" customHeight="1"/>
    <row r="3588" ht="20" customHeight="1"/>
    <row r="3589" ht="20" customHeight="1"/>
    <row r="3590" ht="20" customHeight="1"/>
    <row r="3591" ht="20" customHeight="1"/>
    <row r="3592" ht="20" customHeight="1"/>
    <row r="3593" ht="20" customHeight="1"/>
    <row r="3594" ht="20" customHeight="1"/>
    <row r="3595" ht="20" customHeight="1"/>
    <row r="3596" ht="20" customHeight="1"/>
    <row r="3597" ht="20" customHeight="1"/>
    <row r="3598" ht="20" customHeight="1"/>
    <row r="3599" ht="20" customHeight="1"/>
    <row r="3600" ht="20" customHeight="1"/>
    <row r="3601" ht="20" customHeight="1"/>
    <row r="3602" ht="20" customHeight="1"/>
    <row r="3603" ht="20" customHeight="1"/>
    <row r="3604" ht="20" customHeight="1"/>
    <row r="3605" ht="20" customHeight="1"/>
    <row r="3606" ht="20" customHeight="1"/>
    <row r="3607" ht="20" customHeight="1"/>
    <row r="3608" ht="20" customHeight="1"/>
    <row r="3609" ht="20" customHeight="1"/>
    <row r="3610" ht="20" customHeight="1"/>
    <row r="3611" ht="20" customHeight="1"/>
    <row r="3612" ht="20" customHeight="1"/>
    <row r="3613" ht="20" customHeight="1"/>
    <row r="3614" ht="20" customHeight="1"/>
    <row r="3615" ht="20" customHeight="1"/>
    <row r="3616" ht="20" customHeight="1"/>
    <row r="3617" ht="20" customHeight="1"/>
    <row r="3618" ht="20" customHeight="1"/>
    <row r="3619" ht="20" customHeight="1"/>
    <row r="3620" ht="20" customHeight="1"/>
    <row r="3621" ht="20" customHeight="1"/>
    <row r="3622" ht="20" customHeight="1"/>
    <row r="3623" ht="20" customHeight="1"/>
    <row r="3624" ht="20" customHeight="1"/>
    <row r="3625" ht="20" customHeight="1"/>
    <row r="3626" ht="20" customHeight="1"/>
    <row r="3627" ht="20" customHeight="1"/>
    <row r="3628" ht="20" customHeight="1"/>
    <row r="3629" ht="20" customHeight="1"/>
    <row r="3630" ht="20" customHeight="1"/>
    <row r="3631" ht="20" customHeight="1"/>
    <row r="3632" ht="20" customHeight="1"/>
    <row r="3633" ht="20" customHeight="1"/>
    <row r="3634" ht="20" customHeight="1"/>
    <row r="3635" ht="20" customHeight="1"/>
    <row r="3636" ht="20" customHeight="1"/>
    <row r="3637" ht="20" customHeight="1"/>
    <row r="3638" ht="20" customHeight="1"/>
    <row r="3639" ht="20" customHeight="1"/>
    <row r="3640" ht="20" customHeight="1"/>
    <row r="3641" ht="20" customHeight="1"/>
    <row r="3642" ht="20" customHeight="1"/>
    <row r="3643" ht="20" customHeight="1"/>
    <row r="3644" ht="20" customHeight="1"/>
    <row r="3645" ht="20" customHeight="1"/>
    <row r="3646" ht="20" customHeight="1"/>
    <row r="3647" ht="20" customHeight="1"/>
    <row r="3648" ht="20" customHeight="1"/>
    <row r="3649" ht="20" customHeight="1"/>
    <row r="3650" ht="20" customHeight="1"/>
    <row r="3651" ht="20" customHeight="1"/>
    <row r="3652" ht="20" customHeight="1"/>
    <row r="3653" ht="20" customHeight="1"/>
    <row r="3654" ht="20" customHeight="1"/>
    <row r="3655" ht="20" customHeight="1"/>
    <row r="3656" ht="20" customHeight="1"/>
    <row r="3657" ht="20" customHeight="1"/>
    <row r="3658" ht="20" customHeight="1"/>
    <row r="3659" ht="20" customHeight="1"/>
    <row r="3660" ht="20" customHeight="1"/>
    <row r="3661" ht="20" customHeight="1"/>
    <row r="3662" ht="20" customHeight="1"/>
    <row r="3663" ht="20" customHeight="1"/>
    <row r="3664" ht="20" customHeight="1"/>
    <row r="3665" ht="20" customHeight="1"/>
    <row r="3666" ht="20" customHeight="1"/>
    <row r="3667" ht="20" customHeight="1"/>
    <row r="3668" ht="20" customHeight="1"/>
    <row r="3669" ht="20" customHeight="1"/>
    <row r="3670" ht="20" customHeight="1"/>
    <row r="3671" ht="20" customHeight="1"/>
    <row r="3672" ht="20" customHeight="1"/>
    <row r="3673" ht="20" customHeight="1"/>
    <row r="3674" ht="20" customHeight="1"/>
    <row r="3675" ht="20" customHeight="1"/>
    <row r="3676" ht="20" customHeight="1"/>
    <row r="3677" ht="20" customHeight="1"/>
    <row r="3678" ht="20" customHeight="1"/>
    <row r="3679" ht="20" customHeight="1"/>
    <row r="3680" ht="20" customHeight="1"/>
    <row r="3681" ht="20" customHeight="1"/>
    <row r="3682" ht="20" customHeight="1"/>
    <row r="3683" ht="20" customHeight="1"/>
    <row r="3684" ht="20" customHeight="1"/>
    <row r="3685" ht="20" customHeight="1"/>
    <row r="3686" ht="20" customHeight="1"/>
    <row r="3687" ht="20" customHeight="1"/>
    <row r="3688" ht="20" customHeight="1"/>
    <row r="3689" ht="20" customHeight="1"/>
    <row r="3690" ht="20" customHeight="1"/>
    <row r="3691" ht="20" customHeight="1"/>
    <row r="3692" ht="20" customHeight="1"/>
    <row r="3693" ht="20" customHeight="1"/>
    <row r="3694" ht="20" customHeight="1"/>
    <row r="3695" ht="20" customHeight="1"/>
    <row r="3696" ht="20" customHeight="1"/>
    <row r="3697" ht="20" customHeight="1"/>
    <row r="3698" ht="20" customHeight="1"/>
    <row r="3699" ht="20" customHeight="1"/>
    <row r="3700" ht="20" customHeight="1"/>
    <row r="3701" ht="20" customHeight="1"/>
    <row r="3702" ht="20" customHeight="1"/>
    <row r="3703" ht="20" customHeight="1"/>
    <row r="3704" ht="20" customHeight="1"/>
    <row r="3705" ht="20" customHeight="1"/>
    <row r="3706" ht="20" customHeight="1"/>
    <row r="3707" ht="20" customHeight="1"/>
    <row r="3708" ht="20" customHeight="1"/>
    <row r="3709" ht="20" customHeight="1"/>
    <row r="3710" ht="20" customHeight="1"/>
    <row r="3711" ht="20" customHeight="1"/>
    <row r="3712" ht="20" customHeight="1"/>
    <row r="3713" ht="20" customHeight="1"/>
    <row r="3714" ht="20" customHeight="1"/>
    <row r="3715" ht="20" customHeight="1"/>
    <row r="3716" ht="20" customHeight="1"/>
    <row r="3717" ht="20" customHeight="1"/>
    <row r="3718" ht="20" customHeight="1"/>
    <row r="3719" ht="20" customHeight="1"/>
    <row r="3720" ht="20" customHeight="1"/>
    <row r="3721" ht="20" customHeight="1"/>
    <row r="3722" ht="20" customHeight="1"/>
    <row r="3723" ht="20" customHeight="1"/>
    <row r="3724" ht="20" customHeight="1"/>
    <row r="3725" ht="20" customHeight="1"/>
    <row r="3726" ht="20" customHeight="1"/>
    <row r="3727" ht="20" customHeight="1"/>
    <row r="3728" ht="20" customHeight="1"/>
    <row r="3729" ht="20" customHeight="1"/>
    <row r="3730" ht="20" customHeight="1"/>
    <row r="3731" ht="20" customHeight="1"/>
    <row r="3732" ht="20" customHeight="1"/>
    <row r="3733" ht="20" customHeight="1"/>
    <row r="3734" ht="20" customHeight="1"/>
    <row r="3735" ht="20" customHeight="1"/>
    <row r="3736" ht="20" customHeight="1"/>
    <row r="3737" ht="20" customHeight="1"/>
    <row r="3738" ht="20" customHeight="1"/>
    <row r="3739" ht="20" customHeight="1"/>
    <row r="3740" ht="20" customHeight="1"/>
    <row r="3741" ht="20" customHeight="1"/>
    <row r="3742" ht="20" customHeight="1"/>
    <row r="3743" ht="20" customHeight="1"/>
    <row r="3744" ht="20" customHeight="1"/>
    <row r="3745" ht="20" customHeight="1"/>
    <row r="3746" ht="20" customHeight="1"/>
    <row r="3747" ht="20" customHeight="1"/>
    <row r="3748" ht="20" customHeight="1"/>
    <row r="3749" ht="20" customHeight="1"/>
    <row r="3750" ht="20" customHeight="1"/>
    <row r="3751" ht="20" customHeight="1"/>
    <row r="3752" ht="20" customHeight="1"/>
    <row r="3753" ht="20" customHeight="1"/>
    <row r="3754" ht="20" customHeight="1"/>
    <row r="3755" ht="20" customHeight="1"/>
    <row r="3756" ht="20" customHeight="1"/>
    <row r="3757" ht="20" customHeight="1"/>
    <row r="3758" ht="20" customHeight="1"/>
    <row r="3759" ht="20" customHeight="1"/>
    <row r="3760" ht="20" customHeight="1"/>
    <row r="3761" ht="20" customHeight="1"/>
    <row r="3762" ht="20" customHeight="1"/>
    <row r="3763" ht="20" customHeight="1"/>
    <row r="3764" ht="20" customHeight="1"/>
    <row r="3765" ht="20" customHeight="1"/>
    <row r="3766" ht="20" customHeight="1"/>
    <row r="3767" ht="20" customHeight="1"/>
    <row r="3768" ht="20" customHeight="1"/>
    <row r="3769" ht="20" customHeight="1"/>
    <row r="3770" ht="20" customHeight="1"/>
    <row r="3771" ht="20" customHeight="1"/>
    <row r="3772" ht="20" customHeight="1"/>
    <row r="3773" ht="20" customHeight="1"/>
    <row r="3774" ht="20" customHeight="1"/>
    <row r="3775" ht="20" customHeight="1"/>
    <row r="3776" ht="20" customHeight="1"/>
    <row r="3777" ht="20" customHeight="1"/>
    <row r="3778" ht="20" customHeight="1"/>
    <row r="3779" ht="20" customHeight="1"/>
    <row r="3780" ht="20" customHeight="1"/>
    <row r="3781" ht="20" customHeight="1"/>
    <row r="3782" ht="20" customHeight="1"/>
    <row r="3783" ht="20" customHeight="1"/>
    <row r="3784" ht="20" customHeight="1"/>
    <row r="3785" ht="20" customHeight="1"/>
    <row r="3786" ht="20" customHeight="1"/>
    <row r="3787" ht="20" customHeight="1"/>
    <row r="3788" ht="20" customHeight="1"/>
    <row r="3789" ht="20" customHeight="1"/>
    <row r="3790" ht="20" customHeight="1"/>
    <row r="3791" ht="20" customHeight="1"/>
    <row r="3792" ht="20" customHeight="1"/>
    <row r="3793" ht="20" customHeight="1"/>
    <row r="3794" ht="20" customHeight="1"/>
    <row r="3795" ht="20" customHeight="1"/>
    <row r="3796" ht="20" customHeight="1"/>
    <row r="3797" ht="20" customHeight="1"/>
    <row r="3798" ht="20" customHeight="1"/>
    <row r="3799" ht="20" customHeight="1"/>
    <row r="3800" ht="20" customHeight="1"/>
    <row r="3801" ht="20" customHeight="1"/>
    <row r="3802" ht="20" customHeight="1"/>
    <row r="3803" ht="20" customHeight="1"/>
    <row r="3804" ht="20" customHeight="1"/>
    <row r="3805" ht="20" customHeight="1"/>
    <row r="3806" ht="20" customHeight="1"/>
    <row r="3807" ht="20" customHeight="1"/>
    <row r="3808" ht="20" customHeight="1"/>
    <row r="3809" ht="20" customHeight="1"/>
    <row r="3810" ht="20" customHeight="1"/>
    <row r="3811" ht="20" customHeight="1"/>
    <row r="3812" ht="20" customHeight="1"/>
    <row r="3813" ht="20" customHeight="1"/>
    <row r="3814" ht="20" customHeight="1"/>
    <row r="3815" ht="20" customHeight="1"/>
    <row r="3816" ht="20" customHeight="1"/>
    <row r="3817" ht="20" customHeight="1"/>
    <row r="3818" ht="20" customHeight="1"/>
    <row r="3819" ht="20" customHeight="1"/>
    <row r="3820" ht="20" customHeight="1"/>
    <row r="3821" ht="20" customHeight="1"/>
    <row r="3822" ht="20" customHeight="1"/>
    <row r="3823" ht="20" customHeight="1"/>
    <row r="3824" ht="20" customHeight="1"/>
    <row r="3825" ht="20" customHeight="1"/>
    <row r="3826" ht="20" customHeight="1"/>
    <row r="3827" ht="20" customHeight="1"/>
    <row r="3828" ht="20" customHeight="1"/>
    <row r="3829" ht="20" customHeight="1"/>
    <row r="3830" ht="20" customHeight="1"/>
    <row r="3831" ht="20" customHeight="1"/>
    <row r="3832" ht="20" customHeight="1"/>
    <row r="3833" ht="20" customHeight="1"/>
    <row r="3834" ht="20" customHeight="1"/>
    <row r="3835" ht="20" customHeight="1"/>
    <row r="3836" ht="20" customHeight="1"/>
    <row r="3837" ht="20" customHeight="1"/>
    <row r="3838" ht="20" customHeight="1"/>
    <row r="3839" ht="20" customHeight="1"/>
    <row r="3840" ht="20" customHeight="1"/>
    <row r="3841" ht="20" customHeight="1"/>
    <row r="3842" ht="20" customHeight="1"/>
    <row r="3843" ht="20" customHeight="1"/>
    <row r="3844" ht="20" customHeight="1"/>
    <row r="3845" ht="20" customHeight="1"/>
    <row r="3846" ht="20" customHeight="1"/>
    <row r="3847" ht="20" customHeight="1"/>
    <row r="3848" ht="20" customHeight="1"/>
    <row r="3849" ht="20" customHeight="1"/>
    <row r="3850" ht="20" customHeight="1"/>
    <row r="3851" ht="20" customHeight="1"/>
    <row r="3852" ht="20" customHeight="1"/>
    <row r="3853" ht="20" customHeight="1"/>
    <row r="3854" ht="20" customHeight="1"/>
    <row r="3855" ht="20" customHeight="1"/>
    <row r="3856" ht="20" customHeight="1"/>
    <row r="3857" ht="20" customHeight="1"/>
    <row r="3858" ht="20" customHeight="1"/>
    <row r="3859" ht="20" customHeight="1"/>
    <row r="3860" ht="20" customHeight="1"/>
    <row r="3861" ht="20" customHeight="1"/>
    <row r="3862" ht="20" customHeight="1"/>
    <row r="3863" ht="20" customHeight="1"/>
    <row r="3864" ht="20" customHeight="1"/>
    <row r="3865" ht="20" customHeight="1"/>
    <row r="3866" ht="20" customHeight="1"/>
    <row r="3867" ht="20" customHeight="1"/>
    <row r="3868" ht="20" customHeight="1"/>
    <row r="3869" ht="20" customHeight="1"/>
    <row r="3870" ht="20" customHeight="1"/>
    <row r="3871" ht="20" customHeight="1"/>
    <row r="3872" ht="20" customHeight="1"/>
    <row r="3873" ht="20" customHeight="1"/>
    <row r="3874" ht="20" customHeight="1"/>
    <row r="3875" ht="20" customHeight="1"/>
    <row r="3876" ht="20" customHeight="1"/>
    <row r="3877" ht="20" customHeight="1"/>
    <row r="3878" ht="20" customHeight="1"/>
    <row r="3879" ht="20" customHeight="1"/>
    <row r="3880" ht="20" customHeight="1"/>
    <row r="3881" ht="20" customHeight="1"/>
    <row r="3882" ht="20" customHeight="1"/>
    <row r="3883" ht="20" customHeight="1"/>
    <row r="3884" ht="20" customHeight="1"/>
    <row r="3885" ht="20" customHeight="1"/>
    <row r="3886" ht="20" customHeight="1"/>
    <row r="3887" ht="20" customHeight="1"/>
    <row r="3888" ht="20" customHeight="1"/>
    <row r="3889" ht="20" customHeight="1"/>
    <row r="3890" ht="20" customHeight="1"/>
    <row r="3891" ht="20" customHeight="1"/>
    <row r="3892" ht="20" customHeight="1"/>
    <row r="3893" ht="20" customHeight="1"/>
    <row r="3894" ht="20" customHeight="1"/>
    <row r="3895" ht="20" customHeight="1"/>
    <row r="3896" ht="20" customHeight="1"/>
    <row r="3897" ht="20" customHeight="1"/>
    <row r="3898" ht="20" customHeight="1"/>
    <row r="3899" ht="20" customHeight="1"/>
    <row r="3900" ht="20" customHeight="1"/>
    <row r="3901" ht="20" customHeight="1"/>
    <row r="3902" ht="20" customHeight="1"/>
    <row r="3903" ht="20" customHeight="1"/>
    <row r="3904" ht="20" customHeight="1"/>
    <row r="3905" ht="20" customHeight="1"/>
    <row r="3906" ht="20" customHeight="1"/>
    <row r="3907" ht="20" customHeight="1"/>
    <row r="3908" ht="20" customHeight="1"/>
    <row r="3909" ht="20" customHeight="1"/>
    <row r="3910" ht="20" customHeight="1"/>
    <row r="3911" ht="20" customHeight="1"/>
    <row r="3912" ht="20" customHeight="1"/>
    <row r="3913" ht="20" customHeight="1"/>
    <row r="3914" ht="20" customHeight="1"/>
    <row r="3915" ht="20" customHeight="1"/>
    <row r="3916" ht="20" customHeight="1"/>
    <row r="3917" ht="20" customHeight="1"/>
    <row r="3918" ht="20" customHeight="1"/>
    <row r="3919" ht="20" customHeight="1"/>
    <row r="3920" ht="20" customHeight="1"/>
    <row r="3921" ht="20" customHeight="1"/>
    <row r="3922" ht="20" customHeight="1"/>
    <row r="3923" ht="20" customHeight="1"/>
    <row r="3924" ht="20" customHeight="1"/>
    <row r="3925" ht="20" customHeight="1"/>
    <row r="3926" ht="20" customHeight="1"/>
    <row r="3927" ht="20" customHeight="1"/>
    <row r="3928" ht="20" customHeight="1"/>
    <row r="3929" ht="20" customHeight="1"/>
    <row r="3930" ht="20" customHeight="1"/>
    <row r="3931" ht="20" customHeight="1"/>
    <row r="3932" ht="20" customHeight="1"/>
    <row r="3933" ht="20" customHeight="1"/>
    <row r="3934" ht="20" customHeight="1"/>
    <row r="3935" ht="20" customHeight="1"/>
    <row r="3936" ht="20" customHeight="1"/>
    <row r="3937" ht="20" customHeight="1"/>
    <row r="3938" ht="20" customHeight="1"/>
    <row r="3939" ht="20" customHeight="1"/>
    <row r="3940" ht="20" customHeight="1"/>
    <row r="3941" ht="20" customHeight="1"/>
    <row r="3942" ht="20" customHeight="1"/>
    <row r="3943" ht="20" customHeight="1"/>
    <row r="3944" ht="20" customHeight="1"/>
    <row r="3945" ht="20" customHeight="1"/>
    <row r="3946" ht="20" customHeight="1"/>
    <row r="3947" ht="20" customHeight="1"/>
    <row r="3948" ht="20" customHeight="1"/>
    <row r="3949" ht="20" customHeight="1"/>
    <row r="3950" ht="20" customHeight="1"/>
    <row r="3951" ht="20" customHeight="1"/>
    <row r="3952" ht="20" customHeight="1"/>
    <row r="3953" ht="20" customHeight="1"/>
    <row r="3954" ht="20" customHeight="1"/>
    <row r="3955" ht="20" customHeight="1"/>
    <row r="3956" ht="20" customHeight="1"/>
    <row r="3957" ht="20" customHeight="1"/>
    <row r="3958" ht="20" customHeight="1"/>
    <row r="3959" ht="20" customHeight="1"/>
    <row r="3960" ht="20" customHeight="1"/>
    <row r="3961" ht="20" customHeight="1"/>
    <row r="3962" ht="20" customHeight="1"/>
    <row r="3963" ht="20" customHeight="1"/>
    <row r="3964" ht="20" customHeight="1"/>
    <row r="3965" ht="20" customHeight="1"/>
    <row r="3966" ht="20" customHeight="1"/>
    <row r="3967" ht="20" customHeight="1"/>
    <row r="3968" ht="20" customHeight="1"/>
    <row r="3969" ht="20" customHeight="1"/>
    <row r="3970" ht="20" customHeight="1"/>
    <row r="3971" ht="20" customHeight="1"/>
    <row r="3972" ht="20" customHeight="1"/>
    <row r="3973" ht="20" customHeight="1"/>
    <row r="3974" ht="20" customHeight="1"/>
    <row r="3975" ht="20" customHeight="1"/>
    <row r="3976" ht="20" customHeight="1"/>
    <row r="3977" ht="20" customHeight="1"/>
    <row r="3978" ht="20" customHeight="1"/>
    <row r="3979" ht="20" customHeight="1"/>
    <row r="3980" ht="20" customHeight="1"/>
    <row r="3981" ht="20" customHeight="1"/>
    <row r="3982" ht="20" customHeight="1"/>
    <row r="3983" ht="20" customHeight="1"/>
    <row r="3984" ht="20" customHeight="1"/>
    <row r="3985" ht="20" customHeight="1"/>
    <row r="3986" ht="20" customHeight="1"/>
    <row r="3987" ht="20" customHeight="1"/>
    <row r="3988" ht="20" customHeight="1"/>
    <row r="3989" ht="20" customHeight="1"/>
    <row r="3990" ht="20" customHeight="1"/>
    <row r="3991" ht="20" customHeight="1"/>
    <row r="3992" ht="20" customHeight="1"/>
    <row r="3993" ht="20" customHeight="1"/>
    <row r="3994" ht="20" customHeight="1"/>
    <row r="3995" ht="20" customHeight="1"/>
    <row r="3996" ht="20" customHeight="1"/>
    <row r="3997" ht="20" customHeight="1"/>
    <row r="3998" ht="20" customHeight="1"/>
    <row r="3999" ht="20" customHeight="1"/>
    <row r="4000" ht="20" customHeight="1"/>
    <row r="4001" ht="20" customHeight="1"/>
    <row r="4002" ht="20" customHeight="1"/>
    <row r="4003" ht="20" customHeight="1"/>
    <row r="4004" ht="20" customHeight="1"/>
    <row r="4005" ht="20" customHeight="1"/>
    <row r="4006" ht="20" customHeight="1"/>
    <row r="4007" ht="20" customHeight="1"/>
    <row r="4008" ht="20" customHeight="1"/>
    <row r="4009" ht="20" customHeight="1"/>
    <row r="4010" ht="20" customHeight="1"/>
    <row r="4011" ht="20" customHeight="1"/>
    <row r="4012" ht="20" customHeight="1"/>
    <row r="4013" ht="20" customHeight="1"/>
    <row r="4014" ht="20" customHeight="1"/>
    <row r="4015" ht="20" customHeight="1"/>
    <row r="4016" ht="20" customHeight="1"/>
    <row r="4017" ht="20" customHeight="1"/>
    <row r="4018" ht="20" customHeight="1"/>
    <row r="4019" ht="20" customHeight="1"/>
    <row r="4020" ht="20" customHeight="1"/>
    <row r="4021" ht="20" customHeight="1"/>
    <row r="4022" ht="20" customHeight="1"/>
    <row r="4023" ht="20" customHeight="1"/>
    <row r="4024" ht="20" customHeight="1"/>
    <row r="4025" ht="20" customHeight="1"/>
    <row r="4026" ht="20" customHeight="1"/>
    <row r="4027" ht="20" customHeight="1"/>
    <row r="4028" ht="20" customHeight="1"/>
    <row r="4029" ht="20" customHeight="1"/>
    <row r="4030" ht="20" customHeight="1"/>
    <row r="4031" ht="20" customHeight="1"/>
    <row r="4032" ht="20" customHeight="1"/>
    <row r="4033" ht="20" customHeight="1"/>
    <row r="4034" ht="20" customHeight="1"/>
    <row r="4035" ht="20" customHeight="1"/>
    <row r="4036" ht="20" customHeight="1"/>
    <row r="4037" ht="20" customHeight="1"/>
    <row r="4038" ht="20" customHeight="1"/>
    <row r="4039" ht="20" customHeight="1"/>
    <row r="4040" ht="20" customHeight="1"/>
    <row r="4041" ht="20" customHeight="1"/>
    <row r="4042" ht="20" customHeight="1"/>
    <row r="4043" ht="20" customHeight="1"/>
    <row r="4044" ht="20" customHeight="1"/>
    <row r="4045" ht="20" customHeight="1"/>
    <row r="4046" ht="20" customHeight="1"/>
    <row r="4047" ht="20" customHeight="1"/>
    <row r="4048" ht="20" customHeight="1"/>
    <row r="4049" ht="20" customHeight="1"/>
    <row r="4050" ht="20" customHeight="1"/>
    <row r="4051" ht="20" customHeight="1"/>
    <row r="4052" ht="20" customHeight="1"/>
    <row r="4053" ht="20" customHeight="1"/>
    <row r="4054" ht="20" customHeight="1"/>
    <row r="4055" ht="20" customHeight="1"/>
    <row r="4056" ht="20" customHeight="1"/>
    <row r="4057" ht="20" customHeight="1"/>
    <row r="4058" ht="20" customHeight="1"/>
    <row r="4059" ht="20" customHeight="1"/>
    <row r="4060" ht="20" customHeight="1"/>
    <row r="4061" ht="20" customHeight="1"/>
    <row r="4062" ht="20" customHeight="1"/>
    <row r="4063" ht="20" customHeight="1"/>
    <row r="4064" ht="20" customHeight="1"/>
    <row r="4065" ht="20" customHeight="1"/>
    <row r="4066" ht="20" customHeight="1"/>
    <row r="4067" ht="20" customHeight="1"/>
    <row r="4068" ht="20" customHeight="1"/>
    <row r="4069" ht="20" customHeight="1"/>
    <row r="4070" ht="20" customHeight="1"/>
    <row r="4071" ht="20" customHeight="1"/>
    <row r="4072" ht="20" customHeight="1"/>
    <row r="4073" ht="20" customHeight="1"/>
    <row r="4074" ht="20" customHeight="1"/>
    <row r="4075" ht="20" customHeight="1"/>
    <row r="4076" ht="20" customHeight="1"/>
    <row r="4077" ht="20" customHeight="1"/>
    <row r="4078" ht="20" customHeight="1"/>
    <row r="4079" ht="20" customHeight="1"/>
    <row r="4080" ht="20" customHeight="1"/>
    <row r="4081" ht="20" customHeight="1"/>
    <row r="4082" ht="20" customHeight="1"/>
    <row r="4083" ht="20" customHeight="1"/>
    <row r="4084" ht="20" customHeight="1"/>
    <row r="4085" ht="20" customHeight="1"/>
    <row r="4086" ht="20" customHeight="1"/>
    <row r="4087" ht="20" customHeight="1"/>
    <row r="4088" ht="20" customHeight="1"/>
    <row r="4089" ht="20" customHeight="1"/>
    <row r="4090" ht="20" customHeight="1"/>
    <row r="4091" ht="20" customHeight="1"/>
    <row r="4092" ht="20" customHeight="1"/>
    <row r="4093" ht="20" customHeight="1"/>
    <row r="4094" ht="20" customHeight="1"/>
    <row r="4095" ht="20" customHeight="1"/>
    <row r="4096" ht="20" customHeight="1"/>
    <row r="4097" ht="20" customHeight="1"/>
    <row r="4098" ht="20" customHeight="1"/>
    <row r="4099" ht="20" customHeight="1"/>
    <row r="4100" ht="20" customHeight="1"/>
    <row r="4101" ht="20" customHeight="1"/>
    <row r="4102" ht="20" customHeight="1"/>
    <row r="4103" ht="20" customHeight="1"/>
    <row r="4104" ht="20" customHeight="1"/>
    <row r="4105" ht="20" customHeight="1"/>
    <row r="4106" ht="20" customHeight="1"/>
    <row r="4107" ht="20" customHeight="1"/>
    <row r="4108" ht="20" customHeight="1"/>
    <row r="4109" ht="20" customHeight="1"/>
    <row r="4110" ht="20" customHeight="1"/>
    <row r="4111" ht="20" customHeight="1"/>
    <row r="4112" ht="20" customHeight="1"/>
    <row r="4113" ht="20" customHeight="1"/>
    <row r="4114" ht="20" customHeight="1"/>
    <row r="4115" ht="20" customHeight="1"/>
    <row r="4116" ht="20" customHeight="1"/>
    <row r="4117" ht="20" customHeight="1"/>
    <row r="4118" ht="20" customHeight="1"/>
    <row r="4119" ht="20" customHeight="1"/>
    <row r="4120" ht="20" customHeight="1"/>
    <row r="4121" ht="20" customHeight="1"/>
    <row r="4122" ht="20" customHeight="1"/>
    <row r="4123" ht="20" customHeight="1"/>
    <row r="4124" ht="20" customHeight="1"/>
    <row r="4125" ht="20" customHeight="1"/>
    <row r="4126" ht="20" customHeight="1"/>
    <row r="4127" ht="20" customHeight="1"/>
    <row r="4128" ht="20" customHeight="1"/>
    <row r="4129" ht="20" customHeight="1"/>
    <row r="4130" ht="20" customHeight="1"/>
    <row r="4131" ht="20" customHeight="1"/>
    <row r="4132" ht="20" customHeight="1"/>
    <row r="4133" ht="20" customHeight="1"/>
    <row r="4134" ht="20" customHeight="1"/>
    <row r="4135" ht="20" customHeight="1"/>
    <row r="4136" ht="20" customHeight="1"/>
    <row r="4137" ht="20" customHeight="1"/>
    <row r="4138" ht="20" customHeight="1"/>
    <row r="4139" ht="20" customHeight="1"/>
    <row r="4140" ht="20" customHeight="1"/>
    <row r="4141" ht="20" customHeight="1"/>
    <row r="4142" ht="20" customHeight="1"/>
    <row r="4143" ht="20" customHeight="1"/>
    <row r="4144" ht="20" customHeight="1"/>
    <row r="4145" ht="20" customHeight="1"/>
    <row r="4146" ht="20" customHeight="1"/>
    <row r="4147" ht="20" customHeight="1"/>
    <row r="4148" ht="20" customHeight="1"/>
    <row r="4149" ht="20" customHeight="1"/>
    <row r="4150" ht="20" customHeight="1"/>
    <row r="4151" ht="20" customHeight="1"/>
    <row r="4152" ht="20" customHeight="1"/>
    <row r="4153" ht="20" customHeight="1"/>
    <row r="4154" ht="20" customHeight="1"/>
    <row r="4155" ht="20" customHeight="1"/>
    <row r="4156" ht="20" customHeight="1"/>
    <row r="4157" ht="20" customHeight="1"/>
    <row r="4158" ht="20" customHeight="1"/>
    <row r="4159" ht="20" customHeight="1"/>
    <row r="4160" ht="20" customHeight="1"/>
    <row r="4161" ht="20" customHeight="1"/>
    <row r="4162" ht="20" customHeight="1"/>
    <row r="4163" ht="20" customHeight="1"/>
    <row r="4164" ht="20" customHeight="1"/>
    <row r="4165" ht="20" customHeight="1"/>
    <row r="4166" ht="20" customHeight="1"/>
    <row r="4167" ht="20" customHeight="1"/>
    <row r="4168" ht="20" customHeight="1"/>
    <row r="4169" ht="20" customHeight="1"/>
    <row r="4170" ht="20" customHeight="1"/>
    <row r="4171" ht="20" customHeight="1"/>
    <row r="4172" ht="20" customHeight="1"/>
    <row r="4173" ht="20" customHeight="1"/>
    <row r="4174" ht="20" customHeight="1"/>
    <row r="4175" ht="20" customHeight="1"/>
    <row r="4176" ht="20" customHeight="1"/>
    <row r="4177" ht="20" customHeight="1"/>
    <row r="4178" ht="20" customHeight="1"/>
    <row r="4179" ht="20" customHeight="1"/>
    <row r="4180" ht="20" customHeight="1"/>
    <row r="4181" ht="20" customHeight="1"/>
    <row r="4182" ht="20" customHeight="1"/>
    <row r="4183" ht="20" customHeight="1"/>
    <row r="4184" ht="20" customHeight="1"/>
    <row r="4185" ht="20" customHeight="1"/>
    <row r="4186" ht="20" customHeight="1"/>
    <row r="4187" ht="20" customHeight="1"/>
    <row r="4188" ht="20" customHeight="1"/>
    <row r="4189" ht="20" customHeight="1"/>
    <row r="4190" ht="20" customHeight="1"/>
    <row r="4191" ht="20" customHeight="1"/>
    <row r="4192" ht="20" customHeight="1"/>
    <row r="4193" ht="20" customHeight="1"/>
    <row r="4194" ht="20" customHeight="1"/>
    <row r="4195" ht="20" customHeight="1"/>
    <row r="4196" ht="20" customHeight="1"/>
    <row r="4197" ht="20" customHeight="1"/>
    <row r="4198" ht="20" customHeight="1"/>
    <row r="4199" ht="20" customHeight="1"/>
    <row r="4200" ht="20" customHeight="1"/>
    <row r="4201" ht="20" customHeight="1"/>
    <row r="4202" ht="20" customHeight="1"/>
    <row r="4203" ht="20" customHeight="1"/>
    <row r="4204" ht="20" customHeight="1"/>
    <row r="4205" ht="20" customHeight="1"/>
    <row r="4206" ht="20" customHeight="1"/>
    <row r="4207" ht="20" customHeight="1"/>
    <row r="4208" ht="20" customHeight="1"/>
    <row r="4209" ht="20" customHeight="1"/>
    <row r="4210" ht="20" customHeight="1"/>
    <row r="4211" ht="20" customHeight="1"/>
    <row r="4212" ht="20" customHeight="1"/>
    <row r="4213" ht="20" customHeight="1"/>
    <row r="4214" ht="20" customHeight="1"/>
    <row r="4215" ht="20" customHeight="1"/>
    <row r="4216" ht="20" customHeight="1"/>
    <row r="4217" ht="20" customHeight="1"/>
    <row r="4218" ht="20" customHeight="1"/>
    <row r="4219" ht="20" customHeight="1"/>
    <row r="4220" ht="20" customHeight="1"/>
    <row r="4221" ht="20" customHeight="1"/>
    <row r="4222" ht="20" customHeight="1"/>
    <row r="4223" ht="20" customHeight="1"/>
    <row r="4224" ht="20" customHeight="1"/>
    <row r="4225" ht="20" customHeight="1"/>
    <row r="4226" ht="20" customHeight="1"/>
    <row r="4227" ht="20" customHeight="1"/>
    <row r="4228" ht="20" customHeight="1"/>
    <row r="4229" ht="20" customHeight="1"/>
    <row r="4230" ht="20" customHeight="1"/>
    <row r="4231" ht="20" customHeight="1"/>
    <row r="4232" ht="20" customHeight="1"/>
    <row r="4233" ht="20" customHeight="1"/>
    <row r="4234" ht="20" customHeight="1"/>
    <row r="4235" ht="20" customHeight="1"/>
    <row r="4236" ht="20" customHeight="1"/>
    <row r="4237" ht="20" customHeight="1"/>
    <row r="4238" ht="20" customHeight="1"/>
    <row r="4239" ht="20" customHeight="1"/>
    <row r="4240" ht="20" customHeight="1"/>
    <row r="4241" ht="20" customHeight="1"/>
    <row r="4242" ht="20" customHeight="1"/>
    <row r="4243" ht="20" customHeight="1"/>
    <row r="4244" ht="20" customHeight="1"/>
    <row r="4245" ht="20" customHeight="1"/>
    <row r="4246" ht="20" customHeight="1"/>
    <row r="4247" ht="20" customHeight="1"/>
    <row r="4248" ht="20" customHeight="1"/>
    <row r="4249" ht="20" customHeight="1"/>
    <row r="4250" ht="20" customHeight="1"/>
    <row r="4251" ht="20" customHeight="1"/>
    <row r="4252" ht="20" customHeight="1"/>
    <row r="4253" ht="20" customHeight="1"/>
    <row r="4254" ht="20" customHeight="1"/>
    <row r="4255" ht="20" customHeight="1"/>
    <row r="4256" ht="20" customHeight="1"/>
    <row r="4257" ht="20" customHeight="1"/>
    <row r="4258" ht="20" customHeight="1"/>
    <row r="4259" ht="20" customHeight="1"/>
    <row r="4260" ht="20" customHeight="1"/>
    <row r="4261" ht="20" customHeight="1"/>
    <row r="4262" ht="20" customHeight="1"/>
    <row r="4263" ht="20" customHeight="1"/>
    <row r="4264" ht="20" customHeight="1"/>
    <row r="4265" ht="20" customHeight="1"/>
    <row r="4266" ht="20" customHeight="1"/>
    <row r="4267" ht="20" customHeight="1"/>
    <row r="4268" ht="20" customHeight="1"/>
    <row r="4269" ht="20" customHeight="1"/>
    <row r="4270" ht="20" customHeight="1"/>
    <row r="4271" ht="20" customHeight="1"/>
    <row r="4272" ht="20" customHeight="1"/>
    <row r="4273" ht="20" customHeight="1"/>
    <row r="4274" ht="20" customHeight="1"/>
    <row r="4275" ht="20" customHeight="1"/>
    <row r="4276" ht="20" customHeight="1"/>
    <row r="4277" ht="20" customHeight="1"/>
    <row r="4278" ht="20" customHeight="1"/>
    <row r="4279" ht="20" customHeight="1"/>
    <row r="4280" ht="20" customHeight="1"/>
    <row r="4281" ht="20" customHeight="1"/>
    <row r="4282" ht="20" customHeight="1"/>
    <row r="4283" ht="20" customHeight="1"/>
    <row r="4284" ht="20" customHeight="1"/>
    <row r="4285" ht="20" customHeight="1"/>
    <row r="4286" ht="20" customHeight="1"/>
    <row r="4287" ht="20" customHeight="1"/>
    <row r="4288" ht="20" customHeight="1"/>
    <row r="4289" ht="20" customHeight="1"/>
    <row r="4290" ht="20" customHeight="1"/>
    <row r="4291" ht="20" customHeight="1"/>
    <row r="4292" ht="20" customHeight="1"/>
    <row r="4293" ht="20" customHeight="1"/>
    <row r="4294" ht="20" customHeight="1"/>
    <row r="4295" ht="20" customHeight="1"/>
    <row r="4296" ht="20" customHeight="1"/>
    <row r="4297" ht="20" customHeight="1"/>
    <row r="4298" ht="20" customHeight="1"/>
    <row r="4299" ht="20" customHeight="1"/>
    <row r="4300" ht="20" customHeight="1"/>
    <row r="4301" ht="20" customHeight="1"/>
    <row r="4302" ht="20" customHeight="1"/>
    <row r="4303" ht="20" customHeight="1"/>
    <row r="4304" ht="20" customHeight="1"/>
    <row r="4305" ht="20" customHeight="1"/>
    <row r="4306" ht="20" customHeight="1"/>
    <row r="4307" ht="20" customHeight="1"/>
    <row r="4308" ht="20" customHeight="1"/>
    <row r="4309" ht="20" customHeight="1"/>
    <row r="4310" ht="20" customHeight="1"/>
    <row r="4311" ht="20" customHeight="1"/>
    <row r="4312" ht="20" customHeight="1"/>
    <row r="4313" ht="20" customHeight="1"/>
    <row r="4314" ht="20" customHeight="1"/>
    <row r="4315" ht="20" customHeight="1"/>
    <row r="4316" ht="20" customHeight="1"/>
    <row r="4317" ht="20" customHeight="1"/>
    <row r="4318" ht="20" customHeight="1"/>
    <row r="4319" ht="20" customHeight="1"/>
    <row r="4320" ht="20" customHeight="1"/>
    <row r="4321" ht="20" customHeight="1"/>
    <row r="4322" ht="20" customHeight="1"/>
    <row r="4323" ht="20" customHeight="1"/>
    <row r="4324" ht="20" customHeight="1"/>
    <row r="4325" ht="20" customHeight="1"/>
    <row r="4326" ht="20" customHeight="1"/>
    <row r="4327" ht="20" customHeight="1"/>
    <row r="4328" ht="20" customHeight="1"/>
    <row r="4329" ht="20" customHeight="1"/>
    <row r="4330" ht="20" customHeight="1"/>
    <row r="4331" ht="20" customHeight="1"/>
    <row r="4332" ht="20" customHeight="1"/>
    <row r="4333" ht="20" customHeight="1"/>
    <row r="4334" ht="20" customHeight="1"/>
    <row r="4335" ht="20" customHeight="1"/>
    <row r="4336" ht="20" customHeight="1"/>
    <row r="4337" ht="20" customHeight="1"/>
    <row r="4338" ht="20" customHeight="1"/>
    <row r="4339" ht="20" customHeight="1"/>
    <row r="4340" ht="20" customHeight="1"/>
    <row r="4341" ht="20" customHeight="1"/>
    <row r="4342" ht="20" customHeight="1"/>
    <row r="4343" ht="20" customHeight="1"/>
    <row r="4344" ht="20" customHeight="1"/>
    <row r="4345" ht="20" customHeight="1"/>
    <row r="4346" ht="20" customHeight="1"/>
    <row r="4347" ht="20" customHeight="1"/>
    <row r="4348" ht="20" customHeight="1"/>
    <row r="4349" ht="20" customHeight="1"/>
    <row r="4350" ht="20" customHeight="1"/>
    <row r="4351" ht="20" customHeight="1"/>
    <row r="4352" ht="20" customHeight="1"/>
    <row r="4353" ht="20" customHeight="1"/>
    <row r="4354" ht="20" customHeight="1"/>
    <row r="4355" ht="20" customHeight="1"/>
    <row r="4356" ht="20" customHeight="1"/>
    <row r="4357" ht="20" customHeight="1"/>
    <row r="4358" ht="20" customHeight="1"/>
    <row r="4359" ht="20" customHeight="1"/>
    <row r="4360" ht="20" customHeight="1"/>
    <row r="4361" ht="20" customHeight="1"/>
    <row r="4362" ht="20" customHeight="1"/>
    <row r="4363" ht="20" customHeight="1"/>
    <row r="4364" ht="20" customHeight="1"/>
    <row r="4365" ht="20" customHeight="1"/>
    <row r="4366" ht="20" customHeight="1"/>
    <row r="4367" ht="20" customHeight="1"/>
    <row r="4368" ht="20" customHeight="1"/>
    <row r="4369" ht="20" customHeight="1"/>
    <row r="4370" ht="20" customHeight="1"/>
    <row r="4371" ht="20" customHeight="1"/>
    <row r="4372" ht="20" customHeight="1"/>
    <row r="4373" ht="20" customHeight="1"/>
    <row r="4374" ht="20" customHeight="1"/>
    <row r="4375" ht="20" customHeight="1"/>
    <row r="4376" ht="20" customHeight="1"/>
    <row r="4377" ht="20" customHeight="1"/>
    <row r="4378" ht="20" customHeight="1"/>
    <row r="4379" ht="20" customHeight="1"/>
    <row r="4380" ht="20" customHeight="1"/>
    <row r="4381" ht="20" customHeight="1"/>
    <row r="4382" ht="20" customHeight="1"/>
    <row r="4383" ht="20" customHeight="1"/>
    <row r="4384" ht="20" customHeight="1"/>
    <row r="4385" ht="20" customHeight="1"/>
    <row r="4386" ht="20" customHeight="1"/>
    <row r="4387" ht="20" customHeight="1"/>
    <row r="4388" ht="20" customHeight="1"/>
    <row r="4389" ht="20" customHeight="1"/>
    <row r="4390" ht="20" customHeight="1"/>
    <row r="4391" ht="20" customHeight="1"/>
    <row r="4392" ht="20" customHeight="1"/>
    <row r="4393" ht="20" customHeight="1"/>
    <row r="4394" ht="20" customHeight="1"/>
    <row r="4395" ht="20" customHeight="1"/>
    <row r="4396" ht="20" customHeight="1"/>
    <row r="4397" ht="20" customHeight="1"/>
    <row r="4398" ht="20" customHeight="1"/>
    <row r="4399" ht="20" customHeight="1"/>
    <row r="4400" ht="20" customHeight="1"/>
    <row r="4401" ht="20" customHeight="1"/>
    <row r="4402" ht="20" customHeight="1"/>
    <row r="4403" ht="20" customHeight="1"/>
    <row r="4404" ht="20" customHeight="1"/>
    <row r="4405" ht="20" customHeight="1"/>
    <row r="4406" ht="20" customHeight="1"/>
    <row r="4407" ht="20" customHeight="1"/>
    <row r="4408" ht="20" customHeight="1"/>
    <row r="4409" ht="20" customHeight="1"/>
    <row r="4410" ht="20" customHeight="1"/>
    <row r="4411" ht="20" customHeight="1"/>
    <row r="4412" ht="20" customHeight="1"/>
    <row r="4413" ht="20" customHeight="1"/>
    <row r="4414" ht="20" customHeight="1"/>
    <row r="4415" ht="20" customHeight="1"/>
    <row r="4416" ht="20" customHeight="1"/>
    <row r="4417" ht="20" customHeight="1"/>
    <row r="4418" ht="20" customHeight="1"/>
    <row r="4419" ht="20" customHeight="1"/>
    <row r="4420" ht="20" customHeight="1"/>
    <row r="4421" ht="20" customHeight="1"/>
    <row r="4422" ht="20" customHeight="1"/>
    <row r="4423" ht="20" customHeight="1"/>
    <row r="4424" ht="20" customHeight="1"/>
    <row r="4425" ht="20" customHeight="1"/>
    <row r="4426" ht="20" customHeight="1"/>
    <row r="4427" ht="20" customHeight="1"/>
    <row r="4428" ht="20" customHeight="1"/>
    <row r="4429" ht="20" customHeight="1"/>
    <row r="4430" ht="20" customHeight="1"/>
    <row r="4431" ht="20" customHeight="1"/>
    <row r="4432" ht="20" customHeight="1"/>
    <row r="4433" ht="20" customHeight="1"/>
    <row r="4434" ht="20" customHeight="1"/>
    <row r="4435" ht="20" customHeight="1"/>
    <row r="4436" ht="20" customHeight="1"/>
    <row r="4437" ht="20" customHeight="1"/>
    <row r="4438" ht="20" customHeight="1"/>
    <row r="4439" ht="20" customHeight="1"/>
    <row r="4440" ht="20" customHeight="1"/>
    <row r="4441" ht="20" customHeight="1"/>
    <row r="4442" ht="20" customHeight="1"/>
    <row r="4443" ht="20" customHeight="1"/>
    <row r="4444" ht="20" customHeight="1"/>
    <row r="4445" ht="20" customHeight="1"/>
    <row r="4446" ht="20" customHeight="1"/>
    <row r="4447" ht="20" customHeight="1"/>
    <row r="4448" ht="20" customHeight="1"/>
    <row r="4449" ht="20" customHeight="1"/>
    <row r="4450" ht="20" customHeight="1"/>
    <row r="4451" ht="20" customHeight="1"/>
    <row r="4452" ht="20" customHeight="1"/>
    <row r="4453" ht="20" customHeight="1"/>
    <row r="4454" ht="20" customHeight="1"/>
    <row r="4455" ht="20" customHeight="1"/>
    <row r="4456" ht="20" customHeight="1"/>
    <row r="4457" ht="20" customHeight="1"/>
    <row r="4458" ht="20" customHeight="1"/>
    <row r="4459" ht="20" customHeight="1"/>
    <row r="4460" ht="20" customHeight="1"/>
    <row r="4461" ht="20" customHeight="1"/>
    <row r="4462" ht="20" customHeight="1"/>
    <row r="4463" ht="20" customHeight="1"/>
    <row r="4464" ht="20" customHeight="1"/>
    <row r="4465" ht="20" customHeight="1"/>
    <row r="4466" ht="20" customHeight="1"/>
    <row r="4467" ht="20" customHeight="1"/>
    <row r="4468" ht="20" customHeight="1"/>
    <row r="4469" ht="20" customHeight="1"/>
    <row r="4470" ht="20" customHeight="1"/>
    <row r="4471" ht="20" customHeight="1"/>
    <row r="4472" ht="20" customHeight="1"/>
    <row r="4473" ht="20" customHeight="1"/>
    <row r="4474" ht="20" customHeight="1"/>
    <row r="4475" ht="20" customHeight="1"/>
    <row r="4476" ht="20" customHeight="1"/>
    <row r="4477" ht="20" customHeight="1"/>
    <row r="4478" ht="20" customHeight="1"/>
    <row r="4479" ht="20" customHeight="1"/>
    <row r="4480" ht="20" customHeight="1"/>
    <row r="4481" ht="20" customHeight="1"/>
    <row r="4482" ht="20" customHeight="1"/>
    <row r="4483" ht="20" customHeight="1"/>
    <row r="4484" ht="20" customHeight="1"/>
    <row r="4485" ht="20" customHeight="1"/>
    <row r="4486" ht="20" customHeight="1"/>
    <row r="4487" ht="20" customHeight="1"/>
    <row r="4488" ht="20" customHeight="1"/>
    <row r="4489" ht="20" customHeight="1"/>
    <row r="4490" ht="20" customHeight="1"/>
    <row r="4491" ht="20" customHeight="1"/>
    <row r="4492" ht="20" customHeight="1"/>
    <row r="4493" ht="20" customHeight="1"/>
    <row r="4494" ht="20" customHeight="1"/>
    <row r="4495" ht="20" customHeight="1"/>
    <row r="4496" ht="20" customHeight="1"/>
    <row r="4497" ht="20" customHeight="1"/>
    <row r="4498" ht="20" customHeight="1"/>
    <row r="4499" ht="20" customHeight="1"/>
    <row r="4500" ht="20" customHeight="1"/>
    <row r="4501" ht="20" customHeight="1"/>
    <row r="4502" ht="20" customHeight="1"/>
    <row r="4503" ht="20" customHeight="1"/>
    <row r="4504" ht="20" customHeight="1"/>
    <row r="4505" ht="20" customHeight="1"/>
    <row r="4506" ht="20" customHeight="1"/>
    <row r="4507" ht="20" customHeight="1"/>
    <row r="4508" ht="20" customHeight="1"/>
    <row r="4509" ht="20" customHeight="1"/>
    <row r="4510" ht="20" customHeight="1"/>
    <row r="4511" ht="20" customHeight="1"/>
    <row r="4512" ht="20" customHeight="1"/>
    <row r="4513" ht="20" customHeight="1"/>
    <row r="4514" ht="20" customHeight="1"/>
    <row r="4515" ht="20" customHeight="1"/>
    <row r="4516" ht="20" customHeight="1"/>
    <row r="4517" ht="20" customHeight="1"/>
    <row r="4518" ht="20" customHeight="1"/>
    <row r="4519" ht="20" customHeight="1"/>
    <row r="4520" ht="20" customHeight="1"/>
    <row r="4521" ht="20" customHeight="1"/>
    <row r="4522" ht="20" customHeight="1"/>
    <row r="4523" ht="20" customHeight="1"/>
    <row r="4524" ht="20" customHeight="1"/>
    <row r="4525" ht="20" customHeight="1"/>
    <row r="4526" ht="20" customHeight="1"/>
    <row r="4527" ht="20" customHeight="1"/>
    <row r="4528" ht="20" customHeight="1"/>
    <row r="4529" ht="20" customHeight="1"/>
    <row r="4530" ht="20" customHeight="1"/>
    <row r="4531" ht="20" customHeight="1"/>
    <row r="4532" ht="20" customHeight="1"/>
    <row r="4533" ht="20" customHeight="1"/>
    <row r="4534" ht="20" customHeight="1"/>
    <row r="4535" ht="20" customHeight="1"/>
    <row r="4536" ht="20" customHeight="1"/>
    <row r="4537" ht="20" customHeight="1"/>
    <row r="4538" ht="20" customHeight="1"/>
    <row r="4539" ht="20" customHeight="1"/>
    <row r="4540" ht="20" customHeight="1"/>
    <row r="4541" ht="20" customHeight="1"/>
    <row r="4542" ht="20" customHeight="1"/>
    <row r="4543" ht="20" customHeight="1"/>
    <row r="4544" ht="20" customHeight="1"/>
    <row r="4545" ht="20" customHeight="1"/>
    <row r="4546" ht="20" customHeight="1"/>
    <row r="4547" ht="20" customHeight="1"/>
    <row r="4548" ht="20" customHeight="1"/>
    <row r="4549" ht="20" customHeight="1"/>
    <row r="4550" ht="20" customHeight="1"/>
    <row r="4551" ht="20" customHeight="1"/>
    <row r="4552" ht="20" customHeight="1"/>
    <row r="4553" ht="20" customHeight="1"/>
    <row r="4554" ht="20" customHeight="1"/>
    <row r="4555" ht="20" customHeight="1"/>
    <row r="4556" ht="20" customHeight="1"/>
    <row r="4557" ht="20" customHeight="1"/>
    <row r="4558" ht="20" customHeight="1"/>
    <row r="4559" ht="20" customHeight="1"/>
    <row r="4560" ht="20" customHeight="1"/>
    <row r="4561" ht="20" customHeight="1"/>
    <row r="4562" ht="20" customHeight="1"/>
    <row r="4563" ht="20" customHeight="1"/>
    <row r="4564" ht="20" customHeight="1"/>
    <row r="4565" ht="20" customHeight="1"/>
    <row r="4566" ht="20" customHeight="1"/>
    <row r="4567" ht="20" customHeight="1"/>
    <row r="4568" ht="20" customHeight="1"/>
    <row r="4569" ht="20" customHeight="1"/>
    <row r="4570" ht="20" customHeight="1"/>
    <row r="4571" ht="20" customHeight="1"/>
    <row r="4572" ht="20" customHeight="1"/>
    <row r="4573" ht="20" customHeight="1"/>
    <row r="4574" ht="20" customHeight="1"/>
    <row r="4575" ht="20" customHeight="1"/>
    <row r="4576" ht="20" customHeight="1"/>
    <row r="4577" ht="20" customHeight="1"/>
    <row r="4578" ht="20" customHeight="1"/>
    <row r="4579" ht="20" customHeight="1"/>
    <row r="4580" ht="20" customHeight="1"/>
    <row r="4581" ht="20" customHeight="1"/>
    <row r="4582" ht="20" customHeight="1"/>
    <row r="4583" ht="20" customHeight="1"/>
    <row r="4584" ht="20" customHeight="1"/>
    <row r="4585" ht="20" customHeight="1"/>
    <row r="4586" ht="20" customHeight="1"/>
    <row r="4587" ht="20" customHeight="1"/>
    <row r="4588" ht="20" customHeight="1"/>
    <row r="4589" ht="20" customHeight="1"/>
    <row r="4590" ht="20" customHeight="1"/>
    <row r="4591" ht="20" customHeight="1"/>
    <row r="4592" ht="20" customHeight="1"/>
    <row r="4593" ht="20" customHeight="1"/>
    <row r="4594" ht="20" customHeight="1"/>
    <row r="4595" ht="20" customHeight="1"/>
    <row r="4596" ht="20" customHeight="1"/>
    <row r="4597" ht="20" customHeight="1"/>
    <row r="4598" ht="20" customHeight="1"/>
    <row r="4599" ht="20" customHeight="1"/>
    <row r="4600" ht="20" customHeight="1"/>
    <row r="4601" ht="20" customHeight="1"/>
    <row r="4602" ht="20" customHeight="1"/>
    <row r="4603" ht="20" customHeight="1"/>
    <row r="4604" ht="20" customHeight="1"/>
    <row r="4605" ht="20" customHeight="1"/>
    <row r="4606" ht="20" customHeight="1"/>
    <row r="4607" ht="20" customHeight="1"/>
    <row r="4608" ht="20" customHeight="1"/>
    <row r="4609" ht="20" customHeight="1"/>
    <row r="4610" ht="20" customHeight="1"/>
    <row r="4611" ht="20" customHeight="1"/>
    <row r="4612" ht="20" customHeight="1"/>
    <row r="4613" ht="20" customHeight="1"/>
    <row r="4614" ht="20" customHeight="1"/>
    <row r="4615" ht="20" customHeight="1"/>
    <row r="4616" ht="20" customHeight="1"/>
    <row r="4617" ht="20" customHeight="1"/>
    <row r="4618" ht="20" customHeight="1"/>
    <row r="4619" ht="20" customHeight="1"/>
    <row r="4620" ht="20" customHeight="1"/>
    <row r="4621" ht="20" customHeight="1"/>
    <row r="4622" ht="20" customHeight="1"/>
    <row r="4623" ht="20" customHeight="1"/>
    <row r="4624" ht="20" customHeight="1"/>
    <row r="4625" ht="20" customHeight="1"/>
    <row r="4626" ht="20" customHeight="1"/>
    <row r="4627" ht="20" customHeight="1"/>
    <row r="4628" ht="20" customHeight="1"/>
    <row r="4629" ht="20" customHeight="1"/>
    <row r="4630" ht="20" customHeight="1"/>
    <row r="4631" ht="20" customHeight="1"/>
    <row r="4632" ht="20" customHeight="1"/>
    <row r="4633" ht="20" customHeight="1"/>
    <row r="4634" ht="20" customHeight="1"/>
    <row r="4635" ht="20" customHeight="1"/>
    <row r="4636" ht="20" customHeight="1"/>
    <row r="4637" ht="20" customHeight="1"/>
    <row r="4638" ht="20" customHeight="1"/>
    <row r="4639" ht="20" customHeight="1"/>
    <row r="4640" ht="20" customHeight="1"/>
    <row r="4641" ht="20" customHeight="1"/>
    <row r="4642" ht="20" customHeight="1"/>
    <row r="4643" ht="20" customHeight="1"/>
    <row r="4644" ht="20" customHeight="1"/>
    <row r="4645" ht="20" customHeight="1"/>
    <row r="4646" ht="20" customHeight="1"/>
    <row r="4647" ht="20" customHeight="1"/>
    <row r="4648" ht="20" customHeight="1"/>
    <row r="4649" ht="20" customHeight="1"/>
    <row r="4650" ht="20" customHeight="1"/>
    <row r="4651" ht="20" customHeight="1"/>
    <row r="4652" ht="20" customHeight="1"/>
    <row r="4653" ht="20" customHeight="1"/>
    <row r="4654" ht="20" customHeight="1"/>
    <row r="4655" ht="20" customHeight="1"/>
    <row r="4656" ht="20" customHeight="1"/>
    <row r="4657" ht="20" customHeight="1"/>
    <row r="4658" ht="20" customHeight="1"/>
    <row r="4659" ht="20" customHeight="1"/>
    <row r="4660" ht="20" customHeight="1"/>
    <row r="4661" ht="20" customHeight="1"/>
    <row r="4662" ht="20" customHeight="1"/>
    <row r="4663" ht="20" customHeight="1"/>
    <row r="4664" ht="20" customHeight="1"/>
    <row r="4665" ht="20" customHeight="1"/>
    <row r="4666" ht="20" customHeight="1"/>
    <row r="4667" ht="20" customHeight="1"/>
    <row r="4668" ht="20" customHeight="1"/>
    <row r="4669" ht="20" customHeight="1"/>
    <row r="4670" ht="20" customHeight="1"/>
    <row r="4671" ht="20" customHeight="1"/>
    <row r="4672" ht="20" customHeight="1"/>
    <row r="4673" ht="20" customHeight="1"/>
    <row r="4674" ht="20" customHeight="1"/>
    <row r="4675" ht="20" customHeight="1"/>
    <row r="4676" ht="20" customHeight="1"/>
    <row r="4677" ht="20" customHeight="1"/>
    <row r="4678" ht="20" customHeight="1"/>
    <row r="4679" ht="20" customHeight="1"/>
    <row r="4680" ht="20" customHeight="1"/>
    <row r="4681" ht="20" customHeight="1"/>
    <row r="4682" ht="20" customHeight="1"/>
    <row r="4683" ht="20" customHeight="1"/>
    <row r="4684" ht="20" customHeight="1"/>
    <row r="4685" ht="20" customHeight="1"/>
    <row r="4686" ht="20" customHeight="1"/>
    <row r="4687" ht="20" customHeight="1"/>
    <row r="4688" ht="20" customHeight="1"/>
    <row r="4689" ht="20" customHeight="1"/>
    <row r="4690" ht="20" customHeight="1"/>
    <row r="4691" ht="20" customHeight="1"/>
    <row r="4692" ht="20" customHeight="1"/>
    <row r="4693" ht="20" customHeight="1"/>
    <row r="4694" ht="20" customHeight="1"/>
    <row r="4695" ht="20" customHeight="1"/>
    <row r="4696" ht="20" customHeight="1"/>
    <row r="4697" ht="20" customHeight="1"/>
    <row r="4698" ht="20" customHeight="1"/>
    <row r="4699" ht="20" customHeight="1"/>
    <row r="4700" ht="20" customHeight="1"/>
    <row r="4701" ht="20" customHeight="1"/>
    <row r="4702" ht="20" customHeight="1"/>
    <row r="4703" ht="20" customHeight="1"/>
    <row r="4704" ht="20" customHeight="1"/>
    <row r="4705" ht="20" customHeight="1"/>
    <row r="4706" ht="20" customHeight="1"/>
    <row r="4707" ht="20" customHeight="1"/>
    <row r="4708" ht="20" customHeight="1"/>
    <row r="4709" ht="20" customHeight="1"/>
    <row r="4710" ht="20" customHeight="1"/>
    <row r="4711" ht="20" customHeight="1"/>
    <row r="4712" ht="20" customHeight="1"/>
    <row r="4713" ht="20" customHeight="1"/>
    <row r="4714" ht="20" customHeight="1"/>
    <row r="4715" ht="20" customHeight="1"/>
    <row r="4716" ht="20" customHeight="1"/>
    <row r="4717" ht="20" customHeight="1"/>
    <row r="4718" ht="20" customHeight="1"/>
    <row r="4719" ht="20" customHeight="1"/>
    <row r="4720" ht="20" customHeight="1"/>
    <row r="4721" ht="20" customHeight="1"/>
    <row r="4722" ht="20" customHeight="1"/>
    <row r="4723" ht="20" customHeight="1"/>
    <row r="4724" ht="20" customHeight="1"/>
    <row r="4725" ht="20" customHeight="1"/>
    <row r="4726" ht="20" customHeight="1"/>
    <row r="4727" ht="20" customHeight="1"/>
    <row r="4728" ht="20" customHeight="1"/>
    <row r="4729" ht="20" customHeight="1"/>
    <row r="4730" ht="20" customHeight="1"/>
    <row r="4731" ht="20" customHeight="1"/>
    <row r="4732" ht="20" customHeight="1"/>
    <row r="4733" ht="20" customHeight="1"/>
    <row r="4734" ht="20" customHeight="1"/>
    <row r="4735" ht="20" customHeight="1"/>
    <row r="4736" ht="20" customHeight="1"/>
    <row r="4737" ht="20" customHeight="1"/>
    <row r="4738" ht="20" customHeight="1"/>
    <row r="4739" ht="20" customHeight="1"/>
    <row r="4740" ht="20" customHeight="1"/>
    <row r="4741" ht="20" customHeight="1"/>
    <row r="4742" ht="20" customHeight="1"/>
    <row r="4743" ht="20" customHeight="1"/>
    <row r="4744" ht="20" customHeight="1"/>
    <row r="4745" ht="20" customHeight="1"/>
    <row r="4746" ht="20" customHeight="1"/>
    <row r="4747" ht="20" customHeight="1"/>
    <row r="4748" ht="20" customHeight="1"/>
    <row r="4749" ht="20" customHeight="1"/>
    <row r="4750" ht="20" customHeight="1"/>
    <row r="4751" ht="20" customHeight="1"/>
    <row r="4752" ht="20" customHeight="1"/>
    <row r="4753" ht="20" customHeight="1"/>
    <row r="4754" ht="20" customHeight="1"/>
    <row r="4755" ht="20" customHeight="1"/>
    <row r="4756" ht="20" customHeight="1"/>
    <row r="4757" ht="20" customHeight="1"/>
    <row r="4758" ht="20" customHeight="1"/>
    <row r="4759" ht="20" customHeight="1"/>
    <row r="4760" ht="20" customHeight="1"/>
    <row r="4761" ht="20" customHeight="1"/>
    <row r="4762" ht="20" customHeight="1"/>
    <row r="4763" ht="20" customHeight="1"/>
    <row r="4764" ht="20" customHeight="1"/>
    <row r="4765" ht="20" customHeight="1"/>
    <row r="4766" ht="20" customHeight="1"/>
    <row r="4767" ht="20" customHeight="1"/>
    <row r="4768" ht="20" customHeight="1"/>
    <row r="4769" ht="20" customHeight="1"/>
    <row r="4770" ht="20" customHeight="1"/>
    <row r="4771" ht="20" customHeight="1"/>
    <row r="4772" ht="20" customHeight="1"/>
    <row r="4773" ht="20" customHeight="1"/>
    <row r="4774" ht="20" customHeight="1"/>
    <row r="4775" ht="20" customHeight="1"/>
    <row r="4776" ht="20" customHeight="1"/>
    <row r="4777" ht="20" customHeight="1"/>
    <row r="4778" ht="20" customHeight="1"/>
    <row r="4779" ht="20" customHeight="1"/>
    <row r="4780" ht="20" customHeight="1"/>
    <row r="4781" ht="20" customHeight="1"/>
    <row r="4782" ht="20" customHeight="1"/>
    <row r="4783" ht="20" customHeight="1"/>
    <row r="4784" ht="20" customHeight="1"/>
    <row r="4785" ht="20" customHeight="1"/>
    <row r="4786" ht="20" customHeight="1"/>
    <row r="4787" ht="20" customHeight="1"/>
    <row r="4788" ht="20" customHeight="1"/>
    <row r="4789" ht="20" customHeight="1"/>
    <row r="4790" ht="20" customHeight="1"/>
    <row r="4791" ht="20" customHeight="1"/>
    <row r="4792" ht="20" customHeight="1"/>
    <row r="4793" ht="20" customHeight="1"/>
    <row r="4794" ht="20" customHeight="1"/>
    <row r="4795" ht="20" customHeight="1"/>
    <row r="4796" ht="20" customHeight="1"/>
    <row r="4797" ht="20" customHeight="1"/>
    <row r="4798" ht="20" customHeight="1"/>
    <row r="4799" ht="20" customHeight="1"/>
    <row r="4800" ht="20" customHeight="1"/>
    <row r="4801" ht="20" customHeight="1"/>
    <row r="4802" ht="20" customHeight="1"/>
    <row r="4803" ht="20" customHeight="1"/>
    <row r="4804" ht="20" customHeight="1"/>
    <row r="4805" ht="20" customHeight="1"/>
    <row r="4806" ht="20" customHeight="1"/>
    <row r="4807" ht="20" customHeight="1"/>
    <row r="4808" ht="20" customHeight="1"/>
    <row r="4809" ht="20" customHeight="1"/>
    <row r="4810" ht="20" customHeight="1"/>
    <row r="4811" ht="20" customHeight="1"/>
    <row r="4812" ht="20" customHeight="1"/>
    <row r="4813" ht="20" customHeight="1"/>
    <row r="4814" ht="20" customHeight="1"/>
    <row r="4815" ht="20" customHeight="1"/>
    <row r="4816" ht="20" customHeight="1"/>
    <row r="4817" ht="20" customHeight="1"/>
    <row r="4818" ht="20" customHeight="1"/>
    <row r="4819" ht="20" customHeight="1"/>
    <row r="4820" ht="20" customHeight="1"/>
    <row r="4821" ht="20" customHeight="1"/>
    <row r="4822" ht="20" customHeight="1"/>
    <row r="4823" ht="20" customHeight="1"/>
    <row r="4824" ht="20" customHeight="1"/>
    <row r="4825" ht="20" customHeight="1"/>
    <row r="4826" ht="20" customHeight="1"/>
    <row r="4827" ht="20" customHeight="1"/>
    <row r="4828" ht="20" customHeight="1"/>
    <row r="4829" ht="20" customHeight="1"/>
    <row r="4830" ht="20" customHeight="1"/>
    <row r="4831" ht="20" customHeight="1"/>
    <row r="4832" ht="20" customHeight="1"/>
    <row r="4833" ht="20" customHeight="1"/>
    <row r="4834" ht="20" customHeight="1"/>
    <row r="4835" ht="20" customHeight="1"/>
    <row r="4836" ht="20" customHeight="1"/>
    <row r="4837" ht="20" customHeight="1"/>
    <row r="4838" ht="20" customHeight="1"/>
    <row r="4839" ht="20" customHeight="1"/>
    <row r="4840" ht="20" customHeight="1"/>
    <row r="4841" ht="20" customHeight="1"/>
    <row r="4842" ht="20" customHeight="1"/>
    <row r="4843" ht="20" customHeight="1"/>
    <row r="4844" ht="20" customHeight="1"/>
    <row r="4845" ht="20" customHeight="1"/>
    <row r="4846" ht="20" customHeight="1"/>
    <row r="4847" ht="20" customHeight="1"/>
    <row r="4848" ht="20" customHeight="1"/>
    <row r="4849" ht="20" customHeight="1"/>
    <row r="4850" ht="20" customHeight="1"/>
    <row r="4851" ht="20" customHeight="1"/>
    <row r="4852" ht="20" customHeight="1"/>
    <row r="4853" ht="20" customHeight="1"/>
    <row r="4854" ht="20" customHeight="1"/>
    <row r="4855" ht="20" customHeight="1"/>
    <row r="4856" ht="20" customHeight="1"/>
    <row r="4857" ht="20" customHeight="1"/>
    <row r="4858" ht="20" customHeight="1"/>
    <row r="4859" ht="20" customHeight="1"/>
    <row r="4860" ht="20" customHeight="1"/>
    <row r="4861" ht="20" customHeight="1"/>
    <row r="4862" ht="20" customHeight="1"/>
    <row r="4863" ht="20" customHeight="1"/>
    <row r="4864" ht="20" customHeight="1"/>
    <row r="4865" ht="20" customHeight="1"/>
    <row r="4866" ht="20" customHeight="1"/>
    <row r="4867" ht="20" customHeight="1"/>
    <row r="4868" ht="20" customHeight="1"/>
    <row r="4869" ht="20" customHeight="1"/>
    <row r="4870" ht="20" customHeight="1"/>
    <row r="4871" ht="20" customHeight="1"/>
    <row r="4872" ht="20" customHeight="1"/>
    <row r="4873" ht="20" customHeight="1"/>
    <row r="4874" ht="20" customHeight="1"/>
    <row r="4875" ht="20" customHeight="1"/>
    <row r="4876" ht="20" customHeight="1"/>
    <row r="4877" ht="20" customHeight="1"/>
    <row r="4878" ht="20" customHeight="1"/>
    <row r="4879" ht="20" customHeight="1"/>
    <row r="4880" ht="20" customHeight="1"/>
    <row r="4881" ht="20" customHeight="1"/>
    <row r="4882" ht="20" customHeight="1"/>
    <row r="4883" ht="20" customHeight="1"/>
    <row r="4884" ht="20" customHeight="1"/>
    <row r="4885" ht="20" customHeight="1"/>
    <row r="4886" ht="20" customHeight="1"/>
    <row r="4887" ht="20" customHeight="1"/>
    <row r="4888" ht="20" customHeight="1"/>
    <row r="4889" ht="20" customHeight="1"/>
    <row r="4890" ht="20" customHeight="1"/>
    <row r="4891" ht="20" customHeight="1"/>
    <row r="4892" ht="20" customHeight="1"/>
    <row r="4893" ht="20" customHeight="1"/>
    <row r="4894" ht="20" customHeight="1"/>
    <row r="4895" ht="20" customHeight="1"/>
    <row r="4896" ht="20" customHeight="1"/>
    <row r="4897" ht="20" customHeight="1"/>
    <row r="4898" ht="20" customHeight="1"/>
    <row r="4899" ht="20" customHeight="1"/>
    <row r="4900" ht="20" customHeight="1"/>
    <row r="4901" ht="20" customHeight="1"/>
    <row r="4902" ht="20" customHeight="1"/>
    <row r="4903" ht="20" customHeight="1"/>
    <row r="4904" ht="20" customHeight="1"/>
    <row r="4905" ht="20" customHeight="1"/>
    <row r="4906" ht="20" customHeight="1"/>
    <row r="4907" ht="20" customHeight="1"/>
    <row r="4908" ht="20" customHeight="1"/>
    <row r="4909" ht="20" customHeight="1"/>
    <row r="4910" ht="20" customHeight="1"/>
    <row r="4911" ht="20" customHeight="1"/>
    <row r="4912" ht="20" customHeight="1"/>
    <row r="4913" ht="20" customHeight="1"/>
    <row r="4914" ht="20" customHeight="1"/>
    <row r="4915" ht="20" customHeight="1"/>
    <row r="4916" ht="20" customHeight="1"/>
    <row r="4917" ht="20" customHeight="1"/>
    <row r="4918" ht="20" customHeight="1"/>
    <row r="4919" ht="20" customHeight="1"/>
    <row r="4920" ht="20" customHeight="1"/>
    <row r="4921" ht="20" customHeight="1"/>
    <row r="4922" ht="20" customHeight="1"/>
    <row r="4923" ht="20" customHeight="1"/>
    <row r="4924" ht="20" customHeight="1"/>
    <row r="4925" ht="20" customHeight="1"/>
    <row r="4926" ht="20" customHeight="1"/>
    <row r="4927" ht="20" customHeight="1"/>
    <row r="4928" ht="20" customHeight="1"/>
    <row r="4929" ht="20" customHeight="1"/>
    <row r="4930" ht="20" customHeight="1"/>
    <row r="4931" ht="20" customHeight="1"/>
    <row r="4932" ht="20" customHeight="1"/>
    <row r="4933" ht="20" customHeight="1"/>
    <row r="4934" ht="20" customHeight="1"/>
    <row r="4935" ht="20" customHeight="1"/>
    <row r="4936" ht="20" customHeight="1"/>
    <row r="4937" ht="20" customHeight="1"/>
    <row r="4938" ht="20" customHeight="1"/>
    <row r="4939" ht="20" customHeight="1"/>
    <row r="4940" ht="20" customHeight="1"/>
    <row r="4941" ht="20" customHeight="1"/>
    <row r="4942" ht="20" customHeight="1"/>
    <row r="4943" ht="20" customHeight="1"/>
    <row r="4944" ht="20" customHeight="1"/>
    <row r="4945" ht="20" customHeight="1"/>
    <row r="4946" ht="20" customHeight="1"/>
    <row r="4947" ht="20" customHeight="1"/>
    <row r="4948" ht="20" customHeight="1"/>
    <row r="4949" ht="20" customHeight="1"/>
    <row r="4950" ht="20" customHeight="1"/>
    <row r="4951" ht="20" customHeight="1"/>
    <row r="4952" ht="20" customHeight="1"/>
    <row r="4953" ht="20" customHeight="1"/>
    <row r="4954" ht="20" customHeight="1"/>
    <row r="4955" ht="20" customHeight="1"/>
    <row r="4956" ht="20" customHeight="1"/>
    <row r="4957" ht="20" customHeight="1"/>
    <row r="4958" ht="20" customHeight="1"/>
    <row r="4959" ht="20" customHeight="1"/>
    <row r="4960" ht="20" customHeight="1"/>
    <row r="4961" ht="20" customHeight="1"/>
    <row r="4962" ht="20" customHeight="1"/>
    <row r="4963" ht="20" customHeight="1"/>
    <row r="4964" ht="20" customHeight="1"/>
    <row r="4965" ht="20" customHeight="1"/>
    <row r="4966" ht="20" customHeight="1"/>
    <row r="4967" ht="20" customHeight="1"/>
    <row r="4968" ht="20" customHeight="1"/>
    <row r="4969" ht="20" customHeight="1"/>
    <row r="4970" ht="20" customHeight="1"/>
    <row r="4971" ht="20" customHeight="1"/>
    <row r="4972" ht="20" customHeight="1"/>
    <row r="4973" ht="20" customHeight="1"/>
    <row r="4974" ht="20" customHeight="1"/>
    <row r="4975" ht="20" customHeight="1"/>
    <row r="4976" ht="20" customHeight="1"/>
    <row r="4977" ht="20" customHeight="1"/>
    <row r="4978" ht="20" customHeight="1"/>
    <row r="4979" ht="20" customHeight="1"/>
    <row r="4980" ht="20" customHeight="1"/>
    <row r="4981" ht="20" customHeight="1"/>
    <row r="4982" ht="20" customHeight="1"/>
    <row r="4983" ht="20" customHeight="1"/>
    <row r="4984" ht="20" customHeight="1"/>
    <row r="4985" ht="20" customHeight="1"/>
    <row r="4986" ht="20" customHeight="1"/>
    <row r="4987" ht="20" customHeight="1"/>
    <row r="4988" ht="20" customHeight="1"/>
    <row r="4989" ht="20" customHeight="1"/>
    <row r="4990" ht="20" customHeight="1"/>
    <row r="4991" ht="20" customHeight="1"/>
    <row r="4992" ht="20" customHeight="1"/>
    <row r="4993" ht="20" customHeight="1"/>
    <row r="4994" ht="20" customHeight="1"/>
    <row r="4995" ht="20" customHeight="1"/>
    <row r="4996" ht="20" customHeight="1"/>
    <row r="4997" ht="20" customHeight="1"/>
    <row r="4998" ht="20" customHeight="1"/>
    <row r="4999" ht="20" customHeight="1"/>
    <row r="5000" ht="20" customHeight="1"/>
    <row r="5001" ht="20" customHeight="1"/>
    <row r="5002" ht="20" customHeight="1"/>
    <row r="5003" ht="20" customHeight="1"/>
    <row r="5004" ht="20" customHeight="1"/>
    <row r="5005" ht="20" customHeight="1"/>
    <row r="5006" ht="20" customHeight="1"/>
    <row r="5007" ht="20" customHeight="1"/>
    <row r="5008" ht="20" customHeight="1"/>
    <row r="5009" ht="20" customHeight="1"/>
    <row r="5010" ht="20" customHeight="1"/>
    <row r="5011" ht="20" customHeight="1"/>
    <row r="5012" ht="20" customHeight="1"/>
    <row r="5013" ht="20" customHeight="1"/>
    <row r="5014" ht="20" customHeight="1"/>
    <row r="5015" ht="20" customHeight="1"/>
    <row r="5016" ht="20" customHeight="1"/>
    <row r="5017" ht="20" customHeight="1"/>
    <row r="5018" ht="20" customHeight="1"/>
    <row r="5019" ht="20" customHeight="1"/>
    <row r="5020" ht="20" customHeight="1"/>
    <row r="5021" ht="20" customHeight="1"/>
    <row r="5022" ht="20" customHeight="1"/>
    <row r="5023" ht="20" customHeight="1"/>
    <row r="5024" ht="20" customHeight="1"/>
    <row r="5025" ht="20" customHeight="1"/>
    <row r="5026" ht="20" customHeight="1"/>
    <row r="5027" ht="20" customHeight="1"/>
    <row r="5028" ht="20" customHeight="1"/>
    <row r="5029" ht="20" customHeight="1"/>
    <row r="5030" ht="20" customHeight="1"/>
    <row r="5031" ht="20" customHeight="1"/>
    <row r="5032" ht="20" customHeight="1"/>
    <row r="5033" ht="20" customHeight="1"/>
    <row r="5034" ht="20" customHeight="1"/>
    <row r="5035" ht="20" customHeight="1"/>
    <row r="5036" ht="20" customHeight="1"/>
    <row r="5037" ht="20" customHeight="1"/>
    <row r="5038" ht="20" customHeight="1"/>
    <row r="5039" ht="20" customHeight="1"/>
    <row r="5040" ht="20" customHeight="1"/>
    <row r="5041" ht="20" customHeight="1"/>
    <row r="5042" ht="20" customHeight="1"/>
    <row r="5043" ht="20" customHeight="1"/>
    <row r="5044" ht="20" customHeight="1"/>
    <row r="5045" ht="20" customHeight="1"/>
    <row r="5046" ht="20" customHeight="1"/>
    <row r="5047" ht="20" customHeight="1"/>
    <row r="5048" ht="20" customHeight="1"/>
    <row r="5049" ht="20" customHeight="1"/>
    <row r="5050" ht="20" customHeight="1"/>
    <row r="5051" ht="20" customHeight="1"/>
    <row r="5052" ht="20" customHeight="1"/>
    <row r="5053" ht="20" customHeight="1"/>
    <row r="5054" ht="20" customHeight="1"/>
    <row r="5055" ht="20" customHeight="1"/>
    <row r="5056" ht="20" customHeight="1"/>
    <row r="5057" ht="20" customHeight="1"/>
    <row r="5058" ht="20" customHeight="1"/>
    <row r="5059" ht="20" customHeight="1"/>
    <row r="5060" ht="20" customHeight="1"/>
    <row r="5061" ht="20" customHeight="1"/>
    <row r="5062" ht="20" customHeight="1"/>
    <row r="5063" ht="20" customHeight="1"/>
    <row r="5064" ht="20" customHeight="1"/>
    <row r="5065" ht="20" customHeight="1"/>
    <row r="5066" ht="20" customHeight="1"/>
    <row r="5067" ht="20" customHeight="1"/>
    <row r="5068" ht="20" customHeight="1"/>
    <row r="5069" ht="20" customHeight="1"/>
    <row r="5070" ht="20" customHeight="1"/>
    <row r="5071" ht="20" customHeight="1"/>
    <row r="5072" ht="20" customHeight="1"/>
    <row r="5073" ht="20" customHeight="1"/>
    <row r="5074" ht="20" customHeight="1"/>
    <row r="5075" ht="20" customHeight="1"/>
    <row r="5076" ht="20" customHeight="1"/>
    <row r="5077" ht="20" customHeight="1"/>
    <row r="5078" ht="20" customHeight="1"/>
    <row r="5079" ht="20" customHeight="1"/>
    <row r="5080" ht="20" customHeight="1"/>
    <row r="5081" ht="20" customHeight="1"/>
    <row r="5082" ht="20" customHeight="1"/>
    <row r="5083" ht="20" customHeight="1"/>
    <row r="5084" ht="20" customHeight="1"/>
    <row r="5085" ht="20" customHeight="1"/>
    <row r="5086" ht="20" customHeight="1"/>
    <row r="5087" ht="20" customHeight="1"/>
    <row r="5088" ht="20" customHeight="1"/>
    <row r="5089" ht="20" customHeight="1"/>
    <row r="5090" ht="20" customHeight="1"/>
    <row r="5091" ht="20" customHeight="1"/>
    <row r="5092" ht="20" customHeight="1"/>
    <row r="5093" ht="20" customHeight="1"/>
    <row r="5094" ht="20" customHeight="1"/>
    <row r="5095" ht="20" customHeight="1"/>
    <row r="5096" ht="20" customHeight="1"/>
    <row r="5097" ht="20" customHeight="1"/>
    <row r="5098" ht="20" customHeight="1"/>
    <row r="5099" ht="20" customHeight="1"/>
    <row r="5100" ht="20" customHeight="1"/>
    <row r="5101" ht="20" customHeight="1"/>
    <row r="5102" ht="20" customHeight="1"/>
    <row r="5103" ht="20" customHeight="1"/>
    <row r="5104" ht="20" customHeight="1"/>
    <row r="5105" ht="20" customHeight="1"/>
    <row r="5106" ht="20" customHeight="1"/>
    <row r="5107" ht="20" customHeight="1"/>
    <row r="5108" ht="20" customHeight="1"/>
    <row r="5109" ht="20" customHeight="1"/>
    <row r="5110" ht="20" customHeight="1"/>
    <row r="5111" ht="20" customHeight="1"/>
    <row r="5112" ht="20" customHeight="1"/>
    <row r="5113" ht="20" customHeight="1"/>
    <row r="5114" ht="20" customHeight="1"/>
    <row r="5115" ht="20" customHeight="1"/>
    <row r="5116" ht="20" customHeight="1"/>
    <row r="5117" ht="20" customHeight="1"/>
    <row r="5118" ht="20" customHeight="1"/>
    <row r="5119" ht="20" customHeight="1"/>
    <row r="5120" ht="20" customHeight="1"/>
    <row r="5121" ht="20" customHeight="1"/>
    <row r="5122" ht="20" customHeight="1"/>
    <row r="5123" ht="20" customHeight="1"/>
    <row r="5124" ht="20" customHeight="1"/>
    <row r="5125" ht="20" customHeight="1"/>
    <row r="5126" ht="20" customHeight="1"/>
    <row r="5127" ht="20" customHeight="1"/>
    <row r="5128" ht="20" customHeight="1"/>
    <row r="5129" ht="20" customHeight="1"/>
    <row r="5130" ht="20" customHeight="1"/>
    <row r="5131" ht="20" customHeight="1"/>
    <row r="5132" ht="20" customHeight="1"/>
    <row r="5133" ht="20" customHeight="1"/>
    <row r="5134" ht="20" customHeight="1"/>
    <row r="5135" ht="20" customHeight="1"/>
    <row r="5136" ht="20" customHeight="1"/>
    <row r="5137" ht="20" customHeight="1"/>
    <row r="5138" ht="20" customHeight="1"/>
    <row r="5139" ht="20" customHeight="1"/>
    <row r="5140" ht="20" customHeight="1"/>
    <row r="5141" ht="20" customHeight="1"/>
    <row r="5142" ht="20" customHeight="1"/>
    <row r="5143" ht="20" customHeight="1"/>
    <row r="5144" ht="20" customHeight="1"/>
    <row r="5145" ht="20" customHeight="1"/>
    <row r="5146" ht="20" customHeight="1"/>
    <row r="5147" ht="20" customHeight="1"/>
    <row r="5148" ht="20" customHeight="1"/>
    <row r="5149" ht="20" customHeight="1"/>
    <row r="5150" ht="20" customHeight="1"/>
    <row r="5151" ht="20" customHeight="1"/>
    <row r="5152" ht="20" customHeight="1"/>
    <row r="5153" ht="20" customHeight="1"/>
    <row r="5154" ht="20" customHeight="1"/>
    <row r="5155" ht="20" customHeight="1"/>
    <row r="5156" ht="20" customHeight="1"/>
    <row r="5157" ht="20" customHeight="1"/>
    <row r="5158" ht="20" customHeight="1"/>
    <row r="5159" ht="20" customHeight="1"/>
    <row r="5160" ht="20" customHeight="1"/>
    <row r="5161" ht="20" customHeight="1"/>
    <row r="5162" ht="20" customHeight="1"/>
    <row r="5163" ht="20" customHeight="1"/>
    <row r="5164" ht="20" customHeight="1"/>
    <row r="5165" ht="20" customHeight="1"/>
    <row r="5166" ht="20" customHeight="1"/>
    <row r="5167" ht="20" customHeight="1"/>
    <row r="5168" ht="20" customHeight="1"/>
    <row r="5169" ht="20" customHeight="1"/>
    <row r="5170" ht="20" customHeight="1"/>
    <row r="5171" ht="20" customHeight="1"/>
    <row r="5172" ht="20" customHeight="1"/>
    <row r="5173" ht="20" customHeight="1"/>
    <row r="5174" ht="20" customHeight="1"/>
    <row r="5175" ht="20" customHeight="1"/>
    <row r="5176" ht="20" customHeight="1"/>
    <row r="5177" ht="20" customHeight="1"/>
    <row r="5178" ht="20" customHeight="1"/>
    <row r="5179" ht="20" customHeight="1"/>
    <row r="5180" ht="20" customHeight="1"/>
    <row r="5181" ht="20" customHeight="1"/>
    <row r="5182" ht="20" customHeight="1"/>
    <row r="5183" ht="20" customHeight="1"/>
    <row r="5184" ht="20" customHeight="1"/>
    <row r="5185" ht="20" customHeight="1"/>
    <row r="5186" ht="20" customHeight="1"/>
    <row r="5187" ht="20" customHeight="1"/>
    <row r="5188" ht="20" customHeight="1"/>
    <row r="5189" ht="20" customHeight="1"/>
    <row r="5190" ht="20" customHeight="1"/>
    <row r="5191" ht="20" customHeight="1"/>
    <row r="5192" ht="20" customHeight="1"/>
    <row r="5193" ht="20" customHeight="1"/>
    <row r="5194" ht="20" customHeight="1"/>
    <row r="5195" ht="20" customHeight="1"/>
    <row r="5196" ht="20" customHeight="1"/>
    <row r="5197" ht="20" customHeight="1"/>
    <row r="5198" ht="20" customHeight="1"/>
    <row r="5199" ht="20" customHeight="1"/>
    <row r="5200" ht="20" customHeight="1"/>
    <row r="5201" ht="20" customHeight="1"/>
    <row r="5202" ht="20" customHeight="1"/>
    <row r="5203" ht="20" customHeight="1"/>
    <row r="5204" ht="20" customHeight="1"/>
    <row r="5205" ht="20" customHeight="1"/>
    <row r="5206" ht="20" customHeight="1"/>
    <row r="5207" ht="20" customHeight="1"/>
    <row r="5208" ht="20" customHeight="1"/>
    <row r="5209" ht="20" customHeight="1"/>
    <row r="5210" ht="20" customHeight="1"/>
    <row r="5211" ht="20" customHeight="1"/>
    <row r="5212" ht="20" customHeight="1"/>
    <row r="5213" ht="20" customHeight="1"/>
    <row r="5214" ht="20" customHeight="1"/>
    <row r="5215" ht="20" customHeight="1"/>
    <row r="5216" ht="20" customHeight="1"/>
    <row r="5217" ht="20" customHeight="1"/>
    <row r="5218" ht="20" customHeight="1"/>
    <row r="5219" ht="20" customHeight="1"/>
    <row r="5220" ht="20" customHeight="1"/>
    <row r="5221" ht="20" customHeight="1"/>
    <row r="5222" ht="20" customHeight="1"/>
    <row r="5223" ht="20" customHeight="1"/>
    <row r="5224" ht="20" customHeight="1"/>
    <row r="5225" ht="20" customHeight="1"/>
    <row r="5226" ht="20" customHeight="1"/>
    <row r="5227" ht="20" customHeight="1"/>
    <row r="5228" ht="20" customHeight="1"/>
    <row r="5229" ht="20" customHeight="1"/>
    <row r="5230" ht="20" customHeight="1"/>
    <row r="5231" ht="20" customHeight="1"/>
    <row r="5232" ht="20" customHeight="1"/>
    <row r="5233" ht="20" customHeight="1"/>
    <row r="5234" ht="20" customHeight="1"/>
    <row r="5235" ht="20" customHeight="1"/>
    <row r="5236" ht="20" customHeight="1"/>
    <row r="5237" ht="20" customHeight="1"/>
    <row r="5238" ht="20" customHeight="1"/>
    <row r="5239" ht="20" customHeight="1"/>
    <row r="5240" ht="20" customHeight="1"/>
    <row r="5241" ht="20" customHeight="1"/>
    <row r="5242" ht="20" customHeight="1"/>
    <row r="5243" ht="20" customHeight="1"/>
    <row r="5244" ht="20" customHeight="1"/>
    <row r="5245" ht="20" customHeight="1"/>
    <row r="5246" ht="20" customHeight="1"/>
    <row r="5247" ht="20" customHeight="1"/>
    <row r="5248" ht="20" customHeight="1"/>
    <row r="5249" ht="20" customHeight="1"/>
    <row r="5250" ht="20" customHeight="1"/>
    <row r="5251" ht="20" customHeight="1"/>
    <row r="5252" ht="20" customHeight="1"/>
    <row r="5253" ht="20" customHeight="1"/>
    <row r="5254" ht="20" customHeight="1"/>
    <row r="5255" ht="20" customHeight="1"/>
    <row r="5256" ht="20" customHeight="1"/>
    <row r="5257" ht="20" customHeight="1"/>
    <row r="5258" ht="20" customHeight="1"/>
    <row r="5259" ht="20" customHeight="1"/>
    <row r="5260" ht="20" customHeight="1"/>
    <row r="5261" ht="20" customHeight="1"/>
    <row r="5262" ht="20" customHeight="1"/>
    <row r="5263" ht="20" customHeight="1"/>
    <row r="5264" ht="20" customHeight="1"/>
    <row r="5265" ht="20" customHeight="1"/>
    <row r="5266" ht="20" customHeight="1"/>
    <row r="5267" ht="20" customHeight="1"/>
    <row r="5268" ht="20" customHeight="1"/>
    <row r="5269" ht="20" customHeight="1"/>
    <row r="5270" ht="20" customHeight="1"/>
    <row r="5271" ht="20" customHeight="1"/>
    <row r="5272" ht="20" customHeight="1"/>
    <row r="5273" ht="20" customHeight="1"/>
    <row r="5274" ht="20" customHeight="1"/>
    <row r="5275" ht="20" customHeight="1"/>
    <row r="5276" ht="20" customHeight="1"/>
    <row r="5277" ht="20" customHeight="1"/>
    <row r="5278" ht="20" customHeight="1"/>
    <row r="5279" ht="20" customHeight="1"/>
    <row r="5280" ht="20" customHeight="1"/>
    <row r="5281" ht="20" customHeight="1"/>
    <row r="5282" ht="20" customHeight="1"/>
    <row r="5283" ht="20" customHeight="1"/>
    <row r="5284" ht="20" customHeight="1"/>
    <row r="5285" ht="20" customHeight="1"/>
    <row r="5286" ht="20" customHeight="1"/>
    <row r="5287" ht="20" customHeight="1"/>
    <row r="5288" ht="20" customHeight="1"/>
    <row r="5289" ht="20" customHeight="1"/>
    <row r="5290" ht="20" customHeight="1"/>
    <row r="5291" ht="20" customHeight="1"/>
    <row r="5292" ht="20" customHeight="1"/>
    <row r="5293" ht="20" customHeight="1"/>
    <row r="5294" ht="20" customHeight="1"/>
    <row r="5295" ht="20" customHeight="1"/>
    <row r="5296" ht="20" customHeight="1"/>
    <row r="5297" ht="20" customHeight="1"/>
    <row r="5298" ht="20" customHeight="1"/>
    <row r="5299" ht="20" customHeight="1"/>
    <row r="5300" ht="20" customHeight="1"/>
    <row r="5301" ht="20" customHeight="1"/>
    <row r="5302" ht="20" customHeight="1"/>
    <row r="5303" ht="20" customHeight="1"/>
    <row r="5304" ht="20" customHeight="1"/>
    <row r="5305" ht="20" customHeight="1"/>
    <row r="5306" ht="20" customHeight="1"/>
    <row r="5307" ht="20" customHeight="1"/>
    <row r="5308" ht="20" customHeight="1"/>
    <row r="5309" ht="20" customHeight="1"/>
    <row r="5310" ht="20" customHeight="1"/>
    <row r="5311" ht="20" customHeight="1"/>
    <row r="5312" ht="20" customHeight="1"/>
    <row r="5313" ht="20" customHeight="1"/>
    <row r="5314" ht="20" customHeight="1"/>
    <row r="5315" ht="20" customHeight="1"/>
    <row r="5316" ht="20" customHeight="1"/>
    <row r="5317" ht="20" customHeight="1"/>
    <row r="5318" ht="20" customHeight="1"/>
    <row r="5319" ht="20" customHeight="1"/>
    <row r="5320" ht="20" customHeight="1"/>
    <row r="5321" ht="20" customHeight="1"/>
    <row r="5322" ht="20" customHeight="1"/>
    <row r="5323" ht="20" customHeight="1"/>
    <row r="5324" ht="20" customHeight="1"/>
    <row r="5325" ht="20" customHeight="1"/>
    <row r="5326" ht="20" customHeight="1"/>
    <row r="5327" ht="20" customHeight="1"/>
    <row r="5328" ht="20" customHeight="1"/>
    <row r="5329" ht="20" customHeight="1"/>
    <row r="5330" ht="20" customHeight="1"/>
    <row r="5331" ht="20" customHeight="1"/>
    <row r="5332" ht="20" customHeight="1"/>
    <row r="5333" ht="20" customHeight="1"/>
    <row r="5334" ht="20" customHeight="1"/>
    <row r="5335" ht="20" customHeight="1"/>
    <row r="5336" ht="20" customHeight="1"/>
    <row r="5337" ht="20" customHeight="1"/>
    <row r="5338" ht="20" customHeight="1"/>
    <row r="5339" ht="20" customHeight="1"/>
    <row r="5340" ht="20" customHeight="1"/>
    <row r="5341" ht="20" customHeight="1"/>
    <row r="5342" ht="20" customHeight="1"/>
    <row r="5343" ht="20" customHeight="1"/>
    <row r="5344" ht="20" customHeight="1"/>
    <row r="5345" ht="20" customHeight="1"/>
    <row r="5346" ht="20" customHeight="1"/>
    <row r="5347" ht="20" customHeight="1"/>
    <row r="5348" ht="20" customHeight="1"/>
    <row r="5349" ht="20" customHeight="1"/>
    <row r="5350" ht="20" customHeight="1"/>
    <row r="5351" ht="20" customHeight="1"/>
    <row r="5352" ht="20" customHeight="1"/>
    <row r="5353" ht="20" customHeight="1"/>
    <row r="5354" ht="20" customHeight="1"/>
    <row r="5355" ht="20" customHeight="1"/>
    <row r="5356" ht="20" customHeight="1"/>
    <row r="5357" ht="20" customHeight="1"/>
    <row r="5358" ht="20" customHeight="1"/>
    <row r="5359" ht="20" customHeight="1"/>
    <row r="5360" ht="20" customHeight="1"/>
    <row r="5361" ht="20" customHeight="1"/>
    <row r="5362" ht="20" customHeight="1"/>
    <row r="5363" ht="20" customHeight="1"/>
    <row r="5364" ht="20" customHeight="1"/>
    <row r="5365" ht="20" customHeight="1"/>
    <row r="5366" ht="20" customHeight="1"/>
    <row r="5367" ht="20" customHeight="1"/>
    <row r="5368" ht="20" customHeight="1"/>
    <row r="5369" ht="20" customHeight="1"/>
    <row r="5370" ht="20" customHeight="1"/>
    <row r="5371" ht="20" customHeight="1"/>
    <row r="5372" ht="20" customHeight="1"/>
    <row r="5373" ht="20" customHeight="1"/>
    <row r="5374" ht="20" customHeight="1"/>
    <row r="5375" ht="20" customHeight="1"/>
    <row r="5376" ht="20" customHeight="1"/>
    <row r="5377" ht="20" customHeight="1"/>
    <row r="5378" ht="20" customHeight="1"/>
    <row r="5379" ht="20" customHeight="1"/>
    <row r="5380" ht="20" customHeight="1"/>
    <row r="5381" ht="20" customHeight="1"/>
    <row r="5382" ht="20" customHeight="1"/>
    <row r="5383" ht="20" customHeight="1"/>
    <row r="5384" ht="20" customHeight="1"/>
    <row r="5385" ht="20" customHeight="1"/>
    <row r="5386" ht="20" customHeight="1"/>
    <row r="5387" ht="20" customHeight="1"/>
    <row r="5388" ht="20" customHeight="1"/>
    <row r="5389" ht="20" customHeight="1"/>
    <row r="5390" ht="20" customHeight="1"/>
    <row r="5391" ht="20" customHeight="1"/>
    <row r="5392" ht="20" customHeight="1"/>
    <row r="5393" ht="20" customHeight="1"/>
    <row r="5394" ht="20" customHeight="1"/>
    <row r="5395" ht="20" customHeight="1"/>
    <row r="5396" ht="20" customHeight="1"/>
    <row r="5397" ht="20" customHeight="1"/>
    <row r="5398" ht="20" customHeight="1"/>
    <row r="5399" ht="20" customHeight="1"/>
    <row r="5400" ht="20" customHeight="1"/>
    <row r="5401" ht="20" customHeight="1"/>
    <row r="5402" ht="20" customHeight="1"/>
    <row r="5403" ht="20" customHeight="1"/>
    <row r="5404" ht="20" customHeight="1"/>
    <row r="5405" ht="20" customHeight="1"/>
    <row r="5406" ht="20" customHeight="1"/>
    <row r="5407" ht="20" customHeight="1"/>
    <row r="5408" ht="20" customHeight="1"/>
    <row r="5409" ht="20" customHeight="1"/>
    <row r="5410" ht="20" customHeight="1"/>
    <row r="5411" ht="20" customHeight="1"/>
    <row r="5412" ht="20" customHeight="1"/>
    <row r="5413" ht="20" customHeight="1"/>
    <row r="5414" ht="20" customHeight="1"/>
    <row r="5415" ht="20" customHeight="1"/>
    <row r="5416" ht="20" customHeight="1"/>
    <row r="5417" ht="20" customHeight="1"/>
    <row r="5418" ht="20" customHeight="1"/>
    <row r="5419" ht="20" customHeight="1"/>
    <row r="5420" ht="20" customHeight="1"/>
    <row r="5421" ht="20" customHeight="1"/>
    <row r="5422" ht="20" customHeight="1"/>
    <row r="5423" ht="20" customHeight="1"/>
    <row r="5424" ht="20" customHeight="1"/>
    <row r="5425" ht="20" customHeight="1"/>
    <row r="5426" ht="20" customHeight="1"/>
    <row r="5427" ht="20" customHeight="1"/>
    <row r="5428" ht="20" customHeight="1"/>
    <row r="5429" ht="20" customHeight="1"/>
    <row r="5430" ht="20" customHeight="1"/>
    <row r="5431" ht="20" customHeight="1"/>
    <row r="5432" ht="20" customHeight="1"/>
    <row r="5433" ht="20" customHeight="1"/>
    <row r="5434" ht="20" customHeight="1"/>
    <row r="5435" ht="20" customHeight="1"/>
    <row r="5436" ht="20" customHeight="1"/>
    <row r="5437" ht="20" customHeight="1"/>
    <row r="5438" ht="20" customHeight="1"/>
    <row r="5439" ht="20" customHeight="1"/>
    <row r="5440" ht="20" customHeight="1"/>
    <row r="5441" ht="20" customHeight="1"/>
    <row r="5442" ht="20" customHeight="1"/>
    <row r="5443" ht="20" customHeight="1"/>
    <row r="5444" ht="20" customHeight="1"/>
    <row r="5445" ht="20" customHeight="1"/>
    <row r="5446" ht="20" customHeight="1"/>
    <row r="5447" ht="20" customHeight="1"/>
    <row r="5448" ht="20" customHeight="1"/>
    <row r="5449" ht="20" customHeight="1"/>
    <row r="5450" ht="20" customHeight="1"/>
    <row r="5451" ht="20" customHeight="1"/>
    <row r="5452" ht="20" customHeight="1"/>
    <row r="5453" ht="20" customHeight="1"/>
    <row r="5454" ht="20" customHeight="1"/>
    <row r="5455" ht="20" customHeight="1"/>
    <row r="5456" ht="20" customHeight="1"/>
    <row r="5457" ht="20" customHeight="1"/>
    <row r="5458" ht="20" customHeight="1"/>
    <row r="5459" ht="20" customHeight="1"/>
    <row r="5460" ht="20" customHeight="1"/>
    <row r="5461" ht="20" customHeight="1"/>
    <row r="5462" ht="20" customHeight="1"/>
    <row r="5463" ht="20" customHeight="1"/>
    <row r="5464" ht="20" customHeight="1"/>
    <row r="5465" ht="20" customHeight="1"/>
    <row r="5466" ht="20" customHeight="1"/>
    <row r="5467" ht="20" customHeight="1"/>
    <row r="5468" ht="20" customHeight="1"/>
    <row r="5469" ht="20" customHeight="1"/>
    <row r="5470" ht="20" customHeight="1"/>
    <row r="5471" ht="20" customHeight="1"/>
    <row r="5472" ht="20" customHeight="1"/>
    <row r="5473" ht="20" customHeight="1"/>
    <row r="5474" ht="20" customHeight="1"/>
    <row r="5475" ht="20" customHeight="1"/>
    <row r="5476" ht="20" customHeight="1"/>
    <row r="5477" ht="20" customHeight="1"/>
    <row r="5478" ht="20" customHeight="1"/>
    <row r="5479" ht="20" customHeight="1"/>
    <row r="5480" ht="20" customHeight="1"/>
    <row r="5481" ht="20" customHeight="1"/>
    <row r="5482" ht="20" customHeight="1"/>
    <row r="5483" ht="20" customHeight="1"/>
    <row r="5484" ht="20" customHeight="1"/>
    <row r="5485" ht="20" customHeight="1"/>
    <row r="5486" ht="20" customHeight="1"/>
    <row r="5487" ht="20" customHeight="1"/>
    <row r="5488" ht="20" customHeight="1"/>
    <row r="5489" ht="20" customHeight="1"/>
    <row r="5490" ht="20" customHeight="1"/>
    <row r="5491" ht="20" customHeight="1"/>
    <row r="5492" ht="20" customHeight="1"/>
    <row r="5493" ht="20" customHeight="1"/>
    <row r="5494" ht="20" customHeight="1"/>
    <row r="5495" ht="20" customHeight="1"/>
    <row r="5496" ht="20" customHeight="1"/>
    <row r="5497" ht="20" customHeight="1"/>
    <row r="5498" ht="20" customHeight="1"/>
    <row r="5499" ht="20" customHeight="1"/>
    <row r="5500" ht="20" customHeight="1"/>
    <row r="5501" ht="20" customHeight="1"/>
    <row r="5502" ht="20" customHeight="1"/>
    <row r="5503" ht="20" customHeight="1"/>
    <row r="5504" ht="20" customHeight="1"/>
    <row r="5505" ht="20" customHeight="1"/>
    <row r="5506" ht="20" customHeight="1"/>
    <row r="5507" ht="20" customHeight="1"/>
    <row r="5508" ht="20" customHeight="1"/>
    <row r="5509" ht="20" customHeight="1"/>
    <row r="5510" ht="20" customHeight="1"/>
    <row r="5511" ht="20" customHeight="1"/>
    <row r="5512" ht="20" customHeight="1"/>
    <row r="5513" ht="20" customHeight="1"/>
    <row r="5514" ht="20" customHeight="1"/>
    <row r="5515" ht="20" customHeight="1"/>
    <row r="5516" ht="20" customHeight="1"/>
    <row r="5517" ht="20" customHeight="1"/>
    <row r="5518" ht="20" customHeight="1"/>
    <row r="5519" ht="20" customHeight="1"/>
    <row r="5520" ht="20" customHeight="1"/>
    <row r="5521" ht="20" customHeight="1"/>
    <row r="5522" ht="20" customHeight="1"/>
    <row r="5523" ht="20" customHeight="1"/>
    <row r="5524" ht="20" customHeight="1"/>
    <row r="5525" ht="20" customHeight="1"/>
    <row r="5526" ht="20" customHeight="1"/>
    <row r="5527" ht="20" customHeight="1"/>
    <row r="5528" ht="20" customHeight="1"/>
    <row r="5529" ht="20" customHeight="1"/>
    <row r="5530" ht="20" customHeight="1"/>
    <row r="5531" ht="20" customHeight="1"/>
    <row r="5532" ht="20" customHeight="1"/>
    <row r="5533" ht="20" customHeight="1"/>
    <row r="5534" ht="20" customHeight="1"/>
    <row r="5535" ht="20" customHeight="1"/>
    <row r="5536" ht="20" customHeight="1"/>
    <row r="5537" ht="20" customHeight="1"/>
    <row r="5538" ht="20" customHeight="1"/>
    <row r="5539" ht="20" customHeight="1"/>
    <row r="5540" ht="20" customHeight="1"/>
    <row r="5541" ht="20" customHeight="1"/>
    <row r="5542" ht="20" customHeight="1"/>
    <row r="5543" ht="20" customHeight="1"/>
    <row r="5544" ht="20" customHeight="1"/>
    <row r="5545" ht="20" customHeight="1"/>
    <row r="5546" ht="20" customHeight="1"/>
    <row r="5547" ht="20" customHeight="1"/>
    <row r="5548" ht="20" customHeight="1"/>
    <row r="5549" ht="20" customHeight="1"/>
    <row r="5550" ht="20" customHeight="1"/>
    <row r="5551" ht="20" customHeight="1"/>
    <row r="5552" ht="20" customHeight="1"/>
    <row r="5553" ht="20" customHeight="1"/>
    <row r="5554" ht="20" customHeight="1"/>
    <row r="5555" ht="20" customHeight="1"/>
    <row r="5556" ht="20" customHeight="1"/>
    <row r="5557" ht="20" customHeight="1"/>
    <row r="5558" ht="20" customHeight="1"/>
    <row r="5559" ht="20" customHeight="1"/>
    <row r="5560" ht="20" customHeight="1"/>
    <row r="5561" ht="20" customHeight="1"/>
    <row r="5562" ht="20" customHeight="1"/>
    <row r="5563" ht="20" customHeight="1"/>
    <row r="5564" ht="20" customHeight="1"/>
    <row r="5565" ht="20" customHeight="1"/>
    <row r="5566" ht="20" customHeight="1"/>
    <row r="5567" ht="20" customHeight="1"/>
    <row r="5568" ht="20" customHeight="1"/>
    <row r="5569" ht="20" customHeight="1"/>
    <row r="5570" ht="20" customHeight="1"/>
    <row r="5571" ht="20" customHeight="1"/>
    <row r="5572" ht="20" customHeight="1"/>
    <row r="5573" ht="20" customHeight="1"/>
    <row r="5574" ht="20" customHeight="1"/>
    <row r="5575" ht="20" customHeight="1"/>
    <row r="5576" ht="20" customHeight="1"/>
    <row r="5577" ht="20" customHeight="1"/>
    <row r="5578" ht="20" customHeight="1"/>
    <row r="5579" ht="20" customHeight="1"/>
    <row r="5580" ht="20" customHeight="1"/>
    <row r="5581" ht="20" customHeight="1"/>
    <row r="5582" ht="20" customHeight="1"/>
    <row r="5583" ht="20" customHeight="1"/>
    <row r="5584" ht="20" customHeight="1"/>
    <row r="5585" ht="20" customHeight="1"/>
    <row r="5586" ht="20" customHeight="1"/>
    <row r="5587" ht="20" customHeight="1"/>
    <row r="5588" ht="20" customHeight="1"/>
    <row r="5589" ht="20" customHeight="1"/>
    <row r="5590" ht="20" customHeight="1"/>
    <row r="5591" ht="20" customHeight="1"/>
    <row r="5592" ht="20" customHeight="1"/>
    <row r="5593" ht="20" customHeight="1"/>
    <row r="5594" ht="20" customHeight="1"/>
    <row r="5595" ht="20" customHeight="1"/>
    <row r="5596" ht="20" customHeight="1"/>
    <row r="5597" ht="20" customHeight="1"/>
    <row r="5598" ht="20" customHeight="1"/>
    <row r="5599" ht="20" customHeight="1"/>
    <row r="5600" ht="20" customHeight="1"/>
    <row r="5601" ht="20" customHeight="1"/>
    <row r="5602" ht="20" customHeight="1"/>
    <row r="5603" ht="20" customHeight="1"/>
    <row r="5604" ht="20" customHeight="1"/>
    <row r="5605" ht="20" customHeight="1"/>
    <row r="5606" ht="20" customHeight="1"/>
    <row r="5607" ht="20" customHeight="1"/>
    <row r="5608" ht="20" customHeight="1"/>
    <row r="5609" ht="20" customHeight="1"/>
    <row r="5610" ht="20" customHeight="1"/>
    <row r="5611" ht="20" customHeight="1"/>
    <row r="5612" ht="20" customHeight="1"/>
    <row r="5613" ht="20" customHeight="1"/>
    <row r="5614" ht="20" customHeight="1"/>
    <row r="5615" ht="20" customHeight="1"/>
    <row r="5616" ht="20" customHeight="1"/>
    <row r="5617" ht="20" customHeight="1"/>
    <row r="5618" ht="20" customHeight="1"/>
    <row r="5619" ht="20" customHeight="1"/>
    <row r="5620" ht="20" customHeight="1"/>
    <row r="5621" ht="20" customHeight="1"/>
    <row r="5622" ht="20" customHeight="1"/>
    <row r="5623" ht="20" customHeight="1"/>
    <row r="5624" ht="20" customHeight="1"/>
    <row r="5625" ht="20" customHeight="1"/>
    <row r="5626" ht="20" customHeight="1"/>
    <row r="5627" ht="20" customHeight="1"/>
    <row r="5628" ht="20" customHeight="1"/>
    <row r="5629" ht="20" customHeight="1"/>
    <row r="5630" ht="20" customHeight="1"/>
    <row r="5631" ht="20" customHeight="1"/>
    <row r="5632" ht="20" customHeight="1"/>
    <row r="5633" ht="20" customHeight="1"/>
    <row r="5634" ht="20" customHeight="1"/>
    <row r="5635" ht="20" customHeight="1"/>
    <row r="5636" ht="20" customHeight="1"/>
    <row r="5637" ht="20" customHeight="1"/>
    <row r="5638" ht="20" customHeight="1"/>
    <row r="5639" ht="20" customHeight="1"/>
    <row r="5640" ht="20" customHeight="1"/>
    <row r="5641" ht="20" customHeight="1"/>
    <row r="5642" ht="20" customHeight="1"/>
    <row r="5643" ht="20" customHeight="1"/>
    <row r="5644" ht="20" customHeight="1"/>
    <row r="5645" ht="20" customHeight="1"/>
    <row r="5646" ht="20" customHeight="1"/>
    <row r="5647" ht="20" customHeight="1"/>
    <row r="5648" ht="20" customHeight="1"/>
    <row r="5649" ht="20" customHeight="1"/>
    <row r="5650" ht="20" customHeight="1"/>
    <row r="5651" ht="20" customHeight="1"/>
    <row r="5652" ht="20" customHeight="1"/>
    <row r="5653" ht="20" customHeight="1"/>
    <row r="5654" ht="20" customHeight="1"/>
    <row r="5655" ht="20" customHeight="1"/>
    <row r="5656" ht="20" customHeight="1"/>
    <row r="5657" ht="20" customHeight="1"/>
    <row r="5658" ht="20" customHeight="1"/>
    <row r="5659" ht="20" customHeight="1"/>
    <row r="5660" ht="20" customHeight="1"/>
    <row r="5661" ht="20" customHeight="1"/>
    <row r="5662" ht="20" customHeight="1"/>
    <row r="5663" ht="20" customHeight="1"/>
    <row r="5664" ht="20" customHeight="1"/>
    <row r="5665" ht="20" customHeight="1"/>
    <row r="5666" ht="20" customHeight="1"/>
    <row r="5667" ht="20" customHeight="1"/>
    <row r="5668" ht="20" customHeight="1"/>
    <row r="5669" ht="20" customHeight="1"/>
    <row r="5670" ht="20" customHeight="1"/>
    <row r="5671" ht="20" customHeight="1"/>
    <row r="5672" ht="20" customHeight="1"/>
    <row r="5673" ht="20" customHeight="1"/>
    <row r="5674" ht="20" customHeight="1"/>
    <row r="5675" ht="20" customHeight="1"/>
    <row r="5676" ht="20" customHeight="1"/>
    <row r="5677" ht="20" customHeight="1"/>
    <row r="5678" ht="20" customHeight="1"/>
    <row r="5679" ht="20" customHeight="1"/>
    <row r="5680" ht="20" customHeight="1"/>
    <row r="5681" ht="20" customHeight="1"/>
    <row r="5682" ht="20" customHeight="1"/>
    <row r="5683" ht="20" customHeight="1"/>
    <row r="5684" ht="20" customHeight="1"/>
    <row r="5685" ht="20" customHeight="1"/>
    <row r="5686" ht="20" customHeight="1"/>
    <row r="5687" ht="20" customHeight="1"/>
    <row r="5688" ht="20" customHeight="1"/>
    <row r="5689" ht="20" customHeight="1"/>
    <row r="5690" ht="20" customHeight="1"/>
    <row r="5691" ht="20" customHeight="1"/>
    <row r="5692" ht="20" customHeight="1"/>
    <row r="5693" ht="20" customHeight="1"/>
    <row r="5694" ht="20" customHeight="1"/>
    <row r="5695" ht="20" customHeight="1"/>
    <row r="5696" ht="20" customHeight="1"/>
    <row r="5697" ht="20" customHeight="1"/>
    <row r="5698" ht="20" customHeight="1"/>
    <row r="5699" ht="20" customHeight="1"/>
    <row r="5700" ht="20" customHeight="1"/>
    <row r="5701" ht="20" customHeight="1"/>
    <row r="5702" ht="20" customHeight="1"/>
    <row r="5703" ht="20" customHeight="1"/>
    <row r="5704" ht="20" customHeight="1"/>
    <row r="5705" ht="20" customHeight="1"/>
    <row r="5706" ht="20" customHeight="1"/>
    <row r="5707" ht="20" customHeight="1"/>
    <row r="5708" ht="20" customHeight="1"/>
    <row r="5709" ht="20" customHeight="1"/>
    <row r="5710" ht="20" customHeight="1"/>
    <row r="5711" ht="20" customHeight="1"/>
    <row r="5712" ht="20" customHeight="1"/>
    <row r="5713" ht="20" customHeight="1"/>
    <row r="5714" ht="20" customHeight="1"/>
    <row r="5715" ht="20" customHeight="1"/>
    <row r="5716" ht="20" customHeight="1"/>
    <row r="5717" ht="20" customHeight="1"/>
    <row r="5718" ht="20" customHeight="1"/>
    <row r="5719" ht="20" customHeight="1"/>
    <row r="5720" ht="20" customHeight="1"/>
    <row r="5721" ht="20" customHeight="1"/>
    <row r="5722" ht="20" customHeight="1"/>
    <row r="5723" ht="20" customHeight="1"/>
    <row r="5724" ht="20" customHeight="1"/>
    <row r="5725" ht="20" customHeight="1"/>
    <row r="5726" ht="20" customHeight="1"/>
    <row r="5727" ht="20" customHeight="1"/>
    <row r="5728" ht="20" customHeight="1"/>
    <row r="5729" ht="20" customHeight="1"/>
    <row r="5730" ht="20" customHeight="1"/>
    <row r="5731" ht="20" customHeight="1"/>
    <row r="5732" ht="20" customHeight="1"/>
    <row r="5733" ht="20" customHeight="1"/>
    <row r="5734" ht="20" customHeight="1"/>
    <row r="5735" ht="20" customHeight="1"/>
    <row r="5736" ht="20" customHeight="1"/>
    <row r="5737" ht="20" customHeight="1"/>
    <row r="5738" ht="20" customHeight="1"/>
    <row r="5739" ht="20" customHeight="1"/>
    <row r="5740" ht="20" customHeight="1"/>
    <row r="5741" ht="20" customHeight="1"/>
    <row r="5742" ht="20" customHeight="1"/>
    <row r="5743" ht="20" customHeight="1"/>
    <row r="5744" ht="20" customHeight="1"/>
    <row r="5745" ht="20" customHeight="1"/>
    <row r="5746" ht="20" customHeight="1"/>
    <row r="5747" ht="20" customHeight="1"/>
    <row r="5748" ht="20" customHeight="1"/>
    <row r="5749" ht="20" customHeight="1"/>
    <row r="5750" ht="20" customHeight="1"/>
    <row r="5751" ht="20" customHeight="1"/>
    <row r="5752" ht="20" customHeight="1"/>
    <row r="5753" ht="20" customHeight="1"/>
    <row r="5754" ht="20" customHeight="1"/>
    <row r="5755" ht="20" customHeight="1"/>
    <row r="5756" ht="20" customHeight="1"/>
    <row r="5757" ht="20" customHeight="1"/>
    <row r="5758" ht="20" customHeight="1"/>
    <row r="5759" ht="20" customHeight="1"/>
    <row r="5760" ht="20" customHeight="1"/>
    <row r="5761" ht="20" customHeight="1"/>
    <row r="5762" ht="20" customHeight="1"/>
    <row r="5763" ht="20" customHeight="1"/>
    <row r="5764" ht="20" customHeight="1"/>
    <row r="5765" ht="20" customHeight="1"/>
    <row r="5766" ht="20" customHeight="1"/>
    <row r="5767" ht="20" customHeight="1"/>
    <row r="5768" ht="20" customHeight="1"/>
    <row r="5769" ht="20" customHeight="1"/>
    <row r="5770" ht="20" customHeight="1"/>
    <row r="5771" ht="20" customHeight="1"/>
    <row r="5772" ht="20" customHeight="1"/>
    <row r="5773" ht="20" customHeight="1"/>
    <row r="5774" ht="20" customHeight="1"/>
    <row r="5775" ht="20" customHeight="1"/>
    <row r="5776" ht="20" customHeight="1"/>
    <row r="5777" ht="20" customHeight="1"/>
    <row r="5778" ht="20" customHeight="1"/>
    <row r="5779" ht="20" customHeight="1"/>
    <row r="5780" ht="20" customHeight="1"/>
    <row r="5781" ht="20" customHeight="1"/>
    <row r="5782" ht="20" customHeight="1"/>
    <row r="5783" ht="20" customHeight="1"/>
    <row r="5784" ht="20" customHeight="1"/>
    <row r="5785" ht="20" customHeight="1"/>
    <row r="5786" ht="20" customHeight="1"/>
    <row r="5787" ht="20" customHeight="1"/>
    <row r="5788" ht="20" customHeight="1"/>
    <row r="5789" ht="20" customHeight="1"/>
    <row r="5790" ht="20" customHeight="1"/>
    <row r="5791" ht="20" customHeight="1"/>
    <row r="5792" ht="20" customHeight="1"/>
    <row r="5793" ht="20" customHeight="1"/>
    <row r="5794" ht="20" customHeight="1"/>
    <row r="5795" ht="20" customHeight="1"/>
    <row r="5796" ht="20" customHeight="1"/>
    <row r="5797" ht="20" customHeight="1"/>
    <row r="5798" ht="20" customHeight="1"/>
    <row r="5799" ht="20" customHeight="1"/>
    <row r="5800" ht="20" customHeight="1"/>
    <row r="5801" ht="20" customHeight="1"/>
    <row r="5802" ht="20" customHeight="1"/>
    <row r="5803" ht="20" customHeight="1"/>
    <row r="5804" ht="20" customHeight="1"/>
    <row r="5805" ht="20" customHeight="1"/>
    <row r="5806" ht="20" customHeight="1"/>
    <row r="5807" ht="20" customHeight="1"/>
    <row r="5808" ht="20" customHeight="1"/>
    <row r="5809" ht="20" customHeight="1"/>
    <row r="5810" ht="20" customHeight="1"/>
    <row r="5811" ht="20" customHeight="1"/>
    <row r="5812" ht="20" customHeight="1"/>
    <row r="5813" ht="20" customHeight="1"/>
    <row r="5814" ht="20" customHeight="1"/>
    <row r="5815" ht="20" customHeight="1"/>
    <row r="5816" ht="20" customHeight="1"/>
    <row r="5817" ht="20" customHeight="1"/>
    <row r="5818" ht="20" customHeight="1"/>
    <row r="5819" ht="20" customHeight="1"/>
    <row r="5820" ht="20" customHeight="1"/>
    <row r="5821" ht="20" customHeight="1"/>
    <row r="5822" ht="20" customHeight="1"/>
    <row r="5823" ht="20" customHeight="1"/>
    <row r="5824" ht="20" customHeight="1"/>
    <row r="5825" ht="20" customHeight="1"/>
    <row r="5826" ht="20" customHeight="1"/>
    <row r="5827" ht="20" customHeight="1"/>
    <row r="5828" ht="20" customHeight="1"/>
    <row r="5829" ht="20" customHeight="1"/>
    <row r="5830" ht="20" customHeight="1"/>
    <row r="5831" ht="20" customHeight="1"/>
    <row r="5832" ht="20" customHeight="1"/>
    <row r="5833" ht="20" customHeight="1"/>
    <row r="5834" ht="20" customHeight="1"/>
    <row r="5835" ht="20" customHeight="1"/>
    <row r="5836" ht="20" customHeight="1"/>
    <row r="5837" ht="20" customHeight="1"/>
    <row r="5838" ht="20" customHeight="1"/>
    <row r="5839" ht="20" customHeight="1"/>
    <row r="5840" ht="20" customHeight="1"/>
    <row r="5841" ht="20" customHeight="1"/>
    <row r="5842" ht="20" customHeight="1"/>
    <row r="5843" ht="20" customHeight="1"/>
    <row r="5844" ht="20" customHeight="1"/>
    <row r="5845" ht="20" customHeight="1"/>
    <row r="5846" ht="20" customHeight="1"/>
    <row r="5847" ht="20" customHeight="1"/>
    <row r="5848" ht="20" customHeight="1"/>
    <row r="5849" ht="20" customHeight="1"/>
    <row r="5850" ht="20" customHeight="1"/>
    <row r="5851" ht="20" customHeight="1"/>
    <row r="5852" ht="20" customHeight="1"/>
    <row r="5853" ht="20" customHeight="1"/>
    <row r="5854" ht="20" customHeight="1"/>
    <row r="5855" ht="20" customHeight="1"/>
    <row r="5856" ht="20" customHeight="1"/>
    <row r="5857" ht="20" customHeight="1"/>
    <row r="5858" ht="20" customHeight="1"/>
    <row r="5859" ht="20" customHeight="1"/>
    <row r="5860" ht="20" customHeight="1"/>
    <row r="5861" ht="20" customHeight="1"/>
    <row r="5862" ht="20" customHeight="1"/>
    <row r="5863" ht="20" customHeight="1"/>
    <row r="5864" ht="20" customHeight="1"/>
    <row r="5865" ht="20" customHeight="1"/>
    <row r="5866" ht="20" customHeight="1"/>
    <row r="5867" ht="20" customHeight="1"/>
    <row r="5868" ht="20" customHeight="1"/>
    <row r="5869" ht="20" customHeight="1"/>
    <row r="5870" ht="20" customHeight="1"/>
    <row r="5871" ht="20" customHeight="1"/>
    <row r="5872" ht="20" customHeight="1"/>
    <row r="5873" ht="20" customHeight="1"/>
    <row r="5874" ht="20" customHeight="1"/>
    <row r="5875" ht="20" customHeight="1"/>
    <row r="5876" ht="20" customHeight="1"/>
    <row r="5877" ht="20" customHeight="1"/>
    <row r="5878" ht="20" customHeight="1"/>
    <row r="5879" ht="20" customHeight="1"/>
    <row r="5880" ht="20" customHeight="1"/>
    <row r="5881" ht="20" customHeight="1"/>
    <row r="5882" ht="20" customHeight="1"/>
    <row r="5883" ht="20" customHeight="1"/>
    <row r="5884" ht="20" customHeight="1"/>
    <row r="5885" ht="20" customHeight="1"/>
    <row r="5886" ht="20" customHeight="1"/>
    <row r="5887" ht="20" customHeight="1"/>
    <row r="5888" ht="20" customHeight="1"/>
    <row r="5889" ht="20" customHeight="1"/>
    <row r="5890" ht="20" customHeight="1"/>
    <row r="5891" ht="20" customHeight="1"/>
    <row r="5892" ht="20" customHeight="1"/>
    <row r="5893" ht="20" customHeight="1"/>
    <row r="5894" ht="20" customHeight="1"/>
    <row r="5895" ht="20" customHeight="1"/>
    <row r="5896" ht="20" customHeight="1"/>
    <row r="5897" ht="20" customHeight="1"/>
    <row r="5898" ht="20" customHeight="1"/>
    <row r="5899" ht="20" customHeight="1"/>
    <row r="5900" ht="20" customHeight="1"/>
    <row r="5901" ht="20" customHeight="1"/>
    <row r="5902" ht="20" customHeight="1"/>
    <row r="5903" ht="20" customHeight="1"/>
    <row r="5904" ht="20" customHeight="1"/>
    <row r="5905" ht="20" customHeight="1"/>
    <row r="5906" ht="20" customHeight="1"/>
    <row r="5907" ht="20" customHeight="1"/>
    <row r="5908" ht="20" customHeight="1"/>
    <row r="5909" ht="20" customHeight="1"/>
    <row r="5910" ht="20" customHeight="1"/>
    <row r="5911" ht="20" customHeight="1"/>
    <row r="5912" ht="20" customHeight="1"/>
    <row r="5913" ht="20" customHeight="1"/>
    <row r="5914" ht="20" customHeight="1"/>
    <row r="5915" ht="20" customHeight="1"/>
    <row r="5916" ht="20" customHeight="1"/>
    <row r="5917" ht="20" customHeight="1"/>
    <row r="5918" ht="20" customHeight="1"/>
    <row r="5919" ht="20" customHeight="1"/>
    <row r="5920" ht="20" customHeight="1"/>
    <row r="5921" ht="20" customHeight="1"/>
    <row r="5922" ht="20" customHeight="1"/>
    <row r="5923" ht="20" customHeight="1"/>
    <row r="5924" ht="20" customHeight="1"/>
    <row r="5925" ht="20" customHeight="1"/>
    <row r="5926" ht="20" customHeight="1"/>
    <row r="5927" ht="20" customHeight="1"/>
    <row r="5928" ht="20" customHeight="1"/>
    <row r="5929" ht="20" customHeight="1"/>
    <row r="5930" ht="20" customHeight="1"/>
    <row r="5931" ht="20" customHeight="1"/>
    <row r="5932" ht="20" customHeight="1"/>
    <row r="5933" ht="20" customHeight="1"/>
    <row r="5934" ht="20" customHeight="1"/>
    <row r="5935" ht="20" customHeight="1"/>
    <row r="5936" ht="20" customHeight="1"/>
    <row r="5937" ht="20" customHeight="1"/>
    <row r="5938" ht="20" customHeight="1"/>
    <row r="5939" ht="20" customHeight="1"/>
    <row r="5940" ht="20" customHeight="1"/>
    <row r="5941" ht="20" customHeight="1"/>
    <row r="5942" ht="20" customHeight="1"/>
    <row r="5943" ht="20" customHeight="1"/>
    <row r="5944" ht="20" customHeight="1"/>
    <row r="5945" ht="20" customHeight="1"/>
    <row r="5946" ht="20" customHeight="1"/>
    <row r="5947" ht="20" customHeight="1"/>
    <row r="5948" ht="20" customHeight="1"/>
    <row r="5949" ht="20" customHeight="1"/>
    <row r="5950" ht="20" customHeight="1"/>
    <row r="5951" ht="20" customHeight="1"/>
    <row r="5952" ht="20" customHeight="1"/>
    <row r="5953" ht="20" customHeight="1"/>
    <row r="5954" ht="20" customHeight="1"/>
    <row r="5955" ht="20" customHeight="1"/>
    <row r="5956" ht="20" customHeight="1"/>
    <row r="5957" ht="20" customHeight="1"/>
    <row r="5958" ht="20" customHeight="1"/>
    <row r="5959" ht="20" customHeight="1"/>
    <row r="5960" ht="20" customHeight="1"/>
    <row r="5961" ht="20" customHeight="1"/>
    <row r="5962" ht="20" customHeight="1"/>
    <row r="5963" ht="20" customHeight="1"/>
    <row r="5964" ht="20" customHeight="1"/>
    <row r="5965" ht="20" customHeight="1"/>
    <row r="5966" ht="20" customHeight="1"/>
    <row r="5967" ht="20" customHeight="1"/>
    <row r="5968" ht="20" customHeight="1"/>
    <row r="5969" ht="20" customHeight="1"/>
    <row r="5970" ht="20" customHeight="1"/>
    <row r="5971" ht="20" customHeight="1"/>
    <row r="5972" ht="20" customHeight="1"/>
    <row r="5973" ht="20" customHeight="1"/>
    <row r="5974" ht="20" customHeight="1"/>
    <row r="5975" ht="20" customHeight="1"/>
    <row r="5976" ht="20" customHeight="1"/>
    <row r="5977" ht="20" customHeight="1"/>
    <row r="5978" ht="20" customHeight="1"/>
    <row r="5979" ht="20" customHeight="1"/>
    <row r="5980" ht="20" customHeight="1"/>
    <row r="5981" ht="20" customHeight="1"/>
    <row r="5982" ht="20" customHeight="1"/>
    <row r="5983" ht="20" customHeight="1"/>
    <row r="5984" ht="20" customHeight="1"/>
    <row r="5985" ht="20" customHeight="1"/>
    <row r="5986" ht="20" customHeight="1"/>
    <row r="5987" ht="20" customHeight="1"/>
    <row r="5988" ht="20" customHeight="1"/>
    <row r="5989" ht="20" customHeight="1"/>
    <row r="5990" ht="20" customHeight="1"/>
    <row r="5991" ht="20" customHeight="1"/>
    <row r="5992" ht="20" customHeight="1"/>
    <row r="5993" ht="20" customHeight="1"/>
    <row r="5994" ht="20" customHeight="1"/>
    <row r="5995" ht="20" customHeight="1"/>
    <row r="5996" ht="20" customHeight="1"/>
    <row r="5997" ht="20" customHeight="1"/>
    <row r="5998" ht="20" customHeight="1"/>
    <row r="5999" ht="20" customHeight="1"/>
    <row r="6000" ht="20" customHeight="1"/>
    <row r="6001" ht="20" customHeight="1"/>
    <row r="6002" ht="20" customHeight="1"/>
    <row r="6003" ht="20" customHeight="1"/>
    <row r="6004" ht="20" customHeight="1"/>
    <row r="6005" ht="20" customHeight="1"/>
    <row r="6006" ht="20" customHeight="1"/>
    <row r="6007" ht="20" customHeight="1"/>
    <row r="6008" ht="20" customHeight="1"/>
    <row r="6009" ht="20" customHeight="1"/>
    <row r="6010" ht="20" customHeight="1"/>
    <row r="6011" ht="20" customHeight="1"/>
    <row r="6012" ht="20" customHeight="1"/>
    <row r="6013" ht="20" customHeight="1"/>
    <row r="6014" ht="20" customHeight="1"/>
    <row r="6015" ht="20" customHeight="1"/>
    <row r="6016" ht="20" customHeight="1"/>
    <row r="6017" ht="20" customHeight="1"/>
    <row r="6018" ht="20" customHeight="1"/>
    <row r="6019" ht="20" customHeight="1"/>
    <row r="6020" ht="20" customHeight="1"/>
    <row r="6021" ht="20" customHeight="1"/>
    <row r="6022" ht="20" customHeight="1"/>
    <row r="6023" ht="20" customHeight="1"/>
    <row r="6024" ht="20" customHeight="1"/>
    <row r="6025" ht="20" customHeight="1"/>
    <row r="6026" ht="20" customHeight="1"/>
    <row r="6027" ht="20" customHeight="1"/>
    <row r="6028" ht="20" customHeight="1"/>
    <row r="6029" ht="20" customHeight="1"/>
    <row r="6030" ht="20" customHeight="1"/>
    <row r="6031" ht="20" customHeight="1"/>
    <row r="6032" ht="20" customHeight="1"/>
    <row r="6033" ht="20" customHeight="1"/>
    <row r="6034" ht="20" customHeight="1"/>
    <row r="6035" ht="20" customHeight="1"/>
    <row r="6036" ht="20" customHeight="1"/>
    <row r="6037" ht="20" customHeight="1"/>
    <row r="6038" ht="20" customHeight="1"/>
    <row r="6039" ht="20" customHeight="1"/>
    <row r="6040" ht="20" customHeight="1"/>
    <row r="6041" ht="20" customHeight="1"/>
    <row r="6042" ht="20" customHeight="1"/>
    <row r="6043" ht="20" customHeight="1"/>
    <row r="6044" ht="20" customHeight="1"/>
    <row r="6045" ht="20" customHeight="1"/>
    <row r="6046" ht="20" customHeight="1"/>
    <row r="6047" ht="20" customHeight="1"/>
    <row r="6048" ht="20" customHeight="1"/>
    <row r="6049" ht="20" customHeight="1"/>
    <row r="6050" ht="20" customHeight="1"/>
    <row r="6051" ht="20" customHeight="1"/>
    <row r="6052" ht="20" customHeight="1"/>
    <row r="6053" ht="20" customHeight="1"/>
    <row r="6054" ht="20" customHeight="1"/>
    <row r="6055" ht="20" customHeight="1"/>
    <row r="6056" ht="20" customHeight="1"/>
    <row r="6057" ht="20" customHeight="1"/>
    <row r="6058" ht="20" customHeight="1"/>
    <row r="6059" ht="20" customHeight="1"/>
    <row r="6060" ht="20" customHeight="1"/>
    <row r="6061" ht="20" customHeight="1"/>
    <row r="6062" ht="20" customHeight="1"/>
    <row r="6063" ht="20" customHeight="1"/>
    <row r="6064" ht="20" customHeight="1"/>
    <row r="6065" ht="20" customHeight="1"/>
    <row r="6066" ht="20" customHeight="1"/>
    <row r="6067" ht="20" customHeight="1"/>
    <row r="6068" ht="20" customHeight="1"/>
    <row r="6069" ht="20" customHeight="1"/>
    <row r="6070" ht="20" customHeight="1"/>
    <row r="6071" ht="20" customHeight="1"/>
    <row r="6072" ht="20" customHeight="1"/>
    <row r="6073" ht="20" customHeight="1"/>
    <row r="6074" ht="20" customHeight="1"/>
    <row r="6075" ht="20" customHeight="1"/>
    <row r="6076" ht="20" customHeight="1"/>
    <row r="6077" ht="20" customHeight="1"/>
    <row r="6078" ht="20" customHeight="1"/>
    <row r="6079" ht="20" customHeight="1"/>
    <row r="6080" ht="20" customHeight="1"/>
    <row r="6081" ht="20" customHeight="1"/>
    <row r="6082" ht="20" customHeight="1"/>
    <row r="6083" ht="20" customHeight="1"/>
    <row r="6084" ht="20" customHeight="1"/>
    <row r="6085" ht="20" customHeight="1"/>
    <row r="6086" ht="20" customHeight="1"/>
    <row r="6087" ht="20" customHeight="1"/>
    <row r="6088" ht="20" customHeight="1"/>
    <row r="6089" ht="20" customHeight="1"/>
    <row r="6090" ht="20" customHeight="1"/>
    <row r="6091" ht="20" customHeight="1"/>
    <row r="6092" ht="20" customHeight="1"/>
    <row r="6093" ht="20" customHeight="1"/>
    <row r="6094" ht="20" customHeight="1"/>
    <row r="6095" ht="20" customHeight="1"/>
    <row r="6096" ht="20" customHeight="1"/>
    <row r="6097" ht="20" customHeight="1"/>
    <row r="6098" ht="20" customHeight="1"/>
    <row r="6099" ht="20" customHeight="1"/>
    <row r="6100" ht="20" customHeight="1"/>
    <row r="6101" ht="20" customHeight="1"/>
    <row r="6102" ht="20" customHeight="1"/>
    <row r="6103" ht="20" customHeight="1"/>
    <row r="6104" ht="20" customHeight="1"/>
    <row r="6105" ht="20" customHeight="1"/>
    <row r="6106" ht="20" customHeight="1"/>
    <row r="6107" ht="20" customHeight="1"/>
    <row r="6108" ht="20" customHeight="1"/>
    <row r="6109" ht="20" customHeight="1"/>
    <row r="6110" ht="20" customHeight="1"/>
    <row r="6111" ht="20" customHeight="1"/>
    <row r="6112" ht="20" customHeight="1"/>
    <row r="6113" ht="20" customHeight="1"/>
    <row r="6114" ht="20" customHeight="1"/>
    <row r="6115" ht="20" customHeight="1"/>
    <row r="6116" ht="20" customHeight="1"/>
    <row r="6117" ht="20" customHeight="1"/>
    <row r="6118" ht="20" customHeight="1"/>
    <row r="6119" ht="20" customHeight="1"/>
    <row r="6120" ht="20" customHeight="1"/>
    <row r="6121" ht="20" customHeight="1"/>
    <row r="6122" ht="20" customHeight="1"/>
    <row r="6123" ht="20" customHeight="1"/>
    <row r="6124" ht="20" customHeight="1"/>
    <row r="6125" ht="20" customHeight="1"/>
    <row r="6126" ht="20" customHeight="1"/>
    <row r="6127" ht="20" customHeight="1"/>
    <row r="6128" ht="20" customHeight="1"/>
    <row r="6129" ht="20" customHeight="1"/>
    <row r="6130" ht="20" customHeight="1"/>
    <row r="6131" ht="20" customHeight="1"/>
    <row r="6132" ht="20" customHeight="1"/>
    <row r="6133" ht="20" customHeight="1"/>
    <row r="6134" ht="20" customHeight="1"/>
    <row r="6135" ht="20" customHeight="1"/>
    <row r="6136" ht="20" customHeight="1"/>
    <row r="6137" ht="20" customHeight="1"/>
    <row r="6138" ht="20" customHeight="1"/>
    <row r="6139" ht="20" customHeight="1"/>
    <row r="6140" ht="20" customHeight="1"/>
    <row r="6141" ht="20" customHeight="1"/>
    <row r="6142" ht="20" customHeight="1"/>
    <row r="6143" ht="20" customHeight="1"/>
    <row r="6144" ht="20" customHeight="1"/>
    <row r="6145" ht="20" customHeight="1"/>
    <row r="6146" ht="20" customHeight="1"/>
    <row r="6147" ht="20" customHeight="1"/>
    <row r="6148" ht="20" customHeight="1"/>
    <row r="6149" ht="20" customHeight="1"/>
    <row r="6150" ht="20" customHeight="1"/>
    <row r="6151" ht="20" customHeight="1"/>
    <row r="6152" ht="20" customHeight="1"/>
    <row r="6153" ht="20" customHeight="1"/>
    <row r="6154" ht="20" customHeight="1"/>
    <row r="6155" ht="20" customHeight="1"/>
    <row r="6156" ht="20" customHeight="1"/>
    <row r="6157" ht="20" customHeight="1"/>
    <row r="6158" ht="20" customHeight="1"/>
    <row r="6159" ht="20" customHeight="1"/>
    <row r="6160" ht="20" customHeight="1"/>
    <row r="6161" ht="20" customHeight="1"/>
    <row r="6162" ht="20" customHeight="1"/>
    <row r="6163" ht="20" customHeight="1"/>
    <row r="6164" ht="20" customHeight="1"/>
    <row r="6165" ht="20" customHeight="1"/>
    <row r="6166" ht="20" customHeight="1"/>
    <row r="6167" ht="20" customHeight="1"/>
    <row r="6168" ht="20" customHeight="1"/>
    <row r="6169" ht="20" customHeight="1"/>
    <row r="6170" ht="20" customHeight="1"/>
    <row r="6171" ht="20" customHeight="1"/>
    <row r="6172" ht="20" customHeight="1"/>
    <row r="6173" ht="20" customHeight="1"/>
    <row r="6174" ht="20" customHeight="1"/>
    <row r="6175" ht="20" customHeight="1"/>
    <row r="6176" ht="20" customHeight="1"/>
    <row r="6177" ht="20" customHeight="1"/>
    <row r="6178" ht="20" customHeight="1"/>
    <row r="6179" ht="20" customHeight="1"/>
    <row r="6180" ht="20" customHeight="1"/>
    <row r="6181" ht="20" customHeight="1"/>
    <row r="6182" ht="20" customHeight="1"/>
    <row r="6183" ht="20" customHeight="1"/>
    <row r="6184" ht="20" customHeight="1"/>
    <row r="6185" ht="20" customHeight="1"/>
    <row r="6186" ht="20" customHeight="1"/>
    <row r="6187" ht="20" customHeight="1"/>
    <row r="6188" ht="20" customHeight="1"/>
    <row r="6189" ht="20" customHeight="1"/>
    <row r="6190" ht="20" customHeight="1"/>
    <row r="6191" ht="20" customHeight="1"/>
    <row r="6192" ht="20" customHeight="1"/>
    <row r="6193" ht="20" customHeight="1"/>
    <row r="6194" ht="20" customHeight="1"/>
    <row r="6195" ht="20" customHeight="1"/>
    <row r="6196" ht="20" customHeight="1"/>
    <row r="6197" ht="20" customHeight="1"/>
    <row r="6198" ht="20" customHeight="1"/>
    <row r="6199" ht="20" customHeight="1"/>
    <row r="6200" ht="20" customHeight="1"/>
    <row r="6201" ht="20" customHeight="1"/>
    <row r="6202" ht="20" customHeight="1"/>
    <row r="6203" ht="20" customHeight="1"/>
    <row r="6204" ht="20" customHeight="1"/>
    <row r="6205" ht="20" customHeight="1"/>
    <row r="6206" ht="20" customHeight="1"/>
    <row r="6207" ht="20" customHeight="1"/>
    <row r="6208" ht="20" customHeight="1"/>
    <row r="6209" ht="20" customHeight="1"/>
    <row r="6210" ht="20" customHeight="1"/>
    <row r="6211" ht="20" customHeight="1"/>
    <row r="6212" ht="20" customHeight="1"/>
    <row r="6213" ht="20" customHeight="1"/>
    <row r="6214" ht="20" customHeight="1"/>
    <row r="6215" ht="20" customHeight="1"/>
    <row r="6216" ht="20" customHeight="1"/>
    <row r="6217" ht="20" customHeight="1"/>
    <row r="6218" ht="20" customHeight="1"/>
    <row r="6219" ht="20" customHeight="1"/>
    <row r="6220" ht="20" customHeight="1"/>
    <row r="6221" ht="20" customHeight="1"/>
    <row r="6222" ht="20" customHeight="1"/>
    <row r="6223" ht="20" customHeight="1"/>
    <row r="6224" ht="20" customHeight="1"/>
    <row r="6225" ht="20" customHeight="1"/>
    <row r="6226" ht="20" customHeight="1"/>
    <row r="6227" ht="20" customHeight="1"/>
    <row r="6228" ht="20" customHeight="1"/>
    <row r="6229" ht="20" customHeight="1"/>
    <row r="6230" ht="20" customHeight="1"/>
    <row r="6231" ht="20" customHeight="1"/>
    <row r="6232" ht="20" customHeight="1"/>
    <row r="6233" ht="20" customHeight="1"/>
    <row r="6234" ht="20" customHeight="1"/>
    <row r="6235" ht="20" customHeight="1"/>
    <row r="6236" ht="20" customHeight="1"/>
    <row r="6237" ht="20" customHeight="1"/>
    <row r="6238" ht="20" customHeight="1"/>
    <row r="6239" ht="20" customHeight="1"/>
    <row r="6240" ht="20" customHeight="1"/>
    <row r="6241" ht="20" customHeight="1"/>
    <row r="6242" ht="20" customHeight="1"/>
    <row r="6243" ht="20" customHeight="1"/>
    <row r="6244" ht="20" customHeight="1"/>
    <row r="6245" ht="20" customHeight="1"/>
    <row r="6246" ht="20" customHeight="1"/>
    <row r="6247" ht="20" customHeight="1"/>
    <row r="6248" ht="20" customHeight="1"/>
    <row r="6249" ht="20" customHeight="1"/>
    <row r="6250" ht="20" customHeight="1"/>
    <row r="6251" ht="20" customHeight="1"/>
    <row r="6252" ht="20" customHeight="1"/>
    <row r="6253" ht="20" customHeight="1"/>
    <row r="6254" ht="20" customHeight="1"/>
    <row r="6255" ht="20" customHeight="1"/>
    <row r="6256" ht="20" customHeight="1"/>
    <row r="6257" ht="20" customHeight="1"/>
    <row r="6258" ht="20" customHeight="1"/>
    <row r="6259" ht="20" customHeight="1"/>
    <row r="6260" ht="20" customHeight="1"/>
    <row r="6261" ht="20" customHeight="1"/>
    <row r="6262" ht="20" customHeight="1"/>
    <row r="6263" ht="20" customHeight="1"/>
    <row r="6264" ht="20" customHeight="1"/>
    <row r="6265" ht="20" customHeight="1"/>
    <row r="6266" ht="20" customHeight="1"/>
    <row r="6267" ht="20" customHeight="1"/>
    <row r="6268" ht="20" customHeight="1"/>
    <row r="6269" ht="20" customHeight="1"/>
    <row r="6270" ht="20" customHeight="1"/>
    <row r="6271" ht="20" customHeight="1"/>
    <row r="6272" ht="20" customHeight="1"/>
    <row r="6273" ht="20" customHeight="1"/>
    <row r="6274" ht="20" customHeight="1"/>
    <row r="6275" ht="20" customHeight="1"/>
    <row r="6276" ht="20" customHeight="1"/>
    <row r="6277" ht="20" customHeight="1"/>
    <row r="6278" ht="20" customHeight="1"/>
    <row r="6279" ht="20" customHeight="1"/>
    <row r="6280" ht="20" customHeight="1"/>
    <row r="6281" ht="20" customHeight="1"/>
    <row r="6282" ht="20" customHeight="1"/>
    <row r="6283" ht="20" customHeight="1"/>
    <row r="6284" ht="20" customHeight="1"/>
    <row r="6285" ht="20" customHeight="1"/>
    <row r="6286" ht="20" customHeight="1"/>
    <row r="6287" ht="20" customHeight="1"/>
    <row r="6288" ht="20" customHeight="1"/>
    <row r="6289" ht="20" customHeight="1"/>
    <row r="6290" ht="20" customHeight="1"/>
    <row r="6291" ht="20" customHeight="1"/>
    <row r="6292" ht="20" customHeight="1"/>
    <row r="6293" ht="20" customHeight="1"/>
    <row r="6294" ht="20" customHeight="1"/>
    <row r="6295" ht="20" customHeight="1"/>
    <row r="6296" ht="20" customHeight="1"/>
    <row r="6297" ht="20" customHeight="1"/>
    <row r="6298" ht="20" customHeight="1"/>
    <row r="6299" ht="20" customHeight="1"/>
    <row r="6300" ht="20" customHeight="1"/>
    <row r="6301" ht="20" customHeight="1"/>
    <row r="6302" ht="20" customHeight="1"/>
    <row r="6303" ht="20" customHeight="1"/>
    <row r="6304" ht="20" customHeight="1"/>
    <row r="6305" ht="20" customHeight="1"/>
    <row r="6306" ht="20" customHeight="1"/>
    <row r="6307" ht="20" customHeight="1"/>
    <row r="6308" ht="20" customHeight="1"/>
    <row r="6309" ht="20" customHeight="1"/>
    <row r="6310" ht="20" customHeight="1"/>
    <row r="6311" ht="20" customHeight="1"/>
    <row r="6312" ht="20" customHeight="1"/>
    <row r="6313" ht="20" customHeight="1"/>
    <row r="6314" ht="20" customHeight="1"/>
    <row r="6315" ht="20" customHeight="1"/>
    <row r="6316" ht="20" customHeight="1"/>
    <row r="6317" ht="20" customHeight="1"/>
    <row r="6318" ht="20" customHeight="1"/>
    <row r="6319" ht="20" customHeight="1"/>
    <row r="6320" ht="20" customHeight="1"/>
    <row r="6321" ht="20" customHeight="1"/>
    <row r="6322" ht="20" customHeight="1"/>
    <row r="6323" ht="20" customHeight="1"/>
    <row r="6324" ht="20" customHeight="1"/>
    <row r="6325" ht="20" customHeight="1"/>
    <row r="6326" ht="20" customHeight="1"/>
    <row r="6327" ht="20" customHeight="1"/>
    <row r="6328" ht="20" customHeight="1"/>
    <row r="6329" ht="20" customHeight="1"/>
    <row r="6330" ht="20" customHeight="1"/>
    <row r="6331" ht="20" customHeight="1"/>
    <row r="6332" ht="20" customHeight="1"/>
    <row r="6333" ht="20" customHeight="1"/>
    <row r="6334" ht="20" customHeight="1"/>
    <row r="6335" ht="20" customHeight="1"/>
    <row r="6336" ht="20" customHeight="1"/>
    <row r="6337" ht="20" customHeight="1"/>
    <row r="6338" ht="20" customHeight="1"/>
    <row r="6339" ht="20" customHeight="1"/>
    <row r="6340" ht="20" customHeight="1"/>
    <row r="6341" ht="20" customHeight="1"/>
    <row r="6342" ht="20" customHeight="1"/>
    <row r="6343" ht="20" customHeight="1"/>
    <row r="6344" ht="20" customHeight="1"/>
    <row r="6345" ht="20" customHeight="1"/>
    <row r="6346" ht="20" customHeight="1"/>
    <row r="6347" ht="20" customHeight="1"/>
    <row r="6348" ht="20" customHeight="1"/>
    <row r="6349" ht="20" customHeight="1"/>
    <row r="6350" ht="20" customHeight="1"/>
    <row r="6351" ht="20" customHeight="1"/>
    <row r="6352" ht="20" customHeight="1"/>
    <row r="6353" ht="20" customHeight="1"/>
    <row r="6354" ht="20" customHeight="1"/>
    <row r="6355" ht="20" customHeight="1"/>
    <row r="6356" ht="20" customHeight="1"/>
    <row r="6357" ht="20" customHeight="1"/>
    <row r="6358" ht="20" customHeight="1"/>
    <row r="6359" ht="20" customHeight="1"/>
    <row r="6360" ht="20" customHeight="1"/>
    <row r="6361" ht="20" customHeight="1"/>
    <row r="6362" ht="20" customHeight="1"/>
    <row r="6363" ht="20" customHeight="1"/>
    <row r="6364" ht="20" customHeight="1"/>
    <row r="6365" ht="20" customHeight="1"/>
    <row r="6366" ht="20" customHeight="1"/>
    <row r="6367" ht="20" customHeight="1"/>
    <row r="6368" ht="20" customHeight="1"/>
    <row r="6369" ht="20" customHeight="1"/>
    <row r="6370" ht="20" customHeight="1"/>
    <row r="6371" ht="20" customHeight="1"/>
    <row r="6372" ht="20" customHeight="1"/>
    <row r="6373" ht="20" customHeight="1"/>
    <row r="6374" ht="20" customHeight="1"/>
    <row r="6375" ht="20" customHeight="1"/>
    <row r="6376" ht="20" customHeight="1"/>
    <row r="6377" ht="20" customHeight="1"/>
    <row r="6378" ht="20" customHeight="1"/>
    <row r="6379" ht="20" customHeight="1"/>
    <row r="6380" ht="20" customHeight="1"/>
    <row r="6381" ht="20" customHeight="1"/>
    <row r="6382" ht="20" customHeight="1"/>
    <row r="6383" ht="20" customHeight="1"/>
    <row r="6384" ht="20" customHeight="1"/>
    <row r="6385" ht="20" customHeight="1"/>
    <row r="6386" ht="20" customHeight="1"/>
    <row r="6387" ht="20" customHeight="1"/>
    <row r="6388" ht="20" customHeight="1"/>
    <row r="6389" ht="20" customHeight="1"/>
    <row r="6390" ht="20" customHeight="1"/>
    <row r="6391" ht="20" customHeight="1"/>
    <row r="6392" ht="20" customHeight="1"/>
    <row r="6393" ht="20" customHeight="1"/>
    <row r="6394" ht="20" customHeight="1"/>
    <row r="6395" ht="20" customHeight="1"/>
    <row r="6396" ht="20" customHeight="1"/>
    <row r="6397" ht="20" customHeight="1"/>
    <row r="6398" ht="20" customHeight="1"/>
    <row r="6399" ht="20" customHeight="1"/>
    <row r="6400" ht="20" customHeight="1"/>
    <row r="6401" ht="20" customHeight="1"/>
    <row r="6402" ht="20" customHeight="1"/>
    <row r="6403" ht="20" customHeight="1"/>
    <row r="6404" ht="20" customHeight="1"/>
    <row r="6405" ht="20" customHeight="1"/>
    <row r="6406" ht="20" customHeight="1"/>
    <row r="6407" ht="20" customHeight="1"/>
    <row r="6408" ht="20" customHeight="1"/>
    <row r="6409" ht="20" customHeight="1"/>
    <row r="6410" ht="20" customHeight="1"/>
    <row r="6411" ht="20" customHeight="1"/>
    <row r="6412" ht="20" customHeight="1"/>
    <row r="6413" ht="20" customHeight="1"/>
    <row r="6414" ht="20" customHeight="1"/>
    <row r="6415" ht="20" customHeight="1"/>
    <row r="6416" ht="20" customHeight="1"/>
    <row r="6417" ht="20" customHeight="1"/>
    <row r="6418" ht="20" customHeight="1"/>
    <row r="6419" ht="20" customHeight="1"/>
    <row r="6420" ht="20" customHeight="1"/>
    <row r="6421" ht="20" customHeight="1"/>
    <row r="6422" ht="20" customHeight="1"/>
    <row r="6423" ht="20" customHeight="1"/>
    <row r="6424" ht="20" customHeight="1"/>
    <row r="6425" ht="20" customHeight="1"/>
    <row r="6426" ht="20" customHeight="1"/>
    <row r="6427" ht="20" customHeight="1"/>
    <row r="6428" ht="20" customHeight="1"/>
    <row r="6429" ht="20" customHeight="1"/>
    <row r="6430" ht="20" customHeight="1"/>
    <row r="6431" ht="20" customHeight="1"/>
    <row r="6432" ht="20" customHeight="1"/>
    <row r="6433" ht="20" customHeight="1"/>
    <row r="6434" ht="20" customHeight="1"/>
    <row r="6435" ht="20" customHeight="1"/>
    <row r="6436" ht="20" customHeight="1"/>
    <row r="6437" ht="20" customHeight="1"/>
    <row r="6438" ht="20" customHeight="1"/>
    <row r="6439" ht="20" customHeight="1"/>
    <row r="6440" ht="20" customHeight="1"/>
    <row r="6441" ht="20" customHeight="1"/>
    <row r="6442" ht="20" customHeight="1"/>
    <row r="6443" ht="20" customHeight="1"/>
    <row r="6444" ht="20" customHeight="1"/>
    <row r="6445" ht="20" customHeight="1"/>
    <row r="6446" ht="20" customHeight="1"/>
    <row r="6447" ht="20" customHeight="1"/>
    <row r="6448" ht="20" customHeight="1"/>
    <row r="6449" ht="20" customHeight="1"/>
    <row r="6450" ht="20" customHeight="1"/>
    <row r="6451" ht="20" customHeight="1"/>
    <row r="6452" ht="20" customHeight="1"/>
    <row r="6453" ht="20" customHeight="1"/>
    <row r="6454" ht="20" customHeight="1"/>
    <row r="6455" ht="20" customHeight="1"/>
    <row r="6456" ht="20" customHeight="1"/>
    <row r="6457" ht="20" customHeight="1"/>
    <row r="6458" ht="20" customHeight="1"/>
    <row r="6459" ht="20" customHeight="1"/>
    <row r="6460" ht="20" customHeight="1"/>
    <row r="6461" ht="20" customHeight="1"/>
    <row r="6462" ht="20" customHeight="1"/>
    <row r="6463" ht="20" customHeight="1"/>
    <row r="6464" ht="20" customHeight="1"/>
    <row r="6465" ht="20" customHeight="1"/>
    <row r="6466" ht="20" customHeight="1"/>
    <row r="6467" ht="20" customHeight="1"/>
    <row r="6468" ht="20" customHeight="1"/>
    <row r="6469" ht="20" customHeight="1"/>
    <row r="6470" ht="20" customHeight="1"/>
    <row r="6471" ht="20" customHeight="1"/>
    <row r="6472" ht="20" customHeight="1"/>
    <row r="6473" ht="20" customHeight="1"/>
    <row r="6474" ht="20" customHeight="1"/>
    <row r="6475" ht="20" customHeight="1"/>
    <row r="6476" ht="20" customHeight="1"/>
    <row r="6477" ht="20" customHeight="1"/>
    <row r="6478" ht="20" customHeight="1"/>
    <row r="6479" ht="20" customHeight="1"/>
    <row r="6480" ht="20" customHeight="1"/>
    <row r="6481" ht="20" customHeight="1"/>
    <row r="6482" ht="20" customHeight="1"/>
    <row r="6483" ht="20" customHeight="1"/>
    <row r="6484" ht="20" customHeight="1"/>
    <row r="6485" ht="20" customHeight="1"/>
    <row r="6486" ht="20" customHeight="1"/>
    <row r="6487" ht="20" customHeight="1"/>
    <row r="6488" ht="20" customHeight="1"/>
    <row r="6489" ht="20" customHeight="1"/>
    <row r="6490" ht="20" customHeight="1"/>
    <row r="6491" ht="20" customHeight="1"/>
    <row r="6492" ht="20" customHeight="1"/>
    <row r="6493" ht="20" customHeight="1"/>
    <row r="6494" ht="20" customHeight="1"/>
    <row r="6495" ht="20" customHeight="1"/>
    <row r="6496" ht="20" customHeight="1"/>
    <row r="6497" ht="20" customHeight="1"/>
    <row r="6498" ht="20" customHeight="1"/>
    <row r="6499" ht="20" customHeight="1"/>
    <row r="6500" ht="20" customHeight="1"/>
    <row r="6501" ht="20" customHeight="1"/>
    <row r="6502" ht="20" customHeight="1"/>
    <row r="6503" ht="20" customHeight="1"/>
    <row r="6504" ht="20" customHeight="1"/>
    <row r="6505" ht="20" customHeight="1"/>
    <row r="6506" ht="20" customHeight="1"/>
    <row r="6507" ht="20" customHeight="1"/>
    <row r="6508" ht="20" customHeight="1"/>
    <row r="6509" ht="20" customHeight="1"/>
    <row r="6510" ht="20" customHeight="1"/>
    <row r="6511" ht="20" customHeight="1"/>
    <row r="6512" ht="20" customHeight="1"/>
    <row r="6513" ht="20" customHeight="1"/>
    <row r="6514" ht="20" customHeight="1"/>
    <row r="6515" ht="20" customHeight="1"/>
    <row r="6516" ht="20" customHeight="1"/>
    <row r="6517" ht="20" customHeight="1"/>
    <row r="6518" ht="20" customHeight="1"/>
    <row r="6519" ht="20" customHeight="1"/>
    <row r="6520" ht="20" customHeight="1"/>
    <row r="6521" ht="20" customHeight="1"/>
    <row r="6522" ht="20" customHeight="1"/>
    <row r="6523" ht="20" customHeight="1"/>
    <row r="6524" ht="20" customHeight="1"/>
    <row r="6525" ht="20" customHeight="1"/>
    <row r="6526" ht="20" customHeight="1"/>
    <row r="6527" ht="20" customHeight="1"/>
    <row r="6528" ht="20" customHeight="1"/>
    <row r="6529" ht="20" customHeight="1"/>
    <row r="6530" ht="20" customHeight="1"/>
    <row r="6531" ht="20" customHeight="1"/>
    <row r="6532" ht="20" customHeight="1"/>
    <row r="6533" ht="20" customHeight="1"/>
    <row r="6534" ht="20" customHeight="1"/>
    <row r="6535" ht="20" customHeight="1"/>
    <row r="6536" ht="20" customHeight="1"/>
    <row r="6537" ht="20" customHeight="1"/>
    <row r="6538" ht="20" customHeight="1"/>
    <row r="6539" ht="20" customHeight="1"/>
    <row r="6540" ht="20" customHeight="1"/>
    <row r="6541" ht="20" customHeight="1"/>
    <row r="6542" ht="20" customHeight="1"/>
    <row r="6543" ht="20" customHeight="1"/>
    <row r="6544" ht="20" customHeight="1"/>
    <row r="6545" ht="20" customHeight="1"/>
    <row r="6546" ht="20" customHeight="1"/>
    <row r="6547" ht="20" customHeight="1"/>
    <row r="6548" ht="20" customHeight="1"/>
    <row r="6549" ht="20" customHeight="1"/>
    <row r="6550" ht="20" customHeight="1"/>
    <row r="6551" ht="20" customHeight="1"/>
    <row r="6552" ht="20" customHeight="1"/>
    <row r="6553" ht="20" customHeight="1"/>
    <row r="6554" ht="20" customHeight="1"/>
    <row r="6555" ht="20" customHeight="1"/>
    <row r="6556" ht="20" customHeight="1"/>
    <row r="6557" ht="20" customHeight="1"/>
    <row r="6558" ht="20" customHeight="1"/>
    <row r="6559" ht="20" customHeight="1"/>
    <row r="6560" ht="20" customHeight="1"/>
    <row r="6561" ht="20" customHeight="1"/>
    <row r="6562" ht="20" customHeight="1"/>
    <row r="6563" ht="20" customHeight="1"/>
    <row r="6564" ht="20" customHeight="1"/>
    <row r="6565" ht="20" customHeight="1"/>
    <row r="6566" ht="20" customHeight="1"/>
    <row r="6567" ht="20" customHeight="1"/>
    <row r="6568" ht="20" customHeight="1"/>
    <row r="6569" ht="20" customHeight="1"/>
    <row r="6570" ht="20" customHeight="1"/>
    <row r="6571" ht="20" customHeight="1"/>
    <row r="6572" ht="20" customHeight="1"/>
    <row r="6573" ht="20" customHeight="1"/>
    <row r="6574" ht="20" customHeight="1"/>
    <row r="6575" ht="20" customHeight="1"/>
    <row r="6576" ht="20" customHeight="1"/>
    <row r="6577" ht="20" customHeight="1"/>
    <row r="6578" ht="20" customHeight="1"/>
    <row r="6579" ht="20" customHeight="1"/>
    <row r="6580" ht="20" customHeight="1"/>
    <row r="6581" ht="20" customHeight="1"/>
    <row r="6582" ht="20" customHeight="1"/>
    <row r="6583" ht="20" customHeight="1"/>
    <row r="6584" ht="20" customHeight="1"/>
    <row r="6585" ht="20" customHeight="1"/>
    <row r="6586" ht="20" customHeight="1"/>
    <row r="6587" ht="20" customHeight="1"/>
    <row r="6588" ht="20" customHeight="1"/>
    <row r="6589" ht="20" customHeight="1"/>
    <row r="6590" ht="20" customHeight="1"/>
    <row r="6591" ht="20" customHeight="1"/>
    <row r="6592" ht="20" customHeight="1"/>
    <row r="6593" ht="20" customHeight="1"/>
    <row r="6594" ht="20" customHeight="1"/>
    <row r="6595" ht="20" customHeight="1"/>
    <row r="6596" ht="20" customHeight="1"/>
    <row r="6597" ht="20" customHeight="1"/>
    <row r="6598" ht="20" customHeight="1"/>
    <row r="6599" ht="20" customHeight="1"/>
    <row r="6600" ht="20" customHeight="1"/>
    <row r="6601" ht="20" customHeight="1"/>
    <row r="6602" ht="20" customHeight="1"/>
    <row r="6603" ht="20" customHeight="1"/>
    <row r="6604" ht="20" customHeight="1"/>
    <row r="6605" ht="20" customHeight="1"/>
    <row r="6606" ht="20" customHeight="1"/>
    <row r="6607" ht="20" customHeight="1"/>
    <row r="6608" ht="20" customHeight="1"/>
    <row r="6609" ht="20" customHeight="1"/>
    <row r="6610" ht="20" customHeight="1"/>
    <row r="6611" ht="20" customHeight="1"/>
    <row r="6612" ht="20" customHeight="1"/>
    <row r="6613" ht="20" customHeight="1"/>
    <row r="6614" ht="20" customHeight="1"/>
    <row r="6615" ht="20" customHeight="1"/>
    <row r="6616" ht="20" customHeight="1"/>
    <row r="6617" ht="20" customHeight="1"/>
    <row r="6618" ht="20" customHeight="1"/>
    <row r="6619" ht="20" customHeight="1"/>
    <row r="6620" ht="20" customHeight="1"/>
    <row r="6621" ht="20" customHeight="1"/>
    <row r="6622" ht="20" customHeight="1"/>
    <row r="6623" ht="20" customHeight="1"/>
    <row r="6624" ht="20" customHeight="1"/>
    <row r="6625" ht="20" customHeight="1"/>
    <row r="6626" ht="20" customHeight="1"/>
    <row r="6627" ht="20" customHeight="1"/>
    <row r="6628" ht="20" customHeight="1"/>
    <row r="6629" ht="20" customHeight="1"/>
    <row r="6630" ht="20" customHeight="1"/>
    <row r="6631" ht="20" customHeight="1"/>
    <row r="6632" ht="20" customHeight="1"/>
    <row r="6633" ht="20" customHeight="1"/>
    <row r="6634" ht="20" customHeight="1"/>
    <row r="6635" ht="20" customHeight="1"/>
    <row r="6636" ht="20" customHeight="1"/>
    <row r="6637" ht="20" customHeight="1"/>
    <row r="6638" ht="20" customHeight="1"/>
    <row r="6639" ht="20" customHeight="1"/>
    <row r="6640" ht="20" customHeight="1"/>
    <row r="6641" ht="20" customHeight="1"/>
    <row r="6642" ht="20" customHeight="1"/>
    <row r="6643" ht="20" customHeight="1"/>
    <row r="6644" ht="20" customHeight="1"/>
    <row r="6645" ht="20" customHeight="1"/>
    <row r="6646" ht="20" customHeight="1"/>
    <row r="6647" ht="20" customHeight="1"/>
    <row r="6648" ht="20" customHeight="1"/>
    <row r="6649" ht="20" customHeight="1"/>
    <row r="6650" ht="20" customHeight="1"/>
    <row r="6651" ht="20" customHeight="1"/>
    <row r="6652" ht="20" customHeight="1"/>
    <row r="6653" ht="20" customHeight="1"/>
    <row r="6654" ht="20" customHeight="1"/>
    <row r="6655" ht="20" customHeight="1"/>
    <row r="6656" ht="20" customHeight="1"/>
    <row r="6657" ht="20" customHeight="1"/>
    <row r="6658" ht="20" customHeight="1"/>
    <row r="6659" ht="20" customHeight="1"/>
    <row r="6660" ht="20" customHeight="1"/>
    <row r="6661" ht="20" customHeight="1"/>
    <row r="6662" ht="20" customHeight="1"/>
    <row r="6663" ht="20" customHeight="1"/>
    <row r="6664" ht="20" customHeight="1"/>
    <row r="6665" ht="20" customHeight="1"/>
    <row r="6666" ht="20" customHeight="1"/>
    <row r="6667" ht="20" customHeight="1"/>
    <row r="6668" ht="20" customHeight="1"/>
    <row r="6669" ht="20" customHeight="1"/>
    <row r="6670" ht="20" customHeight="1"/>
    <row r="6671" ht="20" customHeight="1"/>
    <row r="6672" ht="20" customHeight="1"/>
    <row r="6673" ht="20" customHeight="1"/>
    <row r="6674" ht="20" customHeight="1"/>
    <row r="6675" ht="20" customHeight="1"/>
    <row r="6676" ht="20" customHeight="1"/>
    <row r="6677" ht="20" customHeight="1"/>
    <row r="6678" ht="20" customHeight="1"/>
    <row r="6679" ht="20" customHeight="1"/>
    <row r="6680" ht="20" customHeight="1"/>
    <row r="6681" ht="20" customHeight="1"/>
    <row r="6682" ht="20" customHeight="1"/>
    <row r="6683" ht="20" customHeight="1"/>
    <row r="6684" ht="20" customHeight="1"/>
    <row r="6685" ht="20" customHeight="1"/>
    <row r="6686" ht="20" customHeight="1"/>
    <row r="6687" ht="20" customHeight="1"/>
    <row r="6688" ht="20" customHeight="1"/>
    <row r="6689" ht="20" customHeight="1"/>
    <row r="6690" ht="20" customHeight="1"/>
    <row r="6691" ht="20" customHeight="1"/>
    <row r="6692" ht="20" customHeight="1"/>
    <row r="6693" ht="20" customHeight="1"/>
    <row r="6694" ht="20" customHeight="1"/>
    <row r="6695" ht="20" customHeight="1"/>
    <row r="6696" ht="20" customHeight="1"/>
    <row r="6697" ht="20" customHeight="1"/>
    <row r="6698" ht="20" customHeight="1"/>
    <row r="6699" ht="20" customHeight="1"/>
    <row r="6700" ht="20" customHeight="1"/>
    <row r="6701" ht="20" customHeight="1"/>
    <row r="6702" ht="20" customHeight="1"/>
    <row r="6703" ht="20" customHeight="1"/>
    <row r="6704" ht="20" customHeight="1"/>
    <row r="6705" ht="20" customHeight="1"/>
    <row r="6706" ht="20" customHeight="1"/>
    <row r="6707" ht="20" customHeight="1"/>
    <row r="6708" ht="20" customHeight="1"/>
    <row r="6709" ht="20" customHeight="1"/>
    <row r="6710" ht="20" customHeight="1"/>
    <row r="6711" ht="20" customHeight="1"/>
    <row r="6712" ht="20" customHeight="1"/>
    <row r="6713" ht="20" customHeight="1"/>
    <row r="6714" ht="20" customHeight="1"/>
    <row r="6715" ht="20" customHeight="1"/>
    <row r="6716" ht="20" customHeight="1"/>
    <row r="6717" ht="20" customHeight="1"/>
    <row r="6718" ht="20" customHeight="1"/>
    <row r="6719" ht="20" customHeight="1"/>
    <row r="6720" ht="20" customHeight="1"/>
    <row r="6721" ht="20" customHeight="1"/>
    <row r="6722" ht="20" customHeight="1"/>
    <row r="6723" ht="20" customHeight="1"/>
    <row r="6724" ht="20" customHeight="1"/>
    <row r="6725" ht="20" customHeight="1"/>
    <row r="6726" ht="20" customHeight="1"/>
    <row r="6727" ht="20" customHeight="1"/>
    <row r="6728" ht="20" customHeight="1"/>
    <row r="6729" ht="20" customHeight="1"/>
    <row r="6730" ht="20" customHeight="1"/>
    <row r="6731" ht="20" customHeight="1"/>
    <row r="6732" ht="20" customHeight="1"/>
    <row r="6733" ht="20" customHeight="1"/>
    <row r="6734" ht="20" customHeight="1"/>
    <row r="6735" ht="20" customHeight="1"/>
    <row r="6736" ht="20" customHeight="1"/>
    <row r="6737" ht="20" customHeight="1"/>
    <row r="6738" ht="20" customHeight="1"/>
    <row r="6739" ht="20" customHeight="1"/>
    <row r="6740" ht="20" customHeight="1"/>
    <row r="6741" ht="20" customHeight="1"/>
    <row r="6742" ht="20" customHeight="1"/>
    <row r="6743" ht="20" customHeight="1"/>
    <row r="6744" ht="20" customHeight="1"/>
    <row r="6745" ht="20" customHeight="1"/>
    <row r="6746" ht="20" customHeight="1"/>
    <row r="6747" ht="20" customHeight="1"/>
    <row r="6748" ht="20" customHeight="1"/>
    <row r="6749" ht="20" customHeight="1"/>
    <row r="6750" ht="20" customHeight="1"/>
    <row r="6751" ht="20" customHeight="1"/>
    <row r="6752" ht="20" customHeight="1"/>
    <row r="6753" ht="20" customHeight="1"/>
    <row r="6754" ht="20" customHeight="1"/>
    <row r="6755" ht="20" customHeight="1"/>
    <row r="6756" ht="20" customHeight="1"/>
    <row r="6757" ht="20" customHeight="1"/>
    <row r="6758" ht="20" customHeight="1"/>
    <row r="6759" ht="20" customHeight="1"/>
    <row r="6760" ht="20" customHeight="1"/>
    <row r="6761" ht="20" customHeight="1"/>
    <row r="6762" ht="20" customHeight="1"/>
    <row r="6763" ht="20" customHeight="1"/>
    <row r="6764" ht="20" customHeight="1"/>
    <row r="6765" ht="20" customHeight="1"/>
    <row r="6766" ht="20" customHeight="1"/>
    <row r="6767" ht="20" customHeight="1"/>
    <row r="6768" ht="20" customHeight="1"/>
    <row r="6769" ht="20" customHeight="1"/>
    <row r="6770" ht="20" customHeight="1"/>
    <row r="6771" ht="20" customHeight="1"/>
    <row r="6772" ht="20" customHeight="1"/>
    <row r="6773" ht="20" customHeight="1"/>
    <row r="6774" ht="20" customHeight="1"/>
    <row r="6775" ht="20" customHeight="1"/>
    <row r="6776" ht="20" customHeight="1"/>
    <row r="6777" ht="20" customHeight="1"/>
    <row r="6778" ht="20" customHeight="1"/>
    <row r="6779" ht="20" customHeight="1"/>
    <row r="6780" ht="20" customHeight="1"/>
    <row r="6781" ht="20" customHeight="1"/>
    <row r="6782" ht="20" customHeight="1"/>
    <row r="6783" ht="20" customHeight="1"/>
    <row r="6784" ht="20" customHeight="1"/>
    <row r="6785" ht="20" customHeight="1"/>
    <row r="6786" ht="20" customHeight="1"/>
    <row r="6787" ht="20" customHeight="1"/>
    <row r="6788" ht="20" customHeight="1"/>
    <row r="6789" ht="20" customHeight="1"/>
    <row r="6790" ht="20" customHeight="1"/>
    <row r="6791" ht="20" customHeight="1"/>
    <row r="6792" ht="20" customHeight="1"/>
    <row r="6793" ht="20" customHeight="1"/>
    <row r="6794" ht="20" customHeight="1"/>
    <row r="6795" ht="20" customHeight="1"/>
    <row r="6796" ht="20" customHeight="1"/>
    <row r="6797" ht="20" customHeight="1"/>
    <row r="6798" ht="20" customHeight="1"/>
    <row r="6799" ht="20" customHeight="1"/>
    <row r="6800" ht="20" customHeight="1"/>
    <row r="6801" ht="20" customHeight="1"/>
    <row r="6802" ht="20" customHeight="1"/>
    <row r="6803" ht="20" customHeight="1"/>
    <row r="6804" ht="20" customHeight="1"/>
    <row r="6805" ht="20" customHeight="1"/>
    <row r="6806" ht="20" customHeight="1"/>
    <row r="6807" ht="20" customHeight="1"/>
    <row r="6808" ht="20" customHeight="1"/>
    <row r="6809" ht="20" customHeight="1"/>
    <row r="6810" ht="20" customHeight="1"/>
    <row r="6811" ht="20" customHeight="1"/>
    <row r="6812" ht="20" customHeight="1"/>
    <row r="6813" ht="20" customHeight="1"/>
    <row r="6814" ht="20" customHeight="1"/>
    <row r="6815" ht="20" customHeight="1"/>
    <row r="6816" ht="20" customHeight="1"/>
    <row r="6817" ht="20" customHeight="1"/>
    <row r="6818" ht="20" customHeight="1"/>
    <row r="6819" ht="20" customHeight="1"/>
    <row r="6820" ht="20" customHeight="1"/>
    <row r="6821" ht="20" customHeight="1"/>
    <row r="6822" ht="20" customHeight="1"/>
    <row r="6823" ht="20" customHeight="1"/>
    <row r="6824" ht="20" customHeight="1"/>
    <row r="6825" ht="20" customHeight="1"/>
    <row r="6826" ht="20" customHeight="1"/>
    <row r="6827" ht="20" customHeight="1"/>
    <row r="6828" ht="20" customHeight="1"/>
    <row r="6829" ht="20" customHeight="1"/>
    <row r="6830" ht="20" customHeight="1"/>
    <row r="6831" ht="20" customHeight="1"/>
    <row r="6832" ht="20" customHeight="1"/>
    <row r="6833" ht="20" customHeight="1"/>
    <row r="6834" ht="20" customHeight="1"/>
    <row r="6835" ht="20" customHeight="1"/>
    <row r="6836" ht="20" customHeight="1"/>
    <row r="6837" ht="20" customHeight="1"/>
    <row r="6838" ht="20" customHeight="1"/>
    <row r="6839" ht="20" customHeight="1"/>
    <row r="6840" ht="20" customHeight="1"/>
    <row r="6841" ht="20" customHeight="1"/>
    <row r="6842" ht="20" customHeight="1"/>
    <row r="6843" ht="20" customHeight="1"/>
    <row r="6844" ht="20" customHeight="1"/>
    <row r="6845" ht="20" customHeight="1"/>
    <row r="6846" ht="20" customHeight="1"/>
    <row r="6847" ht="20" customHeight="1"/>
    <row r="6848" ht="20" customHeight="1"/>
    <row r="6849" ht="20" customHeight="1"/>
    <row r="6850" ht="20" customHeight="1"/>
    <row r="6851" ht="20" customHeight="1"/>
    <row r="6852" ht="20" customHeight="1"/>
    <row r="6853" ht="20" customHeight="1"/>
    <row r="6854" ht="20" customHeight="1"/>
    <row r="6855" ht="20" customHeight="1"/>
    <row r="6856" ht="20" customHeight="1"/>
    <row r="6857" ht="20" customHeight="1"/>
    <row r="6858" ht="20" customHeight="1"/>
    <row r="6859" ht="20" customHeight="1"/>
    <row r="6860" ht="20" customHeight="1"/>
    <row r="6861" ht="20" customHeight="1"/>
    <row r="6862" ht="20" customHeight="1"/>
    <row r="6863" ht="20" customHeight="1"/>
    <row r="6864" ht="20" customHeight="1"/>
    <row r="6865" ht="20" customHeight="1"/>
    <row r="6866" ht="20" customHeight="1"/>
    <row r="6867" ht="20" customHeight="1"/>
    <row r="6868" ht="20" customHeight="1"/>
    <row r="6869" ht="20" customHeight="1"/>
    <row r="6870" ht="20" customHeight="1"/>
    <row r="6871" ht="20" customHeight="1"/>
    <row r="6872" ht="20" customHeight="1"/>
    <row r="6873" ht="20" customHeight="1"/>
    <row r="6874" ht="20" customHeight="1"/>
    <row r="6875" ht="20" customHeight="1"/>
    <row r="6876" ht="20" customHeight="1"/>
    <row r="6877" ht="20" customHeight="1"/>
    <row r="6878" ht="20" customHeight="1"/>
    <row r="6879" ht="20" customHeight="1"/>
    <row r="6880" ht="20" customHeight="1"/>
    <row r="6881" ht="20" customHeight="1"/>
    <row r="6882" ht="20" customHeight="1"/>
    <row r="6883" ht="20" customHeight="1"/>
    <row r="6884" ht="20" customHeight="1"/>
    <row r="6885" ht="20" customHeight="1"/>
    <row r="6886" ht="20" customHeight="1"/>
    <row r="6887" ht="20" customHeight="1"/>
    <row r="6888" ht="20" customHeight="1"/>
    <row r="6889" ht="20" customHeight="1"/>
    <row r="6890" ht="20" customHeight="1"/>
    <row r="6891" ht="20" customHeight="1"/>
    <row r="6892" ht="20" customHeight="1"/>
    <row r="6893" ht="20" customHeight="1"/>
    <row r="6894" ht="20" customHeight="1"/>
    <row r="6895" ht="20" customHeight="1"/>
    <row r="6896" ht="20" customHeight="1"/>
    <row r="6897" ht="20" customHeight="1"/>
    <row r="6898" ht="20" customHeight="1"/>
    <row r="6899" ht="20" customHeight="1"/>
    <row r="6900" ht="20" customHeight="1"/>
    <row r="6901" ht="20" customHeight="1"/>
    <row r="6902" ht="20" customHeight="1"/>
    <row r="6903" ht="20" customHeight="1"/>
    <row r="6904" ht="20" customHeight="1"/>
    <row r="6905" ht="20" customHeight="1"/>
    <row r="6906" ht="20" customHeight="1"/>
    <row r="6907" ht="20" customHeight="1"/>
    <row r="6908" ht="20" customHeight="1"/>
    <row r="6909" ht="20" customHeight="1"/>
    <row r="6910" ht="20" customHeight="1"/>
    <row r="6911" ht="20" customHeight="1"/>
    <row r="6912" ht="20" customHeight="1"/>
    <row r="6913" ht="20" customHeight="1"/>
    <row r="6914" ht="20" customHeight="1"/>
    <row r="6915" ht="20" customHeight="1"/>
    <row r="6916" ht="20" customHeight="1"/>
    <row r="6917" ht="20" customHeight="1"/>
    <row r="6918" ht="20" customHeight="1"/>
    <row r="6919" ht="20" customHeight="1"/>
    <row r="6920" ht="20" customHeight="1"/>
    <row r="6921" ht="20" customHeight="1"/>
    <row r="6922" ht="20" customHeight="1"/>
    <row r="6923" ht="20" customHeight="1"/>
    <row r="6924" ht="20" customHeight="1"/>
    <row r="6925" ht="20" customHeight="1"/>
    <row r="6926" ht="20" customHeight="1"/>
    <row r="6927" ht="20" customHeight="1"/>
    <row r="6928" ht="20" customHeight="1"/>
    <row r="6929" ht="20" customHeight="1"/>
    <row r="6930" ht="20" customHeight="1"/>
    <row r="6931" ht="20" customHeight="1"/>
    <row r="6932" ht="20" customHeight="1"/>
    <row r="6933" ht="20" customHeight="1"/>
    <row r="6934" ht="20" customHeight="1"/>
    <row r="6935" ht="20" customHeight="1"/>
    <row r="6936" ht="20" customHeight="1"/>
    <row r="6937" ht="20" customHeight="1"/>
    <row r="6938" ht="20" customHeight="1"/>
    <row r="6939" ht="20" customHeight="1"/>
    <row r="6940" ht="20" customHeight="1"/>
    <row r="6941" ht="20" customHeight="1"/>
    <row r="6942" ht="20" customHeight="1"/>
    <row r="6943" ht="20" customHeight="1"/>
    <row r="6944" ht="20" customHeight="1"/>
    <row r="6945" ht="20" customHeight="1"/>
    <row r="6946" ht="20" customHeight="1"/>
    <row r="6947" ht="20" customHeight="1"/>
    <row r="6948" ht="20" customHeight="1"/>
    <row r="6949" ht="20" customHeight="1"/>
    <row r="6950" ht="20" customHeight="1"/>
    <row r="6951" ht="20" customHeight="1"/>
    <row r="6952" ht="20" customHeight="1"/>
    <row r="6953" ht="20" customHeight="1"/>
    <row r="6954" ht="20" customHeight="1"/>
    <row r="6955" ht="20" customHeight="1"/>
    <row r="6956" ht="20" customHeight="1"/>
    <row r="6957" ht="20" customHeight="1"/>
    <row r="6958" ht="20" customHeight="1"/>
    <row r="6959" ht="20" customHeight="1"/>
    <row r="6960" ht="20" customHeight="1"/>
    <row r="6961" ht="20" customHeight="1"/>
    <row r="6962" ht="20" customHeight="1"/>
    <row r="6963" ht="20" customHeight="1"/>
    <row r="6964" ht="20" customHeight="1"/>
    <row r="6965" ht="20" customHeight="1"/>
    <row r="6966" ht="20" customHeight="1"/>
    <row r="6967" ht="20" customHeight="1"/>
    <row r="6968" ht="20" customHeight="1"/>
    <row r="6969" ht="20" customHeight="1"/>
    <row r="6970" ht="20" customHeight="1"/>
    <row r="6971" ht="20" customHeight="1"/>
    <row r="6972" ht="20" customHeight="1"/>
    <row r="6973" ht="20" customHeight="1"/>
    <row r="6974" ht="20" customHeight="1"/>
    <row r="6975" ht="20" customHeight="1"/>
    <row r="6976" ht="20" customHeight="1"/>
    <row r="6977" ht="20" customHeight="1"/>
    <row r="6978" ht="20" customHeight="1"/>
    <row r="6979" ht="20" customHeight="1"/>
    <row r="6980" ht="20" customHeight="1"/>
    <row r="6981" ht="20" customHeight="1"/>
    <row r="6982" ht="20" customHeight="1"/>
    <row r="6983" ht="20" customHeight="1"/>
    <row r="6984" ht="20" customHeight="1"/>
    <row r="6985" ht="20" customHeight="1"/>
    <row r="6986" ht="20" customHeight="1"/>
    <row r="6987" ht="20" customHeight="1"/>
    <row r="6988" ht="20" customHeight="1"/>
    <row r="6989" ht="20" customHeight="1"/>
    <row r="6990" ht="20" customHeight="1"/>
    <row r="6991" ht="20" customHeight="1"/>
    <row r="6992" ht="20" customHeight="1"/>
    <row r="6993" ht="20" customHeight="1"/>
    <row r="6994" ht="20" customHeight="1"/>
    <row r="6995" ht="20" customHeight="1"/>
    <row r="6996" ht="20" customHeight="1"/>
    <row r="6997" ht="20" customHeight="1"/>
    <row r="6998" ht="20" customHeight="1"/>
    <row r="6999" ht="20" customHeight="1"/>
    <row r="7000" ht="20" customHeight="1"/>
    <row r="7001" ht="20" customHeight="1"/>
    <row r="7002" ht="20" customHeight="1"/>
    <row r="7003" ht="20" customHeight="1"/>
    <row r="7004" ht="20" customHeight="1"/>
    <row r="7005" ht="20" customHeight="1"/>
    <row r="7006" ht="20" customHeight="1"/>
    <row r="7007" ht="20" customHeight="1"/>
    <row r="7008" ht="20" customHeight="1"/>
    <row r="7009" ht="20" customHeight="1"/>
    <row r="7010" ht="20" customHeight="1"/>
    <row r="7011" ht="20" customHeight="1"/>
    <row r="7012" ht="20" customHeight="1"/>
    <row r="7013" ht="20" customHeight="1"/>
    <row r="7014" ht="20" customHeight="1"/>
    <row r="7015" ht="20" customHeight="1"/>
    <row r="7016" ht="20" customHeight="1"/>
    <row r="7017" ht="20" customHeight="1"/>
    <row r="7018" ht="20" customHeight="1"/>
    <row r="7019" ht="20" customHeight="1"/>
    <row r="7020" ht="20" customHeight="1"/>
    <row r="7021" ht="20" customHeight="1"/>
    <row r="7022" ht="20" customHeight="1"/>
    <row r="7023" ht="20" customHeight="1"/>
    <row r="7024" ht="20" customHeight="1"/>
    <row r="7025" ht="20" customHeight="1"/>
    <row r="7026" ht="20" customHeight="1"/>
    <row r="7027" ht="20" customHeight="1"/>
    <row r="7028" ht="20" customHeight="1"/>
    <row r="7029" ht="20" customHeight="1"/>
    <row r="7030" ht="20" customHeight="1"/>
    <row r="7031" ht="20" customHeight="1"/>
    <row r="7032" ht="20" customHeight="1"/>
    <row r="7033" ht="20" customHeight="1"/>
    <row r="7034" ht="20" customHeight="1"/>
    <row r="7035" ht="20" customHeight="1"/>
    <row r="7036" ht="20" customHeight="1"/>
    <row r="7037" ht="20" customHeight="1"/>
    <row r="7038" ht="20" customHeight="1"/>
    <row r="7039" ht="20" customHeight="1"/>
    <row r="7040" ht="20" customHeight="1"/>
    <row r="7041" ht="20" customHeight="1"/>
    <row r="7042" ht="20" customHeight="1"/>
    <row r="7043" ht="20" customHeight="1"/>
    <row r="7044" ht="20" customHeight="1"/>
    <row r="7045" ht="20" customHeight="1"/>
    <row r="7046" ht="20" customHeight="1"/>
    <row r="7047" ht="20" customHeight="1"/>
    <row r="7048" ht="20" customHeight="1"/>
    <row r="7049" ht="20" customHeight="1"/>
    <row r="7050" ht="20" customHeight="1"/>
    <row r="7051" ht="20" customHeight="1"/>
    <row r="7052" ht="20" customHeight="1"/>
    <row r="7053" ht="20" customHeight="1"/>
    <row r="7054" ht="20" customHeight="1"/>
    <row r="7055" ht="20" customHeight="1"/>
    <row r="7056" ht="20" customHeight="1"/>
    <row r="7057" ht="20" customHeight="1"/>
    <row r="7058" ht="20" customHeight="1"/>
    <row r="7059" ht="20" customHeight="1"/>
    <row r="7060" ht="20" customHeight="1"/>
    <row r="7061" ht="20" customHeight="1"/>
    <row r="7062" ht="20" customHeight="1"/>
    <row r="7063" ht="20" customHeight="1"/>
    <row r="7064" ht="20" customHeight="1"/>
    <row r="7065" ht="20" customHeight="1"/>
    <row r="7066" ht="20" customHeight="1"/>
    <row r="7067" ht="20" customHeight="1"/>
    <row r="7068" ht="20" customHeight="1"/>
    <row r="7069" ht="20" customHeight="1"/>
    <row r="7070" ht="20" customHeight="1"/>
    <row r="7071" ht="20" customHeight="1"/>
    <row r="7072" ht="20" customHeight="1"/>
    <row r="7073" ht="20" customHeight="1"/>
    <row r="7074" ht="20" customHeight="1"/>
    <row r="7075" ht="20" customHeight="1"/>
    <row r="7076" ht="20" customHeight="1"/>
    <row r="7077" ht="20" customHeight="1"/>
    <row r="7078" ht="20" customHeight="1"/>
    <row r="7079" ht="20" customHeight="1"/>
    <row r="7080" ht="20" customHeight="1"/>
    <row r="7081" ht="20" customHeight="1"/>
    <row r="7082" ht="20" customHeight="1"/>
    <row r="7083" ht="20" customHeight="1"/>
    <row r="7084" ht="20" customHeight="1"/>
    <row r="7085" ht="20" customHeight="1"/>
    <row r="7086" ht="20" customHeight="1"/>
    <row r="7087" ht="20" customHeight="1"/>
    <row r="7088" ht="20" customHeight="1"/>
    <row r="7089" ht="20" customHeight="1"/>
    <row r="7090" ht="20" customHeight="1"/>
    <row r="7091" ht="20" customHeight="1"/>
    <row r="7092" ht="20" customHeight="1"/>
    <row r="7093" ht="20" customHeight="1"/>
    <row r="7094" ht="20" customHeight="1"/>
    <row r="7095" ht="20" customHeight="1"/>
    <row r="7096" ht="20" customHeight="1"/>
    <row r="7097" ht="20" customHeight="1"/>
    <row r="7098" ht="20" customHeight="1"/>
    <row r="7099" ht="20" customHeight="1"/>
    <row r="7100" ht="20" customHeight="1"/>
    <row r="7101" ht="20" customHeight="1"/>
    <row r="7102" ht="20" customHeight="1"/>
    <row r="7103" ht="20" customHeight="1"/>
    <row r="7104" ht="20" customHeight="1"/>
    <row r="7105" ht="20" customHeight="1"/>
    <row r="7106" ht="20" customHeight="1"/>
    <row r="7107" ht="20" customHeight="1"/>
    <row r="7108" ht="20" customHeight="1"/>
    <row r="7109" ht="20" customHeight="1"/>
    <row r="7110" ht="20" customHeight="1"/>
    <row r="7111" ht="20" customHeight="1"/>
    <row r="7112" ht="20" customHeight="1"/>
    <row r="7113" ht="20" customHeight="1"/>
    <row r="7114" ht="20" customHeight="1"/>
    <row r="7115" ht="20" customHeight="1"/>
    <row r="7116" ht="20" customHeight="1"/>
    <row r="7117" ht="20" customHeight="1"/>
    <row r="7118" ht="20" customHeight="1"/>
    <row r="7119" ht="20" customHeight="1"/>
    <row r="7120" ht="20" customHeight="1"/>
    <row r="7121" ht="20" customHeight="1"/>
    <row r="7122" ht="20" customHeight="1"/>
    <row r="7123" ht="20" customHeight="1"/>
    <row r="7124" ht="20" customHeight="1"/>
    <row r="7125" ht="20" customHeight="1"/>
    <row r="7126" ht="20" customHeight="1"/>
    <row r="7127" ht="20" customHeight="1"/>
    <row r="7128" ht="20" customHeight="1"/>
    <row r="7129" ht="20" customHeight="1"/>
    <row r="7130" ht="20" customHeight="1"/>
    <row r="7131" ht="20" customHeight="1"/>
    <row r="7132" ht="20" customHeight="1"/>
    <row r="7133" ht="20" customHeight="1"/>
    <row r="7134" ht="20" customHeight="1"/>
    <row r="7135" ht="20" customHeight="1"/>
    <row r="7136" ht="20" customHeight="1"/>
    <row r="7137" ht="20" customHeight="1"/>
    <row r="7138" ht="20" customHeight="1"/>
    <row r="7139" ht="20" customHeight="1"/>
    <row r="7140" ht="20" customHeight="1"/>
    <row r="7141" ht="20" customHeight="1"/>
    <row r="7142" ht="20" customHeight="1"/>
    <row r="7143" ht="20" customHeight="1"/>
    <row r="7144" ht="20" customHeight="1"/>
    <row r="7145" ht="20" customHeight="1"/>
    <row r="7146" ht="20" customHeight="1"/>
    <row r="7147" ht="20" customHeight="1"/>
    <row r="7148" ht="20" customHeight="1"/>
    <row r="7149" ht="20" customHeight="1"/>
    <row r="7150" ht="20" customHeight="1"/>
    <row r="7151" ht="20" customHeight="1"/>
    <row r="7152" ht="20" customHeight="1"/>
    <row r="7153" ht="20" customHeight="1"/>
    <row r="7154" ht="20" customHeight="1"/>
    <row r="7155" ht="20" customHeight="1"/>
    <row r="7156" ht="20" customHeight="1"/>
    <row r="7157" ht="20" customHeight="1"/>
    <row r="7158" ht="20" customHeight="1"/>
    <row r="7159" ht="20" customHeight="1"/>
    <row r="7160" ht="20" customHeight="1"/>
    <row r="7161" ht="20" customHeight="1"/>
    <row r="7162" ht="20" customHeight="1"/>
    <row r="7163" ht="20" customHeight="1"/>
    <row r="7164" ht="20" customHeight="1"/>
    <row r="7165" ht="20" customHeight="1"/>
    <row r="7166" ht="20" customHeight="1"/>
    <row r="7167" ht="20" customHeight="1"/>
    <row r="7168" ht="20" customHeight="1"/>
    <row r="7169" ht="20" customHeight="1"/>
    <row r="7170" ht="20" customHeight="1"/>
    <row r="7171" ht="20" customHeight="1"/>
    <row r="7172" ht="20" customHeight="1"/>
    <row r="7173" ht="20" customHeight="1"/>
    <row r="7174" ht="20" customHeight="1"/>
    <row r="7175" ht="20" customHeight="1"/>
    <row r="7176" ht="20" customHeight="1"/>
    <row r="7177" ht="20" customHeight="1"/>
    <row r="7178" ht="20" customHeight="1"/>
    <row r="7179" ht="20" customHeight="1"/>
    <row r="7180" ht="20" customHeight="1"/>
    <row r="7181" ht="20" customHeight="1"/>
    <row r="7182" ht="20" customHeight="1"/>
    <row r="7183" ht="20" customHeight="1"/>
    <row r="7184" ht="20" customHeight="1"/>
    <row r="7185" ht="20" customHeight="1"/>
    <row r="7186" ht="20" customHeight="1"/>
    <row r="7187" ht="20" customHeight="1"/>
    <row r="7188" ht="20" customHeight="1"/>
    <row r="7189" ht="20" customHeight="1"/>
    <row r="7190" ht="20" customHeight="1"/>
    <row r="7191" ht="20" customHeight="1"/>
    <row r="7192" ht="20" customHeight="1"/>
    <row r="7193" ht="20" customHeight="1"/>
    <row r="7194" ht="20" customHeight="1"/>
    <row r="7195" ht="20" customHeight="1"/>
    <row r="7196" ht="20" customHeight="1"/>
    <row r="7197" ht="20" customHeight="1"/>
    <row r="7198" ht="20" customHeight="1"/>
    <row r="7199" ht="20" customHeight="1"/>
    <row r="7200" ht="20" customHeight="1"/>
    <row r="7201" ht="20" customHeight="1"/>
    <row r="7202" ht="20" customHeight="1"/>
    <row r="7203" ht="20" customHeight="1"/>
    <row r="7204" ht="20" customHeight="1"/>
    <row r="7205" ht="20" customHeight="1"/>
    <row r="7206" ht="20" customHeight="1"/>
    <row r="7207" ht="20" customHeight="1"/>
    <row r="7208" ht="20" customHeight="1"/>
    <row r="7209" ht="20" customHeight="1"/>
    <row r="7210" ht="20" customHeight="1"/>
    <row r="7211" ht="20" customHeight="1"/>
    <row r="7212" ht="20" customHeight="1"/>
    <row r="7213" ht="20" customHeight="1"/>
    <row r="7214" ht="20" customHeight="1"/>
    <row r="7215" ht="20" customHeight="1"/>
    <row r="7216" ht="20" customHeight="1"/>
    <row r="7217" ht="20" customHeight="1"/>
    <row r="7218" ht="20" customHeight="1"/>
    <row r="7219" ht="20" customHeight="1"/>
    <row r="7220" ht="20" customHeight="1"/>
    <row r="7221" ht="20" customHeight="1"/>
    <row r="7222" ht="20" customHeight="1"/>
    <row r="7223" ht="20" customHeight="1"/>
    <row r="7224" ht="20" customHeight="1"/>
    <row r="7225" ht="20" customHeight="1"/>
    <row r="7226" ht="20" customHeight="1"/>
    <row r="7227" ht="20" customHeight="1"/>
    <row r="7228" ht="20" customHeight="1"/>
    <row r="7229" ht="20" customHeight="1"/>
    <row r="7230" ht="20" customHeight="1"/>
    <row r="7231" ht="20" customHeight="1"/>
    <row r="7232" ht="20" customHeight="1"/>
    <row r="7233" ht="20" customHeight="1"/>
    <row r="7234" ht="20" customHeight="1"/>
    <row r="7235" ht="20" customHeight="1"/>
    <row r="7236" ht="20" customHeight="1"/>
    <row r="7237" ht="20" customHeight="1"/>
    <row r="7238" ht="20" customHeight="1"/>
    <row r="7239" ht="20" customHeight="1"/>
    <row r="7240" ht="20" customHeight="1"/>
    <row r="7241" ht="20" customHeight="1"/>
    <row r="7242" ht="20" customHeight="1"/>
    <row r="7243" ht="20" customHeight="1"/>
    <row r="7244" ht="20" customHeight="1"/>
    <row r="7245" ht="20" customHeight="1"/>
    <row r="7246" ht="20" customHeight="1"/>
    <row r="7247" ht="20" customHeight="1"/>
    <row r="7248" ht="20" customHeight="1"/>
    <row r="7249" ht="20" customHeight="1"/>
    <row r="7250" ht="20" customHeight="1"/>
    <row r="7251" ht="20" customHeight="1"/>
    <row r="7252" ht="20" customHeight="1"/>
    <row r="7253" ht="20" customHeight="1"/>
    <row r="7254" ht="20" customHeight="1"/>
    <row r="7255" ht="20" customHeight="1"/>
    <row r="7256" ht="20" customHeight="1"/>
    <row r="7257" ht="20" customHeight="1"/>
    <row r="7258" ht="20" customHeight="1"/>
    <row r="7259" ht="20" customHeight="1"/>
    <row r="7260" ht="20" customHeight="1"/>
    <row r="7261" ht="20" customHeight="1"/>
    <row r="7262" ht="20" customHeight="1"/>
    <row r="7263" ht="20" customHeight="1"/>
    <row r="7264" ht="20" customHeight="1"/>
    <row r="7265" ht="20" customHeight="1"/>
    <row r="7266" ht="20" customHeight="1"/>
    <row r="7267" ht="20" customHeight="1"/>
    <row r="7268" ht="20" customHeight="1"/>
    <row r="7269" ht="20" customHeight="1"/>
    <row r="7270" ht="20" customHeight="1"/>
    <row r="7271" ht="20" customHeight="1"/>
    <row r="7272" ht="20" customHeight="1"/>
    <row r="7273" ht="20" customHeight="1"/>
    <row r="7274" ht="20" customHeight="1"/>
    <row r="7275" ht="20" customHeight="1"/>
    <row r="7276" ht="20" customHeight="1"/>
    <row r="7277" ht="20" customHeight="1"/>
    <row r="7278" ht="20" customHeight="1"/>
    <row r="7279" ht="20" customHeight="1"/>
    <row r="7280" ht="20" customHeight="1"/>
    <row r="7281" ht="20" customHeight="1"/>
    <row r="7282" ht="20" customHeight="1"/>
    <row r="7283" ht="20" customHeight="1"/>
    <row r="7284" ht="20" customHeight="1"/>
    <row r="7285" ht="20" customHeight="1"/>
    <row r="7286" ht="20" customHeight="1"/>
    <row r="7287" ht="20" customHeight="1"/>
    <row r="7288" ht="20" customHeight="1"/>
    <row r="7289" ht="20" customHeight="1"/>
    <row r="7290" ht="20" customHeight="1"/>
    <row r="7291" ht="20" customHeight="1"/>
    <row r="7292" ht="20" customHeight="1"/>
    <row r="7293" ht="20" customHeight="1"/>
    <row r="7294" ht="20" customHeight="1"/>
    <row r="7295" ht="20" customHeight="1"/>
    <row r="7296" ht="20" customHeight="1"/>
    <row r="7297" ht="20" customHeight="1"/>
    <row r="7298" ht="20" customHeight="1"/>
    <row r="7299" ht="20" customHeight="1"/>
    <row r="7300" ht="20" customHeight="1"/>
    <row r="7301" ht="20" customHeight="1"/>
    <row r="7302" ht="20" customHeight="1"/>
    <row r="7303" ht="20" customHeight="1"/>
    <row r="7304" ht="20" customHeight="1"/>
    <row r="7305" ht="20" customHeight="1"/>
    <row r="7306" ht="20" customHeight="1"/>
    <row r="7307" ht="20" customHeight="1"/>
    <row r="7308" ht="20" customHeight="1"/>
    <row r="7309" ht="20" customHeight="1"/>
    <row r="7310" ht="20" customHeight="1"/>
    <row r="7311" ht="20" customHeight="1"/>
    <row r="7312" ht="20" customHeight="1"/>
    <row r="7313" ht="20" customHeight="1"/>
    <row r="7314" ht="20" customHeight="1"/>
    <row r="7315" ht="20" customHeight="1"/>
    <row r="7316" ht="20" customHeight="1"/>
    <row r="7317" ht="20" customHeight="1"/>
    <row r="7318" ht="20" customHeight="1"/>
    <row r="7319" ht="20" customHeight="1"/>
    <row r="7320" ht="20" customHeight="1"/>
    <row r="7321" ht="20" customHeight="1"/>
    <row r="7322" ht="20" customHeight="1"/>
    <row r="7323" ht="20" customHeight="1"/>
    <row r="7324" ht="20" customHeight="1"/>
    <row r="7325" ht="20" customHeight="1"/>
    <row r="7326" ht="20" customHeight="1"/>
    <row r="7327" ht="20" customHeight="1"/>
    <row r="7328" ht="20" customHeight="1"/>
    <row r="7329" ht="20" customHeight="1"/>
    <row r="7330" ht="20" customHeight="1"/>
    <row r="7331" ht="20" customHeight="1"/>
    <row r="7332" ht="20" customHeight="1"/>
    <row r="7333" ht="20" customHeight="1"/>
    <row r="7334" ht="20" customHeight="1"/>
    <row r="7335" ht="20" customHeight="1"/>
    <row r="7336" ht="20" customHeight="1"/>
    <row r="7337" ht="20" customHeight="1"/>
    <row r="7338" ht="20" customHeight="1"/>
    <row r="7339" ht="20" customHeight="1"/>
    <row r="7340" ht="20" customHeight="1"/>
    <row r="7341" ht="20" customHeight="1"/>
    <row r="7342" ht="20" customHeight="1"/>
    <row r="7343" ht="20" customHeight="1"/>
    <row r="7344" ht="20" customHeight="1"/>
    <row r="7345" ht="20" customHeight="1"/>
    <row r="7346" ht="20" customHeight="1"/>
    <row r="7347" ht="20" customHeight="1"/>
    <row r="7348" ht="20" customHeight="1"/>
    <row r="7349" ht="20" customHeight="1"/>
    <row r="7350" ht="20" customHeight="1"/>
    <row r="7351" ht="20" customHeight="1"/>
    <row r="7352" ht="20" customHeight="1"/>
    <row r="7353" ht="20" customHeight="1"/>
    <row r="7354" ht="20" customHeight="1"/>
    <row r="7355" ht="20" customHeight="1"/>
    <row r="7356" ht="20" customHeight="1"/>
    <row r="7357" ht="20" customHeight="1"/>
    <row r="7358" ht="20" customHeight="1"/>
    <row r="7359" ht="20" customHeight="1"/>
    <row r="7360" ht="20" customHeight="1"/>
    <row r="7361" ht="20" customHeight="1"/>
    <row r="7362" ht="20" customHeight="1"/>
    <row r="7363" ht="20" customHeight="1"/>
    <row r="7364" ht="20" customHeight="1"/>
    <row r="7365" ht="20" customHeight="1"/>
    <row r="7366" ht="20" customHeight="1"/>
    <row r="7367" ht="20" customHeight="1"/>
    <row r="7368" ht="20" customHeight="1"/>
    <row r="7369" ht="20" customHeight="1"/>
    <row r="7370" ht="20" customHeight="1"/>
    <row r="7371" ht="20" customHeight="1"/>
    <row r="7372" ht="20" customHeight="1"/>
    <row r="7373" ht="20" customHeight="1"/>
    <row r="7374" ht="20" customHeight="1"/>
    <row r="7375" ht="20" customHeight="1"/>
    <row r="7376" ht="20" customHeight="1"/>
    <row r="7377" ht="20" customHeight="1"/>
    <row r="7378" ht="20" customHeight="1"/>
    <row r="7379" ht="20" customHeight="1"/>
    <row r="7380" ht="20" customHeight="1"/>
    <row r="7381" ht="20" customHeight="1"/>
    <row r="7382" ht="20" customHeight="1"/>
    <row r="7383" ht="20" customHeight="1"/>
    <row r="7384" ht="20" customHeight="1"/>
    <row r="7385" ht="20" customHeight="1"/>
    <row r="7386" ht="20" customHeight="1"/>
    <row r="7387" ht="20" customHeight="1"/>
    <row r="7388" ht="20" customHeight="1"/>
    <row r="7389" ht="20" customHeight="1"/>
    <row r="7390" ht="20" customHeight="1"/>
    <row r="7391" ht="20" customHeight="1"/>
    <row r="7392" ht="20" customHeight="1"/>
    <row r="7393" ht="20" customHeight="1"/>
    <row r="7394" ht="20" customHeight="1"/>
    <row r="7395" ht="20" customHeight="1"/>
    <row r="7396" ht="20" customHeight="1"/>
    <row r="7397" ht="20" customHeight="1"/>
    <row r="7398" ht="20" customHeight="1"/>
    <row r="7399" ht="20" customHeight="1"/>
    <row r="7400" ht="20" customHeight="1"/>
    <row r="7401" ht="20" customHeight="1"/>
    <row r="7402" ht="20" customHeight="1"/>
    <row r="7403" ht="20" customHeight="1"/>
    <row r="7404" ht="20" customHeight="1"/>
    <row r="7405" ht="20" customHeight="1"/>
    <row r="7406" ht="20" customHeight="1"/>
    <row r="7407" ht="20" customHeight="1"/>
    <row r="7408" ht="20" customHeight="1"/>
    <row r="7409" ht="20" customHeight="1"/>
    <row r="7410" ht="20" customHeight="1"/>
    <row r="7411" ht="20" customHeight="1"/>
    <row r="7412" ht="20" customHeight="1"/>
    <row r="7413" ht="20" customHeight="1"/>
    <row r="7414" ht="20" customHeight="1"/>
    <row r="7415" ht="20" customHeight="1"/>
    <row r="7416" ht="20" customHeight="1"/>
    <row r="7417" ht="20" customHeight="1"/>
    <row r="7418" ht="20" customHeight="1"/>
    <row r="7419" ht="20" customHeight="1"/>
    <row r="7420" ht="20" customHeight="1"/>
    <row r="7421" ht="20" customHeight="1"/>
    <row r="7422" ht="20" customHeight="1"/>
    <row r="7423" ht="20" customHeight="1"/>
    <row r="7424" ht="20" customHeight="1"/>
    <row r="7425" ht="20" customHeight="1"/>
    <row r="7426" ht="20" customHeight="1"/>
    <row r="7427" ht="20" customHeight="1"/>
    <row r="7428" ht="20" customHeight="1"/>
    <row r="7429" ht="20" customHeight="1"/>
    <row r="7430" ht="20" customHeight="1"/>
    <row r="7431" ht="20" customHeight="1"/>
    <row r="7432" ht="20" customHeight="1"/>
    <row r="7433" ht="20" customHeight="1"/>
    <row r="7434" ht="20" customHeight="1"/>
    <row r="7435" ht="20" customHeight="1"/>
    <row r="7436" ht="20" customHeight="1"/>
    <row r="7437" ht="20" customHeight="1"/>
    <row r="7438" ht="20" customHeight="1"/>
    <row r="7439" ht="20" customHeight="1"/>
    <row r="7440" ht="20" customHeight="1"/>
    <row r="7441" ht="20" customHeight="1"/>
    <row r="7442" ht="20" customHeight="1"/>
    <row r="7443" ht="20" customHeight="1"/>
    <row r="7444" ht="20" customHeight="1"/>
    <row r="7445" ht="20" customHeight="1"/>
    <row r="7446" ht="20" customHeight="1"/>
    <row r="7447" ht="20" customHeight="1"/>
    <row r="7448" ht="20" customHeight="1"/>
    <row r="7449" ht="20" customHeight="1"/>
    <row r="7450" ht="20" customHeight="1"/>
    <row r="7451" ht="20" customHeight="1"/>
    <row r="7452" ht="20" customHeight="1"/>
    <row r="7453" ht="20" customHeight="1"/>
    <row r="7454" ht="20" customHeight="1"/>
    <row r="7455" ht="20" customHeight="1"/>
    <row r="7456" ht="20" customHeight="1"/>
    <row r="7457" ht="20" customHeight="1"/>
    <row r="7458" ht="20" customHeight="1"/>
    <row r="7459" ht="20" customHeight="1"/>
    <row r="7460" ht="20" customHeight="1"/>
    <row r="7461" ht="20" customHeight="1"/>
    <row r="7462" ht="20" customHeight="1"/>
    <row r="7463" ht="20" customHeight="1"/>
    <row r="7464" ht="20" customHeight="1"/>
    <row r="7465" ht="20" customHeight="1"/>
    <row r="7466" ht="20" customHeight="1"/>
    <row r="7467" ht="20" customHeight="1"/>
    <row r="7468" ht="20" customHeight="1"/>
    <row r="7469" ht="20" customHeight="1"/>
    <row r="7470" ht="20" customHeight="1"/>
    <row r="7471" ht="20" customHeight="1"/>
    <row r="7472" ht="20" customHeight="1"/>
    <row r="7473" ht="20" customHeight="1"/>
    <row r="7474" ht="20" customHeight="1"/>
    <row r="7475" ht="20" customHeight="1"/>
    <row r="7476" ht="20" customHeight="1"/>
    <row r="7477" ht="20" customHeight="1"/>
    <row r="7478" ht="20" customHeight="1"/>
    <row r="7479" ht="20" customHeight="1"/>
    <row r="7480" ht="20" customHeight="1"/>
    <row r="7481" ht="20" customHeight="1"/>
    <row r="7482" ht="20" customHeight="1"/>
    <row r="7483" ht="20" customHeight="1"/>
    <row r="7484" ht="20" customHeight="1"/>
    <row r="7485" ht="20" customHeight="1"/>
    <row r="7486" ht="20" customHeight="1"/>
    <row r="7487" ht="20" customHeight="1"/>
    <row r="7488" ht="20" customHeight="1"/>
    <row r="7489" ht="20" customHeight="1"/>
    <row r="7490" ht="20" customHeight="1"/>
    <row r="7491" ht="20" customHeight="1"/>
    <row r="7492" ht="20" customHeight="1"/>
    <row r="7493" ht="20" customHeight="1"/>
    <row r="7494" ht="20" customHeight="1"/>
    <row r="7495" ht="20" customHeight="1"/>
    <row r="7496" ht="20" customHeight="1"/>
    <row r="7497" ht="20" customHeight="1"/>
    <row r="7498" ht="20" customHeight="1"/>
    <row r="7499" ht="20" customHeight="1"/>
    <row r="7500" ht="20" customHeight="1"/>
    <row r="7501" ht="20" customHeight="1"/>
    <row r="7502" ht="20" customHeight="1"/>
    <row r="7503" ht="20" customHeight="1"/>
    <row r="7504" ht="20" customHeight="1"/>
    <row r="7505" ht="20" customHeight="1"/>
    <row r="7506" ht="20" customHeight="1"/>
    <row r="7507" ht="20" customHeight="1"/>
    <row r="7508" ht="20" customHeight="1"/>
    <row r="7509" ht="20" customHeight="1"/>
    <row r="7510" ht="20" customHeight="1"/>
    <row r="7511" ht="20" customHeight="1"/>
    <row r="7512" ht="20" customHeight="1"/>
    <row r="7513" ht="20" customHeight="1"/>
    <row r="7514" ht="20" customHeight="1"/>
    <row r="7515" ht="20" customHeight="1"/>
    <row r="7516" ht="20" customHeight="1"/>
    <row r="7517" ht="20" customHeight="1"/>
    <row r="7518" ht="20" customHeight="1"/>
    <row r="7519" ht="20" customHeight="1"/>
    <row r="7520" ht="20" customHeight="1"/>
    <row r="7521" ht="20" customHeight="1"/>
    <row r="7522" ht="20" customHeight="1"/>
    <row r="7523" ht="20" customHeight="1"/>
    <row r="7524" ht="20" customHeight="1"/>
    <row r="7525" ht="20" customHeight="1"/>
    <row r="7526" ht="20" customHeight="1"/>
    <row r="7527" ht="20" customHeight="1"/>
    <row r="7528" ht="20" customHeight="1"/>
    <row r="7529" ht="20" customHeight="1"/>
    <row r="7530" ht="20" customHeight="1"/>
    <row r="7531" ht="20" customHeight="1"/>
    <row r="7532" ht="20" customHeight="1"/>
    <row r="7533" ht="20" customHeight="1"/>
    <row r="7534" ht="20" customHeight="1"/>
    <row r="7535" ht="20" customHeight="1"/>
    <row r="7536" ht="20" customHeight="1"/>
    <row r="7537" ht="20" customHeight="1"/>
    <row r="7538" ht="20" customHeight="1"/>
    <row r="7539" ht="20" customHeight="1"/>
    <row r="7540" ht="20" customHeight="1"/>
    <row r="7541" ht="20" customHeight="1"/>
    <row r="7542" ht="20" customHeight="1"/>
    <row r="7543" ht="20" customHeight="1"/>
    <row r="7544" ht="20" customHeight="1"/>
    <row r="7545" ht="20" customHeight="1"/>
    <row r="7546" ht="20" customHeight="1"/>
    <row r="7547" ht="20" customHeight="1"/>
    <row r="7548" ht="20" customHeight="1"/>
    <row r="7549" ht="20" customHeight="1"/>
    <row r="7550" ht="20" customHeight="1"/>
    <row r="7551" ht="20" customHeight="1"/>
    <row r="7552" ht="20" customHeight="1"/>
    <row r="7553" ht="20" customHeight="1"/>
    <row r="7554" ht="20" customHeight="1"/>
    <row r="7555" ht="20" customHeight="1"/>
    <row r="7556" ht="20" customHeight="1"/>
    <row r="7557" ht="20" customHeight="1"/>
    <row r="7558" ht="20" customHeight="1"/>
    <row r="7559" ht="20" customHeight="1"/>
    <row r="7560" ht="20" customHeight="1"/>
    <row r="7561" ht="20" customHeight="1"/>
    <row r="7562" ht="20" customHeight="1"/>
    <row r="7563" ht="20" customHeight="1"/>
    <row r="7564" ht="20" customHeight="1"/>
    <row r="7565" ht="20" customHeight="1"/>
    <row r="7566" ht="20" customHeight="1"/>
    <row r="7567" ht="20" customHeight="1"/>
    <row r="7568" ht="20" customHeight="1"/>
    <row r="7569" ht="20" customHeight="1"/>
    <row r="7570" ht="20" customHeight="1"/>
    <row r="7571" ht="20" customHeight="1"/>
    <row r="7572" ht="20" customHeight="1"/>
    <row r="7573" ht="20" customHeight="1"/>
    <row r="7574" ht="20" customHeight="1"/>
    <row r="7575" ht="20" customHeight="1"/>
    <row r="7576" ht="20" customHeight="1"/>
    <row r="7577" ht="20" customHeight="1"/>
    <row r="7578" ht="20" customHeight="1"/>
    <row r="7579" ht="20" customHeight="1"/>
    <row r="7580" ht="20" customHeight="1"/>
    <row r="7581" ht="20" customHeight="1"/>
    <row r="7582" ht="20" customHeight="1"/>
    <row r="7583" ht="20" customHeight="1"/>
    <row r="7584" ht="20" customHeight="1"/>
    <row r="7585" ht="20" customHeight="1"/>
    <row r="7586" ht="20" customHeight="1"/>
    <row r="7587" ht="20" customHeight="1"/>
    <row r="7588" ht="20" customHeight="1"/>
    <row r="7589" ht="20" customHeight="1"/>
    <row r="7590" ht="20" customHeight="1"/>
    <row r="7591" ht="20" customHeight="1"/>
    <row r="7592" ht="20" customHeight="1"/>
    <row r="7593" ht="20" customHeight="1"/>
    <row r="7594" ht="20" customHeight="1"/>
    <row r="7595" ht="20" customHeight="1"/>
    <row r="7596" ht="20" customHeight="1"/>
    <row r="7597" ht="20" customHeight="1"/>
    <row r="7598" ht="20" customHeight="1"/>
    <row r="7599" ht="20" customHeight="1"/>
    <row r="7600" ht="20" customHeight="1"/>
    <row r="7601" ht="20" customHeight="1"/>
    <row r="7602" ht="20" customHeight="1"/>
    <row r="7603" ht="20" customHeight="1"/>
    <row r="7604" ht="20" customHeight="1"/>
    <row r="7605" ht="20" customHeight="1"/>
    <row r="7606" ht="20" customHeight="1"/>
    <row r="7607" ht="20" customHeight="1"/>
    <row r="7608" ht="20" customHeight="1"/>
    <row r="7609" ht="20" customHeight="1"/>
    <row r="7610" ht="20" customHeight="1"/>
    <row r="7611" ht="20" customHeight="1"/>
    <row r="7612" ht="20" customHeight="1"/>
    <row r="7613" ht="20" customHeight="1"/>
    <row r="7614" ht="20" customHeight="1"/>
    <row r="7615" ht="20" customHeight="1"/>
    <row r="7616" ht="20" customHeight="1"/>
    <row r="7617" ht="20" customHeight="1"/>
    <row r="7618" ht="20" customHeight="1"/>
    <row r="7619" ht="20" customHeight="1"/>
    <row r="7620" ht="20" customHeight="1"/>
    <row r="7621" ht="20" customHeight="1"/>
    <row r="7622" ht="20" customHeight="1"/>
    <row r="7623" ht="20" customHeight="1"/>
    <row r="7624" ht="20" customHeight="1"/>
    <row r="7625" ht="20" customHeight="1"/>
    <row r="7626" ht="20" customHeight="1"/>
    <row r="7627" ht="20" customHeight="1"/>
    <row r="7628" ht="20" customHeight="1"/>
    <row r="7629" ht="20" customHeight="1"/>
    <row r="7630" ht="20" customHeight="1"/>
    <row r="7631" ht="20" customHeight="1"/>
    <row r="7632" ht="20" customHeight="1"/>
    <row r="7633" ht="20" customHeight="1"/>
    <row r="7634" ht="20" customHeight="1"/>
    <row r="7635" ht="20" customHeight="1"/>
    <row r="7636" ht="20" customHeight="1"/>
    <row r="7637" ht="20" customHeight="1"/>
    <row r="7638" ht="20" customHeight="1"/>
    <row r="7639" ht="20" customHeight="1"/>
    <row r="7640" ht="20" customHeight="1"/>
    <row r="7641" ht="20" customHeight="1"/>
    <row r="7642" ht="20" customHeight="1"/>
    <row r="7643" ht="20" customHeight="1"/>
    <row r="7644" ht="20" customHeight="1"/>
    <row r="7645" ht="20" customHeight="1"/>
    <row r="7646" ht="20" customHeight="1"/>
    <row r="7647" ht="20" customHeight="1"/>
    <row r="7648" ht="20" customHeight="1"/>
    <row r="7649" ht="20" customHeight="1"/>
    <row r="7650" ht="20" customHeight="1"/>
    <row r="7651" ht="20" customHeight="1"/>
    <row r="7652" ht="20" customHeight="1"/>
    <row r="7653" ht="20" customHeight="1"/>
    <row r="7654" ht="20" customHeight="1"/>
    <row r="7655" ht="20" customHeight="1"/>
    <row r="7656" ht="20" customHeight="1"/>
    <row r="7657" ht="20" customHeight="1"/>
    <row r="7658" ht="20" customHeight="1"/>
    <row r="7659" ht="20" customHeight="1"/>
    <row r="7660" ht="20" customHeight="1"/>
    <row r="7661" ht="20" customHeight="1"/>
    <row r="7662" ht="20" customHeight="1"/>
    <row r="7663" ht="20" customHeight="1"/>
    <row r="7664" ht="20" customHeight="1"/>
    <row r="7665" ht="20" customHeight="1"/>
    <row r="7666" ht="20" customHeight="1"/>
    <row r="7667" ht="20" customHeight="1"/>
    <row r="7668" ht="20" customHeight="1"/>
    <row r="7669" ht="20" customHeight="1"/>
    <row r="7670" ht="20" customHeight="1"/>
    <row r="7671" ht="20" customHeight="1"/>
    <row r="7672" ht="20" customHeight="1"/>
    <row r="7673" ht="20" customHeight="1"/>
    <row r="7674" ht="20" customHeight="1"/>
    <row r="7675" ht="20" customHeight="1"/>
    <row r="7676" ht="20" customHeight="1"/>
    <row r="7677" ht="20" customHeight="1"/>
    <row r="7678" ht="20" customHeight="1"/>
    <row r="7679" ht="20" customHeight="1"/>
    <row r="7680" ht="20" customHeight="1"/>
    <row r="7681" ht="20" customHeight="1"/>
    <row r="7682" ht="20" customHeight="1"/>
    <row r="7683" ht="20" customHeight="1"/>
    <row r="7684" ht="20" customHeight="1"/>
    <row r="7685" ht="20" customHeight="1"/>
    <row r="7686" ht="20" customHeight="1"/>
    <row r="7687" ht="20" customHeight="1"/>
    <row r="7688" ht="20" customHeight="1"/>
    <row r="7689" ht="20" customHeight="1"/>
    <row r="7690" ht="20" customHeight="1"/>
    <row r="7691" ht="20" customHeight="1"/>
    <row r="7692" ht="20" customHeight="1"/>
    <row r="7693" ht="20" customHeight="1"/>
    <row r="7694" ht="20" customHeight="1"/>
    <row r="7695" ht="20" customHeight="1"/>
    <row r="7696" ht="20" customHeight="1"/>
    <row r="7697" ht="20" customHeight="1"/>
    <row r="7698" ht="20" customHeight="1"/>
    <row r="7699" ht="20" customHeight="1"/>
    <row r="7700" ht="20" customHeight="1"/>
    <row r="7701" ht="20" customHeight="1"/>
    <row r="7702" ht="20" customHeight="1"/>
    <row r="7703" ht="20" customHeight="1"/>
    <row r="7704" ht="20" customHeight="1"/>
    <row r="7705" ht="20" customHeight="1"/>
    <row r="7706" ht="20" customHeight="1"/>
    <row r="7707" ht="20" customHeight="1"/>
    <row r="7708" ht="20" customHeight="1"/>
    <row r="7709" ht="20" customHeight="1"/>
    <row r="7710" ht="20" customHeight="1"/>
    <row r="7711" ht="20" customHeight="1"/>
    <row r="7712" ht="20" customHeight="1"/>
    <row r="7713" ht="20" customHeight="1"/>
    <row r="7714" ht="20" customHeight="1"/>
    <row r="7715" ht="20" customHeight="1"/>
    <row r="7716" ht="20" customHeight="1"/>
    <row r="7717" ht="20" customHeight="1"/>
    <row r="7718" ht="20" customHeight="1"/>
    <row r="7719" ht="20" customHeight="1"/>
    <row r="7720" ht="20" customHeight="1"/>
    <row r="7721" ht="20" customHeight="1"/>
    <row r="7722" ht="20" customHeight="1"/>
    <row r="7723" ht="20" customHeight="1"/>
    <row r="7724" ht="20" customHeight="1"/>
    <row r="7725" ht="20" customHeight="1"/>
    <row r="7726" ht="20" customHeight="1"/>
    <row r="7727" ht="20" customHeight="1"/>
    <row r="7728" ht="20" customHeight="1"/>
    <row r="7729" ht="20" customHeight="1"/>
    <row r="7730" ht="20" customHeight="1"/>
    <row r="7731" ht="20" customHeight="1"/>
    <row r="7732" ht="20" customHeight="1"/>
    <row r="7733" ht="20" customHeight="1"/>
    <row r="7734" ht="20" customHeight="1"/>
    <row r="7735" ht="20" customHeight="1"/>
    <row r="7736" ht="20" customHeight="1"/>
    <row r="7737" ht="20" customHeight="1"/>
    <row r="7738" ht="20" customHeight="1"/>
    <row r="7739" ht="20" customHeight="1"/>
    <row r="7740" ht="20" customHeight="1"/>
    <row r="7741" ht="20" customHeight="1"/>
    <row r="7742" ht="20" customHeight="1"/>
    <row r="7743" ht="20" customHeight="1"/>
    <row r="7744" ht="20" customHeight="1"/>
    <row r="7745" ht="20" customHeight="1"/>
    <row r="7746" ht="20" customHeight="1"/>
    <row r="7747" ht="20" customHeight="1"/>
    <row r="7748" ht="20" customHeight="1"/>
    <row r="7749" ht="20" customHeight="1"/>
    <row r="7750" ht="20" customHeight="1"/>
    <row r="7751" ht="20" customHeight="1"/>
    <row r="7752" ht="20" customHeight="1"/>
    <row r="7753" ht="20" customHeight="1"/>
    <row r="7754" ht="20" customHeight="1"/>
    <row r="7755" ht="20" customHeight="1"/>
    <row r="7756" ht="20" customHeight="1"/>
    <row r="7757" ht="20" customHeight="1"/>
    <row r="7758" ht="20" customHeight="1"/>
    <row r="7759" ht="20" customHeight="1"/>
    <row r="7760" ht="20" customHeight="1"/>
    <row r="7761" ht="20" customHeight="1"/>
    <row r="7762" ht="20" customHeight="1"/>
    <row r="7763" ht="20" customHeight="1"/>
    <row r="7764" ht="20" customHeight="1"/>
    <row r="7765" ht="20" customHeight="1"/>
    <row r="7766" ht="20" customHeight="1"/>
    <row r="7767" ht="20" customHeight="1"/>
    <row r="7768" ht="20" customHeight="1"/>
    <row r="7769" ht="20" customHeight="1"/>
    <row r="7770" ht="20" customHeight="1"/>
    <row r="7771" ht="20" customHeight="1"/>
    <row r="7772" ht="20" customHeight="1"/>
    <row r="7773" ht="20" customHeight="1"/>
    <row r="7774" ht="20" customHeight="1"/>
    <row r="7775" ht="20" customHeight="1"/>
    <row r="7776" ht="20" customHeight="1"/>
    <row r="7777" ht="20" customHeight="1"/>
    <row r="7778" ht="20" customHeight="1"/>
    <row r="7779" ht="20" customHeight="1"/>
    <row r="7780" ht="20" customHeight="1"/>
    <row r="7781" ht="20" customHeight="1"/>
    <row r="7782" ht="20" customHeight="1"/>
    <row r="7783" ht="20" customHeight="1"/>
    <row r="7784" ht="20" customHeight="1"/>
    <row r="7785" ht="20" customHeight="1"/>
    <row r="7786" ht="20" customHeight="1"/>
    <row r="7787" ht="20" customHeight="1"/>
    <row r="7788" ht="20" customHeight="1"/>
    <row r="7789" ht="20" customHeight="1"/>
    <row r="7790" ht="20" customHeight="1"/>
    <row r="7791" ht="20" customHeight="1"/>
    <row r="7792" ht="20" customHeight="1"/>
    <row r="7793" ht="20" customHeight="1"/>
    <row r="7794" ht="20" customHeight="1"/>
    <row r="7795" ht="20" customHeight="1"/>
    <row r="7796" ht="20" customHeight="1"/>
    <row r="7797" ht="20" customHeight="1"/>
    <row r="7798" ht="20" customHeight="1"/>
    <row r="7799" ht="20" customHeight="1"/>
    <row r="7800" ht="20" customHeight="1"/>
    <row r="7801" ht="20" customHeight="1"/>
    <row r="7802" ht="20" customHeight="1"/>
    <row r="7803" ht="20" customHeight="1"/>
    <row r="7804" ht="20" customHeight="1"/>
    <row r="7805" ht="20" customHeight="1"/>
    <row r="7806" ht="20" customHeight="1"/>
    <row r="7807" ht="20" customHeight="1"/>
    <row r="7808" ht="20" customHeight="1"/>
    <row r="7809" ht="20" customHeight="1"/>
    <row r="7810" ht="20" customHeight="1"/>
    <row r="7811" ht="20" customHeight="1"/>
    <row r="7812" ht="20" customHeight="1"/>
    <row r="7813" ht="20" customHeight="1"/>
    <row r="7814" ht="20" customHeight="1"/>
    <row r="7815" ht="20" customHeight="1"/>
    <row r="7816" ht="20" customHeight="1"/>
    <row r="7817" ht="20" customHeight="1"/>
    <row r="7818" ht="20" customHeight="1"/>
    <row r="7819" ht="20" customHeight="1"/>
    <row r="7820" ht="20" customHeight="1"/>
    <row r="7821" ht="20" customHeight="1"/>
    <row r="7822" ht="20" customHeight="1"/>
    <row r="7823" ht="20" customHeight="1"/>
    <row r="7824" ht="20" customHeight="1"/>
    <row r="7825" ht="20" customHeight="1"/>
    <row r="7826" ht="20" customHeight="1"/>
    <row r="7827" ht="20" customHeight="1"/>
    <row r="7828" ht="20" customHeight="1"/>
    <row r="7829" ht="20" customHeight="1"/>
    <row r="7830" ht="20" customHeight="1"/>
    <row r="7831" ht="20" customHeight="1"/>
    <row r="7832" ht="20" customHeight="1"/>
    <row r="7833" ht="20" customHeight="1"/>
    <row r="7834" ht="20" customHeight="1"/>
    <row r="7835" ht="20" customHeight="1"/>
    <row r="7836" ht="20" customHeight="1"/>
    <row r="7837" ht="20" customHeight="1"/>
    <row r="7838" ht="20" customHeight="1"/>
    <row r="7839" ht="20" customHeight="1"/>
    <row r="7840" ht="20" customHeight="1"/>
    <row r="7841" ht="20" customHeight="1"/>
    <row r="7842" ht="20" customHeight="1"/>
    <row r="7843" ht="20" customHeight="1"/>
    <row r="7844" ht="20" customHeight="1"/>
    <row r="7845" ht="20" customHeight="1"/>
    <row r="7846" ht="20" customHeight="1"/>
    <row r="7847" ht="20" customHeight="1"/>
    <row r="7848" ht="20" customHeight="1"/>
    <row r="7849" ht="20" customHeight="1"/>
    <row r="7850" ht="20" customHeight="1"/>
    <row r="7851" ht="20" customHeight="1"/>
    <row r="7852" ht="20" customHeight="1"/>
    <row r="7853" ht="20" customHeight="1"/>
    <row r="7854" ht="20" customHeight="1"/>
    <row r="7855" ht="20" customHeight="1"/>
    <row r="7856" ht="20" customHeight="1"/>
    <row r="7857" ht="20" customHeight="1"/>
    <row r="7858" ht="20" customHeight="1"/>
    <row r="7859" ht="20" customHeight="1"/>
    <row r="7860" ht="20" customHeight="1"/>
    <row r="7861" ht="20" customHeight="1"/>
    <row r="7862" ht="20" customHeight="1"/>
    <row r="7863" ht="20" customHeight="1"/>
    <row r="7864" ht="20" customHeight="1"/>
    <row r="7865" ht="20" customHeight="1"/>
    <row r="7866" ht="20" customHeight="1"/>
    <row r="7867" ht="20" customHeight="1"/>
    <row r="7868" ht="20" customHeight="1"/>
    <row r="7869" ht="20" customHeight="1"/>
    <row r="7870" ht="20" customHeight="1"/>
    <row r="7871" ht="20" customHeight="1"/>
    <row r="7872" ht="20" customHeight="1"/>
    <row r="7873" ht="20" customHeight="1"/>
    <row r="7874" ht="20" customHeight="1"/>
    <row r="7875" ht="20" customHeight="1"/>
    <row r="7876" ht="20" customHeight="1"/>
    <row r="7877" ht="20" customHeight="1"/>
    <row r="7878" ht="20" customHeight="1"/>
    <row r="7879" ht="20" customHeight="1"/>
    <row r="7880" ht="20" customHeight="1"/>
    <row r="7881" ht="20" customHeight="1"/>
    <row r="7882" ht="20" customHeight="1"/>
    <row r="7883" ht="20" customHeight="1"/>
    <row r="7884" ht="20" customHeight="1"/>
    <row r="7885" ht="20" customHeight="1"/>
    <row r="7886" ht="20" customHeight="1"/>
    <row r="7887" ht="20" customHeight="1"/>
    <row r="7888" ht="20" customHeight="1"/>
    <row r="7889" ht="20" customHeight="1"/>
    <row r="7890" ht="20" customHeight="1"/>
    <row r="7891" ht="20" customHeight="1"/>
    <row r="7892" ht="20" customHeight="1"/>
    <row r="7893" ht="20" customHeight="1"/>
    <row r="7894" ht="20" customHeight="1"/>
    <row r="7895" ht="20" customHeight="1"/>
    <row r="7896" ht="20" customHeight="1"/>
    <row r="7897" ht="20" customHeight="1"/>
    <row r="7898" ht="20" customHeight="1"/>
    <row r="7899" ht="20" customHeight="1"/>
    <row r="7900" ht="20" customHeight="1"/>
    <row r="7901" ht="20" customHeight="1"/>
    <row r="7902" ht="20" customHeight="1"/>
    <row r="7903" ht="20" customHeight="1"/>
    <row r="7904" ht="20" customHeight="1"/>
    <row r="7905" ht="20" customHeight="1"/>
    <row r="7906" ht="20" customHeight="1"/>
    <row r="7907" ht="20" customHeight="1"/>
    <row r="7908" ht="20" customHeight="1"/>
    <row r="7909" ht="20" customHeight="1"/>
    <row r="7910" ht="20" customHeight="1"/>
    <row r="7911" ht="20" customHeight="1"/>
    <row r="7912" ht="20" customHeight="1"/>
    <row r="7913" ht="20" customHeight="1"/>
    <row r="7914" ht="20" customHeight="1"/>
    <row r="7915" ht="20" customHeight="1"/>
    <row r="7916" ht="20" customHeight="1"/>
    <row r="7917" ht="20" customHeight="1"/>
    <row r="7918" ht="20" customHeight="1"/>
    <row r="7919" ht="20" customHeight="1"/>
    <row r="7920" ht="20" customHeight="1"/>
    <row r="7921" ht="20" customHeight="1"/>
    <row r="7922" ht="20" customHeight="1"/>
    <row r="7923" ht="20" customHeight="1"/>
    <row r="7924" ht="20" customHeight="1"/>
    <row r="7925" ht="20" customHeight="1"/>
    <row r="7926" ht="20" customHeight="1"/>
    <row r="7927" ht="20" customHeight="1"/>
    <row r="7928" ht="20" customHeight="1"/>
    <row r="7929" ht="20" customHeight="1"/>
    <row r="7930" ht="20" customHeight="1"/>
    <row r="7931" ht="20" customHeight="1"/>
    <row r="7932" ht="20" customHeight="1"/>
    <row r="7933" ht="20" customHeight="1"/>
    <row r="7934" ht="20" customHeight="1"/>
    <row r="7935" ht="20" customHeight="1"/>
    <row r="7936" ht="20" customHeight="1"/>
    <row r="7937" ht="20" customHeight="1"/>
    <row r="7938" ht="20" customHeight="1"/>
    <row r="7939" ht="20" customHeight="1"/>
    <row r="7940" ht="20" customHeight="1"/>
    <row r="7941" ht="20" customHeight="1"/>
    <row r="7942" ht="20" customHeight="1"/>
    <row r="7943" ht="20" customHeight="1"/>
    <row r="7944" ht="20" customHeight="1"/>
    <row r="7945" ht="20" customHeight="1"/>
    <row r="7946" ht="20" customHeight="1"/>
    <row r="7947" ht="20" customHeight="1"/>
    <row r="7948" ht="20" customHeight="1"/>
    <row r="7949" ht="20" customHeight="1"/>
    <row r="7950" ht="20" customHeight="1"/>
    <row r="7951" ht="20" customHeight="1"/>
    <row r="7952" ht="20" customHeight="1"/>
    <row r="7953" ht="20" customHeight="1"/>
    <row r="7954" ht="20" customHeight="1"/>
    <row r="7955" ht="20" customHeight="1"/>
    <row r="7956" ht="20" customHeight="1"/>
    <row r="7957" ht="20" customHeight="1"/>
    <row r="7958" ht="20" customHeight="1"/>
    <row r="7959" ht="20" customHeight="1"/>
    <row r="7960" ht="20" customHeight="1"/>
    <row r="7961" ht="20" customHeight="1"/>
    <row r="7962" ht="20" customHeight="1"/>
    <row r="7963" ht="20" customHeight="1"/>
    <row r="7964" ht="20" customHeight="1"/>
    <row r="7965" ht="20" customHeight="1"/>
    <row r="7966" ht="20" customHeight="1"/>
    <row r="7967" ht="20" customHeight="1"/>
    <row r="7968" ht="20" customHeight="1"/>
    <row r="7969" ht="20" customHeight="1"/>
    <row r="7970" ht="20" customHeight="1"/>
    <row r="7971" ht="20" customHeight="1"/>
    <row r="7972" ht="20" customHeight="1"/>
    <row r="7973" ht="20" customHeight="1"/>
    <row r="7974" ht="20" customHeight="1"/>
    <row r="7975" ht="20" customHeight="1"/>
    <row r="7976" ht="20" customHeight="1"/>
    <row r="7977" ht="20" customHeight="1"/>
    <row r="7978" ht="20" customHeight="1"/>
    <row r="7979" ht="20" customHeight="1"/>
    <row r="7980" ht="20" customHeight="1"/>
    <row r="7981" ht="20" customHeight="1"/>
    <row r="7982" ht="20" customHeight="1"/>
    <row r="7983" ht="20" customHeight="1"/>
    <row r="7984" ht="20" customHeight="1"/>
    <row r="7985" ht="20" customHeight="1"/>
    <row r="7986" ht="20" customHeight="1"/>
    <row r="7987" ht="20" customHeight="1"/>
    <row r="7988" ht="20" customHeight="1"/>
    <row r="7989" ht="20" customHeight="1"/>
    <row r="7990" ht="20" customHeight="1"/>
    <row r="7991" ht="20" customHeight="1"/>
    <row r="7992" ht="20" customHeight="1"/>
    <row r="7993" ht="20" customHeight="1"/>
    <row r="7994" ht="20" customHeight="1"/>
    <row r="7995" ht="20" customHeight="1"/>
    <row r="7996" ht="20" customHeight="1"/>
    <row r="7997" ht="20" customHeight="1"/>
    <row r="7998" ht="20" customHeight="1"/>
    <row r="7999" ht="20" customHeight="1"/>
    <row r="8000" ht="20" customHeight="1"/>
    <row r="8001" ht="20" customHeight="1"/>
    <row r="8002" ht="20" customHeight="1"/>
    <row r="8003" ht="20" customHeight="1"/>
    <row r="8004" ht="20" customHeight="1"/>
    <row r="8005" ht="20" customHeight="1"/>
    <row r="8006" ht="20" customHeight="1"/>
    <row r="8007" ht="20" customHeight="1"/>
    <row r="8008" ht="20" customHeight="1"/>
    <row r="8009" ht="20" customHeight="1"/>
    <row r="8010" ht="20" customHeight="1"/>
    <row r="8011" ht="20" customHeight="1"/>
    <row r="8012" ht="20" customHeight="1"/>
    <row r="8013" ht="20" customHeight="1"/>
    <row r="8014" ht="20" customHeight="1"/>
    <row r="8015" ht="20" customHeight="1"/>
    <row r="8016" ht="20" customHeight="1"/>
    <row r="8017" ht="20" customHeight="1"/>
    <row r="8018" ht="20" customHeight="1"/>
    <row r="8019" ht="20" customHeight="1"/>
    <row r="8020" ht="20" customHeight="1"/>
    <row r="8021" ht="20" customHeight="1"/>
    <row r="8022" ht="20" customHeight="1"/>
    <row r="8023" ht="20" customHeight="1"/>
    <row r="8024" ht="20" customHeight="1"/>
    <row r="8025" ht="20" customHeight="1"/>
    <row r="8026" ht="20" customHeight="1"/>
    <row r="8027" ht="20" customHeight="1"/>
    <row r="8028" ht="20" customHeight="1"/>
    <row r="8029" ht="20" customHeight="1"/>
    <row r="8030" ht="20" customHeight="1"/>
    <row r="8031" ht="20" customHeight="1"/>
    <row r="8032" ht="20" customHeight="1"/>
    <row r="8033" ht="20" customHeight="1"/>
    <row r="8034" ht="20" customHeight="1"/>
    <row r="8035" ht="20" customHeight="1"/>
    <row r="8036" ht="20" customHeight="1"/>
    <row r="8037" ht="20" customHeight="1"/>
    <row r="8038" ht="20" customHeight="1"/>
    <row r="8039" ht="20" customHeight="1"/>
    <row r="8040" ht="20" customHeight="1"/>
    <row r="8041" ht="20" customHeight="1"/>
    <row r="8042" ht="20" customHeight="1"/>
    <row r="8043" ht="20" customHeight="1"/>
    <row r="8044" ht="20" customHeight="1"/>
    <row r="8045" ht="20" customHeight="1"/>
    <row r="8046" ht="20" customHeight="1"/>
    <row r="8047" ht="20" customHeight="1"/>
    <row r="8048" ht="20" customHeight="1"/>
    <row r="8049" ht="20" customHeight="1"/>
    <row r="8050" ht="20" customHeight="1"/>
    <row r="8051" ht="20" customHeight="1"/>
    <row r="8052" ht="20" customHeight="1"/>
    <row r="8053" ht="20" customHeight="1"/>
    <row r="8054" ht="20" customHeight="1"/>
    <row r="8055" ht="20" customHeight="1"/>
    <row r="8056" ht="20" customHeight="1"/>
    <row r="8057" ht="20" customHeight="1"/>
    <row r="8058" ht="20" customHeight="1"/>
    <row r="8059" ht="20" customHeight="1"/>
    <row r="8060" ht="20" customHeight="1"/>
    <row r="8061" ht="20" customHeight="1"/>
    <row r="8062" ht="20" customHeight="1"/>
    <row r="8063" ht="20" customHeight="1"/>
    <row r="8064" ht="20" customHeight="1"/>
    <row r="8065" ht="20" customHeight="1"/>
    <row r="8066" ht="20" customHeight="1"/>
    <row r="8067" ht="20" customHeight="1"/>
    <row r="8068" ht="20" customHeight="1"/>
    <row r="8069" ht="20" customHeight="1"/>
    <row r="8070" ht="20" customHeight="1"/>
    <row r="8071" ht="20" customHeight="1"/>
    <row r="8072" ht="20" customHeight="1"/>
    <row r="8073" ht="20" customHeight="1"/>
    <row r="8074" ht="20" customHeight="1"/>
    <row r="8075" ht="20" customHeight="1"/>
    <row r="8076" ht="20" customHeight="1"/>
    <row r="8077" ht="20" customHeight="1"/>
    <row r="8078" ht="20" customHeight="1"/>
    <row r="8079" ht="20" customHeight="1"/>
    <row r="8080" ht="20" customHeight="1"/>
    <row r="8081" ht="20" customHeight="1"/>
    <row r="8082" ht="20" customHeight="1"/>
    <row r="8083" ht="20" customHeight="1"/>
    <row r="8084" ht="20" customHeight="1"/>
    <row r="8085" ht="20" customHeight="1"/>
    <row r="8086" ht="20" customHeight="1"/>
    <row r="8087" ht="20" customHeight="1"/>
    <row r="8088" ht="20" customHeight="1"/>
    <row r="8089" ht="20" customHeight="1"/>
    <row r="8090" ht="20" customHeight="1"/>
    <row r="8091" ht="20" customHeight="1"/>
    <row r="8092" ht="20" customHeight="1"/>
    <row r="8093" ht="20" customHeight="1"/>
    <row r="8094" ht="20" customHeight="1"/>
    <row r="8095" ht="20" customHeight="1"/>
    <row r="8096" ht="20" customHeight="1"/>
    <row r="8097" ht="20" customHeight="1"/>
    <row r="8098" ht="20" customHeight="1"/>
    <row r="8099" ht="20" customHeight="1"/>
    <row r="8100" ht="20" customHeight="1"/>
    <row r="8101" ht="20" customHeight="1"/>
    <row r="8102" ht="20" customHeight="1"/>
    <row r="8103" ht="20" customHeight="1"/>
    <row r="8104" ht="20" customHeight="1"/>
    <row r="8105" ht="20" customHeight="1"/>
    <row r="8106" ht="20" customHeight="1"/>
    <row r="8107" ht="20" customHeight="1"/>
    <row r="8108" ht="20" customHeight="1"/>
    <row r="8109" ht="20" customHeight="1"/>
    <row r="8110" ht="20" customHeight="1"/>
    <row r="8111" ht="20" customHeight="1"/>
    <row r="8112" ht="20" customHeight="1"/>
    <row r="8113" ht="20" customHeight="1"/>
    <row r="8114" ht="20" customHeight="1"/>
    <row r="8115" ht="20" customHeight="1"/>
    <row r="8116" ht="20" customHeight="1"/>
    <row r="8117" ht="20" customHeight="1"/>
    <row r="8118" ht="20" customHeight="1"/>
    <row r="8119" ht="20" customHeight="1"/>
    <row r="8120" ht="20" customHeight="1"/>
    <row r="8121" ht="20" customHeight="1"/>
    <row r="8122" ht="20" customHeight="1"/>
    <row r="8123" ht="20" customHeight="1"/>
    <row r="8124" ht="20" customHeight="1"/>
    <row r="8125" ht="20" customHeight="1"/>
    <row r="8126" ht="20" customHeight="1"/>
    <row r="8127" ht="20" customHeight="1"/>
    <row r="8128" ht="20" customHeight="1"/>
    <row r="8129" ht="20" customHeight="1"/>
    <row r="8130" ht="20" customHeight="1"/>
    <row r="8131" ht="20" customHeight="1"/>
    <row r="8132" ht="20" customHeight="1"/>
    <row r="8133" ht="20" customHeight="1"/>
    <row r="8134" ht="20" customHeight="1"/>
    <row r="8135" ht="20" customHeight="1"/>
    <row r="8136" ht="20" customHeight="1"/>
    <row r="8137" ht="20" customHeight="1"/>
    <row r="8138" ht="20" customHeight="1"/>
    <row r="8139" ht="20" customHeight="1"/>
    <row r="8140" ht="20" customHeight="1"/>
    <row r="8141" ht="20" customHeight="1"/>
    <row r="8142" ht="20" customHeight="1"/>
    <row r="8143" ht="20" customHeight="1"/>
    <row r="8144" ht="20" customHeight="1"/>
    <row r="8145" ht="20" customHeight="1"/>
    <row r="8146" ht="20" customHeight="1"/>
    <row r="8147" ht="20" customHeight="1"/>
    <row r="8148" ht="20" customHeight="1"/>
    <row r="8149" ht="20" customHeight="1"/>
    <row r="8150" ht="20" customHeight="1"/>
    <row r="8151" ht="20" customHeight="1"/>
    <row r="8152" ht="20" customHeight="1"/>
    <row r="8153" ht="20" customHeight="1"/>
    <row r="8154" ht="20" customHeight="1"/>
    <row r="8155" ht="20" customHeight="1"/>
    <row r="8156" ht="20" customHeight="1"/>
    <row r="8157" ht="20" customHeight="1"/>
    <row r="8158" ht="20" customHeight="1"/>
    <row r="8159" ht="20" customHeight="1"/>
    <row r="8160" ht="20" customHeight="1"/>
    <row r="8161" ht="20" customHeight="1"/>
    <row r="8162" ht="20" customHeight="1"/>
    <row r="8163" ht="20" customHeight="1"/>
    <row r="8164" ht="20" customHeight="1"/>
    <row r="8165" ht="20" customHeight="1"/>
    <row r="8166" ht="20" customHeight="1"/>
    <row r="8167" ht="20" customHeight="1"/>
    <row r="8168" ht="20" customHeight="1"/>
    <row r="8169" ht="20" customHeight="1"/>
    <row r="8170" ht="20" customHeight="1"/>
    <row r="8171" ht="20" customHeight="1"/>
    <row r="8172" ht="20" customHeight="1"/>
    <row r="8173" ht="20" customHeight="1"/>
    <row r="8174" ht="20" customHeight="1"/>
    <row r="8175" ht="20" customHeight="1"/>
    <row r="8176" ht="20" customHeight="1"/>
    <row r="8177" ht="20" customHeight="1"/>
    <row r="8178" ht="20" customHeight="1"/>
    <row r="8179" ht="20" customHeight="1"/>
    <row r="8180" ht="20" customHeight="1"/>
    <row r="8181" ht="20" customHeight="1"/>
    <row r="8182" ht="20" customHeight="1"/>
    <row r="8183" ht="20" customHeight="1"/>
    <row r="8184" ht="20" customHeight="1"/>
    <row r="8185" ht="20" customHeight="1"/>
    <row r="8186" ht="20" customHeight="1"/>
    <row r="8187" ht="20" customHeight="1"/>
    <row r="8188" ht="20" customHeight="1"/>
    <row r="8189" ht="20" customHeight="1"/>
    <row r="8190" ht="20" customHeight="1"/>
    <row r="8191" ht="20" customHeight="1"/>
    <row r="8192" ht="20" customHeight="1"/>
    <row r="8193" ht="20" customHeight="1"/>
    <row r="8194" ht="20" customHeight="1"/>
    <row r="8195" ht="20" customHeight="1"/>
    <row r="8196" ht="20" customHeight="1"/>
    <row r="8197" ht="20" customHeight="1"/>
    <row r="8198" ht="20" customHeight="1"/>
    <row r="8199" ht="20" customHeight="1"/>
    <row r="8200" ht="20" customHeight="1"/>
    <row r="8201" ht="20" customHeight="1"/>
    <row r="8202" ht="20" customHeight="1"/>
    <row r="8203" ht="20" customHeight="1"/>
    <row r="8204" ht="20" customHeight="1"/>
    <row r="8205" ht="20" customHeight="1"/>
    <row r="8206" ht="20" customHeight="1"/>
    <row r="8207" ht="20" customHeight="1"/>
    <row r="8208" ht="20" customHeight="1"/>
    <row r="8209" ht="20" customHeight="1"/>
    <row r="8210" ht="20" customHeight="1"/>
    <row r="8211" ht="20" customHeight="1"/>
    <row r="8212" ht="20" customHeight="1"/>
    <row r="8213" ht="20" customHeight="1"/>
    <row r="8214" ht="20" customHeight="1"/>
    <row r="8215" ht="20" customHeight="1"/>
    <row r="8216" ht="20" customHeight="1"/>
    <row r="8217" ht="20" customHeight="1"/>
    <row r="8218" ht="20" customHeight="1"/>
    <row r="8219" ht="20" customHeight="1"/>
    <row r="8220" ht="20" customHeight="1"/>
    <row r="8221" ht="20" customHeight="1"/>
    <row r="8222" ht="20" customHeight="1"/>
    <row r="8223" ht="20" customHeight="1"/>
    <row r="8224" ht="20" customHeight="1"/>
    <row r="8225" ht="20" customHeight="1"/>
    <row r="8226" ht="20" customHeight="1"/>
    <row r="8227" ht="20" customHeight="1"/>
    <row r="8228" ht="20" customHeight="1"/>
    <row r="8229" ht="20" customHeight="1"/>
    <row r="8230" ht="20" customHeight="1"/>
    <row r="8231" ht="20" customHeight="1"/>
    <row r="8232" ht="20" customHeight="1"/>
    <row r="8233" ht="20" customHeight="1"/>
    <row r="8234" ht="20" customHeight="1"/>
    <row r="8235" ht="20" customHeight="1"/>
    <row r="8236" ht="20" customHeight="1"/>
    <row r="8237" ht="20" customHeight="1"/>
    <row r="8238" ht="20" customHeight="1"/>
    <row r="8239" ht="20" customHeight="1"/>
    <row r="8240" ht="20" customHeight="1"/>
    <row r="8241" ht="20" customHeight="1"/>
    <row r="8242" ht="20" customHeight="1"/>
    <row r="8243" ht="20" customHeight="1"/>
    <row r="8244" ht="20" customHeight="1"/>
    <row r="8245" ht="20" customHeight="1"/>
    <row r="8246" ht="20" customHeight="1"/>
    <row r="8247" ht="20" customHeight="1"/>
    <row r="8248" ht="20" customHeight="1"/>
    <row r="8249" ht="20" customHeight="1"/>
    <row r="8250" ht="20" customHeight="1"/>
    <row r="8251" ht="20" customHeight="1"/>
    <row r="8252" ht="20" customHeight="1"/>
    <row r="8253" ht="20" customHeight="1"/>
    <row r="8254" ht="20" customHeight="1"/>
    <row r="8255" ht="20" customHeight="1"/>
    <row r="8256" ht="20" customHeight="1"/>
    <row r="8257" ht="20" customHeight="1"/>
    <row r="8258" ht="20" customHeight="1"/>
    <row r="8259" ht="20" customHeight="1"/>
    <row r="8260" ht="20" customHeight="1"/>
    <row r="8261" ht="20" customHeight="1"/>
    <row r="8262" ht="20" customHeight="1"/>
    <row r="8263" ht="20" customHeight="1"/>
    <row r="8264" ht="20" customHeight="1"/>
    <row r="8265" ht="20" customHeight="1"/>
    <row r="8266" ht="20" customHeight="1"/>
    <row r="8267" ht="20" customHeight="1"/>
    <row r="8268" ht="20" customHeight="1"/>
    <row r="8269" ht="20" customHeight="1"/>
    <row r="8270" ht="20" customHeight="1"/>
    <row r="8271" ht="20" customHeight="1"/>
    <row r="8272" ht="20" customHeight="1"/>
    <row r="8273" ht="20" customHeight="1"/>
    <row r="8274" ht="20" customHeight="1"/>
    <row r="8275" ht="20" customHeight="1"/>
    <row r="8276" ht="20" customHeight="1"/>
    <row r="8277" ht="20" customHeight="1"/>
    <row r="8278" ht="20" customHeight="1"/>
    <row r="8279" ht="20" customHeight="1"/>
    <row r="8280" ht="20" customHeight="1"/>
    <row r="8281" ht="20" customHeight="1"/>
    <row r="8282" ht="20" customHeight="1"/>
    <row r="8283" ht="20" customHeight="1"/>
    <row r="8284" ht="20" customHeight="1"/>
    <row r="8285" ht="20" customHeight="1"/>
    <row r="8286" ht="20" customHeight="1"/>
    <row r="8287" ht="20" customHeight="1"/>
    <row r="8288" ht="20" customHeight="1"/>
    <row r="8289" ht="20" customHeight="1"/>
    <row r="8290" ht="20" customHeight="1"/>
    <row r="8291" ht="20" customHeight="1"/>
    <row r="8292" ht="20" customHeight="1"/>
    <row r="8293" ht="20" customHeight="1"/>
    <row r="8294" ht="20" customHeight="1"/>
    <row r="8295" ht="20" customHeight="1"/>
    <row r="8296" ht="20" customHeight="1"/>
    <row r="8297" ht="20" customHeight="1"/>
    <row r="8298" ht="20" customHeight="1"/>
    <row r="8299" ht="20" customHeight="1"/>
    <row r="8300" ht="20" customHeight="1"/>
    <row r="8301" ht="20" customHeight="1"/>
    <row r="8302" ht="20" customHeight="1"/>
    <row r="8303" ht="20" customHeight="1"/>
    <row r="8304" ht="20" customHeight="1"/>
    <row r="8305" ht="20" customHeight="1"/>
    <row r="8306" ht="20" customHeight="1"/>
    <row r="8307" ht="20" customHeight="1"/>
    <row r="8308" ht="20" customHeight="1"/>
    <row r="8309" ht="20" customHeight="1"/>
    <row r="8310" ht="20" customHeight="1"/>
    <row r="8311" ht="20" customHeight="1"/>
    <row r="8312" ht="20" customHeight="1"/>
    <row r="8313" ht="20" customHeight="1"/>
    <row r="8314" ht="20" customHeight="1"/>
    <row r="8315" ht="20" customHeight="1"/>
    <row r="8316" ht="20" customHeight="1"/>
    <row r="8317" ht="20" customHeight="1"/>
    <row r="8318" ht="20" customHeight="1"/>
    <row r="8319" ht="20" customHeight="1"/>
    <row r="8320" ht="20" customHeight="1"/>
    <row r="8321" ht="20" customHeight="1"/>
    <row r="8322" ht="20" customHeight="1"/>
    <row r="8323" ht="20" customHeight="1"/>
    <row r="8324" ht="20" customHeight="1"/>
    <row r="8325" ht="20" customHeight="1"/>
    <row r="8326" ht="20" customHeight="1"/>
    <row r="8327" ht="20" customHeight="1"/>
    <row r="8328" ht="20" customHeight="1"/>
    <row r="8329" ht="20" customHeight="1"/>
    <row r="8330" ht="20" customHeight="1"/>
    <row r="8331" ht="20" customHeight="1"/>
    <row r="8332" ht="20" customHeight="1"/>
    <row r="8333" ht="20" customHeight="1"/>
    <row r="8334" ht="20" customHeight="1"/>
    <row r="8335" ht="20" customHeight="1"/>
    <row r="8336" ht="20" customHeight="1"/>
    <row r="8337" ht="20" customHeight="1"/>
    <row r="8338" ht="20" customHeight="1"/>
    <row r="8339" ht="20" customHeight="1"/>
    <row r="8340" ht="20" customHeight="1"/>
    <row r="8341" ht="20" customHeight="1"/>
    <row r="8342" ht="20" customHeight="1"/>
    <row r="8343" ht="20" customHeight="1"/>
    <row r="8344" ht="20" customHeight="1"/>
    <row r="8345" ht="20" customHeight="1"/>
    <row r="8346" ht="20" customHeight="1"/>
    <row r="8347" ht="20" customHeight="1"/>
    <row r="8348" ht="20" customHeight="1"/>
    <row r="8349" ht="20" customHeight="1"/>
    <row r="8350" ht="20" customHeight="1"/>
    <row r="8351" ht="20" customHeight="1"/>
    <row r="8352" ht="20" customHeight="1"/>
    <row r="8353" ht="20" customHeight="1"/>
    <row r="8354" ht="20" customHeight="1"/>
    <row r="8355" ht="20" customHeight="1"/>
    <row r="8356" ht="20" customHeight="1"/>
    <row r="8357" ht="20" customHeight="1"/>
    <row r="8358" ht="20" customHeight="1"/>
    <row r="8359" ht="20" customHeight="1"/>
    <row r="8360" ht="20" customHeight="1"/>
    <row r="8361" ht="20" customHeight="1"/>
    <row r="8362" ht="20" customHeight="1"/>
    <row r="8363" ht="20" customHeight="1"/>
    <row r="8364" ht="20" customHeight="1"/>
    <row r="8365" ht="20" customHeight="1"/>
    <row r="8366" ht="20" customHeight="1"/>
    <row r="8367" ht="20" customHeight="1"/>
    <row r="8368" ht="20" customHeight="1"/>
    <row r="8369" ht="20" customHeight="1"/>
    <row r="8370" ht="20" customHeight="1"/>
    <row r="8371" ht="20" customHeight="1"/>
    <row r="8372" ht="20" customHeight="1"/>
    <row r="8373" ht="20" customHeight="1"/>
    <row r="8374" ht="20" customHeight="1"/>
    <row r="8375" ht="20" customHeight="1"/>
    <row r="8376" ht="20" customHeight="1"/>
    <row r="8377" ht="20" customHeight="1"/>
    <row r="8378" ht="20" customHeight="1"/>
    <row r="8379" ht="20" customHeight="1"/>
    <row r="8380" ht="20" customHeight="1"/>
    <row r="8381" ht="20" customHeight="1"/>
    <row r="8382" ht="20" customHeight="1"/>
    <row r="8383" ht="20" customHeight="1"/>
    <row r="8384" ht="20" customHeight="1"/>
    <row r="8385" ht="20" customHeight="1"/>
    <row r="8386" ht="20" customHeight="1"/>
    <row r="8387" ht="20" customHeight="1"/>
    <row r="8388" ht="20" customHeight="1"/>
    <row r="8389" ht="20" customHeight="1"/>
    <row r="8390" ht="20" customHeight="1"/>
    <row r="8391" ht="20" customHeight="1"/>
    <row r="8392" ht="20" customHeight="1"/>
    <row r="8393" ht="20" customHeight="1"/>
    <row r="8394" ht="20" customHeight="1"/>
    <row r="8395" ht="20" customHeight="1"/>
    <row r="8396" ht="20" customHeight="1"/>
    <row r="8397" ht="20" customHeight="1"/>
    <row r="8398" ht="20" customHeight="1"/>
    <row r="8399" ht="20" customHeight="1"/>
    <row r="8400" ht="20" customHeight="1"/>
    <row r="8401" ht="20" customHeight="1"/>
    <row r="8402" ht="20" customHeight="1"/>
    <row r="8403" ht="20" customHeight="1"/>
    <row r="8404" ht="20" customHeight="1"/>
    <row r="8405" ht="20" customHeight="1"/>
    <row r="8406" ht="20" customHeight="1"/>
    <row r="8407" ht="20" customHeight="1"/>
    <row r="8408" ht="20" customHeight="1"/>
    <row r="8409" ht="20" customHeight="1"/>
    <row r="8410" ht="20" customHeight="1"/>
    <row r="8411" ht="20" customHeight="1"/>
    <row r="8412" ht="20" customHeight="1"/>
    <row r="8413" ht="20" customHeight="1"/>
    <row r="8414" ht="20" customHeight="1"/>
    <row r="8415" ht="20" customHeight="1"/>
    <row r="8416" ht="20" customHeight="1"/>
    <row r="8417" ht="20" customHeight="1"/>
    <row r="8418" ht="20" customHeight="1"/>
    <row r="8419" ht="20" customHeight="1"/>
    <row r="8420" ht="20" customHeight="1"/>
    <row r="8421" ht="20" customHeight="1"/>
    <row r="8422" ht="20" customHeight="1"/>
    <row r="8423" ht="20" customHeight="1"/>
    <row r="8424" ht="20" customHeight="1"/>
    <row r="8425" ht="20" customHeight="1"/>
    <row r="8426" ht="20" customHeight="1"/>
    <row r="8427" ht="20" customHeight="1"/>
    <row r="8428" ht="20" customHeight="1"/>
    <row r="8429" ht="20" customHeight="1"/>
    <row r="8430" ht="20" customHeight="1"/>
    <row r="8431" ht="20" customHeight="1"/>
    <row r="8432" ht="20" customHeight="1"/>
    <row r="8433" ht="20" customHeight="1"/>
    <row r="8434" ht="20" customHeight="1"/>
    <row r="8435" ht="20" customHeight="1"/>
    <row r="8436" ht="20" customHeight="1"/>
    <row r="8437" ht="20" customHeight="1"/>
    <row r="8438" ht="20" customHeight="1"/>
    <row r="8439" ht="20" customHeight="1"/>
    <row r="8440" ht="20" customHeight="1"/>
    <row r="8441" ht="20" customHeight="1"/>
    <row r="8442" ht="20" customHeight="1"/>
    <row r="8443" ht="20" customHeight="1"/>
    <row r="8444" ht="20" customHeight="1"/>
    <row r="8445" ht="20" customHeight="1"/>
    <row r="8446" ht="20" customHeight="1"/>
    <row r="8447" ht="20" customHeight="1"/>
    <row r="8448" ht="20" customHeight="1"/>
    <row r="8449" ht="20" customHeight="1"/>
    <row r="8450" ht="20" customHeight="1"/>
    <row r="8451" ht="20" customHeight="1"/>
    <row r="8452" ht="20" customHeight="1"/>
    <row r="8453" ht="20" customHeight="1"/>
    <row r="8454" ht="20" customHeight="1"/>
    <row r="8455" ht="20" customHeight="1"/>
    <row r="8456" ht="20" customHeight="1"/>
    <row r="8457" ht="20" customHeight="1"/>
    <row r="8458" ht="20" customHeight="1"/>
    <row r="8459" ht="20" customHeight="1"/>
    <row r="8460" ht="20" customHeight="1"/>
    <row r="8461" ht="20" customHeight="1"/>
    <row r="8462" ht="20" customHeight="1"/>
    <row r="8463" ht="20" customHeight="1"/>
    <row r="8464" ht="20" customHeight="1"/>
    <row r="8465" ht="20" customHeight="1"/>
    <row r="8466" ht="20" customHeight="1"/>
    <row r="8467" ht="20" customHeight="1"/>
    <row r="8468" ht="20" customHeight="1"/>
    <row r="8469" ht="20" customHeight="1"/>
    <row r="8470" ht="20" customHeight="1"/>
    <row r="8471" ht="20" customHeight="1"/>
    <row r="8472" ht="20" customHeight="1"/>
    <row r="8473" ht="20" customHeight="1"/>
    <row r="8474" ht="20" customHeight="1"/>
    <row r="8475" ht="20" customHeight="1"/>
    <row r="8476" ht="20" customHeight="1"/>
    <row r="8477" ht="20" customHeight="1"/>
    <row r="8478" ht="20" customHeight="1"/>
    <row r="8479" ht="20" customHeight="1"/>
    <row r="8480" ht="20" customHeight="1"/>
    <row r="8481" ht="20" customHeight="1"/>
    <row r="8482" ht="20" customHeight="1"/>
    <row r="8483" ht="20" customHeight="1"/>
    <row r="8484" ht="20" customHeight="1"/>
    <row r="8485" ht="20" customHeight="1"/>
    <row r="8486" ht="20" customHeight="1"/>
    <row r="8487" ht="20" customHeight="1"/>
    <row r="8488" ht="20" customHeight="1"/>
    <row r="8489" ht="20" customHeight="1"/>
    <row r="8490" ht="20" customHeight="1"/>
    <row r="8491" ht="20" customHeight="1"/>
    <row r="8492" ht="20" customHeight="1"/>
    <row r="8493" ht="20" customHeight="1"/>
    <row r="8494" ht="20" customHeight="1"/>
    <row r="8495" ht="20" customHeight="1"/>
    <row r="8496" ht="20" customHeight="1"/>
    <row r="8497" ht="20" customHeight="1"/>
    <row r="8498" ht="20" customHeight="1"/>
    <row r="8499" ht="20" customHeight="1"/>
    <row r="8500" ht="20" customHeight="1"/>
    <row r="8501" ht="20" customHeight="1"/>
    <row r="8502" ht="20" customHeight="1"/>
    <row r="8503" ht="20" customHeight="1"/>
    <row r="8504" ht="20" customHeight="1"/>
    <row r="8505" ht="20" customHeight="1"/>
    <row r="8506" ht="20" customHeight="1"/>
    <row r="8507" ht="20" customHeight="1"/>
    <row r="8508" ht="20" customHeight="1"/>
    <row r="8509" ht="20" customHeight="1"/>
    <row r="8510" ht="20" customHeight="1"/>
    <row r="8511" ht="20" customHeight="1"/>
    <row r="8512" ht="20" customHeight="1"/>
    <row r="8513" ht="20" customHeight="1"/>
    <row r="8514" ht="20" customHeight="1"/>
    <row r="8515" ht="20" customHeight="1"/>
    <row r="8516" ht="20" customHeight="1"/>
    <row r="8517" ht="20" customHeight="1"/>
    <row r="8518" ht="20" customHeight="1"/>
    <row r="8519" ht="20" customHeight="1"/>
    <row r="8520" ht="20" customHeight="1"/>
    <row r="8521" ht="20" customHeight="1"/>
    <row r="8522" ht="20" customHeight="1"/>
    <row r="8523" ht="20" customHeight="1"/>
    <row r="8524" ht="20" customHeight="1"/>
    <row r="8525" ht="20" customHeight="1"/>
    <row r="8526" ht="20" customHeight="1"/>
    <row r="8527" ht="20" customHeight="1"/>
    <row r="8528" ht="20" customHeight="1"/>
    <row r="8529" ht="20" customHeight="1"/>
    <row r="8530" ht="20" customHeight="1"/>
    <row r="8531" ht="20" customHeight="1"/>
    <row r="8532" ht="20" customHeight="1"/>
    <row r="8533" ht="20" customHeight="1"/>
    <row r="8534" ht="20" customHeight="1"/>
    <row r="8535" ht="20" customHeight="1"/>
    <row r="8536" ht="20" customHeight="1"/>
    <row r="8537" ht="20" customHeight="1"/>
    <row r="8538" ht="20" customHeight="1"/>
    <row r="8539" ht="20" customHeight="1"/>
    <row r="8540" ht="20" customHeight="1"/>
    <row r="8541" ht="20" customHeight="1"/>
    <row r="8542" ht="20" customHeight="1"/>
    <row r="8543" ht="20" customHeight="1"/>
    <row r="8544" ht="20" customHeight="1"/>
    <row r="8545" ht="20" customHeight="1"/>
    <row r="8546" ht="20" customHeight="1"/>
    <row r="8547" ht="20" customHeight="1"/>
    <row r="8548" ht="20" customHeight="1"/>
    <row r="8549" ht="20" customHeight="1"/>
    <row r="8550" ht="20" customHeight="1"/>
    <row r="8551" ht="20" customHeight="1"/>
    <row r="8552" ht="20" customHeight="1"/>
    <row r="8553" ht="20" customHeight="1"/>
    <row r="8554" ht="20" customHeight="1"/>
    <row r="8555" ht="20" customHeight="1"/>
    <row r="8556" ht="20" customHeight="1"/>
    <row r="8557" ht="20" customHeight="1"/>
    <row r="8558" ht="20" customHeight="1"/>
    <row r="8559" ht="20" customHeight="1"/>
    <row r="8560" ht="20" customHeight="1"/>
    <row r="8561" ht="20" customHeight="1"/>
    <row r="8562" ht="20" customHeight="1"/>
    <row r="8563" ht="20" customHeight="1"/>
    <row r="8564" ht="20" customHeight="1"/>
    <row r="8565" ht="20" customHeight="1"/>
    <row r="8566" ht="20" customHeight="1"/>
    <row r="8567" ht="20" customHeight="1"/>
    <row r="8568" ht="20" customHeight="1"/>
    <row r="8569" ht="20" customHeight="1"/>
    <row r="8570" ht="20" customHeight="1"/>
    <row r="8571" ht="20" customHeight="1"/>
    <row r="8572" ht="20" customHeight="1"/>
    <row r="8573" ht="20" customHeight="1"/>
    <row r="8574" ht="20" customHeight="1"/>
    <row r="8575" ht="20" customHeight="1"/>
    <row r="8576" ht="20" customHeight="1"/>
    <row r="8577" ht="20" customHeight="1"/>
    <row r="8578" ht="20" customHeight="1"/>
    <row r="8579" ht="20" customHeight="1"/>
    <row r="8580" ht="20" customHeight="1"/>
    <row r="8581" ht="20" customHeight="1"/>
    <row r="8582" ht="20" customHeight="1"/>
    <row r="8583" ht="20" customHeight="1"/>
    <row r="8584" ht="20" customHeight="1"/>
    <row r="8585" ht="20" customHeight="1"/>
    <row r="8586" ht="20" customHeight="1"/>
    <row r="8587" ht="20" customHeight="1"/>
    <row r="8588" ht="20" customHeight="1"/>
    <row r="8589" ht="20" customHeight="1"/>
    <row r="8590" ht="20" customHeight="1"/>
    <row r="8591" ht="20" customHeight="1"/>
    <row r="8592" ht="20" customHeight="1"/>
    <row r="8593" ht="20" customHeight="1"/>
    <row r="8594" ht="20" customHeight="1"/>
    <row r="8595" ht="20" customHeight="1"/>
    <row r="8596" ht="20" customHeight="1"/>
    <row r="8597" ht="20" customHeight="1"/>
    <row r="8598" ht="20" customHeight="1"/>
    <row r="8599" ht="20" customHeight="1"/>
    <row r="8600" ht="20" customHeight="1"/>
    <row r="8601" ht="20" customHeight="1"/>
    <row r="8602" ht="20" customHeight="1"/>
    <row r="8603" ht="20" customHeight="1"/>
    <row r="8604" ht="20" customHeight="1"/>
    <row r="8605" ht="20" customHeight="1"/>
    <row r="8606" ht="20" customHeight="1"/>
    <row r="8607" ht="20" customHeight="1"/>
    <row r="8608" ht="20" customHeight="1"/>
    <row r="8609" ht="20" customHeight="1"/>
    <row r="8610" ht="20" customHeight="1"/>
    <row r="8611" ht="20" customHeight="1"/>
    <row r="8612" ht="20" customHeight="1"/>
    <row r="8613" ht="20" customHeight="1"/>
    <row r="8614" ht="20" customHeight="1"/>
    <row r="8615" ht="20" customHeight="1"/>
    <row r="8616" ht="20" customHeight="1"/>
    <row r="8617" ht="20" customHeight="1"/>
    <row r="8618" ht="20" customHeight="1"/>
    <row r="8619" ht="20" customHeight="1"/>
    <row r="8620" ht="20" customHeight="1"/>
    <row r="8621" ht="20" customHeight="1"/>
    <row r="8622" ht="20" customHeight="1"/>
    <row r="8623" ht="20" customHeight="1"/>
    <row r="8624" ht="20" customHeight="1"/>
    <row r="8625" ht="20" customHeight="1"/>
    <row r="8626" ht="20" customHeight="1"/>
    <row r="8627" ht="20" customHeight="1"/>
    <row r="8628" ht="20" customHeight="1"/>
    <row r="8629" ht="20" customHeight="1"/>
    <row r="8630" ht="20" customHeight="1"/>
    <row r="8631" ht="20" customHeight="1"/>
    <row r="8632" ht="20" customHeight="1"/>
    <row r="8633" ht="20" customHeight="1"/>
    <row r="8634" ht="20" customHeight="1"/>
    <row r="8635" ht="20" customHeight="1"/>
    <row r="8636" ht="20" customHeight="1"/>
    <row r="8637" ht="20" customHeight="1"/>
    <row r="8638" ht="20" customHeight="1"/>
    <row r="8639" ht="20" customHeight="1"/>
    <row r="8640" ht="20" customHeight="1"/>
    <row r="8641" ht="20" customHeight="1"/>
    <row r="8642" ht="20" customHeight="1"/>
    <row r="8643" ht="20" customHeight="1"/>
    <row r="8644" ht="20" customHeight="1"/>
    <row r="8645" ht="20" customHeight="1"/>
    <row r="8646" ht="20" customHeight="1"/>
    <row r="8647" ht="20" customHeight="1"/>
    <row r="8648" ht="20" customHeight="1"/>
    <row r="8649" ht="20" customHeight="1"/>
    <row r="8650" ht="20" customHeight="1"/>
    <row r="8651" ht="20" customHeight="1"/>
    <row r="8652" ht="20" customHeight="1"/>
    <row r="8653" ht="20" customHeight="1"/>
    <row r="8654" ht="20" customHeight="1"/>
    <row r="8655" ht="20" customHeight="1"/>
    <row r="8656" ht="20" customHeight="1"/>
    <row r="8657" ht="20" customHeight="1"/>
    <row r="8658" ht="20" customHeight="1"/>
    <row r="8659" ht="20" customHeight="1"/>
    <row r="8660" ht="20" customHeight="1"/>
    <row r="8661" ht="20" customHeight="1"/>
    <row r="8662" ht="20" customHeight="1"/>
    <row r="8663" ht="20" customHeight="1"/>
    <row r="8664" ht="20" customHeight="1"/>
    <row r="8665" ht="20" customHeight="1"/>
    <row r="8666" ht="20" customHeight="1"/>
    <row r="8667" ht="20" customHeight="1"/>
    <row r="8668" ht="20" customHeight="1"/>
    <row r="8669" ht="20" customHeight="1"/>
    <row r="8670" ht="20" customHeight="1"/>
    <row r="8671" ht="20" customHeight="1"/>
    <row r="8672" ht="20" customHeight="1"/>
    <row r="8673" ht="20" customHeight="1"/>
    <row r="8674" ht="20" customHeight="1"/>
    <row r="8675" ht="20" customHeight="1"/>
    <row r="8676" ht="20" customHeight="1"/>
    <row r="8677" ht="20" customHeight="1"/>
    <row r="8678" ht="20" customHeight="1"/>
    <row r="8679" ht="20" customHeight="1"/>
    <row r="8680" ht="20" customHeight="1"/>
    <row r="8681" ht="20" customHeight="1"/>
    <row r="8682" ht="20" customHeight="1"/>
    <row r="8683" ht="20" customHeight="1"/>
    <row r="8684" ht="20" customHeight="1"/>
    <row r="8685" ht="20" customHeight="1"/>
    <row r="8686" ht="20" customHeight="1"/>
    <row r="8687" ht="20" customHeight="1"/>
    <row r="8688" ht="20" customHeight="1"/>
    <row r="8689" ht="20" customHeight="1"/>
    <row r="8690" ht="20" customHeight="1"/>
    <row r="8691" ht="20" customHeight="1"/>
    <row r="8692" ht="20" customHeight="1"/>
    <row r="8693" ht="20" customHeight="1"/>
    <row r="8694" ht="20" customHeight="1"/>
    <row r="8695" ht="20" customHeight="1"/>
    <row r="8696" ht="20" customHeight="1"/>
    <row r="8697" ht="20" customHeight="1"/>
    <row r="8698" ht="20" customHeight="1"/>
    <row r="8699" ht="20" customHeight="1"/>
    <row r="8700" ht="20" customHeight="1"/>
    <row r="8701" ht="20" customHeight="1"/>
    <row r="8702" ht="20" customHeight="1"/>
    <row r="8703" ht="20" customHeight="1"/>
    <row r="8704" ht="20" customHeight="1"/>
    <row r="8705" ht="20" customHeight="1"/>
    <row r="8706" ht="20" customHeight="1"/>
    <row r="8707" ht="20" customHeight="1"/>
    <row r="8708" ht="20" customHeight="1"/>
    <row r="8709" ht="20" customHeight="1"/>
    <row r="8710" ht="20" customHeight="1"/>
    <row r="8711" ht="20" customHeight="1"/>
    <row r="8712" ht="20" customHeight="1"/>
    <row r="8713" ht="20" customHeight="1"/>
    <row r="8714" ht="20" customHeight="1"/>
    <row r="8715" ht="20" customHeight="1"/>
    <row r="8716" ht="20" customHeight="1"/>
    <row r="8717" ht="20" customHeight="1"/>
    <row r="8718" ht="20" customHeight="1"/>
    <row r="8719" ht="20" customHeight="1"/>
    <row r="8720" ht="20" customHeight="1"/>
    <row r="8721" ht="20" customHeight="1"/>
    <row r="8722" ht="20" customHeight="1"/>
    <row r="8723" ht="20" customHeight="1"/>
    <row r="8724" ht="20" customHeight="1"/>
    <row r="8725" ht="20" customHeight="1"/>
    <row r="8726" ht="20" customHeight="1"/>
    <row r="8727" ht="20" customHeight="1"/>
    <row r="8728" ht="20" customHeight="1"/>
    <row r="8729" ht="20" customHeight="1"/>
    <row r="8730" ht="20" customHeight="1"/>
    <row r="8731" ht="20" customHeight="1"/>
    <row r="8732" ht="20" customHeight="1"/>
    <row r="8733" ht="20" customHeight="1"/>
    <row r="8734" ht="20" customHeight="1"/>
    <row r="8735" ht="20" customHeight="1"/>
    <row r="8736" ht="20" customHeight="1"/>
    <row r="8737" ht="20" customHeight="1"/>
    <row r="8738" ht="20" customHeight="1"/>
    <row r="8739" ht="20" customHeight="1"/>
    <row r="8740" ht="20" customHeight="1"/>
    <row r="8741" ht="20" customHeight="1"/>
    <row r="8742" ht="20" customHeight="1"/>
    <row r="8743" ht="20" customHeight="1"/>
    <row r="8744" ht="20" customHeight="1"/>
    <row r="8745" ht="20" customHeight="1"/>
    <row r="8746" ht="20" customHeight="1"/>
    <row r="8747" ht="20" customHeight="1"/>
    <row r="8748" ht="20" customHeight="1"/>
    <row r="8749" ht="20" customHeight="1"/>
    <row r="8750" ht="20" customHeight="1"/>
    <row r="8751" ht="20" customHeight="1"/>
    <row r="8752" ht="20" customHeight="1"/>
    <row r="8753" ht="20" customHeight="1"/>
    <row r="8754" ht="20" customHeight="1"/>
    <row r="8755" ht="20" customHeight="1"/>
    <row r="8756" ht="20" customHeight="1"/>
    <row r="8757" ht="20" customHeight="1"/>
    <row r="8758" ht="20" customHeight="1"/>
    <row r="8759" ht="20" customHeight="1"/>
    <row r="8760" ht="20" customHeight="1"/>
    <row r="8761" ht="20" customHeight="1"/>
    <row r="8762" ht="20" customHeight="1"/>
    <row r="8763" ht="20" customHeight="1"/>
    <row r="8764" ht="20" customHeight="1"/>
    <row r="8765" ht="20" customHeight="1"/>
    <row r="8766" ht="20" customHeight="1"/>
    <row r="8767" ht="20" customHeight="1"/>
    <row r="8768" ht="20" customHeight="1"/>
    <row r="8769" ht="20" customHeight="1"/>
    <row r="8770" ht="20" customHeight="1"/>
    <row r="8771" ht="20" customHeight="1"/>
    <row r="8772" ht="20" customHeight="1"/>
    <row r="8773" ht="20" customHeight="1"/>
    <row r="8774" ht="20" customHeight="1"/>
    <row r="8775" ht="20" customHeight="1"/>
    <row r="8776" ht="20" customHeight="1"/>
    <row r="8777" ht="20" customHeight="1"/>
    <row r="8778" ht="20" customHeight="1"/>
    <row r="8779" ht="20" customHeight="1"/>
    <row r="8780" ht="20" customHeight="1"/>
    <row r="8781" ht="20" customHeight="1"/>
    <row r="8782" ht="20" customHeight="1"/>
    <row r="8783" ht="20" customHeight="1"/>
    <row r="8784" ht="20" customHeight="1"/>
    <row r="8785" ht="20" customHeight="1"/>
    <row r="8786" ht="20" customHeight="1"/>
    <row r="8787" ht="20" customHeight="1"/>
    <row r="8788" ht="20" customHeight="1"/>
    <row r="8789" ht="20" customHeight="1"/>
    <row r="8790" ht="20" customHeight="1"/>
    <row r="8791" ht="20" customHeight="1"/>
    <row r="8792" ht="20" customHeight="1"/>
    <row r="8793" ht="20" customHeight="1"/>
    <row r="8794" ht="20" customHeight="1"/>
    <row r="8795" ht="20" customHeight="1"/>
    <row r="8796" ht="20" customHeight="1"/>
    <row r="8797" ht="20" customHeight="1"/>
    <row r="8798" ht="20" customHeight="1"/>
    <row r="8799" ht="20" customHeight="1"/>
    <row r="8800" ht="20" customHeight="1"/>
    <row r="8801" ht="20" customHeight="1"/>
    <row r="8802" ht="20" customHeight="1"/>
    <row r="8803" ht="20" customHeight="1"/>
    <row r="8804" ht="20" customHeight="1"/>
    <row r="8805" ht="20" customHeight="1"/>
    <row r="8806" ht="20" customHeight="1"/>
    <row r="8807" ht="20" customHeight="1"/>
    <row r="8808" ht="20" customHeight="1"/>
    <row r="8809" ht="20" customHeight="1"/>
    <row r="8810" ht="20" customHeight="1"/>
    <row r="8811" ht="20" customHeight="1"/>
    <row r="8812" ht="20" customHeight="1"/>
    <row r="8813" ht="20" customHeight="1"/>
    <row r="8814" ht="20" customHeight="1"/>
    <row r="8815" ht="20" customHeight="1"/>
    <row r="8816" ht="20" customHeight="1"/>
    <row r="8817" ht="20" customHeight="1"/>
    <row r="8818" ht="20" customHeight="1"/>
    <row r="8819" ht="20" customHeight="1"/>
    <row r="8820" ht="20" customHeight="1"/>
    <row r="8821" ht="20" customHeight="1"/>
    <row r="8822" ht="20" customHeight="1"/>
    <row r="8823" ht="20" customHeight="1"/>
    <row r="8824" ht="20" customHeight="1"/>
    <row r="8825" ht="20" customHeight="1"/>
    <row r="8826" ht="20" customHeight="1"/>
    <row r="8827" ht="20" customHeight="1"/>
    <row r="8828" ht="20" customHeight="1"/>
    <row r="8829" ht="20" customHeight="1"/>
    <row r="8830" ht="20" customHeight="1"/>
    <row r="8831" ht="20" customHeight="1"/>
    <row r="8832" ht="20" customHeight="1"/>
    <row r="8833" ht="20" customHeight="1"/>
    <row r="8834" ht="20" customHeight="1"/>
    <row r="8835" ht="20" customHeight="1"/>
    <row r="8836" ht="20" customHeight="1"/>
    <row r="8837" ht="20" customHeight="1"/>
    <row r="8838" ht="20" customHeight="1"/>
    <row r="8839" ht="20" customHeight="1"/>
    <row r="8840" ht="20" customHeight="1"/>
    <row r="8841" ht="20" customHeight="1"/>
    <row r="8842" ht="20" customHeight="1"/>
    <row r="8843" ht="20" customHeight="1"/>
    <row r="8844" ht="20" customHeight="1"/>
    <row r="8845" ht="20" customHeight="1"/>
    <row r="8846" ht="20" customHeight="1"/>
    <row r="8847" ht="20" customHeight="1"/>
    <row r="8848" ht="20" customHeight="1"/>
    <row r="8849" ht="20" customHeight="1"/>
    <row r="8850" ht="20" customHeight="1"/>
    <row r="8851" ht="20" customHeight="1"/>
    <row r="8852" ht="20" customHeight="1"/>
    <row r="8853" ht="20" customHeight="1"/>
    <row r="8854" ht="20" customHeight="1"/>
    <row r="8855" ht="20" customHeight="1"/>
    <row r="8856" ht="20" customHeight="1"/>
    <row r="8857" ht="20" customHeight="1"/>
    <row r="8858" ht="20" customHeight="1"/>
    <row r="8859" ht="20" customHeight="1"/>
    <row r="8860" ht="20" customHeight="1"/>
    <row r="8861" ht="20" customHeight="1"/>
    <row r="8862" ht="20" customHeight="1"/>
    <row r="8863" ht="20" customHeight="1"/>
    <row r="8864" ht="20" customHeight="1"/>
    <row r="8865" ht="20" customHeight="1"/>
    <row r="8866" ht="20" customHeight="1"/>
    <row r="8867" ht="20" customHeight="1"/>
    <row r="8868" ht="20" customHeight="1"/>
    <row r="8869" ht="20" customHeight="1"/>
    <row r="8870" ht="20" customHeight="1"/>
    <row r="8871" ht="20" customHeight="1"/>
    <row r="8872" ht="20" customHeight="1"/>
    <row r="8873" ht="20" customHeight="1"/>
    <row r="8874" ht="20" customHeight="1"/>
    <row r="8875" ht="20" customHeight="1"/>
    <row r="8876" ht="20" customHeight="1"/>
    <row r="8877" ht="20" customHeight="1"/>
    <row r="8878" ht="20" customHeight="1"/>
    <row r="8879" ht="20" customHeight="1"/>
    <row r="8880" ht="20" customHeight="1"/>
    <row r="8881" ht="20" customHeight="1"/>
    <row r="8882" ht="20" customHeight="1"/>
    <row r="8883" ht="20" customHeight="1"/>
    <row r="8884" ht="20" customHeight="1"/>
    <row r="8885" ht="20" customHeight="1"/>
    <row r="8886" ht="20" customHeight="1"/>
    <row r="8887" ht="20" customHeight="1"/>
    <row r="8888" ht="20" customHeight="1"/>
    <row r="8889" ht="20" customHeight="1"/>
    <row r="8890" ht="20" customHeight="1"/>
    <row r="8891" ht="20" customHeight="1"/>
    <row r="8892" ht="20" customHeight="1"/>
    <row r="8893" ht="20" customHeight="1"/>
    <row r="8894" ht="20" customHeight="1"/>
    <row r="8895" ht="20" customHeight="1"/>
    <row r="8896" ht="20" customHeight="1"/>
    <row r="8897" ht="20" customHeight="1"/>
    <row r="8898" ht="20" customHeight="1"/>
    <row r="8899" ht="20" customHeight="1"/>
    <row r="8900" ht="20" customHeight="1"/>
    <row r="8901" ht="20" customHeight="1"/>
    <row r="8902" ht="20" customHeight="1"/>
    <row r="8903" ht="20" customHeight="1"/>
    <row r="8904" ht="20" customHeight="1"/>
    <row r="8905" ht="20" customHeight="1"/>
    <row r="8906" ht="20" customHeight="1"/>
    <row r="8907" ht="20" customHeight="1"/>
    <row r="8908" ht="20" customHeight="1"/>
    <row r="8909" ht="20" customHeight="1"/>
    <row r="8910" ht="20" customHeight="1"/>
    <row r="8911" ht="20" customHeight="1"/>
    <row r="8912" ht="20" customHeight="1"/>
    <row r="8913" ht="20" customHeight="1"/>
    <row r="8914" ht="20" customHeight="1"/>
    <row r="8915" ht="20" customHeight="1"/>
    <row r="8916" ht="20" customHeight="1"/>
    <row r="8917" ht="20" customHeight="1"/>
    <row r="8918" ht="20" customHeight="1"/>
    <row r="8919" ht="20" customHeight="1"/>
    <row r="8920" ht="20" customHeight="1"/>
    <row r="8921" ht="20" customHeight="1"/>
    <row r="8922" ht="20" customHeight="1"/>
    <row r="8923" ht="20" customHeight="1"/>
    <row r="8924" ht="20" customHeight="1"/>
    <row r="8925" ht="20" customHeight="1"/>
    <row r="8926" ht="20" customHeight="1"/>
    <row r="8927" ht="20" customHeight="1"/>
    <row r="8928" ht="20" customHeight="1"/>
    <row r="8929" ht="20" customHeight="1"/>
    <row r="8930" ht="20" customHeight="1"/>
    <row r="8931" ht="20" customHeight="1"/>
    <row r="8932" ht="20" customHeight="1"/>
    <row r="8933" ht="20" customHeight="1"/>
    <row r="8934" ht="20" customHeight="1"/>
    <row r="8935" ht="20" customHeight="1"/>
    <row r="8936" ht="20" customHeight="1"/>
    <row r="8937" ht="20" customHeight="1"/>
    <row r="8938" ht="20" customHeight="1"/>
    <row r="8939" ht="20" customHeight="1"/>
    <row r="8940" ht="20" customHeight="1"/>
    <row r="8941" ht="20" customHeight="1"/>
    <row r="8942" ht="20" customHeight="1"/>
    <row r="8943" ht="20" customHeight="1"/>
    <row r="8944" ht="20" customHeight="1"/>
    <row r="8945" ht="20" customHeight="1"/>
    <row r="8946" ht="20" customHeight="1"/>
    <row r="8947" ht="20" customHeight="1"/>
    <row r="8948" ht="20" customHeight="1"/>
    <row r="8949" ht="20" customHeight="1"/>
    <row r="8950" ht="20" customHeight="1"/>
    <row r="8951" ht="20" customHeight="1"/>
    <row r="8952" ht="20" customHeight="1"/>
    <row r="8953" ht="20" customHeight="1"/>
    <row r="8954" ht="20" customHeight="1"/>
    <row r="8955" ht="20" customHeight="1"/>
    <row r="8956" ht="20" customHeight="1"/>
    <row r="8957" ht="20" customHeight="1"/>
    <row r="8958" ht="20" customHeight="1"/>
    <row r="8959" ht="20" customHeight="1"/>
    <row r="8960" ht="20" customHeight="1"/>
    <row r="8961" ht="20" customHeight="1"/>
    <row r="8962" ht="20" customHeight="1"/>
    <row r="8963" ht="20" customHeight="1"/>
    <row r="8964" ht="20" customHeight="1"/>
    <row r="8965" ht="20" customHeight="1"/>
    <row r="8966" ht="20" customHeight="1"/>
    <row r="8967" ht="20" customHeight="1"/>
    <row r="8968" ht="20" customHeight="1"/>
    <row r="8969" ht="20" customHeight="1"/>
    <row r="8970" ht="20" customHeight="1"/>
    <row r="8971" ht="20" customHeight="1"/>
    <row r="8972" ht="20" customHeight="1"/>
    <row r="8973" ht="20" customHeight="1"/>
    <row r="8974" ht="20" customHeight="1"/>
    <row r="8975" ht="20" customHeight="1"/>
    <row r="8976" ht="20" customHeight="1"/>
    <row r="8977" ht="20" customHeight="1"/>
    <row r="8978" ht="20" customHeight="1"/>
    <row r="8979" ht="20" customHeight="1"/>
    <row r="8980" ht="20" customHeight="1"/>
    <row r="8981" ht="20" customHeight="1"/>
    <row r="8982" ht="20" customHeight="1"/>
    <row r="8983" ht="20" customHeight="1"/>
    <row r="8984" ht="20" customHeight="1"/>
    <row r="8985" ht="20" customHeight="1"/>
    <row r="8986" ht="20" customHeight="1"/>
    <row r="8987" ht="20" customHeight="1"/>
    <row r="8988" ht="20" customHeight="1"/>
    <row r="8989" ht="20" customHeight="1"/>
    <row r="8990" ht="20" customHeight="1"/>
    <row r="8991" ht="20" customHeight="1"/>
    <row r="8992" ht="20" customHeight="1"/>
    <row r="8993" ht="20" customHeight="1"/>
    <row r="8994" ht="20" customHeight="1"/>
    <row r="8995" ht="20" customHeight="1"/>
    <row r="8996" ht="20" customHeight="1"/>
    <row r="8997" ht="20" customHeight="1"/>
    <row r="8998" ht="20" customHeight="1"/>
    <row r="8999" ht="20" customHeight="1"/>
    <row r="9000" ht="20" customHeight="1"/>
    <row r="9001" ht="20" customHeight="1"/>
    <row r="9002" ht="20" customHeight="1"/>
    <row r="9003" ht="20" customHeight="1"/>
    <row r="9004" ht="20" customHeight="1"/>
    <row r="9005" ht="20" customHeight="1"/>
    <row r="9006" ht="20" customHeight="1"/>
    <row r="9007" ht="20" customHeight="1"/>
    <row r="9008" ht="20" customHeight="1"/>
    <row r="9009" ht="20" customHeight="1"/>
    <row r="9010" ht="20" customHeight="1"/>
    <row r="9011" ht="20" customHeight="1"/>
    <row r="9012" ht="20" customHeight="1"/>
    <row r="9013" ht="20" customHeight="1"/>
    <row r="9014" ht="20" customHeight="1"/>
    <row r="9015" ht="20" customHeight="1"/>
    <row r="9016" ht="20" customHeight="1"/>
    <row r="9017" ht="20" customHeight="1"/>
    <row r="9018" ht="20" customHeight="1"/>
    <row r="9019" ht="20" customHeight="1"/>
    <row r="9020" ht="20" customHeight="1"/>
    <row r="9021" ht="20" customHeight="1"/>
    <row r="9022" ht="20" customHeight="1"/>
    <row r="9023" ht="20" customHeight="1"/>
    <row r="9024" ht="20" customHeight="1"/>
    <row r="9025" ht="20" customHeight="1"/>
    <row r="9026" ht="20" customHeight="1"/>
    <row r="9027" ht="20" customHeight="1"/>
    <row r="9028" ht="20" customHeight="1"/>
    <row r="9029" ht="20" customHeight="1"/>
    <row r="9030" ht="20" customHeight="1"/>
    <row r="9031" ht="20" customHeight="1"/>
    <row r="9032" ht="20" customHeight="1"/>
    <row r="9033" ht="20" customHeight="1"/>
    <row r="9034" ht="20" customHeight="1"/>
    <row r="9035" ht="20" customHeight="1"/>
    <row r="9036" ht="20" customHeight="1"/>
    <row r="9037" ht="20" customHeight="1"/>
    <row r="9038" ht="20" customHeight="1"/>
    <row r="9039" ht="20" customHeight="1"/>
    <row r="9040" ht="20" customHeight="1"/>
    <row r="9041" ht="20" customHeight="1"/>
    <row r="9042" ht="20" customHeight="1"/>
    <row r="9043" ht="20" customHeight="1"/>
    <row r="9044" ht="20" customHeight="1"/>
    <row r="9045" ht="20" customHeight="1"/>
    <row r="9046" ht="20" customHeight="1"/>
    <row r="9047" ht="20" customHeight="1"/>
    <row r="9048" ht="20" customHeight="1"/>
    <row r="9049" ht="20" customHeight="1"/>
    <row r="9050" ht="20" customHeight="1"/>
    <row r="9051" ht="20" customHeight="1"/>
    <row r="9052" ht="20" customHeight="1"/>
    <row r="9053" ht="20" customHeight="1"/>
    <row r="9054" ht="20" customHeight="1"/>
    <row r="9055" ht="20" customHeight="1"/>
    <row r="9056" ht="20" customHeight="1"/>
    <row r="9057" ht="20" customHeight="1"/>
    <row r="9058" ht="20" customHeight="1"/>
    <row r="9059" ht="20" customHeight="1"/>
    <row r="9060" ht="20" customHeight="1"/>
    <row r="9061" ht="20" customHeight="1"/>
    <row r="9062" ht="20" customHeight="1"/>
    <row r="9063" ht="20" customHeight="1"/>
    <row r="9064" ht="20" customHeight="1"/>
    <row r="9065" ht="20" customHeight="1"/>
    <row r="9066" ht="20" customHeight="1"/>
    <row r="9067" ht="20" customHeight="1"/>
    <row r="9068" ht="20" customHeight="1"/>
    <row r="9069" ht="20" customHeight="1"/>
    <row r="9070" ht="20" customHeight="1"/>
    <row r="9071" ht="20" customHeight="1"/>
    <row r="9072" ht="20" customHeight="1"/>
    <row r="9073" ht="20" customHeight="1"/>
    <row r="9074" ht="20" customHeight="1"/>
    <row r="9075" ht="20" customHeight="1"/>
    <row r="9076" ht="20" customHeight="1"/>
    <row r="9077" ht="20" customHeight="1"/>
    <row r="9078" ht="20" customHeight="1"/>
    <row r="9079" ht="20" customHeight="1"/>
    <row r="9080" ht="20" customHeight="1"/>
    <row r="9081" ht="20" customHeight="1"/>
    <row r="9082" ht="20" customHeight="1"/>
    <row r="9083" ht="20" customHeight="1"/>
    <row r="9084" ht="20" customHeight="1"/>
    <row r="9085" ht="20" customHeight="1"/>
    <row r="9086" ht="20" customHeight="1"/>
    <row r="9087" ht="20" customHeight="1"/>
    <row r="9088" ht="20" customHeight="1"/>
    <row r="9089" ht="20" customHeight="1"/>
    <row r="9090" ht="20" customHeight="1"/>
    <row r="9091" ht="20" customHeight="1"/>
    <row r="9092" ht="20" customHeight="1"/>
    <row r="9093" ht="20" customHeight="1"/>
    <row r="9094" ht="20" customHeight="1"/>
    <row r="9095" ht="20" customHeight="1"/>
    <row r="9096" ht="20" customHeight="1"/>
    <row r="9097" ht="20" customHeight="1"/>
    <row r="9098" ht="20" customHeight="1"/>
    <row r="9099" ht="20" customHeight="1"/>
    <row r="9100" ht="20" customHeight="1"/>
    <row r="9101" ht="20" customHeight="1"/>
    <row r="9102" ht="20" customHeight="1"/>
    <row r="9103" ht="20" customHeight="1"/>
    <row r="9104" ht="20" customHeight="1"/>
    <row r="9105" ht="20" customHeight="1"/>
    <row r="9106" ht="20" customHeight="1"/>
    <row r="9107" ht="20" customHeight="1"/>
    <row r="9108" ht="20" customHeight="1"/>
    <row r="9109" ht="20" customHeight="1"/>
    <row r="9110" ht="20" customHeight="1"/>
    <row r="9111" ht="20" customHeight="1"/>
    <row r="9112" ht="20" customHeight="1"/>
    <row r="9113" ht="20" customHeight="1"/>
    <row r="9114" ht="20" customHeight="1"/>
    <row r="9115" ht="20" customHeight="1"/>
    <row r="9116" ht="20" customHeight="1"/>
    <row r="9117" ht="20" customHeight="1"/>
    <row r="9118" ht="20" customHeight="1"/>
    <row r="9119" ht="20" customHeight="1"/>
    <row r="9120" ht="20" customHeight="1"/>
    <row r="9121" ht="20" customHeight="1"/>
    <row r="9122" ht="20" customHeight="1"/>
    <row r="9123" ht="20" customHeight="1"/>
    <row r="9124" ht="20" customHeight="1"/>
    <row r="9125" ht="20" customHeight="1"/>
    <row r="9126" ht="20" customHeight="1"/>
    <row r="9127" ht="20" customHeight="1"/>
    <row r="9128" ht="20" customHeight="1"/>
    <row r="9129" ht="20" customHeight="1"/>
    <row r="9130" ht="20" customHeight="1"/>
    <row r="9131" ht="20" customHeight="1"/>
    <row r="9132" ht="20" customHeight="1"/>
    <row r="9133" ht="20" customHeight="1"/>
    <row r="9134" ht="20" customHeight="1"/>
    <row r="9135" ht="20" customHeight="1"/>
    <row r="9136" ht="20" customHeight="1"/>
    <row r="9137" ht="20" customHeight="1"/>
    <row r="9138" ht="20" customHeight="1"/>
    <row r="9139" ht="20" customHeight="1"/>
    <row r="9140" ht="20" customHeight="1"/>
    <row r="9141" ht="20" customHeight="1"/>
    <row r="9142" ht="20" customHeight="1"/>
    <row r="9143" ht="20" customHeight="1"/>
    <row r="9144" ht="20" customHeight="1"/>
    <row r="9145" ht="20" customHeight="1"/>
    <row r="9146" ht="20" customHeight="1"/>
    <row r="9147" ht="20" customHeight="1"/>
    <row r="9148" ht="20" customHeight="1"/>
    <row r="9149" ht="20" customHeight="1"/>
    <row r="9150" ht="20" customHeight="1"/>
    <row r="9151" ht="20" customHeight="1"/>
    <row r="9152" ht="20" customHeight="1"/>
    <row r="9153" ht="20" customHeight="1"/>
    <row r="9154" ht="20" customHeight="1"/>
    <row r="9155" ht="20" customHeight="1"/>
    <row r="9156" ht="20" customHeight="1"/>
    <row r="9157" ht="20" customHeight="1"/>
    <row r="9158" ht="20" customHeight="1"/>
    <row r="9159" ht="20" customHeight="1"/>
    <row r="9160" ht="20" customHeight="1"/>
    <row r="9161" ht="20" customHeight="1"/>
    <row r="9162" ht="20" customHeight="1"/>
    <row r="9163" ht="20" customHeight="1"/>
    <row r="9164" ht="20" customHeight="1"/>
    <row r="9165" ht="20" customHeight="1"/>
    <row r="9166" ht="20" customHeight="1"/>
    <row r="9167" ht="20" customHeight="1"/>
    <row r="9168" ht="20" customHeight="1"/>
    <row r="9169" ht="20" customHeight="1"/>
    <row r="9170" ht="20" customHeight="1"/>
    <row r="9171" ht="20" customHeight="1"/>
    <row r="9172" ht="20" customHeight="1"/>
    <row r="9173" ht="20" customHeight="1"/>
    <row r="9174" ht="20" customHeight="1"/>
    <row r="9175" ht="20" customHeight="1"/>
    <row r="9176" ht="20" customHeight="1"/>
    <row r="9177" ht="20" customHeight="1"/>
    <row r="9178" ht="20" customHeight="1"/>
    <row r="9179" ht="20" customHeight="1"/>
    <row r="9180" ht="20" customHeight="1"/>
    <row r="9181" ht="20" customHeight="1"/>
    <row r="9182" ht="20" customHeight="1"/>
    <row r="9183" ht="20" customHeight="1"/>
    <row r="9184" ht="20" customHeight="1"/>
    <row r="9185" ht="20" customHeight="1"/>
    <row r="9186" ht="20" customHeight="1"/>
    <row r="9187" ht="20" customHeight="1"/>
    <row r="9188" ht="20" customHeight="1"/>
    <row r="9189" ht="20" customHeight="1"/>
    <row r="9190" ht="20" customHeight="1"/>
    <row r="9191" ht="20" customHeight="1"/>
    <row r="9192" ht="20" customHeight="1"/>
    <row r="9193" ht="20" customHeight="1"/>
    <row r="9194" ht="20" customHeight="1"/>
    <row r="9195" ht="20" customHeight="1"/>
    <row r="9196" ht="20" customHeight="1"/>
    <row r="9197" ht="20" customHeight="1"/>
    <row r="9198" ht="20" customHeight="1"/>
    <row r="9199" ht="20" customHeight="1"/>
    <row r="9200" ht="20" customHeight="1"/>
    <row r="9201" ht="20" customHeight="1"/>
    <row r="9202" ht="20" customHeight="1"/>
    <row r="9203" ht="20" customHeight="1"/>
    <row r="9204" ht="20" customHeight="1"/>
    <row r="9205" ht="20" customHeight="1"/>
    <row r="9206" ht="20" customHeight="1"/>
    <row r="9207" ht="20" customHeight="1"/>
    <row r="9208" ht="20" customHeight="1"/>
    <row r="9209" ht="20" customHeight="1"/>
    <row r="9210" ht="20" customHeight="1"/>
    <row r="9211" ht="20" customHeight="1"/>
    <row r="9212" ht="20" customHeight="1"/>
    <row r="9213" ht="20" customHeight="1"/>
    <row r="9214" ht="20" customHeight="1"/>
    <row r="9215" ht="20" customHeight="1"/>
    <row r="9216" ht="20" customHeight="1"/>
    <row r="9217" ht="20" customHeight="1"/>
    <row r="9218" ht="20" customHeight="1"/>
    <row r="9219" ht="20" customHeight="1"/>
    <row r="9220" ht="20" customHeight="1"/>
    <row r="9221" ht="20" customHeight="1"/>
    <row r="9222" ht="20" customHeight="1"/>
    <row r="9223" ht="20" customHeight="1"/>
    <row r="9224" ht="20" customHeight="1"/>
    <row r="9225" ht="20" customHeight="1"/>
    <row r="9226" ht="20" customHeight="1"/>
    <row r="9227" ht="20" customHeight="1"/>
    <row r="9228" ht="20" customHeight="1"/>
    <row r="9229" ht="20" customHeight="1"/>
    <row r="9230" ht="20" customHeight="1"/>
    <row r="9231" ht="20" customHeight="1"/>
    <row r="9232" ht="20" customHeight="1"/>
    <row r="9233" ht="20" customHeight="1"/>
    <row r="9234" ht="20" customHeight="1"/>
    <row r="9235" ht="20" customHeight="1"/>
    <row r="9236" ht="20" customHeight="1"/>
    <row r="9237" ht="20" customHeight="1"/>
    <row r="9238" ht="20" customHeight="1"/>
    <row r="9239" ht="20" customHeight="1"/>
    <row r="9240" ht="20" customHeight="1"/>
    <row r="9241" ht="20" customHeight="1"/>
    <row r="9242" ht="20" customHeight="1"/>
    <row r="9243" ht="20" customHeight="1"/>
    <row r="9244" ht="20" customHeight="1"/>
    <row r="9245" ht="20" customHeight="1"/>
    <row r="9246" ht="20" customHeight="1"/>
    <row r="9247" ht="20" customHeight="1"/>
    <row r="9248" ht="20" customHeight="1"/>
    <row r="9249" ht="20" customHeight="1"/>
    <row r="9250" ht="20" customHeight="1"/>
    <row r="9251" ht="20" customHeight="1"/>
    <row r="9252" ht="20" customHeight="1"/>
    <row r="9253" ht="20" customHeight="1"/>
    <row r="9254" ht="20" customHeight="1"/>
    <row r="9255" ht="20" customHeight="1"/>
    <row r="9256" ht="20" customHeight="1"/>
    <row r="9257" ht="20" customHeight="1"/>
    <row r="9258" ht="20" customHeight="1"/>
    <row r="9259" ht="20" customHeight="1"/>
    <row r="9260" ht="20" customHeight="1"/>
    <row r="9261" ht="20" customHeight="1"/>
    <row r="9262" ht="20" customHeight="1"/>
    <row r="9263" ht="20" customHeight="1"/>
    <row r="9264" ht="20" customHeight="1"/>
    <row r="9265" ht="20" customHeight="1"/>
    <row r="9266" ht="20" customHeight="1"/>
    <row r="9267" ht="20" customHeight="1"/>
    <row r="9268" ht="20" customHeight="1"/>
    <row r="9269" ht="20" customHeight="1"/>
    <row r="9270" ht="20" customHeight="1"/>
    <row r="9271" ht="20" customHeight="1"/>
    <row r="9272" ht="20" customHeight="1"/>
    <row r="9273" ht="20" customHeight="1"/>
    <row r="9274" ht="20" customHeight="1"/>
    <row r="9275" ht="20" customHeight="1"/>
    <row r="9276" ht="20" customHeight="1"/>
    <row r="9277" ht="20" customHeight="1"/>
    <row r="9278" ht="20" customHeight="1"/>
    <row r="9279" ht="20" customHeight="1"/>
    <row r="9280" ht="20" customHeight="1"/>
    <row r="9281" ht="20" customHeight="1"/>
    <row r="9282" ht="20" customHeight="1"/>
    <row r="9283" ht="20" customHeight="1"/>
    <row r="9284" ht="20" customHeight="1"/>
    <row r="9285" ht="20" customHeight="1"/>
    <row r="9286" ht="20" customHeight="1"/>
    <row r="9287" ht="20" customHeight="1"/>
    <row r="9288" ht="20" customHeight="1"/>
    <row r="9289" ht="20" customHeight="1"/>
    <row r="9290" ht="20" customHeight="1"/>
    <row r="9291" ht="20" customHeight="1"/>
    <row r="9292" ht="20" customHeight="1"/>
    <row r="9293" ht="20" customHeight="1"/>
    <row r="9294" ht="20" customHeight="1"/>
    <row r="9295" ht="20" customHeight="1"/>
    <row r="9296" ht="20" customHeight="1"/>
    <row r="9297" ht="20" customHeight="1"/>
    <row r="9298" ht="20" customHeight="1"/>
    <row r="9299" ht="20" customHeight="1"/>
    <row r="9300" ht="20" customHeight="1"/>
    <row r="9301" ht="20" customHeight="1"/>
    <row r="9302" ht="20" customHeight="1"/>
    <row r="9303" ht="20" customHeight="1"/>
    <row r="9304" ht="20" customHeight="1"/>
    <row r="9305" ht="20" customHeight="1"/>
    <row r="9306" ht="20" customHeight="1"/>
    <row r="9307" ht="20" customHeight="1"/>
    <row r="9308" ht="20" customHeight="1"/>
    <row r="9309" ht="20" customHeight="1"/>
    <row r="9310" ht="20" customHeight="1"/>
    <row r="9311" ht="20" customHeight="1"/>
    <row r="9312" ht="20" customHeight="1"/>
    <row r="9313" ht="20" customHeight="1"/>
    <row r="9314" ht="20" customHeight="1"/>
    <row r="9315" ht="20" customHeight="1"/>
    <row r="9316" ht="20" customHeight="1"/>
    <row r="9317" ht="20" customHeight="1"/>
    <row r="9318" ht="20" customHeight="1"/>
    <row r="9319" ht="20" customHeight="1"/>
    <row r="9320" ht="20" customHeight="1"/>
    <row r="9321" ht="20" customHeight="1"/>
    <row r="9322" ht="20" customHeight="1"/>
    <row r="9323" ht="20" customHeight="1"/>
    <row r="9324" ht="20" customHeight="1"/>
    <row r="9325" ht="20" customHeight="1"/>
    <row r="9326" ht="20" customHeight="1"/>
    <row r="9327" ht="20" customHeight="1"/>
    <row r="9328" ht="20" customHeight="1"/>
    <row r="9329" ht="20" customHeight="1"/>
    <row r="9330" ht="20" customHeight="1"/>
    <row r="9331" ht="20" customHeight="1"/>
    <row r="9332" ht="20" customHeight="1"/>
    <row r="9333" ht="20" customHeight="1"/>
    <row r="9334" ht="20" customHeight="1"/>
    <row r="9335" ht="20" customHeight="1"/>
    <row r="9336" ht="20" customHeight="1"/>
    <row r="9337" ht="20" customHeight="1"/>
    <row r="9338" ht="20" customHeight="1"/>
    <row r="9339" ht="20" customHeight="1"/>
    <row r="9340" ht="20" customHeight="1"/>
    <row r="9341" ht="20" customHeight="1"/>
    <row r="9342" ht="20" customHeight="1"/>
    <row r="9343" ht="20" customHeight="1"/>
    <row r="9344" ht="20" customHeight="1"/>
    <row r="9345" ht="20" customHeight="1"/>
    <row r="9346" ht="20" customHeight="1"/>
    <row r="9347" ht="20" customHeight="1"/>
    <row r="9348" ht="20" customHeight="1"/>
    <row r="9349" ht="20" customHeight="1"/>
    <row r="9350" ht="20" customHeight="1"/>
    <row r="9351" ht="20" customHeight="1"/>
    <row r="9352" ht="20" customHeight="1"/>
    <row r="9353" ht="20" customHeight="1"/>
    <row r="9354" ht="20" customHeight="1"/>
    <row r="9355" ht="20" customHeight="1"/>
    <row r="9356" ht="20" customHeight="1"/>
    <row r="9357" ht="20" customHeight="1"/>
    <row r="9358" ht="20" customHeight="1"/>
    <row r="9359" ht="20" customHeight="1"/>
    <row r="9360" ht="20" customHeight="1"/>
    <row r="9361" ht="20" customHeight="1"/>
    <row r="9362" ht="20" customHeight="1"/>
    <row r="9363" ht="20" customHeight="1"/>
    <row r="9364" ht="20" customHeight="1"/>
    <row r="9365" ht="20" customHeight="1"/>
    <row r="9366" ht="20" customHeight="1"/>
    <row r="9367" ht="20" customHeight="1"/>
    <row r="9368" ht="20" customHeight="1"/>
    <row r="9369" ht="20" customHeight="1"/>
    <row r="9370" ht="20" customHeight="1"/>
    <row r="9371" ht="20" customHeight="1"/>
    <row r="9372" ht="20" customHeight="1"/>
    <row r="9373" ht="20" customHeight="1"/>
    <row r="9374" ht="20" customHeight="1"/>
    <row r="9375" ht="20" customHeight="1"/>
    <row r="9376" ht="20" customHeight="1"/>
    <row r="9377" ht="20" customHeight="1"/>
    <row r="9378" ht="20" customHeight="1"/>
    <row r="9379" ht="20" customHeight="1"/>
    <row r="9380" ht="20" customHeight="1"/>
    <row r="9381" ht="20" customHeight="1"/>
    <row r="9382" ht="20" customHeight="1"/>
    <row r="9383" ht="20" customHeight="1"/>
    <row r="9384" ht="20" customHeight="1"/>
    <row r="9385" ht="20" customHeight="1"/>
    <row r="9386" ht="20" customHeight="1"/>
    <row r="9387" ht="20" customHeight="1"/>
    <row r="9388" ht="20" customHeight="1"/>
    <row r="9389" ht="20" customHeight="1"/>
    <row r="9390" ht="20" customHeight="1"/>
    <row r="9391" ht="20" customHeight="1"/>
    <row r="9392" ht="20" customHeight="1"/>
    <row r="9393" ht="20" customHeight="1"/>
    <row r="9394" ht="20" customHeight="1"/>
    <row r="9395" ht="20" customHeight="1"/>
    <row r="9396" ht="20" customHeight="1"/>
    <row r="9397" ht="20" customHeight="1"/>
    <row r="9398" ht="20" customHeight="1"/>
    <row r="9399" ht="20" customHeight="1"/>
    <row r="9400" ht="20" customHeight="1"/>
    <row r="9401" ht="20" customHeight="1"/>
    <row r="9402" ht="20" customHeight="1"/>
    <row r="9403" ht="20" customHeight="1"/>
    <row r="9404" ht="20" customHeight="1"/>
    <row r="9405" ht="20" customHeight="1"/>
    <row r="9406" ht="20" customHeight="1"/>
    <row r="9407" ht="20" customHeight="1"/>
    <row r="9408" ht="20" customHeight="1"/>
    <row r="9409" ht="20" customHeight="1"/>
    <row r="9410" ht="20" customHeight="1"/>
    <row r="9411" ht="20" customHeight="1"/>
    <row r="9412" ht="20" customHeight="1"/>
    <row r="9413" ht="20" customHeight="1"/>
    <row r="9414" ht="20" customHeight="1"/>
    <row r="9415" ht="20" customHeight="1"/>
    <row r="9416" ht="20" customHeight="1"/>
    <row r="9417" ht="20" customHeight="1"/>
    <row r="9418" ht="20" customHeight="1"/>
    <row r="9419" ht="20" customHeight="1"/>
    <row r="9420" ht="20" customHeight="1"/>
    <row r="9421" ht="20" customHeight="1"/>
    <row r="9422" ht="20" customHeight="1"/>
    <row r="9423" ht="20" customHeight="1"/>
    <row r="9424" ht="20" customHeight="1"/>
    <row r="9425" ht="20" customHeight="1"/>
    <row r="9426" ht="20" customHeight="1"/>
    <row r="9427" ht="20" customHeight="1"/>
    <row r="9428" ht="20" customHeight="1"/>
    <row r="9429" ht="20" customHeight="1"/>
    <row r="9430" ht="20" customHeight="1"/>
    <row r="9431" ht="20" customHeight="1"/>
    <row r="9432" ht="20" customHeight="1"/>
    <row r="9433" ht="20" customHeight="1"/>
    <row r="9434" ht="20" customHeight="1"/>
    <row r="9435" ht="20" customHeight="1"/>
    <row r="9436" ht="20" customHeight="1"/>
    <row r="9437" ht="20" customHeight="1"/>
    <row r="9438" ht="20" customHeight="1"/>
    <row r="9439" ht="20" customHeight="1"/>
    <row r="9440" ht="20" customHeight="1"/>
    <row r="9441" ht="20" customHeight="1"/>
    <row r="9442" ht="20" customHeight="1"/>
    <row r="9443" ht="20" customHeight="1"/>
    <row r="9444" ht="20" customHeight="1"/>
    <row r="9445" ht="20" customHeight="1"/>
    <row r="9446" ht="20" customHeight="1"/>
    <row r="9447" ht="20" customHeight="1"/>
    <row r="9448" ht="20" customHeight="1"/>
    <row r="9449" ht="20" customHeight="1"/>
    <row r="9450" ht="20" customHeight="1"/>
    <row r="9451" ht="20" customHeight="1"/>
    <row r="9452" ht="20" customHeight="1"/>
    <row r="9453" ht="20" customHeight="1"/>
    <row r="9454" ht="20" customHeight="1"/>
    <row r="9455" ht="20" customHeight="1"/>
    <row r="9456" ht="20" customHeight="1"/>
    <row r="9457" ht="20" customHeight="1"/>
    <row r="9458" ht="20" customHeight="1"/>
    <row r="9459" ht="20" customHeight="1"/>
    <row r="9460" ht="20" customHeight="1"/>
    <row r="9461" ht="20" customHeight="1"/>
    <row r="9462" ht="20" customHeight="1"/>
    <row r="9463" ht="20" customHeight="1"/>
    <row r="9464" ht="20" customHeight="1"/>
    <row r="9465" ht="20" customHeight="1"/>
    <row r="9466" ht="20" customHeight="1"/>
    <row r="9467" ht="20" customHeight="1"/>
    <row r="9468" ht="20" customHeight="1"/>
    <row r="9469" ht="20" customHeight="1"/>
    <row r="9470" ht="20" customHeight="1"/>
    <row r="9471" ht="20" customHeight="1"/>
    <row r="9472" ht="20" customHeight="1"/>
    <row r="9473" ht="20" customHeight="1"/>
    <row r="9474" ht="20" customHeight="1"/>
    <row r="9475" ht="20" customHeight="1"/>
    <row r="9476" ht="20" customHeight="1"/>
    <row r="9477" ht="20" customHeight="1"/>
    <row r="9478" ht="20" customHeight="1"/>
    <row r="9479" ht="20" customHeight="1"/>
    <row r="9480" ht="20" customHeight="1"/>
    <row r="9481" ht="20" customHeight="1"/>
    <row r="9482" ht="20" customHeight="1"/>
    <row r="9483" ht="20" customHeight="1"/>
    <row r="9484" ht="20" customHeight="1"/>
    <row r="9485" ht="20" customHeight="1"/>
    <row r="9486" ht="20" customHeight="1"/>
    <row r="9487" ht="20" customHeight="1"/>
    <row r="9488" ht="20" customHeight="1"/>
    <row r="9489" ht="20" customHeight="1"/>
    <row r="9490" ht="20" customHeight="1"/>
    <row r="9491" ht="20" customHeight="1"/>
    <row r="9492" ht="20" customHeight="1"/>
    <row r="9493" ht="20" customHeight="1"/>
    <row r="9494" ht="20" customHeight="1"/>
    <row r="9495" ht="20" customHeight="1"/>
    <row r="9496" ht="20" customHeight="1"/>
    <row r="9497" ht="20" customHeight="1"/>
    <row r="9498" ht="20" customHeight="1"/>
    <row r="9499" ht="20" customHeight="1"/>
    <row r="9500" ht="20" customHeight="1"/>
    <row r="9501" ht="20" customHeight="1"/>
    <row r="9502" ht="20" customHeight="1"/>
    <row r="9503" ht="20" customHeight="1"/>
    <row r="9504" ht="20" customHeight="1"/>
    <row r="9505" ht="20" customHeight="1"/>
    <row r="9506" ht="20" customHeight="1"/>
    <row r="9507" ht="20" customHeight="1"/>
    <row r="9508" ht="20" customHeight="1"/>
    <row r="9509" ht="20" customHeight="1"/>
    <row r="9510" ht="20" customHeight="1"/>
    <row r="9511" ht="20" customHeight="1"/>
    <row r="9512" ht="20" customHeight="1"/>
    <row r="9513" ht="20" customHeight="1"/>
    <row r="9514" ht="20" customHeight="1"/>
    <row r="9515" ht="20" customHeight="1"/>
    <row r="9516" ht="20" customHeight="1"/>
    <row r="9517" ht="20" customHeight="1"/>
    <row r="9518" ht="20" customHeight="1"/>
    <row r="9519" ht="20" customHeight="1"/>
    <row r="9520" ht="20" customHeight="1"/>
    <row r="9521" ht="20" customHeight="1"/>
    <row r="9522" ht="20" customHeight="1"/>
    <row r="9523" ht="20" customHeight="1"/>
    <row r="9524" ht="20" customHeight="1"/>
    <row r="9525" ht="20" customHeight="1"/>
    <row r="9526" ht="20" customHeight="1"/>
    <row r="9527" ht="20" customHeight="1"/>
    <row r="9528" ht="20" customHeight="1"/>
    <row r="9529" ht="20" customHeight="1"/>
    <row r="9530" ht="20" customHeight="1"/>
    <row r="9531" ht="20" customHeight="1"/>
    <row r="9532" ht="20" customHeight="1"/>
    <row r="9533" ht="20" customHeight="1"/>
    <row r="9534" ht="20" customHeight="1"/>
    <row r="9535" ht="20" customHeight="1"/>
    <row r="9536" ht="20" customHeight="1"/>
    <row r="9537" ht="20" customHeight="1"/>
    <row r="9538" ht="20" customHeight="1"/>
    <row r="9539" ht="20" customHeight="1"/>
    <row r="9540" ht="20" customHeight="1"/>
    <row r="9541" ht="20" customHeight="1"/>
    <row r="9542" ht="20" customHeight="1"/>
    <row r="9543" ht="20" customHeight="1"/>
    <row r="9544" ht="20" customHeight="1"/>
    <row r="9545" ht="20" customHeight="1"/>
    <row r="9546" ht="20" customHeight="1"/>
    <row r="9547" ht="20" customHeight="1"/>
    <row r="9548" ht="20" customHeight="1"/>
    <row r="9549" ht="20" customHeight="1"/>
    <row r="9550" ht="20" customHeight="1"/>
    <row r="9551" ht="20" customHeight="1"/>
    <row r="9552" ht="20" customHeight="1"/>
    <row r="9553" ht="20" customHeight="1"/>
    <row r="9554" ht="20" customHeight="1"/>
    <row r="9555" ht="20" customHeight="1"/>
    <row r="9556" ht="20" customHeight="1"/>
    <row r="9557" ht="20" customHeight="1"/>
    <row r="9558" ht="20" customHeight="1"/>
    <row r="9559" ht="20" customHeight="1"/>
    <row r="9560" ht="20" customHeight="1"/>
    <row r="9561" ht="20" customHeight="1"/>
    <row r="9562" ht="20" customHeight="1"/>
    <row r="9563" ht="20" customHeight="1"/>
    <row r="9564" ht="20" customHeight="1"/>
    <row r="9565" ht="20" customHeight="1"/>
    <row r="9566" ht="20" customHeight="1"/>
    <row r="9567" ht="20" customHeight="1"/>
    <row r="9568" ht="20" customHeight="1"/>
    <row r="9569" ht="20" customHeight="1"/>
    <row r="9570" ht="20" customHeight="1"/>
    <row r="9571" ht="20" customHeight="1"/>
    <row r="9572" ht="20" customHeight="1"/>
    <row r="9573" ht="20" customHeight="1"/>
    <row r="9574" ht="20" customHeight="1"/>
    <row r="9575" ht="20" customHeight="1"/>
    <row r="9576" ht="20" customHeight="1"/>
    <row r="9577" ht="20" customHeight="1"/>
    <row r="9578" ht="20" customHeight="1"/>
    <row r="9579" ht="20" customHeight="1"/>
    <row r="9580" ht="20" customHeight="1"/>
    <row r="9581" ht="20" customHeight="1"/>
    <row r="9582" ht="20" customHeight="1"/>
    <row r="9583" ht="20" customHeight="1"/>
    <row r="9584" ht="20" customHeight="1"/>
    <row r="9585" ht="20" customHeight="1"/>
    <row r="9586" ht="20" customHeight="1"/>
    <row r="9587" ht="20" customHeight="1"/>
    <row r="9588" ht="20" customHeight="1"/>
    <row r="9589" ht="20" customHeight="1"/>
    <row r="9590" ht="20" customHeight="1"/>
    <row r="9591" ht="20" customHeight="1"/>
    <row r="9592" ht="20" customHeight="1"/>
    <row r="9593" ht="20" customHeight="1"/>
    <row r="9594" ht="20" customHeight="1"/>
    <row r="9595" ht="20" customHeight="1"/>
    <row r="9596" ht="20" customHeight="1"/>
    <row r="9597" ht="20" customHeight="1"/>
    <row r="9598" ht="20" customHeight="1"/>
    <row r="9599" ht="20" customHeight="1"/>
    <row r="9600" ht="20" customHeight="1"/>
    <row r="9601" ht="20" customHeight="1"/>
    <row r="9602" ht="20" customHeight="1"/>
    <row r="9603" ht="20" customHeight="1"/>
    <row r="9604" ht="20" customHeight="1"/>
    <row r="9605" ht="20" customHeight="1"/>
    <row r="9606" ht="20" customHeight="1"/>
    <row r="9607" ht="20" customHeight="1"/>
    <row r="9608" ht="20" customHeight="1"/>
    <row r="9609" ht="20" customHeight="1"/>
    <row r="9610" ht="20" customHeight="1"/>
    <row r="9611" ht="20" customHeight="1"/>
    <row r="9612" ht="20" customHeight="1"/>
    <row r="9613" ht="20" customHeight="1"/>
    <row r="9614" ht="20" customHeight="1"/>
    <row r="9615" ht="20" customHeight="1"/>
    <row r="9616" ht="20" customHeight="1"/>
    <row r="9617" ht="20" customHeight="1"/>
    <row r="9618" ht="20" customHeight="1"/>
    <row r="9619" ht="20" customHeight="1"/>
    <row r="9620" ht="20" customHeight="1"/>
    <row r="9621" ht="20" customHeight="1"/>
    <row r="9622" ht="20" customHeight="1"/>
    <row r="9623" ht="20" customHeight="1"/>
    <row r="9624" ht="20" customHeight="1"/>
    <row r="9625" ht="20" customHeight="1"/>
    <row r="9626" ht="20" customHeight="1"/>
    <row r="9627" ht="20" customHeight="1"/>
    <row r="9628" ht="20" customHeight="1"/>
    <row r="9629" ht="20" customHeight="1"/>
    <row r="9630" ht="20" customHeight="1"/>
    <row r="9631" ht="20" customHeight="1"/>
    <row r="9632" ht="20" customHeight="1"/>
    <row r="9633" ht="20" customHeight="1"/>
    <row r="9634" ht="20" customHeight="1"/>
    <row r="9635" ht="20" customHeight="1"/>
    <row r="9636" ht="20" customHeight="1"/>
    <row r="9637" ht="20" customHeight="1"/>
    <row r="9638" ht="20" customHeight="1"/>
    <row r="9639" ht="20" customHeight="1"/>
    <row r="9640" ht="20" customHeight="1"/>
    <row r="9641" ht="20" customHeight="1"/>
    <row r="9642" ht="20" customHeight="1"/>
    <row r="9643" ht="20" customHeight="1"/>
    <row r="9644" ht="20" customHeight="1"/>
    <row r="9645" ht="20" customHeight="1"/>
    <row r="9646" ht="20" customHeight="1"/>
    <row r="9647" ht="20" customHeight="1"/>
    <row r="9648" ht="20" customHeight="1"/>
    <row r="9649" ht="20" customHeight="1"/>
    <row r="9650" ht="20" customHeight="1"/>
    <row r="9651" ht="20" customHeight="1"/>
    <row r="9652" ht="20" customHeight="1"/>
    <row r="9653" ht="20" customHeight="1"/>
    <row r="9654" ht="20" customHeight="1"/>
    <row r="9655" ht="20" customHeight="1"/>
    <row r="9656" ht="20" customHeight="1"/>
    <row r="9657" ht="20" customHeight="1"/>
    <row r="9658" ht="20" customHeight="1"/>
    <row r="9659" ht="20" customHeight="1"/>
    <row r="9660" ht="20" customHeight="1"/>
    <row r="9661" ht="20" customHeight="1"/>
    <row r="9662" ht="20" customHeight="1"/>
    <row r="9663" ht="20" customHeight="1"/>
    <row r="9664" ht="20" customHeight="1"/>
    <row r="9665" ht="20" customHeight="1"/>
    <row r="9666" ht="20" customHeight="1"/>
    <row r="9667" ht="20" customHeight="1"/>
    <row r="9668" ht="20" customHeight="1"/>
    <row r="9669" ht="20" customHeight="1"/>
    <row r="9670" ht="20" customHeight="1"/>
    <row r="9671" ht="20" customHeight="1"/>
    <row r="9672" ht="20" customHeight="1"/>
    <row r="9673" ht="20" customHeight="1"/>
    <row r="9674" ht="20" customHeight="1"/>
    <row r="9675" ht="20" customHeight="1"/>
    <row r="9676" ht="20" customHeight="1"/>
    <row r="9677" ht="20" customHeight="1"/>
    <row r="9678" ht="20" customHeight="1"/>
    <row r="9679" ht="20" customHeight="1"/>
    <row r="9680" ht="20" customHeight="1"/>
    <row r="9681" ht="20" customHeight="1"/>
    <row r="9682" ht="20" customHeight="1"/>
    <row r="9683" ht="20" customHeight="1"/>
    <row r="9684" ht="20" customHeight="1"/>
    <row r="9685" ht="20" customHeight="1"/>
    <row r="9686" ht="20" customHeight="1"/>
    <row r="9687" ht="20" customHeight="1"/>
    <row r="9688" ht="20" customHeight="1"/>
    <row r="9689" ht="20" customHeight="1"/>
    <row r="9690" ht="20" customHeight="1"/>
    <row r="9691" ht="20" customHeight="1"/>
    <row r="9692" ht="20" customHeight="1"/>
    <row r="9693" ht="20" customHeight="1"/>
    <row r="9694" ht="20" customHeight="1"/>
    <row r="9695" ht="20" customHeight="1"/>
    <row r="9696" ht="20" customHeight="1"/>
    <row r="9697" ht="20" customHeight="1"/>
    <row r="9698" ht="20" customHeight="1"/>
    <row r="9699" ht="20" customHeight="1"/>
    <row r="9700" ht="20" customHeight="1"/>
    <row r="9701" ht="20" customHeight="1"/>
    <row r="9702" ht="20" customHeight="1"/>
    <row r="9703" ht="20" customHeight="1"/>
    <row r="9704" ht="20" customHeight="1"/>
    <row r="9705" ht="20" customHeight="1"/>
    <row r="9706" ht="20" customHeight="1"/>
    <row r="9707" ht="20" customHeight="1"/>
    <row r="9708" ht="20" customHeight="1"/>
    <row r="9709" ht="20" customHeight="1"/>
    <row r="9710" ht="20" customHeight="1"/>
    <row r="9711" ht="20" customHeight="1"/>
    <row r="9712" ht="20" customHeight="1"/>
    <row r="9713" ht="20" customHeight="1"/>
    <row r="9714" ht="20" customHeight="1"/>
    <row r="9715" ht="20" customHeight="1"/>
    <row r="9716" ht="20" customHeight="1"/>
    <row r="9717" ht="20" customHeight="1"/>
    <row r="9718" ht="20" customHeight="1"/>
    <row r="9719" ht="20" customHeight="1"/>
    <row r="9720" ht="20" customHeight="1"/>
    <row r="9721" ht="20" customHeight="1"/>
    <row r="9722" ht="20" customHeight="1"/>
    <row r="9723" ht="20" customHeight="1"/>
    <row r="9724" ht="20" customHeight="1"/>
    <row r="9725" ht="20" customHeight="1"/>
    <row r="9726" ht="20" customHeight="1"/>
    <row r="9727" ht="20" customHeight="1"/>
    <row r="9728" ht="20" customHeight="1"/>
    <row r="9729" ht="20" customHeight="1"/>
    <row r="9730" ht="20" customHeight="1"/>
    <row r="9731" ht="20" customHeight="1"/>
    <row r="9732" ht="20" customHeight="1"/>
    <row r="9733" ht="20" customHeight="1"/>
    <row r="9734" ht="20" customHeight="1"/>
    <row r="9735" ht="20" customHeight="1"/>
    <row r="9736" ht="20" customHeight="1"/>
    <row r="9737" ht="20" customHeight="1"/>
    <row r="9738" ht="20" customHeight="1"/>
    <row r="9739" ht="20" customHeight="1"/>
    <row r="9740" ht="20" customHeight="1"/>
    <row r="9741" ht="20" customHeight="1"/>
    <row r="9742" ht="20" customHeight="1"/>
    <row r="9743" ht="20" customHeight="1"/>
    <row r="9744" ht="20" customHeight="1"/>
    <row r="9745" ht="20" customHeight="1"/>
    <row r="9746" ht="20" customHeight="1"/>
    <row r="9747" ht="20" customHeight="1"/>
    <row r="9748" ht="20" customHeight="1"/>
    <row r="9749" ht="20" customHeight="1"/>
    <row r="9750" ht="20" customHeight="1"/>
    <row r="9751" ht="20" customHeight="1"/>
    <row r="9752" ht="20" customHeight="1"/>
    <row r="9753" ht="20" customHeight="1"/>
    <row r="9754" ht="20" customHeight="1"/>
    <row r="9755" ht="20" customHeight="1"/>
    <row r="9756" ht="20" customHeight="1"/>
    <row r="9757" ht="20" customHeight="1"/>
    <row r="9758" ht="20" customHeight="1"/>
    <row r="9759" ht="20" customHeight="1"/>
    <row r="9760" ht="20" customHeight="1"/>
    <row r="9761" ht="20" customHeight="1"/>
    <row r="9762" ht="20" customHeight="1"/>
    <row r="9763" ht="20" customHeight="1"/>
    <row r="9764" ht="20" customHeight="1"/>
    <row r="9765" ht="20" customHeight="1"/>
    <row r="9766" ht="20" customHeight="1"/>
    <row r="9767" ht="20" customHeight="1"/>
    <row r="9768" ht="20" customHeight="1"/>
    <row r="9769" ht="20" customHeight="1"/>
    <row r="9770" ht="20" customHeight="1"/>
    <row r="9771" ht="20" customHeight="1"/>
    <row r="9772" ht="20" customHeight="1"/>
    <row r="9773" ht="20" customHeight="1"/>
    <row r="9774" ht="20" customHeight="1"/>
    <row r="9775" ht="20" customHeight="1"/>
    <row r="9776" ht="20" customHeight="1"/>
    <row r="9777" ht="20" customHeight="1"/>
    <row r="9778" ht="20" customHeight="1"/>
    <row r="9779" ht="20" customHeight="1"/>
    <row r="9780" ht="20" customHeight="1"/>
    <row r="9781" ht="20" customHeight="1"/>
    <row r="9782" ht="20" customHeight="1"/>
    <row r="9783" ht="20" customHeight="1"/>
    <row r="9784" ht="20" customHeight="1"/>
    <row r="9785" ht="20" customHeight="1"/>
    <row r="9786" ht="20" customHeight="1"/>
    <row r="9787" ht="20" customHeight="1"/>
    <row r="9788" ht="20" customHeight="1"/>
    <row r="9789" ht="20" customHeight="1"/>
    <row r="9790" ht="20" customHeight="1"/>
    <row r="9791" ht="20" customHeight="1"/>
    <row r="9792" ht="20" customHeight="1"/>
    <row r="9793" ht="20" customHeight="1"/>
    <row r="9794" ht="20" customHeight="1"/>
    <row r="9795" ht="20" customHeight="1"/>
    <row r="9796" ht="20" customHeight="1"/>
    <row r="9797" ht="20" customHeight="1"/>
    <row r="9798" ht="20" customHeight="1"/>
    <row r="9799" ht="20" customHeight="1"/>
    <row r="9800" ht="20" customHeight="1"/>
    <row r="9801" ht="20" customHeight="1"/>
    <row r="9802" ht="20" customHeight="1"/>
    <row r="9803" ht="20" customHeight="1"/>
    <row r="9804" ht="20" customHeight="1"/>
    <row r="9805" ht="20" customHeight="1"/>
    <row r="9806" ht="20" customHeight="1"/>
    <row r="9807" ht="20" customHeight="1"/>
    <row r="9808" ht="20" customHeight="1"/>
    <row r="9809" ht="20" customHeight="1"/>
    <row r="9810" ht="20" customHeight="1"/>
    <row r="9811" ht="20" customHeight="1"/>
    <row r="9812" ht="20" customHeight="1"/>
    <row r="9813" ht="20" customHeight="1"/>
    <row r="9814" ht="20" customHeight="1"/>
    <row r="9815" ht="20" customHeight="1"/>
    <row r="9816" ht="20" customHeight="1"/>
    <row r="9817" ht="20" customHeight="1"/>
    <row r="9818" ht="20" customHeight="1"/>
    <row r="9819" ht="20" customHeight="1"/>
    <row r="9820" ht="20" customHeight="1"/>
    <row r="9821" ht="20" customHeight="1"/>
    <row r="9822" ht="20" customHeight="1"/>
    <row r="9823" ht="20" customHeight="1"/>
    <row r="9824" ht="20" customHeight="1"/>
    <row r="9825" ht="20" customHeight="1"/>
    <row r="9826" ht="20" customHeight="1"/>
    <row r="9827" ht="20" customHeight="1"/>
    <row r="9828" ht="20" customHeight="1"/>
    <row r="9829" ht="20" customHeight="1"/>
    <row r="9830" ht="20" customHeight="1"/>
    <row r="9831" ht="20" customHeight="1"/>
    <row r="9832" ht="20" customHeight="1"/>
    <row r="9833" ht="20" customHeight="1"/>
    <row r="9834" ht="20" customHeight="1"/>
    <row r="9835" ht="20" customHeight="1"/>
    <row r="9836" ht="20" customHeight="1"/>
    <row r="9837" ht="20" customHeight="1"/>
    <row r="9838" ht="20" customHeight="1"/>
    <row r="9839" ht="20" customHeight="1"/>
    <row r="9840" ht="20" customHeight="1"/>
    <row r="9841" ht="20" customHeight="1"/>
    <row r="9842" ht="20" customHeight="1"/>
    <row r="9843" ht="20" customHeight="1"/>
    <row r="9844" ht="20" customHeight="1"/>
    <row r="9845" ht="20" customHeight="1"/>
    <row r="9846" ht="20" customHeight="1"/>
    <row r="9847" ht="20" customHeight="1"/>
    <row r="9848" ht="20" customHeight="1"/>
    <row r="9849" ht="20" customHeight="1"/>
    <row r="9850" ht="20" customHeight="1"/>
    <row r="9851" ht="20" customHeight="1"/>
    <row r="9852" ht="20" customHeight="1"/>
    <row r="9853" ht="20" customHeight="1"/>
    <row r="9854" ht="20" customHeight="1"/>
    <row r="9855" ht="20" customHeight="1"/>
    <row r="9856" ht="20" customHeight="1"/>
    <row r="9857" ht="20" customHeight="1"/>
    <row r="9858" ht="20" customHeight="1"/>
    <row r="9859" ht="20" customHeight="1"/>
    <row r="9860" ht="20" customHeight="1"/>
    <row r="9861" ht="20" customHeight="1"/>
    <row r="9862" ht="20" customHeight="1"/>
    <row r="9863" ht="20" customHeight="1"/>
    <row r="9864" ht="20" customHeight="1"/>
    <row r="9865" ht="20" customHeight="1"/>
    <row r="9866" ht="20" customHeight="1"/>
    <row r="9867" ht="20" customHeight="1"/>
    <row r="9868" ht="20" customHeight="1"/>
    <row r="9869" ht="20" customHeight="1"/>
    <row r="9870" ht="20" customHeight="1"/>
    <row r="9871" ht="20" customHeight="1"/>
    <row r="9872" ht="20" customHeight="1"/>
    <row r="9873" ht="20" customHeight="1"/>
    <row r="9874" ht="20" customHeight="1"/>
    <row r="9875" ht="20" customHeight="1"/>
    <row r="9876" ht="20" customHeight="1"/>
    <row r="9877" ht="20" customHeight="1"/>
    <row r="9878" ht="20" customHeight="1"/>
    <row r="9879" ht="20" customHeight="1"/>
    <row r="9880" ht="20" customHeight="1"/>
    <row r="9881" ht="20" customHeight="1"/>
    <row r="9882" ht="20" customHeight="1"/>
    <row r="9883" ht="20" customHeight="1"/>
    <row r="9884" ht="20" customHeight="1"/>
    <row r="9885" ht="20" customHeight="1"/>
    <row r="9886" ht="20" customHeight="1"/>
    <row r="9887" ht="20" customHeight="1"/>
    <row r="9888" ht="20" customHeight="1"/>
    <row r="9889" ht="20" customHeight="1"/>
    <row r="9890" ht="20" customHeight="1"/>
    <row r="9891" ht="20" customHeight="1"/>
    <row r="9892" ht="20" customHeight="1"/>
    <row r="9893" ht="20" customHeight="1"/>
    <row r="9894" ht="20" customHeight="1"/>
    <row r="9895" ht="20" customHeight="1"/>
    <row r="9896" ht="20" customHeight="1"/>
    <row r="9897" ht="20" customHeight="1"/>
    <row r="9898" ht="20" customHeight="1"/>
    <row r="9899" ht="20" customHeight="1"/>
    <row r="9900" ht="20" customHeight="1"/>
    <row r="9901" ht="20" customHeight="1"/>
    <row r="9902" ht="20" customHeight="1"/>
    <row r="9903" ht="20" customHeight="1"/>
    <row r="9904" ht="20" customHeight="1"/>
    <row r="9905" ht="20" customHeight="1"/>
    <row r="9906" ht="20" customHeight="1"/>
    <row r="9907" ht="20" customHeight="1"/>
    <row r="9908" ht="20" customHeight="1"/>
    <row r="9909" ht="20" customHeight="1"/>
    <row r="9910" ht="20" customHeight="1"/>
    <row r="9911" ht="20" customHeight="1"/>
    <row r="9912" ht="20" customHeight="1"/>
    <row r="9913" ht="20" customHeight="1"/>
    <row r="9914" ht="20" customHeight="1"/>
    <row r="9915" ht="20" customHeight="1"/>
    <row r="9916" ht="20" customHeight="1"/>
    <row r="9917" ht="20" customHeight="1"/>
    <row r="9918" ht="20" customHeight="1"/>
    <row r="9919" ht="20" customHeight="1"/>
    <row r="9920" ht="20" customHeight="1"/>
    <row r="9921" ht="20" customHeight="1"/>
    <row r="9922" ht="20" customHeight="1"/>
    <row r="9923" ht="20" customHeight="1"/>
    <row r="9924" ht="20" customHeight="1"/>
    <row r="9925" ht="20" customHeight="1"/>
    <row r="9926" ht="20" customHeight="1"/>
    <row r="9927" ht="20" customHeight="1"/>
    <row r="9928" ht="20" customHeight="1"/>
    <row r="9929" ht="20" customHeight="1"/>
    <row r="9930" ht="20" customHeight="1"/>
    <row r="9931" ht="20" customHeight="1"/>
    <row r="9932" ht="20" customHeight="1"/>
    <row r="9933" ht="20" customHeight="1"/>
    <row r="9934" ht="20" customHeight="1"/>
    <row r="9935" ht="20" customHeight="1"/>
    <row r="9936" ht="20" customHeight="1"/>
    <row r="9937" ht="20" customHeight="1"/>
    <row r="9938" ht="20" customHeight="1"/>
    <row r="9939" ht="20" customHeight="1"/>
    <row r="9940" ht="20" customHeight="1"/>
    <row r="9941" ht="20" customHeight="1"/>
    <row r="9942" ht="20" customHeight="1"/>
    <row r="9943" ht="20" customHeight="1"/>
    <row r="9944" ht="20" customHeight="1"/>
    <row r="9945" ht="20" customHeight="1"/>
    <row r="9946" ht="20" customHeight="1"/>
    <row r="9947" ht="20" customHeight="1"/>
    <row r="9948" ht="20" customHeight="1"/>
    <row r="9949" ht="20" customHeight="1"/>
    <row r="9950" ht="20" customHeight="1"/>
    <row r="9951" ht="20" customHeight="1"/>
    <row r="9952" ht="20" customHeight="1"/>
    <row r="9953" ht="20" customHeight="1"/>
    <row r="9954" ht="20" customHeight="1"/>
    <row r="9955" ht="20" customHeight="1"/>
    <row r="9956" ht="20" customHeight="1"/>
    <row r="9957" ht="20" customHeight="1"/>
    <row r="9958" ht="20" customHeight="1"/>
    <row r="9959" ht="20" customHeight="1"/>
    <row r="9960" ht="20" customHeight="1"/>
    <row r="9961" ht="20" customHeight="1"/>
    <row r="9962" ht="20" customHeight="1"/>
    <row r="9963" ht="20" customHeight="1"/>
    <row r="9964" ht="20" customHeight="1"/>
    <row r="9965" ht="20" customHeight="1"/>
    <row r="9966" ht="20" customHeight="1"/>
    <row r="9967" ht="20" customHeight="1"/>
    <row r="9968" ht="20" customHeight="1"/>
    <row r="9969" ht="20" customHeight="1"/>
    <row r="9970" ht="20" customHeight="1"/>
    <row r="9971" ht="20" customHeight="1"/>
    <row r="9972" ht="20" customHeight="1"/>
    <row r="9973" ht="20" customHeight="1"/>
    <row r="9974" ht="20" customHeight="1"/>
    <row r="9975" ht="20" customHeight="1"/>
    <row r="9976" ht="20" customHeight="1"/>
    <row r="9977" ht="20" customHeight="1"/>
    <row r="9978" ht="20" customHeight="1"/>
    <row r="9979" ht="20" customHeight="1"/>
    <row r="9980" ht="20" customHeight="1"/>
    <row r="9981" ht="20" customHeight="1"/>
    <row r="9982" ht="20" customHeight="1"/>
    <row r="9983" ht="20" customHeight="1"/>
    <row r="9984" ht="20" customHeight="1"/>
    <row r="9985" ht="20" customHeight="1"/>
    <row r="9986" ht="20" customHeight="1"/>
    <row r="9987" ht="20" customHeight="1"/>
    <row r="9988" ht="20" customHeight="1"/>
    <row r="9989" ht="20" customHeight="1"/>
    <row r="9990" ht="20" customHeight="1"/>
    <row r="9991" ht="20" customHeight="1"/>
    <row r="9992" ht="20" customHeight="1"/>
    <row r="9993" ht="20" customHeight="1"/>
    <row r="9994" ht="20" customHeight="1"/>
    <row r="9995" ht="20" customHeight="1"/>
    <row r="9996" ht="20" customHeight="1"/>
    <row r="9997" ht="20" customHeight="1"/>
    <row r="9998" ht="20" customHeight="1"/>
    <row r="9999" ht="20" customHeight="1"/>
    <row r="10000" ht="20" customHeight="1"/>
    <row r="10001" ht="20" customHeight="1"/>
    <row r="10002" ht="20" customHeight="1"/>
    <row r="10003" ht="20" customHeight="1"/>
    <row r="10004" ht="20" customHeight="1"/>
    <row r="10005" ht="20" customHeight="1"/>
    <row r="10006" ht="20" customHeight="1"/>
    <row r="10007" ht="20" customHeight="1"/>
    <row r="10008" ht="20" customHeight="1"/>
    <row r="10009" ht="20" customHeight="1"/>
    <row r="10010" ht="20" customHeight="1"/>
    <row r="10011" ht="20" customHeight="1"/>
    <row r="10012" ht="20" customHeight="1"/>
    <row r="10013" ht="20" customHeight="1"/>
    <row r="10014" ht="20" customHeight="1"/>
    <row r="10015" ht="20" customHeight="1"/>
    <row r="10016" ht="20" customHeight="1"/>
    <row r="10017" ht="20" customHeight="1"/>
    <row r="10018" ht="20" customHeight="1"/>
    <row r="10019" ht="20" customHeight="1"/>
    <row r="10020" ht="20" customHeight="1"/>
    <row r="10021" ht="20" customHeight="1"/>
    <row r="10022" ht="20" customHeight="1"/>
    <row r="10023" ht="20" customHeight="1"/>
    <row r="10024" ht="20" customHeight="1"/>
    <row r="10025" ht="20" customHeight="1"/>
    <row r="10026" ht="20" customHeight="1"/>
    <row r="10027" ht="20" customHeight="1"/>
    <row r="10028" ht="20" customHeight="1"/>
    <row r="10029" ht="20" customHeight="1"/>
    <row r="10030" ht="20" customHeight="1"/>
    <row r="10031" ht="20" customHeight="1"/>
    <row r="10032" ht="20" customHeight="1"/>
    <row r="10033" ht="20" customHeight="1"/>
    <row r="10034" ht="20" customHeight="1"/>
    <row r="10035" ht="20" customHeight="1"/>
    <row r="10036" ht="20" customHeight="1"/>
    <row r="10037" ht="20" customHeight="1"/>
    <row r="10038" ht="20" customHeight="1"/>
    <row r="10039" ht="20" customHeight="1"/>
    <row r="10040" ht="20" customHeight="1"/>
    <row r="10041" ht="20" customHeight="1"/>
    <row r="10042" ht="20" customHeight="1"/>
    <row r="10043" ht="20" customHeight="1"/>
    <row r="10044" ht="20" customHeight="1"/>
    <row r="10045" ht="20" customHeight="1"/>
    <row r="10046" ht="20" customHeight="1"/>
    <row r="10047" ht="20" customHeight="1"/>
    <row r="10048" ht="20" customHeight="1"/>
    <row r="10049" ht="20" customHeight="1"/>
    <row r="10050" ht="20" customHeight="1"/>
    <row r="10051" ht="20" customHeight="1"/>
    <row r="10052" ht="20" customHeight="1"/>
    <row r="10053" ht="20" customHeight="1"/>
    <row r="10054" ht="20" customHeight="1"/>
    <row r="10055" ht="20" customHeight="1"/>
    <row r="10056" ht="20" customHeight="1"/>
    <row r="10057" ht="20" customHeight="1"/>
    <row r="10058" ht="20" customHeight="1"/>
    <row r="10059" ht="20" customHeight="1"/>
    <row r="10060" ht="20" customHeight="1"/>
    <row r="10061" ht="20" customHeight="1"/>
    <row r="10062" ht="20" customHeight="1"/>
    <row r="10063" ht="20" customHeight="1"/>
    <row r="10064" ht="20" customHeight="1"/>
    <row r="10065" ht="20" customHeight="1"/>
    <row r="10066" ht="20" customHeight="1"/>
    <row r="10067" ht="20" customHeight="1"/>
    <row r="10068" ht="20" customHeight="1"/>
    <row r="10069" ht="20" customHeight="1"/>
    <row r="10070" ht="20" customHeight="1"/>
    <row r="10071" ht="20" customHeight="1"/>
    <row r="10072" ht="20" customHeight="1"/>
    <row r="10073" ht="20" customHeight="1"/>
    <row r="10074" ht="20" customHeight="1"/>
    <row r="10075" ht="20" customHeight="1"/>
    <row r="10076" ht="20" customHeight="1"/>
    <row r="10077" ht="20" customHeight="1"/>
    <row r="10078" ht="20" customHeight="1"/>
    <row r="10079" ht="20" customHeight="1"/>
    <row r="10080" ht="20" customHeight="1"/>
    <row r="10081" ht="20" customHeight="1"/>
    <row r="10082" ht="20" customHeight="1"/>
    <row r="10083" ht="20" customHeight="1"/>
    <row r="10084" ht="20" customHeight="1"/>
    <row r="10085" ht="20" customHeight="1"/>
    <row r="10086" ht="20" customHeight="1"/>
    <row r="10087" ht="20" customHeight="1"/>
    <row r="10088" ht="20" customHeight="1"/>
    <row r="10089" ht="20" customHeight="1"/>
    <row r="10090" ht="20" customHeight="1"/>
    <row r="10091" ht="20" customHeight="1"/>
    <row r="10092" ht="20" customHeight="1"/>
    <row r="10093" ht="20" customHeight="1"/>
    <row r="10094" ht="20" customHeight="1"/>
    <row r="10095" ht="20" customHeight="1"/>
    <row r="10096" ht="20" customHeight="1"/>
    <row r="10097" ht="20" customHeight="1"/>
    <row r="10098" ht="20" customHeight="1"/>
    <row r="10099" ht="20" customHeight="1"/>
    <row r="10100" ht="20" customHeight="1"/>
    <row r="10101" ht="20" customHeight="1"/>
    <row r="10102" ht="20" customHeight="1"/>
    <row r="10103" ht="20" customHeight="1"/>
    <row r="10104" ht="20" customHeight="1"/>
    <row r="10105" ht="20" customHeight="1"/>
    <row r="10106" ht="20" customHeight="1"/>
    <row r="10107" ht="20" customHeight="1"/>
    <row r="10108" ht="20" customHeight="1"/>
    <row r="10109" ht="20" customHeight="1"/>
    <row r="10110" ht="20" customHeight="1"/>
    <row r="10111" ht="20" customHeight="1"/>
    <row r="10112" ht="20" customHeight="1"/>
    <row r="10113" ht="20" customHeight="1"/>
    <row r="10114" ht="20" customHeight="1"/>
    <row r="10115" ht="20" customHeight="1"/>
    <row r="10116" ht="20" customHeight="1"/>
    <row r="10117" ht="20" customHeight="1"/>
    <row r="10118" ht="20" customHeight="1"/>
    <row r="10119" ht="20" customHeight="1"/>
    <row r="10120" ht="20" customHeight="1"/>
    <row r="10121" ht="20" customHeight="1"/>
    <row r="10122" ht="20" customHeight="1"/>
    <row r="10123" ht="20" customHeight="1"/>
    <row r="10124" ht="20" customHeight="1"/>
    <row r="10125" ht="20" customHeight="1"/>
    <row r="10126" ht="20" customHeight="1"/>
    <row r="10127" ht="20" customHeight="1"/>
    <row r="10128" ht="20" customHeight="1"/>
    <row r="10129" ht="20" customHeight="1"/>
    <row r="10130" ht="20" customHeight="1"/>
    <row r="10131" ht="20" customHeight="1"/>
    <row r="10132" ht="20" customHeight="1"/>
    <row r="10133" ht="20" customHeight="1"/>
    <row r="10134" ht="20" customHeight="1"/>
    <row r="10135" ht="20" customHeight="1"/>
    <row r="10136" ht="20" customHeight="1"/>
    <row r="10137" ht="20" customHeight="1"/>
    <row r="10138" ht="20" customHeight="1"/>
    <row r="10139" ht="20" customHeight="1"/>
    <row r="10140" ht="20" customHeight="1"/>
    <row r="10141" ht="20" customHeight="1"/>
    <row r="10142" ht="20" customHeight="1"/>
    <row r="10143" ht="20" customHeight="1"/>
    <row r="10144" ht="20" customHeight="1"/>
    <row r="10145" ht="20" customHeight="1"/>
    <row r="10146" ht="20" customHeight="1"/>
    <row r="10147" ht="20" customHeight="1"/>
    <row r="10148" ht="20" customHeight="1"/>
    <row r="10149" ht="20" customHeight="1"/>
    <row r="10150" ht="20" customHeight="1"/>
    <row r="10151" ht="20" customHeight="1"/>
    <row r="10152" ht="20" customHeight="1"/>
    <row r="10153" ht="20" customHeight="1"/>
    <row r="10154" ht="20" customHeight="1"/>
    <row r="10155" ht="20" customHeight="1"/>
    <row r="10156" ht="20" customHeight="1"/>
    <row r="10157" ht="20" customHeight="1"/>
    <row r="10158" ht="20" customHeight="1"/>
    <row r="10159" ht="20" customHeight="1"/>
    <row r="10160" ht="20" customHeight="1"/>
    <row r="10161" ht="20" customHeight="1"/>
    <row r="10162" ht="20" customHeight="1"/>
    <row r="10163" ht="20" customHeight="1"/>
    <row r="10164" ht="20" customHeight="1"/>
    <row r="10165" ht="20" customHeight="1"/>
    <row r="10166" ht="20" customHeight="1"/>
    <row r="10167" ht="20" customHeight="1"/>
    <row r="10168" ht="20" customHeight="1"/>
    <row r="10169" ht="20" customHeight="1"/>
    <row r="10170" ht="20" customHeight="1"/>
    <row r="10171" ht="20" customHeight="1"/>
    <row r="10172" ht="20" customHeight="1"/>
    <row r="10173" ht="20" customHeight="1"/>
    <row r="10174" ht="20" customHeight="1"/>
    <row r="10175" ht="20" customHeight="1"/>
    <row r="10176" ht="20" customHeight="1"/>
    <row r="10177" ht="20" customHeight="1"/>
    <row r="10178" ht="20" customHeight="1"/>
    <row r="10179" ht="20" customHeight="1"/>
    <row r="10180" ht="20" customHeight="1"/>
    <row r="10181" ht="20" customHeight="1"/>
    <row r="10182" ht="20" customHeight="1"/>
    <row r="10183" ht="20" customHeight="1"/>
    <row r="10184" ht="20" customHeight="1"/>
    <row r="10185" ht="20" customHeight="1"/>
    <row r="10186" ht="20" customHeight="1"/>
    <row r="10187" ht="20" customHeight="1"/>
    <row r="10188" ht="20" customHeight="1"/>
    <row r="10189" ht="20" customHeight="1"/>
    <row r="10190" ht="20" customHeight="1"/>
    <row r="10191" ht="20" customHeight="1"/>
    <row r="10192" ht="20" customHeight="1"/>
    <row r="10193" ht="20" customHeight="1"/>
    <row r="10194" ht="20" customHeight="1"/>
    <row r="10195" ht="20" customHeight="1"/>
    <row r="10196" ht="20" customHeight="1"/>
    <row r="10197" ht="20" customHeight="1"/>
    <row r="10198" ht="20" customHeight="1"/>
    <row r="10199" ht="20" customHeight="1"/>
    <row r="10200" ht="20" customHeight="1"/>
    <row r="10201" ht="20" customHeight="1"/>
    <row r="10202" ht="20" customHeight="1"/>
    <row r="10203" ht="20" customHeight="1"/>
    <row r="10204" ht="20" customHeight="1"/>
    <row r="10205" ht="20" customHeight="1"/>
    <row r="10206" ht="20" customHeight="1"/>
    <row r="10207" ht="20" customHeight="1"/>
    <row r="10208" ht="20" customHeight="1"/>
    <row r="10209" ht="20" customHeight="1"/>
    <row r="10210" ht="20" customHeight="1"/>
    <row r="10211" ht="20" customHeight="1"/>
    <row r="10212" ht="20" customHeight="1"/>
    <row r="10213" ht="20" customHeight="1"/>
    <row r="10214" ht="20" customHeight="1"/>
    <row r="10215" ht="20" customHeight="1"/>
    <row r="10216" ht="20" customHeight="1"/>
    <row r="10217" ht="20" customHeight="1"/>
    <row r="10218" ht="20" customHeight="1"/>
    <row r="10219" ht="20" customHeight="1"/>
    <row r="10220" ht="20" customHeight="1"/>
    <row r="10221" ht="20" customHeight="1"/>
    <row r="10222" ht="20" customHeight="1"/>
    <row r="10223" ht="20" customHeight="1"/>
    <row r="10224" ht="20" customHeight="1"/>
    <row r="10225" ht="20" customHeight="1"/>
    <row r="10226" ht="20" customHeight="1"/>
    <row r="10227" ht="20" customHeight="1"/>
    <row r="10228" ht="20" customHeight="1"/>
    <row r="10229" ht="20" customHeight="1"/>
    <row r="10230" ht="20" customHeight="1"/>
    <row r="10231" ht="20" customHeight="1"/>
    <row r="10232" ht="20" customHeight="1"/>
    <row r="10233" ht="20" customHeight="1"/>
    <row r="10234" ht="20" customHeight="1"/>
    <row r="10235" ht="20" customHeight="1"/>
    <row r="10236" ht="20" customHeight="1"/>
    <row r="10237" ht="20" customHeight="1"/>
    <row r="10238" ht="20" customHeight="1"/>
    <row r="10239" ht="20" customHeight="1"/>
    <row r="10240" ht="20" customHeight="1"/>
    <row r="10241" ht="20" customHeight="1"/>
    <row r="10242" ht="20" customHeight="1"/>
    <row r="10243" ht="20" customHeight="1"/>
    <row r="10244" ht="20" customHeight="1"/>
    <row r="10245" ht="20" customHeight="1"/>
    <row r="10246" ht="20" customHeight="1"/>
    <row r="10247" ht="20" customHeight="1"/>
    <row r="10248" ht="20" customHeight="1"/>
    <row r="10249" ht="20" customHeight="1"/>
    <row r="10250" ht="20" customHeight="1"/>
    <row r="10251" ht="20" customHeight="1"/>
    <row r="10252" ht="20" customHeight="1"/>
    <row r="10253" ht="20" customHeight="1"/>
    <row r="10254" ht="20" customHeight="1"/>
    <row r="10255" ht="20" customHeight="1"/>
    <row r="10256" ht="20" customHeight="1"/>
    <row r="10257" ht="20" customHeight="1"/>
    <row r="10258" ht="20" customHeight="1"/>
    <row r="10259" ht="20" customHeight="1"/>
    <row r="10260" ht="20" customHeight="1"/>
    <row r="10261" ht="20" customHeight="1"/>
    <row r="10262" ht="20" customHeight="1"/>
    <row r="10263" ht="20" customHeight="1"/>
    <row r="10264" ht="20" customHeight="1"/>
    <row r="10265" ht="20" customHeight="1"/>
    <row r="10266" ht="20" customHeight="1"/>
    <row r="10267" ht="20" customHeight="1"/>
    <row r="10268" ht="20" customHeight="1"/>
    <row r="10269" ht="20" customHeight="1"/>
    <row r="10270" ht="20" customHeight="1"/>
    <row r="10271" ht="20" customHeight="1"/>
    <row r="10272" ht="20" customHeight="1"/>
    <row r="10273" ht="20" customHeight="1"/>
    <row r="10274" ht="20" customHeight="1"/>
    <row r="10275" ht="20" customHeight="1"/>
    <row r="10276" ht="20" customHeight="1"/>
    <row r="10277" ht="20" customHeight="1"/>
    <row r="10278" ht="20" customHeight="1"/>
    <row r="10279" ht="20" customHeight="1"/>
    <row r="10280" ht="20" customHeight="1"/>
    <row r="10281" ht="20" customHeight="1"/>
    <row r="10282" ht="20" customHeight="1"/>
    <row r="10283" ht="20" customHeight="1"/>
    <row r="10284" ht="20" customHeight="1"/>
    <row r="10285" ht="20" customHeight="1"/>
    <row r="10286" ht="20" customHeight="1"/>
    <row r="10287" ht="20" customHeight="1"/>
    <row r="10288" ht="20" customHeight="1"/>
    <row r="10289" ht="20" customHeight="1"/>
    <row r="10290" ht="20" customHeight="1"/>
    <row r="10291" ht="20" customHeight="1"/>
    <row r="10292" ht="20" customHeight="1"/>
    <row r="10293" ht="20" customHeight="1"/>
    <row r="10294" ht="20" customHeight="1"/>
    <row r="10295" ht="20" customHeight="1"/>
    <row r="10296" ht="20" customHeight="1"/>
    <row r="10297" ht="20" customHeight="1"/>
    <row r="10298" ht="20" customHeight="1"/>
    <row r="10299" ht="20" customHeight="1"/>
    <row r="10300" ht="20" customHeight="1"/>
    <row r="10301" ht="20" customHeight="1"/>
    <row r="10302" ht="20" customHeight="1"/>
    <row r="10303" ht="20" customHeight="1"/>
    <row r="10304" ht="20" customHeight="1"/>
    <row r="10305" ht="20" customHeight="1"/>
    <row r="10306" ht="20" customHeight="1"/>
    <row r="10307" ht="20" customHeight="1"/>
    <row r="10308" ht="20" customHeight="1"/>
    <row r="10309" ht="20" customHeight="1"/>
    <row r="10310" ht="20" customHeight="1"/>
    <row r="10311" ht="20" customHeight="1"/>
    <row r="10312" ht="20" customHeight="1"/>
    <row r="10313" ht="20" customHeight="1"/>
    <row r="10314" ht="20" customHeight="1"/>
    <row r="10315" ht="20" customHeight="1"/>
    <row r="10316" ht="20" customHeight="1"/>
    <row r="10317" ht="20" customHeight="1"/>
    <row r="10318" ht="20" customHeight="1"/>
    <row r="10319" ht="20" customHeight="1"/>
    <row r="10320" ht="20" customHeight="1"/>
    <row r="10321" ht="20" customHeight="1"/>
    <row r="10322" ht="20" customHeight="1"/>
    <row r="10323" ht="20" customHeight="1"/>
    <row r="10324" ht="20" customHeight="1"/>
    <row r="10325" ht="20" customHeight="1"/>
    <row r="10326" ht="20" customHeight="1"/>
    <row r="10327" ht="20" customHeight="1"/>
    <row r="10328" ht="20" customHeight="1"/>
    <row r="10329" ht="20" customHeight="1"/>
    <row r="10330" ht="20" customHeight="1"/>
    <row r="10331" ht="20" customHeight="1"/>
    <row r="10332" ht="20" customHeight="1"/>
    <row r="10333" ht="20" customHeight="1"/>
    <row r="10334" ht="20" customHeight="1"/>
    <row r="10335" ht="20" customHeight="1"/>
    <row r="10336" ht="20" customHeight="1"/>
    <row r="10337" ht="20" customHeight="1"/>
    <row r="10338" ht="20" customHeight="1"/>
    <row r="10339" ht="20" customHeight="1"/>
    <row r="10340" ht="20" customHeight="1"/>
    <row r="10341" ht="20" customHeight="1"/>
    <row r="10342" ht="20" customHeight="1"/>
    <row r="10343" ht="20" customHeight="1"/>
    <row r="10344" ht="20" customHeight="1"/>
    <row r="10345" ht="20" customHeight="1"/>
    <row r="10346" ht="20" customHeight="1"/>
    <row r="10347" ht="20" customHeight="1"/>
    <row r="10348" ht="20" customHeight="1"/>
    <row r="10349" ht="20" customHeight="1"/>
    <row r="10350" ht="20" customHeight="1"/>
    <row r="10351" ht="20" customHeight="1"/>
    <row r="10352" ht="20" customHeight="1"/>
    <row r="10353" ht="20" customHeight="1"/>
    <row r="10354" ht="20" customHeight="1"/>
    <row r="10355" ht="20" customHeight="1"/>
    <row r="10356" ht="20" customHeight="1"/>
    <row r="10357" ht="20" customHeight="1"/>
    <row r="10358" ht="20" customHeight="1"/>
    <row r="10359" ht="20" customHeight="1"/>
    <row r="10360" ht="20" customHeight="1"/>
    <row r="10361" ht="20" customHeight="1"/>
    <row r="10362" ht="20" customHeight="1"/>
    <row r="10363" ht="20" customHeight="1"/>
    <row r="10364" ht="20" customHeight="1"/>
    <row r="10365" ht="20" customHeight="1"/>
    <row r="10366" ht="20" customHeight="1"/>
    <row r="10367" ht="20" customHeight="1"/>
    <row r="10368" ht="20" customHeight="1"/>
    <row r="10369" ht="20" customHeight="1"/>
    <row r="10370" ht="20" customHeight="1"/>
    <row r="10371" ht="20" customHeight="1"/>
    <row r="10372" ht="20" customHeight="1"/>
    <row r="10373" ht="20" customHeight="1"/>
    <row r="10374" ht="20" customHeight="1"/>
    <row r="10375" ht="20" customHeight="1"/>
    <row r="10376" ht="20" customHeight="1"/>
    <row r="10377" ht="20" customHeight="1"/>
    <row r="10378" ht="20" customHeight="1"/>
    <row r="10379" ht="20" customHeight="1"/>
    <row r="10380" ht="20" customHeight="1"/>
    <row r="10381" ht="20" customHeight="1"/>
    <row r="10382" ht="20" customHeight="1"/>
    <row r="10383" ht="20" customHeight="1"/>
    <row r="10384" ht="20" customHeight="1"/>
    <row r="10385" ht="20" customHeight="1"/>
    <row r="10386" ht="20" customHeight="1"/>
    <row r="10387" ht="20" customHeight="1"/>
    <row r="10388" ht="20" customHeight="1"/>
    <row r="10389" ht="20" customHeight="1"/>
    <row r="10390" ht="20" customHeight="1"/>
    <row r="10391" ht="20" customHeight="1"/>
    <row r="10392" ht="20" customHeight="1"/>
    <row r="10393" ht="20" customHeight="1"/>
    <row r="10394" ht="20" customHeight="1"/>
    <row r="10395" ht="20" customHeight="1"/>
    <row r="10396" ht="20" customHeight="1"/>
    <row r="10397" ht="20" customHeight="1"/>
    <row r="10398" ht="20" customHeight="1"/>
    <row r="10399" ht="20" customHeight="1"/>
    <row r="10400" ht="20" customHeight="1"/>
    <row r="10401" ht="20" customHeight="1"/>
    <row r="10402" ht="20" customHeight="1"/>
    <row r="10403" ht="20" customHeight="1"/>
    <row r="10404" ht="20" customHeight="1"/>
    <row r="10405" ht="20" customHeight="1"/>
    <row r="10406" ht="20" customHeight="1"/>
    <row r="10407" ht="20" customHeight="1"/>
    <row r="10408" ht="20" customHeight="1"/>
    <row r="10409" ht="20" customHeight="1"/>
    <row r="10410" ht="20" customHeight="1"/>
    <row r="10411" ht="20" customHeight="1"/>
    <row r="10412" ht="20" customHeight="1"/>
    <row r="10413" ht="20" customHeight="1"/>
    <row r="10414" ht="20" customHeight="1"/>
    <row r="10415" ht="20" customHeight="1"/>
    <row r="10416" ht="20" customHeight="1"/>
    <row r="10417" ht="20" customHeight="1"/>
    <row r="10418" ht="20" customHeight="1"/>
    <row r="10419" ht="20" customHeight="1"/>
    <row r="10420" ht="20" customHeight="1"/>
    <row r="10421" ht="20" customHeight="1"/>
    <row r="10422" ht="20" customHeight="1"/>
    <row r="10423" ht="20" customHeight="1"/>
    <row r="10424" ht="20" customHeight="1"/>
    <row r="10425" ht="20" customHeight="1"/>
    <row r="10426" ht="20" customHeight="1"/>
    <row r="10427" ht="20" customHeight="1"/>
    <row r="10428" ht="20" customHeight="1"/>
    <row r="10429" ht="20" customHeight="1"/>
    <row r="10430" ht="20" customHeight="1"/>
    <row r="10431" ht="20" customHeight="1"/>
    <row r="10432" ht="20" customHeight="1"/>
    <row r="10433" ht="20" customHeight="1"/>
    <row r="10434" ht="20" customHeight="1"/>
    <row r="10435" ht="20" customHeight="1"/>
    <row r="10436" ht="20" customHeight="1"/>
    <row r="10437" ht="20" customHeight="1"/>
    <row r="10438" ht="20" customHeight="1"/>
    <row r="10439" ht="20" customHeight="1"/>
    <row r="10440" ht="20" customHeight="1"/>
    <row r="10441" ht="20" customHeight="1"/>
    <row r="10442" ht="20" customHeight="1"/>
    <row r="10443" ht="20" customHeight="1"/>
    <row r="10444" ht="20" customHeight="1"/>
    <row r="10445" ht="20" customHeight="1"/>
    <row r="10446" ht="20" customHeight="1"/>
    <row r="10447" ht="20" customHeight="1"/>
    <row r="10448" ht="20" customHeight="1"/>
    <row r="10449" ht="20" customHeight="1"/>
    <row r="10450" ht="20" customHeight="1"/>
    <row r="10451" ht="20" customHeight="1"/>
    <row r="10452" ht="20" customHeight="1"/>
    <row r="10453" ht="20" customHeight="1"/>
    <row r="10454" ht="20" customHeight="1"/>
    <row r="10455" ht="20" customHeight="1"/>
    <row r="10456" ht="20" customHeight="1"/>
    <row r="10457" ht="20" customHeight="1"/>
    <row r="10458" ht="20" customHeight="1"/>
    <row r="10459" ht="20" customHeight="1"/>
    <row r="10460" ht="20" customHeight="1"/>
    <row r="10461" ht="20" customHeight="1"/>
    <row r="10462" ht="20" customHeight="1"/>
    <row r="10463" ht="20" customHeight="1"/>
    <row r="10464" ht="20" customHeight="1"/>
    <row r="10465" ht="20" customHeight="1"/>
    <row r="10466" ht="20" customHeight="1"/>
    <row r="10467" ht="20" customHeight="1"/>
    <row r="10468" ht="20" customHeight="1"/>
    <row r="10469" ht="20" customHeight="1"/>
    <row r="10470" ht="20" customHeight="1"/>
    <row r="10471" ht="20" customHeight="1"/>
    <row r="10472" ht="20" customHeight="1"/>
    <row r="10473" ht="20" customHeight="1"/>
    <row r="10474" ht="20" customHeight="1"/>
    <row r="10475" ht="20" customHeight="1"/>
    <row r="10476" ht="20" customHeight="1"/>
    <row r="10477" ht="20" customHeight="1"/>
    <row r="10478" ht="20" customHeight="1"/>
    <row r="10479" ht="20" customHeight="1"/>
    <row r="10480" ht="20" customHeight="1"/>
    <row r="10481" ht="20" customHeight="1"/>
    <row r="10482" ht="20" customHeight="1"/>
    <row r="10483" ht="20" customHeight="1"/>
    <row r="10484" ht="20" customHeight="1"/>
    <row r="10485" ht="20" customHeight="1"/>
    <row r="10486" ht="20" customHeight="1"/>
    <row r="10487" ht="20" customHeight="1"/>
    <row r="10488" ht="20" customHeight="1"/>
    <row r="10489" ht="20" customHeight="1"/>
    <row r="10490" ht="20" customHeight="1"/>
    <row r="10491" ht="20" customHeight="1"/>
    <row r="10492" ht="20" customHeight="1"/>
    <row r="10493" ht="20" customHeight="1"/>
    <row r="10494" ht="20" customHeight="1"/>
    <row r="10495" ht="20" customHeight="1"/>
    <row r="10496" ht="20" customHeight="1"/>
    <row r="10497" ht="20" customHeight="1"/>
    <row r="10498" ht="20" customHeight="1"/>
    <row r="10499" ht="20" customHeight="1"/>
    <row r="10500" ht="20" customHeight="1"/>
    <row r="10501" ht="20" customHeight="1"/>
    <row r="10502" ht="20" customHeight="1"/>
    <row r="10503" ht="20" customHeight="1"/>
    <row r="10504" ht="20" customHeight="1"/>
    <row r="10505" ht="20" customHeight="1"/>
    <row r="10506" ht="20" customHeight="1"/>
    <row r="10507" ht="20" customHeight="1"/>
    <row r="10508" ht="20" customHeight="1"/>
    <row r="10509" ht="20" customHeight="1"/>
    <row r="10510" ht="20" customHeight="1"/>
    <row r="10511" ht="20" customHeight="1"/>
    <row r="10512" ht="20" customHeight="1"/>
    <row r="10513" ht="20" customHeight="1"/>
    <row r="10514" ht="20" customHeight="1"/>
    <row r="10515" ht="20" customHeight="1"/>
    <row r="10516" ht="20" customHeight="1"/>
    <row r="10517" ht="20" customHeight="1"/>
    <row r="10518" ht="20" customHeight="1"/>
    <row r="10519" ht="20" customHeight="1"/>
    <row r="10520" ht="20" customHeight="1"/>
    <row r="10521" ht="20" customHeight="1"/>
    <row r="10522" ht="20" customHeight="1"/>
    <row r="10523" ht="20" customHeight="1"/>
    <row r="10524" ht="20" customHeight="1"/>
    <row r="10525" ht="20" customHeight="1"/>
    <row r="10526" ht="20" customHeight="1"/>
    <row r="10527" ht="20" customHeight="1"/>
    <row r="10528" ht="20" customHeight="1"/>
    <row r="10529" ht="20" customHeight="1"/>
    <row r="10530" ht="20" customHeight="1"/>
    <row r="10531" ht="20" customHeight="1"/>
    <row r="10532" ht="20" customHeight="1"/>
    <row r="10533" ht="20" customHeight="1"/>
    <row r="10534" ht="20" customHeight="1"/>
    <row r="10535" ht="20" customHeight="1"/>
    <row r="10536" ht="20" customHeight="1"/>
    <row r="10537" ht="20" customHeight="1"/>
    <row r="10538" ht="20" customHeight="1"/>
    <row r="10539" ht="20" customHeight="1"/>
    <row r="10540" ht="20" customHeight="1"/>
    <row r="10541" ht="20" customHeight="1"/>
    <row r="10542" ht="20" customHeight="1"/>
    <row r="10543" ht="20" customHeight="1"/>
    <row r="10544" ht="20" customHeight="1"/>
    <row r="10545" ht="20" customHeight="1"/>
    <row r="10546" ht="20" customHeight="1"/>
    <row r="10547" ht="20" customHeight="1"/>
    <row r="10548" ht="20" customHeight="1"/>
    <row r="10549" ht="20" customHeight="1"/>
    <row r="10550" ht="20" customHeight="1"/>
    <row r="10551" ht="20" customHeight="1"/>
    <row r="10552" ht="20" customHeight="1"/>
    <row r="10553" ht="20" customHeight="1"/>
    <row r="10554" ht="20" customHeight="1"/>
    <row r="10555" ht="20" customHeight="1"/>
    <row r="10556" ht="20" customHeight="1"/>
    <row r="10557" ht="20" customHeight="1"/>
    <row r="10558" ht="20" customHeight="1"/>
    <row r="10559" ht="20" customHeight="1"/>
    <row r="10560" ht="20" customHeight="1"/>
    <row r="10561" ht="20" customHeight="1"/>
    <row r="10562" ht="20" customHeight="1"/>
    <row r="10563" ht="20" customHeight="1"/>
    <row r="10564" ht="20" customHeight="1"/>
    <row r="10565" ht="20" customHeight="1"/>
    <row r="10566" ht="20" customHeight="1"/>
    <row r="10567" ht="20" customHeight="1"/>
    <row r="10568" ht="20" customHeight="1"/>
    <row r="10569" ht="20" customHeight="1"/>
    <row r="10570" ht="20" customHeight="1"/>
    <row r="10571" ht="20" customHeight="1"/>
    <row r="10572" ht="20" customHeight="1"/>
    <row r="10573" ht="20" customHeight="1"/>
    <row r="10574" ht="20" customHeight="1"/>
    <row r="10575" ht="20" customHeight="1"/>
    <row r="10576" ht="20" customHeight="1"/>
    <row r="10577" ht="20" customHeight="1"/>
    <row r="10578" ht="20" customHeight="1"/>
    <row r="10579" ht="20" customHeight="1"/>
    <row r="10580" ht="20" customHeight="1"/>
    <row r="10581" ht="20" customHeight="1"/>
    <row r="10582" ht="20" customHeight="1"/>
    <row r="10583" ht="20" customHeight="1"/>
    <row r="10584" ht="20" customHeight="1"/>
    <row r="10585" ht="20" customHeight="1"/>
    <row r="10586" ht="20" customHeight="1"/>
    <row r="10587" ht="20" customHeight="1"/>
    <row r="10588" ht="20" customHeight="1"/>
    <row r="10589" ht="20" customHeight="1"/>
    <row r="10590" ht="20" customHeight="1"/>
    <row r="10591" ht="20" customHeight="1"/>
    <row r="10592" ht="20" customHeight="1"/>
    <row r="10593" ht="20" customHeight="1"/>
    <row r="10594" ht="20" customHeight="1"/>
    <row r="10595" ht="20" customHeight="1"/>
    <row r="10596" ht="20" customHeight="1"/>
    <row r="10597" ht="20" customHeight="1"/>
    <row r="10598" ht="20" customHeight="1"/>
    <row r="10599" ht="20" customHeight="1"/>
    <row r="10600" ht="20" customHeight="1"/>
    <row r="10601" ht="20" customHeight="1"/>
    <row r="10602" ht="20" customHeight="1"/>
    <row r="10603" ht="20" customHeight="1"/>
    <row r="10604" ht="20" customHeight="1"/>
    <row r="10605" ht="20" customHeight="1"/>
    <row r="10606" ht="20" customHeight="1"/>
    <row r="10607" ht="20" customHeight="1"/>
    <row r="10608" ht="20" customHeight="1"/>
    <row r="10609" ht="20" customHeight="1"/>
    <row r="10610" ht="20" customHeight="1"/>
    <row r="10611" ht="20" customHeight="1"/>
    <row r="10612" ht="20" customHeight="1"/>
    <row r="10613" ht="20" customHeight="1"/>
    <row r="10614" ht="20" customHeight="1"/>
    <row r="10615" ht="20" customHeight="1"/>
    <row r="10616" ht="20" customHeight="1"/>
    <row r="10617" ht="20" customHeight="1"/>
    <row r="10618" ht="20" customHeight="1"/>
    <row r="10619" ht="20" customHeight="1"/>
    <row r="10620" ht="20" customHeight="1"/>
    <row r="10621" ht="20" customHeight="1"/>
    <row r="10622" ht="20" customHeight="1"/>
    <row r="10623" ht="20" customHeight="1"/>
    <row r="10624" ht="20" customHeight="1"/>
    <row r="10625" ht="20" customHeight="1"/>
    <row r="10626" ht="20" customHeight="1"/>
    <row r="10627" ht="20" customHeight="1"/>
    <row r="10628" ht="20" customHeight="1"/>
    <row r="10629" ht="20" customHeight="1"/>
    <row r="10630" ht="20" customHeight="1"/>
    <row r="10631" ht="20" customHeight="1"/>
    <row r="10632" ht="20" customHeight="1"/>
    <row r="10633" ht="20" customHeight="1"/>
    <row r="10634" ht="20" customHeight="1"/>
    <row r="10635" ht="20" customHeight="1"/>
    <row r="10636" ht="20" customHeight="1"/>
    <row r="10637" ht="20" customHeight="1"/>
    <row r="10638" ht="20" customHeight="1"/>
    <row r="10639" ht="20" customHeight="1"/>
    <row r="10640" ht="20" customHeight="1"/>
    <row r="10641" ht="20" customHeight="1"/>
    <row r="10642" ht="20" customHeight="1"/>
    <row r="10643" ht="20" customHeight="1"/>
    <row r="10644" ht="20" customHeight="1"/>
    <row r="10645" ht="20" customHeight="1"/>
    <row r="10646" ht="20" customHeight="1"/>
    <row r="10647" ht="20" customHeight="1"/>
    <row r="10648" ht="20" customHeight="1"/>
    <row r="10649" ht="20" customHeight="1"/>
    <row r="10650" ht="20" customHeight="1"/>
    <row r="10651" ht="20" customHeight="1"/>
    <row r="10652" ht="20" customHeight="1"/>
    <row r="10653" ht="20" customHeight="1"/>
    <row r="10654" ht="20" customHeight="1"/>
    <row r="10655" ht="20" customHeight="1"/>
    <row r="10656" ht="20" customHeight="1"/>
    <row r="10657" ht="20" customHeight="1"/>
    <row r="10658" ht="20" customHeight="1"/>
    <row r="10659" ht="20" customHeight="1"/>
    <row r="10660" ht="20" customHeight="1"/>
    <row r="10661" ht="20" customHeight="1"/>
    <row r="10662" ht="20" customHeight="1"/>
    <row r="10663" ht="20" customHeight="1"/>
    <row r="10664" ht="20" customHeight="1"/>
    <row r="10665" ht="20" customHeight="1"/>
    <row r="10666" ht="20" customHeight="1"/>
    <row r="10667" ht="20" customHeight="1"/>
    <row r="10668" ht="20" customHeight="1"/>
    <row r="10669" ht="20" customHeight="1"/>
    <row r="10670" ht="20" customHeight="1"/>
    <row r="10671" ht="20" customHeight="1"/>
    <row r="10672" ht="20" customHeight="1"/>
    <row r="10673" ht="20" customHeight="1"/>
    <row r="10674" ht="20" customHeight="1"/>
    <row r="10675" ht="20" customHeight="1"/>
    <row r="10676" ht="20" customHeight="1"/>
    <row r="10677" ht="20" customHeight="1"/>
    <row r="10678" ht="20" customHeight="1"/>
    <row r="10679" ht="20" customHeight="1"/>
    <row r="10680" ht="20" customHeight="1"/>
    <row r="10681" ht="20" customHeight="1"/>
    <row r="10682" ht="20" customHeight="1"/>
    <row r="10683" ht="20" customHeight="1"/>
    <row r="10684" ht="20" customHeight="1"/>
    <row r="10685" ht="20" customHeight="1"/>
    <row r="10686" ht="20" customHeight="1"/>
    <row r="10687" ht="20" customHeight="1"/>
    <row r="10688" ht="20" customHeight="1"/>
    <row r="10689" ht="20" customHeight="1"/>
    <row r="10690" ht="20" customHeight="1"/>
    <row r="10691" ht="20" customHeight="1"/>
    <row r="10692" ht="20" customHeight="1"/>
    <row r="10693" ht="20" customHeight="1"/>
    <row r="10694" ht="20" customHeight="1"/>
    <row r="10695" ht="20" customHeight="1"/>
    <row r="10696" ht="20" customHeight="1"/>
    <row r="10697" ht="20" customHeight="1"/>
    <row r="10698" ht="20" customHeight="1"/>
    <row r="10699" ht="20" customHeight="1"/>
    <row r="10700" ht="20" customHeight="1"/>
    <row r="10701" ht="20" customHeight="1"/>
    <row r="10702" ht="20" customHeight="1"/>
    <row r="10703" ht="20" customHeight="1"/>
    <row r="10704" ht="20" customHeight="1"/>
    <row r="10705" ht="20" customHeight="1"/>
    <row r="10706" ht="20" customHeight="1"/>
    <row r="10707" ht="20" customHeight="1"/>
    <row r="10708" ht="20" customHeight="1"/>
    <row r="10709" ht="20" customHeight="1"/>
    <row r="10710" ht="20" customHeight="1"/>
    <row r="10711" ht="20" customHeight="1"/>
    <row r="10712" ht="20" customHeight="1"/>
    <row r="10713" ht="20" customHeight="1"/>
    <row r="10714" ht="20" customHeight="1"/>
    <row r="10715" ht="20" customHeight="1"/>
    <row r="10716" ht="20" customHeight="1"/>
    <row r="10717" ht="20" customHeight="1"/>
    <row r="10718" ht="20" customHeight="1"/>
    <row r="10719" ht="20" customHeight="1"/>
    <row r="10720" ht="20" customHeight="1"/>
    <row r="10721" ht="20" customHeight="1"/>
    <row r="10722" ht="20" customHeight="1"/>
    <row r="10723" ht="20" customHeight="1"/>
    <row r="10724" ht="20" customHeight="1"/>
    <row r="10725" ht="20" customHeight="1"/>
    <row r="10726" ht="20" customHeight="1"/>
    <row r="10727" ht="20" customHeight="1"/>
    <row r="10728" ht="20" customHeight="1"/>
    <row r="10729" ht="20" customHeight="1"/>
    <row r="10730" ht="20" customHeight="1"/>
    <row r="10731" ht="20" customHeight="1"/>
    <row r="10732" ht="20" customHeight="1"/>
    <row r="10733" ht="20" customHeight="1"/>
    <row r="10734" ht="20" customHeight="1"/>
    <row r="10735" ht="20" customHeight="1"/>
    <row r="10736" ht="20" customHeight="1"/>
    <row r="10737" ht="20" customHeight="1"/>
    <row r="10738" ht="20" customHeight="1"/>
    <row r="10739" ht="20" customHeight="1"/>
    <row r="10740" ht="20" customHeight="1"/>
    <row r="10741" ht="20" customHeight="1"/>
    <row r="10742" ht="20" customHeight="1"/>
    <row r="10743" ht="20" customHeight="1"/>
    <row r="10744" ht="20" customHeight="1"/>
    <row r="10745" ht="20" customHeight="1"/>
    <row r="10746" ht="20" customHeight="1"/>
    <row r="10747" ht="20" customHeight="1"/>
    <row r="10748" ht="20" customHeight="1"/>
    <row r="10749" ht="20" customHeight="1"/>
    <row r="10750" ht="20" customHeight="1"/>
    <row r="10751" ht="20" customHeight="1"/>
    <row r="10752" ht="20" customHeight="1"/>
    <row r="10753" ht="20" customHeight="1"/>
    <row r="10754" ht="20" customHeight="1"/>
    <row r="10755" ht="20" customHeight="1"/>
    <row r="10756" ht="20" customHeight="1"/>
    <row r="10757" ht="20" customHeight="1"/>
    <row r="10758" ht="20" customHeight="1"/>
    <row r="10759" ht="20" customHeight="1"/>
    <row r="10760" ht="20" customHeight="1"/>
    <row r="10761" ht="20" customHeight="1"/>
    <row r="10762" ht="20" customHeight="1"/>
    <row r="10763" ht="20" customHeight="1"/>
    <row r="10764" ht="20" customHeight="1"/>
    <row r="10765" ht="20" customHeight="1"/>
    <row r="10766" ht="20" customHeight="1"/>
    <row r="10767" ht="20" customHeight="1"/>
    <row r="10768" ht="20" customHeight="1"/>
    <row r="10769" ht="20" customHeight="1"/>
    <row r="10770" ht="20" customHeight="1"/>
    <row r="10771" ht="20" customHeight="1"/>
    <row r="10772" ht="20" customHeight="1"/>
    <row r="10773" ht="20" customHeight="1"/>
    <row r="10774" ht="20" customHeight="1"/>
    <row r="10775" ht="20" customHeight="1"/>
    <row r="10776" ht="20" customHeight="1"/>
    <row r="10777" ht="20" customHeight="1"/>
    <row r="10778" ht="20" customHeight="1"/>
    <row r="10779" ht="20" customHeight="1"/>
    <row r="10780" ht="20" customHeight="1"/>
    <row r="10781" ht="20" customHeight="1"/>
    <row r="10782" ht="20" customHeight="1"/>
    <row r="10783" ht="20" customHeight="1"/>
    <row r="10784" ht="20" customHeight="1"/>
    <row r="10785" ht="20" customHeight="1"/>
    <row r="10786" ht="20" customHeight="1"/>
    <row r="10787" ht="20" customHeight="1"/>
    <row r="10788" ht="20" customHeight="1"/>
    <row r="10789" ht="20" customHeight="1"/>
    <row r="10790" ht="20" customHeight="1"/>
    <row r="10791" ht="20" customHeight="1"/>
    <row r="10792" ht="20" customHeight="1"/>
    <row r="10793" ht="20" customHeight="1"/>
    <row r="10794" ht="20" customHeight="1"/>
    <row r="10795" ht="20" customHeight="1"/>
    <row r="10796" ht="20" customHeight="1"/>
    <row r="10797" ht="20" customHeight="1"/>
    <row r="10798" ht="20" customHeight="1"/>
    <row r="10799" ht="20" customHeight="1"/>
    <row r="10800" ht="20" customHeight="1"/>
    <row r="10801" ht="20" customHeight="1"/>
    <row r="10802" ht="20" customHeight="1"/>
    <row r="10803" ht="20" customHeight="1"/>
    <row r="10804" ht="20" customHeight="1"/>
    <row r="10805" ht="20" customHeight="1"/>
    <row r="10806" ht="20" customHeight="1"/>
    <row r="10807" ht="20" customHeight="1"/>
    <row r="10808" ht="20" customHeight="1"/>
    <row r="10809" ht="20" customHeight="1"/>
    <row r="10810" ht="20" customHeight="1"/>
    <row r="10811" ht="20" customHeight="1"/>
    <row r="10812" ht="20" customHeight="1"/>
    <row r="10813" ht="20" customHeight="1"/>
    <row r="10814" ht="20" customHeight="1"/>
    <row r="10815" ht="20" customHeight="1"/>
    <row r="10816" ht="20" customHeight="1"/>
    <row r="10817" ht="20" customHeight="1"/>
    <row r="10818" ht="20" customHeight="1"/>
    <row r="10819" ht="20" customHeight="1"/>
    <row r="10820" ht="20" customHeight="1"/>
    <row r="10821" ht="20" customHeight="1"/>
    <row r="10822" ht="20" customHeight="1"/>
    <row r="10823" ht="20" customHeight="1"/>
    <row r="10824" ht="20" customHeight="1"/>
    <row r="10825" ht="20" customHeight="1"/>
    <row r="10826" ht="20" customHeight="1"/>
    <row r="10827" ht="20" customHeight="1"/>
    <row r="10828" ht="20" customHeight="1"/>
    <row r="10829" ht="20" customHeight="1"/>
    <row r="10830" ht="20" customHeight="1"/>
    <row r="10831" ht="20" customHeight="1"/>
    <row r="10832" ht="20" customHeight="1"/>
    <row r="10833" ht="20" customHeight="1"/>
    <row r="10834" ht="20" customHeight="1"/>
    <row r="10835" ht="20" customHeight="1"/>
    <row r="10836" ht="20" customHeight="1"/>
    <row r="10837" ht="20" customHeight="1"/>
    <row r="10838" ht="20" customHeight="1"/>
    <row r="10839" ht="20" customHeight="1"/>
    <row r="10840" ht="20" customHeight="1"/>
    <row r="10841" ht="20" customHeight="1"/>
    <row r="10842" ht="20" customHeight="1"/>
    <row r="10843" ht="20" customHeight="1"/>
    <row r="10844" ht="20" customHeight="1"/>
    <row r="10845" ht="20" customHeight="1"/>
    <row r="10846" ht="20" customHeight="1"/>
    <row r="10847" ht="20" customHeight="1"/>
    <row r="10848" ht="20" customHeight="1"/>
    <row r="10849" ht="20" customHeight="1"/>
    <row r="10850" ht="20" customHeight="1"/>
    <row r="10851" ht="20" customHeight="1"/>
    <row r="10852" ht="20" customHeight="1"/>
    <row r="10853" ht="20" customHeight="1"/>
    <row r="10854" ht="20" customHeight="1"/>
    <row r="10855" ht="20" customHeight="1"/>
    <row r="10856" ht="20" customHeight="1"/>
    <row r="10857" ht="20" customHeight="1"/>
    <row r="10858" ht="20" customHeight="1"/>
    <row r="10859" ht="20" customHeight="1"/>
    <row r="10860" ht="20" customHeight="1"/>
    <row r="10861" ht="20" customHeight="1"/>
    <row r="10862" ht="20" customHeight="1"/>
    <row r="10863" ht="20" customHeight="1"/>
    <row r="10864" ht="20" customHeight="1"/>
    <row r="10865" ht="20" customHeight="1"/>
    <row r="10866" ht="20" customHeight="1"/>
    <row r="10867" ht="20" customHeight="1"/>
    <row r="10868" ht="20" customHeight="1"/>
    <row r="10869" ht="20" customHeight="1"/>
    <row r="10870" ht="20" customHeight="1"/>
    <row r="10871" ht="20" customHeight="1"/>
    <row r="10872" ht="20" customHeight="1"/>
    <row r="10873" ht="20" customHeight="1"/>
    <row r="10874" ht="20" customHeight="1"/>
    <row r="10875" ht="20" customHeight="1"/>
    <row r="10876" ht="20" customHeight="1"/>
    <row r="10877" ht="20" customHeight="1"/>
    <row r="10878" ht="20" customHeight="1"/>
    <row r="10879" ht="20" customHeight="1"/>
    <row r="10880" ht="20" customHeight="1"/>
    <row r="10881" ht="20" customHeight="1"/>
    <row r="10882" ht="20" customHeight="1"/>
    <row r="10883" ht="20" customHeight="1"/>
    <row r="10884" ht="20" customHeight="1"/>
    <row r="10885" ht="20" customHeight="1"/>
    <row r="10886" ht="20" customHeight="1"/>
    <row r="10887" ht="20" customHeight="1"/>
    <row r="10888" ht="20" customHeight="1"/>
    <row r="10889" ht="20" customHeight="1"/>
    <row r="10890" ht="20" customHeight="1"/>
    <row r="10891" ht="20" customHeight="1"/>
    <row r="10892" ht="20" customHeight="1"/>
    <row r="10893" ht="20" customHeight="1"/>
    <row r="10894" ht="20" customHeight="1"/>
    <row r="10895" ht="20" customHeight="1"/>
    <row r="10896" ht="20" customHeight="1"/>
    <row r="10897" ht="20" customHeight="1"/>
    <row r="10898" ht="20" customHeight="1"/>
    <row r="10899" ht="20" customHeight="1"/>
    <row r="10900" ht="20" customHeight="1"/>
    <row r="10901" ht="20" customHeight="1"/>
    <row r="10902" ht="20" customHeight="1"/>
    <row r="10903" ht="20" customHeight="1"/>
    <row r="10904" ht="20" customHeight="1"/>
    <row r="10905" ht="20" customHeight="1"/>
    <row r="10906" ht="20" customHeight="1"/>
    <row r="10907" ht="20" customHeight="1"/>
    <row r="10908" ht="20" customHeight="1"/>
    <row r="10909" ht="20" customHeight="1"/>
    <row r="10910" ht="20" customHeight="1"/>
    <row r="10911" ht="20" customHeight="1"/>
    <row r="10912" ht="20" customHeight="1"/>
    <row r="10913" ht="20" customHeight="1"/>
    <row r="10914" ht="20" customHeight="1"/>
    <row r="10915" ht="20" customHeight="1"/>
    <row r="10916" ht="20" customHeight="1"/>
    <row r="10917" ht="20" customHeight="1"/>
    <row r="10918" ht="20" customHeight="1"/>
    <row r="10919" ht="20" customHeight="1"/>
    <row r="10920" ht="20" customHeight="1"/>
    <row r="10921" ht="20" customHeight="1"/>
    <row r="10922" ht="20" customHeight="1"/>
    <row r="10923" ht="20" customHeight="1"/>
    <row r="10924" ht="20" customHeight="1"/>
    <row r="10925" ht="20" customHeight="1"/>
    <row r="10926" ht="20" customHeight="1"/>
    <row r="10927" ht="20" customHeight="1"/>
    <row r="10928" ht="20" customHeight="1"/>
    <row r="10929" ht="20" customHeight="1"/>
    <row r="10930" ht="20" customHeight="1"/>
    <row r="10931" ht="20" customHeight="1"/>
    <row r="10932" ht="20" customHeight="1"/>
    <row r="10933" ht="20" customHeight="1"/>
    <row r="10934" ht="20" customHeight="1"/>
    <row r="10935" ht="20" customHeight="1"/>
    <row r="10936" ht="20" customHeight="1"/>
    <row r="10937" ht="20" customHeight="1"/>
    <row r="10938" ht="20" customHeight="1"/>
    <row r="10939" ht="20" customHeight="1"/>
    <row r="10940" ht="20" customHeight="1"/>
    <row r="10941" ht="20" customHeight="1"/>
    <row r="10942" ht="20" customHeight="1"/>
    <row r="10943" ht="20" customHeight="1"/>
    <row r="10944" ht="20" customHeight="1"/>
    <row r="10945" ht="20" customHeight="1"/>
    <row r="10946" ht="20" customHeight="1"/>
    <row r="10947" ht="20" customHeight="1"/>
    <row r="10948" ht="20" customHeight="1"/>
    <row r="10949" ht="20" customHeight="1"/>
    <row r="10950" ht="20" customHeight="1"/>
    <row r="10951" ht="20" customHeight="1"/>
    <row r="10952" ht="20" customHeight="1"/>
    <row r="10953" ht="20" customHeight="1"/>
    <row r="10954" ht="20" customHeight="1"/>
    <row r="10955" ht="20" customHeight="1"/>
    <row r="10956" ht="20" customHeight="1"/>
    <row r="10957" ht="20" customHeight="1"/>
    <row r="10958" ht="20" customHeight="1"/>
    <row r="10959" ht="20" customHeight="1"/>
    <row r="10960" ht="20" customHeight="1"/>
    <row r="10961" ht="20" customHeight="1"/>
    <row r="10962" ht="20" customHeight="1"/>
    <row r="10963" ht="20" customHeight="1"/>
    <row r="10964" ht="20" customHeight="1"/>
    <row r="10965" ht="20" customHeight="1"/>
    <row r="10966" ht="20" customHeight="1"/>
    <row r="10967" ht="20" customHeight="1"/>
    <row r="10968" ht="20" customHeight="1"/>
    <row r="10969" ht="20" customHeight="1"/>
    <row r="10970" ht="20" customHeight="1"/>
    <row r="10971" ht="20" customHeight="1"/>
    <row r="10972" ht="20" customHeight="1"/>
    <row r="10973" ht="20" customHeight="1"/>
    <row r="10974" ht="20" customHeight="1"/>
    <row r="10975" ht="20" customHeight="1"/>
    <row r="10976" ht="20" customHeight="1"/>
    <row r="10977" ht="20" customHeight="1"/>
    <row r="10978" ht="20" customHeight="1"/>
    <row r="10979" ht="20" customHeight="1"/>
    <row r="10980" ht="20" customHeight="1"/>
    <row r="10981" ht="20" customHeight="1"/>
    <row r="10982" ht="20" customHeight="1"/>
    <row r="10983" ht="20" customHeight="1"/>
    <row r="10984" ht="20" customHeight="1"/>
    <row r="10985" ht="20" customHeight="1"/>
    <row r="10986" ht="20" customHeight="1"/>
    <row r="10987" ht="20" customHeight="1"/>
    <row r="10988" ht="20" customHeight="1"/>
    <row r="10989" ht="20" customHeight="1"/>
    <row r="10990" ht="20" customHeight="1"/>
    <row r="10991" ht="20" customHeight="1"/>
    <row r="10992" ht="20" customHeight="1"/>
    <row r="10993" ht="20" customHeight="1"/>
    <row r="10994" ht="20" customHeight="1"/>
    <row r="10995" ht="20" customHeight="1"/>
    <row r="10996" ht="20" customHeight="1"/>
    <row r="10997" ht="20" customHeight="1"/>
    <row r="10998" ht="20" customHeight="1"/>
    <row r="10999" ht="20" customHeight="1"/>
    <row r="11000" ht="20" customHeight="1"/>
    <row r="11001" ht="20" customHeight="1"/>
    <row r="11002" ht="20" customHeight="1"/>
    <row r="11003" ht="20" customHeight="1"/>
    <row r="11004" ht="20" customHeight="1"/>
    <row r="11005" ht="20" customHeight="1"/>
    <row r="11006" ht="20" customHeight="1"/>
    <row r="11007" ht="20" customHeight="1"/>
    <row r="11008" ht="20" customHeight="1"/>
    <row r="11009" ht="20" customHeight="1"/>
    <row r="11010" ht="20" customHeight="1"/>
    <row r="11011" ht="20" customHeight="1"/>
    <row r="11012" ht="20" customHeight="1"/>
    <row r="11013" ht="20" customHeight="1"/>
    <row r="11014" ht="20" customHeight="1"/>
    <row r="11015" ht="20" customHeight="1"/>
    <row r="11016" ht="20" customHeight="1"/>
    <row r="11017" ht="20" customHeight="1"/>
    <row r="11018" ht="20" customHeight="1"/>
    <row r="11019" ht="20" customHeight="1"/>
    <row r="11020" ht="20" customHeight="1"/>
    <row r="11021" ht="20" customHeight="1"/>
    <row r="11022" ht="20" customHeight="1"/>
    <row r="11023" ht="20" customHeight="1"/>
    <row r="11024" ht="20" customHeight="1"/>
    <row r="11025" ht="20" customHeight="1"/>
    <row r="11026" ht="20" customHeight="1"/>
    <row r="11027" ht="20" customHeight="1"/>
    <row r="11028" ht="20" customHeight="1"/>
    <row r="11029" ht="20" customHeight="1"/>
    <row r="11030" ht="20" customHeight="1"/>
    <row r="11031" ht="20" customHeight="1"/>
    <row r="11032" ht="20" customHeight="1"/>
    <row r="11033" ht="20" customHeight="1"/>
    <row r="11034" ht="20" customHeight="1"/>
    <row r="11035" ht="20" customHeight="1"/>
    <row r="11036" ht="20" customHeight="1"/>
    <row r="11037" ht="20" customHeight="1"/>
    <row r="11038" ht="20" customHeight="1"/>
    <row r="11039" ht="20" customHeight="1"/>
    <row r="11040" ht="20" customHeight="1"/>
    <row r="11041" ht="20" customHeight="1"/>
    <row r="11042" ht="20" customHeight="1"/>
    <row r="11043" ht="20" customHeight="1"/>
    <row r="11044" ht="20" customHeight="1"/>
    <row r="11045" ht="20" customHeight="1"/>
    <row r="11046" ht="20" customHeight="1"/>
    <row r="11047" ht="20" customHeight="1"/>
    <row r="11048" ht="20" customHeight="1"/>
    <row r="11049" ht="20" customHeight="1"/>
    <row r="11050" ht="20" customHeight="1"/>
    <row r="11051" ht="20" customHeight="1"/>
    <row r="11052" ht="20" customHeight="1"/>
    <row r="11053" ht="20" customHeight="1"/>
    <row r="11054" ht="20" customHeight="1"/>
    <row r="11055" ht="20" customHeight="1"/>
    <row r="11056" ht="20" customHeight="1"/>
    <row r="11057" ht="20" customHeight="1"/>
    <row r="11058" ht="20" customHeight="1"/>
    <row r="11059" ht="20" customHeight="1"/>
    <row r="11060" ht="20" customHeight="1"/>
    <row r="11061" ht="20" customHeight="1"/>
    <row r="11062" ht="20" customHeight="1"/>
    <row r="11063" ht="20" customHeight="1"/>
    <row r="11064" ht="20" customHeight="1"/>
    <row r="11065" ht="20" customHeight="1"/>
    <row r="11066" ht="20" customHeight="1"/>
    <row r="11067" ht="20" customHeight="1"/>
    <row r="11068" ht="20" customHeight="1"/>
    <row r="11069" ht="20" customHeight="1"/>
    <row r="11070" ht="20" customHeight="1"/>
    <row r="11071" ht="20" customHeight="1"/>
    <row r="11072" ht="20" customHeight="1"/>
    <row r="11073" ht="20" customHeight="1"/>
    <row r="11074" ht="20" customHeight="1"/>
    <row r="11075" ht="20" customHeight="1"/>
    <row r="11076" ht="20" customHeight="1"/>
    <row r="11077" ht="20" customHeight="1"/>
    <row r="11078" ht="20" customHeight="1"/>
    <row r="11079" ht="20" customHeight="1"/>
    <row r="11080" ht="20" customHeight="1"/>
    <row r="11081" ht="20" customHeight="1"/>
    <row r="11082" ht="20" customHeight="1"/>
    <row r="11083" ht="20" customHeight="1"/>
    <row r="11084" ht="20" customHeight="1"/>
    <row r="11085" ht="20" customHeight="1"/>
    <row r="11086" ht="20" customHeight="1"/>
    <row r="11087" ht="20" customHeight="1"/>
    <row r="11088" ht="20" customHeight="1"/>
    <row r="11089" ht="20" customHeight="1"/>
    <row r="11090" ht="20" customHeight="1"/>
    <row r="11091" ht="20" customHeight="1"/>
    <row r="11092" ht="20" customHeight="1"/>
    <row r="11093" ht="20" customHeight="1"/>
    <row r="11094" ht="20" customHeight="1"/>
    <row r="11095" ht="20" customHeight="1"/>
    <row r="11096" ht="20" customHeight="1"/>
    <row r="11097" ht="20" customHeight="1"/>
    <row r="11098" ht="20" customHeight="1"/>
    <row r="11099" ht="20" customHeight="1"/>
    <row r="11100" ht="20" customHeight="1"/>
    <row r="11101" ht="20" customHeight="1"/>
    <row r="11102" ht="20" customHeight="1"/>
    <row r="11103" ht="20" customHeight="1"/>
    <row r="11104" ht="20" customHeight="1"/>
    <row r="11105" ht="20" customHeight="1"/>
    <row r="11106" ht="20" customHeight="1"/>
    <row r="11107" ht="20" customHeight="1"/>
    <row r="11108" ht="20" customHeight="1"/>
    <row r="11109" ht="20" customHeight="1"/>
    <row r="11110" ht="20" customHeight="1"/>
    <row r="11111" ht="20" customHeight="1"/>
    <row r="11112" ht="20" customHeight="1"/>
    <row r="11113" ht="20" customHeight="1"/>
    <row r="11114" ht="20" customHeight="1"/>
    <row r="11115" ht="20" customHeight="1"/>
    <row r="11116" ht="20" customHeight="1"/>
    <row r="11117" ht="20" customHeight="1"/>
    <row r="11118" ht="20" customHeight="1"/>
    <row r="11119" ht="20" customHeight="1"/>
    <row r="11120" ht="20" customHeight="1"/>
    <row r="11121" ht="20" customHeight="1"/>
    <row r="11122" ht="20" customHeight="1"/>
    <row r="11123" ht="20" customHeight="1"/>
    <row r="11124" ht="20" customHeight="1"/>
    <row r="11125" ht="20" customHeight="1"/>
    <row r="11126" ht="20" customHeight="1"/>
    <row r="11127" ht="20" customHeight="1"/>
    <row r="11128" ht="20" customHeight="1"/>
    <row r="11129" ht="20" customHeight="1"/>
    <row r="11130" ht="20" customHeight="1"/>
    <row r="11131" ht="20" customHeight="1"/>
    <row r="11132" ht="20" customHeight="1"/>
    <row r="11133" ht="20" customHeight="1"/>
    <row r="11134" ht="20" customHeight="1"/>
    <row r="11135" ht="20" customHeight="1"/>
    <row r="11136" ht="20" customHeight="1"/>
    <row r="11137" ht="20" customHeight="1"/>
    <row r="11138" ht="20" customHeight="1"/>
    <row r="11139" ht="20" customHeight="1"/>
    <row r="11140" ht="20" customHeight="1"/>
    <row r="11141" ht="20" customHeight="1"/>
    <row r="11142" ht="20" customHeight="1"/>
    <row r="11143" ht="20" customHeight="1"/>
    <row r="11144" ht="20" customHeight="1"/>
    <row r="11145" ht="20" customHeight="1"/>
    <row r="11146" ht="20" customHeight="1"/>
    <row r="11147" ht="20" customHeight="1"/>
    <row r="11148" ht="20" customHeight="1"/>
    <row r="11149" ht="20" customHeight="1"/>
    <row r="11150" ht="20" customHeight="1"/>
    <row r="11151" ht="20" customHeight="1"/>
    <row r="11152" ht="20" customHeight="1"/>
    <row r="11153" ht="20" customHeight="1"/>
    <row r="11154" ht="20" customHeight="1"/>
    <row r="11155" ht="20" customHeight="1"/>
    <row r="11156" ht="20" customHeight="1"/>
    <row r="11157" ht="20" customHeight="1"/>
    <row r="11158" ht="20" customHeight="1"/>
    <row r="11159" ht="20" customHeight="1"/>
    <row r="11160" ht="20" customHeight="1"/>
    <row r="11161" ht="20" customHeight="1"/>
    <row r="11162" ht="20" customHeight="1"/>
    <row r="11163" ht="20" customHeight="1"/>
    <row r="11164" ht="20" customHeight="1"/>
    <row r="11165" ht="20" customHeight="1"/>
    <row r="11166" ht="20" customHeight="1"/>
    <row r="11167" ht="20" customHeight="1"/>
    <row r="11168" ht="20" customHeight="1"/>
    <row r="11169" ht="20" customHeight="1"/>
    <row r="11170" ht="20" customHeight="1"/>
    <row r="11171" ht="20" customHeight="1"/>
    <row r="11172" ht="20" customHeight="1"/>
    <row r="11173" ht="20" customHeight="1"/>
    <row r="11174" ht="20" customHeight="1"/>
    <row r="11175" ht="20" customHeight="1"/>
    <row r="11176" ht="20" customHeight="1"/>
    <row r="11177" ht="20" customHeight="1"/>
    <row r="11178" ht="20" customHeight="1"/>
    <row r="11179" ht="20" customHeight="1"/>
    <row r="11180" ht="20" customHeight="1"/>
    <row r="11181" ht="20" customHeight="1"/>
    <row r="11182" ht="20" customHeight="1"/>
    <row r="11183" ht="20" customHeight="1"/>
    <row r="11184" ht="20" customHeight="1"/>
    <row r="11185" ht="20" customHeight="1"/>
    <row r="11186" ht="20" customHeight="1"/>
    <row r="11187" ht="20" customHeight="1"/>
    <row r="11188" ht="20" customHeight="1"/>
    <row r="11189" ht="20" customHeight="1"/>
    <row r="11190" ht="20" customHeight="1"/>
    <row r="11191" ht="20" customHeight="1"/>
    <row r="11192" ht="20" customHeight="1"/>
    <row r="11193" ht="20" customHeight="1"/>
    <row r="11194" ht="20" customHeight="1"/>
    <row r="11195" ht="20" customHeight="1"/>
    <row r="11196" ht="20" customHeight="1"/>
    <row r="11197" ht="20" customHeight="1"/>
    <row r="11198" ht="20" customHeight="1"/>
    <row r="11199" ht="20" customHeight="1"/>
    <row r="11200" ht="20" customHeight="1"/>
    <row r="11201" ht="20" customHeight="1"/>
    <row r="11202" ht="20" customHeight="1"/>
    <row r="11203" ht="20" customHeight="1"/>
    <row r="11204" ht="20" customHeight="1"/>
    <row r="11205" ht="20" customHeight="1"/>
    <row r="11206" ht="20" customHeight="1"/>
    <row r="11207" ht="20" customHeight="1"/>
    <row r="11208" ht="20" customHeight="1"/>
    <row r="11209" ht="20" customHeight="1"/>
    <row r="11210" ht="20" customHeight="1"/>
    <row r="11211" ht="20" customHeight="1"/>
    <row r="11212" ht="20" customHeight="1"/>
    <row r="11213" ht="20" customHeight="1"/>
    <row r="11214" ht="20" customHeight="1"/>
    <row r="11215" ht="20" customHeight="1"/>
    <row r="11216" ht="20" customHeight="1"/>
    <row r="11217" ht="20" customHeight="1"/>
    <row r="11218" ht="20" customHeight="1"/>
    <row r="11219" ht="20" customHeight="1"/>
    <row r="11220" ht="20" customHeight="1"/>
    <row r="11221" ht="20" customHeight="1"/>
    <row r="11222" ht="20" customHeight="1"/>
    <row r="11223" ht="20" customHeight="1"/>
    <row r="11224" ht="20" customHeight="1"/>
    <row r="11225" ht="20" customHeight="1"/>
    <row r="11226" ht="20" customHeight="1"/>
    <row r="11227" ht="20" customHeight="1"/>
    <row r="11228" ht="20" customHeight="1"/>
    <row r="11229" ht="20" customHeight="1"/>
    <row r="11230" ht="20" customHeight="1"/>
    <row r="11231" ht="20" customHeight="1"/>
    <row r="11232" ht="20" customHeight="1"/>
    <row r="11233" ht="20" customHeight="1"/>
    <row r="11234" ht="20" customHeight="1"/>
    <row r="11235" ht="20" customHeight="1"/>
    <row r="11236" ht="20" customHeight="1"/>
    <row r="11237" ht="20" customHeight="1"/>
    <row r="11238" ht="20" customHeight="1"/>
    <row r="11239" ht="20" customHeight="1"/>
    <row r="11240" ht="20" customHeight="1"/>
    <row r="11241" ht="20" customHeight="1"/>
    <row r="11242" ht="20" customHeight="1"/>
    <row r="11243" ht="20" customHeight="1"/>
    <row r="11244" ht="20" customHeight="1"/>
    <row r="11245" ht="20" customHeight="1"/>
    <row r="11246" ht="20" customHeight="1"/>
    <row r="11247" ht="20" customHeight="1"/>
    <row r="11248" ht="20" customHeight="1"/>
    <row r="11249" ht="20" customHeight="1"/>
    <row r="11250" ht="20" customHeight="1"/>
    <row r="11251" ht="20" customHeight="1"/>
    <row r="11252" ht="20" customHeight="1"/>
    <row r="11253" ht="20" customHeight="1"/>
    <row r="11254" ht="20" customHeight="1"/>
    <row r="11255" ht="20" customHeight="1"/>
    <row r="11256" ht="20" customHeight="1"/>
    <row r="11257" ht="20" customHeight="1"/>
    <row r="11258" ht="20" customHeight="1"/>
    <row r="11259" ht="20" customHeight="1"/>
    <row r="11260" ht="20" customHeight="1"/>
    <row r="11261" ht="20" customHeight="1"/>
    <row r="11262" ht="20" customHeight="1"/>
    <row r="11263" ht="20" customHeight="1"/>
    <row r="11264" ht="20" customHeight="1"/>
    <row r="11265" ht="20" customHeight="1"/>
    <row r="11266" ht="20" customHeight="1"/>
    <row r="11267" ht="20" customHeight="1"/>
    <row r="11268" ht="20" customHeight="1"/>
    <row r="11269" ht="20" customHeight="1"/>
    <row r="11270" ht="20" customHeight="1"/>
    <row r="11271" ht="20" customHeight="1"/>
    <row r="11272" ht="20" customHeight="1"/>
    <row r="11273" ht="20" customHeight="1"/>
    <row r="11274" ht="20" customHeight="1"/>
    <row r="11275" ht="20" customHeight="1"/>
    <row r="11276" ht="20" customHeight="1"/>
    <row r="11277" ht="20" customHeight="1"/>
    <row r="11278" ht="20" customHeight="1"/>
    <row r="11279" ht="20" customHeight="1"/>
    <row r="11280" ht="20" customHeight="1"/>
    <row r="11281" ht="20" customHeight="1"/>
    <row r="11282" ht="20" customHeight="1"/>
    <row r="11283" ht="20" customHeight="1"/>
    <row r="11284" ht="20" customHeight="1"/>
    <row r="11285" ht="20" customHeight="1"/>
    <row r="11286" ht="20" customHeight="1"/>
    <row r="11287" ht="20" customHeight="1"/>
    <row r="11288" ht="20" customHeight="1"/>
    <row r="11289" ht="20" customHeight="1"/>
    <row r="11290" ht="20" customHeight="1"/>
    <row r="11291" ht="20" customHeight="1"/>
    <row r="11292" ht="20" customHeight="1"/>
    <row r="11293" ht="20" customHeight="1"/>
    <row r="11294" ht="20" customHeight="1"/>
    <row r="11295" ht="20" customHeight="1"/>
    <row r="11296" ht="20" customHeight="1"/>
    <row r="11297" ht="20" customHeight="1"/>
    <row r="11298" ht="20" customHeight="1"/>
    <row r="11299" ht="20" customHeight="1"/>
    <row r="11300" ht="20" customHeight="1"/>
    <row r="11301" ht="20" customHeight="1"/>
    <row r="11302" ht="20" customHeight="1"/>
    <row r="11303" ht="20" customHeight="1"/>
    <row r="11304" ht="20" customHeight="1"/>
    <row r="11305" ht="20" customHeight="1"/>
    <row r="11306" ht="20" customHeight="1"/>
    <row r="11307" ht="20" customHeight="1"/>
    <row r="11308" ht="20" customHeight="1"/>
    <row r="11309" ht="20" customHeight="1"/>
    <row r="11310" ht="20" customHeight="1"/>
    <row r="11311" ht="20" customHeight="1"/>
    <row r="11312" ht="20" customHeight="1"/>
    <row r="11313" ht="20" customHeight="1"/>
    <row r="11314" ht="20" customHeight="1"/>
    <row r="11315" ht="20" customHeight="1"/>
    <row r="11316" ht="20" customHeight="1"/>
    <row r="11317" ht="20" customHeight="1"/>
    <row r="11318" ht="20" customHeight="1"/>
    <row r="11319" ht="20" customHeight="1"/>
    <row r="11320" ht="20" customHeight="1"/>
    <row r="11321" ht="20" customHeight="1"/>
    <row r="11322" ht="20" customHeight="1"/>
    <row r="11323" ht="20" customHeight="1"/>
    <row r="11324" ht="20" customHeight="1"/>
    <row r="11325" ht="20" customHeight="1"/>
    <row r="11326" ht="20" customHeight="1"/>
    <row r="11327" ht="20" customHeight="1"/>
    <row r="11328" ht="20" customHeight="1"/>
    <row r="11329" ht="20" customHeight="1"/>
    <row r="11330" ht="20" customHeight="1"/>
    <row r="11331" ht="20" customHeight="1"/>
    <row r="11332" ht="20" customHeight="1"/>
    <row r="11333" ht="20" customHeight="1"/>
    <row r="11334" ht="20" customHeight="1"/>
    <row r="11335" ht="20" customHeight="1"/>
    <row r="11336" ht="20" customHeight="1"/>
    <row r="11337" ht="20" customHeight="1"/>
    <row r="11338" ht="20" customHeight="1"/>
    <row r="11339" ht="20" customHeight="1"/>
    <row r="11340" ht="20" customHeight="1"/>
    <row r="11341" ht="20" customHeight="1"/>
    <row r="11342" ht="20" customHeight="1"/>
    <row r="11343" ht="20" customHeight="1"/>
    <row r="11344" ht="20" customHeight="1"/>
    <row r="11345" ht="20" customHeight="1"/>
    <row r="11346" ht="20" customHeight="1"/>
    <row r="11347" ht="20" customHeight="1"/>
    <row r="11348" ht="20" customHeight="1"/>
    <row r="11349" ht="20" customHeight="1"/>
    <row r="11350" ht="20" customHeight="1"/>
    <row r="11351" ht="20" customHeight="1"/>
    <row r="11352" ht="20" customHeight="1"/>
    <row r="11353" ht="20" customHeight="1"/>
    <row r="11354" ht="20" customHeight="1"/>
    <row r="11355" ht="20" customHeight="1"/>
    <row r="11356" ht="20" customHeight="1"/>
    <row r="11357" ht="20" customHeight="1"/>
    <row r="11358" ht="20" customHeight="1"/>
    <row r="11359" ht="20" customHeight="1"/>
    <row r="11360" ht="20" customHeight="1"/>
    <row r="11361" ht="20" customHeight="1"/>
    <row r="11362" ht="20" customHeight="1"/>
    <row r="11363" ht="20" customHeight="1"/>
    <row r="11364" ht="20" customHeight="1"/>
    <row r="11365" ht="20" customHeight="1"/>
    <row r="11366" ht="20" customHeight="1"/>
    <row r="11367" ht="20" customHeight="1"/>
    <row r="11368" ht="20" customHeight="1"/>
    <row r="11369" ht="20" customHeight="1"/>
    <row r="11370" ht="20" customHeight="1"/>
    <row r="11371" ht="20" customHeight="1"/>
    <row r="11372" ht="20" customHeight="1"/>
    <row r="11373" ht="20" customHeight="1"/>
    <row r="11374" ht="20" customHeight="1"/>
    <row r="11375" ht="20" customHeight="1"/>
    <row r="11376" ht="20" customHeight="1"/>
    <row r="11377" ht="20" customHeight="1"/>
    <row r="11378" ht="20" customHeight="1"/>
    <row r="11379" ht="20" customHeight="1"/>
    <row r="11380" ht="20" customHeight="1"/>
    <row r="11381" ht="20" customHeight="1"/>
    <row r="11382" ht="20" customHeight="1"/>
    <row r="11383" ht="20" customHeight="1"/>
    <row r="11384" ht="20" customHeight="1"/>
    <row r="11385" ht="20" customHeight="1"/>
    <row r="11386" ht="20" customHeight="1"/>
    <row r="11387" ht="20" customHeight="1"/>
    <row r="11388" ht="20" customHeight="1"/>
    <row r="11389" ht="20" customHeight="1"/>
    <row r="11390" ht="20" customHeight="1"/>
    <row r="11391" ht="20" customHeight="1"/>
    <row r="11392" ht="20" customHeight="1"/>
    <row r="11393" ht="20" customHeight="1"/>
    <row r="11394" ht="20" customHeight="1"/>
    <row r="11395" ht="20" customHeight="1"/>
    <row r="11396" ht="20" customHeight="1"/>
    <row r="11397" ht="20" customHeight="1"/>
    <row r="11398" ht="20" customHeight="1"/>
    <row r="11399" ht="20" customHeight="1"/>
    <row r="11400" ht="20" customHeight="1"/>
    <row r="11401" ht="20" customHeight="1"/>
    <row r="11402" ht="20" customHeight="1"/>
    <row r="11403" ht="20" customHeight="1"/>
    <row r="11404" ht="20" customHeight="1"/>
    <row r="11405" ht="20" customHeight="1"/>
    <row r="11406" ht="20" customHeight="1"/>
    <row r="11407" ht="20" customHeight="1"/>
    <row r="11408" ht="20" customHeight="1"/>
    <row r="11409" ht="20" customHeight="1"/>
    <row r="11410" ht="20" customHeight="1"/>
    <row r="11411" ht="20" customHeight="1"/>
    <row r="11412" ht="20" customHeight="1"/>
    <row r="11413" ht="20" customHeight="1"/>
    <row r="11414" ht="20" customHeight="1"/>
    <row r="11415" ht="20" customHeight="1"/>
    <row r="11416" ht="20" customHeight="1"/>
    <row r="11417" ht="20" customHeight="1"/>
    <row r="11418" ht="20" customHeight="1"/>
    <row r="11419" ht="20" customHeight="1"/>
    <row r="11420" ht="20" customHeight="1"/>
    <row r="11421" ht="20" customHeight="1"/>
    <row r="11422" ht="20" customHeight="1"/>
    <row r="11423" ht="20" customHeight="1"/>
    <row r="11424" ht="20" customHeight="1"/>
    <row r="11425" ht="20" customHeight="1"/>
    <row r="11426" ht="20" customHeight="1"/>
    <row r="11427" ht="20" customHeight="1"/>
    <row r="11428" ht="20" customHeight="1"/>
    <row r="11429" ht="20" customHeight="1"/>
    <row r="11430" ht="20" customHeight="1"/>
    <row r="11431" ht="20" customHeight="1"/>
    <row r="11432" ht="20" customHeight="1"/>
    <row r="11433" ht="20" customHeight="1"/>
    <row r="11434" ht="20" customHeight="1"/>
    <row r="11435" ht="20" customHeight="1"/>
    <row r="11436" ht="20" customHeight="1"/>
    <row r="11437" ht="20" customHeight="1"/>
    <row r="11438" ht="20" customHeight="1"/>
    <row r="11439" ht="20" customHeight="1"/>
    <row r="11440" ht="20" customHeight="1"/>
    <row r="11441" ht="20" customHeight="1"/>
    <row r="11442" ht="20" customHeight="1"/>
    <row r="11443" ht="20" customHeight="1"/>
    <row r="11444" ht="20" customHeight="1"/>
    <row r="11445" ht="20" customHeight="1"/>
    <row r="11446" ht="20" customHeight="1"/>
    <row r="11447" ht="20" customHeight="1"/>
    <row r="11448" ht="20" customHeight="1"/>
    <row r="11449" ht="20" customHeight="1"/>
    <row r="11450" ht="20" customHeight="1"/>
    <row r="11451" ht="20" customHeight="1"/>
    <row r="11452" ht="20" customHeight="1"/>
    <row r="11453" ht="20" customHeight="1"/>
    <row r="11454" ht="20" customHeight="1"/>
    <row r="11455" ht="20" customHeight="1"/>
    <row r="11456" ht="20" customHeight="1"/>
    <row r="11457" ht="20" customHeight="1"/>
    <row r="11458" ht="20" customHeight="1"/>
    <row r="11459" ht="20" customHeight="1"/>
    <row r="11460" ht="20" customHeight="1"/>
    <row r="11461" ht="20" customHeight="1"/>
    <row r="11462" ht="20" customHeight="1"/>
    <row r="11463" ht="20" customHeight="1"/>
    <row r="11464" ht="20" customHeight="1"/>
    <row r="11465" ht="20" customHeight="1"/>
    <row r="11466" ht="20" customHeight="1"/>
    <row r="11467" ht="20" customHeight="1"/>
    <row r="11468" ht="20" customHeight="1"/>
    <row r="11469" ht="20" customHeight="1"/>
    <row r="11470" ht="20" customHeight="1"/>
    <row r="11471" ht="20" customHeight="1"/>
    <row r="11472" ht="20" customHeight="1"/>
    <row r="11473" ht="20" customHeight="1"/>
    <row r="11474" ht="20" customHeight="1"/>
    <row r="11475" ht="20" customHeight="1"/>
    <row r="11476" ht="20" customHeight="1"/>
    <row r="11477" ht="20" customHeight="1"/>
    <row r="11478" ht="20" customHeight="1"/>
    <row r="11479" ht="20" customHeight="1"/>
    <row r="11480" ht="20" customHeight="1"/>
    <row r="11481" ht="20" customHeight="1"/>
    <row r="11482" ht="20" customHeight="1"/>
    <row r="11483" ht="20" customHeight="1"/>
    <row r="11484" ht="20" customHeight="1"/>
    <row r="11485" ht="20" customHeight="1"/>
    <row r="11486" ht="20" customHeight="1"/>
    <row r="11487" ht="20" customHeight="1"/>
    <row r="11488" ht="20" customHeight="1"/>
    <row r="11489" ht="20" customHeight="1"/>
    <row r="11490" ht="20" customHeight="1"/>
    <row r="11491" ht="20" customHeight="1"/>
    <row r="11492" ht="20" customHeight="1"/>
    <row r="11493" ht="20" customHeight="1"/>
    <row r="11494" ht="20" customHeight="1"/>
    <row r="11495" ht="20" customHeight="1"/>
    <row r="11496" ht="20" customHeight="1"/>
    <row r="11497" ht="20" customHeight="1"/>
    <row r="11498" ht="20" customHeight="1"/>
    <row r="11499" ht="20" customHeight="1"/>
    <row r="11500" ht="20" customHeight="1"/>
    <row r="11501" ht="20" customHeight="1"/>
    <row r="11502" ht="20" customHeight="1"/>
    <row r="11503" ht="20" customHeight="1"/>
    <row r="11504" ht="20" customHeight="1"/>
    <row r="11505" ht="20" customHeight="1"/>
    <row r="11506" ht="20" customHeight="1"/>
    <row r="11507" ht="20" customHeight="1"/>
    <row r="11508" ht="20" customHeight="1"/>
    <row r="11509" ht="20" customHeight="1"/>
    <row r="11510" ht="20" customHeight="1"/>
    <row r="11511" ht="20" customHeight="1"/>
    <row r="11512" ht="20" customHeight="1"/>
    <row r="11513" ht="20" customHeight="1"/>
    <row r="11514" ht="20" customHeight="1"/>
    <row r="11515" ht="20" customHeight="1"/>
    <row r="11516" ht="20" customHeight="1"/>
    <row r="11517" ht="20" customHeight="1"/>
    <row r="11518" ht="20" customHeight="1"/>
    <row r="11519" ht="20" customHeight="1"/>
    <row r="11520" ht="20" customHeight="1"/>
    <row r="11521" ht="20" customHeight="1"/>
    <row r="11522" ht="20" customHeight="1"/>
    <row r="11523" ht="20" customHeight="1"/>
    <row r="11524" ht="20" customHeight="1"/>
    <row r="11525" ht="20" customHeight="1"/>
    <row r="11526" ht="20" customHeight="1"/>
    <row r="11527" ht="20" customHeight="1"/>
    <row r="11528" ht="20" customHeight="1"/>
    <row r="11529" ht="20" customHeight="1"/>
    <row r="11530" ht="20" customHeight="1"/>
    <row r="11531" ht="20" customHeight="1"/>
    <row r="11532" ht="20" customHeight="1"/>
    <row r="11533" ht="20" customHeight="1"/>
    <row r="11534" ht="20" customHeight="1"/>
    <row r="11535" ht="20" customHeight="1"/>
    <row r="11536" ht="20" customHeight="1"/>
    <row r="11537" ht="20" customHeight="1"/>
    <row r="11538" ht="20" customHeight="1"/>
    <row r="11539" ht="20" customHeight="1"/>
    <row r="11540" ht="20" customHeight="1"/>
    <row r="11541" ht="20" customHeight="1"/>
    <row r="11542" ht="20" customHeight="1"/>
    <row r="11543" ht="20" customHeight="1"/>
    <row r="11544" ht="20" customHeight="1"/>
    <row r="11545" ht="20" customHeight="1"/>
    <row r="11546" ht="20" customHeight="1"/>
    <row r="11547" ht="20" customHeight="1"/>
    <row r="11548" ht="20" customHeight="1"/>
    <row r="11549" ht="20" customHeight="1"/>
    <row r="11550" ht="20" customHeight="1"/>
    <row r="11551" ht="20" customHeight="1"/>
    <row r="11552" ht="20" customHeight="1"/>
    <row r="11553" ht="20" customHeight="1"/>
    <row r="11554" ht="20" customHeight="1"/>
    <row r="11555" ht="20" customHeight="1"/>
    <row r="11556" ht="20" customHeight="1"/>
    <row r="11557" ht="20" customHeight="1"/>
    <row r="11558" ht="20" customHeight="1"/>
    <row r="11559" ht="20" customHeight="1"/>
    <row r="11560" ht="20" customHeight="1"/>
    <row r="11561" ht="20" customHeight="1"/>
    <row r="11562" ht="20" customHeight="1"/>
    <row r="11563" ht="20" customHeight="1"/>
    <row r="11564" ht="20" customHeight="1"/>
    <row r="11565" ht="20" customHeight="1"/>
    <row r="11566" ht="20" customHeight="1"/>
    <row r="11567" ht="20" customHeight="1"/>
    <row r="11568" ht="20" customHeight="1"/>
    <row r="11569" ht="20" customHeight="1"/>
    <row r="11570" ht="20" customHeight="1"/>
    <row r="11571" ht="20" customHeight="1"/>
    <row r="11572" ht="20" customHeight="1"/>
    <row r="11573" ht="20" customHeight="1"/>
    <row r="11574" ht="20" customHeight="1"/>
    <row r="11575" ht="20" customHeight="1"/>
    <row r="11576" ht="20" customHeight="1"/>
    <row r="11577" ht="20" customHeight="1"/>
    <row r="11578" ht="20" customHeight="1"/>
    <row r="11579" ht="20" customHeight="1"/>
    <row r="11580" ht="20" customHeight="1"/>
    <row r="11581" ht="20" customHeight="1"/>
    <row r="11582" ht="20" customHeight="1"/>
    <row r="11583" ht="20" customHeight="1"/>
    <row r="11584" ht="20" customHeight="1"/>
    <row r="11585" ht="20" customHeight="1"/>
    <row r="11586" ht="20" customHeight="1"/>
    <row r="11587" ht="20" customHeight="1"/>
    <row r="11588" ht="20" customHeight="1"/>
    <row r="11589" ht="20" customHeight="1"/>
    <row r="11590" ht="20" customHeight="1"/>
    <row r="11591" ht="20" customHeight="1"/>
    <row r="11592" ht="20" customHeight="1"/>
    <row r="11593" ht="20" customHeight="1"/>
    <row r="11594" ht="20" customHeight="1"/>
    <row r="11595" ht="20" customHeight="1"/>
    <row r="11596" ht="20" customHeight="1"/>
    <row r="11597" ht="20" customHeight="1"/>
    <row r="11598" ht="20" customHeight="1"/>
    <row r="11599" ht="20" customHeight="1"/>
    <row r="11600" ht="20" customHeight="1"/>
    <row r="11601" ht="20" customHeight="1"/>
    <row r="11602" ht="20" customHeight="1"/>
    <row r="11603" ht="20" customHeight="1"/>
    <row r="11604" ht="20" customHeight="1"/>
    <row r="11605" ht="20" customHeight="1"/>
    <row r="11606" ht="20" customHeight="1"/>
    <row r="11607" ht="20" customHeight="1"/>
    <row r="11608" ht="20" customHeight="1"/>
    <row r="11609" ht="20" customHeight="1"/>
    <row r="11610" ht="20" customHeight="1"/>
    <row r="11611" ht="20" customHeight="1"/>
    <row r="11612" ht="20" customHeight="1"/>
    <row r="11613" ht="20" customHeight="1"/>
    <row r="11614" ht="20" customHeight="1"/>
    <row r="11615" ht="20" customHeight="1"/>
    <row r="11616" ht="20" customHeight="1"/>
    <row r="11617" ht="20" customHeight="1"/>
    <row r="11618" ht="20" customHeight="1"/>
    <row r="11619" ht="20" customHeight="1"/>
    <row r="11620" ht="20" customHeight="1"/>
    <row r="11621" ht="20" customHeight="1"/>
    <row r="11622" ht="20" customHeight="1"/>
    <row r="11623" ht="20" customHeight="1"/>
    <row r="11624" ht="20" customHeight="1"/>
    <row r="11625" ht="20" customHeight="1"/>
    <row r="11626" ht="20" customHeight="1"/>
    <row r="11627" ht="20" customHeight="1"/>
    <row r="11628" ht="20" customHeight="1"/>
    <row r="11629" ht="20" customHeight="1"/>
    <row r="11630" ht="20" customHeight="1"/>
    <row r="11631" ht="20" customHeight="1"/>
    <row r="11632" ht="20" customHeight="1"/>
    <row r="11633" ht="20" customHeight="1"/>
    <row r="11634" ht="20" customHeight="1"/>
    <row r="11635" ht="20" customHeight="1"/>
    <row r="11636" ht="20" customHeight="1"/>
    <row r="11637" ht="20" customHeight="1"/>
    <row r="11638" ht="20" customHeight="1"/>
    <row r="11639" ht="20" customHeight="1"/>
    <row r="11640" ht="20" customHeight="1"/>
    <row r="11641" ht="20" customHeight="1"/>
    <row r="11642" ht="20" customHeight="1"/>
    <row r="11643" ht="20" customHeight="1"/>
    <row r="11644" ht="20" customHeight="1"/>
    <row r="11645" ht="20" customHeight="1"/>
    <row r="11646" ht="20" customHeight="1"/>
    <row r="11647" ht="20" customHeight="1"/>
    <row r="11648" ht="20" customHeight="1"/>
    <row r="11649" ht="20" customHeight="1"/>
    <row r="11650" ht="20" customHeight="1"/>
    <row r="11651" ht="20" customHeight="1"/>
    <row r="11652" ht="20" customHeight="1"/>
    <row r="11653" ht="20" customHeight="1"/>
    <row r="11654" ht="20" customHeight="1"/>
    <row r="11655" ht="20" customHeight="1"/>
    <row r="11656" ht="20" customHeight="1"/>
    <row r="11657" ht="20" customHeight="1"/>
    <row r="11658" ht="20" customHeight="1"/>
    <row r="11659" ht="20" customHeight="1"/>
    <row r="11660" ht="20" customHeight="1"/>
    <row r="11661" ht="20" customHeight="1"/>
    <row r="11662" ht="20" customHeight="1"/>
    <row r="11663" ht="20" customHeight="1"/>
    <row r="11664" ht="20" customHeight="1"/>
    <row r="11665" ht="20" customHeight="1"/>
    <row r="11666" ht="20" customHeight="1"/>
    <row r="11667" ht="20" customHeight="1"/>
    <row r="11668" ht="20" customHeight="1"/>
    <row r="11669" ht="20" customHeight="1"/>
    <row r="11670" ht="20" customHeight="1"/>
    <row r="11671" ht="20" customHeight="1"/>
    <row r="11672" ht="20" customHeight="1"/>
    <row r="11673" ht="20" customHeight="1"/>
    <row r="11674" ht="20" customHeight="1"/>
    <row r="11675" ht="20" customHeight="1"/>
    <row r="11676" ht="20" customHeight="1"/>
    <row r="11677" ht="20" customHeight="1"/>
    <row r="11678" ht="20" customHeight="1"/>
    <row r="11679" ht="20" customHeight="1"/>
    <row r="11680" ht="20" customHeight="1"/>
    <row r="11681" ht="20" customHeight="1"/>
    <row r="11682" ht="20" customHeight="1"/>
    <row r="11683" ht="20" customHeight="1"/>
    <row r="11684" ht="20" customHeight="1"/>
    <row r="11685" ht="20" customHeight="1"/>
    <row r="11686" ht="20" customHeight="1"/>
    <row r="11687" ht="20" customHeight="1"/>
    <row r="11688" ht="20" customHeight="1"/>
    <row r="11689" ht="20" customHeight="1"/>
    <row r="11690" ht="20" customHeight="1"/>
    <row r="11691" ht="20" customHeight="1"/>
    <row r="11692" ht="20" customHeight="1"/>
    <row r="11693" ht="20" customHeight="1"/>
    <row r="11694" ht="20" customHeight="1"/>
    <row r="11695" ht="20" customHeight="1"/>
    <row r="11696" ht="20" customHeight="1"/>
    <row r="11697" ht="20" customHeight="1"/>
    <row r="11698" ht="20" customHeight="1"/>
    <row r="11699" ht="20" customHeight="1"/>
    <row r="11700" ht="20" customHeight="1"/>
    <row r="11701" ht="20" customHeight="1"/>
    <row r="11702" ht="20" customHeight="1"/>
    <row r="11703" ht="20" customHeight="1"/>
    <row r="11704" ht="20" customHeight="1"/>
    <row r="11705" ht="20" customHeight="1"/>
    <row r="11706" ht="20" customHeight="1"/>
    <row r="11707" ht="20" customHeight="1"/>
    <row r="11708" ht="20" customHeight="1"/>
    <row r="11709" ht="20" customHeight="1"/>
    <row r="11710" ht="20" customHeight="1"/>
    <row r="11711" ht="20" customHeight="1"/>
    <row r="11712" ht="20" customHeight="1"/>
    <row r="11713" ht="20" customHeight="1"/>
    <row r="11714" ht="20" customHeight="1"/>
    <row r="11715" ht="20" customHeight="1"/>
    <row r="11716" ht="20" customHeight="1"/>
    <row r="11717" ht="20" customHeight="1"/>
    <row r="11718" ht="20" customHeight="1"/>
    <row r="11719" ht="20" customHeight="1"/>
    <row r="11720" ht="20" customHeight="1"/>
    <row r="11721" ht="20" customHeight="1"/>
    <row r="11722" ht="20" customHeight="1"/>
    <row r="11723" ht="20" customHeight="1"/>
    <row r="11724" ht="20" customHeight="1"/>
    <row r="11725" ht="20" customHeight="1"/>
    <row r="11726" ht="20" customHeight="1"/>
    <row r="11727" ht="20" customHeight="1"/>
    <row r="11728" ht="20" customHeight="1"/>
    <row r="11729" ht="20" customHeight="1"/>
    <row r="11730" ht="20" customHeight="1"/>
    <row r="11731" ht="20" customHeight="1"/>
    <row r="11732" ht="20" customHeight="1"/>
    <row r="11733" ht="20" customHeight="1"/>
    <row r="11734" ht="20" customHeight="1"/>
    <row r="11735" ht="20" customHeight="1"/>
    <row r="11736" ht="20" customHeight="1"/>
    <row r="11737" ht="20" customHeight="1"/>
    <row r="11738" ht="20" customHeight="1"/>
    <row r="11739" ht="20" customHeight="1"/>
    <row r="11740" ht="20" customHeight="1"/>
    <row r="11741" ht="20" customHeight="1"/>
    <row r="11742" ht="20" customHeight="1"/>
    <row r="11743" ht="20" customHeight="1"/>
    <row r="11744" ht="20" customHeight="1"/>
    <row r="11745" ht="20" customHeight="1"/>
    <row r="11746" ht="20" customHeight="1"/>
    <row r="11747" ht="20" customHeight="1"/>
    <row r="11748" ht="20" customHeight="1"/>
    <row r="11749" ht="20" customHeight="1"/>
    <row r="11750" ht="20" customHeight="1"/>
    <row r="11751" ht="20" customHeight="1"/>
    <row r="11752" ht="20" customHeight="1"/>
    <row r="11753" ht="20" customHeight="1"/>
    <row r="11754" ht="20" customHeight="1"/>
    <row r="11755" ht="20" customHeight="1"/>
    <row r="11756" ht="20" customHeight="1"/>
    <row r="11757" ht="20" customHeight="1"/>
    <row r="11758" ht="20" customHeight="1"/>
    <row r="11759" ht="20" customHeight="1"/>
    <row r="11760" ht="20" customHeight="1"/>
    <row r="11761" ht="20" customHeight="1"/>
    <row r="11762" ht="20" customHeight="1"/>
    <row r="11763" ht="20" customHeight="1"/>
    <row r="11764" ht="20" customHeight="1"/>
    <row r="11765" ht="20" customHeight="1"/>
    <row r="11766" ht="20" customHeight="1"/>
    <row r="11767" ht="20" customHeight="1"/>
    <row r="11768" ht="20" customHeight="1"/>
    <row r="11769" ht="20" customHeight="1"/>
    <row r="11770" ht="20" customHeight="1"/>
    <row r="11771" ht="20" customHeight="1"/>
    <row r="11772" ht="20" customHeight="1"/>
    <row r="11773" ht="20" customHeight="1"/>
    <row r="11774" ht="20" customHeight="1"/>
    <row r="11775" ht="20" customHeight="1"/>
    <row r="11776" ht="20" customHeight="1"/>
    <row r="11777" ht="20" customHeight="1"/>
    <row r="11778" ht="20" customHeight="1"/>
    <row r="11779" ht="20" customHeight="1"/>
    <row r="11780" ht="20" customHeight="1"/>
    <row r="11781" ht="20" customHeight="1"/>
    <row r="11782" ht="20" customHeight="1"/>
    <row r="11783" ht="20" customHeight="1"/>
    <row r="11784" ht="20" customHeight="1"/>
    <row r="11785" ht="20" customHeight="1"/>
    <row r="11786" ht="20" customHeight="1"/>
    <row r="11787" ht="20" customHeight="1"/>
    <row r="11788" ht="20" customHeight="1"/>
    <row r="11789" ht="20" customHeight="1"/>
    <row r="11790" ht="20" customHeight="1"/>
    <row r="11791" ht="20" customHeight="1"/>
    <row r="11792" ht="20" customHeight="1"/>
    <row r="11793" ht="20" customHeight="1"/>
    <row r="11794" ht="20" customHeight="1"/>
    <row r="11795" ht="20" customHeight="1"/>
    <row r="11796" ht="20" customHeight="1"/>
    <row r="11797" ht="20" customHeight="1"/>
    <row r="11798" ht="20" customHeight="1"/>
    <row r="11799" ht="20" customHeight="1"/>
    <row r="11800" ht="20" customHeight="1"/>
    <row r="11801" ht="20" customHeight="1"/>
    <row r="11802" ht="20" customHeight="1"/>
    <row r="11803" ht="20" customHeight="1"/>
    <row r="11804" ht="20" customHeight="1"/>
    <row r="11805" ht="20" customHeight="1"/>
    <row r="11806" ht="20" customHeight="1"/>
    <row r="11807" ht="20" customHeight="1"/>
    <row r="11808" ht="20" customHeight="1"/>
    <row r="11809" ht="20" customHeight="1"/>
    <row r="11810" ht="20" customHeight="1"/>
    <row r="11811" ht="20" customHeight="1"/>
    <row r="11812" ht="20" customHeight="1"/>
    <row r="11813" ht="20" customHeight="1"/>
    <row r="11814" ht="20" customHeight="1"/>
    <row r="11815" ht="20" customHeight="1"/>
    <row r="11816" ht="20" customHeight="1"/>
    <row r="11817" ht="20" customHeight="1"/>
    <row r="11818" ht="20" customHeight="1"/>
    <row r="11819" ht="20" customHeight="1"/>
    <row r="11820" ht="20" customHeight="1"/>
    <row r="11821" ht="20" customHeight="1"/>
    <row r="11822" ht="20" customHeight="1"/>
    <row r="11823" ht="20" customHeight="1"/>
    <row r="11824" ht="20" customHeight="1"/>
    <row r="11825" ht="20" customHeight="1"/>
    <row r="11826" ht="20" customHeight="1"/>
    <row r="11827" ht="20" customHeight="1"/>
    <row r="11828" ht="20" customHeight="1"/>
    <row r="11829" ht="20" customHeight="1"/>
    <row r="11830" ht="20" customHeight="1"/>
    <row r="11831" ht="20" customHeight="1"/>
    <row r="11832" ht="20" customHeight="1"/>
    <row r="11833" ht="20" customHeight="1"/>
    <row r="11834" ht="20" customHeight="1"/>
    <row r="11835" ht="20" customHeight="1"/>
    <row r="11836" ht="20" customHeight="1"/>
    <row r="11837" ht="20" customHeight="1"/>
    <row r="11838" ht="20" customHeight="1"/>
    <row r="11839" ht="20" customHeight="1"/>
    <row r="11840" ht="20" customHeight="1"/>
    <row r="11841" ht="20" customHeight="1"/>
    <row r="11842" ht="20" customHeight="1"/>
    <row r="11843" ht="20" customHeight="1"/>
    <row r="11844" ht="20" customHeight="1"/>
    <row r="11845" ht="20" customHeight="1"/>
    <row r="11846" ht="20" customHeight="1"/>
    <row r="11847" ht="20" customHeight="1"/>
    <row r="11848" ht="20" customHeight="1"/>
    <row r="11849" ht="20" customHeight="1"/>
    <row r="11850" ht="20" customHeight="1"/>
    <row r="11851" ht="20" customHeight="1"/>
    <row r="11852" ht="20" customHeight="1"/>
    <row r="11853" ht="20" customHeight="1"/>
    <row r="11854" ht="20" customHeight="1"/>
    <row r="11855" ht="20" customHeight="1"/>
    <row r="11856" ht="20" customHeight="1"/>
    <row r="11857" ht="20" customHeight="1"/>
    <row r="11858" ht="20" customHeight="1"/>
    <row r="11859" ht="20" customHeight="1"/>
    <row r="11860" ht="20" customHeight="1"/>
    <row r="11861" ht="20" customHeight="1"/>
    <row r="11862" ht="20" customHeight="1"/>
    <row r="11863" ht="20" customHeight="1"/>
    <row r="11864" ht="20" customHeight="1"/>
    <row r="11865" ht="20" customHeight="1"/>
    <row r="11866" ht="20" customHeight="1"/>
    <row r="11867" ht="20" customHeight="1"/>
    <row r="11868" ht="20" customHeight="1"/>
    <row r="11869" ht="20" customHeight="1"/>
    <row r="11870" ht="20" customHeight="1"/>
    <row r="11871" ht="20" customHeight="1"/>
    <row r="11872" ht="20" customHeight="1"/>
    <row r="11873" ht="20" customHeight="1"/>
    <row r="11874" ht="20" customHeight="1"/>
    <row r="11875" ht="20" customHeight="1"/>
    <row r="11876" ht="20" customHeight="1"/>
    <row r="11877" ht="20" customHeight="1"/>
    <row r="11878" ht="20" customHeight="1"/>
    <row r="11879" ht="20" customHeight="1"/>
    <row r="11880" ht="20" customHeight="1"/>
    <row r="11881" ht="20" customHeight="1"/>
    <row r="11882" ht="20" customHeight="1"/>
    <row r="11883" ht="20" customHeight="1"/>
    <row r="11884" ht="20" customHeight="1"/>
    <row r="11885" ht="20" customHeight="1"/>
    <row r="11886" ht="20" customHeight="1"/>
    <row r="11887" ht="20" customHeight="1"/>
    <row r="11888" ht="20" customHeight="1"/>
    <row r="11889" ht="20" customHeight="1"/>
    <row r="11890" ht="20" customHeight="1"/>
    <row r="11891" ht="20" customHeight="1"/>
    <row r="11892" ht="20" customHeight="1"/>
    <row r="11893" ht="20" customHeight="1"/>
    <row r="11894" ht="20" customHeight="1"/>
    <row r="11895" ht="20" customHeight="1"/>
    <row r="11896" ht="20" customHeight="1"/>
    <row r="11897" ht="20" customHeight="1"/>
    <row r="11898" ht="20" customHeight="1"/>
    <row r="11899" ht="20" customHeight="1"/>
    <row r="11900" ht="20" customHeight="1"/>
    <row r="11901" ht="20" customHeight="1"/>
    <row r="11902" ht="20" customHeight="1"/>
    <row r="11903" ht="20" customHeight="1"/>
    <row r="11904" ht="20" customHeight="1"/>
    <row r="11905" ht="20" customHeight="1"/>
    <row r="11906" ht="20" customHeight="1"/>
    <row r="11907" ht="20" customHeight="1"/>
    <row r="11908" ht="20" customHeight="1"/>
    <row r="11909" ht="20" customHeight="1"/>
    <row r="11910" ht="20" customHeight="1"/>
    <row r="11911" ht="20" customHeight="1"/>
    <row r="11912" ht="20" customHeight="1"/>
    <row r="11913" ht="20" customHeight="1"/>
    <row r="11914" ht="20" customHeight="1"/>
    <row r="11915" ht="20" customHeight="1"/>
    <row r="11916" ht="20" customHeight="1"/>
    <row r="11917" ht="20" customHeight="1"/>
    <row r="11918" ht="20" customHeight="1"/>
    <row r="11919" ht="20" customHeight="1"/>
    <row r="11920" ht="20" customHeight="1"/>
    <row r="11921" ht="20" customHeight="1"/>
    <row r="11922" ht="20" customHeight="1"/>
    <row r="11923" ht="20" customHeight="1"/>
    <row r="11924" ht="20" customHeight="1"/>
    <row r="11925" ht="20" customHeight="1"/>
    <row r="11926" ht="20" customHeight="1"/>
    <row r="11927" ht="20" customHeight="1"/>
    <row r="11928" ht="20" customHeight="1"/>
    <row r="11929" ht="20" customHeight="1"/>
    <row r="11930" ht="20" customHeight="1"/>
    <row r="11931" ht="20" customHeight="1"/>
    <row r="11932" ht="20" customHeight="1"/>
    <row r="11933" ht="20" customHeight="1"/>
    <row r="11934" ht="20" customHeight="1"/>
    <row r="11935" ht="20" customHeight="1"/>
    <row r="11936" ht="20" customHeight="1"/>
    <row r="11937" ht="20" customHeight="1"/>
    <row r="11938" ht="20" customHeight="1"/>
    <row r="11939" ht="20" customHeight="1"/>
    <row r="11940" ht="20" customHeight="1"/>
    <row r="11941" ht="20" customHeight="1"/>
    <row r="11942" ht="20" customHeight="1"/>
    <row r="11943" ht="20" customHeight="1"/>
    <row r="11944" ht="20" customHeight="1"/>
    <row r="11945" ht="20" customHeight="1"/>
    <row r="11946" ht="20" customHeight="1"/>
    <row r="11947" ht="20" customHeight="1"/>
    <row r="11948" ht="20" customHeight="1"/>
    <row r="11949" ht="20" customHeight="1"/>
    <row r="11950" ht="20" customHeight="1"/>
    <row r="11951" ht="20" customHeight="1"/>
    <row r="11952" ht="20" customHeight="1"/>
    <row r="11953" ht="20" customHeight="1"/>
    <row r="11954" ht="20" customHeight="1"/>
    <row r="11955" ht="20" customHeight="1"/>
    <row r="11956" ht="20" customHeight="1"/>
    <row r="11957" ht="20" customHeight="1"/>
    <row r="11958" ht="20" customHeight="1"/>
    <row r="11959" ht="20" customHeight="1"/>
    <row r="11960" ht="20" customHeight="1"/>
    <row r="11961" ht="20" customHeight="1"/>
    <row r="11962" ht="20" customHeight="1"/>
    <row r="11963" ht="20" customHeight="1"/>
    <row r="11964" ht="20" customHeight="1"/>
    <row r="11965" ht="20" customHeight="1"/>
    <row r="11966" ht="20" customHeight="1"/>
    <row r="11967" ht="20" customHeight="1"/>
    <row r="11968" ht="20" customHeight="1"/>
    <row r="11969" ht="20" customHeight="1"/>
    <row r="11970" ht="20" customHeight="1"/>
    <row r="11971" ht="20" customHeight="1"/>
    <row r="11972" ht="20" customHeight="1"/>
    <row r="11973" ht="20" customHeight="1"/>
    <row r="11974" ht="20" customHeight="1"/>
    <row r="11975" ht="20" customHeight="1"/>
    <row r="11976" ht="20" customHeight="1"/>
    <row r="11977" ht="20" customHeight="1"/>
    <row r="11978" ht="20" customHeight="1"/>
    <row r="11979" ht="20" customHeight="1"/>
    <row r="11980" ht="20" customHeight="1"/>
    <row r="11981" ht="20" customHeight="1"/>
    <row r="11982" ht="20" customHeight="1"/>
    <row r="11983" ht="20" customHeight="1"/>
    <row r="11984" ht="20" customHeight="1"/>
    <row r="11985" ht="20" customHeight="1"/>
    <row r="11986" ht="20" customHeight="1"/>
    <row r="11987" ht="20" customHeight="1"/>
    <row r="11988" ht="20" customHeight="1"/>
    <row r="11989" ht="20" customHeight="1"/>
    <row r="11990" ht="20" customHeight="1"/>
    <row r="11991" ht="20" customHeight="1"/>
    <row r="11992" ht="20" customHeight="1"/>
    <row r="11993" ht="20" customHeight="1"/>
    <row r="11994" ht="20" customHeight="1"/>
    <row r="11995" ht="20" customHeight="1"/>
    <row r="11996" ht="20" customHeight="1"/>
    <row r="11997" ht="20" customHeight="1"/>
    <row r="11998" ht="20" customHeight="1"/>
    <row r="11999" ht="20" customHeight="1"/>
    <row r="12000" ht="20" customHeight="1"/>
    <row r="12001" ht="20" customHeight="1"/>
    <row r="12002" ht="20" customHeight="1"/>
    <row r="12003" ht="20" customHeight="1"/>
    <row r="12004" ht="20" customHeight="1"/>
    <row r="12005" ht="20" customHeight="1"/>
    <row r="12006" ht="20" customHeight="1"/>
    <row r="12007" ht="20" customHeight="1"/>
    <row r="12008" ht="20" customHeight="1"/>
    <row r="12009" ht="20" customHeight="1"/>
    <row r="12010" ht="20" customHeight="1"/>
    <row r="12011" ht="20" customHeight="1"/>
    <row r="12012" ht="20" customHeight="1"/>
    <row r="12013" ht="20" customHeight="1"/>
    <row r="12014" ht="20" customHeight="1"/>
    <row r="12015" ht="20" customHeight="1"/>
    <row r="12016" ht="20" customHeight="1"/>
    <row r="12017" ht="20" customHeight="1"/>
    <row r="12018" ht="20" customHeight="1"/>
    <row r="12019" ht="20" customHeight="1"/>
    <row r="12020" ht="20" customHeight="1"/>
    <row r="12021" ht="20" customHeight="1"/>
    <row r="12022" ht="20" customHeight="1"/>
    <row r="12023" ht="20" customHeight="1"/>
    <row r="12024" ht="20" customHeight="1"/>
    <row r="12025" ht="20" customHeight="1"/>
    <row r="12026" ht="20" customHeight="1"/>
    <row r="12027" ht="20" customHeight="1"/>
    <row r="12028" ht="20" customHeight="1"/>
    <row r="12029" ht="20" customHeight="1"/>
    <row r="12030" ht="20" customHeight="1"/>
    <row r="12031" ht="20" customHeight="1"/>
    <row r="12032" ht="20" customHeight="1"/>
    <row r="12033" ht="20" customHeight="1"/>
    <row r="12034" ht="20" customHeight="1"/>
    <row r="12035" ht="20" customHeight="1"/>
    <row r="12036" ht="20" customHeight="1"/>
    <row r="12037" ht="20" customHeight="1"/>
    <row r="12038" ht="20" customHeight="1"/>
    <row r="12039" ht="20" customHeight="1"/>
    <row r="12040" ht="20" customHeight="1"/>
    <row r="12041" ht="20" customHeight="1"/>
    <row r="12042" ht="20" customHeight="1"/>
    <row r="12043" ht="20" customHeight="1"/>
    <row r="12044" ht="20" customHeight="1"/>
    <row r="12045" ht="20" customHeight="1"/>
    <row r="12046" ht="20" customHeight="1"/>
    <row r="12047" ht="20" customHeight="1"/>
    <row r="12048" ht="20" customHeight="1"/>
    <row r="12049" ht="20" customHeight="1"/>
    <row r="12050" ht="20" customHeight="1"/>
    <row r="12051" ht="20" customHeight="1"/>
    <row r="12052" ht="20" customHeight="1"/>
    <row r="12053" ht="20" customHeight="1"/>
    <row r="12054" ht="20" customHeight="1"/>
    <row r="12055" ht="20" customHeight="1"/>
    <row r="12056" ht="20" customHeight="1"/>
    <row r="12057" ht="20" customHeight="1"/>
    <row r="12058" ht="20" customHeight="1"/>
    <row r="12059" ht="20" customHeight="1"/>
    <row r="12060" ht="20" customHeight="1"/>
    <row r="12061" ht="20" customHeight="1"/>
    <row r="12062" ht="20" customHeight="1"/>
    <row r="12063" ht="20" customHeight="1"/>
    <row r="12064" ht="20" customHeight="1"/>
    <row r="12065" ht="20" customHeight="1"/>
    <row r="12066" ht="20" customHeight="1"/>
    <row r="12067" ht="20" customHeight="1"/>
    <row r="12068" ht="20" customHeight="1"/>
    <row r="12069" ht="20" customHeight="1"/>
    <row r="12070" ht="20" customHeight="1"/>
    <row r="12071" ht="20" customHeight="1"/>
    <row r="12072" ht="20" customHeight="1"/>
    <row r="12073" ht="20" customHeight="1"/>
    <row r="12074" ht="20" customHeight="1"/>
    <row r="12075" ht="20" customHeight="1"/>
    <row r="12076" ht="20" customHeight="1"/>
    <row r="12077" ht="20" customHeight="1"/>
    <row r="12078" ht="20" customHeight="1"/>
    <row r="12079" ht="20" customHeight="1"/>
    <row r="12080" ht="20" customHeight="1"/>
    <row r="12081" ht="20" customHeight="1"/>
    <row r="12082" ht="20" customHeight="1"/>
    <row r="12083" ht="20" customHeight="1"/>
    <row r="12084" ht="20" customHeight="1"/>
    <row r="12085" ht="20" customHeight="1"/>
    <row r="12086" ht="20" customHeight="1"/>
    <row r="12087" ht="20" customHeight="1"/>
    <row r="12088" ht="20" customHeight="1"/>
    <row r="12089" ht="20" customHeight="1"/>
    <row r="12090" ht="20" customHeight="1"/>
    <row r="12091" ht="20" customHeight="1"/>
    <row r="12092" ht="20" customHeight="1"/>
    <row r="12093" ht="20" customHeight="1"/>
    <row r="12094" ht="20" customHeight="1"/>
    <row r="12095" ht="20" customHeight="1"/>
    <row r="12096" ht="20" customHeight="1"/>
    <row r="12097" ht="20" customHeight="1"/>
    <row r="12098" ht="20" customHeight="1"/>
    <row r="12099" ht="20" customHeight="1"/>
    <row r="12100" ht="20" customHeight="1"/>
    <row r="12101" ht="20" customHeight="1"/>
    <row r="12102" ht="20" customHeight="1"/>
    <row r="12103" ht="20" customHeight="1"/>
    <row r="12104" ht="20" customHeight="1"/>
    <row r="12105" ht="20" customHeight="1"/>
    <row r="12106" ht="20" customHeight="1"/>
    <row r="12107" ht="20" customHeight="1"/>
    <row r="12108" ht="20" customHeight="1"/>
    <row r="12109" ht="20" customHeight="1"/>
    <row r="12110" ht="20" customHeight="1"/>
    <row r="12111" ht="20" customHeight="1"/>
    <row r="12112" ht="20" customHeight="1"/>
    <row r="12113" ht="20" customHeight="1"/>
    <row r="12114" ht="20" customHeight="1"/>
    <row r="12115" ht="20" customHeight="1"/>
    <row r="12116" ht="20" customHeight="1"/>
    <row r="12117" ht="20" customHeight="1"/>
    <row r="12118" ht="20" customHeight="1"/>
    <row r="12119" ht="20" customHeight="1"/>
    <row r="12120" ht="20" customHeight="1"/>
    <row r="12121" ht="20" customHeight="1"/>
    <row r="12122" ht="20" customHeight="1"/>
    <row r="12123" ht="20" customHeight="1"/>
    <row r="12124" ht="20" customHeight="1"/>
    <row r="12125" ht="20" customHeight="1"/>
    <row r="12126" ht="20" customHeight="1"/>
    <row r="12127" ht="20" customHeight="1"/>
    <row r="12128" ht="20" customHeight="1"/>
    <row r="12129" ht="20" customHeight="1"/>
    <row r="12130" ht="20" customHeight="1"/>
    <row r="12131" ht="20" customHeight="1"/>
    <row r="12132" ht="20" customHeight="1"/>
    <row r="12133" ht="20" customHeight="1"/>
    <row r="12134" ht="20" customHeight="1"/>
    <row r="12135" ht="20" customHeight="1"/>
    <row r="12136" ht="20" customHeight="1"/>
    <row r="12137" ht="20" customHeight="1"/>
    <row r="12138" ht="20" customHeight="1"/>
    <row r="12139" ht="20" customHeight="1"/>
    <row r="12140" ht="20" customHeight="1"/>
    <row r="12141" ht="20" customHeight="1"/>
    <row r="12142" ht="20" customHeight="1"/>
    <row r="12143" ht="20" customHeight="1"/>
    <row r="12144" ht="20" customHeight="1"/>
    <row r="12145" ht="20" customHeight="1"/>
    <row r="12146" ht="20" customHeight="1"/>
    <row r="12147" ht="20" customHeight="1"/>
    <row r="12148" ht="20" customHeight="1"/>
    <row r="12149" ht="20" customHeight="1"/>
    <row r="12150" ht="20" customHeight="1"/>
    <row r="12151" ht="20" customHeight="1"/>
    <row r="12152" ht="20" customHeight="1"/>
    <row r="12153" ht="20" customHeight="1"/>
    <row r="12154" ht="20" customHeight="1"/>
    <row r="12155" ht="20" customHeight="1"/>
    <row r="12156" ht="20" customHeight="1"/>
    <row r="12157" ht="20" customHeight="1"/>
    <row r="12158" ht="20" customHeight="1"/>
    <row r="12159" ht="20" customHeight="1"/>
    <row r="12160" ht="20" customHeight="1"/>
    <row r="12161" ht="20" customHeight="1"/>
    <row r="12162" ht="20" customHeight="1"/>
    <row r="12163" ht="20" customHeight="1"/>
    <row r="12164" ht="20" customHeight="1"/>
    <row r="12165" ht="20" customHeight="1"/>
    <row r="12166" ht="20" customHeight="1"/>
    <row r="12167" ht="20" customHeight="1"/>
    <row r="12168" ht="20" customHeight="1"/>
    <row r="12169" ht="20" customHeight="1"/>
    <row r="12170" ht="20" customHeight="1"/>
    <row r="12171" ht="20" customHeight="1"/>
    <row r="12172" ht="20" customHeight="1"/>
    <row r="12173" ht="20" customHeight="1"/>
    <row r="12174" ht="20" customHeight="1"/>
    <row r="12175" ht="20" customHeight="1"/>
    <row r="12176" ht="20" customHeight="1"/>
    <row r="12177" ht="20" customHeight="1"/>
    <row r="12178" ht="20" customHeight="1"/>
    <row r="12179" ht="20" customHeight="1"/>
    <row r="12180" ht="20" customHeight="1"/>
    <row r="12181" ht="20" customHeight="1"/>
    <row r="12182" ht="20" customHeight="1"/>
    <row r="12183" ht="20" customHeight="1"/>
    <row r="12184" ht="20" customHeight="1"/>
    <row r="12185" ht="20" customHeight="1"/>
    <row r="12186" ht="20" customHeight="1"/>
    <row r="12187" ht="20" customHeight="1"/>
    <row r="12188" ht="20" customHeight="1"/>
    <row r="12189" ht="20" customHeight="1"/>
    <row r="12190" ht="20" customHeight="1"/>
    <row r="12191" ht="20" customHeight="1"/>
    <row r="12192" ht="20" customHeight="1"/>
    <row r="12193" ht="20" customHeight="1"/>
    <row r="12194" ht="20" customHeight="1"/>
    <row r="12195" ht="20" customHeight="1"/>
    <row r="12196" ht="20" customHeight="1"/>
    <row r="12197" ht="20" customHeight="1"/>
    <row r="12198" ht="20" customHeight="1"/>
    <row r="12199" ht="20" customHeight="1"/>
    <row r="12200" ht="20" customHeight="1"/>
    <row r="12201" ht="20" customHeight="1"/>
    <row r="12202" ht="20" customHeight="1"/>
    <row r="12203" ht="20" customHeight="1"/>
    <row r="12204" ht="20" customHeight="1"/>
    <row r="12205" ht="20" customHeight="1"/>
    <row r="12206" ht="20" customHeight="1"/>
    <row r="12207" ht="20" customHeight="1"/>
    <row r="12208" ht="20" customHeight="1"/>
    <row r="12209" ht="20" customHeight="1"/>
    <row r="12210" ht="20" customHeight="1"/>
    <row r="12211" ht="20" customHeight="1"/>
    <row r="12212" ht="20" customHeight="1"/>
    <row r="12213" ht="20" customHeight="1"/>
    <row r="12214" ht="20" customHeight="1"/>
    <row r="12215" ht="20" customHeight="1"/>
    <row r="12216" ht="20" customHeight="1"/>
    <row r="12217" ht="20" customHeight="1"/>
    <row r="12218" ht="20" customHeight="1"/>
    <row r="12219" ht="20" customHeight="1"/>
    <row r="12220" ht="20" customHeight="1"/>
    <row r="12221" ht="20" customHeight="1"/>
    <row r="12222" ht="20" customHeight="1"/>
    <row r="12223" ht="20" customHeight="1"/>
    <row r="12224" ht="20" customHeight="1"/>
    <row r="12225" ht="20" customHeight="1"/>
    <row r="12226" ht="20" customHeight="1"/>
    <row r="12227" ht="20" customHeight="1"/>
    <row r="12228" ht="20" customHeight="1"/>
    <row r="12229" ht="20" customHeight="1"/>
    <row r="12230" ht="20" customHeight="1"/>
    <row r="12231" ht="20" customHeight="1"/>
    <row r="12232" ht="20" customHeight="1"/>
    <row r="12233" ht="20" customHeight="1"/>
    <row r="12234" ht="20" customHeight="1"/>
    <row r="12235" ht="20" customHeight="1"/>
    <row r="12236" ht="20" customHeight="1"/>
    <row r="12237" ht="20" customHeight="1"/>
    <row r="12238" ht="20" customHeight="1"/>
    <row r="12239" ht="20" customHeight="1"/>
    <row r="12240" ht="20" customHeight="1"/>
    <row r="12241" ht="20" customHeight="1"/>
    <row r="12242" ht="20" customHeight="1"/>
    <row r="12243" ht="20" customHeight="1"/>
    <row r="12244" ht="20" customHeight="1"/>
    <row r="12245" ht="20" customHeight="1"/>
    <row r="12246" ht="20" customHeight="1"/>
    <row r="12247" ht="20" customHeight="1"/>
    <row r="12248" ht="20" customHeight="1"/>
    <row r="12249" ht="20" customHeight="1"/>
    <row r="12250" ht="20" customHeight="1"/>
    <row r="12251" ht="20" customHeight="1"/>
    <row r="12252" ht="20" customHeight="1"/>
    <row r="12253" ht="20" customHeight="1"/>
    <row r="12254" ht="20" customHeight="1"/>
    <row r="12255" ht="20" customHeight="1"/>
    <row r="12256" ht="20" customHeight="1"/>
    <row r="12257" ht="20" customHeight="1"/>
    <row r="12258" ht="20" customHeight="1"/>
    <row r="12259" ht="20" customHeight="1"/>
    <row r="12260" ht="20" customHeight="1"/>
    <row r="12261" ht="20" customHeight="1"/>
    <row r="12262" ht="20" customHeight="1"/>
    <row r="12263" ht="20" customHeight="1"/>
    <row r="12264" ht="20" customHeight="1"/>
    <row r="12265" ht="20" customHeight="1"/>
    <row r="12266" ht="20" customHeight="1"/>
    <row r="12267" ht="20" customHeight="1"/>
    <row r="12268" ht="20" customHeight="1"/>
    <row r="12269" ht="20" customHeight="1"/>
    <row r="12270" ht="20" customHeight="1"/>
    <row r="12271" ht="20" customHeight="1"/>
    <row r="12272" ht="20" customHeight="1"/>
    <row r="12273" ht="20" customHeight="1"/>
    <row r="12274" ht="20" customHeight="1"/>
    <row r="12275" ht="20" customHeight="1"/>
    <row r="12276" ht="20" customHeight="1"/>
    <row r="12277" ht="20" customHeight="1"/>
    <row r="12278" ht="20" customHeight="1"/>
    <row r="12279" ht="20" customHeight="1"/>
    <row r="12280" ht="20" customHeight="1"/>
    <row r="12281" ht="20" customHeight="1"/>
    <row r="12282" ht="20" customHeight="1"/>
    <row r="12283" ht="20" customHeight="1"/>
    <row r="12284" ht="20" customHeight="1"/>
    <row r="12285" ht="20" customHeight="1"/>
    <row r="12286" ht="20" customHeight="1"/>
    <row r="12287" ht="20" customHeight="1"/>
    <row r="12288" ht="20" customHeight="1"/>
    <row r="12289" ht="20" customHeight="1"/>
    <row r="12290" ht="20" customHeight="1"/>
    <row r="12291" ht="20" customHeight="1"/>
    <row r="12292" ht="20" customHeight="1"/>
    <row r="12293" ht="20" customHeight="1"/>
    <row r="12294" ht="20" customHeight="1"/>
    <row r="12295" ht="20" customHeight="1"/>
    <row r="12296" ht="20" customHeight="1"/>
    <row r="12297" ht="20" customHeight="1"/>
    <row r="12298" ht="20" customHeight="1"/>
    <row r="12299" ht="20" customHeight="1"/>
    <row r="12300" ht="20" customHeight="1"/>
    <row r="12301" ht="20" customHeight="1"/>
    <row r="12302" ht="20" customHeight="1"/>
    <row r="12303" ht="20" customHeight="1"/>
    <row r="12304" ht="20" customHeight="1"/>
    <row r="12305" ht="20" customHeight="1"/>
    <row r="12306" ht="20" customHeight="1"/>
    <row r="12307" ht="20" customHeight="1"/>
    <row r="12308" ht="20" customHeight="1"/>
    <row r="12309" ht="20" customHeight="1"/>
    <row r="12310" ht="20" customHeight="1"/>
    <row r="12311" ht="20" customHeight="1"/>
    <row r="12312" ht="20" customHeight="1"/>
    <row r="12313" ht="20" customHeight="1"/>
    <row r="12314" ht="20" customHeight="1"/>
    <row r="12315" ht="20" customHeight="1"/>
    <row r="12316" ht="20" customHeight="1"/>
    <row r="12317" ht="20" customHeight="1"/>
    <row r="12318" ht="20" customHeight="1"/>
    <row r="12319" ht="20" customHeight="1"/>
    <row r="12320" ht="20" customHeight="1"/>
    <row r="12321" ht="20" customHeight="1"/>
    <row r="12322" ht="20" customHeight="1"/>
    <row r="12323" ht="20" customHeight="1"/>
    <row r="12324" ht="20" customHeight="1"/>
    <row r="12325" ht="20" customHeight="1"/>
    <row r="12326" ht="20" customHeight="1"/>
    <row r="12327" ht="20" customHeight="1"/>
    <row r="12328" ht="20" customHeight="1"/>
    <row r="12329" ht="20" customHeight="1"/>
    <row r="12330" ht="20" customHeight="1"/>
    <row r="12331" ht="20" customHeight="1"/>
    <row r="12332" ht="20" customHeight="1"/>
    <row r="12333" ht="20" customHeight="1"/>
    <row r="12334" ht="20" customHeight="1"/>
    <row r="12335" ht="20" customHeight="1"/>
    <row r="12336" ht="20" customHeight="1"/>
    <row r="12337" ht="20" customHeight="1"/>
    <row r="12338" ht="20" customHeight="1"/>
    <row r="12339" ht="20" customHeight="1"/>
    <row r="12340" ht="20" customHeight="1"/>
    <row r="12341" ht="20" customHeight="1"/>
    <row r="12342" ht="20" customHeight="1"/>
    <row r="12343" ht="20" customHeight="1"/>
    <row r="12344" ht="20" customHeight="1"/>
    <row r="12345" ht="20" customHeight="1"/>
    <row r="12346" ht="20" customHeight="1"/>
    <row r="12347" ht="20" customHeight="1"/>
    <row r="12348" ht="20" customHeight="1"/>
    <row r="12349" ht="20" customHeight="1"/>
    <row r="12350" ht="20" customHeight="1"/>
    <row r="12351" ht="20" customHeight="1"/>
    <row r="12352" ht="20" customHeight="1"/>
    <row r="12353" ht="20" customHeight="1"/>
    <row r="12354" ht="20" customHeight="1"/>
    <row r="12355" ht="20" customHeight="1"/>
    <row r="12356" ht="20" customHeight="1"/>
    <row r="12357" ht="20" customHeight="1"/>
    <row r="12358" ht="20" customHeight="1"/>
    <row r="12359" ht="20" customHeight="1"/>
    <row r="12360" ht="20" customHeight="1"/>
    <row r="12361" ht="20" customHeight="1"/>
    <row r="12362" ht="20" customHeight="1"/>
    <row r="12363" ht="20" customHeight="1"/>
    <row r="12364" ht="20" customHeight="1"/>
    <row r="12365" ht="20" customHeight="1"/>
    <row r="12366" ht="20" customHeight="1"/>
    <row r="12367" ht="20" customHeight="1"/>
    <row r="12368" ht="20" customHeight="1"/>
    <row r="12369" ht="20" customHeight="1"/>
    <row r="12370" ht="20" customHeight="1"/>
    <row r="12371" ht="20" customHeight="1"/>
    <row r="12372" ht="20" customHeight="1"/>
    <row r="12373" ht="20" customHeight="1"/>
    <row r="12374" ht="20" customHeight="1"/>
    <row r="12375" ht="20" customHeight="1"/>
    <row r="12376" ht="20" customHeight="1"/>
    <row r="12377" ht="20" customHeight="1"/>
    <row r="12378" ht="20" customHeight="1"/>
    <row r="12379" ht="20" customHeight="1"/>
    <row r="12380" ht="20" customHeight="1"/>
    <row r="12381" ht="20" customHeight="1"/>
    <row r="12382" ht="20" customHeight="1"/>
    <row r="12383" ht="20" customHeight="1"/>
    <row r="12384" ht="20" customHeight="1"/>
    <row r="12385" ht="20" customHeight="1"/>
    <row r="12386" ht="20" customHeight="1"/>
    <row r="12387" ht="20" customHeight="1"/>
    <row r="12388" ht="20" customHeight="1"/>
    <row r="12389" ht="20" customHeight="1"/>
    <row r="12390" ht="20" customHeight="1"/>
    <row r="12391" ht="20" customHeight="1"/>
    <row r="12392" ht="20" customHeight="1"/>
    <row r="12393" ht="20" customHeight="1"/>
    <row r="12394" ht="20" customHeight="1"/>
    <row r="12395" ht="20" customHeight="1"/>
    <row r="12396" ht="20" customHeight="1"/>
    <row r="12397" ht="20" customHeight="1"/>
    <row r="12398" ht="20" customHeight="1"/>
    <row r="12399" ht="20" customHeight="1"/>
    <row r="12400" ht="20" customHeight="1"/>
    <row r="12401" ht="20" customHeight="1"/>
    <row r="12402" ht="20" customHeight="1"/>
    <row r="12403" ht="20" customHeight="1"/>
    <row r="12404" ht="20" customHeight="1"/>
    <row r="12405" ht="20" customHeight="1"/>
    <row r="12406" ht="20" customHeight="1"/>
    <row r="12407" ht="20" customHeight="1"/>
    <row r="12408" ht="20" customHeight="1"/>
    <row r="12409" ht="20" customHeight="1"/>
    <row r="12410" ht="20" customHeight="1"/>
    <row r="12411" ht="20" customHeight="1"/>
    <row r="12412" ht="20" customHeight="1"/>
    <row r="12413" ht="20" customHeight="1"/>
    <row r="12414" ht="20" customHeight="1"/>
    <row r="12415" ht="20" customHeight="1"/>
    <row r="12416" ht="20" customHeight="1"/>
    <row r="12417" ht="20" customHeight="1"/>
    <row r="12418" ht="20" customHeight="1"/>
    <row r="12419" ht="20" customHeight="1"/>
    <row r="12420" ht="20" customHeight="1"/>
    <row r="12421" ht="20" customHeight="1"/>
    <row r="12422" ht="20" customHeight="1"/>
    <row r="12423" ht="20" customHeight="1"/>
    <row r="12424" ht="20" customHeight="1"/>
    <row r="12425" ht="20" customHeight="1"/>
    <row r="12426" ht="20" customHeight="1"/>
    <row r="12427" ht="20" customHeight="1"/>
    <row r="12428" ht="20" customHeight="1"/>
    <row r="12429" ht="20" customHeight="1"/>
    <row r="12430" ht="20" customHeight="1"/>
    <row r="12431" ht="20" customHeight="1"/>
    <row r="12432" ht="20" customHeight="1"/>
    <row r="12433" ht="20" customHeight="1"/>
    <row r="12434" ht="20" customHeight="1"/>
    <row r="12435" ht="20" customHeight="1"/>
    <row r="12436" ht="20" customHeight="1"/>
    <row r="12437" ht="20" customHeight="1"/>
    <row r="12438" ht="20" customHeight="1"/>
    <row r="12439" ht="20" customHeight="1"/>
    <row r="12440" ht="20" customHeight="1"/>
    <row r="12441" ht="20" customHeight="1"/>
    <row r="12442" ht="20" customHeight="1"/>
    <row r="12443" ht="20" customHeight="1"/>
    <row r="12444" ht="20" customHeight="1"/>
    <row r="12445" ht="20" customHeight="1"/>
    <row r="12446" ht="20" customHeight="1"/>
    <row r="12447" ht="20" customHeight="1"/>
    <row r="12448" ht="20" customHeight="1"/>
    <row r="12449" ht="20" customHeight="1"/>
    <row r="12450" ht="20" customHeight="1"/>
    <row r="12451" ht="20" customHeight="1"/>
    <row r="12452" ht="20" customHeight="1"/>
    <row r="12453" ht="20" customHeight="1"/>
    <row r="12454" ht="20" customHeight="1"/>
    <row r="12455" ht="20" customHeight="1"/>
    <row r="12456" ht="20" customHeight="1"/>
    <row r="12457" ht="20" customHeight="1"/>
    <row r="12458" ht="20" customHeight="1"/>
    <row r="12459" ht="20" customHeight="1"/>
    <row r="12460" ht="20" customHeight="1"/>
    <row r="12461" ht="20" customHeight="1"/>
    <row r="12462" ht="20" customHeight="1"/>
    <row r="12463" ht="20" customHeight="1"/>
    <row r="12464" ht="20" customHeight="1"/>
    <row r="12465" ht="20" customHeight="1"/>
    <row r="12466" ht="20" customHeight="1"/>
    <row r="12467" ht="20" customHeight="1"/>
    <row r="12468" ht="20" customHeight="1"/>
    <row r="12469" ht="20" customHeight="1"/>
    <row r="12470" ht="20" customHeight="1"/>
    <row r="12471" ht="20" customHeight="1"/>
    <row r="12472" ht="20" customHeight="1"/>
    <row r="12473" ht="20" customHeight="1"/>
    <row r="12474" ht="20" customHeight="1"/>
    <row r="12475" ht="20" customHeight="1"/>
    <row r="12476" ht="20" customHeight="1"/>
    <row r="12477" ht="20" customHeight="1"/>
    <row r="12478" ht="20" customHeight="1"/>
    <row r="12479" ht="20" customHeight="1"/>
    <row r="12480" ht="20" customHeight="1"/>
    <row r="12481" ht="20" customHeight="1"/>
    <row r="12482" ht="20" customHeight="1"/>
    <row r="12483" ht="20" customHeight="1"/>
    <row r="12484" ht="20" customHeight="1"/>
    <row r="12485" ht="20" customHeight="1"/>
    <row r="12486" ht="20" customHeight="1"/>
    <row r="12487" ht="20" customHeight="1"/>
    <row r="12488" ht="20" customHeight="1"/>
    <row r="12489" ht="20" customHeight="1"/>
    <row r="12490" ht="20" customHeight="1"/>
    <row r="12491" ht="20" customHeight="1"/>
    <row r="12492" ht="20" customHeight="1"/>
    <row r="12493" ht="20" customHeight="1"/>
    <row r="12494" ht="20" customHeight="1"/>
    <row r="12495" ht="20" customHeight="1"/>
    <row r="12496" ht="20" customHeight="1"/>
    <row r="12497" ht="20" customHeight="1"/>
    <row r="12498" ht="20" customHeight="1"/>
    <row r="12499" ht="20" customHeight="1"/>
    <row r="12500" ht="20" customHeight="1"/>
    <row r="12501" ht="20" customHeight="1"/>
    <row r="12502" ht="20" customHeight="1"/>
    <row r="12503" ht="20" customHeight="1"/>
    <row r="12504" ht="20" customHeight="1"/>
    <row r="12505" ht="20" customHeight="1"/>
    <row r="12506" ht="20" customHeight="1"/>
    <row r="12507" ht="20" customHeight="1"/>
    <row r="12508" ht="20" customHeight="1"/>
    <row r="12509" ht="20" customHeight="1"/>
    <row r="12510" ht="20" customHeight="1"/>
    <row r="12511" ht="20" customHeight="1"/>
    <row r="12512" ht="20" customHeight="1"/>
    <row r="12513" ht="20" customHeight="1"/>
    <row r="12514" ht="20" customHeight="1"/>
    <row r="12515" ht="20" customHeight="1"/>
    <row r="12516" ht="20" customHeight="1"/>
    <row r="12517" ht="20" customHeight="1"/>
    <row r="12518" ht="20" customHeight="1"/>
    <row r="12519" ht="20" customHeight="1"/>
    <row r="12520" ht="20" customHeight="1"/>
    <row r="12521" ht="20" customHeight="1"/>
    <row r="12522" ht="20" customHeight="1"/>
    <row r="12523" ht="20" customHeight="1"/>
    <row r="12524" ht="20" customHeight="1"/>
    <row r="12525" ht="20" customHeight="1"/>
    <row r="12526" ht="20" customHeight="1"/>
    <row r="12527" ht="20" customHeight="1"/>
    <row r="12528" ht="20" customHeight="1"/>
    <row r="12529" ht="20" customHeight="1"/>
    <row r="12530" ht="20" customHeight="1"/>
    <row r="12531" ht="20" customHeight="1"/>
    <row r="12532" ht="20" customHeight="1"/>
    <row r="12533" ht="20" customHeight="1"/>
    <row r="12534" ht="20" customHeight="1"/>
    <row r="12535" ht="20" customHeight="1"/>
    <row r="12536" ht="20" customHeight="1"/>
    <row r="12537" ht="20" customHeight="1"/>
    <row r="12538" ht="20" customHeight="1"/>
    <row r="12539" ht="20" customHeight="1"/>
    <row r="12540" ht="20" customHeight="1"/>
    <row r="12541" ht="20" customHeight="1"/>
    <row r="12542" ht="20" customHeight="1"/>
    <row r="12543" ht="20" customHeight="1"/>
    <row r="12544" ht="20" customHeight="1"/>
    <row r="12545" ht="20" customHeight="1"/>
    <row r="12546" ht="20" customHeight="1"/>
    <row r="12547" ht="20" customHeight="1"/>
    <row r="12548" ht="20" customHeight="1"/>
    <row r="12549" ht="20" customHeight="1"/>
    <row r="12550" ht="20" customHeight="1"/>
    <row r="12551" ht="20" customHeight="1"/>
    <row r="12552" ht="20" customHeight="1"/>
    <row r="12553" ht="20" customHeight="1"/>
    <row r="12554" ht="20" customHeight="1"/>
    <row r="12555" ht="20" customHeight="1"/>
    <row r="12556" ht="20" customHeight="1"/>
    <row r="12557" ht="20" customHeight="1"/>
    <row r="12558" ht="20" customHeight="1"/>
    <row r="12559" ht="20" customHeight="1"/>
    <row r="12560" ht="20" customHeight="1"/>
    <row r="12561" ht="20" customHeight="1"/>
    <row r="12562" ht="20" customHeight="1"/>
    <row r="12563" ht="20" customHeight="1"/>
    <row r="12564" ht="20" customHeight="1"/>
    <row r="12565" ht="20" customHeight="1"/>
    <row r="12566" ht="20" customHeight="1"/>
    <row r="12567" ht="20" customHeight="1"/>
    <row r="12568" ht="20" customHeight="1"/>
    <row r="12569" ht="20" customHeight="1"/>
    <row r="12570" ht="20" customHeight="1"/>
    <row r="12571" ht="20" customHeight="1"/>
    <row r="12572" ht="20" customHeight="1"/>
    <row r="12573" ht="20" customHeight="1"/>
    <row r="12574" ht="20" customHeight="1"/>
    <row r="12575" ht="20" customHeight="1"/>
    <row r="12576" ht="20" customHeight="1"/>
    <row r="12577" ht="20" customHeight="1"/>
    <row r="12578" ht="20" customHeight="1"/>
    <row r="12579" ht="20" customHeight="1"/>
    <row r="12580" ht="20" customHeight="1"/>
    <row r="12581" ht="20" customHeight="1"/>
    <row r="12582" ht="20" customHeight="1"/>
    <row r="12583" ht="20" customHeight="1"/>
    <row r="12584" ht="20" customHeight="1"/>
    <row r="12585" ht="20" customHeight="1"/>
    <row r="12586" ht="20" customHeight="1"/>
    <row r="12587" ht="20" customHeight="1"/>
    <row r="12588" ht="20" customHeight="1"/>
    <row r="12589" ht="20" customHeight="1"/>
    <row r="12590" ht="20" customHeight="1"/>
    <row r="12591" ht="20" customHeight="1"/>
    <row r="12592" ht="20" customHeight="1"/>
    <row r="12593" ht="20" customHeight="1"/>
    <row r="12594" ht="20" customHeight="1"/>
    <row r="12595" ht="20" customHeight="1"/>
    <row r="12596" ht="20" customHeight="1"/>
    <row r="12597" ht="20" customHeight="1"/>
    <row r="12598" ht="20" customHeight="1"/>
    <row r="12599" ht="20" customHeight="1"/>
    <row r="12600" ht="20" customHeight="1"/>
    <row r="12601" ht="20" customHeight="1"/>
    <row r="12602" ht="20" customHeight="1"/>
    <row r="12603" ht="20" customHeight="1"/>
    <row r="12604" ht="20" customHeight="1"/>
    <row r="12605" ht="20" customHeight="1"/>
    <row r="12606" ht="20" customHeight="1"/>
    <row r="12607" ht="20" customHeight="1"/>
    <row r="12608" ht="20" customHeight="1"/>
    <row r="12609" ht="20" customHeight="1"/>
    <row r="12610" ht="20" customHeight="1"/>
    <row r="12611" ht="20" customHeight="1"/>
    <row r="12612" ht="20" customHeight="1"/>
    <row r="12613" ht="20" customHeight="1"/>
    <row r="12614" ht="20" customHeight="1"/>
    <row r="12615" ht="20" customHeight="1"/>
    <row r="12616" ht="20" customHeight="1"/>
    <row r="12617" ht="20" customHeight="1"/>
    <row r="12618" ht="20" customHeight="1"/>
    <row r="12619" ht="20" customHeight="1"/>
    <row r="12620" ht="20" customHeight="1"/>
    <row r="12621" ht="20" customHeight="1"/>
    <row r="12622" ht="20" customHeight="1"/>
    <row r="12623" ht="20" customHeight="1"/>
    <row r="12624" ht="20" customHeight="1"/>
    <row r="12625" ht="20" customHeight="1"/>
    <row r="12626" ht="20" customHeight="1"/>
    <row r="12627" ht="20" customHeight="1"/>
    <row r="12628" ht="20" customHeight="1"/>
    <row r="12629" ht="20" customHeight="1"/>
    <row r="12630" ht="20" customHeight="1"/>
    <row r="12631" ht="20" customHeight="1"/>
    <row r="12632" ht="20" customHeight="1"/>
    <row r="12633" ht="20" customHeight="1"/>
    <row r="12634" ht="20" customHeight="1"/>
    <row r="12635" ht="20" customHeight="1"/>
    <row r="12636" ht="20" customHeight="1"/>
    <row r="12637" ht="20" customHeight="1"/>
    <row r="12638" ht="20" customHeight="1"/>
    <row r="12639" ht="20" customHeight="1"/>
    <row r="12640" ht="20" customHeight="1"/>
    <row r="12641" ht="20" customHeight="1"/>
    <row r="12642" ht="20" customHeight="1"/>
    <row r="12643" ht="20" customHeight="1"/>
    <row r="12644" ht="20" customHeight="1"/>
    <row r="12645" ht="20" customHeight="1"/>
    <row r="12646" ht="20" customHeight="1"/>
    <row r="12647" ht="20" customHeight="1"/>
    <row r="12648" ht="20" customHeight="1"/>
    <row r="12649" ht="20" customHeight="1"/>
    <row r="12650" ht="20" customHeight="1"/>
    <row r="12651" ht="20" customHeight="1"/>
    <row r="12652" ht="20" customHeight="1"/>
    <row r="12653" ht="20" customHeight="1"/>
    <row r="12654" ht="20" customHeight="1"/>
    <row r="12655" ht="20" customHeight="1"/>
    <row r="12656" ht="20" customHeight="1"/>
    <row r="12657" ht="20" customHeight="1"/>
    <row r="12658" ht="20" customHeight="1"/>
    <row r="12659" ht="20" customHeight="1"/>
    <row r="12660" ht="20" customHeight="1"/>
    <row r="12661" ht="20" customHeight="1"/>
    <row r="12662" ht="20" customHeight="1"/>
    <row r="12663" ht="20" customHeight="1"/>
    <row r="12664" ht="20" customHeight="1"/>
    <row r="12665" ht="20" customHeight="1"/>
    <row r="12666" ht="20" customHeight="1"/>
    <row r="12667" ht="20" customHeight="1"/>
    <row r="12668" ht="20" customHeight="1"/>
    <row r="12669" ht="20" customHeight="1"/>
    <row r="12670" ht="20" customHeight="1"/>
    <row r="12671" ht="20" customHeight="1"/>
    <row r="12672" ht="20" customHeight="1"/>
    <row r="12673" ht="20" customHeight="1"/>
    <row r="12674" ht="20" customHeight="1"/>
    <row r="12675" ht="20" customHeight="1"/>
    <row r="12676" ht="20" customHeight="1"/>
    <row r="12677" ht="20" customHeight="1"/>
    <row r="12678" ht="20" customHeight="1"/>
    <row r="12679" ht="20" customHeight="1"/>
    <row r="12680" ht="20" customHeight="1"/>
    <row r="12681" ht="20" customHeight="1"/>
    <row r="12682" ht="20" customHeight="1"/>
    <row r="12683" ht="20" customHeight="1"/>
    <row r="12684" ht="20" customHeight="1"/>
    <row r="12685" ht="20" customHeight="1"/>
    <row r="12686" ht="20" customHeight="1"/>
    <row r="12687" ht="20" customHeight="1"/>
    <row r="12688" ht="20" customHeight="1"/>
    <row r="12689" ht="20" customHeight="1"/>
    <row r="12690" ht="20" customHeight="1"/>
    <row r="12691" ht="20" customHeight="1"/>
    <row r="12692" ht="20" customHeight="1"/>
    <row r="12693" ht="20" customHeight="1"/>
    <row r="12694" ht="20" customHeight="1"/>
    <row r="12695" ht="20" customHeight="1"/>
    <row r="12696" ht="20" customHeight="1"/>
    <row r="12697" ht="20" customHeight="1"/>
    <row r="12698" ht="20" customHeight="1"/>
    <row r="12699" ht="20" customHeight="1"/>
    <row r="12700" ht="20" customHeight="1"/>
    <row r="12701" ht="20" customHeight="1"/>
    <row r="12702" ht="20" customHeight="1"/>
    <row r="12703" ht="20" customHeight="1"/>
    <row r="12704" ht="20" customHeight="1"/>
    <row r="12705" ht="20" customHeight="1"/>
    <row r="12706" ht="20" customHeight="1"/>
    <row r="12707" ht="20" customHeight="1"/>
    <row r="12708" ht="20" customHeight="1"/>
    <row r="12709" ht="20" customHeight="1"/>
    <row r="12710" ht="20" customHeight="1"/>
    <row r="12711" ht="20" customHeight="1"/>
    <row r="12712" ht="20" customHeight="1"/>
    <row r="12713" ht="20" customHeight="1"/>
    <row r="12714" ht="20" customHeight="1"/>
    <row r="12715" ht="20" customHeight="1"/>
    <row r="12716" ht="20" customHeight="1"/>
    <row r="12717" ht="20" customHeight="1"/>
    <row r="12718" ht="20" customHeight="1"/>
    <row r="12719" ht="20" customHeight="1"/>
    <row r="12720" ht="20" customHeight="1"/>
    <row r="12721" ht="20" customHeight="1"/>
    <row r="12722" ht="20" customHeight="1"/>
    <row r="12723" ht="20" customHeight="1"/>
    <row r="12724" ht="20" customHeight="1"/>
    <row r="12725" ht="20" customHeight="1"/>
    <row r="12726" ht="20" customHeight="1"/>
    <row r="12727" ht="20" customHeight="1"/>
    <row r="12728" ht="20" customHeight="1"/>
    <row r="12729" ht="20" customHeight="1"/>
    <row r="12730" ht="20" customHeight="1"/>
    <row r="12731" ht="20" customHeight="1"/>
    <row r="12732" ht="20" customHeight="1"/>
    <row r="12733" ht="20" customHeight="1"/>
    <row r="12734" ht="20" customHeight="1"/>
    <row r="12735" ht="20" customHeight="1"/>
    <row r="12736" ht="20" customHeight="1"/>
    <row r="12737" ht="20" customHeight="1"/>
    <row r="12738" ht="20" customHeight="1"/>
    <row r="12739" ht="20" customHeight="1"/>
    <row r="12740" ht="20" customHeight="1"/>
    <row r="12741" ht="20" customHeight="1"/>
    <row r="12742" ht="20" customHeight="1"/>
    <row r="12743" ht="20" customHeight="1"/>
    <row r="12744" ht="20" customHeight="1"/>
    <row r="12745" ht="20" customHeight="1"/>
    <row r="12746" ht="20" customHeight="1"/>
    <row r="12747" ht="20" customHeight="1"/>
    <row r="12748" ht="20" customHeight="1"/>
    <row r="12749" ht="20" customHeight="1"/>
    <row r="12750" ht="20" customHeight="1"/>
    <row r="12751" ht="20" customHeight="1"/>
    <row r="12752" ht="20" customHeight="1"/>
    <row r="12753" ht="20" customHeight="1"/>
    <row r="12754" ht="20" customHeight="1"/>
    <row r="12755" ht="20" customHeight="1"/>
    <row r="12756" ht="20" customHeight="1"/>
    <row r="12757" ht="20" customHeight="1"/>
    <row r="12758" ht="20" customHeight="1"/>
    <row r="12759" ht="20" customHeight="1"/>
    <row r="12760" ht="20" customHeight="1"/>
    <row r="12761" ht="20" customHeight="1"/>
    <row r="12762" ht="20" customHeight="1"/>
    <row r="12763" ht="20" customHeight="1"/>
    <row r="12764" ht="20" customHeight="1"/>
    <row r="12765" ht="20" customHeight="1"/>
    <row r="12766" ht="20" customHeight="1"/>
    <row r="12767" ht="20" customHeight="1"/>
    <row r="12768" ht="20" customHeight="1"/>
    <row r="12769" ht="20" customHeight="1"/>
    <row r="12770" ht="20" customHeight="1"/>
    <row r="12771" ht="20" customHeight="1"/>
    <row r="12772" ht="20" customHeight="1"/>
    <row r="12773" ht="20" customHeight="1"/>
    <row r="12774" ht="20" customHeight="1"/>
    <row r="12775" ht="20" customHeight="1"/>
    <row r="12776" ht="20" customHeight="1"/>
    <row r="12777" ht="20" customHeight="1"/>
    <row r="12778" ht="20" customHeight="1"/>
    <row r="12779" ht="20" customHeight="1"/>
    <row r="12780" ht="20" customHeight="1"/>
    <row r="12781" ht="20" customHeight="1"/>
    <row r="12782" ht="20" customHeight="1"/>
    <row r="12783" ht="20" customHeight="1"/>
    <row r="12784" ht="20" customHeight="1"/>
    <row r="12785" ht="20" customHeight="1"/>
    <row r="12786" ht="20" customHeight="1"/>
    <row r="12787" ht="20" customHeight="1"/>
    <row r="12788" ht="20" customHeight="1"/>
    <row r="12789" ht="20" customHeight="1"/>
    <row r="12790" ht="20" customHeight="1"/>
    <row r="12791" ht="20" customHeight="1"/>
    <row r="12792" ht="20" customHeight="1"/>
    <row r="12793" ht="20" customHeight="1"/>
    <row r="12794" ht="20" customHeight="1"/>
    <row r="12795" ht="20" customHeight="1"/>
    <row r="12796" ht="20" customHeight="1"/>
    <row r="12797" ht="20" customHeight="1"/>
    <row r="12798" ht="20" customHeight="1"/>
    <row r="12799" ht="20" customHeight="1"/>
    <row r="12800" ht="20" customHeight="1"/>
    <row r="12801" ht="20" customHeight="1"/>
    <row r="12802" ht="20" customHeight="1"/>
    <row r="12803" ht="20" customHeight="1"/>
    <row r="12804" ht="20" customHeight="1"/>
    <row r="12805" ht="20" customHeight="1"/>
    <row r="12806" ht="20" customHeight="1"/>
    <row r="12807" ht="20" customHeight="1"/>
    <row r="12808" ht="20" customHeight="1"/>
    <row r="12809" ht="20" customHeight="1"/>
    <row r="12810" ht="20" customHeight="1"/>
    <row r="12811" ht="20" customHeight="1"/>
    <row r="12812" ht="20" customHeight="1"/>
    <row r="12813" ht="20" customHeight="1"/>
    <row r="12814" ht="20" customHeight="1"/>
    <row r="12815" ht="20" customHeight="1"/>
    <row r="12816" ht="20" customHeight="1"/>
    <row r="12817" ht="20" customHeight="1"/>
    <row r="12818" ht="20" customHeight="1"/>
    <row r="12819" ht="20" customHeight="1"/>
    <row r="12820" ht="20" customHeight="1"/>
    <row r="12821" ht="20" customHeight="1"/>
    <row r="12822" ht="20" customHeight="1"/>
    <row r="12823" ht="20" customHeight="1"/>
    <row r="12824" ht="20" customHeight="1"/>
    <row r="12825" ht="20" customHeight="1"/>
    <row r="12826" ht="20" customHeight="1"/>
    <row r="12827" ht="20" customHeight="1"/>
    <row r="12828" ht="20" customHeight="1"/>
    <row r="12829" ht="20" customHeight="1"/>
    <row r="12830" ht="20" customHeight="1"/>
    <row r="12831" ht="20" customHeight="1"/>
    <row r="12832" ht="20" customHeight="1"/>
    <row r="12833" ht="20" customHeight="1"/>
    <row r="12834" ht="20" customHeight="1"/>
    <row r="12835" ht="20" customHeight="1"/>
    <row r="12836" ht="20" customHeight="1"/>
    <row r="12837" ht="20" customHeight="1"/>
    <row r="12838" ht="20" customHeight="1"/>
    <row r="12839" ht="20" customHeight="1"/>
    <row r="12840" ht="20" customHeight="1"/>
    <row r="12841" ht="20" customHeight="1"/>
    <row r="12842" ht="20" customHeight="1"/>
    <row r="12843" ht="20" customHeight="1"/>
    <row r="12844" ht="20" customHeight="1"/>
    <row r="12845" ht="20" customHeight="1"/>
    <row r="12846" ht="20" customHeight="1"/>
    <row r="12847" ht="20" customHeight="1"/>
    <row r="12848" ht="20" customHeight="1"/>
    <row r="12849" ht="20" customHeight="1"/>
    <row r="12850" ht="20" customHeight="1"/>
    <row r="12851" ht="20" customHeight="1"/>
    <row r="12852" ht="20" customHeight="1"/>
    <row r="12853" ht="20" customHeight="1"/>
    <row r="12854" ht="20" customHeight="1"/>
    <row r="12855" ht="20" customHeight="1"/>
    <row r="12856" ht="20" customHeight="1"/>
    <row r="12857" ht="20" customHeight="1"/>
    <row r="12858" ht="20" customHeight="1"/>
    <row r="12859" ht="20" customHeight="1"/>
    <row r="12860" ht="20" customHeight="1"/>
    <row r="12861" ht="20" customHeight="1"/>
    <row r="12862" ht="20" customHeight="1"/>
    <row r="12863" ht="20" customHeight="1"/>
    <row r="12864" ht="20" customHeight="1"/>
    <row r="12865" ht="20" customHeight="1"/>
    <row r="12866" ht="20" customHeight="1"/>
    <row r="12867" ht="20" customHeight="1"/>
    <row r="12868" ht="20" customHeight="1"/>
    <row r="12869" ht="20" customHeight="1"/>
    <row r="12870" ht="20" customHeight="1"/>
    <row r="12871" ht="20" customHeight="1"/>
    <row r="12872" ht="20" customHeight="1"/>
    <row r="12873" ht="20" customHeight="1"/>
    <row r="12874" ht="20" customHeight="1"/>
    <row r="12875" ht="20" customHeight="1"/>
    <row r="12876" ht="20" customHeight="1"/>
    <row r="12877" ht="20" customHeight="1"/>
    <row r="12878" ht="20" customHeight="1"/>
    <row r="12879" ht="20" customHeight="1"/>
    <row r="12880" ht="20" customHeight="1"/>
    <row r="12881" ht="20" customHeight="1"/>
    <row r="12882" ht="20" customHeight="1"/>
    <row r="12883" ht="20" customHeight="1"/>
    <row r="12884" ht="20" customHeight="1"/>
    <row r="12885" ht="20" customHeight="1"/>
    <row r="12886" ht="20" customHeight="1"/>
    <row r="12887" ht="20" customHeight="1"/>
    <row r="12888" ht="20" customHeight="1"/>
    <row r="12889" ht="20" customHeight="1"/>
    <row r="12890" ht="20" customHeight="1"/>
    <row r="12891" ht="20" customHeight="1"/>
    <row r="12892" ht="20" customHeight="1"/>
    <row r="12893" ht="20" customHeight="1"/>
    <row r="12894" ht="20" customHeight="1"/>
    <row r="12895" ht="20" customHeight="1"/>
    <row r="12896" ht="20" customHeight="1"/>
    <row r="12897" ht="20" customHeight="1"/>
    <row r="12898" ht="20" customHeight="1"/>
    <row r="12899" ht="20" customHeight="1"/>
    <row r="12900" ht="20" customHeight="1"/>
    <row r="12901" ht="20" customHeight="1"/>
    <row r="12902" ht="20" customHeight="1"/>
    <row r="12903" ht="20" customHeight="1"/>
    <row r="12904" ht="20" customHeight="1"/>
    <row r="12905" ht="20" customHeight="1"/>
    <row r="12906" ht="20" customHeight="1"/>
    <row r="12907" ht="20" customHeight="1"/>
    <row r="12908" ht="20" customHeight="1"/>
    <row r="12909" ht="20" customHeight="1"/>
    <row r="12910" ht="20" customHeight="1"/>
    <row r="12911" ht="20" customHeight="1"/>
    <row r="12912" ht="20" customHeight="1"/>
    <row r="12913" ht="20" customHeight="1"/>
    <row r="12914" ht="20" customHeight="1"/>
    <row r="12915" ht="20" customHeight="1"/>
    <row r="12916" ht="20" customHeight="1"/>
    <row r="12917" ht="20" customHeight="1"/>
    <row r="12918" ht="20" customHeight="1"/>
    <row r="12919" ht="20" customHeight="1"/>
    <row r="12920" ht="20" customHeight="1"/>
    <row r="12921" ht="20" customHeight="1"/>
    <row r="12922" ht="20" customHeight="1"/>
    <row r="12923" ht="20" customHeight="1"/>
    <row r="12924" ht="20" customHeight="1"/>
    <row r="12925" ht="20" customHeight="1"/>
    <row r="12926" ht="20" customHeight="1"/>
    <row r="12927" ht="20" customHeight="1"/>
    <row r="12928" ht="20" customHeight="1"/>
    <row r="12929" ht="20" customHeight="1"/>
    <row r="12930" ht="20" customHeight="1"/>
    <row r="12931" ht="20" customHeight="1"/>
    <row r="12932" ht="20" customHeight="1"/>
    <row r="12933" ht="20" customHeight="1"/>
    <row r="12934" ht="20" customHeight="1"/>
    <row r="12935" ht="20" customHeight="1"/>
    <row r="12936" ht="20" customHeight="1"/>
    <row r="12937" ht="20" customHeight="1"/>
    <row r="12938" ht="20" customHeight="1"/>
    <row r="12939" ht="20" customHeight="1"/>
    <row r="12940" ht="20" customHeight="1"/>
    <row r="12941" ht="20" customHeight="1"/>
    <row r="12942" ht="20" customHeight="1"/>
    <row r="12943" ht="20" customHeight="1"/>
    <row r="12944" ht="20" customHeight="1"/>
    <row r="12945" ht="20" customHeight="1"/>
    <row r="12946" ht="20" customHeight="1"/>
    <row r="12947" ht="20" customHeight="1"/>
    <row r="12948" ht="20" customHeight="1"/>
    <row r="12949" ht="20" customHeight="1"/>
    <row r="12950" ht="20" customHeight="1"/>
    <row r="12951" ht="20" customHeight="1"/>
    <row r="12952" ht="20" customHeight="1"/>
    <row r="12953" ht="20" customHeight="1"/>
    <row r="12954" ht="20" customHeight="1"/>
    <row r="12955" ht="20" customHeight="1"/>
    <row r="12956" ht="20" customHeight="1"/>
    <row r="12957" ht="20" customHeight="1"/>
    <row r="12958" ht="20" customHeight="1"/>
    <row r="12959" ht="20" customHeight="1"/>
    <row r="12960" ht="20" customHeight="1"/>
    <row r="12961" ht="20" customHeight="1"/>
    <row r="12962" ht="20" customHeight="1"/>
    <row r="12963" ht="20" customHeight="1"/>
    <row r="12964" ht="20" customHeight="1"/>
    <row r="12965" ht="20" customHeight="1"/>
    <row r="12966" ht="20" customHeight="1"/>
    <row r="12967" ht="20" customHeight="1"/>
    <row r="12968" ht="20" customHeight="1"/>
    <row r="12969" ht="20" customHeight="1"/>
    <row r="12970" ht="20" customHeight="1"/>
    <row r="12971" ht="20" customHeight="1"/>
    <row r="12972" ht="20" customHeight="1"/>
    <row r="12973" ht="20" customHeight="1"/>
    <row r="12974" ht="20" customHeight="1"/>
    <row r="12975" ht="20" customHeight="1"/>
    <row r="12976" ht="20" customHeight="1"/>
    <row r="12977" ht="20" customHeight="1"/>
    <row r="12978" ht="20" customHeight="1"/>
    <row r="12979" ht="20" customHeight="1"/>
    <row r="12980" ht="20" customHeight="1"/>
    <row r="12981" ht="20" customHeight="1"/>
    <row r="12982" ht="20" customHeight="1"/>
    <row r="12983" ht="20" customHeight="1"/>
    <row r="12984" ht="20" customHeight="1"/>
    <row r="12985" ht="20" customHeight="1"/>
    <row r="12986" ht="20" customHeight="1"/>
    <row r="12987" ht="20" customHeight="1"/>
    <row r="12988" ht="20" customHeight="1"/>
    <row r="12989" ht="20" customHeight="1"/>
    <row r="12990" ht="20" customHeight="1"/>
    <row r="12991" ht="20" customHeight="1"/>
    <row r="12992" ht="20" customHeight="1"/>
    <row r="12993" ht="20" customHeight="1"/>
    <row r="12994" ht="20" customHeight="1"/>
    <row r="12995" ht="20" customHeight="1"/>
    <row r="12996" ht="20" customHeight="1"/>
    <row r="12997" ht="20" customHeight="1"/>
    <row r="12998" ht="20" customHeight="1"/>
    <row r="12999" ht="20" customHeight="1"/>
    <row r="13000" ht="20" customHeight="1"/>
    <row r="13001" ht="20" customHeight="1"/>
    <row r="13002" ht="20" customHeight="1"/>
    <row r="13003" ht="20" customHeight="1"/>
    <row r="13004" ht="20" customHeight="1"/>
    <row r="13005" ht="20" customHeight="1"/>
    <row r="13006" ht="20" customHeight="1"/>
    <row r="13007" ht="20" customHeight="1"/>
    <row r="13008" ht="20" customHeight="1"/>
    <row r="13009" ht="20" customHeight="1"/>
    <row r="13010" ht="20" customHeight="1"/>
    <row r="13011" ht="20" customHeight="1"/>
    <row r="13012" ht="20" customHeight="1"/>
    <row r="13013" ht="20" customHeight="1"/>
    <row r="13014" ht="20" customHeight="1"/>
    <row r="13015" ht="20" customHeight="1"/>
    <row r="13016" ht="20" customHeight="1"/>
    <row r="13017" ht="20" customHeight="1"/>
    <row r="13018" ht="20" customHeight="1"/>
    <row r="13019" ht="20" customHeight="1"/>
    <row r="13020" ht="20" customHeight="1"/>
    <row r="13021" ht="20" customHeight="1"/>
    <row r="13022" ht="20" customHeight="1"/>
    <row r="13023" ht="20" customHeight="1"/>
    <row r="13024" ht="20" customHeight="1"/>
    <row r="13025" ht="20" customHeight="1"/>
    <row r="13026" ht="20" customHeight="1"/>
    <row r="13027" ht="20" customHeight="1"/>
    <row r="13028" ht="20" customHeight="1"/>
    <row r="13029" ht="20" customHeight="1"/>
    <row r="13030" ht="20" customHeight="1"/>
    <row r="13031" ht="20" customHeight="1"/>
    <row r="13032" ht="20" customHeight="1"/>
    <row r="13033" ht="20" customHeight="1"/>
    <row r="13034" ht="20" customHeight="1"/>
    <row r="13035" ht="20" customHeight="1"/>
    <row r="13036" ht="20" customHeight="1"/>
    <row r="13037" ht="20" customHeight="1"/>
    <row r="13038" ht="20" customHeight="1"/>
    <row r="13039" ht="20" customHeight="1"/>
    <row r="13040" ht="20" customHeight="1"/>
    <row r="13041" ht="20" customHeight="1"/>
    <row r="13042" ht="20" customHeight="1"/>
    <row r="13043" ht="20" customHeight="1"/>
    <row r="13044" ht="20" customHeight="1"/>
    <row r="13045" ht="20" customHeight="1"/>
    <row r="13046" ht="20" customHeight="1"/>
    <row r="13047" ht="20" customHeight="1"/>
    <row r="13048" ht="20" customHeight="1"/>
    <row r="13049" ht="20" customHeight="1"/>
    <row r="13050" ht="20" customHeight="1"/>
    <row r="13051" ht="20" customHeight="1"/>
    <row r="13052" ht="20" customHeight="1"/>
    <row r="13053" ht="20" customHeight="1"/>
    <row r="13054" ht="20" customHeight="1"/>
    <row r="13055" ht="20" customHeight="1"/>
    <row r="13056" ht="20" customHeight="1"/>
    <row r="13057" ht="20" customHeight="1"/>
    <row r="13058" ht="20" customHeight="1"/>
    <row r="13059" ht="20" customHeight="1"/>
    <row r="13060" ht="20" customHeight="1"/>
    <row r="13061" ht="20" customHeight="1"/>
    <row r="13062" ht="20" customHeight="1"/>
    <row r="13063" ht="20" customHeight="1"/>
    <row r="13064" ht="20" customHeight="1"/>
    <row r="13065" ht="20" customHeight="1"/>
    <row r="13066" ht="20" customHeight="1"/>
    <row r="13067" ht="20" customHeight="1"/>
    <row r="13068" ht="20" customHeight="1"/>
    <row r="13069" ht="20" customHeight="1"/>
    <row r="13070" ht="20" customHeight="1"/>
    <row r="13071" ht="20" customHeight="1"/>
    <row r="13072" ht="20" customHeight="1"/>
    <row r="13073" ht="20" customHeight="1"/>
    <row r="13074" ht="20" customHeight="1"/>
    <row r="13075" ht="20" customHeight="1"/>
    <row r="13076" ht="20" customHeight="1"/>
    <row r="13077" ht="20" customHeight="1"/>
    <row r="13078" ht="20" customHeight="1"/>
    <row r="13079" ht="20" customHeight="1"/>
    <row r="13080" ht="20" customHeight="1"/>
    <row r="13081" ht="20" customHeight="1"/>
    <row r="13082" ht="20" customHeight="1"/>
    <row r="13083" ht="20" customHeight="1"/>
    <row r="13084" ht="20" customHeight="1"/>
    <row r="13085" ht="20" customHeight="1"/>
    <row r="13086" ht="20" customHeight="1"/>
    <row r="13087" ht="20" customHeight="1"/>
    <row r="13088" ht="20" customHeight="1"/>
    <row r="13089" ht="20" customHeight="1"/>
    <row r="13090" ht="20" customHeight="1"/>
    <row r="13091" ht="20" customHeight="1"/>
    <row r="13092" ht="20" customHeight="1"/>
    <row r="13093" ht="20" customHeight="1"/>
    <row r="13094" ht="20" customHeight="1"/>
    <row r="13095" ht="20" customHeight="1"/>
    <row r="13096" ht="20" customHeight="1"/>
    <row r="13097" ht="20" customHeight="1"/>
    <row r="13098" ht="20" customHeight="1"/>
    <row r="13099" ht="20" customHeight="1"/>
    <row r="13100" ht="20" customHeight="1"/>
    <row r="13101" ht="20" customHeight="1"/>
    <row r="13102" ht="20" customHeight="1"/>
    <row r="13103" ht="20" customHeight="1"/>
    <row r="13104" ht="20" customHeight="1"/>
    <row r="13105" ht="20" customHeight="1"/>
    <row r="13106" ht="20" customHeight="1"/>
    <row r="13107" ht="20" customHeight="1"/>
    <row r="13108" ht="20" customHeight="1"/>
    <row r="13109" ht="20" customHeight="1"/>
    <row r="13110" ht="20" customHeight="1"/>
    <row r="13111" ht="20" customHeight="1"/>
    <row r="13112" ht="20" customHeight="1"/>
    <row r="13113" ht="20" customHeight="1"/>
    <row r="13114" ht="20" customHeight="1"/>
    <row r="13115" ht="20" customHeight="1"/>
    <row r="13116" ht="20" customHeight="1"/>
    <row r="13117" ht="20" customHeight="1"/>
    <row r="13118" ht="20" customHeight="1"/>
    <row r="13119" ht="20" customHeight="1"/>
    <row r="13120" ht="20" customHeight="1"/>
    <row r="13121" ht="20" customHeight="1"/>
    <row r="13122" ht="20" customHeight="1"/>
    <row r="13123" ht="20" customHeight="1"/>
    <row r="13124" ht="20" customHeight="1"/>
    <row r="13125" ht="20" customHeight="1"/>
    <row r="13126" ht="20" customHeight="1"/>
    <row r="13127" ht="20" customHeight="1"/>
    <row r="13128" ht="20" customHeight="1"/>
    <row r="13129" ht="20" customHeight="1"/>
    <row r="13130" ht="20" customHeight="1"/>
    <row r="13131" ht="20" customHeight="1"/>
    <row r="13132" ht="20" customHeight="1"/>
    <row r="13133" ht="20" customHeight="1"/>
    <row r="13134" ht="20" customHeight="1"/>
    <row r="13135" ht="20" customHeight="1"/>
    <row r="13136" ht="20" customHeight="1"/>
    <row r="13137" ht="20" customHeight="1"/>
    <row r="13138" ht="20" customHeight="1"/>
    <row r="13139" ht="20" customHeight="1"/>
    <row r="13140" ht="20" customHeight="1"/>
    <row r="13141" ht="20" customHeight="1"/>
    <row r="13142" ht="20" customHeight="1"/>
    <row r="13143" ht="20" customHeight="1"/>
    <row r="13144" ht="20" customHeight="1"/>
    <row r="13145" ht="20" customHeight="1"/>
    <row r="13146" ht="20" customHeight="1"/>
    <row r="13147" ht="20" customHeight="1"/>
    <row r="13148" ht="20" customHeight="1"/>
    <row r="13149" ht="20" customHeight="1"/>
    <row r="13150" ht="20" customHeight="1"/>
    <row r="13151" ht="20" customHeight="1"/>
    <row r="13152" ht="20" customHeight="1"/>
    <row r="13153" ht="20" customHeight="1"/>
    <row r="13154" ht="20" customHeight="1"/>
    <row r="13155" ht="20" customHeight="1"/>
    <row r="13156" ht="20" customHeight="1"/>
    <row r="13157" ht="20" customHeight="1"/>
    <row r="13158" ht="20" customHeight="1"/>
    <row r="13159" ht="20" customHeight="1"/>
    <row r="13160" ht="20" customHeight="1"/>
    <row r="13161" ht="20" customHeight="1"/>
    <row r="13162" ht="20" customHeight="1"/>
    <row r="13163" ht="20" customHeight="1"/>
    <row r="13164" ht="20" customHeight="1"/>
    <row r="13165" ht="20" customHeight="1"/>
    <row r="13166" ht="20" customHeight="1"/>
    <row r="13167" ht="20" customHeight="1"/>
    <row r="13168" ht="20" customHeight="1"/>
    <row r="13169" ht="20" customHeight="1"/>
    <row r="13170" ht="20" customHeight="1"/>
    <row r="13171" ht="20" customHeight="1"/>
    <row r="13172" ht="20" customHeight="1"/>
    <row r="13173" ht="20" customHeight="1"/>
    <row r="13174" ht="20" customHeight="1"/>
    <row r="13175" ht="20" customHeight="1"/>
    <row r="13176" ht="20" customHeight="1"/>
    <row r="13177" ht="20" customHeight="1"/>
    <row r="13178" ht="20" customHeight="1"/>
    <row r="13179" ht="20" customHeight="1"/>
    <row r="13180" ht="20" customHeight="1"/>
    <row r="13181" ht="20" customHeight="1"/>
    <row r="13182" ht="20" customHeight="1"/>
    <row r="13183" ht="20" customHeight="1"/>
    <row r="13184" ht="20" customHeight="1"/>
    <row r="13185" ht="20" customHeight="1"/>
    <row r="13186" ht="20" customHeight="1"/>
    <row r="13187" ht="20" customHeight="1"/>
    <row r="13188" ht="20" customHeight="1"/>
    <row r="13189" ht="20" customHeight="1"/>
    <row r="13190" ht="20" customHeight="1"/>
    <row r="13191" ht="20" customHeight="1"/>
    <row r="13192" ht="20" customHeight="1"/>
    <row r="13193" ht="20" customHeight="1"/>
    <row r="13194" ht="20" customHeight="1"/>
    <row r="13195" ht="20" customHeight="1"/>
    <row r="13196" ht="20" customHeight="1"/>
    <row r="13197" ht="20" customHeight="1"/>
    <row r="13198" ht="20" customHeight="1"/>
    <row r="13199" ht="20" customHeight="1"/>
    <row r="13200" ht="20" customHeight="1"/>
    <row r="13201" ht="20" customHeight="1"/>
    <row r="13202" ht="20" customHeight="1"/>
    <row r="13203" ht="20" customHeight="1"/>
    <row r="13204" ht="20" customHeight="1"/>
    <row r="13205" ht="20" customHeight="1"/>
    <row r="13206" ht="20" customHeight="1"/>
    <row r="13207" ht="20" customHeight="1"/>
    <row r="13208" ht="20" customHeight="1"/>
    <row r="13209" ht="20" customHeight="1"/>
    <row r="13210" ht="20" customHeight="1"/>
    <row r="13211" ht="20" customHeight="1"/>
    <row r="13212" ht="20" customHeight="1"/>
    <row r="13213" ht="20" customHeight="1"/>
    <row r="13214" ht="20" customHeight="1"/>
    <row r="13215" ht="20" customHeight="1"/>
    <row r="13216" ht="20" customHeight="1"/>
    <row r="13217" ht="20" customHeight="1"/>
    <row r="13218" ht="20" customHeight="1"/>
    <row r="13219" ht="20" customHeight="1"/>
    <row r="13220" ht="20" customHeight="1"/>
    <row r="13221" ht="20" customHeight="1"/>
    <row r="13222" ht="20" customHeight="1"/>
    <row r="13223" ht="20" customHeight="1"/>
    <row r="13224" ht="20" customHeight="1"/>
    <row r="13225" ht="20" customHeight="1"/>
    <row r="13226" ht="20" customHeight="1"/>
    <row r="13227" ht="20" customHeight="1"/>
    <row r="13228" ht="20" customHeight="1"/>
    <row r="13229" ht="20" customHeight="1"/>
    <row r="13230" ht="20" customHeight="1"/>
    <row r="13231" ht="20" customHeight="1"/>
    <row r="13232" ht="20" customHeight="1"/>
    <row r="13233" ht="20" customHeight="1"/>
    <row r="13234" ht="20" customHeight="1"/>
    <row r="13235" ht="20" customHeight="1"/>
    <row r="13236" ht="20" customHeight="1"/>
    <row r="13237" ht="20" customHeight="1"/>
    <row r="13238" ht="20" customHeight="1"/>
    <row r="13239" ht="20" customHeight="1"/>
    <row r="13240" ht="20" customHeight="1"/>
    <row r="13241" ht="20" customHeight="1"/>
    <row r="13242" ht="20" customHeight="1"/>
    <row r="13243" ht="20" customHeight="1"/>
    <row r="13244" ht="20" customHeight="1"/>
    <row r="13245" ht="20" customHeight="1"/>
    <row r="13246" ht="20" customHeight="1"/>
    <row r="13247" ht="20" customHeight="1"/>
    <row r="13248" ht="20" customHeight="1"/>
    <row r="13249" ht="20" customHeight="1"/>
    <row r="13250" ht="20" customHeight="1"/>
    <row r="13251" ht="20" customHeight="1"/>
    <row r="13252" ht="20" customHeight="1"/>
    <row r="13253" ht="20" customHeight="1"/>
    <row r="13254" ht="20" customHeight="1"/>
    <row r="13255" ht="20" customHeight="1"/>
    <row r="13256" ht="20" customHeight="1"/>
    <row r="13257" ht="20" customHeight="1"/>
    <row r="13258" ht="20" customHeight="1"/>
    <row r="13259" ht="20" customHeight="1"/>
    <row r="13260" ht="20" customHeight="1"/>
    <row r="13261" ht="20" customHeight="1"/>
    <row r="13262" ht="20" customHeight="1"/>
    <row r="13263" ht="20" customHeight="1"/>
    <row r="13264" ht="20" customHeight="1"/>
    <row r="13265" ht="20" customHeight="1"/>
    <row r="13266" ht="20" customHeight="1"/>
    <row r="13267" ht="20" customHeight="1"/>
    <row r="13268" ht="20" customHeight="1"/>
    <row r="13269" ht="20" customHeight="1"/>
    <row r="13270" ht="20" customHeight="1"/>
    <row r="13271" ht="20" customHeight="1"/>
    <row r="13272" ht="20" customHeight="1"/>
    <row r="13273" ht="20" customHeight="1"/>
    <row r="13274" ht="20" customHeight="1"/>
    <row r="13275" ht="20" customHeight="1"/>
    <row r="13276" ht="20" customHeight="1"/>
    <row r="13277" ht="20" customHeight="1"/>
    <row r="13278" ht="20" customHeight="1"/>
    <row r="13279" ht="20" customHeight="1"/>
    <row r="13280" ht="20" customHeight="1"/>
    <row r="13281" ht="20" customHeight="1"/>
    <row r="13282" ht="20" customHeight="1"/>
    <row r="13283" ht="20" customHeight="1"/>
    <row r="13284" ht="20" customHeight="1"/>
    <row r="13285" ht="20" customHeight="1"/>
    <row r="13286" ht="20" customHeight="1"/>
    <row r="13287" ht="20" customHeight="1"/>
    <row r="13288" ht="20" customHeight="1"/>
    <row r="13289" ht="20" customHeight="1"/>
    <row r="13290" ht="20" customHeight="1"/>
    <row r="13291" ht="20" customHeight="1"/>
    <row r="13292" ht="20" customHeight="1"/>
    <row r="13293" ht="20" customHeight="1"/>
    <row r="13294" ht="20" customHeight="1"/>
    <row r="13295" ht="20" customHeight="1"/>
    <row r="13296" ht="20" customHeight="1"/>
    <row r="13297" ht="20" customHeight="1"/>
    <row r="13298" ht="20" customHeight="1"/>
    <row r="13299" ht="20" customHeight="1"/>
    <row r="13300" ht="20" customHeight="1"/>
    <row r="13301" ht="20" customHeight="1"/>
    <row r="13302" ht="20" customHeight="1"/>
    <row r="13303" ht="20" customHeight="1"/>
    <row r="13304" ht="20" customHeight="1"/>
    <row r="13305" ht="20" customHeight="1"/>
    <row r="13306" ht="20" customHeight="1"/>
    <row r="13307" ht="20" customHeight="1"/>
    <row r="13308" ht="20" customHeight="1"/>
    <row r="13309" ht="20" customHeight="1"/>
    <row r="13310" ht="20" customHeight="1"/>
    <row r="13311" ht="20" customHeight="1"/>
    <row r="13312" ht="20" customHeight="1"/>
    <row r="13313" ht="20" customHeight="1"/>
    <row r="13314" ht="20" customHeight="1"/>
    <row r="13315" ht="20" customHeight="1"/>
    <row r="13316" ht="20" customHeight="1"/>
    <row r="13317" ht="20" customHeight="1"/>
    <row r="13318" ht="20" customHeight="1"/>
    <row r="13319" ht="20" customHeight="1"/>
    <row r="13320" ht="20" customHeight="1"/>
    <row r="13321" ht="20" customHeight="1"/>
    <row r="13322" ht="20" customHeight="1"/>
    <row r="13323" ht="20" customHeight="1"/>
    <row r="13324" ht="20" customHeight="1"/>
    <row r="13325" ht="20" customHeight="1"/>
    <row r="13326" ht="20" customHeight="1"/>
    <row r="13327" ht="20" customHeight="1"/>
    <row r="13328" ht="20" customHeight="1"/>
    <row r="13329" ht="20" customHeight="1"/>
    <row r="13330" ht="20" customHeight="1"/>
    <row r="13331" ht="20" customHeight="1"/>
    <row r="13332" ht="20" customHeight="1"/>
    <row r="13333" ht="20" customHeight="1"/>
    <row r="13334" ht="20" customHeight="1"/>
    <row r="13335" ht="20" customHeight="1"/>
    <row r="13336" ht="20" customHeight="1"/>
    <row r="13337" ht="20" customHeight="1"/>
    <row r="13338" ht="20" customHeight="1"/>
    <row r="13339" ht="20" customHeight="1"/>
    <row r="13340" ht="20" customHeight="1"/>
    <row r="13341" ht="20" customHeight="1"/>
    <row r="13342" ht="20" customHeight="1"/>
    <row r="13343" ht="20" customHeight="1"/>
    <row r="13344" ht="20" customHeight="1"/>
    <row r="13345" ht="20" customHeight="1"/>
    <row r="13346" ht="20" customHeight="1"/>
    <row r="13347" ht="20" customHeight="1"/>
    <row r="13348" ht="20" customHeight="1"/>
    <row r="13349" ht="20" customHeight="1"/>
    <row r="13350" ht="20" customHeight="1"/>
    <row r="13351" ht="20" customHeight="1"/>
    <row r="13352" ht="20" customHeight="1"/>
    <row r="13353" ht="20" customHeight="1"/>
    <row r="13354" ht="20" customHeight="1"/>
    <row r="13355" ht="20" customHeight="1"/>
    <row r="13356" ht="20" customHeight="1"/>
    <row r="13357" ht="20" customHeight="1"/>
    <row r="13358" ht="20" customHeight="1"/>
    <row r="13359" ht="20" customHeight="1"/>
    <row r="13360" ht="20" customHeight="1"/>
    <row r="13361" ht="20" customHeight="1"/>
    <row r="13362" ht="20" customHeight="1"/>
    <row r="13363" ht="20" customHeight="1"/>
    <row r="13364" ht="20" customHeight="1"/>
    <row r="13365" ht="20" customHeight="1"/>
    <row r="13366" ht="20" customHeight="1"/>
    <row r="13367" ht="20" customHeight="1"/>
    <row r="13368" ht="20" customHeight="1"/>
    <row r="13369" ht="20" customHeight="1"/>
    <row r="13370" ht="20" customHeight="1"/>
    <row r="13371" ht="20" customHeight="1"/>
    <row r="13372" ht="20" customHeight="1"/>
    <row r="13373" ht="20" customHeight="1"/>
    <row r="13374" ht="20" customHeight="1"/>
    <row r="13375" ht="20" customHeight="1"/>
    <row r="13376" ht="20" customHeight="1"/>
    <row r="13377" ht="20" customHeight="1"/>
    <row r="13378" ht="20" customHeight="1"/>
    <row r="13379" ht="20" customHeight="1"/>
    <row r="13380" ht="20" customHeight="1"/>
    <row r="13381" ht="20" customHeight="1"/>
    <row r="13382" ht="20" customHeight="1"/>
    <row r="13383" ht="20" customHeight="1"/>
    <row r="13384" ht="20" customHeight="1"/>
    <row r="13385" ht="20" customHeight="1"/>
    <row r="13386" ht="20" customHeight="1"/>
    <row r="13387" ht="20" customHeight="1"/>
    <row r="13388" ht="20" customHeight="1"/>
    <row r="13389" ht="20" customHeight="1"/>
    <row r="13390" ht="20" customHeight="1"/>
    <row r="13391" ht="20" customHeight="1"/>
    <row r="13392" ht="20" customHeight="1"/>
    <row r="13393" ht="20" customHeight="1"/>
    <row r="13394" ht="20" customHeight="1"/>
    <row r="13395" ht="20" customHeight="1"/>
    <row r="13396" ht="20" customHeight="1"/>
    <row r="13397" ht="20" customHeight="1"/>
    <row r="13398" ht="20" customHeight="1"/>
    <row r="13399" ht="20" customHeight="1"/>
    <row r="13400" ht="20" customHeight="1"/>
    <row r="13401" ht="20" customHeight="1"/>
    <row r="13402" ht="20" customHeight="1"/>
    <row r="13403" ht="20" customHeight="1"/>
    <row r="13404" ht="20" customHeight="1"/>
    <row r="13405" ht="20" customHeight="1"/>
    <row r="13406" ht="20" customHeight="1"/>
    <row r="13407" ht="20" customHeight="1"/>
    <row r="13408" ht="20" customHeight="1"/>
    <row r="13409" ht="20" customHeight="1"/>
    <row r="13410" ht="20" customHeight="1"/>
    <row r="13411" ht="20" customHeight="1"/>
    <row r="13412" ht="20" customHeight="1"/>
    <row r="13413" ht="20" customHeight="1"/>
    <row r="13414" ht="20" customHeight="1"/>
    <row r="13415" ht="20" customHeight="1"/>
    <row r="13416" ht="20" customHeight="1"/>
    <row r="13417" ht="20" customHeight="1"/>
    <row r="13418" ht="20" customHeight="1"/>
    <row r="13419" ht="20" customHeight="1"/>
    <row r="13420" ht="20" customHeight="1"/>
    <row r="13421" ht="20" customHeight="1"/>
    <row r="13422" ht="20" customHeight="1"/>
    <row r="13423" ht="20" customHeight="1"/>
    <row r="13424" ht="20" customHeight="1"/>
    <row r="13425" ht="20" customHeight="1"/>
    <row r="13426" ht="20" customHeight="1"/>
    <row r="13427" ht="20" customHeight="1"/>
    <row r="13428" ht="20" customHeight="1"/>
    <row r="13429" ht="20" customHeight="1"/>
    <row r="13430" ht="20" customHeight="1"/>
    <row r="13431" ht="20" customHeight="1"/>
    <row r="13432" ht="20" customHeight="1"/>
    <row r="13433" ht="20" customHeight="1"/>
    <row r="13434" ht="20" customHeight="1"/>
    <row r="13435" ht="20" customHeight="1"/>
    <row r="13436" ht="20" customHeight="1"/>
    <row r="13437" ht="20" customHeight="1"/>
    <row r="13438" ht="20" customHeight="1"/>
    <row r="13439" ht="20" customHeight="1"/>
    <row r="13440" ht="20" customHeight="1"/>
    <row r="13441" ht="20" customHeight="1"/>
    <row r="13442" ht="20" customHeight="1"/>
    <row r="13443" ht="20" customHeight="1"/>
    <row r="13444" ht="20" customHeight="1"/>
    <row r="13445" ht="20" customHeight="1"/>
    <row r="13446" ht="20" customHeight="1"/>
    <row r="13447" ht="20" customHeight="1"/>
    <row r="13448" ht="20" customHeight="1"/>
    <row r="13449" ht="20" customHeight="1"/>
    <row r="13450" ht="20" customHeight="1"/>
    <row r="13451" ht="20" customHeight="1"/>
    <row r="13452" ht="20" customHeight="1"/>
    <row r="13453" ht="20" customHeight="1"/>
    <row r="13454" ht="20" customHeight="1"/>
    <row r="13455" ht="20" customHeight="1"/>
    <row r="13456" ht="20" customHeight="1"/>
    <row r="13457" ht="20" customHeight="1"/>
    <row r="13458" ht="20" customHeight="1"/>
    <row r="13459" ht="20" customHeight="1"/>
    <row r="13460" ht="20" customHeight="1"/>
    <row r="13461" ht="20" customHeight="1"/>
    <row r="13462" ht="20" customHeight="1"/>
    <row r="13463" ht="20" customHeight="1"/>
    <row r="13464" ht="20" customHeight="1"/>
    <row r="13465" ht="20" customHeight="1"/>
    <row r="13466" ht="20" customHeight="1"/>
    <row r="13467" ht="20" customHeight="1"/>
    <row r="13468" ht="20" customHeight="1"/>
    <row r="13469" ht="20" customHeight="1"/>
    <row r="13470" ht="20" customHeight="1"/>
    <row r="13471" ht="20" customHeight="1"/>
    <row r="13472" ht="20" customHeight="1"/>
    <row r="13473" ht="20" customHeight="1"/>
    <row r="13474" ht="20" customHeight="1"/>
    <row r="13475" ht="20" customHeight="1"/>
    <row r="13476" ht="20" customHeight="1"/>
    <row r="13477" ht="20" customHeight="1"/>
    <row r="13478" ht="20" customHeight="1"/>
    <row r="13479" ht="20" customHeight="1"/>
    <row r="13480" ht="20" customHeight="1"/>
    <row r="13481" ht="20" customHeight="1"/>
    <row r="13482" ht="20" customHeight="1"/>
    <row r="13483" ht="20" customHeight="1"/>
    <row r="13484" ht="20" customHeight="1"/>
    <row r="13485" ht="20" customHeight="1"/>
    <row r="13486" ht="20" customHeight="1"/>
    <row r="13487" ht="20" customHeight="1"/>
    <row r="13488" ht="20" customHeight="1"/>
    <row r="13489" ht="20" customHeight="1"/>
    <row r="13490" ht="20" customHeight="1"/>
    <row r="13491" ht="20" customHeight="1"/>
    <row r="13492" ht="20" customHeight="1"/>
    <row r="13493" ht="20" customHeight="1"/>
    <row r="13494" ht="20" customHeight="1"/>
    <row r="13495" ht="20" customHeight="1"/>
    <row r="13496" ht="20" customHeight="1"/>
    <row r="13497" ht="20" customHeight="1"/>
    <row r="13498" ht="20" customHeight="1"/>
    <row r="13499" ht="20" customHeight="1"/>
    <row r="13500" ht="20" customHeight="1"/>
    <row r="13501" ht="20" customHeight="1"/>
    <row r="13502" ht="20" customHeight="1"/>
    <row r="13503" ht="20" customHeight="1"/>
    <row r="13504" ht="20" customHeight="1"/>
    <row r="13505" ht="20" customHeight="1"/>
    <row r="13506" ht="20" customHeight="1"/>
    <row r="13507" ht="20" customHeight="1"/>
    <row r="13508" ht="20" customHeight="1"/>
    <row r="13509" ht="20" customHeight="1"/>
    <row r="13510" ht="20" customHeight="1"/>
    <row r="13511" ht="20" customHeight="1"/>
    <row r="13512" ht="20" customHeight="1"/>
    <row r="13513" ht="20" customHeight="1"/>
    <row r="13514" ht="20" customHeight="1"/>
    <row r="13515" ht="20" customHeight="1"/>
    <row r="13516" ht="20" customHeight="1"/>
    <row r="13517" ht="20" customHeight="1"/>
    <row r="13518" ht="20" customHeight="1"/>
    <row r="13519" ht="20" customHeight="1"/>
    <row r="13520" ht="20" customHeight="1"/>
    <row r="13521" ht="20" customHeight="1"/>
    <row r="13522" ht="20" customHeight="1"/>
    <row r="13523" ht="20" customHeight="1"/>
    <row r="13524" ht="20" customHeight="1"/>
    <row r="13525" ht="20" customHeight="1"/>
    <row r="13526" ht="20" customHeight="1"/>
    <row r="13527" ht="20" customHeight="1"/>
    <row r="13528" ht="20" customHeight="1"/>
    <row r="13529" ht="20" customHeight="1"/>
    <row r="13530" ht="20" customHeight="1"/>
    <row r="13531" ht="20" customHeight="1"/>
    <row r="13532" ht="20" customHeight="1"/>
    <row r="13533" ht="20" customHeight="1"/>
    <row r="13534" ht="20" customHeight="1"/>
    <row r="13535" ht="20" customHeight="1"/>
    <row r="13536" ht="20" customHeight="1"/>
    <row r="13537" ht="20" customHeight="1"/>
    <row r="13538" ht="20" customHeight="1"/>
    <row r="13539" ht="20" customHeight="1"/>
    <row r="13540" ht="20" customHeight="1"/>
    <row r="13541" ht="20" customHeight="1"/>
    <row r="13542" ht="20" customHeight="1"/>
    <row r="13543" ht="20" customHeight="1"/>
    <row r="13544" ht="20" customHeight="1"/>
    <row r="13545" ht="20" customHeight="1"/>
    <row r="13546" ht="20" customHeight="1"/>
    <row r="13547" ht="20" customHeight="1"/>
    <row r="13548" ht="20" customHeight="1"/>
    <row r="13549" ht="20" customHeight="1"/>
    <row r="13550" ht="20" customHeight="1"/>
    <row r="13551" ht="20" customHeight="1"/>
    <row r="13552" ht="20" customHeight="1"/>
    <row r="13553" ht="20" customHeight="1"/>
    <row r="13554" ht="20" customHeight="1"/>
    <row r="13555" ht="20" customHeight="1"/>
    <row r="13556" ht="20" customHeight="1"/>
    <row r="13557" ht="20" customHeight="1"/>
    <row r="13558" ht="20" customHeight="1"/>
    <row r="13559" ht="20" customHeight="1"/>
    <row r="13560" ht="20" customHeight="1"/>
    <row r="13561" ht="20" customHeight="1"/>
    <row r="13562" ht="20" customHeight="1"/>
    <row r="13563" ht="20" customHeight="1"/>
    <row r="13564" ht="20" customHeight="1"/>
    <row r="13565" ht="20" customHeight="1"/>
    <row r="13566" ht="20" customHeight="1"/>
    <row r="13567" ht="20" customHeight="1"/>
    <row r="13568" ht="20" customHeight="1"/>
    <row r="13569" ht="20" customHeight="1"/>
    <row r="13570" ht="20" customHeight="1"/>
    <row r="13571" ht="20" customHeight="1"/>
    <row r="13572" ht="20" customHeight="1"/>
    <row r="13573" ht="20" customHeight="1"/>
    <row r="13574" ht="20" customHeight="1"/>
    <row r="13575" ht="20" customHeight="1"/>
    <row r="13576" ht="20" customHeight="1"/>
    <row r="13577" ht="20" customHeight="1"/>
    <row r="13578" ht="20" customHeight="1"/>
    <row r="13579" ht="20" customHeight="1"/>
    <row r="13580" ht="20" customHeight="1"/>
    <row r="13581" ht="20" customHeight="1"/>
    <row r="13582" ht="20" customHeight="1"/>
    <row r="13583" ht="20" customHeight="1"/>
    <row r="13584" ht="20" customHeight="1"/>
    <row r="13585" ht="20" customHeight="1"/>
    <row r="13586" ht="20" customHeight="1"/>
    <row r="13587" ht="20" customHeight="1"/>
    <row r="13588" ht="20" customHeight="1"/>
    <row r="13589" ht="20" customHeight="1"/>
    <row r="13590" ht="20" customHeight="1"/>
    <row r="13591" ht="20" customHeight="1"/>
    <row r="13592" ht="20" customHeight="1"/>
    <row r="13593" ht="20" customHeight="1"/>
    <row r="13594" ht="20" customHeight="1"/>
    <row r="13595" ht="20" customHeight="1"/>
    <row r="13596" ht="20" customHeight="1"/>
    <row r="13597" ht="20" customHeight="1"/>
    <row r="13598" ht="20" customHeight="1"/>
    <row r="13599" ht="20" customHeight="1"/>
    <row r="13600" ht="20" customHeight="1"/>
    <row r="13601" ht="20" customHeight="1"/>
    <row r="13602" ht="20" customHeight="1"/>
    <row r="13603" ht="20" customHeight="1"/>
    <row r="13604" ht="20" customHeight="1"/>
    <row r="13605" ht="20" customHeight="1"/>
    <row r="13606" ht="20" customHeight="1"/>
    <row r="13607" ht="20" customHeight="1"/>
    <row r="13608" ht="20" customHeight="1"/>
    <row r="13609" ht="20" customHeight="1"/>
    <row r="13610" ht="20" customHeight="1"/>
    <row r="13611" ht="20" customHeight="1"/>
    <row r="13612" ht="20" customHeight="1"/>
    <row r="13613" ht="20" customHeight="1"/>
    <row r="13614" ht="20" customHeight="1"/>
    <row r="13615" ht="20" customHeight="1"/>
    <row r="13616" ht="20" customHeight="1"/>
    <row r="13617" ht="20" customHeight="1"/>
    <row r="13618" ht="20" customHeight="1"/>
    <row r="13619" ht="20" customHeight="1"/>
    <row r="13620" ht="20" customHeight="1"/>
    <row r="13621" ht="20" customHeight="1"/>
    <row r="13622" ht="20" customHeight="1"/>
    <row r="13623" ht="20" customHeight="1"/>
    <row r="13624" ht="20" customHeight="1"/>
    <row r="13625" ht="20" customHeight="1"/>
    <row r="13626" ht="20" customHeight="1"/>
    <row r="13627" ht="20" customHeight="1"/>
    <row r="13628" ht="20" customHeight="1"/>
    <row r="13629" ht="20" customHeight="1"/>
    <row r="13630" ht="20" customHeight="1"/>
    <row r="13631" ht="20" customHeight="1"/>
    <row r="13632" ht="20" customHeight="1"/>
    <row r="13633" ht="20" customHeight="1"/>
    <row r="13634" ht="20" customHeight="1"/>
    <row r="13635" ht="20" customHeight="1"/>
    <row r="13636" ht="20" customHeight="1"/>
    <row r="13637" ht="20" customHeight="1"/>
    <row r="13638" ht="20" customHeight="1"/>
    <row r="13639" ht="20" customHeight="1"/>
    <row r="13640" ht="20" customHeight="1"/>
    <row r="13641" ht="20" customHeight="1"/>
    <row r="13642" ht="20" customHeight="1"/>
    <row r="13643" ht="20" customHeight="1"/>
    <row r="13644" ht="20" customHeight="1"/>
    <row r="13645" ht="20" customHeight="1"/>
    <row r="13646" ht="20" customHeight="1"/>
    <row r="13647" ht="20" customHeight="1"/>
    <row r="13648" ht="20" customHeight="1"/>
    <row r="13649" ht="20" customHeight="1"/>
    <row r="13650" ht="20" customHeight="1"/>
    <row r="13651" ht="20" customHeight="1"/>
    <row r="13652" ht="20" customHeight="1"/>
    <row r="13653" ht="20" customHeight="1"/>
    <row r="13654" ht="20" customHeight="1"/>
    <row r="13655" ht="20" customHeight="1"/>
    <row r="13656" ht="20" customHeight="1"/>
    <row r="13657" ht="20" customHeight="1"/>
    <row r="13658" ht="20" customHeight="1"/>
    <row r="13659" ht="20" customHeight="1"/>
    <row r="13660" ht="20" customHeight="1"/>
    <row r="13661" ht="20" customHeight="1"/>
    <row r="13662" ht="20" customHeight="1"/>
    <row r="13663" ht="20" customHeight="1"/>
    <row r="13664" ht="20" customHeight="1"/>
    <row r="13665" ht="20" customHeight="1"/>
    <row r="13666" ht="20" customHeight="1"/>
    <row r="13667" ht="20" customHeight="1"/>
    <row r="13668" ht="20" customHeight="1"/>
    <row r="13669" ht="20" customHeight="1"/>
    <row r="13670" ht="20" customHeight="1"/>
    <row r="13671" ht="20" customHeight="1"/>
    <row r="13672" ht="20" customHeight="1"/>
    <row r="13673" ht="20" customHeight="1"/>
    <row r="13674" ht="20" customHeight="1"/>
    <row r="13675" ht="20" customHeight="1"/>
    <row r="13676" ht="20" customHeight="1"/>
    <row r="13677" ht="20" customHeight="1"/>
    <row r="13678" ht="20" customHeight="1"/>
    <row r="13679" ht="20" customHeight="1"/>
    <row r="13680" ht="20" customHeight="1"/>
    <row r="13681" ht="20" customHeight="1"/>
    <row r="13682" ht="20" customHeight="1"/>
    <row r="13683" ht="20" customHeight="1"/>
    <row r="13684" ht="20" customHeight="1"/>
    <row r="13685" ht="20" customHeight="1"/>
    <row r="13686" ht="20" customHeight="1"/>
    <row r="13687" ht="20" customHeight="1"/>
    <row r="13688" ht="20" customHeight="1"/>
    <row r="13689" ht="20" customHeight="1"/>
    <row r="13690" ht="20" customHeight="1"/>
    <row r="13691" ht="20" customHeight="1"/>
    <row r="13692" ht="20" customHeight="1"/>
    <row r="13693" ht="20" customHeight="1"/>
    <row r="13694" ht="20" customHeight="1"/>
    <row r="13695" ht="20" customHeight="1"/>
    <row r="13696" ht="20" customHeight="1"/>
    <row r="13697" ht="20" customHeight="1"/>
    <row r="13698" ht="20" customHeight="1"/>
    <row r="13699" ht="20" customHeight="1"/>
    <row r="13700" ht="20" customHeight="1"/>
    <row r="13701" ht="20" customHeight="1"/>
    <row r="13702" ht="20" customHeight="1"/>
    <row r="13703" ht="20" customHeight="1"/>
    <row r="13704" ht="20" customHeight="1"/>
    <row r="13705" ht="20" customHeight="1"/>
    <row r="13706" ht="20" customHeight="1"/>
    <row r="13707" ht="20" customHeight="1"/>
    <row r="13708" ht="20" customHeight="1"/>
    <row r="13709" ht="20" customHeight="1"/>
    <row r="13710" ht="20" customHeight="1"/>
    <row r="13711" ht="20" customHeight="1"/>
    <row r="13712" ht="20" customHeight="1"/>
    <row r="13713" ht="20" customHeight="1"/>
    <row r="13714" ht="20" customHeight="1"/>
    <row r="13715" ht="20" customHeight="1"/>
    <row r="13716" ht="20" customHeight="1"/>
    <row r="13717" ht="20" customHeight="1"/>
    <row r="13718" ht="20" customHeight="1"/>
    <row r="13719" ht="20" customHeight="1"/>
    <row r="13720" ht="20" customHeight="1"/>
    <row r="13721" ht="20" customHeight="1"/>
    <row r="13722" ht="20" customHeight="1"/>
    <row r="13723" ht="20" customHeight="1"/>
    <row r="13724" ht="20" customHeight="1"/>
    <row r="13725" ht="20" customHeight="1"/>
    <row r="13726" ht="20" customHeight="1"/>
    <row r="13727" ht="20" customHeight="1"/>
    <row r="13728" ht="20" customHeight="1"/>
    <row r="13729" ht="20" customHeight="1"/>
    <row r="13730" ht="20" customHeight="1"/>
    <row r="13731" ht="20" customHeight="1"/>
    <row r="13732" ht="20" customHeight="1"/>
    <row r="13733" ht="20" customHeight="1"/>
    <row r="13734" ht="20" customHeight="1"/>
    <row r="13735" ht="20" customHeight="1"/>
    <row r="13736" ht="20" customHeight="1"/>
    <row r="13737" ht="20" customHeight="1"/>
    <row r="13738" ht="20" customHeight="1"/>
    <row r="13739" ht="20" customHeight="1"/>
    <row r="13740" ht="20" customHeight="1"/>
    <row r="13741" ht="20" customHeight="1"/>
    <row r="13742" ht="20" customHeight="1"/>
    <row r="13743" ht="20" customHeight="1"/>
    <row r="13744" ht="20" customHeight="1"/>
    <row r="13745" ht="20" customHeight="1"/>
    <row r="13746" ht="20" customHeight="1"/>
    <row r="13747" ht="20" customHeight="1"/>
    <row r="13748" ht="20" customHeight="1"/>
    <row r="13749" ht="20" customHeight="1"/>
    <row r="13750" ht="20" customHeight="1"/>
    <row r="13751" ht="20" customHeight="1"/>
    <row r="13752" ht="20" customHeight="1"/>
    <row r="13753" ht="20" customHeight="1"/>
    <row r="13754" ht="20" customHeight="1"/>
    <row r="13755" ht="20" customHeight="1"/>
    <row r="13756" ht="20" customHeight="1"/>
    <row r="13757" ht="20" customHeight="1"/>
    <row r="13758" ht="20" customHeight="1"/>
    <row r="13759" ht="20" customHeight="1"/>
    <row r="13760" ht="20" customHeight="1"/>
    <row r="13761" ht="20" customHeight="1"/>
    <row r="13762" ht="20" customHeight="1"/>
    <row r="13763" ht="20" customHeight="1"/>
    <row r="13764" ht="20" customHeight="1"/>
    <row r="13765" ht="20" customHeight="1"/>
    <row r="13766" ht="20" customHeight="1"/>
    <row r="13767" ht="20" customHeight="1"/>
    <row r="13768" ht="20" customHeight="1"/>
    <row r="13769" ht="20" customHeight="1"/>
    <row r="13770" ht="20" customHeight="1"/>
    <row r="13771" ht="20" customHeight="1"/>
    <row r="13772" ht="20" customHeight="1"/>
    <row r="13773" ht="20" customHeight="1"/>
    <row r="13774" ht="20" customHeight="1"/>
    <row r="13775" ht="20" customHeight="1"/>
    <row r="13776" ht="20" customHeight="1"/>
    <row r="13777" ht="20" customHeight="1"/>
    <row r="13778" ht="20" customHeight="1"/>
    <row r="13779" ht="20" customHeight="1"/>
    <row r="13780" ht="20" customHeight="1"/>
    <row r="13781" ht="20" customHeight="1"/>
    <row r="13782" ht="20" customHeight="1"/>
    <row r="13783" ht="20" customHeight="1"/>
    <row r="13784" ht="20" customHeight="1"/>
    <row r="13785" ht="20" customHeight="1"/>
    <row r="13786" ht="20" customHeight="1"/>
    <row r="13787" ht="20" customHeight="1"/>
    <row r="13788" ht="20" customHeight="1"/>
    <row r="13789" ht="20" customHeight="1"/>
    <row r="13790" ht="20" customHeight="1"/>
    <row r="13791" ht="20" customHeight="1"/>
    <row r="13792" ht="20" customHeight="1"/>
    <row r="13793" ht="20" customHeight="1"/>
    <row r="13794" ht="20" customHeight="1"/>
    <row r="13795" ht="20" customHeight="1"/>
    <row r="13796" ht="20" customHeight="1"/>
    <row r="13797" ht="20" customHeight="1"/>
    <row r="13798" ht="20" customHeight="1"/>
    <row r="13799" ht="20" customHeight="1"/>
    <row r="13800" ht="20" customHeight="1"/>
    <row r="13801" ht="20" customHeight="1"/>
    <row r="13802" ht="20" customHeight="1"/>
    <row r="13803" ht="20" customHeight="1"/>
    <row r="13804" ht="20" customHeight="1"/>
    <row r="13805" ht="20" customHeight="1"/>
    <row r="13806" ht="20" customHeight="1"/>
    <row r="13807" ht="20" customHeight="1"/>
    <row r="13808" ht="20" customHeight="1"/>
    <row r="13809" ht="20" customHeight="1"/>
    <row r="13810" ht="20" customHeight="1"/>
    <row r="13811" ht="20" customHeight="1"/>
    <row r="13812" ht="20" customHeight="1"/>
    <row r="13813" ht="20" customHeight="1"/>
    <row r="13814" ht="20" customHeight="1"/>
    <row r="13815" ht="20" customHeight="1"/>
    <row r="13816" ht="20" customHeight="1"/>
    <row r="13817" ht="20" customHeight="1"/>
    <row r="13818" ht="20" customHeight="1"/>
    <row r="13819" ht="20" customHeight="1"/>
    <row r="13820" ht="20" customHeight="1"/>
    <row r="13821" ht="20" customHeight="1"/>
    <row r="13822" ht="20" customHeight="1"/>
    <row r="13823" ht="20" customHeight="1"/>
    <row r="13824" ht="20" customHeight="1"/>
    <row r="13825" ht="20" customHeight="1"/>
    <row r="13826" ht="20" customHeight="1"/>
    <row r="13827" ht="20" customHeight="1"/>
    <row r="13828" ht="20" customHeight="1"/>
    <row r="13829" ht="20" customHeight="1"/>
    <row r="13830" ht="20" customHeight="1"/>
    <row r="13831" ht="20" customHeight="1"/>
    <row r="13832" ht="20" customHeight="1"/>
    <row r="13833" ht="20" customHeight="1"/>
    <row r="13834" ht="20" customHeight="1"/>
    <row r="13835" ht="20" customHeight="1"/>
    <row r="13836" ht="20" customHeight="1"/>
    <row r="13837" ht="20" customHeight="1"/>
    <row r="13838" ht="20" customHeight="1"/>
    <row r="13839" ht="20" customHeight="1"/>
    <row r="13840" ht="20" customHeight="1"/>
    <row r="13841" ht="20" customHeight="1"/>
    <row r="13842" ht="20" customHeight="1"/>
    <row r="13843" ht="20" customHeight="1"/>
    <row r="13844" ht="20" customHeight="1"/>
    <row r="13845" ht="20" customHeight="1"/>
    <row r="13846" ht="20" customHeight="1"/>
    <row r="13847" ht="20" customHeight="1"/>
    <row r="13848" ht="20" customHeight="1"/>
    <row r="13849" ht="20" customHeight="1"/>
    <row r="13850" ht="20" customHeight="1"/>
    <row r="13851" ht="20" customHeight="1"/>
    <row r="13852" ht="20" customHeight="1"/>
    <row r="13853" ht="20" customHeight="1"/>
    <row r="13854" ht="20" customHeight="1"/>
    <row r="13855" ht="20" customHeight="1"/>
    <row r="13856" ht="20" customHeight="1"/>
    <row r="13857" ht="20" customHeight="1"/>
    <row r="13858" ht="20" customHeight="1"/>
    <row r="13859" ht="20" customHeight="1"/>
    <row r="13860" ht="20" customHeight="1"/>
    <row r="13861" ht="20" customHeight="1"/>
    <row r="13862" ht="20" customHeight="1"/>
    <row r="13863" ht="20" customHeight="1"/>
    <row r="13864" ht="20" customHeight="1"/>
    <row r="13865" ht="20" customHeight="1"/>
    <row r="13866" ht="20" customHeight="1"/>
    <row r="13867" ht="20" customHeight="1"/>
    <row r="13868" ht="20" customHeight="1"/>
    <row r="13869" ht="20" customHeight="1"/>
    <row r="13870" ht="20" customHeight="1"/>
    <row r="13871" ht="20" customHeight="1"/>
    <row r="13872" ht="20" customHeight="1"/>
    <row r="13873" ht="20" customHeight="1"/>
    <row r="13874" ht="20" customHeight="1"/>
    <row r="13875" ht="20" customHeight="1"/>
    <row r="13876" ht="20" customHeight="1"/>
    <row r="13877" ht="20" customHeight="1"/>
    <row r="13878" ht="20" customHeight="1"/>
    <row r="13879" ht="20" customHeight="1"/>
    <row r="13880" ht="20" customHeight="1"/>
    <row r="13881" ht="20" customHeight="1"/>
    <row r="13882" ht="20" customHeight="1"/>
    <row r="13883" ht="20" customHeight="1"/>
    <row r="13884" ht="20" customHeight="1"/>
    <row r="13885" ht="20" customHeight="1"/>
    <row r="13886" ht="20" customHeight="1"/>
    <row r="13887" ht="20" customHeight="1"/>
    <row r="13888" ht="20" customHeight="1"/>
    <row r="13889" ht="20" customHeight="1"/>
    <row r="13890" ht="20" customHeight="1"/>
    <row r="13891" ht="20" customHeight="1"/>
    <row r="13892" ht="20" customHeight="1"/>
    <row r="13893" ht="20" customHeight="1"/>
    <row r="13894" ht="20" customHeight="1"/>
    <row r="13895" ht="20" customHeight="1"/>
    <row r="13896" ht="20" customHeight="1"/>
    <row r="13897" ht="20" customHeight="1"/>
    <row r="13898" ht="20" customHeight="1"/>
    <row r="13899" ht="20" customHeight="1"/>
    <row r="13900" ht="20" customHeight="1"/>
    <row r="13901" ht="20" customHeight="1"/>
    <row r="13902" ht="20" customHeight="1"/>
    <row r="13903" ht="20" customHeight="1"/>
    <row r="13904" ht="20" customHeight="1"/>
    <row r="13905" ht="20" customHeight="1"/>
    <row r="13906" ht="20" customHeight="1"/>
    <row r="13907" ht="20" customHeight="1"/>
    <row r="13908" ht="20" customHeight="1"/>
    <row r="13909" ht="20" customHeight="1"/>
    <row r="13910" ht="20" customHeight="1"/>
    <row r="13911" ht="20" customHeight="1"/>
    <row r="13912" ht="20" customHeight="1"/>
    <row r="13913" ht="20" customHeight="1"/>
    <row r="13914" ht="20" customHeight="1"/>
    <row r="13915" ht="20" customHeight="1"/>
    <row r="13916" ht="20" customHeight="1"/>
    <row r="13917" ht="20" customHeight="1"/>
    <row r="13918" ht="20" customHeight="1"/>
    <row r="13919" ht="20" customHeight="1"/>
    <row r="13920" ht="20" customHeight="1"/>
    <row r="13921" ht="20" customHeight="1"/>
    <row r="13922" ht="20" customHeight="1"/>
    <row r="13923" ht="20" customHeight="1"/>
    <row r="13924" ht="20" customHeight="1"/>
    <row r="13925" ht="20" customHeight="1"/>
    <row r="13926" ht="20" customHeight="1"/>
    <row r="13927" ht="20" customHeight="1"/>
    <row r="13928" ht="20" customHeight="1"/>
    <row r="13929" ht="20" customHeight="1"/>
    <row r="13930" ht="20" customHeight="1"/>
    <row r="13931" ht="20" customHeight="1"/>
    <row r="13932" ht="20" customHeight="1"/>
    <row r="13933" ht="20" customHeight="1"/>
    <row r="13934" ht="20" customHeight="1"/>
    <row r="13935" ht="20" customHeight="1"/>
    <row r="13936" ht="20" customHeight="1"/>
    <row r="13937" ht="20" customHeight="1"/>
    <row r="13938" ht="20" customHeight="1"/>
    <row r="13939" ht="20" customHeight="1"/>
    <row r="13940" ht="20" customHeight="1"/>
    <row r="13941" ht="20" customHeight="1"/>
    <row r="13942" ht="20" customHeight="1"/>
    <row r="13943" ht="20" customHeight="1"/>
    <row r="13944" ht="20" customHeight="1"/>
    <row r="13945" ht="20" customHeight="1"/>
    <row r="13946" ht="20" customHeight="1"/>
    <row r="13947" ht="20" customHeight="1"/>
    <row r="13948" ht="20" customHeight="1"/>
    <row r="13949" ht="20" customHeight="1"/>
    <row r="13950" ht="20" customHeight="1"/>
    <row r="13951" ht="20" customHeight="1"/>
    <row r="13952" ht="20" customHeight="1"/>
    <row r="13953" ht="20" customHeight="1"/>
    <row r="13954" ht="20" customHeight="1"/>
    <row r="13955" ht="20" customHeight="1"/>
    <row r="13956" ht="20" customHeight="1"/>
    <row r="13957" ht="20" customHeight="1"/>
    <row r="13958" ht="20" customHeight="1"/>
    <row r="13959" ht="20" customHeight="1"/>
    <row r="13960" ht="20" customHeight="1"/>
    <row r="13961" ht="20" customHeight="1"/>
    <row r="13962" ht="20" customHeight="1"/>
    <row r="13963" ht="20" customHeight="1"/>
    <row r="13964" ht="20" customHeight="1"/>
    <row r="13965" ht="20" customHeight="1"/>
    <row r="13966" ht="20" customHeight="1"/>
    <row r="13967" ht="20" customHeight="1"/>
    <row r="13968" ht="20" customHeight="1"/>
    <row r="13969" ht="20" customHeight="1"/>
    <row r="13970" ht="20" customHeight="1"/>
    <row r="13971" ht="20" customHeight="1"/>
    <row r="13972" ht="20" customHeight="1"/>
    <row r="13973" ht="20" customHeight="1"/>
    <row r="13974" ht="20" customHeight="1"/>
    <row r="13975" ht="20" customHeight="1"/>
    <row r="13976" ht="20" customHeight="1"/>
    <row r="13977" ht="20" customHeight="1"/>
    <row r="13978" ht="20" customHeight="1"/>
    <row r="13979" ht="20" customHeight="1"/>
    <row r="13980" ht="20" customHeight="1"/>
    <row r="13981" ht="20" customHeight="1"/>
    <row r="13982" ht="20" customHeight="1"/>
    <row r="13983" ht="20" customHeight="1"/>
    <row r="13984" ht="20" customHeight="1"/>
    <row r="13985" ht="20" customHeight="1"/>
    <row r="13986" ht="20" customHeight="1"/>
    <row r="13987" ht="20" customHeight="1"/>
    <row r="13988" ht="20" customHeight="1"/>
    <row r="13989" ht="20" customHeight="1"/>
    <row r="13990" ht="20" customHeight="1"/>
    <row r="13991" ht="20" customHeight="1"/>
    <row r="13992" ht="20" customHeight="1"/>
    <row r="13993" ht="20" customHeight="1"/>
    <row r="13994" ht="20" customHeight="1"/>
    <row r="13995" ht="20" customHeight="1"/>
    <row r="13996" ht="20" customHeight="1"/>
    <row r="13997" ht="20" customHeight="1"/>
    <row r="13998" ht="20" customHeight="1"/>
    <row r="13999" ht="20" customHeight="1"/>
    <row r="14000" ht="20" customHeight="1"/>
    <row r="14001" ht="20" customHeight="1"/>
    <row r="14002" ht="20" customHeight="1"/>
    <row r="14003" ht="20" customHeight="1"/>
    <row r="14004" ht="20" customHeight="1"/>
    <row r="14005" ht="20" customHeight="1"/>
    <row r="14006" ht="20" customHeight="1"/>
    <row r="14007" ht="20" customHeight="1"/>
    <row r="14008" ht="20" customHeight="1"/>
    <row r="14009" ht="20" customHeight="1"/>
    <row r="14010" ht="20" customHeight="1"/>
    <row r="14011" ht="20" customHeight="1"/>
    <row r="14012" ht="20" customHeight="1"/>
    <row r="14013" ht="20" customHeight="1"/>
    <row r="14014" ht="20" customHeight="1"/>
    <row r="14015" ht="20" customHeight="1"/>
    <row r="14016" ht="20" customHeight="1"/>
    <row r="14017" ht="20" customHeight="1"/>
    <row r="14018" ht="20" customHeight="1"/>
    <row r="14019" ht="20" customHeight="1"/>
    <row r="14020" ht="20" customHeight="1"/>
    <row r="14021" ht="20" customHeight="1"/>
    <row r="14022" ht="20" customHeight="1"/>
    <row r="14023" ht="20" customHeight="1"/>
    <row r="14024" ht="20" customHeight="1"/>
    <row r="14025" ht="20" customHeight="1"/>
    <row r="14026" ht="20" customHeight="1"/>
    <row r="14027" ht="20" customHeight="1"/>
    <row r="14028" ht="20" customHeight="1"/>
    <row r="14029" ht="20" customHeight="1"/>
    <row r="14030" ht="20" customHeight="1"/>
    <row r="14031" ht="20" customHeight="1"/>
    <row r="14032" ht="20" customHeight="1"/>
    <row r="14033" ht="20" customHeight="1"/>
    <row r="14034" ht="20" customHeight="1"/>
    <row r="14035" ht="20" customHeight="1"/>
    <row r="14036" ht="20" customHeight="1"/>
    <row r="14037" ht="20" customHeight="1"/>
    <row r="14038" ht="20" customHeight="1"/>
    <row r="14039" ht="20" customHeight="1"/>
    <row r="14040" ht="20" customHeight="1"/>
    <row r="14041" ht="20" customHeight="1"/>
    <row r="14042" ht="20" customHeight="1"/>
    <row r="14043" ht="20" customHeight="1"/>
    <row r="14044" ht="20" customHeight="1"/>
    <row r="14045" ht="20" customHeight="1"/>
    <row r="14046" ht="20" customHeight="1"/>
    <row r="14047" ht="20" customHeight="1"/>
    <row r="14048" ht="20" customHeight="1"/>
    <row r="14049" ht="20" customHeight="1"/>
    <row r="14050" ht="20" customHeight="1"/>
    <row r="14051" ht="20" customHeight="1"/>
    <row r="14052" ht="20" customHeight="1"/>
    <row r="14053" ht="20" customHeight="1"/>
    <row r="14054" ht="20" customHeight="1"/>
    <row r="14055" ht="20" customHeight="1"/>
    <row r="14056" ht="20" customHeight="1"/>
    <row r="14057" ht="20" customHeight="1"/>
    <row r="14058" ht="20" customHeight="1"/>
    <row r="14059" ht="20" customHeight="1"/>
    <row r="14060" ht="20" customHeight="1"/>
    <row r="14061" ht="20" customHeight="1"/>
    <row r="14062" ht="20" customHeight="1"/>
    <row r="14063" ht="20" customHeight="1"/>
    <row r="14064" ht="20" customHeight="1"/>
    <row r="14065" ht="20" customHeight="1"/>
    <row r="14066" ht="20" customHeight="1"/>
    <row r="14067" ht="20" customHeight="1"/>
    <row r="14068" ht="20" customHeight="1"/>
    <row r="14069" ht="20" customHeight="1"/>
    <row r="14070" ht="20" customHeight="1"/>
    <row r="14071" ht="20" customHeight="1"/>
    <row r="14072" ht="20" customHeight="1"/>
    <row r="14073" ht="20" customHeight="1"/>
    <row r="14074" ht="20" customHeight="1"/>
    <row r="14075" ht="20" customHeight="1"/>
    <row r="14076" ht="20" customHeight="1"/>
    <row r="14077" ht="20" customHeight="1"/>
    <row r="14078" ht="20" customHeight="1"/>
    <row r="14079" ht="20" customHeight="1"/>
    <row r="14080" ht="20" customHeight="1"/>
    <row r="14081" ht="20" customHeight="1"/>
    <row r="14082" ht="20" customHeight="1"/>
    <row r="14083" ht="20" customHeight="1"/>
    <row r="14084" ht="20" customHeight="1"/>
    <row r="14085" ht="20" customHeight="1"/>
    <row r="14086" ht="20" customHeight="1"/>
    <row r="14087" ht="20" customHeight="1"/>
    <row r="14088" ht="20" customHeight="1"/>
    <row r="14089" ht="20" customHeight="1"/>
    <row r="14090" ht="20" customHeight="1"/>
    <row r="14091" ht="20" customHeight="1"/>
    <row r="14092" ht="20" customHeight="1"/>
    <row r="14093" ht="20" customHeight="1"/>
    <row r="14094" ht="20" customHeight="1"/>
    <row r="14095" ht="20" customHeight="1"/>
    <row r="14096" ht="20" customHeight="1"/>
    <row r="14097" ht="20" customHeight="1"/>
    <row r="14098" ht="20" customHeight="1"/>
    <row r="14099" ht="20" customHeight="1"/>
    <row r="14100" ht="20" customHeight="1"/>
    <row r="14101" ht="20" customHeight="1"/>
    <row r="14102" ht="20" customHeight="1"/>
    <row r="14103" ht="20" customHeight="1"/>
    <row r="14104" ht="20" customHeight="1"/>
    <row r="14105" ht="20" customHeight="1"/>
    <row r="14106" ht="20" customHeight="1"/>
    <row r="14107" ht="20" customHeight="1"/>
    <row r="14108" ht="20" customHeight="1"/>
    <row r="14109" ht="20" customHeight="1"/>
    <row r="14110" ht="20" customHeight="1"/>
    <row r="14111" ht="20" customHeight="1"/>
    <row r="14112" ht="20" customHeight="1"/>
    <row r="14113" ht="20" customHeight="1"/>
    <row r="14114" ht="20" customHeight="1"/>
    <row r="14115" ht="20" customHeight="1"/>
    <row r="14116" ht="20" customHeight="1"/>
    <row r="14117" ht="20" customHeight="1"/>
    <row r="14118" ht="20" customHeight="1"/>
    <row r="14119" ht="20" customHeight="1"/>
    <row r="14120" ht="20" customHeight="1"/>
    <row r="14121" ht="20" customHeight="1"/>
    <row r="14122" ht="20" customHeight="1"/>
    <row r="14123" ht="20" customHeight="1"/>
    <row r="14124" ht="20" customHeight="1"/>
    <row r="14125" ht="20" customHeight="1"/>
    <row r="14126" ht="20" customHeight="1"/>
    <row r="14127" ht="20" customHeight="1"/>
    <row r="14128" ht="20" customHeight="1"/>
    <row r="14129" ht="20" customHeight="1"/>
    <row r="14130" ht="20" customHeight="1"/>
    <row r="14131" ht="20" customHeight="1"/>
    <row r="14132" ht="20" customHeight="1"/>
    <row r="14133" ht="20" customHeight="1"/>
    <row r="14134" ht="20" customHeight="1"/>
    <row r="14135" ht="20" customHeight="1"/>
    <row r="14136" ht="20" customHeight="1"/>
    <row r="14137" ht="20" customHeight="1"/>
    <row r="14138" ht="20" customHeight="1"/>
    <row r="14139" ht="20" customHeight="1"/>
    <row r="14140" ht="20" customHeight="1"/>
    <row r="14141" ht="20" customHeight="1"/>
    <row r="14142" ht="20" customHeight="1"/>
    <row r="14143" ht="20" customHeight="1"/>
    <row r="14144" ht="20" customHeight="1"/>
    <row r="14145" ht="20" customHeight="1"/>
    <row r="14146" ht="20" customHeight="1"/>
    <row r="14147" ht="20" customHeight="1"/>
    <row r="14148" ht="20" customHeight="1"/>
    <row r="14149" ht="20" customHeight="1"/>
    <row r="14150" ht="20" customHeight="1"/>
    <row r="14151" ht="20" customHeight="1"/>
    <row r="14152" ht="20" customHeight="1"/>
    <row r="14153" ht="20" customHeight="1"/>
    <row r="14154" ht="20" customHeight="1"/>
    <row r="14155" ht="20" customHeight="1"/>
    <row r="14156" ht="20" customHeight="1"/>
    <row r="14157" ht="20" customHeight="1"/>
    <row r="14158" ht="20" customHeight="1"/>
    <row r="14159" ht="20" customHeight="1"/>
    <row r="14160" ht="20" customHeight="1"/>
    <row r="14161" ht="20" customHeight="1"/>
    <row r="14162" ht="20" customHeight="1"/>
    <row r="14163" ht="20" customHeight="1"/>
    <row r="14164" ht="20" customHeight="1"/>
    <row r="14165" ht="20" customHeight="1"/>
    <row r="14166" ht="20" customHeight="1"/>
    <row r="14167" ht="20" customHeight="1"/>
    <row r="14168" ht="20" customHeight="1"/>
    <row r="14169" ht="20" customHeight="1"/>
    <row r="14170" ht="20" customHeight="1"/>
    <row r="14171" ht="20" customHeight="1"/>
    <row r="14172" ht="20" customHeight="1"/>
    <row r="14173" ht="20" customHeight="1"/>
    <row r="14174" ht="20" customHeight="1"/>
    <row r="14175" ht="20" customHeight="1"/>
    <row r="14176" ht="20" customHeight="1"/>
    <row r="14177" ht="20" customHeight="1"/>
    <row r="14178" ht="20" customHeight="1"/>
    <row r="14179" ht="20" customHeight="1"/>
    <row r="14180" ht="20" customHeight="1"/>
    <row r="14181" ht="20" customHeight="1"/>
    <row r="14182" ht="20" customHeight="1"/>
    <row r="14183" ht="20" customHeight="1"/>
    <row r="14184" ht="20" customHeight="1"/>
    <row r="14185" ht="20" customHeight="1"/>
    <row r="14186" ht="20" customHeight="1"/>
    <row r="14187" ht="20" customHeight="1"/>
    <row r="14188" ht="20" customHeight="1"/>
    <row r="14189" ht="20" customHeight="1"/>
    <row r="14190" ht="20" customHeight="1"/>
    <row r="14191" ht="20" customHeight="1"/>
    <row r="14192" ht="20" customHeight="1"/>
    <row r="14193" ht="20" customHeight="1"/>
    <row r="14194" ht="20" customHeight="1"/>
    <row r="14195" ht="20" customHeight="1"/>
    <row r="14196" ht="20" customHeight="1"/>
    <row r="14197" ht="20" customHeight="1"/>
    <row r="14198" ht="20" customHeight="1"/>
    <row r="14199" ht="20" customHeight="1"/>
    <row r="14200" ht="20" customHeight="1"/>
    <row r="14201" ht="20" customHeight="1"/>
    <row r="14202" ht="20" customHeight="1"/>
    <row r="14203" ht="20" customHeight="1"/>
    <row r="14204" ht="20" customHeight="1"/>
    <row r="14205" ht="20" customHeight="1"/>
    <row r="14206" ht="20" customHeight="1"/>
    <row r="14207" ht="20" customHeight="1"/>
    <row r="14208" ht="20" customHeight="1"/>
    <row r="14209" ht="20" customHeight="1"/>
    <row r="14210" ht="20" customHeight="1"/>
    <row r="14211" ht="20" customHeight="1"/>
    <row r="14212" ht="20" customHeight="1"/>
    <row r="14213" ht="20" customHeight="1"/>
    <row r="14214" ht="20" customHeight="1"/>
    <row r="14215" ht="20" customHeight="1"/>
    <row r="14216" ht="20" customHeight="1"/>
    <row r="14217" ht="20" customHeight="1"/>
    <row r="14218" ht="20" customHeight="1"/>
    <row r="14219" ht="20" customHeight="1"/>
    <row r="14220" ht="20" customHeight="1"/>
    <row r="14221" ht="20" customHeight="1"/>
    <row r="14222" ht="20" customHeight="1"/>
    <row r="14223" ht="20" customHeight="1"/>
    <row r="14224" ht="20" customHeight="1"/>
    <row r="14225" ht="20" customHeight="1"/>
    <row r="14226" ht="20" customHeight="1"/>
    <row r="14227" ht="20" customHeight="1"/>
    <row r="14228" ht="20" customHeight="1"/>
    <row r="14229" ht="20" customHeight="1"/>
    <row r="14230" ht="20" customHeight="1"/>
    <row r="14231" ht="20" customHeight="1"/>
    <row r="14232" ht="20" customHeight="1"/>
    <row r="14233" ht="20" customHeight="1"/>
    <row r="14234" ht="20" customHeight="1"/>
    <row r="14235" ht="20" customHeight="1"/>
    <row r="14236" ht="20" customHeight="1"/>
    <row r="14237" ht="20" customHeight="1"/>
    <row r="14238" ht="20" customHeight="1"/>
    <row r="14239" ht="20" customHeight="1"/>
    <row r="14240" ht="20" customHeight="1"/>
    <row r="14241" ht="20" customHeight="1"/>
    <row r="14242" ht="20" customHeight="1"/>
    <row r="14243" ht="20" customHeight="1"/>
    <row r="14244" ht="20" customHeight="1"/>
    <row r="14245" ht="20" customHeight="1"/>
    <row r="14246" ht="20" customHeight="1"/>
    <row r="14247" ht="20" customHeight="1"/>
    <row r="14248" ht="20" customHeight="1"/>
    <row r="14249" ht="20" customHeight="1"/>
    <row r="14250" ht="20" customHeight="1"/>
    <row r="14251" ht="20" customHeight="1"/>
    <row r="14252" ht="20" customHeight="1"/>
    <row r="14253" ht="20" customHeight="1"/>
    <row r="14254" ht="20" customHeight="1"/>
    <row r="14255" ht="20" customHeight="1"/>
    <row r="14256" ht="20" customHeight="1"/>
    <row r="14257" ht="20" customHeight="1"/>
    <row r="14258" ht="20" customHeight="1"/>
    <row r="14259" ht="20" customHeight="1"/>
    <row r="14260" ht="20" customHeight="1"/>
    <row r="14261" ht="20" customHeight="1"/>
    <row r="14262" ht="20" customHeight="1"/>
    <row r="14263" ht="20" customHeight="1"/>
    <row r="14264" ht="20" customHeight="1"/>
    <row r="14265" ht="20" customHeight="1"/>
    <row r="14266" ht="20" customHeight="1"/>
    <row r="14267" ht="20" customHeight="1"/>
    <row r="14268" ht="20" customHeight="1"/>
    <row r="14269" ht="20" customHeight="1"/>
    <row r="14270" ht="20" customHeight="1"/>
    <row r="14271" ht="20" customHeight="1"/>
    <row r="14272" ht="20" customHeight="1"/>
    <row r="14273" ht="20" customHeight="1"/>
    <row r="14274" ht="20" customHeight="1"/>
    <row r="14275" ht="20" customHeight="1"/>
    <row r="14276" ht="20" customHeight="1"/>
    <row r="14277" ht="20" customHeight="1"/>
    <row r="14278" ht="20" customHeight="1"/>
    <row r="14279" ht="20" customHeight="1"/>
    <row r="14280" ht="20" customHeight="1"/>
    <row r="14281" ht="20" customHeight="1"/>
    <row r="14282" ht="20" customHeight="1"/>
    <row r="14283" ht="20" customHeight="1"/>
    <row r="14284" ht="20" customHeight="1"/>
    <row r="14285" ht="20" customHeight="1"/>
    <row r="14286" ht="20" customHeight="1"/>
    <row r="14287" ht="20" customHeight="1"/>
    <row r="14288" ht="20" customHeight="1"/>
    <row r="14289" ht="20" customHeight="1"/>
    <row r="14290" ht="20" customHeight="1"/>
    <row r="14291" ht="20" customHeight="1"/>
    <row r="14292" ht="20" customHeight="1"/>
    <row r="14293" ht="20" customHeight="1"/>
    <row r="14294" ht="20" customHeight="1"/>
    <row r="14295" ht="20" customHeight="1"/>
    <row r="14296" ht="20" customHeight="1"/>
    <row r="14297" ht="20" customHeight="1"/>
    <row r="14298" ht="20" customHeight="1"/>
    <row r="14299" ht="20" customHeight="1"/>
    <row r="14300" ht="20" customHeight="1"/>
    <row r="14301" ht="20" customHeight="1"/>
    <row r="14302" ht="20" customHeight="1"/>
    <row r="14303" ht="20" customHeight="1"/>
    <row r="14304" ht="20" customHeight="1"/>
    <row r="14305" ht="20" customHeight="1"/>
    <row r="14306" ht="20" customHeight="1"/>
    <row r="14307" ht="20" customHeight="1"/>
    <row r="14308" ht="20" customHeight="1"/>
    <row r="14309" ht="20" customHeight="1"/>
    <row r="14310" ht="20" customHeight="1"/>
    <row r="14311" ht="20" customHeight="1"/>
    <row r="14312" ht="20" customHeight="1"/>
    <row r="14313" ht="20" customHeight="1"/>
    <row r="14314" ht="20" customHeight="1"/>
    <row r="14315" ht="20" customHeight="1"/>
    <row r="14316" ht="20" customHeight="1"/>
    <row r="14317" ht="20" customHeight="1"/>
    <row r="14318" ht="20" customHeight="1"/>
    <row r="14319" ht="20" customHeight="1"/>
    <row r="14320" ht="20" customHeight="1"/>
    <row r="14321" ht="20" customHeight="1"/>
    <row r="14322" ht="20" customHeight="1"/>
    <row r="14323" ht="20" customHeight="1"/>
    <row r="14324" ht="20" customHeight="1"/>
    <row r="14325" ht="20" customHeight="1"/>
    <row r="14326" ht="20" customHeight="1"/>
    <row r="14327" ht="20" customHeight="1"/>
    <row r="14328" ht="20" customHeight="1"/>
    <row r="14329" ht="20" customHeight="1"/>
    <row r="14330" ht="20" customHeight="1"/>
    <row r="14331" ht="20" customHeight="1"/>
    <row r="14332" ht="20" customHeight="1"/>
    <row r="14333" ht="20" customHeight="1"/>
    <row r="14334" ht="20" customHeight="1"/>
    <row r="14335" ht="20" customHeight="1"/>
    <row r="14336" ht="20" customHeight="1"/>
    <row r="14337" ht="20" customHeight="1"/>
    <row r="14338" ht="20" customHeight="1"/>
    <row r="14339" ht="20" customHeight="1"/>
    <row r="14340" ht="20" customHeight="1"/>
    <row r="14341" ht="20" customHeight="1"/>
    <row r="14342" ht="20" customHeight="1"/>
    <row r="14343" ht="20" customHeight="1"/>
    <row r="14344" ht="20" customHeight="1"/>
    <row r="14345" ht="20" customHeight="1"/>
    <row r="14346" ht="20" customHeight="1"/>
    <row r="14347" ht="20" customHeight="1"/>
    <row r="14348" ht="20" customHeight="1"/>
    <row r="14349" ht="20" customHeight="1"/>
    <row r="14350" ht="20" customHeight="1"/>
    <row r="14351" ht="20" customHeight="1"/>
    <row r="14352" ht="20" customHeight="1"/>
    <row r="14353" ht="20" customHeight="1"/>
    <row r="14354" ht="20" customHeight="1"/>
    <row r="14355" ht="20" customHeight="1"/>
    <row r="14356" ht="20" customHeight="1"/>
    <row r="14357" ht="20" customHeight="1"/>
    <row r="14358" ht="20" customHeight="1"/>
    <row r="14359" ht="20" customHeight="1"/>
    <row r="14360" ht="20" customHeight="1"/>
    <row r="14361" ht="20" customHeight="1"/>
    <row r="14362" ht="20" customHeight="1"/>
    <row r="14363" ht="20" customHeight="1"/>
    <row r="14364" ht="20" customHeight="1"/>
    <row r="14365" ht="20" customHeight="1"/>
    <row r="14366" ht="20" customHeight="1"/>
    <row r="14367" ht="20" customHeight="1"/>
    <row r="14368" ht="20" customHeight="1"/>
    <row r="14369" ht="20" customHeight="1"/>
    <row r="14370" ht="20" customHeight="1"/>
    <row r="14371" ht="20" customHeight="1"/>
    <row r="14372" ht="20" customHeight="1"/>
    <row r="14373" ht="20" customHeight="1"/>
    <row r="14374" ht="20" customHeight="1"/>
    <row r="14375" ht="20" customHeight="1"/>
    <row r="14376" ht="20" customHeight="1"/>
    <row r="14377" ht="20" customHeight="1"/>
    <row r="14378" ht="20" customHeight="1"/>
    <row r="14379" ht="20" customHeight="1"/>
    <row r="14380" ht="20" customHeight="1"/>
    <row r="14381" ht="20" customHeight="1"/>
    <row r="14382" ht="20" customHeight="1"/>
    <row r="14383" ht="20" customHeight="1"/>
    <row r="14384" ht="20" customHeight="1"/>
    <row r="14385" ht="20" customHeight="1"/>
    <row r="14386" ht="20" customHeight="1"/>
    <row r="14387" ht="20" customHeight="1"/>
    <row r="14388" ht="20" customHeight="1"/>
    <row r="14389" ht="20" customHeight="1"/>
    <row r="14390" ht="20" customHeight="1"/>
    <row r="14391" ht="20" customHeight="1"/>
    <row r="14392" ht="20" customHeight="1"/>
    <row r="14393" ht="20" customHeight="1"/>
    <row r="14394" ht="20" customHeight="1"/>
    <row r="14395" ht="20" customHeight="1"/>
    <row r="14396" ht="20" customHeight="1"/>
    <row r="14397" ht="20" customHeight="1"/>
    <row r="14398" ht="20" customHeight="1"/>
    <row r="14399" ht="20" customHeight="1"/>
    <row r="14400" ht="20" customHeight="1"/>
    <row r="14401" ht="20" customHeight="1"/>
    <row r="14402" ht="20" customHeight="1"/>
    <row r="14403" ht="20" customHeight="1"/>
    <row r="14404" ht="20" customHeight="1"/>
    <row r="14405" ht="20" customHeight="1"/>
    <row r="14406" ht="20" customHeight="1"/>
    <row r="14407" ht="20" customHeight="1"/>
    <row r="14408" ht="20" customHeight="1"/>
    <row r="14409" ht="20" customHeight="1"/>
    <row r="14410" ht="20" customHeight="1"/>
    <row r="14411" ht="20" customHeight="1"/>
    <row r="14412" ht="20" customHeight="1"/>
    <row r="14413" ht="20" customHeight="1"/>
    <row r="14414" ht="20" customHeight="1"/>
    <row r="14415" ht="20" customHeight="1"/>
    <row r="14416" ht="20" customHeight="1"/>
    <row r="14417" ht="20" customHeight="1"/>
    <row r="14418" ht="20" customHeight="1"/>
    <row r="14419" ht="20" customHeight="1"/>
    <row r="14420" ht="20" customHeight="1"/>
    <row r="14421" ht="20" customHeight="1"/>
    <row r="14422" ht="20" customHeight="1"/>
    <row r="14423" ht="20" customHeight="1"/>
    <row r="14424" ht="20" customHeight="1"/>
    <row r="14425" ht="20" customHeight="1"/>
    <row r="14426" ht="20" customHeight="1"/>
    <row r="14427" ht="20" customHeight="1"/>
    <row r="14428" ht="20" customHeight="1"/>
    <row r="14429" ht="20" customHeight="1"/>
    <row r="14430" ht="20" customHeight="1"/>
    <row r="14431" ht="20" customHeight="1"/>
    <row r="14432" ht="20" customHeight="1"/>
    <row r="14433" ht="20" customHeight="1"/>
    <row r="14434" ht="20" customHeight="1"/>
    <row r="14435" ht="20" customHeight="1"/>
    <row r="14436" ht="20" customHeight="1"/>
    <row r="14437" ht="20" customHeight="1"/>
    <row r="14438" ht="20" customHeight="1"/>
    <row r="14439" ht="20" customHeight="1"/>
    <row r="14440" ht="20" customHeight="1"/>
    <row r="14441" ht="20" customHeight="1"/>
    <row r="14442" ht="20" customHeight="1"/>
    <row r="14443" ht="20" customHeight="1"/>
    <row r="14444" ht="20" customHeight="1"/>
    <row r="14445" ht="20" customHeight="1"/>
    <row r="14446" ht="20" customHeight="1"/>
    <row r="14447" ht="20" customHeight="1"/>
    <row r="14448" ht="20" customHeight="1"/>
    <row r="14449" ht="20" customHeight="1"/>
    <row r="14450" ht="20" customHeight="1"/>
    <row r="14451" ht="20" customHeight="1"/>
    <row r="14452" ht="20" customHeight="1"/>
    <row r="14453" ht="20" customHeight="1"/>
    <row r="14454" ht="20" customHeight="1"/>
    <row r="14455" ht="20" customHeight="1"/>
    <row r="14456" ht="20" customHeight="1"/>
    <row r="14457" ht="20" customHeight="1"/>
    <row r="14458" ht="20" customHeight="1"/>
    <row r="14459" ht="20" customHeight="1"/>
    <row r="14460" ht="20" customHeight="1"/>
    <row r="14461" ht="20" customHeight="1"/>
    <row r="14462" ht="20" customHeight="1"/>
    <row r="14463" ht="20" customHeight="1"/>
    <row r="14464" ht="20" customHeight="1"/>
    <row r="14465" ht="20" customHeight="1"/>
    <row r="14466" ht="20" customHeight="1"/>
    <row r="14467" ht="20" customHeight="1"/>
    <row r="14468" ht="20" customHeight="1"/>
    <row r="14469" ht="20" customHeight="1"/>
    <row r="14470" ht="20" customHeight="1"/>
    <row r="14471" ht="20" customHeight="1"/>
    <row r="14472" ht="20" customHeight="1"/>
    <row r="14473" ht="20" customHeight="1"/>
    <row r="14474" ht="20" customHeight="1"/>
    <row r="14475" ht="20" customHeight="1"/>
    <row r="14476" ht="20" customHeight="1"/>
    <row r="14477" ht="20" customHeight="1"/>
    <row r="14478" ht="20" customHeight="1"/>
    <row r="14479" ht="20" customHeight="1"/>
    <row r="14480" ht="20" customHeight="1"/>
    <row r="14481" ht="20" customHeight="1"/>
    <row r="14482" ht="20" customHeight="1"/>
    <row r="14483" ht="20" customHeight="1"/>
    <row r="14484" ht="20" customHeight="1"/>
    <row r="14485" ht="20" customHeight="1"/>
    <row r="14486" ht="20" customHeight="1"/>
    <row r="14487" ht="20" customHeight="1"/>
    <row r="14488" ht="20" customHeight="1"/>
    <row r="14489" ht="20" customHeight="1"/>
    <row r="14490" ht="20" customHeight="1"/>
    <row r="14491" ht="20" customHeight="1"/>
    <row r="14492" ht="20" customHeight="1"/>
    <row r="14493" ht="20" customHeight="1"/>
    <row r="14494" ht="20" customHeight="1"/>
    <row r="14495" ht="20" customHeight="1"/>
    <row r="14496" ht="20" customHeight="1"/>
    <row r="14497" ht="20" customHeight="1"/>
    <row r="14498" ht="20" customHeight="1"/>
    <row r="14499" ht="20" customHeight="1"/>
    <row r="14500" ht="20" customHeight="1"/>
    <row r="14501" ht="20" customHeight="1"/>
    <row r="14502" ht="20" customHeight="1"/>
    <row r="14503" ht="20" customHeight="1"/>
    <row r="14504" ht="20" customHeight="1"/>
    <row r="14505" ht="20" customHeight="1"/>
    <row r="14506" ht="20" customHeight="1"/>
    <row r="14507" ht="20" customHeight="1"/>
    <row r="14508" ht="20" customHeight="1"/>
    <row r="14509" ht="20" customHeight="1"/>
    <row r="14510" ht="20" customHeight="1"/>
    <row r="14511" ht="20" customHeight="1"/>
    <row r="14512" ht="20" customHeight="1"/>
    <row r="14513" ht="20" customHeight="1"/>
    <row r="14514" ht="20" customHeight="1"/>
    <row r="14515" ht="20" customHeight="1"/>
    <row r="14516" ht="20" customHeight="1"/>
    <row r="14517" ht="20" customHeight="1"/>
    <row r="14518" ht="20" customHeight="1"/>
    <row r="14519" ht="20" customHeight="1"/>
    <row r="14520" ht="20" customHeight="1"/>
    <row r="14521" ht="20" customHeight="1"/>
    <row r="14522" ht="20" customHeight="1"/>
    <row r="14523" ht="20" customHeight="1"/>
    <row r="14524" ht="20" customHeight="1"/>
    <row r="14525" ht="20" customHeight="1"/>
    <row r="14526" ht="20" customHeight="1"/>
    <row r="14527" ht="20" customHeight="1"/>
    <row r="14528" ht="20" customHeight="1"/>
    <row r="14529" ht="20" customHeight="1"/>
    <row r="14530" ht="20" customHeight="1"/>
    <row r="14531" ht="20" customHeight="1"/>
    <row r="14532" ht="20" customHeight="1"/>
    <row r="14533" ht="20" customHeight="1"/>
    <row r="14534" ht="20" customHeight="1"/>
    <row r="14535" ht="20" customHeight="1"/>
    <row r="14536" ht="20" customHeight="1"/>
    <row r="14537" ht="20" customHeight="1"/>
    <row r="14538" ht="20" customHeight="1"/>
    <row r="14539" ht="20" customHeight="1"/>
    <row r="14540" ht="20" customHeight="1"/>
    <row r="14541" ht="20" customHeight="1"/>
    <row r="14542" ht="20" customHeight="1"/>
    <row r="14543" ht="20" customHeight="1"/>
    <row r="14544" ht="20" customHeight="1"/>
    <row r="14545" ht="20" customHeight="1"/>
    <row r="14546" ht="20" customHeight="1"/>
    <row r="14547" ht="20" customHeight="1"/>
    <row r="14548" ht="20" customHeight="1"/>
    <row r="14549" ht="20" customHeight="1"/>
    <row r="14550" ht="20" customHeight="1"/>
    <row r="14551" ht="20" customHeight="1"/>
    <row r="14552" ht="20" customHeight="1"/>
    <row r="14553" ht="20" customHeight="1"/>
    <row r="14554" ht="20" customHeight="1"/>
    <row r="14555" ht="20" customHeight="1"/>
    <row r="14556" ht="20" customHeight="1"/>
    <row r="14557" ht="20" customHeight="1"/>
    <row r="14558" ht="20" customHeight="1"/>
    <row r="14559" ht="20" customHeight="1"/>
    <row r="14560" ht="20" customHeight="1"/>
    <row r="14561" ht="20" customHeight="1"/>
    <row r="14562" ht="20" customHeight="1"/>
    <row r="14563" ht="20" customHeight="1"/>
    <row r="14564" ht="20" customHeight="1"/>
    <row r="14565" ht="20" customHeight="1"/>
    <row r="14566" ht="20" customHeight="1"/>
    <row r="14567" ht="20" customHeight="1"/>
    <row r="14568" ht="20" customHeight="1"/>
    <row r="14569" ht="20" customHeight="1"/>
    <row r="14570" ht="20" customHeight="1"/>
    <row r="14571" ht="20" customHeight="1"/>
    <row r="14572" ht="20" customHeight="1"/>
    <row r="14573" ht="20" customHeight="1"/>
    <row r="14574" ht="20" customHeight="1"/>
    <row r="14575" ht="20" customHeight="1"/>
    <row r="14576" ht="20" customHeight="1"/>
    <row r="14577" ht="20" customHeight="1"/>
    <row r="14578" ht="20" customHeight="1"/>
    <row r="14579" ht="20" customHeight="1"/>
    <row r="14580" ht="20" customHeight="1"/>
    <row r="14581" ht="20" customHeight="1"/>
    <row r="14582" ht="20" customHeight="1"/>
    <row r="14583" ht="20" customHeight="1"/>
    <row r="14584" ht="20" customHeight="1"/>
    <row r="14585" ht="20" customHeight="1"/>
    <row r="14586" ht="20" customHeight="1"/>
    <row r="14587" ht="20" customHeight="1"/>
    <row r="14588" ht="20" customHeight="1"/>
    <row r="14589" ht="20" customHeight="1"/>
    <row r="14590" ht="20" customHeight="1"/>
    <row r="14591" ht="20" customHeight="1"/>
    <row r="14592" ht="20" customHeight="1"/>
    <row r="14593" ht="20" customHeight="1"/>
    <row r="14594" ht="20" customHeight="1"/>
    <row r="14595" ht="20" customHeight="1"/>
    <row r="14596" ht="20" customHeight="1"/>
    <row r="14597" ht="20" customHeight="1"/>
    <row r="14598" ht="20" customHeight="1"/>
    <row r="14599" ht="20" customHeight="1"/>
    <row r="14600" ht="20" customHeight="1"/>
    <row r="14601" ht="20" customHeight="1"/>
    <row r="14602" ht="20" customHeight="1"/>
    <row r="14603" ht="20" customHeight="1"/>
    <row r="14604" ht="20" customHeight="1"/>
    <row r="14605" ht="20" customHeight="1"/>
    <row r="14606" ht="20" customHeight="1"/>
    <row r="14607" ht="20" customHeight="1"/>
    <row r="14608" ht="20" customHeight="1"/>
    <row r="14609" ht="20" customHeight="1"/>
    <row r="14610" ht="20" customHeight="1"/>
    <row r="14611" ht="20" customHeight="1"/>
    <row r="14612" ht="20" customHeight="1"/>
    <row r="14613" ht="20" customHeight="1"/>
    <row r="14614" ht="20" customHeight="1"/>
    <row r="14615" ht="20" customHeight="1"/>
    <row r="14616" ht="20" customHeight="1"/>
    <row r="14617" ht="20" customHeight="1"/>
    <row r="14618" ht="20" customHeight="1"/>
    <row r="14619" ht="20" customHeight="1"/>
    <row r="14620" ht="20" customHeight="1"/>
    <row r="14621" ht="20" customHeight="1"/>
    <row r="14622" ht="20" customHeight="1"/>
    <row r="14623" ht="20" customHeight="1"/>
    <row r="14624" ht="20" customHeight="1"/>
    <row r="14625" ht="20" customHeight="1"/>
    <row r="14626" ht="20" customHeight="1"/>
    <row r="14627" ht="20" customHeight="1"/>
    <row r="14628" ht="20" customHeight="1"/>
    <row r="14629" ht="20" customHeight="1"/>
    <row r="14630" ht="20" customHeight="1"/>
    <row r="14631" ht="20" customHeight="1"/>
    <row r="14632" ht="20" customHeight="1"/>
    <row r="14633" ht="20" customHeight="1"/>
    <row r="14634" ht="20" customHeight="1"/>
    <row r="14635" ht="20" customHeight="1"/>
    <row r="14636" ht="20" customHeight="1"/>
    <row r="14637" ht="20" customHeight="1"/>
    <row r="14638" ht="20" customHeight="1"/>
    <row r="14639" ht="20" customHeight="1"/>
    <row r="14640" ht="20" customHeight="1"/>
    <row r="14641" ht="20" customHeight="1"/>
    <row r="14642" ht="20" customHeight="1"/>
    <row r="14643" ht="20" customHeight="1"/>
    <row r="14644" ht="20" customHeight="1"/>
    <row r="14645" ht="20" customHeight="1"/>
    <row r="14646" ht="20" customHeight="1"/>
    <row r="14647" ht="20" customHeight="1"/>
    <row r="14648" ht="20" customHeight="1"/>
    <row r="14649" ht="20" customHeight="1"/>
    <row r="14650" ht="20" customHeight="1"/>
    <row r="14651" ht="20" customHeight="1"/>
    <row r="14652" ht="20" customHeight="1"/>
    <row r="14653" ht="20" customHeight="1"/>
    <row r="14654" ht="20" customHeight="1"/>
    <row r="14655" ht="20" customHeight="1"/>
    <row r="14656" ht="20" customHeight="1"/>
    <row r="14657" ht="20" customHeight="1"/>
    <row r="14658" ht="20" customHeight="1"/>
    <row r="14659" ht="20" customHeight="1"/>
    <row r="14660" ht="20" customHeight="1"/>
    <row r="14661" ht="20" customHeight="1"/>
    <row r="14662" ht="20" customHeight="1"/>
    <row r="14663" ht="20" customHeight="1"/>
    <row r="14664" ht="20" customHeight="1"/>
    <row r="14665" ht="20" customHeight="1"/>
    <row r="14666" ht="20" customHeight="1"/>
    <row r="14667" ht="20" customHeight="1"/>
    <row r="14668" ht="20" customHeight="1"/>
    <row r="14669" ht="20" customHeight="1"/>
    <row r="14670" ht="20" customHeight="1"/>
    <row r="14671" ht="20" customHeight="1"/>
    <row r="14672" ht="20" customHeight="1"/>
    <row r="14673" ht="20" customHeight="1"/>
    <row r="14674" ht="20" customHeight="1"/>
    <row r="14675" ht="20" customHeight="1"/>
    <row r="14676" ht="20" customHeight="1"/>
    <row r="14677" ht="20" customHeight="1"/>
    <row r="14678" ht="20" customHeight="1"/>
    <row r="14679" ht="20" customHeight="1"/>
    <row r="14680" ht="20" customHeight="1"/>
    <row r="14681" ht="20" customHeight="1"/>
    <row r="14682" ht="20" customHeight="1"/>
    <row r="14683" ht="20" customHeight="1"/>
    <row r="14684" ht="20" customHeight="1"/>
    <row r="14685" ht="20" customHeight="1"/>
    <row r="14686" ht="20" customHeight="1"/>
    <row r="14687" ht="20" customHeight="1"/>
    <row r="14688" ht="20" customHeight="1"/>
    <row r="14689" ht="20" customHeight="1"/>
    <row r="14690" ht="20" customHeight="1"/>
    <row r="14691" ht="20" customHeight="1"/>
    <row r="14692" ht="20" customHeight="1"/>
    <row r="14693" ht="20" customHeight="1"/>
    <row r="14694" ht="20" customHeight="1"/>
    <row r="14695" ht="20" customHeight="1"/>
    <row r="14696" ht="20" customHeight="1"/>
    <row r="14697" ht="20" customHeight="1"/>
    <row r="14698" ht="20" customHeight="1"/>
    <row r="14699" ht="20" customHeight="1"/>
    <row r="14700" ht="20" customHeight="1"/>
    <row r="14701" ht="20" customHeight="1"/>
    <row r="14702" ht="20" customHeight="1"/>
    <row r="14703" ht="20" customHeight="1"/>
    <row r="14704" ht="20" customHeight="1"/>
    <row r="14705" ht="20" customHeight="1"/>
    <row r="14706" ht="20" customHeight="1"/>
    <row r="14707" ht="20" customHeight="1"/>
    <row r="14708" ht="20" customHeight="1"/>
    <row r="14709" ht="20" customHeight="1"/>
    <row r="14710" ht="20" customHeight="1"/>
    <row r="14711" ht="20" customHeight="1"/>
    <row r="14712" ht="20" customHeight="1"/>
    <row r="14713" ht="20" customHeight="1"/>
    <row r="14714" ht="20" customHeight="1"/>
    <row r="14715" ht="20" customHeight="1"/>
    <row r="14716" ht="20" customHeight="1"/>
    <row r="14717" ht="20" customHeight="1"/>
    <row r="14718" ht="20" customHeight="1"/>
    <row r="14719" ht="20" customHeight="1"/>
    <row r="14720" ht="20" customHeight="1"/>
    <row r="14721" ht="20" customHeight="1"/>
    <row r="14722" ht="20" customHeight="1"/>
    <row r="14723" ht="20" customHeight="1"/>
    <row r="14724" ht="20" customHeight="1"/>
    <row r="14725" ht="20" customHeight="1"/>
    <row r="14726" ht="20" customHeight="1"/>
    <row r="14727" ht="20" customHeight="1"/>
    <row r="14728" ht="20" customHeight="1"/>
    <row r="14729" ht="20" customHeight="1"/>
    <row r="14730" ht="20" customHeight="1"/>
    <row r="14731" ht="20" customHeight="1"/>
    <row r="14732" ht="20" customHeight="1"/>
    <row r="14733" ht="20" customHeight="1"/>
    <row r="14734" ht="20" customHeight="1"/>
    <row r="14735" ht="20" customHeight="1"/>
    <row r="14736" ht="20" customHeight="1"/>
    <row r="14737" ht="20" customHeight="1"/>
    <row r="14738" ht="20" customHeight="1"/>
    <row r="14739" ht="20" customHeight="1"/>
    <row r="14740" ht="20" customHeight="1"/>
    <row r="14741" ht="20" customHeight="1"/>
    <row r="14742" ht="20" customHeight="1"/>
    <row r="14743" ht="20" customHeight="1"/>
    <row r="14744" ht="20" customHeight="1"/>
    <row r="14745" ht="20" customHeight="1"/>
    <row r="14746" ht="20" customHeight="1"/>
    <row r="14747" ht="20" customHeight="1"/>
    <row r="14748" ht="20" customHeight="1"/>
    <row r="14749" ht="20" customHeight="1"/>
    <row r="14750" ht="20" customHeight="1"/>
    <row r="14751" ht="20" customHeight="1"/>
    <row r="14752" ht="20" customHeight="1"/>
    <row r="14753" ht="20" customHeight="1"/>
    <row r="14754" ht="20" customHeight="1"/>
    <row r="14755" ht="20" customHeight="1"/>
    <row r="14756" ht="20" customHeight="1"/>
    <row r="14757" ht="20" customHeight="1"/>
    <row r="14758" ht="20" customHeight="1"/>
    <row r="14759" ht="20" customHeight="1"/>
    <row r="14760" ht="20" customHeight="1"/>
    <row r="14761" ht="20" customHeight="1"/>
    <row r="14762" ht="20" customHeight="1"/>
    <row r="14763" ht="20" customHeight="1"/>
    <row r="14764" ht="20" customHeight="1"/>
    <row r="14765" ht="20" customHeight="1"/>
    <row r="14766" ht="20" customHeight="1"/>
    <row r="14767" ht="20" customHeight="1"/>
    <row r="14768" ht="20" customHeight="1"/>
    <row r="14769" ht="20" customHeight="1"/>
    <row r="14770" ht="20" customHeight="1"/>
    <row r="14771" ht="20" customHeight="1"/>
    <row r="14772" ht="20" customHeight="1"/>
    <row r="14773" ht="20" customHeight="1"/>
    <row r="14774" ht="20" customHeight="1"/>
    <row r="14775" ht="20" customHeight="1"/>
    <row r="14776" ht="20" customHeight="1"/>
    <row r="14777" ht="20" customHeight="1"/>
    <row r="14778" ht="20" customHeight="1"/>
    <row r="14779" ht="20" customHeight="1"/>
    <row r="14780" ht="20" customHeight="1"/>
    <row r="14781" ht="20" customHeight="1"/>
    <row r="14782" ht="20" customHeight="1"/>
    <row r="14783" ht="20" customHeight="1"/>
    <row r="14784" ht="20" customHeight="1"/>
    <row r="14785" ht="20" customHeight="1"/>
    <row r="14786" ht="20" customHeight="1"/>
    <row r="14787" ht="20" customHeight="1"/>
    <row r="14788" ht="20" customHeight="1"/>
    <row r="14789" ht="20" customHeight="1"/>
    <row r="14790" ht="20" customHeight="1"/>
    <row r="14791" ht="20" customHeight="1"/>
    <row r="14792" ht="20" customHeight="1"/>
    <row r="14793" ht="20" customHeight="1"/>
    <row r="14794" ht="20" customHeight="1"/>
    <row r="14795" ht="20" customHeight="1"/>
    <row r="14796" ht="20" customHeight="1"/>
    <row r="14797" ht="20" customHeight="1"/>
    <row r="14798" ht="20" customHeight="1"/>
    <row r="14799" ht="20" customHeight="1"/>
    <row r="14800" ht="20" customHeight="1"/>
    <row r="14801" ht="20" customHeight="1"/>
    <row r="14802" ht="20" customHeight="1"/>
    <row r="14803" ht="20" customHeight="1"/>
    <row r="14804" ht="20" customHeight="1"/>
    <row r="14805" ht="20" customHeight="1"/>
    <row r="14806" ht="20" customHeight="1"/>
    <row r="14807" ht="20" customHeight="1"/>
    <row r="14808" ht="20" customHeight="1"/>
    <row r="14809" ht="20" customHeight="1"/>
    <row r="14810" ht="20" customHeight="1"/>
    <row r="14811" ht="20" customHeight="1"/>
    <row r="14812" ht="20" customHeight="1"/>
    <row r="14813" ht="20" customHeight="1"/>
    <row r="14814" ht="20" customHeight="1"/>
    <row r="14815" ht="20" customHeight="1"/>
    <row r="14816" ht="20" customHeight="1"/>
    <row r="14817" ht="20" customHeight="1"/>
    <row r="14818" ht="20" customHeight="1"/>
    <row r="14819" ht="20" customHeight="1"/>
    <row r="14820" ht="20" customHeight="1"/>
    <row r="14821" ht="20" customHeight="1"/>
    <row r="14822" ht="20" customHeight="1"/>
    <row r="14823" ht="20" customHeight="1"/>
    <row r="14824" ht="20" customHeight="1"/>
    <row r="14825" ht="20" customHeight="1"/>
    <row r="14826" ht="20" customHeight="1"/>
    <row r="14827" ht="20" customHeight="1"/>
    <row r="14828" ht="20" customHeight="1"/>
    <row r="14829" ht="20" customHeight="1"/>
    <row r="14830" ht="20" customHeight="1"/>
    <row r="14831" ht="20" customHeight="1"/>
    <row r="14832" ht="20" customHeight="1"/>
    <row r="14833" ht="20" customHeight="1"/>
    <row r="14834" ht="20" customHeight="1"/>
    <row r="14835" ht="20" customHeight="1"/>
    <row r="14836" ht="20" customHeight="1"/>
    <row r="14837" ht="20" customHeight="1"/>
    <row r="14838" ht="20" customHeight="1"/>
    <row r="14839" ht="20" customHeight="1"/>
    <row r="14840" ht="20" customHeight="1"/>
    <row r="14841" ht="20" customHeight="1"/>
    <row r="14842" ht="20" customHeight="1"/>
    <row r="14843" ht="20" customHeight="1"/>
    <row r="14844" ht="20" customHeight="1"/>
    <row r="14845" ht="20" customHeight="1"/>
    <row r="14846" ht="20" customHeight="1"/>
    <row r="14847" ht="20" customHeight="1"/>
    <row r="14848" ht="20" customHeight="1"/>
    <row r="14849" ht="20" customHeight="1"/>
    <row r="14850" ht="20" customHeight="1"/>
    <row r="14851" ht="20" customHeight="1"/>
    <row r="14852" ht="20" customHeight="1"/>
    <row r="14853" ht="20" customHeight="1"/>
    <row r="14854" ht="20" customHeight="1"/>
    <row r="14855" ht="20" customHeight="1"/>
    <row r="14856" ht="20" customHeight="1"/>
    <row r="14857" ht="20" customHeight="1"/>
    <row r="14858" ht="20" customHeight="1"/>
    <row r="14859" ht="20" customHeight="1"/>
    <row r="14860" ht="20" customHeight="1"/>
    <row r="14861" ht="20" customHeight="1"/>
    <row r="14862" ht="20" customHeight="1"/>
    <row r="14863" ht="20" customHeight="1"/>
    <row r="14864" ht="20" customHeight="1"/>
    <row r="14865" ht="20" customHeight="1"/>
    <row r="14866" ht="20" customHeight="1"/>
    <row r="14867" ht="20" customHeight="1"/>
    <row r="14868" ht="20" customHeight="1"/>
    <row r="14869" ht="20" customHeight="1"/>
    <row r="14870" ht="20" customHeight="1"/>
    <row r="14871" ht="20" customHeight="1"/>
    <row r="14872" ht="20" customHeight="1"/>
    <row r="14873" ht="20" customHeight="1"/>
    <row r="14874" ht="20" customHeight="1"/>
    <row r="14875" ht="20" customHeight="1"/>
    <row r="14876" ht="20" customHeight="1"/>
    <row r="14877" ht="20" customHeight="1"/>
    <row r="14878" ht="20" customHeight="1"/>
    <row r="14879" ht="20" customHeight="1"/>
    <row r="14880" ht="20" customHeight="1"/>
    <row r="14881" ht="20" customHeight="1"/>
    <row r="14882" ht="20" customHeight="1"/>
    <row r="14883" ht="20" customHeight="1"/>
    <row r="14884" ht="20" customHeight="1"/>
    <row r="14885" ht="20" customHeight="1"/>
    <row r="14886" ht="20" customHeight="1"/>
    <row r="14887" ht="20" customHeight="1"/>
    <row r="14888" ht="20" customHeight="1"/>
    <row r="14889" ht="20" customHeight="1"/>
    <row r="14890" ht="20" customHeight="1"/>
    <row r="14891" ht="20" customHeight="1"/>
    <row r="14892" ht="20" customHeight="1"/>
    <row r="14893" ht="20" customHeight="1"/>
    <row r="14894" ht="20" customHeight="1"/>
    <row r="14895" ht="20" customHeight="1"/>
    <row r="14896" ht="20" customHeight="1"/>
    <row r="14897" ht="20" customHeight="1"/>
    <row r="14898" ht="20" customHeight="1"/>
    <row r="14899" ht="20" customHeight="1"/>
    <row r="14900" ht="20" customHeight="1"/>
    <row r="14901" ht="20" customHeight="1"/>
    <row r="14902" ht="20" customHeight="1"/>
    <row r="14903" ht="20" customHeight="1"/>
    <row r="14904" ht="20" customHeight="1"/>
    <row r="14905" ht="20" customHeight="1"/>
    <row r="14906" ht="20" customHeight="1"/>
    <row r="14907" ht="20" customHeight="1"/>
    <row r="14908" ht="20" customHeight="1"/>
    <row r="14909" ht="20" customHeight="1"/>
    <row r="14910" ht="20" customHeight="1"/>
    <row r="14911" ht="20" customHeight="1"/>
    <row r="14912" ht="20" customHeight="1"/>
    <row r="14913" ht="20" customHeight="1"/>
    <row r="14914" ht="20" customHeight="1"/>
    <row r="14915" ht="20" customHeight="1"/>
    <row r="14916" ht="20" customHeight="1"/>
    <row r="14917" ht="20" customHeight="1"/>
    <row r="14918" ht="20" customHeight="1"/>
    <row r="14919" ht="20" customHeight="1"/>
    <row r="14920" ht="20" customHeight="1"/>
    <row r="14921" ht="20" customHeight="1"/>
    <row r="14922" ht="20" customHeight="1"/>
    <row r="14923" ht="20" customHeight="1"/>
    <row r="14924" ht="20" customHeight="1"/>
    <row r="14925" ht="20" customHeight="1"/>
    <row r="14926" ht="20" customHeight="1"/>
    <row r="14927" ht="20" customHeight="1"/>
    <row r="14928" ht="20" customHeight="1"/>
    <row r="14929" ht="20" customHeight="1"/>
    <row r="14930" ht="20" customHeight="1"/>
    <row r="14931" ht="20" customHeight="1"/>
    <row r="14932" ht="20" customHeight="1"/>
    <row r="14933" ht="20" customHeight="1"/>
    <row r="14934" ht="20" customHeight="1"/>
    <row r="14935" ht="20" customHeight="1"/>
    <row r="14936" ht="20" customHeight="1"/>
    <row r="14937" ht="20" customHeight="1"/>
    <row r="14938" ht="20" customHeight="1"/>
    <row r="14939" ht="20" customHeight="1"/>
    <row r="14940" ht="20" customHeight="1"/>
    <row r="14941" ht="20" customHeight="1"/>
    <row r="14942" ht="20" customHeight="1"/>
    <row r="14943" ht="20" customHeight="1"/>
    <row r="14944" ht="20" customHeight="1"/>
    <row r="14945" ht="20" customHeight="1"/>
    <row r="14946" ht="20" customHeight="1"/>
    <row r="14947" ht="20" customHeight="1"/>
    <row r="14948" ht="20" customHeight="1"/>
    <row r="14949" ht="20" customHeight="1"/>
    <row r="14950" ht="20" customHeight="1"/>
    <row r="14951" ht="20" customHeight="1"/>
    <row r="14952" ht="20" customHeight="1"/>
    <row r="14953" ht="20" customHeight="1"/>
    <row r="14954" ht="20" customHeight="1"/>
    <row r="14955" ht="20" customHeight="1"/>
    <row r="14956" ht="20" customHeight="1"/>
    <row r="14957" ht="20" customHeight="1"/>
    <row r="14958" ht="20" customHeight="1"/>
    <row r="14959" ht="20" customHeight="1"/>
    <row r="14960" ht="20" customHeight="1"/>
    <row r="14961" ht="20" customHeight="1"/>
    <row r="14962" ht="20" customHeight="1"/>
    <row r="14963" ht="20" customHeight="1"/>
    <row r="14964" ht="20" customHeight="1"/>
    <row r="14965" ht="20" customHeight="1"/>
    <row r="14966" ht="20" customHeight="1"/>
    <row r="14967" ht="20" customHeight="1"/>
    <row r="14968" ht="20" customHeight="1"/>
    <row r="14969" ht="20" customHeight="1"/>
    <row r="14970" ht="20" customHeight="1"/>
    <row r="14971" ht="20" customHeight="1"/>
    <row r="14972" ht="20" customHeight="1"/>
    <row r="14973" ht="20" customHeight="1"/>
    <row r="14974" ht="20" customHeight="1"/>
    <row r="14975" ht="20" customHeight="1"/>
    <row r="14976" ht="20" customHeight="1"/>
    <row r="14977" ht="20" customHeight="1"/>
    <row r="14978" ht="20" customHeight="1"/>
    <row r="14979" ht="20" customHeight="1"/>
    <row r="14980" ht="20" customHeight="1"/>
    <row r="14981" ht="20" customHeight="1"/>
    <row r="14982" ht="20" customHeight="1"/>
    <row r="14983" ht="20" customHeight="1"/>
    <row r="14984" ht="20" customHeight="1"/>
    <row r="14985" ht="20" customHeight="1"/>
    <row r="14986" ht="20" customHeight="1"/>
    <row r="14987" ht="20" customHeight="1"/>
    <row r="14988" ht="20" customHeight="1"/>
    <row r="14989" ht="20" customHeight="1"/>
    <row r="14990" ht="20" customHeight="1"/>
    <row r="14991" ht="20" customHeight="1"/>
    <row r="14992" ht="20" customHeight="1"/>
    <row r="14993" ht="20" customHeight="1"/>
    <row r="14994" ht="20" customHeight="1"/>
    <row r="14995" ht="20" customHeight="1"/>
    <row r="14996" ht="20" customHeight="1"/>
    <row r="14997" ht="20" customHeight="1"/>
    <row r="14998" ht="20" customHeight="1"/>
    <row r="14999" ht="20" customHeight="1"/>
    <row r="15000" ht="20" customHeight="1"/>
    <row r="15001" ht="20" customHeight="1"/>
    <row r="15002" ht="20" customHeight="1"/>
    <row r="15003" ht="20" customHeight="1"/>
    <row r="15004" ht="20" customHeight="1"/>
    <row r="15005" ht="20" customHeight="1"/>
    <row r="15006" ht="20" customHeight="1"/>
    <row r="15007" ht="20" customHeight="1"/>
    <row r="15008" ht="20" customHeight="1"/>
    <row r="15009" ht="20" customHeight="1"/>
    <row r="15010" ht="20" customHeight="1"/>
    <row r="15011" ht="20" customHeight="1"/>
    <row r="15012" ht="20" customHeight="1"/>
    <row r="15013" ht="20" customHeight="1"/>
    <row r="15014" ht="20" customHeight="1"/>
    <row r="15015" ht="20" customHeight="1"/>
    <row r="15016" ht="20" customHeight="1"/>
    <row r="15017" ht="20" customHeight="1"/>
    <row r="15018" ht="20" customHeight="1"/>
    <row r="15019" ht="20" customHeight="1"/>
    <row r="15020" ht="20" customHeight="1"/>
    <row r="15021" ht="20" customHeight="1"/>
    <row r="15022" ht="20" customHeight="1"/>
    <row r="15023" ht="20" customHeight="1"/>
    <row r="15024" ht="20" customHeight="1"/>
    <row r="15025" ht="20" customHeight="1"/>
    <row r="15026" ht="20" customHeight="1"/>
    <row r="15027" ht="20" customHeight="1"/>
    <row r="15028" ht="20" customHeight="1"/>
    <row r="15029" ht="20" customHeight="1"/>
    <row r="15030" ht="20" customHeight="1"/>
    <row r="15031" ht="20" customHeight="1"/>
    <row r="15032" ht="20" customHeight="1"/>
    <row r="15033" ht="20" customHeight="1"/>
    <row r="15034" ht="20" customHeight="1"/>
    <row r="15035" ht="20" customHeight="1"/>
    <row r="15036" ht="20" customHeight="1"/>
    <row r="15037" ht="20" customHeight="1"/>
    <row r="15038" ht="20" customHeight="1"/>
    <row r="15039" ht="20" customHeight="1"/>
    <row r="15040" ht="20" customHeight="1"/>
    <row r="15041" ht="20" customHeight="1"/>
    <row r="15042" ht="20" customHeight="1"/>
    <row r="15043" ht="20" customHeight="1"/>
    <row r="15044" ht="20" customHeight="1"/>
    <row r="15045" ht="20" customHeight="1"/>
    <row r="15046" ht="20" customHeight="1"/>
    <row r="15047" ht="20" customHeight="1"/>
    <row r="15048" ht="20" customHeight="1"/>
    <row r="15049" ht="20" customHeight="1"/>
    <row r="15050" ht="20" customHeight="1"/>
    <row r="15051" ht="20" customHeight="1"/>
    <row r="15052" ht="20" customHeight="1"/>
    <row r="15053" ht="20" customHeight="1"/>
    <row r="15054" ht="20" customHeight="1"/>
    <row r="15055" ht="20" customHeight="1"/>
    <row r="15056" ht="20" customHeight="1"/>
    <row r="15057" ht="20" customHeight="1"/>
    <row r="15058" ht="20" customHeight="1"/>
    <row r="15059" ht="20" customHeight="1"/>
    <row r="15060" ht="20" customHeight="1"/>
    <row r="15061" ht="20" customHeight="1"/>
    <row r="15062" ht="20" customHeight="1"/>
    <row r="15063" ht="20" customHeight="1"/>
    <row r="15064" ht="20" customHeight="1"/>
    <row r="15065" ht="20" customHeight="1"/>
    <row r="15066" ht="20" customHeight="1"/>
    <row r="15067" ht="20" customHeight="1"/>
    <row r="15068" ht="20" customHeight="1"/>
    <row r="15069" ht="20" customHeight="1"/>
    <row r="15070" ht="20" customHeight="1"/>
    <row r="15071" ht="20" customHeight="1"/>
    <row r="15072" ht="20" customHeight="1"/>
    <row r="15073" ht="20" customHeight="1"/>
    <row r="15074" ht="20" customHeight="1"/>
    <row r="15075" ht="20" customHeight="1"/>
    <row r="15076" ht="20" customHeight="1"/>
    <row r="15077" ht="20" customHeight="1"/>
    <row r="15078" ht="20" customHeight="1"/>
    <row r="15079" ht="20" customHeight="1"/>
    <row r="15080" ht="20" customHeight="1"/>
    <row r="15081" ht="20" customHeight="1"/>
    <row r="15082" ht="20" customHeight="1"/>
    <row r="15083" ht="20" customHeight="1"/>
    <row r="15084" ht="20" customHeight="1"/>
    <row r="15085" ht="20" customHeight="1"/>
    <row r="15086" ht="20" customHeight="1"/>
    <row r="15087" ht="20" customHeight="1"/>
    <row r="15088" ht="20" customHeight="1"/>
    <row r="15089" ht="20" customHeight="1"/>
    <row r="15090" ht="20" customHeight="1"/>
    <row r="15091" ht="20" customHeight="1"/>
    <row r="15092" ht="20" customHeight="1"/>
    <row r="15093" ht="20" customHeight="1"/>
    <row r="15094" ht="20" customHeight="1"/>
    <row r="15095" ht="20" customHeight="1"/>
    <row r="15096" ht="20" customHeight="1"/>
    <row r="15097" ht="20" customHeight="1"/>
    <row r="15098" ht="20" customHeight="1"/>
    <row r="15099" ht="20" customHeight="1"/>
    <row r="15100" ht="20" customHeight="1"/>
    <row r="15101" ht="20" customHeight="1"/>
    <row r="15102" ht="20" customHeight="1"/>
    <row r="15103" ht="20" customHeight="1"/>
    <row r="15104" ht="20" customHeight="1"/>
    <row r="15105" ht="20" customHeight="1"/>
    <row r="15106" ht="20" customHeight="1"/>
    <row r="15107" ht="20" customHeight="1"/>
    <row r="15108" ht="20" customHeight="1"/>
    <row r="15109" ht="20" customHeight="1"/>
    <row r="15110" ht="20" customHeight="1"/>
    <row r="15111" ht="20" customHeight="1"/>
    <row r="15112" ht="20" customHeight="1"/>
    <row r="15113" ht="20" customHeight="1"/>
    <row r="15114" ht="20" customHeight="1"/>
    <row r="15115" ht="20" customHeight="1"/>
    <row r="15116" ht="20" customHeight="1"/>
    <row r="15117" ht="20" customHeight="1"/>
    <row r="15118" ht="20" customHeight="1"/>
    <row r="15119" ht="20" customHeight="1"/>
    <row r="15120" ht="20" customHeight="1"/>
    <row r="15121" ht="20" customHeight="1"/>
    <row r="15122" ht="20" customHeight="1"/>
    <row r="15123" ht="20" customHeight="1"/>
    <row r="15124" ht="20" customHeight="1"/>
    <row r="15125" ht="20" customHeight="1"/>
    <row r="15126" ht="20" customHeight="1"/>
    <row r="15127" ht="20" customHeight="1"/>
    <row r="15128" ht="20" customHeight="1"/>
    <row r="15129" ht="20" customHeight="1"/>
    <row r="15130" ht="20" customHeight="1"/>
    <row r="15131" ht="20" customHeight="1"/>
    <row r="15132" ht="20" customHeight="1"/>
    <row r="15133" ht="20" customHeight="1"/>
    <row r="15134" ht="20" customHeight="1"/>
    <row r="15135" ht="20" customHeight="1"/>
    <row r="15136" ht="20" customHeight="1"/>
    <row r="15137" ht="20" customHeight="1"/>
    <row r="15138" ht="20" customHeight="1"/>
    <row r="15139" ht="20" customHeight="1"/>
    <row r="15140" ht="20" customHeight="1"/>
    <row r="15141" ht="20" customHeight="1"/>
    <row r="15142" ht="20" customHeight="1"/>
    <row r="15143" ht="20" customHeight="1"/>
    <row r="15144" ht="20" customHeight="1"/>
    <row r="15145" ht="20" customHeight="1"/>
    <row r="15146" ht="20" customHeight="1"/>
    <row r="15147" ht="20" customHeight="1"/>
    <row r="15148" ht="20" customHeight="1"/>
    <row r="15149" ht="20" customHeight="1"/>
    <row r="15150" ht="20" customHeight="1"/>
    <row r="15151" ht="20" customHeight="1"/>
    <row r="15152" ht="20" customHeight="1"/>
    <row r="15153" ht="20" customHeight="1"/>
    <row r="15154" ht="20" customHeight="1"/>
    <row r="15155" ht="20" customHeight="1"/>
    <row r="15156" ht="20" customHeight="1"/>
    <row r="15157" ht="20" customHeight="1"/>
    <row r="15158" ht="20" customHeight="1"/>
    <row r="15159" ht="20" customHeight="1"/>
    <row r="15160" ht="20" customHeight="1"/>
    <row r="15161" ht="20" customHeight="1"/>
    <row r="15162" ht="20" customHeight="1"/>
    <row r="15163" ht="20" customHeight="1"/>
    <row r="15164" ht="20" customHeight="1"/>
    <row r="15165" ht="20" customHeight="1"/>
    <row r="15166" ht="20" customHeight="1"/>
    <row r="15167" ht="20" customHeight="1"/>
    <row r="15168" ht="20" customHeight="1"/>
    <row r="15169" ht="20" customHeight="1"/>
    <row r="15170" ht="20" customHeight="1"/>
    <row r="15171" ht="20" customHeight="1"/>
    <row r="15172" ht="20" customHeight="1"/>
    <row r="15173" ht="20" customHeight="1"/>
    <row r="15174" ht="20" customHeight="1"/>
    <row r="15175" ht="20" customHeight="1"/>
    <row r="15176" ht="20" customHeight="1"/>
    <row r="15177" ht="20" customHeight="1"/>
    <row r="15178" ht="20" customHeight="1"/>
    <row r="15179" ht="20" customHeight="1"/>
    <row r="15180" ht="20" customHeight="1"/>
    <row r="15181" ht="20" customHeight="1"/>
    <row r="15182" ht="20" customHeight="1"/>
    <row r="15183" ht="20" customHeight="1"/>
    <row r="15184" ht="20" customHeight="1"/>
    <row r="15185" ht="20" customHeight="1"/>
    <row r="15186" ht="20" customHeight="1"/>
    <row r="15187" ht="20" customHeight="1"/>
    <row r="15188" ht="20" customHeight="1"/>
    <row r="15189" ht="20" customHeight="1"/>
    <row r="15190" ht="20" customHeight="1"/>
    <row r="15191" ht="20" customHeight="1"/>
    <row r="15192" ht="20" customHeight="1"/>
    <row r="15193" ht="20" customHeight="1"/>
    <row r="15194" ht="20" customHeight="1"/>
    <row r="15195" ht="20" customHeight="1"/>
    <row r="15196" ht="20" customHeight="1"/>
    <row r="15197" ht="20" customHeight="1"/>
    <row r="15198" ht="20" customHeight="1"/>
    <row r="15199" ht="20" customHeight="1"/>
    <row r="15200" ht="20" customHeight="1"/>
    <row r="15201" ht="20" customHeight="1"/>
    <row r="15202" ht="20" customHeight="1"/>
    <row r="15203" ht="20" customHeight="1"/>
    <row r="15204" ht="20" customHeight="1"/>
    <row r="15205" ht="20" customHeight="1"/>
    <row r="15206" ht="20" customHeight="1"/>
    <row r="15207" ht="20" customHeight="1"/>
    <row r="15208" ht="20" customHeight="1"/>
    <row r="15209" ht="20" customHeight="1"/>
    <row r="15210" ht="20" customHeight="1"/>
    <row r="15211" ht="20" customHeight="1"/>
    <row r="15212" ht="20" customHeight="1"/>
    <row r="15213" ht="20" customHeight="1"/>
    <row r="15214" ht="20" customHeight="1"/>
    <row r="15215" ht="20" customHeight="1"/>
    <row r="15216" ht="20" customHeight="1"/>
    <row r="15217" ht="20" customHeight="1"/>
    <row r="15218" ht="20" customHeight="1"/>
    <row r="15219" ht="20" customHeight="1"/>
    <row r="15220" ht="20" customHeight="1"/>
    <row r="15221" ht="20" customHeight="1"/>
    <row r="15222" ht="20" customHeight="1"/>
    <row r="15223" ht="20" customHeight="1"/>
    <row r="15224" ht="20" customHeight="1"/>
    <row r="15225" ht="20" customHeight="1"/>
    <row r="15226" ht="20" customHeight="1"/>
    <row r="15227" ht="20" customHeight="1"/>
    <row r="15228" ht="20" customHeight="1"/>
    <row r="15229" ht="20" customHeight="1"/>
    <row r="15230" ht="20" customHeight="1"/>
    <row r="15231" ht="20" customHeight="1"/>
    <row r="15232" ht="20" customHeight="1"/>
    <row r="15233" ht="20" customHeight="1"/>
    <row r="15234" ht="20" customHeight="1"/>
    <row r="15235" ht="20" customHeight="1"/>
    <row r="15236" ht="20" customHeight="1"/>
    <row r="15237" ht="20" customHeight="1"/>
    <row r="15238" ht="20" customHeight="1"/>
    <row r="15239" ht="20" customHeight="1"/>
    <row r="15240" ht="20" customHeight="1"/>
    <row r="15241" ht="20" customHeight="1"/>
    <row r="15242" ht="20" customHeight="1"/>
    <row r="15243" ht="20" customHeight="1"/>
    <row r="15244" ht="20" customHeight="1"/>
    <row r="15245" ht="20" customHeight="1"/>
    <row r="15246" ht="20" customHeight="1"/>
    <row r="15247" ht="20" customHeight="1"/>
    <row r="15248" ht="20" customHeight="1"/>
    <row r="15249" ht="20" customHeight="1"/>
    <row r="15250" ht="20" customHeight="1"/>
    <row r="15251" ht="20" customHeight="1"/>
    <row r="15252" ht="20" customHeight="1"/>
    <row r="15253" ht="20" customHeight="1"/>
    <row r="15254" ht="20" customHeight="1"/>
    <row r="15255" ht="20" customHeight="1"/>
    <row r="15256" ht="20" customHeight="1"/>
    <row r="15257" ht="20" customHeight="1"/>
    <row r="15258" ht="20" customHeight="1"/>
    <row r="15259" ht="20" customHeight="1"/>
    <row r="15260" ht="20" customHeight="1"/>
    <row r="15261" ht="20" customHeight="1"/>
    <row r="15262" ht="20" customHeight="1"/>
    <row r="15263" ht="20" customHeight="1"/>
    <row r="15264" ht="20" customHeight="1"/>
    <row r="15265" ht="20" customHeight="1"/>
    <row r="15266" ht="20" customHeight="1"/>
    <row r="15267" ht="20" customHeight="1"/>
    <row r="15268" ht="20" customHeight="1"/>
    <row r="15269" ht="20" customHeight="1"/>
    <row r="15270" ht="20" customHeight="1"/>
    <row r="15271" ht="20" customHeight="1"/>
    <row r="15272" ht="20" customHeight="1"/>
    <row r="15273" ht="20" customHeight="1"/>
    <row r="15274" ht="20" customHeight="1"/>
    <row r="15275" ht="20" customHeight="1"/>
    <row r="15276" ht="20" customHeight="1"/>
    <row r="15277" ht="20" customHeight="1"/>
    <row r="15278" ht="20" customHeight="1"/>
    <row r="15279" ht="20" customHeight="1"/>
    <row r="15280" ht="20" customHeight="1"/>
    <row r="15281" ht="20" customHeight="1"/>
    <row r="15282" ht="20" customHeight="1"/>
    <row r="15283" ht="20" customHeight="1"/>
    <row r="15284" ht="20" customHeight="1"/>
    <row r="15285" ht="20" customHeight="1"/>
    <row r="15286" ht="20" customHeight="1"/>
    <row r="15287" ht="20" customHeight="1"/>
    <row r="15288" ht="20" customHeight="1"/>
    <row r="15289" ht="20" customHeight="1"/>
    <row r="15290" ht="20" customHeight="1"/>
    <row r="15291" ht="20" customHeight="1"/>
    <row r="15292" ht="20" customHeight="1"/>
    <row r="15293" ht="20" customHeight="1"/>
    <row r="15294" ht="20" customHeight="1"/>
    <row r="15295" ht="20" customHeight="1"/>
    <row r="15296" ht="20" customHeight="1"/>
    <row r="15297" ht="20" customHeight="1"/>
    <row r="15298" ht="20" customHeight="1"/>
    <row r="15299" ht="20" customHeight="1"/>
    <row r="15300" ht="20" customHeight="1"/>
    <row r="15301" ht="20" customHeight="1"/>
    <row r="15302" ht="20" customHeight="1"/>
    <row r="15303" ht="20" customHeight="1"/>
    <row r="15304" ht="20" customHeight="1"/>
    <row r="15305" ht="20" customHeight="1"/>
    <row r="15306" ht="20" customHeight="1"/>
    <row r="15307" ht="20" customHeight="1"/>
    <row r="15308" ht="20" customHeight="1"/>
    <row r="15309" ht="20" customHeight="1"/>
    <row r="15310" ht="20" customHeight="1"/>
    <row r="15311" ht="20" customHeight="1"/>
    <row r="15312" ht="20" customHeight="1"/>
    <row r="15313" ht="20" customHeight="1"/>
    <row r="15314" ht="20" customHeight="1"/>
    <row r="15315" ht="20" customHeight="1"/>
    <row r="15316" ht="20" customHeight="1"/>
    <row r="15317" ht="20" customHeight="1"/>
    <row r="15318" ht="20" customHeight="1"/>
    <row r="15319" ht="20" customHeight="1"/>
    <row r="15320" ht="20" customHeight="1"/>
    <row r="15321" ht="20" customHeight="1"/>
    <row r="15322" ht="20" customHeight="1"/>
    <row r="15323" ht="20" customHeight="1"/>
    <row r="15324" ht="20" customHeight="1"/>
    <row r="15325" ht="20" customHeight="1"/>
    <row r="15326" ht="20" customHeight="1"/>
    <row r="15327" ht="20" customHeight="1"/>
    <row r="15328" ht="20" customHeight="1"/>
    <row r="15329" ht="20" customHeight="1"/>
    <row r="15330" ht="20" customHeight="1"/>
    <row r="15331" ht="20" customHeight="1"/>
    <row r="15332" ht="20" customHeight="1"/>
    <row r="15333" ht="20" customHeight="1"/>
    <row r="15334" ht="20" customHeight="1"/>
    <row r="15335" ht="20" customHeight="1"/>
    <row r="15336" ht="20" customHeight="1"/>
    <row r="15337" ht="20" customHeight="1"/>
    <row r="15338" ht="20" customHeight="1"/>
    <row r="15339" ht="20" customHeight="1"/>
    <row r="15340" ht="20" customHeight="1"/>
    <row r="15341" ht="20" customHeight="1"/>
    <row r="15342" ht="20" customHeight="1"/>
    <row r="15343" ht="20" customHeight="1"/>
    <row r="15344" ht="20" customHeight="1"/>
    <row r="15345" ht="20" customHeight="1"/>
    <row r="15346" ht="20" customHeight="1"/>
    <row r="15347" ht="20" customHeight="1"/>
    <row r="15348" ht="20" customHeight="1"/>
    <row r="15349" ht="20" customHeight="1"/>
    <row r="15350" ht="20" customHeight="1"/>
    <row r="15351" ht="20" customHeight="1"/>
    <row r="15352" ht="20" customHeight="1"/>
    <row r="15353" ht="20" customHeight="1"/>
    <row r="15354" ht="20" customHeight="1"/>
    <row r="15355" ht="20" customHeight="1"/>
    <row r="15356" ht="20" customHeight="1"/>
    <row r="15357" ht="20" customHeight="1"/>
    <row r="15358" ht="20" customHeight="1"/>
    <row r="15359" ht="20" customHeight="1"/>
    <row r="15360" ht="20" customHeight="1"/>
    <row r="15361" ht="20" customHeight="1"/>
    <row r="15362" ht="20" customHeight="1"/>
    <row r="15363" ht="20" customHeight="1"/>
    <row r="15364" ht="20" customHeight="1"/>
    <row r="15365" ht="20" customHeight="1"/>
    <row r="15366" ht="20" customHeight="1"/>
    <row r="15367" ht="20" customHeight="1"/>
    <row r="15368" ht="20" customHeight="1"/>
    <row r="15369" ht="20" customHeight="1"/>
    <row r="15370" ht="20" customHeight="1"/>
    <row r="15371" ht="20" customHeight="1"/>
    <row r="15372" ht="20" customHeight="1"/>
    <row r="15373" ht="20" customHeight="1"/>
    <row r="15374" ht="20" customHeight="1"/>
    <row r="15375" ht="20" customHeight="1"/>
    <row r="15376" ht="20" customHeight="1"/>
    <row r="15377" ht="20" customHeight="1"/>
    <row r="15378" ht="20" customHeight="1"/>
    <row r="15379" ht="20" customHeight="1"/>
    <row r="15380" ht="20" customHeight="1"/>
    <row r="15381" ht="20" customHeight="1"/>
    <row r="15382" ht="20" customHeight="1"/>
    <row r="15383" ht="20" customHeight="1"/>
    <row r="15384" ht="20" customHeight="1"/>
    <row r="15385" ht="20" customHeight="1"/>
    <row r="15386" ht="20" customHeight="1"/>
    <row r="15387" ht="20" customHeight="1"/>
    <row r="15388" ht="20" customHeight="1"/>
    <row r="15389" ht="20" customHeight="1"/>
    <row r="15390" ht="20" customHeight="1"/>
    <row r="15391" ht="20" customHeight="1"/>
    <row r="15392" ht="20" customHeight="1"/>
    <row r="15393" ht="20" customHeight="1"/>
    <row r="15394" ht="20" customHeight="1"/>
    <row r="15395" ht="20" customHeight="1"/>
    <row r="15396" ht="20" customHeight="1"/>
    <row r="15397" ht="20" customHeight="1"/>
    <row r="15398" ht="20" customHeight="1"/>
    <row r="15399" ht="20" customHeight="1"/>
    <row r="15400" ht="20" customHeight="1"/>
    <row r="15401" ht="20" customHeight="1"/>
    <row r="15402" ht="20" customHeight="1"/>
    <row r="15403" ht="20" customHeight="1"/>
    <row r="15404" ht="20" customHeight="1"/>
    <row r="15405" ht="20" customHeight="1"/>
    <row r="15406" ht="20" customHeight="1"/>
    <row r="15407" ht="20" customHeight="1"/>
    <row r="15408" ht="20" customHeight="1"/>
    <row r="15409" ht="20" customHeight="1"/>
    <row r="15410" ht="20" customHeight="1"/>
    <row r="15411" ht="20" customHeight="1"/>
    <row r="15412" ht="20" customHeight="1"/>
    <row r="15413" ht="20" customHeight="1"/>
    <row r="15414" ht="20" customHeight="1"/>
    <row r="15415" ht="20" customHeight="1"/>
    <row r="15416" ht="20" customHeight="1"/>
    <row r="15417" ht="20" customHeight="1"/>
    <row r="15418" ht="20" customHeight="1"/>
    <row r="15419" ht="20" customHeight="1"/>
    <row r="15420" ht="20" customHeight="1"/>
    <row r="15421" ht="20" customHeight="1"/>
    <row r="15422" ht="20" customHeight="1"/>
    <row r="15423" ht="20" customHeight="1"/>
    <row r="15424" ht="20" customHeight="1"/>
    <row r="15425" ht="20" customHeight="1"/>
    <row r="15426" ht="20" customHeight="1"/>
    <row r="15427" ht="20" customHeight="1"/>
    <row r="15428" ht="20" customHeight="1"/>
    <row r="15429" ht="20" customHeight="1"/>
    <row r="15430" ht="20" customHeight="1"/>
    <row r="15431" ht="20" customHeight="1"/>
    <row r="15432" ht="20" customHeight="1"/>
    <row r="15433" ht="20" customHeight="1"/>
    <row r="15434" ht="20" customHeight="1"/>
    <row r="15435" ht="20" customHeight="1"/>
    <row r="15436" ht="20" customHeight="1"/>
    <row r="15437" ht="20" customHeight="1"/>
    <row r="15438" ht="20" customHeight="1"/>
    <row r="15439" ht="20" customHeight="1"/>
    <row r="15440" ht="20" customHeight="1"/>
    <row r="15441" ht="20" customHeight="1"/>
    <row r="15442" ht="20" customHeight="1"/>
    <row r="15443" ht="20" customHeight="1"/>
    <row r="15444" ht="20" customHeight="1"/>
    <row r="15445" ht="20" customHeight="1"/>
    <row r="15446" ht="20" customHeight="1"/>
    <row r="15447" ht="20" customHeight="1"/>
    <row r="15448" ht="20" customHeight="1"/>
    <row r="15449" ht="20" customHeight="1"/>
    <row r="15450" ht="20" customHeight="1"/>
    <row r="15451" ht="20" customHeight="1"/>
    <row r="15452" ht="20" customHeight="1"/>
    <row r="15453" ht="20" customHeight="1"/>
    <row r="15454" ht="20" customHeight="1"/>
    <row r="15455" ht="20" customHeight="1"/>
    <row r="15456" ht="20" customHeight="1"/>
    <row r="15457" ht="20" customHeight="1"/>
    <row r="15458" ht="20" customHeight="1"/>
    <row r="15459" ht="20" customHeight="1"/>
    <row r="15460" ht="20" customHeight="1"/>
    <row r="15461" ht="20" customHeight="1"/>
    <row r="15462" ht="20" customHeight="1"/>
    <row r="15463" ht="20" customHeight="1"/>
    <row r="15464" ht="20" customHeight="1"/>
    <row r="15465" ht="20" customHeight="1"/>
    <row r="15466" ht="20" customHeight="1"/>
    <row r="15467" ht="20" customHeight="1"/>
    <row r="15468" ht="20" customHeight="1"/>
    <row r="15469" ht="20" customHeight="1"/>
    <row r="15470" ht="20" customHeight="1"/>
    <row r="15471" ht="20" customHeight="1"/>
    <row r="15472" ht="20" customHeight="1"/>
    <row r="15473" ht="20" customHeight="1"/>
    <row r="15474" ht="20" customHeight="1"/>
    <row r="15475" ht="20" customHeight="1"/>
    <row r="15476" ht="20" customHeight="1"/>
    <row r="15477" ht="20" customHeight="1"/>
    <row r="15478" ht="20" customHeight="1"/>
    <row r="15479" ht="20" customHeight="1"/>
    <row r="15480" ht="20" customHeight="1"/>
    <row r="15481" ht="20" customHeight="1"/>
    <row r="15482" ht="20" customHeight="1"/>
    <row r="15483" ht="20" customHeight="1"/>
    <row r="15484" ht="20" customHeight="1"/>
    <row r="15485" ht="20" customHeight="1"/>
    <row r="15486" ht="20" customHeight="1"/>
    <row r="15487" ht="20" customHeight="1"/>
    <row r="15488" ht="20" customHeight="1"/>
    <row r="15489" ht="20" customHeight="1"/>
    <row r="15490" ht="20" customHeight="1"/>
    <row r="15491" ht="20" customHeight="1"/>
    <row r="15492" ht="20" customHeight="1"/>
    <row r="15493" ht="20" customHeight="1"/>
    <row r="15494" ht="20" customHeight="1"/>
    <row r="15495" ht="20" customHeight="1"/>
    <row r="15496" ht="20" customHeight="1"/>
    <row r="15497" ht="20" customHeight="1"/>
    <row r="15498" ht="20" customHeight="1"/>
    <row r="15499" ht="20" customHeight="1"/>
    <row r="15500" ht="20" customHeight="1"/>
    <row r="15501" ht="20" customHeight="1"/>
    <row r="15502" ht="20" customHeight="1"/>
    <row r="15503" ht="20" customHeight="1"/>
    <row r="15504" ht="20" customHeight="1"/>
    <row r="15505" ht="20" customHeight="1"/>
    <row r="15506" ht="20" customHeight="1"/>
    <row r="15507" ht="20" customHeight="1"/>
    <row r="15508" ht="20" customHeight="1"/>
    <row r="15509" ht="20" customHeight="1"/>
    <row r="15510" ht="20" customHeight="1"/>
    <row r="15511" ht="20" customHeight="1"/>
    <row r="15512" ht="20" customHeight="1"/>
    <row r="15513" ht="20" customHeight="1"/>
    <row r="15514" ht="20" customHeight="1"/>
    <row r="15515" ht="20" customHeight="1"/>
    <row r="15516" ht="20" customHeight="1"/>
    <row r="15517" ht="20" customHeight="1"/>
    <row r="15518" ht="20" customHeight="1"/>
    <row r="15519" ht="20" customHeight="1"/>
    <row r="15520" ht="20" customHeight="1"/>
    <row r="15521" ht="20" customHeight="1"/>
    <row r="15522" ht="20" customHeight="1"/>
    <row r="15523" ht="20" customHeight="1"/>
    <row r="15524" ht="20" customHeight="1"/>
    <row r="15525" ht="20" customHeight="1"/>
    <row r="15526" ht="20" customHeight="1"/>
    <row r="15527" ht="20" customHeight="1"/>
    <row r="15528" ht="20" customHeight="1"/>
    <row r="15529" ht="20" customHeight="1"/>
    <row r="15530" ht="20" customHeight="1"/>
    <row r="15531" ht="20" customHeight="1"/>
    <row r="15532" ht="20" customHeight="1"/>
    <row r="15533" ht="20" customHeight="1"/>
    <row r="15534" ht="20" customHeight="1"/>
    <row r="15535" ht="20" customHeight="1"/>
    <row r="15536" ht="20" customHeight="1"/>
    <row r="15537" ht="20" customHeight="1"/>
    <row r="15538" ht="20" customHeight="1"/>
    <row r="15539" ht="20" customHeight="1"/>
    <row r="15540" ht="20" customHeight="1"/>
    <row r="15541" ht="20" customHeight="1"/>
    <row r="15542" ht="20" customHeight="1"/>
    <row r="15543" ht="20" customHeight="1"/>
    <row r="15544" ht="20" customHeight="1"/>
    <row r="15545" ht="20" customHeight="1"/>
    <row r="15546" ht="20" customHeight="1"/>
    <row r="15547" ht="20" customHeight="1"/>
    <row r="15548" ht="20" customHeight="1"/>
    <row r="15549" ht="20" customHeight="1"/>
    <row r="15550" ht="20" customHeight="1"/>
    <row r="15551" ht="20" customHeight="1"/>
    <row r="15552" ht="20" customHeight="1"/>
    <row r="15553" ht="20" customHeight="1"/>
    <row r="15554" ht="20" customHeight="1"/>
    <row r="15555" ht="20" customHeight="1"/>
    <row r="15556" ht="20" customHeight="1"/>
    <row r="15557" ht="20" customHeight="1"/>
    <row r="15558" ht="20" customHeight="1"/>
    <row r="15559" ht="20" customHeight="1"/>
    <row r="15560" ht="20" customHeight="1"/>
    <row r="15561" ht="20" customHeight="1"/>
    <row r="15562" ht="20" customHeight="1"/>
    <row r="15563" ht="20" customHeight="1"/>
    <row r="15564" ht="20" customHeight="1"/>
    <row r="15565" ht="20" customHeight="1"/>
    <row r="15566" ht="20" customHeight="1"/>
    <row r="15567" ht="20" customHeight="1"/>
    <row r="15568" ht="20" customHeight="1"/>
    <row r="15569" ht="20" customHeight="1"/>
    <row r="15570" ht="20" customHeight="1"/>
    <row r="15571" ht="20" customHeight="1"/>
    <row r="15572" ht="20" customHeight="1"/>
    <row r="15573" ht="20" customHeight="1"/>
    <row r="15574" ht="20" customHeight="1"/>
    <row r="15575" ht="20" customHeight="1"/>
    <row r="15576" ht="20" customHeight="1"/>
    <row r="15577" ht="20" customHeight="1"/>
    <row r="15578" ht="20" customHeight="1"/>
    <row r="15579" ht="20" customHeight="1"/>
    <row r="15580" ht="20" customHeight="1"/>
    <row r="15581" ht="20" customHeight="1"/>
    <row r="15582" ht="20" customHeight="1"/>
    <row r="15583" ht="20" customHeight="1"/>
    <row r="15584" ht="20" customHeight="1"/>
    <row r="15585" ht="20" customHeight="1"/>
    <row r="15586" ht="20" customHeight="1"/>
    <row r="15587" ht="20" customHeight="1"/>
    <row r="15588" ht="20" customHeight="1"/>
    <row r="15589" ht="20" customHeight="1"/>
    <row r="15590" ht="20" customHeight="1"/>
    <row r="15591" ht="20" customHeight="1"/>
    <row r="15592" ht="20" customHeight="1"/>
    <row r="15593" ht="20" customHeight="1"/>
    <row r="15594" ht="20" customHeight="1"/>
    <row r="15595" ht="20" customHeight="1"/>
    <row r="15596" ht="20" customHeight="1"/>
    <row r="15597" ht="20" customHeight="1"/>
    <row r="15598" ht="20" customHeight="1"/>
    <row r="15599" ht="20" customHeight="1"/>
    <row r="15600" ht="20" customHeight="1"/>
    <row r="15601" ht="20" customHeight="1"/>
    <row r="15602" ht="20" customHeight="1"/>
    <row r="15603" ht="20" customHeight="1"/>
    <row r="15604" ht="20" customHeight="1"/>
    <row r="15605" ht="20" customHeight="1"/>
    <row r="15606" ht="20" customHeight="1"/>
    <row r="15607" ht="20" customHeight="1"/>
    <row r="15608" ht="20" customHeight="1"/>
    <row r="15609" ht="20" customHeight="1"/>
    <row r="15610" ht="20" customHeight="1"/>
    <row r="15611" ht="20" customHeight="1"/>
    <row r="15612" ht="20" customHeight="1"/>
    <row r="15613" ht="20" customHeight="1"/>
    <row r="15614" ht="20" customHeight="1"/>
    <row r="15615" ht="20" customHeight="1"/>
    <row r="15616" ht="20" customHeight="1"/>
    <row r="15617" ht="20" customHeight="1"/>
    <row r="15618" ht="20" customHeight="1"/>
    <row r="15619" ht="20" customHeight="1"/>
    <row r="15620" ht="20" customHeight="1"/>
    <row r="15621" ht="20" customHeight="1"/>
    <row r="15622" ht="20" customHeight="1"/>
    <row r="15623" ht="20" customHeight="1"/>
    <row r="15624" ht="20" customHeight="1"/>
    <row r="15625" ht="20" customHeight="1"/>
    <row r="15626" ht="20" customHeight="1"/>
    <row r="15627" ht="20" customHeight="1"/>
    <row r="15628" ht="20" customHeight="1"/>
    <row r="15629" ht="20" customHeight="1"/>
    <row r="15630" ht="20" customHeight="1"/>
    <row r="15631" ht="20" customHeight="1"/>
    <row r="15632" ht="20" customHeight="1"/>
    <row r="15633" ht="20" customHeight="1"/>
    <row r="15634" ht="20" customHeight="1"/>
    <row r="15635" ht="20" customHeight="1"/>
    <row r="15636" ht="20" customHeight="1"/>
    <row r="15637" ht="20" customHeight="1"/>
    <row r="15638" ht="20" customHeight="1"/>
    <row r="15639" ht="20" customHeight="1"/>
    <row r="15640" ht="20" customHeight="1"/>
    <row r="15641" ht="20" customHeight="1"/>
    <row r="15642" ht="20" customHeight="1"/>
    <row r="15643" ht="20" customHeight="1"/>
    <row r="15644" ht="20" customHeight="1"/>
    <row r="15645" ht="20" customHeight="1"/>
    <row r="15646" ht="20" customHeight="1"/>
    <row r="15647" ht="20" customHeight="1"/>
    <row r="15648" ht="20" customHeight="1"/>
    <row r="15649" ht="20" customHeight="1"/>
    <row r="15650" ht="20" customHeight="1"/>
    <row r="15651" ht="20" customHeight="1"/>
    <row r="15652" ht="20" customHeight="1"/>
    <row r="15653" ht="20" customHeight="1"/>
    <row r="15654" ht="20" customHeight="1"/>
    <row r="15655" ht="20" customHeight="1"/>
    <row r="15656" ht="20" customHeight="1"/>
    <row r="15657" ht="20" customHeight="1"/>
    <row r="15658" ht="20" customHeight="1"/>
    <row r="15659" ht="20" customHeight="1"/>
    <row r="15660" ht="20" customHeight="1"/>
    <row r="15661" ht="20" customHeight="1"/>
    <row r="15662" ht="20" customHeight="1"/>
    <row r="15663" ht="20" customHeight="1"/>
    <row r="15664" ht="20" customHeight="1"/>
    <row r="15665" ht="20" customHeight="1"/>
    <row r="15666" ht="20" customHeight="1"/>
    <row r="15667" ht="20" customHeight="1"/>
    <row r="15668" ht="20" customHeight="1"/>
    <row r="15669" ht="20" customHeight="1"/>
    <row r="15670" ht="20" customHeight="1"/>
    <row r="15671" ht="20" customHeight="1"/>
    <row r="15672" ht="20" customHeight="1"/>
    <row r="15673" ht="20" customHeight="1"/>
    <row r="15674" ht="20" customHeight="1"/>
    <row r="15675" ht="20" customHeight="1"/>
    <row r="15676" ht="20" customHeight="1"/>
    <row r="15677" ht="20" customHeight="1"/>
    <row r="15678" ht="20" customHeight="1"/>
    <row r="15679" ht="20" customHeight="1"/>
    <row r="15680" ht="20" customHeight="1"/>
    <row r="15681" ht="20" customHeight="1"/>
    <row r="15682" ht="20" customHeight="1"/>
    <row r="15683" ht="20" customHeight="1"/>
    <row r="15684" ht="20" customHeight="1"/>
    <row r="15685" ht="20" customHeight="1"/>
    <row r="15686" ht="20" customHeight="1"/>
    <row r="15687" ht="20" customHeight="1"/>
    <row r="15688" ht="20" customHeight="1"/>
    <row r="15689" ht="20" customHeight="1"/>
    <row r="15690" ht="20" customHeight="1"/>
    <row r="15691" ht="20" customHeight="1"/>
    <row r="15692" ht="20" customHeight="1"/>
    <row r="15693" ht="20" customHeight="1"/>
    <row r="15694" ht="20" customHeight="1"/>
    <row r="15695" ht="20" customHeight="1"/>
    <row r="15696" ht="20" customHeight="1"/>
    <row r="15697" ht="20" customHeight="1"/>
    <row r="15698" ht="20" customHeight="1"/>
    <row r="15699" ht="20" customHeight="1"/>
    <row r="15700" ht="20" customHeight="1"/>
    <row r="15701" ht="20" customHeight="1"/>
    <row r="15702" ht="20" customHeight="1"/>
    <row r="15703" ht="20" customHeight="1"/>
    <row r="15704" ht="20" customHeight="1"/>
    <row r="15705" ht="20" customHeight="1"/>
    <row r="15706" ht="20" customHeight="1"/>
    <row r="15707" ht="20" customHeight="1"/>
    <row r="15708" ht="20" customHeight="1"/>
    <row r="15709" ht="20" customHeight="1"/>
    <row r="15710" ht="20" customHeight="1"/>
    <row r="15711" ht="20" customHeight="1"/>
    <row r="15712" ht="20" customHeight="1"/>
    <row r="15713" ht="20" customHeight="1"/>
    <row r="15714" ht="20" customHeight="1"/>
    <row r="15715" ht="20" customHeight="1"/>
    <row r="15716" ht="20" customHeight="1"/>
    <row r="15717" ht="20" customHeight="1"/>
    <row r="15718" ht="20" customHeight="1"/>
    <row r="15719" ht="20" customHeight="1"/>
    <row r="15720" ht="20" customHeight="1"/>
    <row r="15721" ht="20" customHeight="1"/>
    <row r="15722" ht="20" customHeight="1"/>
    <row r="15723" ht="20" customHeight="1"/>
    <row r="15724" ht="20" customHeight="1"/>
    <row r="15725" ht="20" customHeight="1"/>
    <row r="15726" ht="20" customHeight="1"/>
    <row r="15727" ht="20" customHeight="1"/>
    <row r="15728" ht="20" customHeight="1"/>
    <row r="15729" ht="20" customHeight="1"/>
    <row r="15730" ht="20" customHeight="1"/>
    <row r="15731" ht="20" customHeight="1"/>
    <row r="15732" ht="20" customHeight="1"/>
    <row r="15733" ht="20" customHeight="1"/>
    <row r="15734" ht="20" customHeight="1"/>
    <row r="15735" ht="20" customHeight="1"/>
    <row r="15736" ht="20" customHeight="1"/>
    <row r="15737" ht="20" customHeight="1"/>
    <row r="15738" ht="20" customHeight="1"/>
    <row r="15739" ht="20" customHeight="1"/>
    <row r="15740" ht="20" customHeight="1"/>
    <row r="15741" ht="20" customHeight="1"/>
    <row r="15742" ht="20" customHeight="1"/>
    <row r="15743" ht="20" customHeight="1"/>
    <row r="15744" ht="20" customHeight="1"/>
    <row r="15745" ht="20" customHeight="1"/>
    <row r="15746" ht="20" customHeight="1"/>
    <row r="15747" ht="20" customHeight="1"/>
    <row r="15748" ht="20" customHeight="1"/>
    <row r="15749" ht="20" customHeight="1"/>
    <row r="15750" ht="20" customHeight="1"/>
    <row r="15751" ht="20" customHeight="1"/>
    <row r="15752" ht="20" customHeight="1"/>
    <row r="15753" ht="20" customHeight="1"/>
    <row r="15754" ht="20" customHeight="1"/>
    <row r="15755" ht="20" customHeight="1"/>
    <row r="15756" ht="20" customHeight="1"/>
    <row r="15757" ht="20" customHeight="1"/>
    <row r="15758" ht="20" customHeight="1"/>
    <row r="15759" ht="20" customHeight="1"/>
    <row r="15760" ht="20" customHeight="1"/>
    <row r="15761" ht="20" customHeight="1"/>
    <row r="15762" ht="20" customHeight="1"/>
    <row r="15763" ht="20" customHeight="1"/>
    <row r="15764" ht="20" customHeight="1"/>
    <row r="15765" ht="20" customHeight="1"/>
    <row r="15766" ht="20" customHeight="1"/>
    <row r="15767" ht="20" customHeight="1"/>
    <row r="15768" ht="20" customHeight="1"/>
    <row r="15769" ht="20" customHeight="1"/>
    <row r="15770" ht="20" customHeight="1"/>
    <row r="15771" ht="20" customHeight="1"/>
    <row r="15772" ht="20" customHeight="1"/>
    <row r="15773" ht="20" customHeight="1"/>
    <row r="15774" ht="20" customHeight="1"/>
    <row r="15775" ht="20" customHeight="1"/>
    <row r="15776" ht="20" customHeight="1"/>
    <row r="15777" ht="20" customHeight="1"/>
    <row r="15778" ht="20" customHeight="1"/>
    <row r="15779" ht="20" customHeight="1"/>
    <row r="15780" ht="20" customHeight="1"/>
    <row r="15781" ht="20" customHeight="1"/>
    <row r="15782" ht="20" customHeight="1"/>
    <row r="15783" ht="20" customHeight="1"/>
    <row r="15784" ht="20" customHeight="1"/>
    <row r="15785" ht="20" customHeight="1"/>
    <row r="15786" ht="20" customHeight="1"/>
    <row r="15787" ht="20" customHeight="1"/>
    <row r="15788" ht="20" customHeight="1"/>
    <row r="15789" ht="20" customHeight="1"/>
    <row r="15790" ht="20" customHeight="1"/>
    <row r="15791" ht="20" customHeight="1"/>
    <row r="15792" ht="20" customHeight="1"/>
    <row r="15793" ht="20" customHeight="1"/>
    <row r="15794" ht="20" customHeight="1"/>
    <row r="15795" ht="20" customHeight="1"/>
    <row r="15796" ht="20" customHeight="1"/>
    <row r="15797" ht="20" customHeight="1"/>
    <row r="15798" ht="20" customHeight="1"/>
    <row r="15799" ht="20" customHeight="1"/>
    <row r="15800" ht="20" customHeight="1"/>
    <row r="15801" ht="20" customHeight="1"/>
    <row r="15802" ht="20" customHeight="1"/>
    <row r="15803" ht="20" customHeight="1"/>
    <row r="15804" ht="20" customHeight="1"/>
    <row r="15805" ht="20" customHeight="1"/>
    <row r="15806" ht="20" customHeight="1"/>
    <row r="15807" ht="20" customHeight="1"/>
    <row r="15808" ht="20" customHeight="1"/>
    <row r="15809" ht="20" customHeight="1"/>
    <row r="15810" ht="20" customHeight="1"/>
    <row r="15811" ht="20" customHeight="1"/>
    <row r="15812" ht="20" customHeight="1"/>
    <row r="15813" ht="20" customHeight="1"/>
    <row r="15814" ht="20" customHeight="1"/>
    <row r="15815" ht="20" customHeight="1"/>
    <row r="15816" ht="20" customHeight="1"/>
    <row r="15817" ht="20" customHeight="1"/>
    <row r="15818" ht="20" customHeight="1"/>
    <row r="15819" ht="20" customHeight="1"/>
    <row r="15820" ht="20" customHeight="1"/>
    <row r="15821" ht="20" customHeight="1"/>
    <row r="15822" ht="20" customHeight="1"/>
    <row r="15823" ht="20" customHeight="1"/>
    <row r="15824" ht="20" customHeight="1"/>
    <row r="15825" ht="20" customHeight="1"/>
    <row r="15826" ht="20" customHeight="1"/>
    <row r="15827" ht="20" customHeight="1"/>
    <row r="15828" ht="20" customHeight="1"/>
    <row r="15829" ht="20" customHeight="1"/>
    <row r="15830" ht="20" customHeight="1"/>
    <row r="15831" ht="20" customHeight="1"/>
    <row r="15832" ht="20" customHeight="1"/>
    <row r="15833" ht="20" customHeight="1"/>
    <row r="15834" ht="20" customHeight="1"/>
    <row r="15835" ht="20" customHeight="1"/>
    <row r="15836" ht="20" customHeight="1"/>
    <row r="15837" ht="20" customHeight="1"/>
    <row r="15838" ht="20" customHeight="1"/>
    <row r="15839" ht="20" customHeight="1"/>
    <row r="15840" ht="20" customHeight="1"/>
    <row r="15841" ht="20" customHeight="1"/>
    <row r="15842" ht="20" customHeight="1"/>
    <row r="15843" ht="20" customHeight="1"/>
    <row r="15844" ht="20" customHeight="1"/>
    <row r="15845" ht="20" customHeight="1"/>
    <row r="15846" ht="20" customHeight="1"/>
    <row r="15847" ht="20" customHeight="1"/>
    <row r="15848" ht="20" customHeight="1"/>
    <row r="15849" ht="20" customHeight="1"/>
    <row r="15850" ht="20" customHeight="1"/>
    <row r="15851" ht="20" customHeight="1"/>
    <row r="15852" ht="20" customHeight="1"/>
    <row r="15853" ht="20" customHeight="1"/>
    <row r="15854" ht="20" customHeight="1"/>
    <row r="15855" ht="20" customHeight="1"/>
    <row r="15856" ht="20" customHeight="1"/>
    <row r="15857" ht="20" customHeight="1"/>
    <row r="15858" ht="20" customHeight="1"/>
    <row r="15859" ht="20" customHeight="1"/>
    <row r="15860" ht="20" customHeight="1"/>
    <row r="15861" ht="20" customHeight="1"/>
    <row r="15862" ht="20" customHeight="1"/>
    <row r="15863" ht="20" customHeight="1"/>
    <row r="15864" ht="20" customHeight="1"/>
    <row r="15865" ht="20" customHeight="1"/>
    <row r="15866" ht="20" customHeight="1"/>
    <row r="15867" ht="20" customHeight="1"/>
    <row r="15868" ht="20" customHeight="1"/>
    <row r="15869" ht="20" customHeight="1"/>
    <row r="15870" ht="20" customHeight="1"/>
    <row r="15871" ht="20" customHeight="1"/>
    <row r="15872" ht="20" customHeight="1"/>
    <row r="15873" ht="20" customHeight="1"/>
    <row r="15874" ht="20" customHeight="1"/>
    <row r="15875" ht="20" customHeight="1"/>
    <row r="15876" ht="20" customHeight="1"/>
    <row r="15877" ht="20" customHeight="1"/>
    <row r="15878" ht="20" customHeight="1"/>
    <row r="15879" ht="20" customHeight="1"/>
    <row r="15880" ht="20" customHeight="1"/>
    <row r="15881" ht="20" customHeight="1"/>
    <row r="15882" ht="20" customHeight="1"/>
    <row r="15883" ht="20" customHeight="1"/>
    <row r="15884" ht="20" customHeight="1"/>
    <row r="15885" ht="20" customHeight="1"/>
    <row r="15886" ht="20" customHeight="1"/>
    <row r="15887" ht="20" customHeight="1"/>
    <row r="15888" ht="20" customHeight="1"/>
    <row r="15889" ht="20" customHeight="1"/>
    <row r="15890" ht="20" customHeight="1"/>
    <row r="15891" ht="20" customHeight="1"/>
    <row r="15892" ht="20" customHeight="1"/>
    <row r="15893" ht="20" customHeight="1"/>
    <row r="15894" ht="20" customHeight="1"/>
    <row r="15895" ht="20" customHeight="1"/>
    <row r="15896" ht="20" customHeight="1"/>
    <row r="15897" ht="20" customHeight="1"/>
    <row r="15898" ht="20" customHeight="1"/>
    <row r="15899" ht="20" customHeight="1"/>
    <row r="15900" ht="20" customHeight="1"/>
    <row r="15901" ht="20" customHeight="1"/>
    <row r="15902" ht="20" customHeight="1"/>
    <row r="15903" ht="20" customHeight="1"/>
    <row r="15904" ht="20" customHeight="1"/>
    <row r="15905" ht="20" customHeight="1"/>
    <row r="15906" ht="20" customHeight="1"/>
    <row r="15907" ht="20" customHeight="1"/>
    <row r="15908" ht="20" customHeight="1"/>
    <row r="15909" ht="20" customHeight="1"/>
    <row r="15910" ht="20" customHeight="1"/>
    <row r="15911" ht="20" customHeight="1"/>
    <row r="15912" ht="20" customHeight="1"/>
    <row r="15913" ht="20" customHeight="1"/>
    <row r="15914" ht="20" customHeight="1"/>
    <row r="15915" ht="20" customHeight="1"/>
    <row r="15916" ht="20" customHeight="1"/>
    <row r="15917" ht="20" customHeight="1"/>
    <row r="15918" ht="20" customHeight="1"/>
    <row r="15919" ht="20" customHeight="1"/>
    <row r="15920" ht="20" customHeight="1"/>
    <row r="15921" ht="20" customHeight="1"/>
    <row r="15922" ht="20" customHeight="1"/>
    <row r="15923" ht="20" customHeight="1"/>
    <row r="15924" ht="20" customHeight="1"/>
    <row r="15925" ht="20" customHeight="1"/>
    <row r="15926" ht="20" customHeight="1"/>
    <row r="15927" ht="20" customHeight="1"/>
    <row r="15928" ht="20" customHeight="1"/>
    <row r="15929" ht="20" customHeight="1"/>
    <row r="15930" ht="20" customHeight="1"/>
    <row r="15931" ht="20" customHeight="1"/>
    <row r="15932" ht="20" customHeight="1"/>
    <row r="15933" ht="20" customHeight="1"/>
    <row r="15934" ht="20" customHeight="1"/>
    <row r="15935" ht="20" customHeight="1"/>
    <row r="15936" ht="20" customHeight="1"/>
    <row r="15937" ht="20" customHeight="1"/>
    <row r="15938" ht="20" customHeight="1"/>
    <row r="15939" ht="20" customHeight="1"/>
    <row r="15940" ht="20" customHeight="1"/>
    <row r="15941" ht="20" customHeight="1"/>
    <row r="15942" ht="20" customHeight="1"/>
    <row r="15943" ht="20" customHeight="1"/>
    <row r="15944" ht="20" customHeight="1"/>
    <row r="15945" ht="20" customHeight="1"/>
    <row r="15946" ht="20" customHeight="1"/>
    <row r="15947" ht="20" customHeight="1"/>
    <row r="15948" ht="20" customHeight="1"/>
    <row r="15949" ht="20" customHeight="1"/>
    <row r="15950" ht="20" customHeight="1"/>
    <row r="15951" ht="20" customHeight="1"/>
    <row r="15952" ht="20" customHeight="1"/>
    <row r="15953" ht="20" customHeight="1"/>
    <row r="15954" ht="20" customHeight="1"/>
    <row r="15955" ht="20" customHeight="1"/>
    <row r="15956" ht="20" customHeight="1"/>
    <row r="15957" ht="20" customHeight="1"/>
    <row r="15958" ht="20" customHeight="1"/>
    <row r="15959" ht="20" customHeight="1"/>
    <row r="15960" ht="20" customHeight="1"/>
    <row r="15961" ht="20" customHeight="1"/>
    <row r="15962" ht="20" customHeight="1"/>
    <row r="15963" ht="20" customHeight="1"/>
    <row r="15964" ht="20" customHeight="1"/>
    <row r="15965" ht="20" customHeight="1"/>
    <row r="15966" ht="20" customHeight="1"/>
    <row r="15967" ht="20" customHeight="1"/>
    <row r="15968" ht="20" customHeight="1"/>
    <row r="15969" ht="20" customHeight="1"/>
    <row r="15970" ht="20" customHeight="1"/>
    <row r="15971" ht="20" customHeight="1"/>
    <row r="15972" ht="20" customHeight="1"/>
    <row r="15973" ht="20" customHeight="1"/>
    <row r="15974" ht="20" customHeight="1"/>
    <row r="15975" ht="20" customHeight="1"/>
    <row r="15976" ht="20" customHeight="1"/>
    <row r="15977" ht="20" customHeight="1"/>
    <row r="15978" ht="20" customHeight="1"/>
    <row r="15979" ht="20" customHeight="1"/>
    <row r="15980" ht="20" customHeight="1"/>
    <row r="15981" ht="20" customHeight="1"/>
    <row r="15982" ht="20" customHeight="1"/>
    <row r="15983" ht="20" customHeight="1"/>
    <row r="15984" ht="20" customHeight="1"/>
    <row r="15985" ht="20" customHeight="1"/>
    <row r="15986" ht="20" customHeight="1"/>
    <row r="15987" ht="20" customHeight="1"/>
    <row r="15988" ht="20" customHeight="1"/>
    <row r="15989" ht="20" customHeight="1"/>
    <row r="15990" ht="20" customHeight="1"/>
    <row r="15991" ht="20" customHeight="1"/>
    <row r="15992" ht="20" customHeight="1"/>
    <row r="15993" ht="20" customHeight="1"/>
    <row r="15994" ht="20" customHeight="1"/>
    <row r="15995" ht="20" customHeight="1"/>
    <row r="15996" ht="20" customHeight="1"/>
    <row r="15997" ht="20" customHeight="1"/>
    <row r="15998" ht="20" customHeight="1"/>
    <row r="15999" ht="20" customHeight="1"/>
    <row r="16000" ht="20" customHeight="1"/>
    <row r="16001" ht="20" customHeight="1"/>
    <row r="16002" ht="20" customHeight="1"/>
    <row r="16003" ht="20" customHeight="1"/>
    <row r="16004" ht="20" customHeight="1"/>
    <row r="16005" ht="20" customHeight="1"/>
    <row r="16006" ht="20" customHeight="1"/>
    <row r="16007" ht="20" customHeight="1"/>
    <row r="16008" ht="20" customHeight="1"/>
    <row r="16009" ht="20" customHeight="1"/>
    <row r="16010" ht="20" customHeight="1"/>
    <row r="16011" ht="20" customHeight="1"/>
    <row r="16012" ht="20" customHeight="1"/>
    <row r="16013" ht="20" customHeight="1"/>
    <row r="16014" ht="20" customHeight="1"/>
    <row r="16015" ht="20" customHeight="1"/>
    <row r="16016" ht="20" customHeight="1"/>
    <row r="16017" ht="20" customHeight="1"/>
    <row r="16018" ht="20" customHeight="1"/>
    <row r="16019" ht="20" customHeight="1"/>
    <row r="16020" ht="20" customHeight="1"/>
    <row r="16021" ht="20" customHeight="1"/>
    <row r="16022" ht="20" customHeight="1"/>
    <row r="16023" ht="20" customHeight="1"/>
    <row r="16024" ht="20" customHeight="1"/>
    <row r="16025" ht="20" customHeight="1"/>
    <row r="16026" ht="20" customHeight="1"/>
    <row r="16027" ht="20" customHeight="1"/>
    <row r="16028" ht="20" customHeight="1"/>
    <row r="16029" ht="20" customHeight="1"/>
    <row r="16030" ht="20" customHeight="1"/>
    <row r="16031" ht="20" customHeight="1"/>
    <row r="16032" ht="20" customHeight="1"/>
    <row r="16033" ht="20" customHeight="1"/>
    <row r="16034" ht="20" customHeight="1"/>
    <row r="16035" ht="20" customHeight="1"/>
    <row r="16036" ht="20" customHeight="1"/>
    <row r="16037" ht="20" customHeight="1"/>
    <row r="16038" ht="20" customHeight="1"/>
    <row r="16039" ht="20" customHeight="1"/>
    <row r="16040" ht="20" customHeight="1"/>
    <row r="16041" ht="20" customHeight="1"/>
    <row r="16042" ht="20" customHeight="1"/>
    <row r="16043" ht="20" customHeight="1"/>
    <row r="16044" ht="20" customHeight="1"/>
    <row r="16045" ht="20" customHeight="1"/>
    <row r="16046" ht="20" customHeight="1"/>
    <row r="16047" ht="20" customHeight="1"/>
    <row r="16048" ht="20" customHeight="1"/>
    <row r="16049" ht="20" customHeight="1"/>
    <row r="16050" ht="20" customHeight="1"/>
    <row r="16051" ht="20" customHeight="1"/>
    <row r="16052" ht="20" customHeight="1"/>
    <row r="16053" ht="20" customHeight="1"/>
    <row r="16054" ht="20" customHeight="1"/>
    <row r="16055" ht="20" customHeight="1"/>
    <row r="16056" ht="20" customHeight="1"/>
    <row r="16057" ht="20" customHeight="1"/>
    <row r="16058" ht="20" customHeight="1"/>
    <row r="16059" ht="20" customHeight="1"/>
    <row r="16060" ht="20" customHeight="1"/>
    <row r="16061" ht="20" customHeight="1"/>
    <row r="16062" ht="20" customHeight="1"/>
    <row r="16063" ht="20" customHeight="1"/>
    <row r="16064" ht="20" customHeight="1"/>
    <row r="16065" ht="20" customHeight="1"/>
    <row r="16066" ht="20" customHeight="1"/>
    <row r="16067" ht="20" customHeight="1"/>
    <row r="16068" ht="20" customHeight="1"/>
    <row r="16069" ht="20" customHeight="1"/>
    <row r="16070" ht="20" customHeight="1"/>
    <row r="16071" ht="20" customHeight="1"/>
    <row r="16072" ht="20" customHeight="1"/>
    <row r="16073" ht="20" customHeight="1"/>
    <row r="16074" ht="20" customHeight="1"/>
    <row r="16075" ht="20" customHeight="1"/>
    <row r="16076" ht="20" customHeight="1"/>
    <row r="16077" ht="20" customHeight="1"/>
    <row r="16078" ht="20" customHeight="1"/>
    <row r="16079" ht="20" customHeight="1"/>
    <row r="16080" ht="20" customHeight="1"/>
    <row r="16081" ht="20" customHeight="1"/>
    <row r="16082" ht="20" customHeight="1"/>
    <row r="16083" ht="20" customHeight="1"/>
    <row r="16084" ht="20" customHeight="1"/>
    <row r="16085" ht="20" customHeight="1"/>
    <row r="16086" ht="20" customHeight="1"/>
    <row r="16087" ht="20" customHeight="1"/>
    <row r="16088" ht="20" customHeight="1"/>
    <row r="16089" ht="20" customHeight="1"/>
    <row r="16090" ht="20" customHeight="1"/>
    <row r="16091" ht="20" customHeight="1"/>
    <row r="16092" ht="20" customHeight="1"/>
    <row r="16093" ht="20" customHeight="1"/>
    <row r="16094" ht="20" customHeight="1"/>
    <row r="16095" ht="20" customHeight="1"/>
    <row r="16096" ht="20" customHeight="1"/>
    <row r="16097" ht="20" customHeight="1"/>
    <row r="16098" ht="20" customHeight="1"/>
    <row r="16099" ht="20" customHeight="1"/>
    <row r="16100" ht="20" customHeight="1"/>
    <row r="16101" ht="20" customHeight="1"/>
    <row r="16102" ht="20" customHeight="1"/>
    <row r="16103" ht="20" customHeight="1"/>
    <row r="16104" ht="20" customHeight="1"/>
    <row r="16105" ht="20" customHeight="1"/>
    <row r="16106" ht="20" customHeight="1"/>
    <row r="16107" ht="20" customHeight="1"/>
    <row r="16108" ht="20" customHeight="1"/>
    <row r="16109" ht="20" customHeight="1"/>
    <row r="16110" ht="20" customHeight="1"/>
    <row r="16111" ht="20" customHeight="1"/>
    <row r="16112" ht="20" customHeight="1"/>
    <row r="16113" ht="20" customHeight="1"/>
    <row r="16114" ht="20" customHeight="1"/>
    <row r="16115" ht="20" customHeight="1"/>
    <row r="16116" ht="20" customHeight="1"/>
    <row r="16117" ht="20" customHeight="1"/>
    <row r="16118" ht="20" customHeight="1"/>
    <row r="16119" ht="20" customHeight="1"/>
    <row r="16120" ht="20" customHeight="1"/>
    <row r="16121" ht="20" customHeight="1"/>
    <row r="16122" ht="20" customHeight="1"/>
    <row r="16123" ht="20" customHeight="1"/>
    <row r="16124" ht="20" customHeight="1"/>
    <row r="16125" ht="20" customHeight="1"/>
    <row r="16126" ht="20" customHeight="1"/>
    <row r="16127" ht="20" customHeight="1"/>
    <row r="16128" ht="20" customHeight="1"/>
    <row r="16129" ht="20" customHeight="1"/>
    <row r="16130" ht="20" customHeight="1"/>
    <row r="16131" ht="20" customHeight="1"/>
    <row r="16132" ht="20" customHeight="1"/>
    <row r="16133" ht="20" customHeight="1"/>
    <row r="16134" ht="20" customHeight="1"/>
    <row r="16135" ht="20" customHeight="1"/>
    <row r="16136" ht="20" customHeight="1"/>
    <row r="16137" ht="20" customHeight="1"/>
    <row r="16138" ht="20" customHeight="1"/>
    <row r="16139" ht="20" customHeight="1"/>
    <row r="16140" ht="20" customHeight="1"/>
    <row r="16141" ht="20" customHeight="1"/>
    <row r="16142" ht="20" customHeight="1"/>
    <row r="16143" ht="20" customHeight="1"/>
    <row r="16144" ht="20" customHeight="1"/>
    <row r="16145" ht="20" customHeight="1"/>
    <row r="16146" ht="20" customHeight="1"/>
    <row r="16147" ht="20" customHeight="1"/>
    <row r="16148" ht="20" customHeight="1"/>
    <row r="16149" ht="20" customHeight="1"/>
    <row r="16150" ht="20" customHeight="1"/>
    <row r="16151" ht="20" customHeight="1"/>
    <row r="16152" ht="20" customHeight="1"/>
    <row r="16153" ht="20" customHeight="1"/>
    <row r="16154" ht="20" customHeight="1"/>
    <row r="16155" ht="20" customHeight="1"/>
    <row r="16156" ht="20" customHeight="1"/>
    <row r="16157" ht="20" customHeight="1"/>
    <row r="16158" ht="20" customHeight="1"/>
    <row r="16159" ht="20" customHeight="1"/>
    <row r="16160" ht="20" customHeight="1"/>
    <row r="16161" ht="20" customHeight="1"/>
    <row r="16162" ht="20" customHeight="1"/>
    <row r="16163" ht="20" customHeight="1"/>
    <row r="16164" ht="20" customHeight="1"/>
    <row r="16165" ht="20" customHeight="1"/>
    <row r="16166" ht="20" customHeight="1"/>
    <row r="16167" ht="20" customHeight="1"/>
    <row r="16168" ht="20" customHeight="1"/>
    <row r="16169" ht="20" customHeight="1"/>
    <row r="16170" ht="20" customHeight="1"/>
    <row r="16171" ht="20" customHeight="1"/>
    <row r="16172" ht="20" customHeight="1"/>
    <row r="16173" ht="20" customHeight="1"/>
    <row r="16174" ht="20" customHeight="1"/>
    <row r="16175" ht="20" customHeight="1"/>
    <row r="16176" ht="20" customHeight="1"/>
    <row r="16177" ht="20" customHeight="1"/>
    <row r="16178" ht="20" customHeight="1"/>
    <row r="16179" ht="20" customHeight="1"/>
    <row r="16180" ht="20" customHeight="1"/>
    <row r="16181" ht="20" customHeight="1"/>
    <row r="16182" ht="20" customHeight="1"/>
    <row r="16183" ht="20" customHeight="1"/>
    <row r="16184" ht="20" customHeight="1"/>
    <row r="16185" ht="20" customHeight="1"/>
    <row r="16186" ht="20" customHeight="1"/>
    <row r="16187" ht="20" customHeight="1"/>
    <row r="16188" ht="20" customHeight="1"/>
    <row r="16189" ht="20" customHeight="1"/>
    <row r="16190" ht="20" customHeight="1"/>
    <row r="16191" ht="20" customHeight="1"/>
    <row r="16192" ht="20" customHeight="1"/>
    <row r="16193" ht="20" customHeight="1"/>
    <row r="16194" ht="20" customHeight="1"/>
    <row r="16195" ht="20" customHeight="1"/>
    <row r="16196" ht="20" customHeight="1"/>
    <row r="16197" ht="20" customHeight="1"/>
    <row r="16198" ht="20" customHeight="1"/>
    <row r="16199" ht="20" customHeight="1"/>
    <row r="16200" ht="20" customHeight="1"/>
    <row r="16201" ht="20" customHeight="1"/>
    <row r="16202" ht="20" customHeight="1"/>
    <row r="16203" ht="20" customHeight="1"/>
    <row r="16204" ht="20" customHeight="1"/>
    <row r="16205" ht="20" customHeight="1"/>
    <row r="16206" ht="20" customHeight="1"/>
    <row r="16207" ht="20" customHeight="1"/>
    <row r="16208" ht="20" customHeight="1"/>
    <row r="16209" ht="20" customHeight="1"/>
    <row r="16210" ht="20" customHeight="1"/>
    <row r="16211" ht="20" customHeight="1"/>
    <row r="16212" ht="20" customHeight="1"/>
    <row r="16213" ht="20" customHeight="1"/>
    <row r="16214" ht="20" customHeight="1"/>
    <row r="16215" ht="20" customHeight="1"/>
    <row r="16216" ht="20" customHeight="1"/>
    <row r="16217" ht="20" customHeight="1"/>
    <row r="16218" ht="20" customHeight="1"/>
    <row r="16219" ht="20" customHeight="1"/>
    <row r="16220" ht="20" customHeight="1"/>
    <row r="16221" ht="20" customHeight="1"/>
    <row r="16222" ht="20" customHeight="1"/>
    <row r="16223" ht="20" customHeight="1"/>
    <row r="16224" ht="20" customHeight="1"/>
    <row r="16225" ht="20" customHeight="1"/>
    <row r="16226" ht="20" customHeight="1"/>
    <row r="16227" ht="20" customHeight="1"/>
    <row r="16228" ht="20" customHeight="1"/>
    <row r="16229" ht="20" customHeight="1"/>
    <row r="16230" ht="20" customHeight="1"/>
    <row r="16231" ht="20" customHeight="1"/>
    <row r="16232" ht="20" customHeight="1"/>
    <row r="16233" ht="20" customHeight="1"/>
    <row r="16234" ht="20" customHeight="1"/>
    <row r="16235" ht="20" customHeight="1"/>
    <row r="16236" ht="20" customHeight="1"/>
    <row r="16237" ht="20" customHeight="1"/>
    <row r="16238" ht="20" customHeight="1"/>
    <row r="16239" ht="20" customHeight="1"/>
    <row r="16240" ht="20" customHeight="1"/>
    <row r="16241" ht="20" customHeight="1"/>
    <row r="16242" ht="20" customHeight="1"/>
    <row r="16243" ht="20" customHeight="1"/>
    <row r="16244" ht="20" customHeight="1"/>
    <row r="16245" ht="20" customHeight="1"/>
    <row r="16246" ht="20" customHeight="1"/>
    <row r="16247" ht="20" customHeight="1"/>
    <row r="16248" ht="20" customHeight="1"/>
    <row r="16249" ht="20" customHeight="1"/>
    <row r="16250" ht="20" customHeight="1"/>
    <row r="16251" ht="20" customHeight="1"/>
    <row r="16252" ht="20" customHeight="1"/>
    <row r="16253" ht="20" customHeight="1"/>
    <row r="16254" ht="20" customHeight="1"/>
    <row r="16255" ht="20" customHeight="1"/>
    <row r="16256" ht="20" customHeight="1"/>
    <row r="16257" ht="20" customHeight="1"/>
    <row r="16258" ht="20" customHeight="1"/>
    <row r="16259" ht="20" customHeight="1"/>
    <row r="16260" ht="20" customHeight="1"/>
    <row r="16261" ht="20" customHeight="1"/>
    <row r="16262" ht="20" customHeight="1"/>
    <row r="16263" ht="20" customHeight="1"/>
    <row r="16264" ht="20" customHeight="1"/>
    <row r="16265" ht="20" customHeight="1"/>
    <row r="16266" ht="20" customHeight="1"/>
    <row r="16267" ht="20" customHeight="1"/>
    <row r="16268" ht="20" customHeight="1"/>
    <row r="16269" ht="20" customHeight="1"/>
    <row r="16270" ht="20" customHeight="1"/>
    <row r="16271" ht="20" customHeight="1"/>
    <row r="16272" ht="20" customHeight="1"/>
    <row r="16273" ht="20" customHeight="1"/>
    <row r="16274" ht="20" customHeight="1"/>
    <row r="16275" ht="20" customHeight="1"/>
    <row r="16276" ht="20" customHeight="1"/>
    <row r="16277" ht="20" customHeight="1"/>
    <row r="16278" ht="20" customHeight="1"/>
    <row r="16279" ht="20" customHeight="1"/>
    <row r="16280" ht="20" customHeight="1"/>
    <row r="16281" ht="20" customHeight="1"/>
    <row r="16282" ht="20" customHeight="1"/>
    <row r="16283" ht="20" customHeight="1"/>
    <row r="16284" ht="20" customHeight="1"/>
    <row r="16285" ht="20" customHeight="1"/>
    <row r="16286" ht="20" customHeight="1"/>
    <row r="16287" ht="20" customHeight="1"/>
    <row r="16288" ht="20" customHeight="1"/>
    <row r="16289" ht="20" customHeight="1"/>
    <row r="16290" ht="20" customHeight="1"/>
    <row r="16291" ht="20" customHeight="1"/>
    <row r="16292" ht="20" customHeight="1"/>
    <row r="16293" ht="20" customHeight="1"/>
    <row r="16294" ht="20" customHeight="1"/>
    <row r="16295" ht="20" customHeight="1"/>
    <row r="16296" ht="20" customHeight="1"/>
    <row r="16297" ht="20" customHeight="1"/>
    <row r="16298" ht="20" customHeight="1"/>
    <row r="16299" ht="20" customHeight="1"/>
    <row r="16300" ht="20" customHeight="1"/>
    <row r="16301" ht="20" customHeight="1"/>
    <row r="16302" ht="20" customHeight="1"/>
    <row r="16303" ht="20" customHeight="1"/>
    <row r="16304" ht="20" customHeight="1"/>
    <row r="16305" ht="20" customHeight="1"/>
    <row r="16306" ht="20" customHeight="1"/>
    <row r="16307" ht="20" customHeight="1"/>
    <row r="16308" ht="20" customHeight="1"/>
    <row r="16309" ht="20" customHeight="1"/>
    <row r="16310" ht="20" customHeight="1"/>
    <row r="16311" ht="20" customHeight="1"/>
    <row r="16312" ht="20" customHeight="1"/>
    <row r="16313" ht="20" customHeight="1"/>
    <row r="16314" ht="20" customHeight="1"/>
    <row r="16315" ht="20" customHeight="1"/>
    <row r="16316" ht="20" customHeight="1"/>
    <row r="16317" ht="20" customHeight="1"/>
    <row r="16318" ht="20" customHeight="1"/>
    <row r="16319" ht="20" customHeight="1"/>
    <row r="16320" ht="20" customHeight="1"/>
    <row r="16321" ht="20" customHeight="1"/>
    <row r="16322" ht="20" customHeight="1"/>
    <row r="16323" ht="20" customHeight="1"/>
    <row r="16324" ht="20" customHeight="1"/>
    <row r="16325" ht="20" customHeight="1"/>
    <row r="16326" ht="20" customHeight="1"/>
    <row r="16327" ht="20" customHeight="1"/>
    <row r="16328" ht="20" customHeight="1"/>
    <row r="16329" ht="20" customHeight="1"/>
    <row r="16330" ht="20" customHeight="1"/>
    <row r="16331" ht="20" customHeight="1"/>
    <row r="16332" ht="20" customHeight="1"/>
    <row r="16333" ht="20" customHeight="1"/>
    <row r="16334" ht="20" customHeight="1"/>
    <row r="16335" ht="20" customHeight="1"/>
    <row r="16336" ht="20" customHeight="1"/>
    <row r="16337" ht="20" customHeight="1"/>
    <row r="16338" ht="20" customHeight="1"/>
    <row r="16339" ht="20" customHeight="1"/>
    <row r="16340" ht="20" customHeight="1"/>
    <row r="16341" ht="20" customHeight="1"/>
    <row r="16342" ht="20" customHeight="1"/>
    <row r="16343" ht="20" customHeight="1"/>
    <row r="16344" ht="20" customHeight="1"/>
    <row r="16345" ht="20" customHeight="1"/>
    <row r="16346" ht="20" customHeight="1"/>
    <row r="16347" ht="20" customHeight="1"/>
    <row r="16348" ht="20" customHeight="1"/>
    <row r="16349" ht="20" customHeight="1"/>
    <row r="16350" ht="20" customHeight="1"/>
    <row r="16351" ht="20" customHeight="1"/>
    <row r="16352" ht="20" customHeight="1"/>
    <row r="16353" ht="20" customHeight="1"/>
    <row r="16354" ht="20" customHeight="1"/>
    <row r="16355" ht="20" customHeight="1"/>
    <row r="16356" ht="20" customHeight="1"/>
    <row r="16357" ht="20" customHeight="1"/>
    <row r="16358" ht="20" customHeight="1"/>
    <row r="16359" ht="20" customHeight="1"/>
    <row r="16360" ht="20" customHeight="1"/>
    <row r="16361" ht="20" customHeight="1"/>
    <row r="16362" ht="20" customHeight="1"/>
    <row r="16363" ht="20" customHeight="1"/>
    <row r="16364" ht="20" customHeight="1"/>
    <row r="16365" ht="20" customHeight="1"/>
    <row r="16366" ht="20" customHeight="1"/>
    <row r="16367" ht="20" customHeight="1"/>
    <row r="16368" ht="20" customHeight="1"/>
    <row r="16369" ht="20" customHeight="1"/>
    <row r="16370" ht="20" customHeight="1"/>
    <row r="16371" ht="20" customHeight="1"/>
    <row r="16372" ht="20" customHeight="1"/>
    <row r="16373" ht="20" customHeight="1"/>
    <row r="16374" ht="20" customHeight="1"/>
    <row r="16375" ht="20" customHeight="1"/>
    <row r="16376" ht="20" customHeight="1"/>
    <row r="16377" ht="20" customHeight="1"/>
    <row r="16378" ht="20" customHeight="1"/>
    <row r="16379" ht="20" customHeight="1"/>
    <row r="16380" ht="20" customHeight="1"/>
    <row r="16381" ht="20" customHeight="1"/>
    <row r="16382" ht="20" customHeight="1"/>
    <row r="16383" ht="20" customHeight="1"/>
    <row r="16384" ht="20" customHeight="1"/>
    <row r="16385" ht="20" customHeight="1"/>
    <row r="16386" ht="20" customHeight="1"/>
    <row r="16387" ht="20" customHeight="1"/>
    <row r="16388" ht="20" customHeight="1"/>
    <row r="16389" ht="20" customHeight="1"/>
    <row r="16390" ht="20" customHeight="1"/>
    <row r="16391" ht="20" customHeight="1"/>
    <row r="16392" ht="20" customHeight="1"/>
    <row r="16393" ht="20" customHeight="1"/>
    <row r="16394" ht="20" customHeight="1"/>
    <row r="16395" ht="20" customHeight="1"/>
    <row r="16396" ht="20" customHeight="1"/>
    <row r="16397" ht="20" customHeight="1"/>
    <row r="16398" ht="20" customHeight="1"/>
    <row r="16399" ht="20" customHeight="1"/>
    <row r="16400" ht="20" customHeight="1"/>
    <row r="16401" ht="20" customHeight="1"/>
    <row r="16402" ht="20" customHeight="1"/>
    <row r="16403" ht="20" customHeight="1"/>
    <row r="16404" ht="20" customHeight="1"/>
    <row r="16405" ht="20" customHeight="1"/>
    <row r="16406" ht="20" customHeight="1"/>
    <row r="16407" ht="20" customHeight="1"/>
    <row r="16408" ht="20" customHeight="1"/>
    <row r="16409" ht="20" customHeight="1"/>
    <row r="16410" ht="20" customHeight="1"/>
    <row r="16411" ht="20" customHeight="1"/>
    <row r="16412" ht="20" customHeight="1"/>
    <row r="16413" ht="20" customHeight="1"/>
    <row r="16414" ht="20" customHeight="1"/>
    <row r="16415" ht="20" customHeight="1"/>
    <row r="16416" ht="20" customHeight="1"/>
    <row r="16417" ht="20" customHeight="1"/>
    <row r="16418" ht="20" customHeight="1"/>
    <row r="16419" ht="20" customHeight="1"/>
    <row r="16420" ht="20" customHeight="1"/>
    <row r="16421" ht="20" customHeight="1"/>
    <row r="16422" ht="20" customHeight="1"/>
    <row r="16423" ht="20" customHeight="1"/>
    <row r="16424" ht="20" customHeight="1"/>
    <row r="16425" ht="20" customHeight="1"/>
    <row r="16426" ht="20" customHeight="1"/>
    <row r="16427" ht="20" customHeight="1"/>
    <row r="16428" ht="20" customHeight="1"/>
    <row r="16429" ht="20" customHeight="1"/>
    <row r="16430" ht="20" customHeight="1"/>
    <row r="16431" ht="20" customHeight="1"/>
    <row r="16432" ht="20" customHeight="1"/>
    <row r="16433" ht="20" customHeight="1"/>
    <row r="16434" ht="20" customHeight="1"/>
    <row r="16435" ht="20" customHeight="1"/>
    <row r="16436" ht="20" customHeight="1"/>
    <row r="16437" ht="20" customHeight="1"/>
    <row r="16438" ht="20" customHeight="1"/>
    <row r="16439" ht="20" customHeight="1"/>
    <row r="16440" ht="20" customHeight="1"/>
    <row r="16441" ht="20" customHeight="1"/>
    <row r="16442" ht="20" customHeight="1"/>
    <row r="16443" ht="20" customHeight="1"/>
    <row r="16444" ht="20" customHeight="1"/>
    <row r="16445" ht="20" customHeight="1"/>
    <row r="16446" ht="20" customHeight="1"/>
    <row r="16447" ht="20" customHeight="1"/>
    <row r="16448" ht="20" customHeight="1"/>
    <row r="16449" ht="20" customHeight="1"/>
    <row r="16450" ht="20" customHeight="1"/>
    <row r="16451" ht="20" customHeight="1"/>
    <row r="16452" ht="20" customHeight="1"/>
    <row r="16453" ht="20" customHeight="1"/>
    <row r="16454" ht="20" customHeight="1"/>
    <row r="16455" ht="20" customHeight="1"/>
    <row r="16456" ht="20" customHeight="1"/>
    <row r="16457" ht="20" customHeight="1"/>
    <row r="16458" ht="20" customHeight="1"/>
    <row r="16459" ht="20" customHeight="1"/>
    <row r="16460" ht="20" customHeight="1"/>
    <row r="16461" ht="20" customHeight="1"/>
    <row r="16462" ht="20" customHeight="1"/>
    <row r="16463" ht="20" customHeight="1"/>
    <row r="16464" ht="20" customHeight="1"/>
    <row r="16465" ht="20" customHeight="1"/>
    <row r="16466" ht="20" customHeight="1"/>
    <row r="16467" ht="20" customHeight="1"/>
    <row r="16468" ht="20" customHeight="1"/>
    <row r="16469" ht="20" customHeight="1"/>
    <row r="16470" ht="20" customHeight="1"/>
    <row r="16471" ht="20" customHeight="1"/>
    <row r="16472" ht="20" customHeight="1"/>
    <row r="16473" ht="20" customHeight="1"/>
    <row r="16474" ht="20" customHeight="1"/>
    <row r="16475" ht="20" customHeight="1"/>
    <row r="16476" ht="20" customHeight="1"/>
    <row r="16477" ht="20" customHeight="1"/>
    <row r="16478" ht="20" customHeight="1"/>
    <row r="16479" ht="20" customHeight="1"/>
    <row r="16480" ht="20" customHeight="1"/>
    <row r="16481" ht="20" customHeight="1"/>
    <row r="16482" ht="20" customHeight="1"/>
    <row r="16483" ht="20" customHeight="1"/>
    <row r="16484" ht="20" customHeight="1"/>
    <row r="16485" ht="20" customHeight="1"/>
    <row r="16486" ht="20" customHeight="1"/>
    <row r="16487" ht="20" customHeight="1"/>
    <row r="16488" ht="20" customHeight="1"/>
    <row r="16489" ht="20" customHeight="1"/>
    <row r="16490" ht="20" customHeight="1"/>
    <row r="16491" ht="20" customHeight="1"/>
    <row r="16492" ht="20" customHeight="1"/>
    <row r="16493" ht="20" customHeight="1"/>
    <row r="16494" ht="20" customHeight="1"/>
    <row r="16495" ht="20" customHeight="1"/>
    <row r="16496" ht="20" customHeight="1"/>
    <row r="16497" ht="20" customHeight="1"/>
    <row r="16498" ht="20" customHeight="1"/>
    <row r="16499" ht="20" customHeight="1"/>
    <row r="16500" ht="20" customHeight="1"/>
    <row r="16501" ht="20" customHeight="1"/>
    <row r="16502" ht="20" customHeight="1"/>
    <row r="16503" ht="20" customHeight="1"/>
    <row r="16504" ht="20" customHeight="1"/>
    <row r="16505" ht="20" customHeight="1"/>
    <row r="16506" ht="20" customHeight="1"/>
    <row r="16507" ht="20" customHeight="1"/>
    <row r="16508" ht="20" customHeight="1"/>
    <row r="16509" ht="20" customHeight="1"/>
    <row r="16510" ht="20" customHeight="1"/>
    <row r="16511" ht="20" customHeight="1"/>
    <row r="16512" ht="20" customHeight="1"/>
    <row r="16513" ht="20" customHeight="1"/>
    <row r="16514" ht="20" customHeight="1"/>
    <row r="16515" ht="20" customHeight="1"/>
    <row r="16516" ht="20" customHeight="1"/>
    <row r="16517" ht="20" customHeight="1"/>
    <row r="16518" ht="20" customHeight="1"/>
    <row r="16519" ht="20" customHeight="1"/>
    <row r="16520" ht="20" customHeight="1"/>
    <row r="16521" ht="20" customHeight="1"/>
    <row r="16522" ht="20" customHeight="1"/>
    <row r="16523" ht="20" customHeight="1"/>
    <row r="16524" ht="20" customHeight="1"/>
    <row r="16525" ht="20" customHeight="1"/>
    <row r="16526" ht="20" customHeight="1"/>
    <row r="16527" ht="20" customHeight="1"/>
    <row r="16528" ht="20" customHeight="1"/>
    <row r="16529" ht="20" customHeight="1"/>
    <row r="16530" ht="20" customHeight="1"/>
    <row r="16531" ht="20" customHeight="1"/>
    <row r="16532" ht="20" customHeight="1"/>
    <row r="16533" ht="20" customHeight="1"/>
    <row r="16534" ht="20" customHeight="1"/>
    <row r="16535" ht="20" customHeight="1"/>
    <row r="16536" ht="20" customHeight="1"/>
    <row r="16537" ht="20" customHeight="1"/>
    <row r="16538" ht="20" customHeight="1"/>
    <row r="16539" ht="20" customHeight="1"/>
    <row r="16540" ht="20" customHeight="1"/>
    <row r="16541" ht="20" customHeight="1"/>
    <row r="16542" ht="20" customHeight="1"/>
    <row r="16543" ht="20" customHeight="1"/>
    <row r="16544" ht="20" customHeight="1"/>
    <row r="16545" ht="20" customHeight="1"/>
    <row r="16546" ht="20" customHeight="1"/>
    <row r="16547" ht="20" customHeight="1"/>
    <row r="16548" ht="20" customHeight="1"/>
    <row r="16549" ht="20" customHeight="1"/>
    <row r="16550" ht="20" customHeight="1"/>
    <row r="16551" ht="20" customHeight="1"/>
    <row r="16552" ht="20" customHeight="1"/>
    <row r="16553" ht="20" customHeight="1"/>
    <row r="16554" ht="20" customHeight="1"/>
    <row r="16555" ht="20" customHeight="1"/>
    <row r="16556" ht="20" customHeight="1"/>
    <row r="16557" ht="20" customHeight="1"/>
    <row r="16558" ht="20" customHeight="1"/>
    <row r="16559" ht="20" customHeight="1"/>
    <row r="16560" ht="20" customHeight="1"/>
    <row r="16561" ht="20" customHeight="1"/>
    <row r="16562" ht="20" customHeight="1"/>
    <row r="16563" ht="20" customHeight="1"/>
    <row r="16564" ht="20" customHeight="1"/>
    <row r="16565" ht="20" customHeight="1"/>
    <row r="16566" ht="20" customHeight="1"/>
    <row r="16567" ht="20" customHeight="1"/>
    <row r="16568" ht="20" customHeight="1"/>
    <row r="16569" ht="20" customHeight="1"/>
    <row r="16570" ht="20" customHeight="1"/>
    <row r="16571" ht="20" customHeight="1"/>
    <row r="16572" ht="20" customHeight="1"/>
    <row r="16573" ht="20" customHeight="1"/>
    <row r="16574" ht="20" customHeight="1"/>
    <row r="16575" ht="20" customHeight="1"/>
    <row r="16576" ht="20" customHeight="1"/>
    <row r="16577" ht="20" customHeight="1"/>
    <row r="16578" ht="20" customHeight="1"/>
    <row r="16579" ht="20" customHeight="1"/>
    <row r="16580" ht="20" customHeight="1"/>
    <row r="16581" ht="20" customHeight="1"/>
    <row r="16582" ht="20" customHeight="1"/>
    <row r="16583" ht="20" customHeight="1"/>
    <row r="16584" ht="20" customHeight="1"/>
    <row r="16585" ht="20" customHeight="1"/>
    <row r="16586" ht="20" customHeight="1"/>
    <row r="16587" ht="20" customHeight="1"/>
    <row r="16588" ht="20" customHeight="1"/>
    <row r="16589" ht="20" customHeight="1"/>
    <row r="16590" ht="20" customHeight="1"/>
    <row r="16591" ht="20" customHeight="1"/>
    <row r="16592" ht="20" customHeight="1"/>
    <row r="16593" ht="20" customHeight="1"/>
    <row r="16594" ht="20" customHeight="1"/>
    <row r="16595" ht="20" customHeight="1"/>
    <row r="16596" ht="20" customHeight="1"/>
    <row r="16597" ht="20" customHeight="1"/>
    <row r="16598" ht="20" customHeight="1"/>
    <row r="16599" ht="20" customHeight="1"/>
    <row r="16600" ht="20" customHeight="1"/>
    <row r="16601" ht="20" customHeight="1"/>
    <row r="16602" ht="20" customHeight="1"/>
    <row r="16603" ht="20" customHeight="1"/>
    <row r="16604" ht="20" customHeight="1"/>
    <row r="16605" ht="20" customHeight="1"/>
    <row r="16606" ht="20" customHeight="1"/>
    <row r="16607" ht="20" customHeight="1"/>
    <row r="16608" ht="20" customHeight="1"/>
    <row r="16609" ht="20" customHeight="1"/>
    <row r="16610" ht="20" customHeight="1"/>
    <row r="16611" ht="20" customHeight="1"/>
    <row r="16612" ht="20" customHeight="1"/>
    <row r="16613" ht="20" customHeight="1"/>
    <row r="16614" ht="20" customHeight="1"/>
    <row r="16615" ht="20" customHeight="1"/>
    <row r="16616" ht="20" customHeight="1"/>
    <row r="16617" ht="20" customHeight="1"/>
    <row r="16618" ht="20" customHeight="1"/>
    <row r="16619" ht="20" customHeight="1"/>
    <row r="16620" ht="20" customHeight="1"/>
    <row r="16621" ht="20" customHeight="1"/>
    <row r="16622" ht="20" customHeight="1"/>
    <row r="16623" ht="20" customHeight="1"/>
    <row r="16624" ht="20" customHeight="1"/>
    <row r="16625" ht="20" customHeight="1"/>
    <row r="16626" ht="20" customHeight="1"/>
    <row r="16627" ht="20" customHeight="1"/>
    <row r="16628" ht="20" customHeight="1"/>
    <row r="16629" ht="20" customHeight="1"/>
    <row r="16630" ht="20" customHeight="1"/>
    <row r="16631" ht="20" customHeight="1"/>
    <row r="16632" ht="20" customHeight="1"/>
    <row r="16633" ht="20" customHeight="1"/>
    <row r="16634" ht="20" customHeight="1"/>
    <row r="16635" ht="20" customHeight="1"/>
    <row r="16636" ht="20" customHeight="1"/>
    <row r="16637" ht="20" customHeight="1"/>
    <row r="16638" ht="20" customHeight="1"/>
    <row r="16639" ht="20" customHeight="1"/>
    <row r="16640" ht="20" customHeight="1"/>
    <row r="16641" ht="20" customHeight="1"/>
    <row r="16642" ht="20" customHeight="1"/>
    <row r="16643" ht="20" customHeight="1"/>
    <row r="16644" ht="20" customHeight="1"/>
    <row r="16645" ht="20" customHeight="1"/>
    <row r="16646" ht="20" customHeight="1"/>
    <row r="16647" ht="20" customHeight="1"/>
    <row r="16648" ht="20" customHeight="1"/>
    <row r="16649" ht="20" customHeight="1"/>
    <row r="16650" ht="20" customHeight="1"/>
    <row r="16651" ht="20" customHeight="1"/>
    <row r="16652" ht="20" customHeight="1"/>
    <row r="16653" ht="20" customHeight="1"/>
    <row r="16654" ht="20" customHeight="1"/>
    <row r="16655" ht="20" customHeight="1"/>
    <row r="16656" ht="20" customHeight="1"/>
    <row r="16657" ht="20" customHeight="1"/>
    <row r="16658" ht="20" customHeight="1"/>
    <row r="16659" ht="20" customHeight="1"/>
    <row r="16660" ht="20" customHeight="1"/>
    <row r="16661" ht="20" customHeight="1"/>
    <row r="16662" ht="20" customHeight="1"/>
    <row r="16663" ht="20" customHeight="1"/>
    <row r="16664" ht="20" customHeight="1"/>
    <row r="16665" ht="20" customHeight="1"/>
    <row r="16666" ht="20" customHeight="1"/>
    <row r="16667" ht="20" customHeight="1"/>
    <row r="16668" ht="20" customHeight="1"/>
    <row r="16669" ht="20" customHeight="1"/>
    <row r="16670" ht="20" customHeight="1"/>
    <row r="16671" ht="20" customHeight="1"/>
    <row r="16672" ht="20" customHeight="1"/>
    <row r="16673" ht="20" customHeight="1"/>
    <row r="16674" ht="20" customHeight="1"/>
    <row r="16675" ht="20" customHeight="1"/>
    <row r="16676" ht="20" customHeight="1"/>
    <row r="16677" ht="20" customHeight="1"/>
    <row r="16678" ht="20" customHeight="1"/>
    <row r="16679" ht="20" customHeight="1"/>
    <row r="16680" ht="20" customHeight="1"/>
    <row r="16681" ht="20" customHeight="1"/>
    <row r="16682" ht="20" customHeight="1"/>
    <row r="16683" ht="20" customHeight="1"/>
    <row r="16684" ht="20" customHeight="1"/>
    <row r="16685" ht="20" customHeight="1"/>
    <row r="16686" ht="20" customHeight="1"/>
    <row r="16687" ht="20" customHeight="1"/>
    <row r="16688" ht="20" customHeight="1"/>
    <row r="16689" ht="20" customHeight="1"/>
    <row r="16690" ht="20" customHeight="1"/>
    <row r="16691" ht="20" customHeight="1"/>
    <row r="16692" ht="20" customHeight="1"/>
    <row r="16693" ht="20" customHeight="1"/>
    <row r="16694" ht="20" customHeight="1"/>
    <row r="16695" ht="20" customHeight="1"/>
    <row r="16696" ht="20" customHeight="1"/>
    <row r="16697" ht="20" customHeight="1"/>
    <row r="16698" ht="20" customHeight="1"/>
    <row r="16699" ht="20" customHeight="1"/>
    <row r="16700" ht="20" customHeight="1"/>
    <row r="16701" ht="20" customHeight="1"/>
    <row r="16702" ht="20" customHeight="1"/>
    <row r="16703" ht="20" customHeight="1"/>
    <row r="16704" ht="20" customHeight="1"/>
    <row r="16705" ht="20" customHeight="1"/>
    <row r="16706" ht="20" customHeight="1"/>
    <row r="16707" ht="20" customHeight="1"/>
    <row r="16708" ht="20" customHeight="1"/>
    <row r="16709" ht="20" customHeight="1"/>
    <row r="16710" ht="20" customHeight="1"/>
    <row r="16711" ht="20" customHeight="1"/>
    <row r="16712" ht="20" customHeight="1"/>
    <row r="16713" ht="20" customHeight="1"/>
    <row r="16714" ht="20" customHeight="1"/>
    <row r="16715" ht="20" customHeight="1"/>
    <row r="16716" ht="20" customHeight="1"/>
    <row r="16717" ht="20" customHeight="1"/>
    <row r="16718" ht="20" customHeight="1"/>
    <row r="16719" ht="20" customHeight="1"/>
    <row r="16720" ht="20" customHeight="1"/>
    <row r="16721" ht="20" customHeight="1"/>
    <row r="16722" ht="20" customHeight="1"/>
    <row r="16723" ht="20" customHeight="1"/>
    <row r="16724" ht="20" customHeight="1"/>
    <row r="16725" ht="20" customHeight="1"/>
    <row r="16726" ht="20" customHeight="1"/>
    <row r="16727" ht="20" customHeight="1"/>
    <row r="16728" ht="20" customHeight="1"/>
    <row r="16729" ht="20" customHeight="1"/>
    <row r="16730" ht="20" customHeight="1"/>
    <row r="16731" ht="20" customHeight="1"/>
    <row r="16732" ht="20" customHeight="1"/>
    <row r="16733" ht="20" customHeight="1"/>
    <row r="16734" ht="20" customHeight="1"/>
    <row r="16735" ht="20" customHeight="1"/>
    <row r="16736" ht="20" customHeight="1"/>
    <row r="16737" ht="20" customHeight="1"/>
    <row r="16738" ht="20" customHeight="1"/>
    <row r="16739" ht="20" customHeight="1"/>
    <row r="16740" ht="20" customHeight="1"/>
    <row r="16741" ht="20" customHeight="1"/>
    <row r="16742" ht="20" customHeight="1"/>
    <row r="16743" ht="20" customHeight="1"/>
    <row r="16744" ht="20" customHeight="1"/>
    <row r="16745" ht="20" customHeight="1"/>
    <row r="16746" ht="20" customHeight="1"/>
    <row r="16747" ht="20" customHeight="1"/>
    <row r="16748" ht="20" customHeight="1"/>
    <row r="16749" ht="20" customHeight="1"/>
    <row r="16750" ht="20" customHeight="1"/>
    <row r="16751" ht="20" customHeight="1"/>
    <row r="16752" ht="20" customHeight="1"/>
    <row r="16753" ht="20" customHeight="1"/>
    <row r="16754" ht="20" customHeight="1"/>
    <row r="16755" ht="20" customHeight="1"/>
    <row r="16756" ht="20" customHeight="1"/>
    <row r="16757" ht="20" customHeight="1"/>
    <row r="16758" ht="20" customHeight="1"/>
    <row r="16759" ht="20" customHeight="1"/>
    <row r="16760" ht="20" customHeight="1"/>
    <row r="16761" ht="20" customHeight="1"/>
    <row r="16762" ht="20" customHeight="1"/>
    <row r="16763" ht="20" customHeight="1"/>
    <row r="16764" ht="20" customHeight="1"/>
    <row r="16765" ht="20" customHeight="1"/>
    <row r="16766" ht="20" customHeight="1"/>
    <row r="16767" ht="20" customHeight="1"/>
    <row r="16768" ht="20" customHeight="1"/>
    <row r="16769" ht="20" customHeight="1"/>
    <row r="16770" ht="20" customHeight="1"/>
    <row r="16771" ht="20" customHeight="1"/>
    <row r="16772" ht="20" customHeight="1"/>
    <row r="16773" ht="20" customHeight="1"/>
    <row r="16774" ht="20" customHeight="1"/>
    <row r="16775" ht="20" customHeight="1"/>
    <row r="16776" ht="20" customHeight="1"/>
    <row r="16777" ht="20" customHeight="1"/>
    <row r="16778" ht="20" customHeight="1"/>
    <row r="16779" ht="20" customHeight="1"/>
    <row r="16780" ht="20" customHeight="1"/>
    <row r="16781" ht="20" customHeight="1"/>
    <row r="16782" ht="20" customHeight="1"/>
    <row r="16783" ht="20" customHeight="1"/>
    <row r="16784" ht="20" customHeight="1"/>
    <row r="16785" ht="20" customHeight="1"/>
    <row r="16786" ht="20" customHeight="1"/>
    <row r="16787" ht="20" customHeight="1"/>
    <row r="16788" ht="20" customHeight="1"/>
    <row r="16789" ht="20" customHeight="1"/>
    <row r="16790" ht="20" customHeight="1"/>
    <row r="16791" ht="20" customHeight="1"/>
    <row r="16792" ht="20" customHeight="1"/>
    <row r="16793" ht="20" customHeight="1"/>
    <row r="16794" ht="20" customHeight="1"/>
    <row r="16795" ht="20" customHeight="1"/>
    <row r="16796" ht="20" customHeight="1"/>
    <row r="16797" ht="20" customHeight="1"/>
    <row r="16798" ht="20" customHeight="1"/>
    <row r="16799" ht="20" customHeight="1"/>
    <row r="16800" ht="20" customHeight="1"/>
    <row r="16801" ht="20" customHeight="1"/>
    <row r="16802" ht="20" customHeight="1"/>
    <row r="16803" ht="20" customHeight="1"/>
    <row r="16804" ht="20" customHeight="1"/>
    <row r="16805" ht="20" customHeight="1"/>
    <row r="16806" ht="20" customHeight="1"/>
    <row r="16807" ht="20" customHeight="1"/>
    <row r="16808" ht="20" customHeight="1"/>
    <row r="16809" ht="20" customHeight="1"/>
    <row r="16810" ht="20" customHeight="1"/>
    <row r="16811" ht="20" customHeight="1"/>
    <row r="16812" ht="20" customHeight="1"/>
    <row r="16813" ht="20" customHeight="1"/>
    <row r="16814" ht="20" customHeight="1"/>
    <row r="16815" ht="20" customHeight="1"/>
    <row r="16816" ht="20" customHeight="1"/>
    <row r="16817" ht="20" customHeight="1"/>
    <row r="16818" ht="20" customHeight="1"/>
    <row r="16819" ht="20" customHeight="1"/>
    <row r="16820" ht="20" customHeight="1"/>
    <row r="16821" ht="20" customHeight="1"/>
    <row r="16822" ht="20" customHeight="1"/>
    <row r="16823" ht="20" customHeight="1"/>
    <row r="16824" ht="20" customHeight="1"/>
    <row r="16825" ht="20" customHeight="1"/>
    <row r="16826" ht="20" customHeight="1"/>
    <row r="16827" ht="20" customHeight="1"/>
    <row r="16828" ht="20" customHeight="1"/>
    <row r="16829" ht="20" customHeight="1"/>
    <row r="16830" ht="20" customHeight="1"/>
    <row r="16831" ht="20" customHeight="1"/>
    <row r="16832" ht="20" customHeight="1"/>
    <row r="16833" ht="20" customHeight="1"/>
    <row r="16834" ht="20" customHeight="1"/>
    <row r="16835" ht="20" customHeight="1"/>
    <row r="16836" ht="20" customHeight="1"/>
    <row r="16837" ht="20" customHeight="1"/>
    <row r="16838" ht="20" customHeight="1"/>
    <row r="16839" ht="20" customHeight="1"/>
    <row r="16840" ht="20" customHeight="1"/>
    <row r="16841" ht="20" customHeight="1"/>
    <row r="16842" ht="20" customHeight="1"/>
    <row r="16843" ht="20" customHeight="1"/>
    <row r="16844" ht="20" customHeight="1"/>
    <row r="16845" ht="20" customHeight="1"/>
    <row r="16846" ht="20" customHeight="1"/>
    <row r="16847" ht="20" customHeight="1"/>
    <row r="16848" ht="20" customHeight="1"/>
    <row r="16849" ht="20" customHeight="1"/>
    <row r="16850" ht="20" customHeight="1"/>
    <row r="16851" ht="20" customHeight="1"/>
    <row r="16852" ht="20" customHeight="1"/>
    <row r="16853" ht="20" customHeight="1"/>
    <row r="16854" ht="20" customHeight="1"/>
    <row r="16855" ht="20" customHeight="1"/>
    <row r="16856" ht="20" customHeight="1"/>
    <row r="16857" ht="20" customHeight="1"/>
    <row r="16858" ht="20" customHeight="1"/>
    <row r="16859" ht="20" customHeight="1"/>
    <row r="16860" ht="20" customHeight="1"/>
    <row r="16861" ht="20" customHeight="1"/>
    <row r="16862" ht="20" customHeight="1"/>
    <row r="16863" ht="20" customHeight="1"/>
    <row r="16864" ht="20" customHeight="1"/>
    <row r="16865" ht="20" customHeight="1"/>
    <row r="16866" ht="20" customHeight="1"/>
    <row r="16867" ht="20" customHeight="1"/>
    <row r="16868" ht="20" customHeight="1"/>
    <row r="16869" ht="20" customHeight="1"/>
    <row r="16870" ht="20" customHeight="1"/>
    <row r="16871" ht="20" customHeight="1"/>
    <row r="16872" ht="20" customHeight="1"/>
    <row r="16873" ht="20" customHeight="1"/>
    <row r="16874" ht="20" customHeight="1"/>
    <row r="16875" ht="20" customHeight="1"/>
    <row r="16876" ht="20" customHeight="1"/>
    <row r="16877" ht="20" customHeight="1"/>
    <row r="16878" ht="20" customHeight="1"/>
    <row r="16879" ht="20" customHeight="1"/>
    <row r="16880" ht="20" customHeight="1"/>
    <row r="16881" ht="20" customHeight="1"/>
    <row r="16882" ht="20" customHeight="1"/>
    <row r="16883" ht="20" customHeight="1"/>
    <row r="16884" ht="20" customHeight="1"/>
    <row r="16885" ht="20" customHeight="1"/>
    <row r="16886" ht="20" customHeight="1"/>
    <row r="16887" ht="20" customHeight="1"/>
    <row r="16888" ht="20" customHeight="1"/>
    <row r="16889" ht="20" customHeight="1"/>
    <row r="16890" ht="20" customHeight="1"/>
    <row r="16891" ht="20" customHeight="1"/>
    <row r="16892" ht="20" customHeight="1"/>
    <row r="16893" ht="20" customHeight="1"/>
    <row r="16894" ht="20" customHeight="1"/>
    <row r="16895" ht="20" customHeight="1"/>
    <row r="16896" ht="20" customHeight="1"/>
    <row r="16897" ht="20" customHeight="1"/>
    <row r="16898" ht="20" customHeight="1"/>
    <row r="16899" ht="20" customHeight="1"/>
    <row r="16900" ht="20" customHeight="1"/>
    <row r="16901" ht="20" customHeight="1"/>
    <row r="16902" ht="20" customHeight="1"/>
    <row r="16903" ht="20" customHeight="1"/>
    <row r="16904" ht="20" customHeight="1"/>
    <row r="16905" ht="20" customHeight="1"/>
    <row r="16906" ht="20" customHeight="1"/>
    <row r="16907" ht="20" customHeight="1"/>
    <row r="16908" ht="20" customHeight="1"/>
    <row r="16909" ht="20" customHeight="1"/>
    <row r="16910" ht="20" customHeight="1"/>
    <row r="16911" ht="20" customHeight="1"/>
    <row r="16912" ht="20" customHeight="1"/>
    <row r="16913" ht="20" customHeight="1"/>
    <row r="16914" ht="20" customHeight="1"/>
    <row r="16915" ht="20" customHeight="1"/>
    <row r="16916" ht="20" customHeight="1"/>
    <row r="16917" ht="20" customHeight="1"/>
    <row r="16918" ht="20" customHeight="1"/>
    <row r="16919" ht="20" customHeight="1"/>
    <row r="16920" ht="20" customHeight="1"/>
    <row r="16921" ht="20" customHeight="1"/>
    <row r="16922" ht="20" customHeight="1"/>
    <row r="16923" ht="20" customHeight="1"/>
    <row r="16924" ht="20" customHeight="1"/>
    <row r="16925" ht="20" customHeight="1"/>
    <row r="16926" ht="20" customHeight="1"/>
    <row r="16927" ht="20" customHeight="1"/>
    <row r="16928" ht="20" customHeight="1"/>
    <row r="16929" ht="20" customHeight="1"/>
    <row r="16930" ht="20" customHeight="1"/>
    <row r="16931" ht="20" customHeight="1"/>
    <row r="16932" ht="20" customHeight="1"/>
    <row r="16933" ht="20" customHeight="1"/>
    <row r="16934" ht="20" customHeight="1"/>
    <row r="16935" ht="20" customHeight="1"/>
    <row r="16936" ht="20" customHeight="1"/>
    <row r="16937" ht="20" customHeight="1"/>
    <row r="16938" ht="20" customHeight="1"/>
    <row r="16939" ht="20" customHeight="1"/>
    <row r="16940" ht="20" customHeight="1"/>
    <row r="16941" ht="20" customHeight="1"/>
    <row r="16942" ht="20" customHeight="1"/>
    <row r="16943" ht="20" customHeight="1"/>
    <row r="16944" ht="20" customHeight="1"/>
    <row r="16945" ht="20" customHeight="1"/>
    <row r="16946" ht="20" customHeight="1"/>
    <row r="16947" ht="20" customHeight="1"/>
    <row r="16948" ht="20" customHeight="1"/>
    <row r="16949" ht="20" customHeight="1"/>
    <row r="16950" ht="20" customHeight="1"/>
    <row r="16951" ht="20" customHeight="1"/>
    <row r="16952" ht="20" customHeight="1"/>
    <row r="16953" ht="20" customHeight="1"/>
    <row r="16954" ht="20" customHeight="1"/>
    <row r="16955" ht="20" customHeight="1"/>
    <row r="16956" ht="20" customHeight="1"/>
    <row r="16957" ht="20" customHeight="1"/>
    <row r="16958" ht="20" customHeight="1"/>
    <row r="16959" ht="20" customHeight="1"/>
    <row r="16960" ht="20" customHeight="1"/>
    <row r="16961" ht="20" customHeight="1"/>
    <row r="16962" ht="20" customHeight="1"/>
    <row r="16963" ht="20" customHeight="1"/>
    <row r="16964" ht="20" customHeight="1"/>
    <row r="16965" ht="20" customHeight="1"/>
    <row r="16966" ht="20" customHeight="1"/>
    <row r="16967" ht="20" customHeight="1"/>
    <row r="16968" ht="20" customHeight="1"/>
    <row r="16969" ht="20" customHeight="1"/>
    <row r="16970" ht="20" customHeight="1"/>
    <row r="16971" ht="20" customHeight="1"/>
    <row r="16972" ht="20" customHeight="1"/>
    <row r="16973" ht="20" customHeight="1"/>
    <row r="16974" ht="20" customHeight="1"/>
    <row r="16975" ht="20" customHeight="1"/>
    <row r="16976" ht="20" customHeight="1"/>
    <row r="16977" ht="20" customHeight="1"/>
    <row r="16978" ht="20" customHeight="1"/>
    <row r="16979" ht="20" customHeight="1"/>
    <row r="16980" ht="20" customHeight="1"/>
    <row r="16981" ht="20" customHeight="1"/>
    <row r="16982" ht="20" customHeight="1"/>
    <row r="16983" ht="20" customHeight="1"/>
    <row r="16984" ht="20" customHeight="1"/>
    <row r="16985" ht="20" customHeight="1"/>
    <row r="16986" ht="20" customHeight="1"/>
    <row r="16987" ht="20" customHeight="1"/>
    <row r="16988" ht="20" customHeight="1"/>
    <row r="16989" ht="20" customHeight="1"/>
    <row r="16990" ht="20" customHeight="1"/>
    <row r="16991" ht="20" customHeight="1"/>
    <row r="16992" ht="20" customHeight="1"/>
    <row r="16993" ht="20" customHeight="1"/>
    <row r="16994" ht="20" customHeight="1"/>
    <row r="16995" ht="20" customHeight="1"/>
    <row r="16996" ht="20" customHeight="1"/>
    <row r="16997" ht="20" customHeight="1"/>
    <row r="16998" ht="20" customHeight="1"/>
    <row r="16999" ht="20" customHeight="1"/>
    <row r="17000" ht="20" customHeight="1"/>
    <row r="17001" ht="20" customHeight="1"/>
    <row r="17002" ht="20" customHeight="1"/>
    <row r="17003" ht="20" customHeight="1"/>
    <row r="17004" ht="20" customHeight="1"/>
    <row r="17005" ht="20" customHeight="1"/>
    <row r="17006" ht="20" customHeight="1"/>
    <row r="17007" ht="20" customHeight="1"/>
    <row r="17008" ht="20" customHeight="1"/>
    <row r="17009" ht="20" customHeight="1"/>
    <row r="17010" ht="20" customHeight="1"/>
    <row r="17011" ht="20" customHeight="1"/>
    <row r="17012" ht="20" customHeight="1"/>
    <row r="17013" ht="20" customHeight="1"/>
    <row r="17014" ht="20" customHeight="1"/>
    <row r="17015" ht="20" customHeight="1"/>
    <row r="17016" ht="20" customHeight="1"/>
    <row r="17017" ht="20" customHeight="1"/>
    <row r="17018" ht="20" customHeight="1"/>
    <row r="17019" ht="20" customHeight="1"/>
    <row r="17020" ht="20" customHeight="1"/>
    <row r="17021" ht="20" customHeight="1"/>
    <row r="17022" ht="20" customHeight="1"/>
    <row r="17023" ht="20" customHeight="1"/>
    <row r="17024" ht="20" customHeight="1"/>
    <row r="17025" ht="20" customHeight="1"/>
    <row r="17026" ht="20" customHeight="1"/>
    <row r="17027" ht="20" customHeight="1"/>
    <row r="17028" ht="20" customHeight="1"/>
    <row r="17029" ht="20" customHeight="1"/>
    <row r="17030" ht="20" customHeight="1"/>
    <row r="17031" ht="20" customHeight="1"/>
    <row r="17032" ht="20" customHeight="1"/>
    <row r="17033" ht="20" customHeight="1"/>
    <row r="17034" ht="20" customHeight="1"/>
    <row r="17035" ht="20" customHeight="1"/>
    <row r="17036" ht="20" customHeight="1"/>
    <row r="17037" ht="20" customHeight="1"/>
    <row r="17038" ht="20" customHeight="1"/>
    <row r="17039" ht="20" customHeight="1"/>
    <row r="17040" ht="20" customHeight="1"/>
    <row r="17041" ht="20" customHeight="1"/>
    <row r="17042" ht="20" customHeight="1"/>
    <row r="17043" ht="20" customHeight="1"/>
    <row r="17044" ht="20" customHeight="1"/>
    <row r="17045" ht="20" customHeight="1"/>
    <row r="17046" ht="20" customHeight="1"/>
    <row r="17047" ht="20" customHeight="1"/>
    <row r="17048" ht="20" customHeight="1"/>
    <row r="17049" ht="20" customHeight="1"/>
    <row r="17050" ht="20" customHeight="1"/>
    <row r="17051" ht="20" customHeight="1"/>
    <row r="17052" ht="20" customHeight="1"/>
    <row r="17053" ht="20" customHeight="1"/>
    <row r="17054" ht="20" customHeight="1"/>
    <row r="17055" ht="20" customHeight="1"/>
    <row r="17056" ht="20" customHeight="1"/>
    <row r="17057" ht="20" customHeight="1"/>
    <row r="17058" ht="20" customHeight="1"/>
    <row r="17059" ht="20" customHeight="1"/>
    <row r="17060" ht="20" customHeight="1"/>
    <row r="17061" ht="20" customHeight="1"/>
    <row r="17062" ht="20" customHeight="1"/>
    <row r="17063" ht="20" customHeight="1"/>
    <row r="17064" ht="20" customHeight="1"/>
    <row r="17065" ht="20" customHeight="1"/>
    <row r="17066" ht="20" customHeight="1"/>
    <row r="17067" ht="20" customHeight="1"/>
    <row r="17068" ht="20" customHeight="1"/>
    <row r="17069" ht="20" customHeight="1"/>
    <row r="17070" ht="20" customHeight="1"/>
    <row r="17071" ht="20" customHeight="1"/>
    <row r="17072" ht="20" customHeight="1"/>
    <row r="17073" ht="20" customHeight="1"/>
    <row r="17074" ht="20" customHeight="1"/>
    <row r="17075" ht="20" customHeight="1"/>
    <row r="17076" ht="20" customHeight="1"/>
    <row r="17077" ht="20" customHeight="1"/>
    <row r="17078" ht="20" customHeight="1"/>
    <row r="17079" ht="20" customHeight="1"/>
    <row r="17080" ht="20" customHeight="1"/>
    <row r="17081" ht="20" customHeight="1"/>
    <row r="17082" ht="20" customHeight="1"/>
    <row r="17083" ht="20" customHeight="1"/>
    <row r="17084" ht="20" customHeight="1"/>
    <row r="17085" ht="20" customHeight="1"/>
    <row r="17086" ht="20" customHeight="1"/>
    <row r="17087" ht="20" customHeight="1"/>
    <row r="17088" ht="20" customHeight="1"/>
    <row r="17089" ht="20" customHeight="1"/>
    <row r="17090" ht="20" customHeight="1"/>
    <row r="17091" ht="20" customHeight="1"/>
    <row r="17092" ht="20" customHeight="1"/>
    <row r="17093" ht="20" customHeight="1"/>
    <row r="17094" ht="20" customHeight="1"/>
    <row r="17095" ht="20" customHeight="1"/>
    <row r="17096" ht="20" customHeight="1"/>
    <row r="17097" ht="20" customHeight="1"/>
    <row r="17098" ht="20" customHeight="1"/>
    <row r="17099" ht="20" customHeight="1"/>
    <row r="17100" ht="20" customHeight="1"/>
    <row r="17101" ht="20" customHeight="1"/>
    <row r="17102" ht="20" customHeight="1"/>
    <row r="17103" ht="20" customHeight="1"/>
    <row r="17104" ht="20" customHeight="1"/>
    <row r="17105" ht="20" customHeight="1"/>
    <row r="17106" ht="20" customHeight="1"/>
    <row r="17107" ht="20" customHeight="1"/>
    <row r="17108" ht="20" customHeight="1"/>
    <row r="17109" ht="20" customHeight="1"/>
    <row r="17110" ht="20" customHeight="1"/>
    <row r="17111" ht="20" customHeight="1"/>
    <row r="17112" ht="20" customHeight="1"/>
    <row r="17113" ht="20" customHeight="1"/>
    <row r="17114" ht="20" customHeight="1"/>
    <row r="17115" ht="20" customHeight="1"/>
    <row r="17116" ht="20" customHeight="1"/>
    <row r="17117" ht="20" customHeight="1"/>
    <row r="17118" ht="20" customHeight="1"/>
    <row r="17119" ht="20" customHeight="1"/>
    <row r="17120" ht="20" customHeight="1"/>
    <row r="17121" ht="20" customHeight="1"/>
    <row r="17122" ht="20" customHeight="1"/>
    <row r="17123" ht="20" customHeight="1"/>
    <row r="17124" ht="20" customHeight="1"/>
    <row r="17125" ht="20" customHeight="1"/>
    <row r="17126" ht="20" customHeight="1"/>
    <row r="17127" ht="20" customHeight="1"/>
    <row r="17128" ht="20" customHeight="1"/>
    <row r="17129" ht="20" customHeight="1"/>
    <row r="17130" ht="20" customHeight="1"/>
    <row r="17131" ht="20" customHeight="1"/>
    <row r="17132" ht="20" customHeight="1"/>
    <row r="17133" ht="20" customHeight="1"/>
    <row r="17134" ht="20" customHeight="1"/>
    <row r="17135" ht="20" customHeight="1"/>
    <row r="17136" ht="20" customHeight="1"/>
    <row r="17137" ht="20" customHeight="1"/>
    <row r="17138" ht="20" customHeight="1"/>
    <row r="17139" ht="20" customHeight="1"/>
    <row r="17140" ht="20" customHeight="1"/>
    <row r="17141" ht="20" customHeight="1"/>
    <row r="17142" ht="20" customHeight="1"/>
    <row r="17143" ht="20" customHeight="1"/>
    <row r="17144" ht="20" customHeight="1"/>
    <row r="17145" ht="20" customHeight="1"/>
    <row r="17146" ht="20" customHeight="1"/>
    <row r="17147" ht="20" customHeight="1"/>
    <row r="17148" ht="20" customHeight="1"/>
    <row r="17149" ht="20" customHeight="1"/>
    <row r="17150" ht="20" customHeight="1"/>
    <row r="17151" ht="20" customHeight="1"/>
    <row r="17152" ht="20" customHeight="1"/>
    <row r="17153" ht="20" customHeight="1"/>
    <row r="17154" ht="20" customHeight="1"/>
    <row r="17155" ht="20" customHeight="1"/>
    <row r="17156" ht="20" customHeight="1"/>
    <row r="17157" ht="20" customHeight="1"/>
    <row r="17158" ht="20" customHeight="1"/>
    <row r="17159" ht="20" customHeight="1"/>
    <row r="17160" ht="20" customHeight="1"/>
    <row r="17161" ht="20" customHeight="1"/>
    <row r="17162" ht="20" customHeight="1"/>
    <row r="17163" ht="20" customHeight="1"/>
    <row r="17164" ht="20" customHeight="1"/>
    <row r="17165" ht="20" customHeight="1"/>
    <row r="17166" ht="20" customHeight="1"/>
    <row r="17167" ht="20" customHeight="1"/>
    <row r="17168" ht="20" customHeight="1"/>
    <row r="17169" ht="20" customHeight="1"/>
    <row r="17170" ht="20" customHeight="1"/>
    <row r="17171" ht="20" customHeight="1"/>
    <row r="17172" ht="20" customHeight="1"/>
    <row r="17173" ht="20" customHeight="1"/>
    <row r="17174" ht="20" customHeight="1"/>
    <row r="17175" ht="20" customHeight="1"/>
    <row r="17176" ht="20" customHeight="1"/>
    <row r="17177" ht="20" customHeight="1"/>
    <row r="17178" ht="20" customHeight="1"/>
    <row r="17179" ht="20" customHeight="1"/>
    <row r="17180" ht="20" customHeight="1"/>
    <row r="17181" ht="20" customHeight="1"/>
    <row r="17182" ht="20" customHeight="1"/>
    <row r="17183" ht="20" customHeight="1"/>
    <row r="17184" ht="20" customHeight="1"/>
    <row r="17185" ht="20" customHeight="1"/>
    <row r="17186" ht="20" customHeight="1"/>
    <row r="17187" ht="20" customHeight="1"/>
    <row r="17188" ht="20" customHeight="1"/>
    <row r="17189" ht="20" customHeight="1"/>
    <row r="17190" ht="20" customHeight="1"/>
    <row r="17191" ht="20" customHeight="1"/>
    <row r="17192" ht="20" customHeight="1"/>
    <row r="17193" ht="20" customHeight="1"/>
    <row r="17194" ht="20" customHeight="1"/>
    <row r="17195" ht="20" customHeight="1"/>
    <row r="17196" ht="20" customHeight="1"/>
    <row r="17197" ht="20" customHeight="1"/>
    <row r="17198" ht="20" customHeight="1"/>
    <row r="17199" ht="20" customHeight="1"/>
    <row r="17200" ht="20" customHeight="1"/>
    <row r="17201" ht="20" customHeight="1"/>
    <row r="17202" ht="20" customHeight="1"/>
    <row r="17203" ht="20" customHeight="1"/>
    <row r="17204" ht="20" customHeight="1"/>
    <row r="17205" ht="20" customHeight="1"/>
    <row r="17206" ht="20" customHeight="1"/>
    <row r="17207" ht="20" customHeight="1"/>
    <row r="17208" ht="20" customHeight="1"/>
    <row r="17209" ht="20" customHeight="1"/>
    <row r="17210" ht="20" customHeight="1"/>
    <row r="17211" ht="20" customHeight="1"/>
    <row r="17212" ht="20" customHeight="1"/>
    <row r="17213" ht="20" customHeight="1"/>
    <row r="17214" ht="20" customHeight="1"/>
    <row r="17215" ht="20" customHeight="1"/>
    <row r="17216" ht="20" customHeight="1"/>
    <row r="17217" ht="20" customHeight="1"/>
    <row r="17218" ht="20" customHeight="1"/>
    <row r="17219" ht="20" customHeight="1"/>
    <row r="17220" ht="20" customHeight="1"/>
    <row r="17221" ht="20" customHeight="1"/>
    <row r="17222" ht="20" customHeight="1"/>
    <row r="17223" ht="20" customHeight="1"/>
    <row r="17224" ht="20" customHeight="1"/>
    <row r="17225" ht="20" customHeight="1"/>
    <row r="17226" ht="20" customHeight="1"/>
    <row r="17227" ht="20" customHeight="1"/>
    <row r="17228" ht="20" customHeight="1"/>
    <row r="17229" ht="20" customHeight="1"/>
    <row r="17230" ht="20" customHeight="1"/>
    <row r="17231" ht="20" customHeight="1"/>
    <row r="17232" ht="20" customHeight="1"/>
    <row r="17233" ht="20" customHeight="1"/>
    <row r="17234" ht="20" customHeight="1"/>
    <row r="17235" ht="20" customHeight="1"/>
    <row r="17236" ht="20" customHeight="1"/>
    <row r="17237" ht="20" customHeight="1"/>
    <row r="17238" ht="20" customHeight="1"/>
    <row r="17239" ht="20" customHeight="1"/>
    <row r="17240" ht="20" customHeight="1"/>
    <row r="17241" ht="20" customHeight="1"/>
    <row r="17242" ht="20" customHeight="1"/>
    <row r="17243" ht="20" customHeight="1"/>
    <row r="17244" ht="20" customHeight="1"/>
    <row r="17245" ht="20" customHeight="1"/>
    <row r="17246" ht="20" customHeight="1"/>
    <row r="17247" ht="20" customHeight="1"/>
    <row r="17248" ht="20" customHeight="1"/>
    <row r="17249" ht="20" customHeight="1"/>
    <row r="17250" ht="20" customHeight="1"/>
    <row r="17251" ht="20" customHeight="1"/>
    <row r="17252" ht="20" customHeight="1"/>
    <row r="17253" ht="20" customHeight="1"/>
    <row r="17254" ht="20" customHeight="1"/>
    <row r="17255" ht="20" customHeight="1"/>
    <row r="17256" ht="20" customHeight="1"/>
    <row r="17257" ht="20" customHeight="1"/>
    <row r="17258" ht="20" customHeight="1"/>
    <row r="17259" ht="20" customHeight="1"/>
    <row r="17260" ht="20" customHeight="1"/>
    <row r="17261" ht="20" customHeight="1"/>
    <row r="17262" ht="20" customHeight="1"/>
    <row r="17263" ht="20" customHeight="1"/>
    <row r="17264" ht="20" customHeight="1"/>
    <row r="17265" ht="20" customHeight="1"/>
    <row r="17266" ht="20" customHeight="1"/>
    <row r="17267" ht="20" customHeight="1"/>
    <row r="17268" ht="20" customHeight="1"/>
    <row r="17269" ht="20" customHeight="1"/>
    <row r="17270" ht="20" customHeight="1"/>
    <row r="17271" ht="20" customHeight="1"/>
    <row r="17272" ht="20" customHeight="1"/>
    <row r="17273" ht="20" customHeight="1"/>
    <row r="17274" ht="20" customHeight="1"/>
    <row r="17275" ht="20" customHeight="1"/>
    <row r="17276" ht="20" customHeight="1"/>
    <row r="17277" ht="20" customHeight="1"/>
    <row r="17278" ht="20" customHeight="1"/>
    <row r="17279" ht="20" customHeight="1"/>
    <row r="17280" ht="20" customHeight="1"/>
    <row r="17281" ht="20" customHeight="1"/>
    <row r="17282" ht="20" customHeight="1"/>
    <row r="17283" ht="20" customHeight="1"/>
    <row r="17284" ht="20" customHeight="1"/>
    <row r="17285" ht="20" customHeight="1"/>
    <row r="17286" ht="20" customHeight="1"/>
    <row r="17287" ht="20" customHeight="1"/>
    <row r="17288" ht="20" customHeight="1"/>
    <row r="17289" ht="20" customHeight="1"/>
    <row r="17290" ht="20" customHeight="1"/>
    <row r="17291" ht="20" customHeight="1"/>
    <row r="17292" ht="20" customHeight="1"/>
    <row r="17293" ht="20" customHeight="1"/>
    <row r="17294" ht="20" customHeight="1"/>
    <row r="17295" ht="20" customHeight="1"/>
    <row r="17296" ht="20" customHeight="1"/>
    <row r="17297" ht="20" customHeight="1"/>
    <row r="17298" ht="20" customHeight="1"/>
    <row r="17299" ht="20" customHeight="1"/>
    <row r="17300" ht="20" customHeight="1"/>
    <row r="17301" ht="20" customHeight="1"/>
    <row r="17302" ht="20" customHeight="1"/>
    <row r="17303" ht="20" customHeight="1"/>
    <row r="17304" ht="20" customHeight="1"/>
    <row r="17305" ht="20" customHeight="1"/>
    <row r="17306" ht="20" customHeight="1"/>
    <row r="17307" ht="20" customHeight="1"/>
    <row r="17308" ht="20" customHeight="1"/>
    <row r="17309" ht="20" customHeight="1"/>
    <row r="17310" ht="20" customHeight="1"/>
    <row r="17311" ht="20" customHeight="1"/>
    <row r="17312" ht="20" customHeight="1"/>
    <row r="17313" ht="20" customHeight="1"/>
    <row r="17314" ht="20" customHeight="1"/>
    <row r="17315" ht="20" customHeight="1"/>
    <row r="17316" ht="20" customHeight="1"/>
    <row r="17317" ht="20" customHeight="1"/>
    <row r="17318" ht="20" customHeight="1"/>
    <row r="17319" ht="20" customHeight="1"/>
    <row r="17320" ht="20" customHeight="1"/>
    <row r="17321" ht="20" customHeight="1"/>
    <row r="17322" ht="20" customHeight="1"/>
    <row r="17323" ht="20" customHeight="1"/>
    <row r="17324" ht="20" customHeight="1"/>
    <row r="17325" ht="20" customHeight="1"/>
    <row r="17326" ht="20" customHeight="1"/>
    <row r="17327" ht="20" customHeight="1"/>
    <row r="17328" ht="20" customHeight="1"/>
    <row r="17329" ht="20" customHeight="1"/>
    <row r="17330" ht="20" customHeight="1"/>
    <row r="17331" ht="20" customHeight="1"/>
    <row r="17332" ht="20" customHeight="1"/>
    <row r="17333" ht="20" customHeight="1"/>
    <row r="17334" ht="20" customHeight="1"/>
    <row r="17335" ht="20" customHeight="1"/>
    <row r="17336" ht="20" customHeight="1"/>
    <row r="17337" ht="20" customHeight="1"/>
    <row r="17338" ht="20" customHeight="1"/>
    <row r="17339" ht="20" customHeight="1"/>
    <row r="17340" ht="20" customHeight="1"/>
    <row r="17341" ht="20" customHeight="1"/>
    <row r="17342" ht="20" customHeight="1"/>
    <row r="17343" ht="20" customHeight="1"/>
    <row r="17344" ht="20" customHeight="1"/>
    <row r="17345" ht="20" customHeight="1"/>
    <row r="17346" ht="20" customHeight="1"/>
    <row r="17347" ht="20" customHeight="1"/>
    <row r="17348" ht="20" customHeight="1"/>
    <row r="17349" ht="20" customHeight="1"/>
    <row r="17350" ht="20" customHeight="1"/>
    <row r="17351" ht="20" customHeight="1"/>
    <row r="17352" ht="20" customHeight="1"/>
    <row r="17353" ht="20" customHeight="1"/>
    <row r="17354" ht="20" customHeight="1"/>
    <row r="17355" ht="20" customHeight="1"/>
    <row r="17356" ht="20" customHeight="1"/>
    <row r="17357" ht="20" customHeight="1"/>
    <row r="17358" ht="20" customHeight="1"/>
    <row r="17359" ht="20" customHeight="1"/>
    <row r="17360" ht="20" customHeight="1"/>
    <row r="17361" ht="20" customHeight="1"/>
    <row r="17362" ht="20" customHeight="1"/>
    <row r="17363" ht="20" customHeight="1"/>
    <row r="17364" ht="20" customHeight="1"/>
    <row r="17365" ht="20" customHeight="1"/>
    <row r="17366" ht="20" customHeight="1"/>
    <row r="17367" ht="20" customHeight="1"/>
    <row r="17368" ht="20" customHeight="1"/>
    <row r="17369" ht="20" customHeight="1"/>
    <row r="17370" ht="20" customHeight="1"/>
    <row r="17371" ht="20" customHeight="1"/>
    <row r="17372" ht="20" customHeight="1"/>
    <row r="17373" ht="20" customHeight="1"/>
    <row r="17374" ht="20" customHeight="1"/>
    <row r="17375" ht="20" customHeight="1"/>
    <row r="17376" ht="20" customHeight="1"/>
    <row r="17377" ht="20" customHeight="1"/>
    <row r="17378" ht="20" customHeight="1"/>
    <row r="17379" ht="20" customHeight="1"/>
    <row r="17380" ht="20" customHeight="1"/>
    <row r="17381" ht="20" customHeight="1"/>
    <row r="17382" ht="20" customHeight="1"/>
    <row r="17383" ht="20" customHeight="1"/>
    <row r="17384" ht="20" customHeight="1"/>
    <row r="17385" ht="20" customHeight="1"/>
    <row r="17386" ht="20" customHeight="1"/>
    <row r="17387" ht="20" customHeight="1"/>
    <row r="17388" ht="20" customHeight="1"/>
    <row r="17389" ht="20" customHeight="1"/>
    <row r="17390" ht="20" customHeight="1"/>
    <row r="17391" ht="20" customHeight="1"/>
    <row r="17392" ht="20" customHeight="1"/>
    <row r="17393" ht="20" customHeight="1"/>
    <row r="17394" ht="20" customHeight="1"/>
    <row r="17395" ht="20" customHeight="1"/>
    <row r="17396" ht="20" customHeight="1"/>
    <row r="17397" ht="20" customHeight="1"/>
    <row r="17398" ht="20" customHeight="1"/>
    <row r="17399" ht="20" customHeight="1"/>
    <row r="17400" ht="20" customHeight="1"/>
    <row r="17401" ht="20" customHeight="1"/>
    <row r="17402" ht="20" customHeight="1"/>
    <row r="17403" ht="20" customHeight="1"/>
    <row r="17404" ht="20" customHeight="1"/>
    <row r="17405" ht="20" customHeight="1"/>
    <row r="17406" ht="20" customHeight="1"/>
    <row r="17407" ht="20" customHeight="1"/>
    <row r="17408" ht="20" customHeight="1"/>
    <row r="17409" ht="20" customHeight="1"/>
    <row r="17410" ht="20" customHeight="1"/>
    <row r="17411" ht="20" customHeight="1"/>
    <row r="17412" ht="20" customHeight="1"/>
    <row r="17413" ht="20" customHeight="1"/>
    <row r="17414" ht="20" customHeight="1"/>
    <row r="17415" ht="20" customHeight="1"/>
    <row r="17416" ht="20" customHeight="1"/>
    <row r="17417" ht="20" customHeight="1"/>
    <row r="17418" ht="20" customHeight="1"/>
    <row r="17419" ht="20" customHeight="1"/>
    <row r="17420" ht="20" customHeight="1"/>
    <row r="17421" ht="20" customHeight="1"/>
    <row r="17422" ht="20" customHeight="1"/>
    <row r="17423" ht="20" customHeight="1"/>
    <row r="17424" ht="20" customHeight="1"/>
    <row r="17425" ht="20" customHeight="1"/>
    <row r="17426" ht="20" customHeight="1"/>
    <row r="17427" ht="20" customHeight="1"/>
    <row r="17428" ht="20" customHeight="1"/>
    <row r="17429" ht="20" customHeight="1"/>
    <row r="17430" ht="20" customHeight="1"/>
    <row r="17431" ht="20" customHeight="1"/>
    <row r="17432" ht="20" customHeight="1"/>
    <row r="17433" ht="20" customHeight="1"/>
    <row r="17434" ht="20" customHeight="1"/>
    <row r="17435" ht="20" customHeight="1"/>
    <row r="17436" ht="20" customHeight="1"/>
    <row r="17437" ht="20" customHeight="1"/>
    <row r="17438" ht="20" customHeight="1"/>
    <row r="17439" ht="20" customHeight="1"/>
    <row r="17440" ht="20" customHeight="1"/>
    <row r="17441" ht="20" customHeight="1"/>
    <row r="17442" ht="20" customHeight="1"/>
    <row r="17443" ht="20" customHeight="1"/>
    <row r="17444" ht="20" customHeight="1"/>
    <row r="17445" ht="20" customHeight="1"/>
    <row r="17446" ht="20" customHeight="1"/>
    <row r="17447" ht="20" customHeight="1"/>
    <row r="17448" ht="20" customHeight="1"/>
    <row r="17449" ht="20" customHeight="1"/>
    <row r="17450" ht="20" customHeight="1"/>
    <row r="17451" ht="20" customHeight="1"/>
    <row r="17452" ht="20" customHeight="1"/>
    <row r="17453" ht="20" customHeight="1"/>
    <row r="17454" ht="20" customHeight="1"/>
    <row r="17455" ht="20" customHeight="1"/>
    <row r="17456" ht="20" customHeight="1"/>
    <row r="17457" ht="20" customHeight="1"/>
    <row r="17458" ht="20" customHeight="1"/>
    <row r="17459" ht="20" customHeight="1"/>
    <row r="17460" ht="20" customHeight="1"/>
    <row r="17461" ht="20" customHeight="1"/>
    <row r="17462" ht="20" customHeight="1"/>
    <row r="17463" ht="20" customHeight="1"/>
    <row r="17464" ht="20" customHeight="1"/>
    <row r="17465" ht="20" customHeight="1"/>
    <row r="17466" ht="20" customHeight="1"/>
    <row r="17467" ht="20" customHeight="1"/>
    <row r="17468" ht="20" customHeight="1"/>
    <row r="17469" ht="20" customHeight="1"/>
    <row r="17470" ht="20" customHeight="1"/>
    <row r="17471" ht="20" customHeight="1"/>
    <row r="17472" ht="20" customHeight="1"/>
    <row r="17473" ht="20" customHeight="1"/>
    <row r="17474" ht="20" customHeight="1"/>
    <row r="17475" ht="20" customHeight="1"/>
    <row r="17476" ht="20" customHeight="1"/>
    <row r="17477" ht="20" customHeight="1"/>
    <row r="17478" ht="20" customHeight="1"/>
    <row r="17479" ht="20" customHeight="1"/>
    <row r="17480" ht="20" customHeight="1"/>
    <row r="17481" ht="20" customHeight="1"/>
    <row r="17482" ht="20" customHeight="1"/>
    <row r="17483" ht="20" customHeight="1"/>
    <row r="17484" ht="20" customHeight="1"/>
    <row r="17485" ht="20" customHeight="1"/>
    <row r="17486" ht="20" customHeight="1"/>
    <row r="17487" ht="20" customHeight="1"/>
    <row r="17488" ht="20" customHeight="1"/>
    <row r="17489" ht="20" customHeight="1"/>
    <row r="17490" ht="20" customHeight="1"/>
    <row r="17491" ht="20" customHeight="1"/>
    <row r="17492" ht="20" customHeight="1"/>
    <row r="17493" ht="20" customHeight="1"/>
    <row r="17494" ht="20" customHeight="1"/>
    <row r="17495" ht="20" customHeight="1"/>
    <row r="17496" ht="20" customHeight="1"/>
    <row r="17497" ht="20" customHeight="1"/>
    <row r="17498" ht="20" customHeight="1"/>
    <row r="17499" ht="20" customHeight="1"/>
    <row r="17500" ht="20" customHeight="1"/>
    <row r="17501" ht="20" customHeight="1"/>
    <row r="17502" ht="20" customHeight="1"/>
    <row r="17503" ht="20" customHeight="1"/>
    <row r="17504" ht="20" customHeight="1"/>
    <row r="17505" ht="20" customHeight="1"/>
    <row r="17506" ht="20" customHeight="1"/>
    <row r="17507" ht="20" customHeight="1"/>
    <row r="17508" ht="20" customHeight="1"/>
    <row r="17509" ht="20" customHeight="1"/>
    <row r="17510" ht="20" customHeight="1"/>
    <row r="17511" ht="20" customHeight="1"/>
    <row r="17512" ht="20" customHeight="1"/>
    <row r="17513" ht="20" customHeight="1"/>
    <row r="17514" ht="20" customHeight="1"/>
    <row r="17515" ht="20" customHeight="1"/>
    <row r="17516" ht="20" customHeight="1"/>
    <row r="17517" ht="20" customHeight="1"/>
    <row r="17518" ht="20" customHeight="1"/>
    <row r="17519" ht="20" customHeight="1"/>
    <row r="17520" ht="20" customHeight="1"/>
    <row r="17521" ht="20" customHeight="1"/>
    <row r="17522" ht="20" customHeight="1"/>
    <row r="17523" ht="20" customHeight="1"/>
    <row r="17524" ht="20" customHeight="1"/>
    <row r="17525" ht="20" customHeight="1"/>
    <row r="17526" ht="20" customHeight="1"/>
    <row r="17527" ht="20" customHeight="1"/>
    <row r="17528" ht="20" customHeight="1"/>
    <row r="17529" ht="20" customHeight="1"/>
    <row r="17530" ht="20" customHeight="1"/>
    <row r="17531" ht="20" customHeight="1"/>
    <row r="17532" ht="20" customHeight="1"/>
    <row r="17533" ht="20" customHeight="1"/>
    <row r="17534" ht="20" customHeight="1"/>
    <row r="17535" ht="20" customHeight="1"/>
    <row r="17536" ht="20" customHeight="1"/>
    <row r="17537" ht="20" customHeight="1"/>
    <row r="17538" ht="20" customHeight="1"/>
    <row r="17539" ht="20" customHeight="1"/>
    <row r="17540" ht="20" customHeight="1"/>
    <row r="17541" ht="20" customHeight="1"/>
    <row r="17542" ht="20" customHeight="1"/>
    <row r="17543" ht="20" customHeight="1"/>
    <row r="17544" ht="20" customHeight="1"/>
    <row r="17545" ht="20" customHeight="1"/>
    <row r="17546" ht="20" customHeight="1"/>
    <row r="17547" ht="20" customHeight="1"/>
    <row r="17548" ht="20" customHeight="1"/>
    <row r="17549" ht="20" customHeight="1"/>
    <row r="17550" ht="20" customHeight="1"/>
    <row r="17551" ht="20" customHeight="1"/>
    <row r="17552" ht="20" customHeight="1"/>
    <row r="17553" ht="20" customHeight="1"/>
    <row r="17554" ht="20" customHeight="1"/>
    <row r="17555" ht="20" customHeight="1"/>
    <row r="17556" ht="20" customHeight="1"/>
    <row r="17557" ht="20" customHeight="1"/>
    <row r="17558" ht="20" customHeight="1"/>
    <row r="17559" ht="20" customHeight="1"/>
    <row r="17560" ht="20" customHeight="1"/>
    <row r="17561" ht="20" customHeight="1"/>
    <row r="17562" ht="20" customHeight="1"/>
    <row r="17563" ht="20" customHeight="1"/>
    <row r="17564" ht="20" customHeight="1"/>
    <row r="17565" ht="20" customHeight="1"/>
    <row r="17566" ht="20" customHeight="1"/>
    <row r="17567" ht="20" customHeight="1"/>
    <row r="17568" ht="20" customHeight="1"/>
    <row r="17569" ht="20" customHeight="1"/>
    <row r="17570" ht="20" customHeight="1"/>
    <row r="17571" ht="20" customHeight="1"/>
    <row r="17572" ht="20" customHeight="1"/>
    <row r="17573" ht="20" customHeight="1"/>
    <row r="17574" ht="20" customHeight="1"/>
    <row r="17575" ht="20" customHeight="1"/>
    <row r="17576" ht="20" customHeight="1"/>
    <row r="17577" ht="20" customHeight="1"/>
    <row r="17578" ht="20" customHeight="1"/>
    <row r="17579" ht="20" customHeight="1"/>
    <row r="17580" ht="20" customHeight="1"/>
    <row r="17581" ht="20" customHeight="1"/>
    <row r="17582" ht="20" customHeight="1"/>
    <row r="17583" ht="20" customHeight="1"/>
    <row r="17584" ht="20" customHeight="1"/>
    <row r="17585" ht="20" customHeight="1"/>
    <row r="17586" ht="20" customHeight="1"/>
    <row r="17587" ht="20" customHeight="1"/>
    <row r="17588" ht="20" customHeight="1"/>
    <row r="17589" ht="20" customHeight="1"/>
    <row r="17590" ht="20" customHeight="1"/>
    <row r="17591" ht="20" customHeight="1"/>
    <row r="17592" ht="20" customHeight="1"/>
    <row r="17593" ht="20" customHeight="1"/>
    <row r="17594" ht="20" customHeight="1"/>
    <row r="17595" ht="20" customHeight="1"/>
    <row r="17596" ht="20" customHeight="1"/>
    <row r="17597" ht="20" customHeight="1"/>
    <row r="17598" ht="20" customHeight="1"/>
    <row r="17599" ht="20" customHeight="1"/>
    <row r="17600" ht="20" customHeight="1"/>
    <row r="17601" ht="20" customHeight="1"/>
    <row r="17602" ht="20" customHeight="1"/>
    <row r="17603" ht="20" customHeight="1"/>
    <row r="17604" ht="20" customHeight="1"/>
    <row r="17605" ht="20" customHeight="1"/>
    <row r="17606" ht="20" customHeight="1"/>
    <row r="17607" ht="20" customHeight="1"/>
    <row r="17608" ht="20" customHeight="1"/>
    <row r="17609" ht="20" customHeight="1"/>
    <row r="17610" ht="20" customHeight="1"/>
    <row r="17611" ht="20" customHeight="1"/>
    <row r="17612" ht="20" customHeight="1"/>
    <row r="17613" ht="20" customHeight="1"/>
    <row r="17614" ht="20" customHeight="1"/>
    <row r="17615" ht="20" customHeight="1"/>
    <row r="17616" ht="20" customHeight="1"/>
    <row r="17617" ht="20" customHeight="1"/>
    <row r="17618" ht="20" customHeight="1"/>
    <row r="17619" ht="20" customHeight="1"/>
    <row r="17620" ht="20" customHeight="1"/>
    <row r="17621" ht="20" customHeight="1"/>
    <row r="17622" ht="20" customHeight="1"/>
    <row r="17623" ht="20" customHeight="1"/>
    <row r="17624" ht="20" customHeight="1"/>
    <row r="17625" ht="20" customHeight="1"/>
    <row r="17626" ht="20" customHeight="1"/>
    <row r="17627" ht="20" customHeight="1"/>
    <row r="17628" ht="20" customHeight="1"/>
    <row r="17629" ht="20" customHeight="1"/>
    <row r="17630" ht="20" customHeight="1"/>
    <row r="17631" ht="20" customHeight="1"/>
    <row r="17632" ht="20" customHeight="1"/>
    <row r="17633" ht="20" customHeight="1"/>
    <row r="17634" ht="20" customHeight="1"/>
    <row r="17635" ht="20" customHeight="1"/>
    <row r="17636" ht="20" customHeight="1"/>
    <row r="17637" ht="20" customHeight="1"/>
    <row r="17638" ht="20" customHeight="1"/>
    <row r="17639" ht="20" customHeight="1"/>
    <row r="17640" ht="20" customHeight="1"/>
    <row r="17641" ht="20" customHeight="1"/>
    <row r="17642" ht="20" customHeight="1"/>
    <row r="17643" ht="20" customHeight="1"/>
    <row r="17644" ht="20" customHeight="1"/>
    <row r="17645" ht="20" customHeight="1"/>
    <row r="17646" ht="20" customHeight="1"/>
    <row r="17647" ht="20" customHeight="1"/>
    <row r="17648" ht="20" customHeight="1"/>
    <row r="17649" ht="20" customHeight="1"/>
    <row r="17650" ht="20" customHeight="1"/>
    <row r="17651" ht="20" customHeight="1"/>
    <row r="17652" ht="20" customHeight="1"/>
    <row r="17653" ht="20" customHeight="1"/>
    <row r="17654" ht="20" customHeight="1"/>
    <row r="17655" ht="20" customHeight="1"/>
    <row r="17656" ht="20" customHeight="1"/>
    <row r="17657" ht="20" customHeight="1"/>
    <row r="17658" ht="20" customHeight="1"/>
    <row r="17659" ht="20" customHeight="1"/>
    <row r="17660" ht="20" customHeight="1"/>
    <row r="17661" ht="20" customHeight="1"/>
    <row r="17662" ht="20" customHeight="1"/>
    <row r="17663" ht="20" customHeight="1"/>
    <row r="17664" ht="20" customHeight="1"/>
    <row r="17665" ht="20" customHeight="1"/>
    <row r="17666" ht="20" customHeight="1"/>
    <row r="17667" ht="20" customHeight="1"/>
    <row r="17668" ht="20" customHeight="1"/>
    <row r="17669" ht="20" customHeight="1"/>
    <row r="17670" ht="20" customHeight="1"/>
    <row r="17671" ht="20" customHeight="1"/>
    <row r="17672" ht="20" customHeight="1"/>
    <row r="17673" ht="20" customHeight="1"/>
    <row r="17674" ht="20" customHeight="1"/>
    <row r="17675" ht="20" customHeight="1"/>
    <row r="17676" ht="20" customHeight="1"/>
    <row r="17677" ht="20" customHeight="1"/>
    <row r="17678" ht="20" customHeight="1"/>
    <row r="17679" ht="20" customHeight="1"/>
    <row r="17680" ht="20" customHeight="1"/>
    <row r="17681" ht="20" customHeight="1"/>
    <row r="17682" ht="20" customHeight="1"/>
    <row r="17683" ht="20" customHeight="1"/>
    <row r="17684" ht="20" customHeight="1"/>
    <row r="17685" ht="20" customHeight="1"/>
    <row r="17686" ht="20" customHeight="1"/>
    <row r="17687" ht="20" customHeight="1"/>
    <row r="17688" ht="20" customHeight="1"/>
    <row r="17689" ht="20" customHeight="1"/>
    <row r="17690" ht="20" customHeight="1"/>
    <row r="17691" ht="20" customHeight="1"/>
    <row r="17692" ht="20" customHeight="1"/>
    <row r="17693" ht="20" customHeight="1"/>
    <row r="17694" ht="20" customHeight="1"/>
    <row r="17695" ht="20" customHeight="1"/>
    <row r="17696" ht="20" customHeight="1"/>
    <row r="17697" ht="20" customHeight="1"/>
    <row r="17698" ht="20" customHeight="1"/>
    <row r="17699" ht="20" customHeight="1"/>
    <row r="17700" ht="20" customHeight="1"/>
    <row r="17701" ht="20" customHeight="1"/>
    <row r="17702" ht="20" customHeight="1"/>
    <row r="17703" ht="20" customHeight="1"/>
    <row r="17704" ht="20" customHeight="1"/>
    <row r="17705" ht="20" customHeight="1"/>
    <row r="17706" ht="20" customHeight="1"/>
    <row r="17707" ht="20" customHeight="1"/>
    <row r="17708" ht="20" customHeight="1"/>
    <row r="17709" ht="20" customHeight="1"/>
    <row r="17710" ht="20" customHeight="1"/>
    <row r="17711" ht="20" customHeight="1"/>
    <row r="17712" ht="20" customHeight="1"/>
    <row r="17713" ht="20" customHeight="1"/>
    <row r="17714" ht="20" customHeight="1"/>
    <row r="17715" ht="20" customHeight="1"/>
    <row r="17716" ht="20" customHeight="1"/>
    <row r="17717" ht="20" customHeight="1"/>
    <row r="17718" ht="20" customHeight="1"/>
    <row r="17719" ht="20" customHeight="1"/>
    <row r="17720" ht="20" customHeight="1"/>
    <row r="17721" ht="20" customHeight="1"/>
    <row r="17722" ht="20" customHeight="1"/>
    <row r="17723" ht="20" customHeight="1"/>
    <row r="17724" ht="20" customHeight="1"/>
    <row r="17725" ht="20" customHeight="1"/>
    <row r="17726" ht="20" customHeight="1"/>
    <row r="17727" ht="20" customHeight="1"/>
    <row r="17728" ht="20" customHeight="1"/>
    <row r="17729" ht="20" customHeight="1"/>
    <row r="17730" ht="20" customHeight="1"/>
    <row r="17731" ht="20" customHeight="1"/>
    <row r="17732" ht="20" customHeight="1"/>
    <row r="17733" ht="20" customHeight="1"/>
    <row r="17734" ht="20" customHeight="1"/>
    <row r="17735" ht="20" customHeight="1"/>
    <row r="17736" ht="20" customHeight="1"/>
    <row r="17737" ht="20" customHeight="1"/>
    <row r="17738" ht="20" customHeight="1"/>
    <row r="17739" ht="20" customHeight="1"/>
    <row r="17740" ht="20" customHeight="1"/>
    <row r="17741" ht="20" customHeight="1"/>
    <row r="17742" ht="20" customHeight="1"/>
    <row r="17743" ht="20" customHeight="1"/>
    <row r="17744" ht="20" customHeight="1"/>
    <row r="17745" ht="20" customHeight="1"/>
    <row r="17746" ht="20" customHeight="1"/>
    <row r="17747" ht="20" customHeight="1"/>
    <row r="17748" ht="20" customHeight="1"/>
    <row r="17749" ht="20" customHeight="1"/>
    <row r="17750" ht="20" customHeight="1"/>
    <row r="17751" ht="20" customHeight="1"/>
    <row r="17752" ht="20" customHeight="1"/>
    <row r="17753" ht="20" customHeight="1"/>
    <row r="17754" ht="20" customHeight="1"/>
    <row r="17755" ht="20" customHeight="1"/>
    <row r="17756" ht="20" customHeight="1"/>
    <row r="17757" ht="20" customHeight="1"/>
    <row r="17758" ht="20" customHeight="1"/>
    <row r="17759" ht="20" customHeight="1"/>
    <row r="17760" ht="20" customHeight="1"/>
    <row r="17761" ht="20" customHeight="1"/>
    <row r="17762" ht="20" customHeight="1"/>
    <row r="17763" ht="20" customHeight="1"/>
    <row r="17764" ht="20" customHeight="1"/>
    <row r="17765" ht="20" customHeight="1"/>
    <row r="17766" ht="20" customHeight="1"/>
    <row r="17767" ht="20" customHeight="1"/>
    <row r="17768" ht="20" customHeight="1"/>
    <row r="17769" ht="20" customHeight="1"/>
    <row r="17770" ht="20" customHeight="1"/>
    <row r="17771" ht="20" customHeight="1"/>
    <row r="17772" ht="20" customHeight="1"/>
    <row r="17773" ht="20" customHeight="1"/>
    <row r="17774" ht="20" customHeight="1"/>
    <row r="17775" ht="20" customHeight="1"/>
    <row r="17776" ht="20" customHeight="1"/>
    <row r="17777" ht="20" customHeight="1"/>
    <row r="17778" ht="20" customHeight="1"/>
    <row r="17779" ht="20" customHeight="1"/>
    <row r="17780" ht="20" customHeight="1"/>
    <row r="17781" ht="20" customHeight="1"/>
    <row r="17782" ht="20" customHeight="1"/>
    <row r="17783" ht="20" customHeight="1"/>
    <row r="17784" ht="20" customHeight="1"/>
    <row r="17785" ht="20" customHeight="1"/>
    <row r="17786" ht="20" customHeight="1"/>
    <row r="17787" ht="20" customHeight="1"/>
    <row r="17788" ht="20" customHeight="1"/>
    <row r="17789" ht="20" customHeight="1"/>
    <row r="17790" ht="20" customHeight="1"/>
    <row r="17791" ht="20" customHeight="1"/>
    <row r="17792" ht="20" customHeight="1"/>
    <row r="17793" ht="20" customHeight="1"/>
    <row r="17794" ht="20" customHeight="1"/>
    <row r="17795" ht="20" customHeight="1"/>
    <row r="17796" ht="20" customHeight="1"/>
    <row r="17797" ht="20" customHeight="1"/>
    <row r="17798" ht="20" customHeight="1"/>
    <row r="17799" ht="20" customHeight="1"/>
    <row r="17800" ht="20" customHeight="1"/>
    <row r="17801" ht="20" customHeight="1"/>
    <row r="17802" ht="20" customHeight="1"/>
    <row r="17803" ht="20" customHeight="1"/>
    <row r="17804" ht="20" customHeight="1"/>
    <row r="17805" ht="20" customHeight="1"/>
    <row r="17806" ht="20" customHeight="1"/>
    <row r="17807" ht="20" customHeight="1"/>
    <row r="17808" ht="20" customHeight="1"/>
    <row r="17809" ht="20" customHeight="1"/>
    <row r="17810" ht="20" customHeight="1"/>
    <row r="17811" ht="20" customHeight="1"/>
    <row r="17812" ht="20" customHeight="1"/>
    <row r="17813" ht="20" customHeight="1"/>
    <row r="17814" ht="20" customHeight="1"/>
    <row r="17815" ht="20" customHeight="1"/>
    <row r="17816" ht="20" customHeight="1"/>
    <row r="17817" ht="20" customHeight="1"/>
    <row r="17818" ht="20" customHeight="1"/>
    <row r="17819" ht="20" customHeight="1"/>
    <row r="17820" ht="20" customHeight="1"/>
    <row r="17821" ht="20" customHeight="1"/>
    <row r="17822" ht="20" customHeight="1"/>
    <row r="17823" ht="20" customHeight="1"/>
    <row r="17824" ht="20" customHeight="1"/>
    <row r="17825" ht="20" customHeight="1"/>
    <row r="17826" ht="20" customHeight="1"/>
    <row r="17827" ht="20" customHeight="1"/>
    <row r="17828" ht="20" customHeight="1"/>
    <row r="17829" ht="20" customHeight="1"/>
    <row r="17830" ht="20" customHeight="1"/>
    <row r="17831" ht="20" customHeight="1"/>
    <row r="17832" ht="20" customHeight="1"/>
    <row r="17833" ht="20" customHeight="1"/>
    <row r="17834" ht="20" customHeight="1"/>
    <row r="17835" ht="20" customHeight="1"/>
    <row r="17836" ht="20" customHeight="1"/>
    <row r="17837" ht="20" customHeight="1"/>
    <row r="17838" ht="20" customHeight="1"/>
    <row r="17839" ht="20" customHeight="1"/>
    <row r="17840" ht="20" customHeight="1"/>
    <row r="17841" ht="20" customHeight="1"/>
    <row r="17842" ht="20" customHeight="1"/>
    <row r="17843" ht="20" customHeight="1"/>
    <row r="17844" ht="20" customHeight="1"/>
    <row r="17845" ht="20" customHeight="1"/>
    <row r="17846" ht="20" customHeight="1"/>
    <row r="17847" ht="20" customHeight="1"/>
    <row r="17848" ht="20" customHeight="1"/>
    <row r="17849" ht="20" customHeight="1"/>
    <row r="17850" ht="20" customHeight="1"/>
    <row r="17851" ht="20" customHeight="1"/>
    <row r="17852" ht="20" customHeight="1"/>
    <row r="17853" ht="20" customHeight="1"/>
    <row r="17854" ht="20" customHeight="1"/>
    <row r="17855" ht="20" customHeight="1"/>
    <row r="17856" ht="20" customHeight="1"/>
    <row r="17857" ht="20" customHeight="1"/>
    <row r="17858" ht="20" customHeight="1"/>
    <row r="17859" ht="20" customHeight="1"/>
    <row r="17860" ht="20" customHeight="1"/>
    <row r="17861" ht="20" customHeight="1"/>
    <row r="17862" ht="20" customHeight="1"/>
    <row r="17863" ht="20" customHeight="1"/>
    <row r="17864" ht="20" customHeight="1"/>
    <row r="17865" ht="20" customHeight="1"/>
    <row r="17866" ht="20" customHeight="1"/>
    <row r="17867" ht="20" customHeight="1"/>
    <row r="17868" ht="20" customHeight="1"/>
    <row r="17869" ht="20" customHeight="1"/>
    <row r="17870" ht="20" customHeight="1"/>
    <row r="17871" ht="20" customHeight="1"/>
    <row r="17872" ht="20" customHeight="1"/>
    <row r="17873" ht="20" customHeight="1"/>
    <row r="17874" ht="20" customHeight="1"/>
    <row r="17875" ht="20" customHeight="1"/>
    <row r="17876" ht="20" customHeight="1"/>
    <row r="17877" ht="20" customHeight="1"/>
    <row r="17878" ht="20" customHeight="1"/>
    <row r="17879" ht="20" customHeight="1"/>
    <row r="17880" ht="20" customHeight="1"/>
    <row r="17881" ht="20" customHeight="1"/>
    <row r="17882" ht="20" customHeight="1"/>
    <row r="17883" ht="20" customHeight="1"/>
    <row r="17884" ht="20" customHeight="1"/>
    <row r="17885" ht="20" customHeight="1"/>
    <row r="17886" ht="20" customHeight="1"/>
    <row r="17887" ht="20" customHeight="1"/>
    <row r="17888" ht="20" customHeight="1"/>
    <row r="17889" ht="20" customHeight="1"/>
    <row r="17890" ht="20" customHeight="1"/>
    <row r="17891" ht="20" customHeight="1"/>
    <row r="17892" ht="20" customHeight="1"/>
    <row r="17893" ht="20" customHeight="1"/>
    <row r="17894" ht="20" customHeight="1"/>
    <row r="17895" ht="20" customHeight="1"/>
    <row r="17896" ht="20" customHeight="1"/>
    <row r="17897" ht="20" customHeight="1"/>
    <row r="17898" ht="20" customHeight="1"/>
    <row r="17899" ht="20" customHeight="1"/>
    <row r="17900" ht="20" customHeight="1"/>
    <row r="17901" ht="20" customHeight="1"/>
    <row r="17902" ht="20" customHeight="1"/>
    <row r="17903" ht="20" customHeight="1"/>
    <row r="17904" ht="20" customHeight="1"/>
    <row r="17905" ht="20" customHeight="1"/>
    <row r="17906" ht="20" customHeight="1"/>
    <row r="17907" ht="20" customHeight="1"/>
    <row r="17908" ht="20" customHeight="1"/>
    <row r="17909" ht="20" customHeight="1"/>
    <row r="17910" ht="20" customHeight="1"/>
    <row r="17911" ht="20" customHeight="1"/>
    <row r="17912" ht="20" customHeight="1"/>
    <row r="17913" ht="20" customHeight="1"/>
    <row r="17914" ht="20" customHeight="1"/>
    <row r="17915" ht="20" customHeight="1"/>
    <row r="17916" ht="20" customHeight="1"/>
    <row r="17917" ht="20" customHeight="1"/>
    <row r="17918" ht="20" customHeight="1"/>
    <row r="17919" ht="20" customHeight="1"/>
    <row r="17920" ht="20" customHeight="1"/>
    <row r="17921" ht="20" customHeight="1"/>
    <row r="17922" ht="20" customHeight="1"/>
    <row r="17923" ht="20" customHeight="1"/>
    <row r="17924" ht="20" customHeight="1"/>
    <row r="17925" ht="20" customHeight="1"/>
    <row r="17926" ht="20" customHeight="1"/>
    <row r="17927" ht="20" customHeight="1"/>
    <row r="17928" ht="20" customHeight="1"/>
    <row r="17929" ht="20" customHeight="1"/>
    <row r="17930" ht="20" customHeight="1"/>
    <row r="17931" ht="20" customHeight="1"/>
    <row r="17932" ht="20" customHeight="1"/>
    <row r="17933" ht="20" customHeight="1"/>
    <row r="17934" ht="20" customHeight="1"/>
    <row r="17935" ht="20" customHeight="1"/>
    <row r="17936" ht="20" customHeight="1"/>
    <row r="17937" ht="20" customHeight="1"/>
    <row r="17938" ht="20" customHeight="1"/>
    <row r="17939" ht="20" customHeight="1"/>
    <row r="17940" ht="20" customHeight="1"/>
    <row r="17941" ht="20" customHeight="1"/>
    <row r="17942" ht="20" customHeight="1"/>
    <row r="17943" ht="20" customHeight="1"/>
    <row r="17944" ht="20" customHeight="1"/>
    <row r="17945" ht="20" customHeight="1"/>
    <row r="17946" ht="20" customHeight="1"/>
    <row r="17947" ht="20" customHeight="1"/>
    <row r="17948" ht="20" customHeight="1"/>
    <row r="17949" ht="20" customHeight="1"/>
    <row r="17950" ht="20" customHeight="1"/>
    <row r="17951" ht="20" customHeight="1"/>
    <row r="17952" ht="20" customHeight="1"/>
    <row r="17953" ht="20" customHeight="1"/>
    <row r="17954" ht="20" customHeight="1"/>
    <row r="17955" ht="20" customHeight="1"/>
    <row r="17956" ht="20" customHeight="1"/>
    <row r="17957" ht="20" customHeight="1"/>
    <row r="17958" ht="20" customHeight="1"/>
    <row r="17959" ht="20" customHeight="1"/>
    <row r="17960" ht="20" customHeight="1"/>
    <row r="17961" ht="20" customHeight="1"/>
    <row r="17962" ht="20" customHeight="1"/>
    <row r="17963" ht="20" customHeight="1"/>
    <row r="17964" ht="20" customHeight="1"/>
    <row r="17965" ht="20" customHeight="1"/>
    <row r="17966" ht="20" customHeight="1"/>
    <row r="17967" ht="20" customHeight="1"/>
    <row r="17968" ht="20" customHeight="1"/>
    <row r="17969" ht="20" customHeight="1"/>
    <row r="17970" ht="20" customHeight="1"/>
    <row r="17971" ht="20" customHeight="1"/>
    <row r="17972" ht="20" customHeight="1"/>
    <row r="17973" ht="20" customHeight="1"/>
    <row r="17974" ht="20" customHeight="1"/>
    <row r="17975" ht="20" customHeight="1"/>
    <row r="17976" ht="20" customHeight="1"/>
    <row r="17977" ht="20" customHeight="1"/>
    <row r="17978" ht="20" customHeight="1"/>
    <row r="17979" ht="20" customHeight="1"/>
    <row r="17980" ht="20" customHeight="1"/>
    <row r="17981" ht="20" customHeight="1"/>
    <row r="17982" ht="20" customHeight="1"/>
    <row r="17983" ht="20" customHeight="1"/>
    <row r="17984" ht="20" customHeight="1"/>
    <row r="17985" ht="20" customHeight="1"/>
    <row r="17986" ht="20" customHeight="1"/>
    <row r="17987" ht="20" customHeight="1"/>
    <row r="17988" ht="20" customHeight="1"/>
    <row r="17989" ht="20" customHeight="1"/>
    <row r="17990" ht="20" customHeight="1"/>
    <row r="17991" ht="20" customHeight="1"/>
    <row r="17992" ht="20" customHeight="1"/>
    <row r="17993" ht="20" customHeight="1"/>
    <row r="17994" ht="20" customHeight="1"/>
    <row r="17995" ht="20" customHeight="1"/>
    <row r="17996" ht="20" customHeight="1"/>
    <row r="17997" ht="20" customHeight="1"/>
    <row r="17998" ht="20" customHeight="1"/>
    <row r="17999" ht="20" customHeight="1"/>
    <row r="18000" ht="20" customHeight="1"/>
    <row r="18001" ht="20" customHeight="1"/>
    <row r="18002" ht="20" customHeight="1"/>
    <row r="18003" ht="20" customHeight="1"/>
    <row r="18004" ht="20" customHeight="1"/>
    <row r="18005" ht="20" customHeight="1"/>
    <row r="18006" ht="20" customHeight="1"/>
    <row r="18007" ht="20" customHeight="1"/>
    <row r="18008" ht="20" customHeight="1"/>
    <row r="18009" ht="20" customHeight="1"/>
    <row r="18010" ht="20" customHeight="1"/>
    <row r="18011" ht="20" customHeight="1"/>
    <row r="18012" ht="20" customHeight="1"/>
    <row r="18013" ht="20" customHeight="1"/>
    <row r="18014" ht="20" customHeight="1"/>
    <row r="18015" ht="20" customHeight="1"/>
    <row r="18016" ht="20" customHeight="1"/>
    <row r="18017" ht="20" customHeight="1"/>
    <row r="18018" ht="20" customHeight="1"/>
    <row r="18019" ht="20" customHeight="1"/>
    <row r="18020" ht="20" customHeight="1"/>
    <row r="18021" ht="20" customHeight="1"/>
    <row r="18022" ht="20" customHeight="1"/>
    <row r="18023" ht="20" customHeight="1"/>
    <row r="18024" ht="20" customHeight="1"/>
    <row r="18025" ht="20" customHeight="1"/>
    <row r="18026" ht="20" customHeight="1"/>
    <row r="18027" ht="20" customHeight="1"/>
    <row r="18028" ht="20" customHeight="1"/>
    <row r="18029" ht="20" customHeight="1"/>
    <row r="18030" ht="20" customHeight="1"/>
    <row r="18031" ht="20" customHeight="1"/>
    <row r="18032" ht="20" customHeight="1"/>
    <row r="18033" ht="20" customHeight="1"/>
    <row r="18034" ht="20" customHeight="1"/>
    <row r="18035" ht="20" customHeight="1"/>
    <row r="18036" ht="20" customHeight="1"/>
    <row r="18037" ht="20" customHeight="1"/>
    <row r="18038" ht="20" customHeight="1"/>
    <row r="18039" ht="20" customHeight="1"/>
    <row r="18040" ht="20" customHeight="1"/>
    <row r="18041" ht="20" customHeight="1"/>
    <row r="18042" ht="20" customHeight="1"/>
    <row r="18043" ht="20" customHeight="1"/>
    <row r="18044" ht="20" customHeight="1"/>
    <row r="18045" ht="20" customHeight="1"/>
    <row r="18046" ht="20" customHeight="1"/>
    <row r="18047" ht="20" customHeight="1"/>
    <row r="18048" ht="20" customHeight="1"/>
    <row r="18049" ht="20" customHeight="1"/>
    <row r="18050" ht="20" customHeight="1"/>
    <row r="18051" ht="20" customHeight="1"/>
    <row r="18052" ht="20" customHeight="1"/>
    <row r="18053" ht="20" customHeight="1"/>
    <row r="18054" ht="20" customHeight="1"/>
    <row r="18055" ht="20" customHeight="1"/>
    <row r="18056" ht="20" customHeight="1"/>
    <row r="18057" ht="20" customHeight="1"/>
    <row r="18058" ht="20" customHeight="1"/>
    <row r="18059" ht="20" customHeight="1"/>
    <row r="18060" ht="20" customHeight="1"/>
    <row r="18061" ht="20" customHeight="1"/>
    <row r="18062" ht="20" customHeight="1"/>
    <row r="18063" ht="20" customHeight="1"/>
    <row r="18064" ht="20" customHeight="1"/>
    <row r="18065" ht="20" customHeight="1"/>
    <row r="18066" ht="20" customHeight="1"/>
    <row r="18067" ht="20" customHeight="1"/>
    <row r="18068" ht="20" customHeight="1"/>
    <row r="18069" ht="20" customHeight="1"/>
    <row r="18070" ht="20" customHeight="1"/>
    <row r="18071" ht="20" customHeight="1"/>
    <row r="18072" ht="20" customHeight="1"/>
    <row r="18073" ht="20" customHeight="1"/>
    <row r="18074" ht="20" customHeight="1"/>
    <row r="18075" ht="20" customHeight="1"/>
    <row r="18076" ht="20" customHeight="1"/>
    <row r="18077" ht="20" customHeight="1"/>
    <row r="18078" ht="20" customHeight="1"/>
    <row r="18079" ht="20" customHeight="1"/>
    <row r="18080" ht="20" customHeight="1"/>
    <row r="18081" ht="20" customHeight="1"/>
    <row r="18082" ht="20" customHeight="1"/>
    <row r="18083" ht="20" customHeight="1"/>
    <row r="18084" ht="20" customHeight="1"/>
    <row r="18085" ht="20" customHeight="1"/>
    <row r="18086" ht="20" customHeight="1"/>
    <row r="18087" ht="20" customHeight="1"/>
    <row r="18088" ht="20" customHeight="1"/>
    <row r="18089" ht="20" customHeight="1"/>
    <row r="18090" ht="20" customHeight="1"/>
    <row r="18091" ht="20" customHeight="1"/>
    <row r="18092" ht="20" customHeight="1"/>
    <row r="18093" ht="20" customHeight="1"/>
    <row r="18094" ht="20" customHeight="1"/>
    <row r="18095" ht="20" customHeight="1"/>
    <row r="18096" ht="20" customHeight="1"/>
    <row r="18097" ht="20" customHeight="1"/>
    <row r="18098" ht="20" customHeight="1"/>
    <row r="18099" ht="20" customHeight="1"/>
    <row r="18100" ht="20" customHeight="1"/>
    <row r="18101" ht="20" customHeight="1"/>
    <row r="18102" ht="20" customHeight="1"/>
    <row r="18103" ht="20" customHeight="1"/>
    <row r="18104" ht="20" customHeight="1"/>
    <row r="18105" ht="20" customHeight="1"/>
    <row r="18106" ht="20" customHeight="1"/>
    <row r="18107" ht="20" customHeight="1"/>
    <row r="18108" ht="20" customHeight="1"/>
    <row r="18109" ht="20" customHeight="1"/>
    <row r="18110" ht="20" customHeight="1"/>
    <row r="18111" ht="20" customHeight="1"/>
    <row r="18112" ht="20" customHeight="1"/>
    <row r="18113" ht="20" customHeight="1"/>
    <row r="18114" ht="20" customHeight="1"/>
    <row r="18115" ht="20" customHeight="1"/>
    <row r="18116" ht="20" customHeight="1"/>
    <row r="18117" ht="20" customHeight="1"/>
    <row r="18118" ht="20" customHeight="1"/>
    <row r="18119" ht="20" customHeight="1"/>
    <row r="18120" ht="20" customHeight="1"/>
    <row r="18121" ht="20" customHeight="1"/>
    <row r="18122" ht="20" customHeight="1"/>
    <row r="18123" ht="20" customHeight="1"/>
    <row r="18124" ht="20" customHeight="1"/>
    <row r="18125" ht="20" customHeight="1"/>
    <row r="18126" ht="20" customHeight="1"/>
    <row r="18127" ht="20" customHeight="1"/>
    <row r="18128" ht="20" customHeight="1"/>
    <row r="18129" ht="20" customHeight="1"/>
    <row r="18130" ht="20" customHeight="1"/>
    <row r="18131" ht="20" customHeight="1"/>
    <row r="18132" ht="20" customHeight="1"/>
    <row r="18133" ht="20" customHeight="1"/>
    <row r="18134" ht="20" customHeight="1"/>
    <row r="18135" ht="20" customHeight="1"/>
    <row r="18136" ht="20" customHeight="1"/>
    <row r="18137" ht="20" customHeight="1"/>
    <row r="18138" ht="20" customHeight="1"/>
    <row r="18139" ht="20" customHeight="1"/>
    <row r="18140" ht="20" customHeight="1"/>
    <row r="18141" ht="20" customHeight="1"/>
    <row r="18142" ht="20" customHeight="1"/>
    <row r="18143" ht="20" customHeight="1"/>
    <row r="18144" ht="20" customHeight="1"/>
    <row r="18145" ht="20" customHeight="1"/>
    <row r="18146" ht="20" customHeight="1"/>
    <row r="18147" ht="20" customHeight="1"/>
    <row r="18148" ht="20" customHeight="1"/>
    <row r="18149" ht="20" customHeight="1"/>
    <row r="18150" ht="20" customHeight="1"/>
    <row r="18151" ht="20" customHeight="1"/>
    <row r="18152" ht="20" customHeight="1"/>
    <row r="18153" ht="20" customHeight="1"/>
    <row r="18154" ht="20" customHeight="1"/>
    <row r="18155" ht="20" customHeight="1"/>
    <row r="18156" ht="20" customHeight="1"/>
    <row r="18157" ht="20" customHeight="1"/>
    <row r="18158" ht="20" customHeight="1"/>
    <row r="18159" ht="20" customHeight="1"/>
    <row r="18160" ht="20" customHeight="1"/>
    <row r="18161" ht="20" customHeight="1"/>
    <row r="18162" ht="20" customHeight="1"/>
    <row r="18163" ht="20" customHeight="1"/>
    <row r="18164" ht="20" customHeight="1"/>
    <row r="18165" ht="20" customHeight="1"/>
    <row r="18166" ht="20" customHeight="1"/>
    <row r="18167" ht="20" customHeight="1"/>
    <row r="18168" ht="20" customHeight="1"/>
    <row r="18169" ht="20" customHeight="1"/>
    <row r="18170" ht="20" customHeight="1"/>
    <row r="18171" ht="20" customHeight="1"/>
    <row r="18172" ht="20" customHeight="1"/>
    <row r="18173" ht="20" customHeight="1"/>
    <row r="18174" ht="20" customHeight="1"/>
    <row r="18175" ht="20" customHeight="1"/>
    <row r="18176" ht="20" customHeight="1"/>
    <row r="18177" ht="20" customHeight="1"/>
    <row r="18178" ht="20" customHeight="1"/>
    <row r="18179" ht="20" customHeight="1"/>
    <row r="18180" ht="20" customHeight="1"/>
    <row r="18181" ht="20" customHeight="1"/>
    <row r="18182" ht="20" customHeight="1"/>
    <row r="18183" ht="20" customHeight="1"/>
    <row r="18184" ht="20" customHeight="1"/>
    <row r="18185" ht="20" customHeight="1"/>
    <row r="18186" ht="20" customHeight="1"/>
    <row r="18187" ht="20" customHeight="1"/>
    <row r="18188" ht="20" customHeight="1"/>
    <row r="18189" ht="20" customHeight="1"/>
    <row r="18190" ht="20" customHeight="1"/>
    <row r="18191" ht="20" customHeight="1"/>
    <row r="18192" ht="20" customHeight="1"/>
    <row r="18193" ht="20" customHeight="1"/>
    <row r="18194" ht="20" customHeight="1"/>
    <row r="18195" ht="20" customHeight="1"/>
    <row r="18196" ht="20" customHeight="1"/>
    <row r="18197" ht="20" customHeight="1"/>
    <row r="18198" ht="20" customHeight="1"/>
    <row r="18199" ht="20" customHeight="1"/>
    <row r="18200" ht="20" customHeight="1"/>
    <row r="18201" ht="20" customHeight="1"/>
    <row r="18202" ht="20" customHeight="1"/>
    <row r="18203" ht="20" customHeight="1"/>
    <row r="18204" ht="20" customHeight="1"/>
    <row r="18205" ht="20" customHeight="1"/>
    <row r="18206" ht="20" customHeight="1"/>
    <row r="18207" ht="20" customHeight="1"/>
    <row r="18208" ht="20" customHeight="1"/>
    <row r="18209" ht="20" customHeight="1"/>
    <row r="18210" ht="20" customHeight="1"/>
    <row r="18211" ht="20" customHeight="1"/>
    <row r="18212" ht="20" customHeight="1"/>
    <row r="18213" ht="20" customHeight="1"/>
    <row r="18214" ht="20" customHeight="1"/>
    <row r="18215" ht="20" customHeight="1"/>
    <row r="18216" ht="20" customHeight="1"/>
    <row r="18217" ht="20" customHeight="1"/>
    <row r="18218" ht="20" customHeight="1"/>
    <row r="18219" ht="20" customHeight="1"/>
    <row r="18220" ht="20" customHeight="1"/>
    <row r="18221" ht="20" customHeight="1"/>
    <row r="18222" ht="20" customHeight="1"/>
    <row r="18223" ht="20" customHeight="1"/>
    <row r="18224" ht="20" customHeight="1"/>
    <row r="18225" ht="20" customHeight="1"/>
    <row r="18226" ht="20" customHeight="1"/>
    <row r="18227" ht="20" customHeight="1"/>
    <row r="18228" ht="20" customHeight="1"/>
    <row r="18229" ht="20" customHeight="1"/>
    <row r="18230" ht="20" customHeight="1"/>
    <row r="18231" ht="20" customHeight="1"/>
    <row r="18232" ht="20" customHeight="1"/>
    <row r="18233" ht="20" customHeight="1"/>
    <row r="18234" ht="20" customHeight="1"/>
    <row r="18235" ht="20" customHeight="1"/>
    <row r="18236" ht="20" customHeight="1"/>
    <row r="18237" ht="20" customHeight="1"/>
    <row r="18238" ht="20" customHeight="1"/>
    <row r="18239" ht="20" customHeight="1"/>
    <row r="18240" ht="20" customHeight="1"/>
    <row r="18241" ht="20" customHeight="1"/>
    <row r="18242" ht="20" customHeight="1"/>
    <row r="18243" ht="20" customHeight="1"/>
    <row r="18244" ht="20" customHeight="1"/>
    <row r="18245" ht="20" customHeight="1"/>
    <row r="18246" ht="20" customHeight="1"/>
    <row r="18247" ht="20" customHeight="1"/>
    <row r="18248" ht="20" customHeight="1"/>
    <row r="18249" ht="20" customHeight="1"/>
    <row r="18250" ht="20" customHeight="1"/>
    <row r="18251" ht="20" customHeight="1"/>
    <row r="18252" ht="20" customHeight="1"/>
    <row r="18253" ht="20" customHeight="1"/>
    <row r="18254" ht="20" customHeight="1"/>
    <row r="18255" ht="20" customHeight="1"/>
    <row r="18256" ht="20" customHeight="1"/>
    <row r="18257" ht="20" customHeight="1"/>
    <row r="18258" ht="20" customHeight="1"/>
    <row r="18259" ht="20" customHeight="1"/>
    <row r="18260" ht="20" customHeight="1"/>
    <row r="18261" ht="20" customHeight="1"/>
    <row r="18262" ht="20" customHeight="1"/>
    <row r="18263" ht="20" customHeight="1"/>
    <row r="18264" ht="20" customHeight="1"/>
    <row r="18265" ht="20" customHeight="1"/>
    <row r="18266" ht="20" customHeight="1"/>
    <row r="18267" ht="20" customHeight="1"/>
    <row r="18268" ht="20" customHeight="1"/>
    <row r="18269" ht="20" customHeight="1"/>
    <row r="18270" ht="20" customHeight="1"/>
    <row r="18271" ht="20" customHeight="1"/>
    <row r="18272" ht="20" customHeight="1"/>
    <row r="18273" ht="20" customHeight="1"/>
    <row r="18274" ht="20" customHeight="1"/>
    <row r="18275" ht="20" customHeight="1"/>
    <row r="18276" ht="20" customHeight="1"/>
    <row r="18277" ht="20" customHeight="1"/>
    <row r="18278" ht="20" customHeight="1"/>
    <row r="18279" ht="20" customHeight="1"/>
    <row r="18280" ht="20" customHeight="1"/>
    <row r="18281" ht="20" customHeight="1"/>
    <row r="18282" ht="20" customHeight="1"/>
    <row r="18283" ht="20" customHeight="1"/>
    <row r="18284" ht="20" customHeight="1"/>
    <row r="18285" ht="20" customHeight="1"/>
    <row r="18286" ht="20" customHeight="1"/>
    <row r="18287" ht="20" customHeight="1"/>
    <row r="18288" ht="20" customHeight="1"/>
    <row r="18289" ht="20" customHeight="1"/>
    <row r="18290" ht="20" customHeight="1"/>
    <row r="18291" ht="20" customHeight="1"/>
    <row r="18292" ht="20" customHeight="1"/>
    <row r="18293" ht="20" customHeight="1"/>
    <row r="18294" ht="20" customHeight="1"/>
    <row r="18295" ht="20" customHeight="1"/>
    <row r="18296" ht="20" customHeight="1"/>
    <row r="18297" ht="20" customHeight="1"/>
    <row r="18298" ht="20" customHeight="1"/>
    <row r="18299" ht="20" customHeight="1"/>
    <row r="18300" ht="20" customHeight="1"/>
    <row r="18301" ht="20" customHeight="1"/>
    <row r="18302" ht="20" customHeight="1"/>
    <row r="18303" ht="20" customHeight="1"/>
    <row r="18304" ht="20" customHeight="1"/>
    <row r="18305" ht="20" customHeight="1"/>
    <row r="18306" ht="20" customHeight="1"/>
    <row r="18307" ht="20" customHeight="1"/>
    <row r="18308" ht="20" customHeight="1"/>
    <row r="18309" ht="20" customHeight="1"/>
    <row r="18310" ht="20" customHeight="1"/>
    <row r="18311" ht="20" customHeight="1"/>
    <row r="18312" ht="20" customHeight="1"/>
    <row r="18313" ht="20" customHeight="1"/>
    <row r="18314" ht="20" customHeight="1"/>
    <row r="18315" ht="20" customHeight="1"/>
    <row r="18316" ht="20" customHeight="1"/>
    <row r="18317" ht="20" customHeight="1"/>
    <row r="18318" ht="20" customHeight="1"/>
    <row r="18319" ht="20" customHeight="1"/>
    <row r="18320" ht="20" customHeight="1"/>
    <row r="18321" ht="20" customHeight="1"/>
    <row r="18322" ht="20" customHeight="1"/>
    <row r="18323" ht="20" customHeight="1"/>
    <row r="18324" ht="20" customHeight="1"/>
    <row r="18325" ht="20" customHeight="1"/>
    <row r="18326" ht="20" customHeight="1"/>
    <row r="18327" ht="20" customHeight="1"/>
    <row r="18328" ht="20" customHeight="1"/>
    <row r="18329" ht="20" customHeight="1"/>
    <row r="18330" ht="20" customHeight="1"/>
    <row r="18331" ht="20" customHeight="1"/>
    <row r="18332" ht="20" customHeight="1"/>
    <row r="18333" ht="20" customHeight="1"/>
    <row r="18334" ht="20" customHeight="1"/>
    <row r="18335" ht="20" customHeight="1"/>
    <row r="18336" ht="20" customHeight="1"/>
    <row r="18337" ht="20" customHeight="1"/>
    <row r="18338" ht="20" customHeight="1"/>
    <row r="18339" ht="20" customHeight="1"/>
    <row r="18340" ht="20" customHeight="1"/>
    <row r="18341" ht="20" customHeight="1"/>
    <row r="18342" ht="20" customHeight="1"/>
    <row r="18343" ht="20" customHeight="1"/>
    <row r="18344" ht="20" customHeight="1"/>
    <row r="18345" ht="20" customHeight="1"/>
    <row r="18346" ht="20" customHeight="1"/>
    <row r="18347" ht="20" customHeight="1"/>
    <row r="18348" ht="20" customHeight="1"/>
    <row r="18349" ht="20" customHeight="1"/>
    <row r="18350" ht="20" customHeight="1"/>
    <row r="18351" ht="20" customHeight="1"/>
    <row r="18352" ht="20" customHeight="1"/>
    <row r="18353" ht="20" customHeight="1"/>
    <row r="18354" ht="20" customHeight="1"/>
    <row r="18355" ht="20" customHeight="1"/>
    <row r="18356" ht="20" customHeight="1"/>
    <row r="18357" ht="20" customHeight="1"/>
    <row r="18358" ht="20" customHeight="1"/>
    <row r="18359" ht="20" customHeight="1"/>
    <row r="18360" ht="20" customHeight="1"/>
    <row r="18361" ht="20" customHeight="1"/>
    <row r="18362" ht="20" customHeight="1"/>
    <row r="18363" ht="20" customHeight="1"/>
    <row r="18364" ht="20" customHeight="1"/>
    <row r="18365" ht="20" customHeight="1"/>
    <row r="18366" ht="20" customHeight="1"/>
    <row r="18367" ht="20" customHeight="1"/>
    <row r="18368" ht="20" customHeight="1"/>
    <row r="18369" ht="20" customHeight="1"/>
    <row r="18370" ht="20" customHeight="1"/>
    <row r="18371" ht="20" customHeight="1"/>
    <row r="18372" ht="20" customHeight="1"/>
    <row r="18373" ht="20" customHeight="1"/>
    <row r="18374" ht="20" customHeight="1"/>
    <row r="18375" ht="20" customHeight="1"/>
    <row r="18376" ht="20" customHeight="1"/>
    <row r="18377" ht="20" customHeight="1"/>
    <row r="18378" ht="20" customHeight="1"/>
    <row r="18379" ht="20" customHeight="1"/>
    <row r="18380" ht="20" customHeight="1"/>
    <row r="18381" ht="20" customHeight="1"/>
    <row r="18382" ht="20" customHeight="1"/>
    <row r="18383" ht="20" customHeight="1"/>
    <row r="18384" ht="20" customHeight="1"/>
    <row r="18385" ht="20" customHeight="1"/>
    <row r="18386" ht="20" customHeight="1"/>
    <row r="18387" ht="20" customHeight="1"/>
    <row r="18388" ht="20" customHeight="1"/>
    <row r="18389" ht="20" customHeight="1"/>
    <row r="18390" ht="20" customHeight="1"/>
    <row r="18391" ht="20" customHeight="1"/>
    <row r="18392" ht="20" customHeight="1"/>
    <row r="18393" ht="20" customHeight="1"/>
    <row r="18394" ht="20" customHeight="1"/>
    <row r="18395" ht="20" customHeight="1"/>
    <row r="18396" ht="20" customHeight="1"/>
    <row r="18397" ht="20" customHeight="1"/>
    <row r="18398" ht="20" customHeight="1"/>
    <row r="18399" ht="20" customHeight="1"/>
    <row r="18400" ht="20" customHeight="1"/>
    <row r="18401" ht="20" customHeight="1"/>
    <row r="18402" ht="20" customHeight="1"/>
    <row r="18403" ht="20" customHeight="1"/>
    <row r="18404" ht="20" customHeight="1"/>
    <row r="18405" ht="20" customHeight="1"/>
    <row r="18406" ht="20" customHeight="1"/>
    <row r="18407" ht="20" customHeight="1"/>
    <row r="18408" ht="20" customHeight="1"/>
    <row r="18409" ht="20" customHeight="1"/>
    <row r="18410" ht="20" customHeight="1"/>
    <row r="18411" ht="20" customHeight="1"/>
    <row r="18412" ht="20" customHeight="1"/>
    <row r="18413" ht="20" customHeight="1"/>
    <row r="18414" ht="20" customHeight="1"/>
    <row r="18415" ht="20" customHeight="1"/>
    <row r="18416" ht="20" customHeight="1"/>
    <row r="18417" ht="20" customHeight="1"/>
    <row r="18418" ht="20" customHeight="1"/>
    <row r="18419" ht="20" customHeight="1"/>
    <row r="18420" ht="20" customHeight="1"/>
    <row r="18421" ht="20" customHeight="1"/>
    <row r="18422" ht="20" customHeight="1"/>
    <row r="18423" ht="20" customHeight="1"/>
    <row r="18424" ht="20" customHeight="1"/>
    <row r="18425" ht="20" customHeight="1"/>
    <row r="18426" ht="20" customHeight="1"/>
    <row r="18427" ht="20" customHeight="1"/>
    <row r="18428" ht="20" customHeight="1"/>
    <row r="18429" ht="20" customHeight="1"/>
    <row r="18430" ht="20" customHeight="1"/>
    <row r="18431" ht="20" customHeight="1"/>
    <row r="18432" ht="20" customHeight="1"/>
    <row r="18433" ht="20" customHeight="1"/>
    <row r="18434" ht="20" customHeight="1"/>
    <row r="18435" ht="20" customHeight="1"/>
    <row r="18436" ht="20" customHeight="1"/>
    <row r="18437" ht="20" customHeight="1"/>
    <row r="18438" ht="20" customHeight="1"/>
    <row r="18439" ht="20" customHeight="1"/>
    <row r="18440" ht="20" customHeight="1"/>
    <row r="18441" ht="20" customHeight="1"/>
    <row r="18442" ht="20" customHeight="1"/>
    <row r="18443" ht="20" customHeight="1"/>
    <row r="18444" ht="20" customHeight="1"/>
    <row r="18445" ht="20" customHeight="1"/>
    <row r="18446" ht="20" customHeight="1"/>
    <row r="18447" ht="20" customHeight="1"/>
    <row r="18448" ht="20" customHeight="1"/>
    <row r="18449" ht="20" customHeight="1"/>
    <row r="18450" ht="20" customHeight="1"/>
    <row r="18451" ht="20" customHeight="1"/>
    <row r="18452" ht="20" customHeight="1"/>
    <row r="18453" ht="20" customHeight="1"/>
    <row r="18454" ht="20" customHeight="1"/>
    <row r="18455" ht="20" customHeight="1"/>
    <row r="18456" ht="20" customHeight="1"/>
    <row r="18457" ht="20" customHeight="1"/>
    <row r="18458" ht="20" customHeight="1"/>
    <row r="18459" ht="20" customHeight="1"/>
    <row r="18460" ht="20" customHeight="1"/>
    <row r="18461" ht="20" customHeight="1"/>
    <row r="18462" ht="20" customHeight="1"/>
    <row r="18463" ht="20" customHeight="1"/>
    <row r="18464" ht="20" customHeight="1"/>
    <row r="18465" ht="20" customHeight="1"/>
    <row r="18466" ht="20" customHeight="1"/>
    <row r="18467" ht="20" customHeight="1"/>
    <row r="18468" ht="20" customHeight="1"/>
    <row r="18469" ht="20" customHeight="1"/>
    <row r="18470" ht="20" customHeight="1"/>
    <row r="18471" ht="20" customHeight="1"/>
    <row r="18472" ht="20" customHeight="1"/>
    <row r="18473" ht="20" customHeight="1"/>
    <row r="18474" ht="20" customHeight="1"/>
    <row r="18475" ht="20" customHeight="1"/>
    <row r="18476" ht="20" customHeight="1"/>
    <row r="18477" ht="20" customHeight="1"/>
    <row r="18478" ht="20" customHeight="1"/>
    <row r="18479" ht="20" customHeight="1"/>
    <row r="18480" ht="20" customHeight="1"/>
    <row r="18481" ht="20" customHeight="1"/>
    <row r="18482" ht="20" customHeight="1"/>
    <row r="18483" ht="20" customHeight="1"/>
    <row r="18484" ht="20" customHeight="1"/>
    <row r="18485" ht="20" customHeight="1"/>
    <row r="18486" ht="20" customHeight="1"/>
    <row r="18487" ht="20" customHeight="1"/>
    <row r="18488" ht="20" customHeight="1"/>
    <row r="18489" ht="20" customHeight="1"/>
    <row r="18490" ht="20" customHeight="1"/>
    <row r="18491" ht="20" customHeight="1"/>
    <row r="18492" ht="20" customHeight="1"/>
    <row r="18493" ht="20" customHeight="1"/>
    <row r="18494" ht="20" customHeight="1"/>
    <row r="18495" ht="20" customHeight="1"/>
    <row r="18496" ht="20" customHeight="1"/>
    <row r="18497" ht="20" customHeight="1"/>
    <row r="18498" ht="20" customHeight="1"/>
    <row r="18499" ht="20" customHeight="1"/>
    <row r="18500" ht="20" customHeight="1"/>
    <row r="18501" ht="20" customHeight="1"/>
    <row r="18502" ht="20" customHeight="1"/>
    <row r="18503" ht="20" customHeight="1"/>
    <row r="18504" ht="20" customHeight="1"/>
    <row r="18505" ht="20" customHeight="1"/>
    <row r="18506" ht="20" customHeight="1"/>
    <row r="18507" ht="20" customHeight="1"/>
    <row r="18508" ht="20" customHeight="1"/>
    <row r="18509" ht="20" customHeight="1"/>
    <row r="18510" ht="20" customHeight="1"/>
    <row r="18511" ht="20" customHeight="1"/>
    <row r="18512" ht="20" customHeight="1"/>
    <row r="18513" ht="20" customHeight="1"/>
    <row r="18514" ht="20" customHeight="1"/>
    <row r="18515" ht="20" customHeight="1"/>
    <row r="18516" ht="20" customHeight="1"/>
    <row r="18517" ht="20" customHeight="1"/>
    <row r="18518" ht="20" customHeight="1"/>
    <row r="18519" ht="20" customHeight="1"/>
    <row r="18520" ht="20" customHeight="1"/>
    <row r="18521" ht="20" customHeight="1"/>
    <row r="18522" ht="20" customHeight="1"/>
    <row r="18523" ht="20" customHeight="1"/>
    <row r="18524" ht="20" customHeight="1"/>
    <row r="18525" ht="20" customHeight="1"/>
    <row r="18526" ht="20" customHeight="1"/>
    <row r="18527" ht="20" customHeight="1"/>
    <row r="18528" ht="20" customHeight="1"/>
    <row r="18529" ht="20" customHeight="1"/>
    <row r="18530" ht="20" customHeight="1"/>
    <row r="18531" ht="20" customHeight="1"/>
    <row r="18532" ht="20" customHeight="1"/>
    <row r="18533" ht="20" customHeight="1"/>
    <row r="18534" ht="20" customHeight="1"/>
    <row r="18535" ht="20" customHeight="1"/>
    <row r="18536" ht="20" customHeight="1"/>
    <row r="18537" ht="20" customHeight="1"/>
    <row r="18538" ht="20" customHeight="1"/>
    <row r="18539" ht="20" customHeight="1"/>
    <row r="18540" ht="20" customHeight="1"/>
    <row r="18541" ht="20" customHeight="1"/>
    <row r="18542" ht="20" customHeight="1"/>
    <row r="18543" ht="20" customHeight="1"/>
    <row r="18544" ht="20" customHeight="1"/>
    <row r="18545" ht="20" customHeight="1"/>
    <row r="18546" ht="20" customHeight="1"/>
    <row r="18547" ht="20" customHeight="1"/>
    <row r="18548" ht="20" customHeight="1"/>
    <row r="18549" ht="20" customHeight="1"/>
    <row r="18550" ht="20" customHeight="1"/>
    <row r="18551" ht="20" customHeight="1"/>
    <row r="18552" ht="20" customHeight="1"/>
    <row r="18553" ht="20" customHeight="1"/>
    <row r="18554" ht="20" customHeight="1"/>
    <row r="18555" ht="20" customHeight="1"/>
    <row r="18556" ht="20" customHeight="1"/>
    <row r="18557" ht="20" customHeight="1"/>
    <row r="18558" ht="20" customHeight="1"/>
    <row r="18559" ht="20" customHeight="1"/>
    <row r="18560" ht="20" customHeight="1"/>
    <row r="18561" ht="20" customHeight="1"/>
    <row r="18562" ht="20" customHeight="1"/>
    <row r="18563" ht="20" customHeight="1"/>
    <row r="18564" ht="20" customHeight="1"/>
    <row r="18565" ht="20" customHeight="1"/>
    <row r="18566" ht="20" customHeight="1"/>
    <row r="18567" ht="20" customHeight="1"/>
    <row r="18568" ht="20" customHeight="1"/>
    <row r="18569" ht="20" customHeight="1"/>
    <row r="18570" ht="20" customHeight="1"/>
    <row r="18571" ht="20" customHeight="1"/>
    <row r="18572" ht="20" customHeight="1"/>
    <row r="18573" ht="20" customHeight="1"/>
    <row r="18574" ht="20" customHeight="1"/>
    <row r="18575" ht="20" customHeight="1"/>
    <row r="18576" ht="20" customHeight="1"/>
    <row r="18577" ht="20" customHeight="1"/>
    <row r="18578" ht="20" customHeight="1"/>
    <row r="18579" ht="20" customHeight="1"/>
    <row r="18580" ht="20" customHeight="1"/>
    <row r="18581" ht="20" customHeight="1"/>
    <row r="18582" ht="20" customHeight="1"/>
    <row r="18583" ht="20" customHeight="1"/>
    <row r="18584" ht="20" customHeight="1"/>
    <row r="18585" ht="20" customHeight="1"/>
    <row r="18586" ht="20" customHeight="1"/>
    <row r="18587" ht="20" customHeight="1"/>
    <row r="18588" ht="20" customHeight="1"/>
    <row r="18589" ht="20" customHeight="1"/>
    <row r="18590" ht="20" customHeight="1"/>
    <row r="18591" ht="20" customHeight="1"/>
    <row r="18592" ht="20" customHeight="1"/>
    <row r="18593" ht="20" customHeight="1"/>
    <row r="18594" ht="20" customHeight="1"/>
    <row r="18595" ht="20" customHeight="1"/>
    <row r="18596" ht="20" customHeight="1"/>
    <row r="18597" ht="20" customHeight="1"/>
    <row r="18598" ht="20" customHeight="1"/>
    <row r="18599" ht="20" customHeight="1"/>
    <row r="18600" ht="20" customHeight="1"/>
    <row r="18601" ht="20" customHeight="1"/>
    <row r="18602" ht="20" customHeight="1"/>
    <row r="18603" ht="20" customHeight="1"/>
    <row r="18604" ht="20" customHeight="1"/>
    <row r="18605" ht="20" customHeight="1"/>
    <row r="18606" ht="20" customHeight="1"/>
    <row r="18607" ht="20" customHeight="1"/>
    <row r="18608" ht="20" customHeight="1"/>
    <row r="18609" ht="20" customHeight="1"/>
    <row r="18610" ht="20" customHeight="1"/>
    <row r="18611" ht="20" customHeight="1"/>
    <row r="18612" ht="20" customHeight="1"/>
    <row r="18613" ht="20" customHeight="1"/>
    <row r="18614" ht="20" customHeight="1"/>
    <row r="18615" ht="20" customHeight="1"/>
    <row r="18616" ht="20" customHeight="1"/>
    <row r="18617" ht="20" customHeight="1"/>
    <row r="18618" ht="20" customHeight="1"/>
    <row r="18619" ht="20" customHeight="1"/>
    <row r="18620" ht="20" customHeight="1"/>
    <row r="18621" ht="20" customHeight="1"/>
    <row r="18622" ht="20" customHeight="1"/>
    <row r="18623" ht="20" customHeight="1"/>
    <row r="18624" ht="20" customHeight="1"/>
    <row r="18625" ht="20" customHeight="1"/>
    <row r="18626" ht="20" customHeight="1"/>
    <row r="18627" ht="20" customHeight="1"/>
    <row r="18628" ht="20" customHeight="1"/>
    <row r="18629" ht="20" customHeight="1"/>
    <row r="18630" ht="20" customHeight="1"/>
    <row r="18631" ht="20" customHeight="1"/>
    <row r="18632" ht="20" customHeight="1"/>
    <row r="18633" ht="20" customHeight="1"/>
    <row r="18634" ht="20" customHeight="1"/>
    <row r="18635" ht="20" customHeight="1"/>
    <row r="18636" ht="20" customHeight="1"/>
    <row r="18637" ht="20" customHeight="1"/>
    <row r="18638" ht="20" customHeight="1"/>
    <row r="18639" ht="20" customHeight="1"/>
    <row r="18640" ht="20" customHeight="1"/>
    <row r="18641" ht="20" customHeight="1"/>
    <row r="18642" ht="20" customHeight="1"/>
    <row r="18643" ht="20" customHeight="1"/>
    <row r="18644" ht="20" customHeight="1"/>
    <row r="18645" ht="20" customHeight="1"/>
    <row r="18646" ht="20" customHeight="1"/>
    <row r="18647" ht="20" customHeight="1"/>
    <row r="18648" ht="20" customHeight="1"/>
    <row r="18649" ht="20" customHeight="1"/>
    <row r="18650" ht="20" customHeight="1"/>
    <row r="18651" ht="20" customHeight="1"/>
    <row r="18652" ht="20" customHeight="1"/>
    <row r="18653" ht="20" customHeight="1"/>
    <row r="18654" ht="20" customHeight="1"/>
    <row r="18655" ht="20" customHeight="1"/>
    <row r="18656" ht="20" customHeight="1"/>
    <row r="18657" ht="20" customHeight="1"/>
    <row r="18658" ht="20" customHeight="1"/>
    <row r="18659" ht="20" customHeight="1"/>
    <row r="18660" ht="20" customHeight="1"/>
    <row r="18661" ht="20" customHeight="1"/>
    <row r="18662" ht="20" customHeight="1"/>
    <row r="18663" ht="20" customHeight="1"/>
    <row r="18664" ht="20" customHeight="1"/>
    <row r="18665" ht="20" customHeight="1"/>
    <row r="18666" ht="20" customHeight="1"/>
    <row r="18667" ht="20" customHeight="1"/>
    <row r="18668" ht="20" customHeight="1"/>
    <row r="18669" ht="20" customHeight="1"/>
    <row r="18670" ht="20" customHeight="1"/>
    <row r="18671" ht="20" customHeight="1"/>
    <row r="18672" ht="20" customHeight="1"/>
    <row r="18673" ht="20" customHeight="1"/>
    <row r="18674" ht="20" customHeight="1"/>
    <row r="18675" ht="20" customHeight="1"/>
    <row r="18676" ht="20" customHeight="1"/>
    <row r="18677" ht="20" customHeight="1"/>
    <row r="18678" ht="20" customHeight="1"/>
    <row r="18679" ht="20" customHeight="1"/>
    <row r="18680" ht="20" customHeight="1"/>
    <row r="18681" ht="20" customHeight="1"/>
    <row r="18682" ht="20" customHeight="1"/>
    <row r="18683" ht="20" customHeight="1"/>
    <row r="18684" ht="20" customHeight="1"/>
    <row r="18685" ht="20" customHeight="1"/>
    <row r="18686" ht="20" customHeight="1"/>
    <row r="18687" ht="20" customHeight="1"/>
    <row r="18688" ht="20" customHeight="1"/>
    <row r="18689" ht="20" customHeight="1"/>
    <row r="18690" ht="20" customHeight="1"/>
    <row r="18691" ht="20" customHeight="1"/>
    <row r="18692" ht="20" customHeight="1"/>
    <row r="18693" ht="20" customHeight="1"/>
    <row r="18694" ht="20" customHeight="1"/>
    <row r="18695" ht="20" customHeight="1"/>
    <row r="18696" ht="20" customHeight="1"/>
    <row r="18697" ht="20" customHeight="1"/>
    <row r="18698" ht="20" customHeight="1"/>
    <row r="18699" ht="20" customHeight="1"/>
    <row r="18700" ht="20" customHeight="1"/>
    <row r="18701" ht="20" customHeight="1"/>
    <row r="18702" ht="20" customHeight="1"/>
    <row r="18703" ht="20" customHeight="1"/>
    <row r="18704" ht="20" customHeight="1"/>
    <row r="18705" ht="20" customHeight="1"/>
    <row r="18706" ht="20" customHeight="1"/>
    <row r="18707" ht="20" customHeight="1"/>
    <row r="18708" ht="20" customHeight="1"/>
    <row r="18709" ht="20" customHeight="1"/>
    <row r="18710" ht="20" customHeight="1"/>
    <row r="18711" ht="20" customHeight="1"/>
    <row r="18712" ht="20" customHeight="1"/>
    <row r="18713" ht="20" customHeight="1"/>
    <row r="18714" ht="20" customHeight="1"/>
    <row r="18715" ht="20" customHeight="1"/>
    <row r="18716" ht="20" customHeight="1"/>
    <row r="18717" ht="20" customHeight="1"/>
    <row r="18718" ht="20" customHeight="1"/>
    <row r="18719" ht="20" customHeight="1"/>
    <row r="18720" ht="20" customHeight="1"/>
    <row r="18721" ht="20" customHeight="1"/>
    <row r="18722" ht="20" customHeight="1"/>
    <row r="18723" ht="20" customHeight="1"/>
    <row r="18724" ht="20" customHeight="1"/>
    <row r="18725" ht="20" customHeight="1"/>
    <row r="18726" ht="20" customHeight="1"/>
    <row r="18727" ht="20" customHeight="1"/>
    <row r="18728" ht="20" customHeight="1"/>
    <row r="18729" ht="20" customHeight="1"/>
    <row r="18730" ht="20" customHeight="1"/>
    <row r="18731" ht="20" customHeight="1"/>
    <row r="18732" ht="20" customHeight="1"/>
    <row r="18733" ht="20" customHeight="1"/>
    <row r="18734" ht="20" customHeight="1"/>
    <row r="18735" ht="20" customHeight="1"/>
    <row r="18736" ht="20" customHeight="1"/>
    <row r="18737" ht="20" customHeight="1"/>
    <row r="18738" ht="20" customHeight="1"/>
    <row r="18739" ht="20" customHeight="1"/>
    <row r="18740" ht="20" customHeight="1"/>
    <row r="18741" ht="20" customHeight="1"/>
    <row r="18742" ht="20" customHeight="1"/>
    <row r="18743" ht="20" customHeight="1"/>
    <row r="18744" ht="20" customHeight="1"/>
    <row r="18745" ht="20" customHeight="1"/>
    <row r="18746" ht="20" customHeight="1"/>
    <row r="18747" ht="20" customHeight="1"/>
    <row r="18748" ht="20" customHeight="1"/>
    <row r="18749" ht="20" customHeight="1"/>
    <row r="18750" ht="20" customHeight="1"/>
    <row r="18751" ht="20" customHeight="1"/>
    <row r="18752" ht="20" customHeight="1"/>
    <row r="18753" ht="20" customHeight="1"/>
    <row r="18754" ht="20" customHeight="1"/>
    <row r="18755" ht="20" customHeight="1"/>
    <row r="18756" ht="20" customHeight="1"/>
    <row r="18757" ht="20" customHeight="1"/>
    <row r="18758" ht="20" customHeight="1"/>
    <row r="18759" ht="20" customHeight="1"/>
    <row r="18760" ht="20" customHeight="1"/>
    <row r="18761" ht="20" customHeight="1"/>
    <row r="18762" ht="20" customHeight="1"/>
    <row r="18763" ht="20" customHeight="1"/>
    <row r="18764" ht="20" customHeight="1"/>
    <row r="18765" ht="20" customHeight="1"/>
    <row r="18766" ht="20" customHeight="1"/>
    <row r="18767" ht="20" customHeight="1"/>
    <row r="18768" ht="20" customHeight="1"/>
    <row r="18769" ht="20" customHeight="1"/>
    <row r="18770" ht="20" customHeight="1"/>
    <row r="18771" ht="20" customHeight="1"/>
    <row r="18772" ht="20" customHeight="1"/>
    <row r="18773" ht="20" customHeight="1"/>
    <row r="18774" ht="20" customHeight="1"/>
    <row r="18775" ht="20" customHeight="1"/>
    <row r="18776" ht="20" customHeight="1"/>
    <row r="18777" ht="20" customHeight="1"/>
    <row r="18778" ht="20" customHeight="1"/>
    <row r="18779" ht="20" customHeight="1"/>
    <row r="18780" ht="20" customHeight="1"/>
    <row r="18781" ht="20" customHeight="1"/>
    <row r="18782" ht="20" customHeight="1"/>
    <row r="18783" ht="20" customHeight="1"/>
    <row r="18784" ht="20" customHeight="1"/>
    <row r="18785" ht="20" customHeight="1"/>
    <row r="18786" ht="20" customHeight="1"/>
    <row r="18787" ht="20" customHeight="1"/>
    <row r="18788" ht="20" customHeight="1"/>
    <row r="18789" ht="20" customHeight="1"/>
    <row r="18790" ht="20" customHeight="1"/>
    <row r="18791" ht="20" customHeight="1"/>
    <row r="18792" ht="20" customHeight="1"/>
    <row r="18793" ht="20" customHeight="1"/>
    <row r="18794" ht="20" customHeight="1"/>
    <row r="18795" ht="20" customHeight="1"/>
    <row r="18796" ht="20" customHeight="1"/>
    <row r="18797" ht="20" customHeight="1"/>
    <row r="18798" ht="20" customHeight="1"/>
    <row r="18799" ht="20" customHeight="1"/>
    <row r="18800" ht="20" customHeight="1"/>
    <row r="18801" ht="20" customHeight="1"/>
    <row r="18802" ht="20" customHeight="1"/>
    <row r="18803" ht="20" customHeight="1"/>
    <row r="18804" ht="20" customHeight="1"/>
    <row r="18805" ht="20" customHeight="1"/>
    <row r="18806" ht="20" customHeight="1"/>
    <row r="18807" ht="20" customHeight="1"/>
    <row r="18808" ht="20" customHeight="1"/>
    <row r="18809" ht="20" customHeight="1"/>
    <row r="18810" ht="20" customHeight="1"/>
    <row r="18811" ht="20" customHeight="1"/>
    <row r="18812" ht="20" customHeight="1"/>
    <row r="18813" ht="20" customHeight="1"/>
    <row r="18814" ht="20" customHeight="1"/>
    <row r="18815" ht="20" customHeight="1"/>
    <row r="18816" ht="20" customHeight="1"/>
    <row r="18817" ht="20" customHeight="1"/>
    <row r="18818" ht="20" customHeight="1"/>
    <row r="18819" ht="20" customHeight="1"/>
    <row r="18820" ht="20" customHeight="1"/>
    <row r="18821" ht="20" customHeight="1"/>
    <row r="18822" ht="20" customHeight="1"/>
    <row r="18823" ht="20" customHeight="1"/>
    <row r="18824" ht="20" customHeight="1"/>
    <row r="18825" ht="20" customHeight="1"/>
    <row r="18826" ht="20" customHeight="1"/>
    <row r="18827" ht="20" customHeight="1"/>
    <row r="18828" ht="20" customHeight="1"/>
    <row r="18829" ht="20" customHeight="1"/>
    <row r="18830" ht="20" customHeight="1"/>
    <row r="18831" ht="20" customHeight="1"/>
    <row r="18832" ht="20" customHeight="1"/>
    <row r="18833" ht="20" customHeight="1"/>
    <row r="18834" ht="20" customHeight="1"/>
    <row r="18835" ht="20" customHeight="1"/>
    <row r="18836" ht="20" customHeight="1"/>
    <row r="18837" ht="20" customHeight="1"/>
    <row r="18838" ht="20" customHeight="1"/>
    <row r="18839" ht="20" customHeight="1"/>
    <row r="18840" ht="20" customHeight="1"/>
    <row r="18841" ht="20" customHeight="1"/>
    <row r="18842" ht="20" customHeight="1"/>
    <row r="18843" ht="20" customHeight="1"/>
    <row r="18844" ht="20" customHeight="1"/>
    <row r="18845" ht="20" customHeight="1"/>
    <row r="18846" ht="20" customHeight="1"/>
    <row r="18847" ht="20" customHeight="1"/>
    <row r="18848" ht="20" customHeight="1"/>
    <row r="18849" ht="20" customHeight="1"/>
    <row r="18850" ht="20" customHeight="1"/>
    <row r="18851" ht="20" customHeight="1"/>
    <row r="18852" ht="20" customHeight="1"/>
    <row r="18853" ht="20" customHeight="1"/>
    <row r="18854" ht="20" customHeight="1"/>
    <row r="18855" ht="20" customHeight="1"/>
    <row r="18856" ht="20" customHeight="1"/>
    <row r="18857" ht="20" customHeight="1"/>
    <row r="18858" ht="20" customHeight="1"/>
    <row r="18859" ht="20" customHeight="1"/>
    <row r="18860" ht="20" customHeight="1"/>
    <row r="18861" ht="20" customHeight="1"/>
    <row r="18862" ht="20" customHeight="1"/>
    <row r="18863" ht="20" customHeight="1"/>
    <row r="18864" ht="20" customHeight="1"/>
    <row r="18865" ht="20" customHeight="1"/>
    <row r="18866" ht="20" customHeight="1"/>
    <row r="18867" ht="20" customHeight="1"/>
    <row r="18868" ht="20" customHeight="1"/>
    <row r="18869" ht="20" customHeight="1"/>
    <row r="18870" ht="20" customHeight="1"/>
    <row r="18871" ht="20" customHeight="1"/>
    <row r="18872" ht="20" customHeight="1"/>
    <row r="18873" ht="20" customHeight="1"/>
    <row r="18874" ht="20" customHeight="1"/>
    <row r="18875" ht="20" customHeight="1"/>
    <row r="18876" ht="20" customHeight="1"/>
    <row r="18877" ht="20" customHeight="1"/>
    <row r="18878" ht="20" customHeight="1"/>
    <row r="18879" ht="20" customHeight="1"/>
    <row r="18880" ht="20" customHeight="1"/>
    <row r="18881" ht="20" customHeight="1"/>
    <row r="18882" ht="20" customHeight="1"/>
    <row r="18883" ht="20" customHeight="1"/>
    <row r="18884" ht="20" customHeight="1"/>
    <row r="18885" ht="20" customHeight="1"/>
    <row r="18886" ht="20" customHeight="1"/>
    <row r="18887" ht="20" customHeight="1"/>
    <row r="18888" ht="20" customHeight="1"/>
    <row r="18889" ht="20" customHeight="1"/>
    <row r="18890" ht="20" customHeight="1"/>
    <row r="18891" ht="20" customHeight="1"/>
    <row r="18892" ht="20" customHeight="1"/>
    <row r="18893" ht="20" customHeight="1"/>
    <row r="18894" ht="20" customHeight="1"/>
    <row r="18895" ht="20" customHeight="1"/>
    <row r="18896" ht="20" customHeight="1"/>
    <row r="18897" ht="20" customHeight="1"/>
    <row r="18898" ht="20" customHeight="1"/>
    <row r="18899" ht="20" customHeight="1"/>
    <row r="18900" ht="20" customHeight="1"/>
    <row r="18901" ht="20" customHeight="1"/>
    <row r="18902" ht="20" customHeight="1"/>
    <row r="18903" ht="20" customHeight="1"/>
    <row r="18904" ht="20" customHeight="1"/>
    <row r="18905" ht="20" customHeight="1"/>
    <row r="18906" ht="20" customHeight="1"/>
    <row r="18907" ht="20" customHeight="1"/>
    <row r="18908" ht="20" customHeight="1"/>
    <row r="18909" ht="20" customHeight="1"/>
    <row r="18910" ht="20" customHeight="1"/>
    <row r="18911" ht="20" customHeight="1"/>
    <row r="18912" ht="20" customHeight="1"/>
    <row r="18913" ht="20" customHeight="1"/>
    <row r="18914" ht="20" customHeight="1"/>
    <row r="18915" ht="20" customHeight="1"/>
    <row r="18916" ht="20" customHeight="1"/>
    <row r="18917" ht="20" customHeight="1"/>
    <row r="18918" ht="20" customHeight="1"/>
    <row r="18919" ht="20" customHeight="1"/>
    <row r="18920" ht="20" customHeight="1"/>
    <row r="18921" ht="20" customHeight="1"/>
    <row r="18922" ht="20" customHeight="1"/>
    <row r="18923" ht="20" customHeight="1"/>
    <row r="18924" ht="20" customHeight="1"/>
    <row r="18925" ht="20" customHeight="1"/>
    <row r="18926" ht="20" customHeight="1"/>
    <row r="18927" ht="20" customHeight="1"/>
    <row r="18928" ht="20" customHeight="1"/>
    <row r="18929" ht="20" customHeight="1"/>
    <row r="18930" ht="20" customHeight="1"/>
    <row r="18931" ht="20" customHeight="1"/>
    <row r="18932" ht="20" customHeight="1"/>
    <row r="18933" ht="20" customHeight="1"/>
    <row r="18934" ht="20" customHeight="1"/>
    <row r="18935" ht="20" customHeight="1"/>
    <row r="18936" ht="20" customHeight="1"/>
    <row r="18937" ht="20" customHeight="1"/>
    <row r="18938" ht="20" customHeight="1"/>
    <row r="18939" ht="20" customHeight="1"/>
    <row r="18940" ht="20" customHeight="1"/>
    <row r="18941" ht="20" customHeight="1"/>
    <row r="18942" ht="20" customHeight="1"/>
    <row r="18943" ht="20" customHeight="1"/>
    <row r="18944" ht="20" customHeight="1"/>
    <row r="18945" ht="20" customHeight="1"/>
    <row r="18946" ht="20" customHeight="1"/>
    <row r="18947" ht="20" customHeight="1"/>
    <row r="18948" ht="20" customHeight="1"/>
    <row r="18949" ht="20" customHeight="1"/>
    <row r="18950" ht="20" customHeight="1"/>
    <row r="18951" ht="20" customHeight="1"/>
    <row r="18952" ht="20" customHeight="1"/>
    <row r="18953" ht="20" customHeight="1"/>
    <row r="18954" ht="20" customHeight="1"/>
    <row r="18955" ht="20" customHeight="1"/>
    <row r="18956" ht="20" customHeight="1"/>
    <row r="18957" ht="20" customHeight="1"/>
    <row r="18958" ht="20" customHeight="1"/>
    <row r="18959" ht="20" customHeight="1"/>
    <row r="18960" ht="20" customHeight="1"/>
    <row r="18961" ht="20" customHeight="1"/>
    <row r="18962" ht="20" customHeight="1"/>
    <row r="18963" ht="20" customHeight="1"/>
    <row r="18964" ht="20" customHeight="1"/>
    <row r="18965" ht="20" customHeight="1"/>
    <row r="18966" ht="20" customHeight="1"/>
    <row r="18967" ht="20" customHeight="1"/>
    <row r="18968" ht="20" customHeight="1"/>
    <row r="18969" ht="20" customHeight="1"/>
    <row r="18970" ht="20" customHeight="1"/>
    <row r="18971" ht="20" customHeight="1"/>
    <row r="18972" ht="20" customHeight="1"/>
    <row r="18973" ht="20" customHeight="1"/>
    <row r="18974" ht="20" customHeight="1"/>
    <row r="18975" ht="20" customHeight="1"/>
    <row r="18976" ht="20" customHeight="1"/>
    <row r="18977" ht="20" customHeight="1"/>
    <row r="18978" ht="20" customHeight="1"/>
    <row r="18979" ht="20" customHeight="1"/>
    <row r="18980" ht="20" customHeight="1"/>
    <row r="18981" ht="20" customHeight="1"/>
    <row r="18982" ht="20" customHeight="1"/>
    <row r="18983" ht="20" customHeight="1"/>
    <row r="18984" ht="20" customHeight="1"/>
    <row r="18985" ht="20" customHeight="1"/>
    <row r="18986" ht="20" customHeight="1"/>
    <row r="18987" ht="20" customHeight="1"/>
    <row r="18988" ht="20" customHeight="1"/>
    <row r="18989" ht="20" customHeight="1"/>
    <row r="18990" ht="20" customHeight="1"/>
    <row r="18991" ht="20" customHeight="1"/>
    <row r="18992" ht="20" customHeight="1"/>
    <row r="18993" ht="20" customHeight="1"/>
    <row r="18994" ht="20" customHeight="1"/>
    <row r="18995" ht="20" customHeight="1"/>
    <row r="18996" ht="20" customHeight="1"/>
    <row r="18997" ht="20" customHeight="1"/>
    <row r="18998" ht="20" customHeight="1"/>
    <row r="18999" ht="20" customHeight="1"/>
    <row r="19000" ht="20" customHeight="1"/>
    <row r="19001" ht="20" customHeight="1"/>
    <row r="19002" ht="20" customHeight="1"/>
    <row r="19003" ht="20" customHeight="1"/>
    <row r="19004" ht="20" customHeight="1"/>
    <row r="19005" ht="20" customHeight="1"/>
    <row r="19006" ht="20" customHeight="1"/>
    <row r="19007" ht="20" customHeight="1"/>
    <row r="19008" ht="20" customHeight="1"/>
    <row r="19009" ht="20" customHeight="1"/>
    <row r="19010" ht="20" customHeight="1"/>
    <row r="19011" ht="20" customHeight="1"/>
    <row r="19012" ht="20" customHeight="1"/>
    <row r="19013" ht="20" customHeight="1"/>
    <row r="19014" ht="20" customHeight="1"/>
    <row r="19015" ht="20" customHeight="1"/>
    <row r="19016" ht="20" customHeight="1"/>
    <row r="19017" ht="20" customHeight="1"/>
    <row r="19018" ht="20" customHeight="1"/>
    <row r="19019" ht="20" customHeight="1"/>
    <row r="19020" ht="20" customHeight="1"/>
    <row r="19021" ht="20" customHeight="1"/>
    <row r="19022" ht="20" customHeight="1"/>
    <row r="19023" ht="20" customHeight="1"/>
    <row r="19024" ht="20" customHeight="1"/>
    <row r="19025" ht="20" customHeight="1"/>
    <row r="19026" ht="20" customHeight="1"/>
    <row r="19027" ht="20" customHeight="1"/>
    <row r="19028" ht="20" customHeight="1"/>
    <row r="19029" ht="20" customHeight="1"/>
    <row r="19030" ht="20" customHeight="1"/>
    <row r="19031" ht="20" customHeight="1"/>
    <row r="19032" ht="20" customHeight="1"/>
    <row r="19033" ht="20" customHeight="1"/>
    <row r="19034" ht="20" customHeight="1"/>
    <row r="19035" ht="20" customHeight="1"/>
    <row r="19036" ht="20" customHeight="1"/>
    <row r="19037" ht="20" customHeight="1"/>
    <row r="19038" ht="20" customHeight="1"/>
    <row r="19039" ht="20" customHeight="1"/>
    <row r="19040" ht="20" customHeight="1"/>
    <row r="19041" ht="20" customHeight="1"/>
    <row r="19042" ht="20" customHeight="1"/>
    <row r="19043" ht="20" customHeight="1"/>
    <row r="19044" ht="20" customHeight="1"/>
    <row r="19045" ht="20" customHeight="1"/>
    <row r="19046" ht="20" customHeight="1"/>
    <row r="19047" ht="20" customHeight="1"/>
    <row r="19048" ht="20" customHeight="1"/>
    <row r="19049" ht="20" customHeight="1"/>
    <row r="19050" ht="20" customHeight="1"/>
    <row r="19051" ht="20" customHeight="1"/>
    <row r="19052" ht="20" customHeight="1"/>
    <row r="19053" ht="20" customHeight="1"/>
    <row r="19054" ht="20" customHeight="1"/>
    <row r="19055" ht="20" customHeight="1"/>
    <row r="19056" ht="20" customHeight="1"/>
    <row r="19057" ht="20" customHeight="1"/>
    <row r="19058" ht="20" customHeight="1"/>
    <row r="19059" ht="20" customHeight="1"/>
    <row r="19060" ht="20" customHeight="1"/>
    <row r="19061" ht="20" customHeight="1"/>
    <row r="19062" ht="20" customHeight="1"/>
    <row r="19063" ht="20" customHeight="1"/>
    <row r="19064" ht="20" customHeight="1"/>
    <row r="19065" ht="20" customHeight="1"/>
    <row r="19066" ht="20" customHeight="1"/>
    <row r="19067" ht="20" customHeight="1"/>
    <row r="19068" ht="20" customHeight="1"/>
    <row r="19069" ht="20" customHeight="1"/>
    <row r="19070" ht="20" customHeight="1"/>
    <row r="19071" ht="20" customHeight="1"/>
    <row r="19072" ht="20" customHeight="1"/>
    <row r="19073" ht="20" customHeight="1"/>
    <row r="19074" ht="20" customHeight="1"/>
    <row r="19075" ht="20" customHeight="1"/>
    <row r="19076" ht="20" customHeight="1"/>
    <row r="19077" ht="20" customHeight="1"/>
    <row r="19078" ht="20" customHeight="1"/>
    <row r="19079" ht="20" customHeight="1"/>
    <row r="19080" ht="20" customHeight="1"/>
    <row r="19081" ht="20" customHeight="1"/>
    <row r="19082" ht="20" customHeight="1"/>
    <row r="19083" ht="20" customHeight="1"/>
    <row r="19084" ht="20" customHeight="1"/>
    <row r="19085" ht="20" customHeight="1"/>
    <row r="19086" ht="20" customHeight="1"/>
    <row r="19087" ht="20" customHeight="1"/>
    <row r="19088" ht="20" customHeight="1"/>
    <row r="19089" ht="20" customHeight="1"/>
    <row r="19090" ht="20" customHeight="1"/>
    <row r="19091" ht="20" customHeight="1"/>
    <row r="19092" ht="20" customHeight="1"/>
    <row r="19093" ht="20" customHeight="1"/>
    <row r="19094" ht="20" customHeight="1"/>
    <row r="19095" ht="20" customHeight="1"/>
    <row r="19096" ht="20" customHeight="1"/>
    <row r="19097" ht="20" customHeight="1"/>
    <row r="19098" ht="20" customHeight="1"/>
    <row r="19099" ht="20" customHeight="1"/>
    <row r="19100" ht="20" customHeight="1"/>
    <row r="19101" ht="20" customHeight="1"/>
    <row r="19102" ht="20" customHeight="1"/>
    <row r="19103" ht="20" customHeight="1"/>
    <row r="19104" ht="20" customHeight="1"/>
    <row r="19105" ht="20" customHeight="1"/>
    <row r="19106" ht="20" customHeight="1"/>
    <row r="19107" ht="20" customHeight="1"/>
    <row r="19108" ht="20" customHeight="1"/>
    <row r="19109" ht="20" customHeight="1"/>
    <row r="19110" ht="20" customHeight="1"/>
    <row r="19111" ht="20" customHeight="1"/>
    <row r="19112" ht="20" customHeight="1"/>
    <row r="19113" ht="20" customHeight="1"/>
    <row r="19114" ht="20" customHeight="1"/>
    <row r="19115" ht="20" customHeight="1"/>
    <row r="19116" ht="20" customHeight="1"/>
    <row r="19117" ht="20" customHeight="1"/>
    <row r="19118" ht="20" customHeight="1"/>
    <row r="19119" ht="20" customHeight="1"/>
    <row r="19120" ht="20" customHeight="1"/>
    <row r="19121" ht="20" customHeight="1"/>
    <row r="19122" ht="20" customHeight="1"/>
    <row r="19123" ht="20" customHeight="1"/>
    <row r="19124" ht="20" customHeight="1"/>
    <row r="19125" ht="20" customHeight="1"/>
    <row r="19126" ht="20" customHeight="1"/>
    <row r="19127" ht="20" customHeight="1"/>
    <row r="19128" ht="20" customHeight="1"/>
    <row r="19129" ht="20" customHeight="1"/>
    <row r="19130" ht="20" customHeight="1"/>
    <row r="19131" ht="20" customHeight="1"/>
    <row r="19132" ht="20" customHeight="1"/>
    <row r="19133" ht="20" customHeight="1"/>
    <row r="19134" ht="20" customHeight="1"/>
    <row r="19135" ht="20" customHeight="1"/>
    <row r="19136" ht="20" customHeight="1"/>
    <row r="19137" ht="20" customHeight="1"/>
    <row r="19138" ht="20" customHeight="1"/>
    <row r="19139" ht="20" customHeight="1"/>
    <row r="19140" ht="20" customHeight="1"/>
    <row r="19141" ht="20" customHeight="1"/>
    <row r="19142" ht="20" customHeight="1"/>
    <row r="19143" ht="20" customHeight="1"/>
    <row r="19144" ht="20" customHeight="1"/>
    <row r="19145" ht="20" customHeight="1"/>
    <row r="19146" ht="20" customHeight="1"/>
    <row r="19147" ht="20" customHeight="1"/>
    <row r="19148" ht="20" customHeight="1"/>
    <row r="19149" ht="20" customHeight="1"/>
    <row r="19150" ht="20" customHeight="1"/>
    <row r="19151" ht="20" customHeight="1"/>
    <row r="19152" ht="20" customHeight="1"/>
    <row r="19153" ht="20" customHeight="1"/>
    <row r="19154" ht="20" customHeight="1"/>
    <row r="19155" ht="20" customHeight="1"/>
    <row r="19156" ht="20" customHeight="1"/>
    <row r="19157" ht="20" customHeight="1"/>
    <row r="19158" ht="20" customHeight="1"/>
    <row r="19159" ht="20" customHeight="1"/>
    <row r="19160" ht="20" customHeight="1"/>
    <row r="19161" ht="20" customHeight="1"/>
    <row r="19162" ht="20" customHeight="1"/>
    <row r="19163" ht="20" customHeight="1"/>
    <row r="19164" ht="20" customHeight="1"/>
    <row r="19165" ht="20" customHeight="1"/>
    <row r="19166" ht="20" customHeight="1"/>
    <row r="19167" ht="20" customHeight="1"/>
    <row r="19168" ht="20" customHeight="1"/>
    <row r="19169" ht="20" customHeight="1"/>
    <row r="19170" ht="20" customHeight="1"/>
    <row r="19171" ht="20" customHeight="1"/>
    <row r="19172" ht="20" customHeight="1"/>
    <row r="19173" ht="20" customHeight="1"/>
    <row r="19174" ht="20" customHeight="1"/>
    <row r="19175" ht="20" customHeight="1"/>
    <row r="19176" ht="20" customHeight="1"/>
    <row r="19177" ht="20" customHeight="1"/>
    <row r="19178" ht="20" customHeight="1"/>
    <row r="19179" ht="20" customHeight="1"/>
    <row r="19180" ht="20" customHeight="1"/>
    <row r="19181" ht="20" customHeight="1"/>
    <row r="19182" ht="20" customHeight="1"/>
    <row r="19183" ht="20" customHeight="1"/>
    <row r="19184" ht="20" customHeight="1"/>
    <row r="19185" ht="20" customHeight="1"/>
    <row r="19186" ht="20" customHeight="1"/>
    <row r="19187" ht="20" customHeight="1"/>
    <row r="19188" ht="20" customHeight="1"/>
    <row r="19189" ht="20" customHeight="1"/>
    <row r="19190" ht="20" customHeight="1"/>
    <row r="19191" ht="20" customHeight="1"/>
    <row r="19192" ht="20" customHeight="1"/>
    <row r="19193" ht="20" customHeight="1"/>
    <row r="19194" ht="20" customHeight="1"/>
    <row r="19195" ht="20" customHeight="1"/>
    <row r="19196" ht="20" customHeight="1"/>
    <row r="19197" ht="20" customHeight="1"/>
    <row r="19198" ht="20" customHeight="1"/>
    <row r="19199" ht="20" customHeight="1"/>
    <row r="19200" ht="20" customHeight="1"/>
    <row r="19201" ht="20" customHeight="1"/>
    <row r="19202" ht="20" customHeight="1"/>
    <row r="19203" ht="20" customHeight="1"/>
    <row r="19204" ht="20" customHeight="1"/>
    <row r="19205" ht="20" customHeight="1"/>
    <row r="19206" ht="20" customHeight="1"/>
    <row r="19207" ht="20" customHeight="1"/>
    <row r="19208" ht="20" customHeight="1"/>
    <row r="19209" ht="20" customHeight="1"/>
    <row r="19210" ht="20" customHeight="1"/>
    <row r="19211" ht="20" customHeight="1"/>
    <row r="19212" ht="20" customHeight="1"/>
    <row r="19213" ht="20" customHeight="1"/>
    <row r="19214" ht="20" customHeight="1"/>
    <row r="19215" ht="20" customHeight="1"/>
    <row r="19216" ht="20" customHeight="1"/>
    <row r="19217" ht="20" customHeight="1"/>
    <row r="19218" ht="20" customHeight="1"/>
    <row r="19219" ht="20" customHeight="1"/>
    <row r="19220" ht="20" customHeight="1"/>
    <row r="19221" ht="20" customHeight="1"/>
    <row r="19222" ht="20" customHeight="1"/>
    <row r="19223" ht="20" customHeight="1"/>
    <row r="19224" ht="20" customHeight="1"/>
    <row r="19225" ht="20" customHeight="1"/>
    <row r="19226" ht="20" customHeight="1"/>
    <row r="19227" ht="20" customHeight="1"/>
    <row r="19228" ht="20" customHeight="1"/>
    <row r="19229" ht="20" customHeight="1"/>
    <row r="19230" ht="20" customHeight="1"/>
    <row r="19231" ht="20" customHeight="1"/>
    <row r="19232" ht="20" customHeight="1"/>
    <row r="19233" ht="20" customHeight="1"/>
    <row r="19234" ht="20" customHeight="1"/>
    <row r="19235" ht="20" customHeight="1"/>
    <row r="19236" ht="20" customHeight="1"/>
    <row r="19237" ht="20" customHeight="1"/>
    <row r="19238" ht="20" customHeight="1"/>
    <row r="19239" ht="20" customHeight="1"/>
    <row r="19240" ht="20" customHeight="1"/>
    <row r="19241" ht="20" customHeight="1"/>
    <row r="19242" ht="20" customHeight="1"/>
    <row r="19243" ht="20" customHeight="1"/>
    <row r="19244" ht="20" customHeight="1"/>
    <row r="19245" ht="20" customHeight="1"/>
    <row r="19246" ht="20" customHeight="1"/>
    <row r="19247" ht="20" customHeight="1"/>
    <row r="19248" ht="20" customHeight="1"/>
    <row r="19249" ht="20" customHeight="1"/>
    <row r="19250" ht="20" customHeight="1"/>
    <row r="19251" ht="20" customHeight="1"/>
    <row r="19252" ht="20" customHeight="1"/>
    <row r="19253" ht="20" customHeight="1"/>
    <row r="19254" ht="20" customHeight="1"/>
    <row r="19255" ht="20" customHeight="1"/>
    <row r="19256" ht="20" customHeight="1"/>
    <row r="19257" ht="20" customHeight="1"/>
    <row r="19258" ht="20" customHeight="1"/>
    <row r="19259" ht="20" customHeight="1"/>
    <row r="19260" ht="20" customHeight="1"/>
    <row r="19261" ht="20" customHeight="1"/>
    <row r="19262" ht="20" customHeight="1"/>
    <row r="19263" ht="20" customHeight="1"/>
    <row r="19264" ht="20" customHeight="1"/>
    <row r="19265" ht="20" customHeight="1"/>
    <row r="19266" ht="20" customHeight="1"/>
    <row r="19267" ht="20" customHeight="1"/>
    <row r="19268" ht="20" customHeight="1"/>
    <row r="19269" ht="20" customHeight="1"/>
    <row r="19270" ht="20" customHeight="1"/>
    <row r="19271" ht="20" customHeight="1"/>
    <row r="19272" ht="20" customHeight="1"/>
    <row r="19273" ht="20" customHeight="1"/>
    <row r="19274" ht="20" customHeight="1"/>
    <row r="19275" ht="20" customHeight="1"/>
    <row r="19276" ht="20" customHeight="1"/>
    <row r="19277" ht="20" customHeight="1"/>
    <row r="19278" ht="20" customHeight="1"/>
    <row r="19279" ht="20" customHeight="1"/>
    <row r="19280" ht="20" customHeight="1"/>
    <row r="19281" ht="20" customHeight="1"/>
    <row r="19282" ht="20" customHeight="1"/>
    <row r="19283" ht="20" customHeight="1"/>
    <row r="19284" ht="20" customHeight="1"/>
    <row r="19285" ht="20" customHeight="1"/>
    <row r="19286" ht="20" customHeight="1"/>
    <row r="19287" ht="20" customHeight="1"/>
    <row r="19288" ht="20" customHeight="1"/>
    <row r="19289" ht="20" customHeight="1"/>
    <row r="19290" ht="20" customHeight="1"/>
    <row r="19291" ht="20" customHeight="1"/>
    <row r="19292" ht="20" customHeight="1"/>
    <row r="19293" ht="20" customHeight="1"/>
    <row r="19294" ht="20" customHeight="1"/>
    <row r="19295" ht="20" customHeight="1"/>
    <row r="19296" ht="20" customHeight="1"/>
    <row r="19297" ht="20" customHeight="1"/>
    <row r="19298" ht="20" customHeight="1"/>
    <row r="19299" ht="20" customHeight="1"/>
    <row r="19300" ht="20" customHeight="1"/>
    <row r="19301" ht="20" customHeight="1"/>
    <row r="19302" ht="20" customHeight="1"/>
    <row r="19303" ht="20" customHeight="1"/>
    <row r="19304" ht="20" customHeight="1"/>
    <row r="19305" ht="20" customHeight="1"/>
    <row r="19306" ht="20" customHeight="1"/>
    <row r="19307" ht="20" customHeight="1"/>
    <row r="19308" ht="20" customHeight="1"/>
    <row r="19309" ht="20" customHeight="1"/>
    <row r="19310" ht="20" customHeight="1"/>
    <row r="19311" ht="20" customHeight="1"/>
    <row r="19312" ht="20" customHeight="1"/>
    <row r="19313" ht="20" customHeight="1"/>
    <row r="19314" ht="20" customHeight="1"/>
    <row r="19315" ht="20" customHeight="1"/>
    <row r="19316" ht="20" customHeight="1"/>
    <row r="19317" ht="20" customHeight="1"/>
    <row r="19318" ht="20" customHeight="1"/>
    <row r="19319" ht="20" customHeight="1"/>
    <row r="19320" ht="20" customHeight="1"/>
    <row r="19321" ht="20" customHeight="1"/>
    <row r="19322" ht="20" customHeight="1"/>
    <row r="19323" ht="20" customHeight="1"/>
    <row r="19324" ht="20" customHeight="1"/>
    <row r="19325" ht="20" customHeight="1"/>
    <row r="19326" ht="20" customHeight="1"/>
    <row r="19327" ht="20" customHeight="1"/>
    <row r="19328" ht="20" customHeight="1"/>
    <row r="19329" ht="20" customHeight="1"/>
    <row r="19330" ht="20" customHeight="1"/>
    <row r="19331" ht="20" customHeight="1"/>
    <row r="19332" ht="20" customHeight="1"/>
    <row r="19333" ht="20" customHeight="1"/>
    <row r="19334" ht="20" customHeight="1"/>
    <row r="19335" ht="20" customHeight="1"/>
    <row r="19336" ht="20" customHeight="1"/>
    <row r="19337" ht="20" customHeight="1"/>
    <row r="19338" ht="20" customHeight="1"/>
    <row r="19339" ht="20" customHeight="1"/>
    <row r="19340" ht="20" customHeight="1"/>
    <row r="19341" ht="20" customHeight="1"/>
    <row r="19342" ht="20" customHeight="1"/>
    <row r="19343" ht="20" customHeight="1"/>
    <row r="19344" ht="20" customHeight="1"/>
    <row r="19345" ht="20" customHeight="1"/>
    <row r="19346" ht="20" customHeight="1"/>
    <row r="19347" ht="20" customHeight="1"/>
    <row r="19348" ht="20" customHeight="1"/>
    <row r="19349" ht="20" customHeight="1"/>
    <row r="19350" ht="20" customHeight="1"/>
    <row r="19351" ht="20" customHeight="1"/>
    <row r="19352" ht="20" customHeight="1"/>
    <row r="19353" ht="20" customHeight="1"/>
    <row r="19354" ht="20" customHeight="1"/>
    <row r="19355" ht="20" customHeight="1"/>
    <row r="19356" ht="20" customHeight="1"/>
    <row r="19357" ht="20" customHeight="1"/>
    <row r="19358" ht="20" customHeight="1"/>
    <row r="19359" ht="20" customHeight="1"/>
    <row r="19360" ht="20" customHeight="1"/>
    <row r="19361" ht="20" customHeight="1"/>
    <row r="19362" ht="20" customHeight="1"/>
    <row r="19363" ht="20" customHeight="1"/>
    <row r="19364" ht="20" customHeight="1"/>
    <row r="19365" ht="20" customHeight="1"/>
    <row r="19366" ht="20" customHeight="1"/>
    <row r="19367" ht="20" customHeight="1"/>
    <row r="19368" ht="20" customHeight="1"/>
    <row r="19369" ht="20" customHeight="1"/>
    <row r="19370" ht="20" customHeight="1"/>
    <row r="19371" ht="20" customHeight="1"/>
    <row r="19372" ht="20" customHeight="1"/>
    <row r="19373" ht="20" customHeight="1"/>
    <row r="19374" ht="20" customHeight="1"/>
    <row r="19375" ht="20" customHeight="1"/>
    <row r="19376" ht="20" customHeight="1"/>
    <row r="19377" ht="20" customHeight="1"/>
    <row r="19378" ht="20" customHeight="1"/>
    <row r="19379" ht="20" customHeight="1"/>
    <row r="19380" ht="20" customHeight="1"/>
    <row r="19381" ht="20" customHeight="1"/>
    <row r="19382" ht="20" customHeight="1"/>
    <row r="19383" ht="20" customHeight="1"/>
    <row r="19384" ht="20" customHeight="1"/>
    <row r="19385" ht="20" customHeight="1"/>
    <row r="19386" ht="20" customHeight="1"/>
    <row r="19387" ht="20" customHeight="1"/>
    <row r="19388" ht="20" customHeight="1"/>
    <row r="19389" ht="20" customHeight="1"/>
    <row r="19390" ht="20" customHeight="1"/>
    <row r="19391" ht="20" customHeight="1"/>
    <row r="19392" ht="20" customHeight="1"/>
    <row r="19393" ht="20" customHeight="1"/>
    <row r="19394" ht="20" customHeight="1"/>
    <row r="19395" ht="20" customHeight="1"/>
    <row r="19396" ht="20" customHeight="1"/>
    <row r="19397" ht="20" customHeight="1"/>
    <row r="19398" ht="20" customHeight="1"/>
    <row r="19399" ht="20" customHeight="1"/>
    <row r="19400" ht="20" customHeight="1"/>
    <row r="19401" ht="20" customHeight="1"/>
    <row r="19402" ht="20" customHeight="1"/>
    <row r="19403" ht="20" customHeight="1"/>
    <row r="19404" ht="20" customHeight="1"/>
    <row r="19405" ht="20" customHeight="1"/>
    <row r="19406" ht="20" customHeight="1"/>
    <row r="19407" ht="20" customHeight="1"/>
    <row r="19408" ht="20" customHeight="1"/>
    <row r="19409" ht="20" customHeight="1"/>
    <row r="19410" ht="20" customHeight="1"/>
    <row r="19411" ht="20" customHeight="1"/>
    <row r="19412" ht="20" customHeight="1"/>
    <row r="19413" ht="20" customHeight="1"/>
    <row r="19414" ht="20" customHeight="1"/>
    <row r="19415" ht="20" customHeight="1"/>
    <row r="19416" ht="20" customHeight="1"/>
    <row r="19417" ht="20" customHeight="1"/>
    <row r="19418" ht="20" customHeight="1"/>
    <row r="19419" ht="20" customHeight="1"/>
    <row r="19420" ht="20" customHeight="1"/>
    <row r="19421" ht="20" customHeight="1"/>
    <row r="19422" ht="20" customHeight="1"/>
    <row r="19423" ht="20" customHeight="1"/>
    <row r="19424" ht="20" customHeight="1"/>
    <row r="19425" ht="20" customHeight="1"/>
    <row r="19426" ht="20" customHeight="1"/>
    <row r="19427" ht="20" customHeight="1"/>
    <row r="19428" ht="20" customHeight="1"/>
    <row r="19429" ht="20" customHeight="1"/>
    <row r="19430" ht="20" customHeight="1"/>
    <row r="19431" ht="20" customHeight="1"/>
    <row r="19432" ht="20" customHeight="1"/>
    <row r="19433" ht="20" customHeight="1"/>
    <row r="19434" ht="20" customHeight="1"/>
    <row r="19435" ht="20" customHeight="1"/>
    <row r="19436" ht="20" customHeight="1"/>
    <row r="19437" ht="20" customHeight="1"/>
    <row r="19438" ht="20" customHeight="1"/>
    <row r="19439" ht="20" customHeight="1"/>
    <row r="19440" ht="20" customHeight="1"/>
    <row r="19441" ht="20" customHeight="1"/>
    <row r="19442" ht="20" customHeight="1"/>
    <row r="19443" ht="20" customHeight="1"/>
    <row r="19444" ht="20" customHeight="1"/>
    <row r="19445" ht="20" customHeight="1"/>
    <row r="19446" ht="20" customHeight="1"/>
    <row r="19447" ht="20" customHeight="1"/>
    <row r="19448" ht="20" customHeight="1"/>
    <row r="19449" ht="20" customHeight="1"/>
    <row r="19450" ht="20" customHeight="1"/>
    <row r="19451" ht="20" customHeight="1"/>
    <row r="19452" ht="20" customHeight="1"/>
    <row r="19453" ht="20" customHeight="1"/>
    <row r="19454" ht="20" customHeight="1"/>
    <row r="19455" ht="20" customHeight="1"/>
    <row r="19456" ht="20" customHeight="1"/>
    <row r="19457" ht="20" customHeight="1"/>
    <row r="19458" ht="20" customHeight="1"/>
    <row r="19459" ht="20" customHeight="1"/>
    <row r="19460" ht="20" customHeight="1"/>
    <row r="19461" ht="20" customHeight="1"/>
    <row r="19462" ht="20" customHeight="1"/>
    <row r="19463" ht="20" customHeight="1"/>
    <row r="19464" ht="20" customHeight="1"/>
    <row r="19465" ht="20" customHeight="1"/>
    <row r="19466" ht="20" customHeight="1"/>
    <row r="19467" ht="20" customHeight="1"/>
    <row r="19468" ht="20" customHeight="1"/>
    <row r="19469" ht="20" customHeight="1"/>
    <row r="19470" ht="20" customHeight="1"/>
    <row r="19471" ht="20" customHeight="1"/>
    <row r="19472" ht="20" customHeight="1"/>
    <row r="19473" ht="20" customHeight="1"/>
    <row r="19474" ht="20" customHeight="1"/>
    <row r="19475" ht="20" customHeight="1"/>
    <row r="19476" ht="20" customHeight="1"/>
    <row r="19477" ht="20" customHeight="1"/>
    <row r="19478" ht="20" customHeight="1"/>
    <row r="19479" ht="20" customHeight="1"/>
    <row r="19480" ht="20" customHeight="1"/>
    <row r="19481" ht="20" customHeight="1"/>
    <row r="19482" ht="20" customHeight="1"/>
    <row r="19483" ht="20" customHeight="1"/>
    <row r="19484" ht="20" customHeight="1"/>
    <row r="19485" ht="20" customHeight="1"/>
    <row r="19486" ht="20" customHeight="1"/>
    <row r="19487" ht="20" customHeight="1"/>
    <row r="19488" ht="20" customHeight="1"/>
    <row r="19489" ht="20" customHeight="1"/>
    <row r="19490" ht="20" customHeight="1"/>
    <row r="19491" ht="20" customHeight="1"/>
    <row r="19492" ht="20" customHeight="1"/>
    <row r="19493" ht="20" customHeight="1"/>
    <row r="19494" ht="20" customHeight="1"/>
    <row r="19495" ht="20" customHeight="1"/>
    <row r="19496" ht="20" customHeight="1"/>
    <row r="19497" ht="20" customHeight="1"/>
    <row r="19498" ht="20" customHeight="1"/>
    <row r="19499" ht="20" customHeight="1"/>
    <row r="19500" ht="20" customHeight="1"/>
    <row r="19501" ht="20" customHeight="1"/>
    <row r="19502" ht="20" customHeight="1"/>
    <row r="19503" ht="20" customHeight="1"/>
    <row r="19504" ht="20" customHeight="1"/>
    <row r="19505" ht="20" customHeight="1"/>
    <row r="19506" ht="20" customHeight="1"/>
    <row r="19507" ht="20" customHeight="1"/>
    <row r="19508" ht="20" customHeight="1"/>
    <row r="19509" ht="20" customHeight="1"/>
    <row r="19510" ht="20" customHeight="1"/>
    <row r="19511" ht="20" customHeight="1"/>
    <row r="19512" ht="20" customHeight="1"/>
    <row r="19513" ht="20" customHeight="1"/>
    <row r="19514" ht="20" customHeight="1"/>
    <row r="19515" ht="20" customHeight="1"/>
    <row r="19516" ht="20" customHeight="1"/>
    <row r="19517" ht="20" customHeight="1"/>
    <row r="19518" ht="20" customHeight="1"/>
    <row r="19519" ht="20" customHeight="1"/>
    <row r="19520" ht="20" customHeight="1"/>
    <row r="19521" ht="20" customHeight="1"/>
    <row r="19522" ht="20" customHeight="1"/>
    <row r="19523" ht="20" customHeight="1"/>
    <row r="19524" ht="20" customHeight="1"/>
    <row r="19525" ht="20" customHeight="1"/>
    <row r="19526" ht="20" customHeight="1"/>
    <row r="19527" ht="20" customHeight="1"/>
    <row r="19528" ht="20" customHeight="1"/>
    <row r="19529" ht="20" customHeight="1"/>
    <row r="19530" ht="20" customHeight="1"/>
    <row r="19531" ht="20" customHeight="1"/>
    <row r="19532" ht="20" customHeight="1"/>
    <row r="19533" ht="20" customHeight="1"/>
    <row r="19534" ht="20" customHeight="1"/>
    <row r="19535" ht="20" customHeight="1"/>
    <row r="19536" ht="20" customHeight="1"/>
    <row r="19537" ht="20" customHeight="1"/>
    <row r="19538" ht="20" customHeight="1"/>
    <row r="19539" ht="20" customHeight="1"/>
    <row r="19540" ht="20" customHeight="1"/>
    <row r="19541" ht="20" customHeight="1"/>
    <row r="19542" ht="20" customHeight="1"/>
    <row r="19543" ht="20" customHeight="1"/>
    <row r="19544" ht="20" customHeight="1"/>
    <row r="19545" ht="20" customHeight="1"/>
    <row r="19546" ht="20" customHeight="1"/>
    <row r="19547" ht="20" customHeight="1"/>
    <row r="19548" ht="20" customHeight="1"/>
    <row r="19549" ht="20" customHeight="1"/>
    <row r="19550" ht="20" customHeight="1"/>
    <row r="19551" ht="20" customHeight="1"/>
    <row r="19552" ht="20" customHeight="1"/>
    <row r="19553" ht="20" customHeight="1"/>
    <row r="19554" ht="20" customHeight="1"/>
    <row r="19555" ht="20" customHeight="1"/>
    <row r="19556" ht="20" customHeight="1"/>
    <row r="19557" ht="20" customHeight="1"/>
    <row r="19558" ht="20" customHeight="1"/>
    <row r="19559" ht="20" customHeight="1"/>
    <row r="19560" ht="20" customHeight="1"/>
    <row r="19561" ht="20" customHeight="1"/>
    <row r="19562" ht="20" customHeight="1"/>
    <row r="19563" ht="20" customHeight="1"/>
    <row r="19564" ht="20" customHeight="1"/>
    <row r="19565" ht="20" customHeight="1"/>
    <row r="19566" ht="20" customHeight="1"/>
    <row r="19567" ht="20" customHeight="1"/>
    <row r="19568" ht="20" customHeight="1"/>
    <row r="19569" ht="20" customHeight="1"/>
    <row r="19570" ht="20" customHeight="1"/>
    <row r="19571" ht="20" customHeight="1"/>
    <row r="19572" ht="20" customHeight="1"/>
    <row r="19573" ht="20" customHeight="1"/>
    <row r="19574" ht="20" customHeight="1"/>
    <row r="19575" ht="20" customHeight="1"/>
    <row r="19576" ht="20" customHeight="1"/>
    <row r="19577" ht="20" customHeight="1"/>
    <row r="19578" ht="20" customHeight="1"/>
    <row r="19579" ht="20" customHeight="1"/>
    <row r="19580" ht="20" customHeight="1"/>
    <row r="19581" ht="20" customHeight="1"/>
    <row r="19582" ht="20" customHeight="1"/>
    <row r="19583" ht="20" customHeight="1"/>
    <row r="19584" ht="20" customHeight="1"/>
    <row r="19585" ht="20" customHeight="1"/>
    <row r="19586" ht="20" customHeight="1"/>
    <row r="19587" ht="20" customHeight="1"/>
    <row r="19588" ht="20" customHeight="1"/>
    <row r="19589" ht="20" customHeight="1"/>
    <row r="19590" ht="20" customHeight="1"/>
    <row r="19591" ht="20" customHeight="1"/>
    <row r="19592" ht="20" customHeight="1"/>
    <row r="19593" ht="20" customHeight="1"/>
    <row r="19594" ht="20" customHeight="1"/>
    <row r="19595" ht="20" customHeight="1"/>
    <row r="19596" ht="20" customHeight="1"/>
    <row r="19597" ht="20" customHeight="1"/>
    <row r="19598" ht="20" customHeight="1"/>
    <row r="19599" ht="20" customHeight="1"/>
    <row r="19600" ht="20" customHeight="1"/>
    <row r="19601" ht="20" customHeight="1"/>
    <row r="19602" ht="20" customHeight="1"/>
    <row r="19603" ht="20" customHeight="1"/>
    <row r="19604" ht="20" customHeight="1"/>
    <row r="19605" ht="20" customHeight="1"/>
    <row r="19606" ht="20" customHeight="1"/>
    <row r="19607" ht="20" customHeight="1"/>
    <row r="19608" ht="20" customHeight="1"/>
    <row r="19609" ht="20" customHeight="1"/>
    <row r="19610" ht="20" customHeight="1"/>
    <row r="19611" ht="20" customHeight="1"/>
    <row r="19612" ht="20" customHeight="1"/>
    <row r="19613" ht="20" customHeight="1"/>
    <row r="19614" ht="20" customHeight="1"/>
    <row r="19615" ht="20" customHeight="1"/>
    <row r="19616" ht="20" customHeight="1"/>
    <row r="19617" ht="20" customHeight="1"/>
    <row r="19618" ht="20" customHeight="1"/>
    <row r="19619" ht="20" customHeight="1"/>
    <row r="19620" ht="20" customHeight="1"/>
    <row r="19621" ht="20" customHeight="1"/>
    <row r="19622" ht="20" customHeight="1"/>
    <row r="19623" ht="20" customHeight="1"/>
    <row r="19624" ht="20" customHeight="1"/>
    <row r="19625" ht="20" customHeight="1"/>
    <row r="19626" ht="20" customHeight="1"/>
    <row r="19627" ht="20" customHeight="1"/>
    <row r="19628" ht="20" customHeight="1"/>
    <row r="19629" ht="20" customHeight="1"/>
    <row r="19630" ht="20" customHeight="1"/>
    <row r="19631" ht="20" customHeight="1"/>
    <row r="19632" ht="20" customHeight="1"/>
    <row r="19633" ht="20" customHeight="1"/>
    <row r="19634" ht="20" customHeight="1"/>
    <row r="19635" ht="20" customHeight="1"/>
    <row r="19636" ht="20" customHeight="1"/>
    <row r="19637" ht="20" customHeight="1"/>
    <row r="19638" ht="20" customHeight="1"/>
    <row r="19639" ht="20" customHeight="1"/>
    <row r="19640" ht="20" customHeight="1"/>
    <row r="19641" ht="20" customHeight="1"/>
    <row r="19642" ht="20" customHeight="1"/>
    <row r="19643" ht="20" customHeight="1"/>
    <row r="19644" ht="20" customHeight="1"/>
    <row r="19645" ht="20" customHeight="1"/>
    <row r="19646" ht="20" customHeight="1"/>
    <row r="19647" ht="20" customHeight="1"/>
    <row r="19648" ht="20" customHeight="1"/>
    <row r="19649" ht="20" customHeight="1"/>
    <row r="19650" ht="20" customHeight="1"/>
    <row r="19651" ht="20" customHeight="1"/>
    <row r="19652" ht="20" customHeight="1"/>
    <row r="19653" ht="20" customHeight="1"/>
    <row r="19654" ht="20" customHeight="1"/>
    <row r="19655" ht="20" customHeight="1"/>
    <row r="19656" ht="20" customHeight="1"/>
    <row r="19657" ht="20" customHeight="1"/>
    <row r="19658" ht="20" customHeight="1"/>
    <row r="19659" ht="20" customHeight="1"/>
    <row r="19660" ht="20" customHeight="1"/>
    <row r="19661" ht="20" customHeight="1"/>
    <row r="19662" ht="20" customHeight="1"/>
    <row r="19663" ht="20" customHeight="1"/>
    <row r="19664" ht="20" customHeight="1"/>
    <row r="19665" ht="20" customHeight="1"/>
    <row r="19666" ht="20" customHeight="1"/>
    <row r="19667" ht="20" customHeight="1"/>
    <row r="19668" ht="20" customHeight="1"/>
    <row r="19669" ht="20" customHeight="1"/>
    <row r="19670" ht="20" customHeight="1"/>
    <row r="19671" ht="20" customHeight="1"/>
    <row r="19672" ht="20" customHeight="1"/>
    <row r="19673" ht="20" customHeight="1"/>
    <row r="19674" ht="20" customHeight="1"/>
    <row r="19675" ht="20" customHeight="1"/>
    <row r="19676" ht="20" customHeight="1"/>
    <row r="19677" ht="20" customHeight="1"/>
    <row r="19678" ht="20" customHeight="1"/>
    <row r="19679" ht="20" customHeight="1"/>
    <row r="19680" ht="20" customHeight="1"/>
    <row r="19681" ht="20" customHeight="1"/>
    <row r="19682" ht="20" customHeight="1"/>
    <row r="19683" ht="20" customHeight="1"/>
    <row r="19684" ht="20" customHeight="1"/>
    <row r="19685" ht="20" customHeight="1"/>
    <row r="19686" ht="20" customHeight="1"/>
    <row r="19687" ht="20" customHeight="1"/>
    <row r="19688" ht="20" customHeight="1"/>
    <row r="19689" ht="20" customHeight="1"/>
    <row r="19690" ht="20" customHeight="1"/>
    <row r="19691" ht="20" customHeight="1"/>
    <row r="19692" ht="20" customHeight="1"/>
    <row r="19693" ht="20" customHeight="1"/>
    <row r="19694" ht="20" customHeight="1"/>
    <row r="19695" ht="20" customHeight="1"/>
    <row r="19696" ht="20" customHeight="1"/>
    <row r="19697" ht="20" customHeight="1"/>
    <row r="19698" ht="20" customHeight="1"/>
    <row r="19699" ht="20" customHeight="1"/>
    <row r="19700" ht="20" customHeight="1"/>
    <row r="19701" ht="20" customHeight="1"/>
    <row r="19702" ht="20" customHeight="1"/>
    <row r="19703" ht="20" customHeight="1"/>
    <row r="19704" ht="20" customHeight="1"/>
    <row r="19705" ht="20" customHeight="1"/>
    <row r="19706" ht="20" customHeight="1"/>
    <row r="19707" ht="20" customHeight="1"/>
    <row r="19708" ht="20" customHeight="1"/>
    <row r="19709" ht="20" customHeight="1"/>
    <row r="19710" ht="20" customHeight="1"/>
    <row r="19711" ht="20" customHeight="1"/>
    <row r="19712" ht="20" customHeight="1"/>
    <row r="19713" ht="20" customHeight="1"/>
    <row r="19714" ht="20" customHeight="1"/>
    <row r="19715" ht="20" customHeight="1"/>
    <row r="19716" ht="20" customHeight="1"/>
    <row r="19717" ht="20" customHeight="1"/>
    <row r="19718" ht="20" customHeight="1"/>
    <row r="19719" ht="20" customHeight="1"/>
    <row r="19720" ht="20" customHeight="1"/>
    <row r="19721" ht="20" customHeight="1"/>
    <row r="19722" ht="20" customHeight="1"/>
    <row r="19723" ht="20" customHeight="1"/>
    <row r="19724" ht="20" customHeight="1"/>
    <row r="19725" ht="20" customHeight="1"/>
    <row r="19726" ht="20" customHeight="1"/>
    <row r="19727" ht="20" customHeight="1"/>
    <row r="19728" ht="20" customHeight="1"/>
    <row r="19729" ht="20" customHeight="1"/>
    <row r="19730" ht="20" customHeight="1"/>
    <row r="19731" ht="20" customHeight="1"/>
    <row r="19732" ht="20" customHeight="1"/>
    <row r="19733" ht="20" customHeight="1"/>
    <row r="19734" ht="20" customHeight="1"/>
    <row r="19735" ht="20" customHeight="1"/>
    <row r="19736" ht="20" customHeight="1"/>
    <row r="19737" ht="20" customHeight="1"/>
    <row r="19738" ht="20" customHeight="1"/>
    <row r="19739" ht="20" customHeight="1"/>
    <row r="19740" ht="20" customHeight="1"/>
    <row r="19741" ht="20" customHeight="1"/>
    <row r="19742" ht="20" customHeight="1"/>
    <row r="19743" ht="20" customHeight="1"/>
    <row r="19744" ht="20" customHeight="1"/>
    <row r="19745" ht="20" customHeight="1"/>
    <row r="19746" ht="20" customHeight="1"/>
    <row r="19747" ht="20" customHeight="1"/>
    <row r="19748" ht="20" customHeight="1"/>
    <row r="19749" ht="20" customHeight="1"/>
    <row r="19750" ht="20" customHeight="1"/>
    <row r="19751" ht="20" customHeight="1"/>
    <row r="19752" ht="20" customHeight="1"/>
    <row r="19753" ht="20" customHeight="1"/>
    <row r="19754" ht="20" customHeight="1"/>
    <row r="19755" ht="20" customHeight="1"/>
    <row r="19756" ht="20" customHeight="1"/>
    <row r="19757" ht="20" customHeight="1"/>
    <row r="19758" ht="20" customHeight="1"/>
    <row r="19759" ht="20" customHeight="1"/>
    <row r="19760" ht="20" customHeight="1"/>
    <row r="19761" ht="20" customHeight="1"/>
    <row r="19762" ht="20" customHeight="1"/>
    <row r="19763" ht="20" customHeight="1"/>
    <row r="19764" ht="20" customHeight="1"/>
    <row r="19765" ht="20" customHeight="1"/>
    <row r="19766" ht="20" customHeight="1"/>
    <row r="19767" ht="20" customHeight="1"/>
    <row r="19768" ht="20" customHeight="1"/>
    <row r="19769" ht="20" customHeight="1"/>
    <row r="19770" ht="20" customHeight="1"/>
    <row r="19771" ht="20" customHeight="1"/>
    <row r="19772" ht="20" customHeight="1"/>
    <row r="19773" ht="20" customHeight="1"/>
    <row r="19774" ht="20" customHeight="1"/>
    <row r="19775" ht="20" customHeight="1"/>
    <row r="19776" ht="20" customHeight="1"/>
    <row r="19777" ht="20" customHeight="1"/>
    <row r="19778" ht="20" customHeight="1"/>
    <row r="19779" ht="20" customHeight="1"/>
    <row r="19780" ht="20" customHeight="1"/>
    <row r="19781" ht="20" customHeight="1"/>
    <row r="19782" ht="20" customHeight="1"/>
    <row r="19783" ht="20" customHeight="1"/>
    <row r="19784" ht="20" customHeight="1"/>
    <row r="19785" ht="20" customHeight="1"/>
    <row r="19786" ht="20" customHeight="1"/>
    <row r="19787" ht="20" customHeight="1"/>
    <row r="19788" ht="20" customHeight="1"/>
    <row r="19789" ht="20" customHeight="1"/>
    <row r="19790" ht="20" customHeight="1"/>
    <row r="19791" ht="20" customHeight="1"/>
    <row r="19792" ht="20" customHeight="1"/>
    <row r="19793" ht="20" customHeight="1"/>
    <row r="19794" ht="20" customHeight="1"/>
    <row r="19795" ht="20" customHeight="1"/>
    <row r="19796" ht="20" customHeight="1"/>
    <row r="19797" ht="20" customHeight="1"/>
    <row r="19798" ht="20" customHeight="1"/>
    <row r="19799" ht="20" customHeight="1"/>
    <row r="19800" ht="20" customHeight="1"/>
    <row r="19801" ht="20" customHeight="1"/>
    <row r="19802" ht="20" customHeight="1"/>
    <row r="19803" ht="20" customHeight="1"/>
    <row r="19804" ht="20" customHeight="1"/>
    <row r="19805" ht="20" customHeight="1"/>
    <row r="19806" ht="20" customHeight="1"/>
    <row r="19807" ht="20" customHeight="1"/>
    <row r="19808" ht="20" customHeight="1"/>
    <row r="19809" ht="20" customHeight="1"/>
    <row r="19810" ht="20" customHeight="1"/>
    <row r="19811" ht="20" customHeight="1"/>
    <row r="19812" ht="20" customHeight="1"/>
    <row r="19813" ht="20" customHeight="1"/>
    <row r="19814" ht="20" customHeight="1"/>
    <row r="19815" ht="20" customHeight="1"/>
    <row r="19816" ht="20" customHeight="1"/>
    <row r="19817" ht="20" customHeight="1"/>
    <row r="19818" ht="20" customHeight="1"/>
    <row r="19819" ht="20" customHeight="1"/>
    <row r="19820" ht="20" customHeight="1"/>
    <row r="19821" ht="20" customHeight="1"/>
    <row r="19822" ht="20" customHeight="1"/>
    <row r="19823" ht="20" customHeight="1"/>
    <row r="19824" ht="20" customHeight="1"/>
    <row r="19825" ht="20" customHeight="1"/>
    <row r="19826" ht="20" customHeight="1"/>
    <row r="19827" ht="20" customHeight="1"/>
    <row r="19828" ht="20" customHeight="1"/>
    <row r="19829" ht="20" customHeight="1"/>
    <row r="19830" ht="20" customHeight="1"/>
    <row r="19831" ht="20" customHeight="1"/>
    <row r="19832" ht="20" customHeight="1"/>
    <row r="19833" ht="20" customHeight="1"/>
    <row r="19834" ht="20" customHeight="1"/>
    <row r="19835" ht="20" customHeight="1"/>
    <row r="19836" ht="20" customHeight="1"/>
    <row r="19837" ht="20" customHeight="1"/>
    <row r="19838" ht="20" customHeight="1"/>
    <row r="19839" ht="20" customHeight="1"/>
    <row r="19840" ht="20" customHeight="1"/>
    <row r="19841" ht="20" customHeight="1"/>
    <row r="19842" ht="20" customHeight="1"/>
    <row r="19843" ht="20" customHeight="1"/>
    <row r="19844" ht="20" customHeight="1"/>
    <row r="19845" ht="20" customHeight="1"/>
    <row r="19846" ht="20" customHeight="1"/>
    <row r="19847" ht="20" customHeight="1"/>
    <row r="19848" ht="20" customHeight="1"/>
    <row r="19849" ht="20" customHeight="1"/>
    <row r="19850" ht="20" customHeight="1"/>
    <row r="19851" ht="20" customHeight="1"/>
    <row r="19852" ht="20" customHeight="1"/>
    <row r="19853" ht="20" customHeight="1"/>
    <row r="19854" ht="20" customHeight="1"/>
    <row r="19855" ht="20" customHeight="1"/>
    <row r="19856" ht="20" customHeight="1"/>
    <row r="19857" ht="20" customHeight="1"/>
    <row r="19858" ht="20" customHeight="1"/>
    <row r="19859" ht="20" customHeight="1"/>
    <row r="19860" ht="20" customHeight="1"/>
    <row r="19861" ht="20" customHeight="1"/>
    <row r="19862" ht="20" customHeight="1"/>
    <row r="19863" ht="20" customHeight="1"/>
    <row r="19864" ht="20" customHeight="1"/>
    <row r="19865" ht="20" customHeight="1"/>
    <row r="19866" ht="20" customHeight="1"/>
    <row r="19867" ht="20" customHeight="1"/>
    <row r="19868" ht="20" customHeight="1"/>
    <row r="19869" ht="20" customHeight="1"/>
    <row r="19870" ht="20" customHeight="1"/>
    <row r="19871" ht="20" customHeight="1"/>
    <row r="19872" ht="20" customHeight="1"/>
    <row r="19873" ht="20" customHeight="1"/>
    <row r="19874" ht="20" customHeight="1"/>
    <row r="19875" ht="20" customHeight="1"/>
    <row r="19876" ht="20" customHeight="1"/>
    <row r="19877" ht="20" customHeight="1"/>
    <row r="19878" ht="20" customHeight="1"/>
    <row r="19879" ht="20" customHeight="1"/>
    <row r="19880" ht="20" customHeight="1"/>
    <row r="19881" ht="20" customHeight="1"/>
    <row r="19882" ht="20" customHeight="1"/>
    <row r="19883" ht="20" customHeight="1"/>
    <row r="19884" ht="20" customHeight="1"/>
    <row r="19885" ht="20" customHeight="1"/>
    <row r="19886" ht="20" customHeight="1"/>
    <row r="19887" ht="20" customHeight="1"/>
    <row r="19888" ht="20" customHeight="1"/>
    <row r="19889" ht="20" customHeight="1"/>
    <row r="19890" ht="20" customHeight="1"/>
    <row r="19891" ht="20" customHeight="1"/>
    <row r="19892" ht="20" customHeight="1"/>
    <row r="19893" ht="20" customHeight="1"/>
    <row r="19894" ht="20" customHeight="1"/>
    <row r="19895" ht="20" customHeight="1"/>
    <row r="19896" ht="20" customHeight="1"/>
    <row r="19897" ht="20" customHeight="1"/>
    <row r="19898" ht="20" customHeight="1"/>
    <row r="19899" ht="20" customHeight="1"/>
    <row r="19900" ht="20" customHeight="1"/>
    <row r="19901" ht="20" customHeight="1"/>
    <row r="19902" ht="20" customHeight="1"/>
    <row r="19903" ht="20" customHeight="1"/>
    <row r="19904" ht="20" customHeight="1"/>
    <row r="19905" ht="20" customHeight="1"/>
    <row r="19906" ht="20" customHeight="1"/>
    <row r="19907" ht="20" customHeight="1"/>
    <row r="19908" ht="20" customHeight="1"/>
    <row r="19909" ht="20" customHeight="1"/>
    <row r="19910" ht="20" customHeight="1"/>
    <row r="19911" ht="20" customHeight="1"/>
    <row r="19912" ht="20" customHeight="1"/>
    <row r="19913" ht="20" customHeight="1"/>
    <row r="19914" ht="20" customHeight="1"/>
    <row r="19915" ht="20" customHeight="1"/>
    <row r="19916" ht="20" customHeight="1"/>
    <row r="19917" ht="20" customHeight="1"/>
    <row r="19918" ht="20" customHeight="1"/>
    <row r="19919" ht="20" customHeight="1"/>
    <row r="19920" ht="20" customHeight="1"/>
    <row r="19921" ht="20" customHeight="1"/>
    <row r="19922" ht="20" customHeight="1"/>
    <row r="19923" ht="20" customHeight="1"/>
    <row r="19924" ht="20" customHeight="1"/>
    <row r="19925" ht="20" customHeight="1"/>
    <row r="19926" ht="20" customHeight="1"/>
    <row r="19927" ht="20" customHeight="1"/>
    <row r="19928" ht="20" customHeight="1"/>
    <row r="19929" ht="20" customHeight="1"/>
    <row r="19930" ht="20" customHeight="1"/>
    <row r="19931" ht="20" customHeight="1"/>
    <row r="19932" ht="20" customHeight="1"/>
    <row r="19933" ht="20" customHeight="1"/>
    <row r="19934" ht="20" customHeight="1"/>
    <row r="19935" ht="20" customHeight="1"/>
    <row r="19936" ht="20" customHeight="1"/>
    <row r="19937" ht="20" customHeight="1"/>
    <row r="19938" ht="20" customHeight="1"/>
    <row r="19939" ht="20" customHeight="1"/>
    <row r="19940" ht="20" customHeight="1"/>
    <row r="19941" ht="20" customHeight="1"/>
    <row r="19942" ht="20" customHeight="1"/>
    <row r="19943" ht="20" customHeight="1"/>
    <row r="19944" ht="20" customHeight="1"/>
    <row r="19945" ht="20" customHeight="1"/>
    <row r="19946" ht="20" customHeight="1"/>
    <row r="19947" ht="20" customHeight="1"/>
    <row r="19948" ht="20" customHeight="1"/>
    <row r="19949" ht="20" customHeight="1"/>
    <row r="19950" ht="20" customHeight="1"/>
    <row r="19951" ht="20" customHeight="1"/>
    <row r="19952" ht="20" customHeight="1"/>
    <row r="19953" ht="20" customHeight="1"/>
    <row r="19954" ht="20" customHeight="1"/>
    <row r="19955" ht="20" customHeight="1"/>
    <row r="19956" ht="20" customHeight="1"/>
    <row r="19957" ht="20" customHeight="1"/>
    <row r="19958" ht="20" customHeight="1"/>
    <row r="19959" ht="20" customHeight="1"/>
    <row r="19960" ht="20" customHeight="1"/>
    <row r="19961" ht="20" customHeight="1"/>
    <row r="19962" ht="20" customHeight="1"/>
    <row r="19963" ht="20" customHeight="1"/>
    <row r="19964" ht="20" customHeight="1"/>
    <row r="19965" ht="20" customHeight="1"/>
    <row r="19966" ht="20" customHeight="1"/>
    <row r="19967" ht="20" customHeight="1"/>
    <row r="19968" ht="20" customHeight="1"/>
    <row r="19969" ht="20" customHeight="1"/>
    <row r="19970" ht="20" customHeight="1"/>
    <row r="19971" ht="20" customHeight="1"/>
    <row r="19972" ht="20" customHeight="1"/>
    <row r="19973" ht="20" customHeight="1"/>
    <row r="19974" ht="20" customHeight="1"/>
    <row r="19975" ht="20" customHeight="1"/>
    <row r="19976" ht="20" customHeight="1"/>
    <row r="19977" ht="20" customHeight="1"/>
    <row r="19978" ht="20" customHeight="1"/>
    <row r="19979" ht="20" customHeight="1"/>
    <row r="19980" ht="20" customHeight="1"/>
    <row r="19981" ht="20" customHeight="1"/>
    <row r="19982" ht="20" customHeight="1"/>
    <row r="19983" ht="20" customHeight="1"/>
    <row r="19984" ht="20" customHeight="1"/>
    <row r="19985" ht="20" customHeight="1"/>
    <row r="19986" ht="20" customHeight="1"/>
    <row r="19987" ht="20" customHeight="1"/>
    <row r="19988" ht="20" customHeight="1"/>
    <row r="19989" ht="20" customHeight="1"/>
    <row r="19990" ht="20" customHeight="1"/>
    <row r="19991" ht="20" customHeight="1"/>
    <row r="19992" ht="20" customHeight="1"/>
    <row r="19993" ht="20" customHeight="1"/>
    <row r="19994" ht="20" customHeight="1"/>
    <row r="19995" ht="20" customHeight="1"/>
    <row r="19996" ht="20" customHeight="1"/>
    <row r="19997" ht="20" customHeight="1"/>
    <row r="19998" ht="20" customHeight="1"/>
    <row r="19999" ht="20" customHeight="1"/>
    <row r="20000" ht="20" customHeight="1"/>
    <row r="20001" ht="20" customHeight="1"/>
    <row r="20002" ht="20" customHeight="1"/>
    <row r="20003" ht="20" customHeight="1"/>
    <row r="20004" ht="20" customHeight="1"/>
    <row r="20005" ht="20" customHeight="1"/>
    <row r="20006" ht="20" customHeight="1"/>
    <row r="20007" ht="20" customHeight="1"/>
    <row r="20008" ht="20" customHeight="1"/>
    <row r="20009" ht="20" customHeight="1"/>
    <row r="20010" ht="20" customHeight="1"/>
    <row r="20011" ht="20" customHeight="1"/>
    <row r="20012" ht="20" customHeight="1"/>
    <row r="20013" ht="20" customHeight="1"/>
    <row r="20014" ht="20" customHeight="1"/>
    <row r="20015" ht="20" customHeight="1"/>
    <row r="20016" ht="20" customHeight="1"/>
    <row r="20017" ht="20" customHeight="1"/>
    <row r="20018" ht="20" customHeight="1"/>
    <row r="20019" ht="20" customHeight="1"/>
    <row r="20020" ht="20" customHeight="1"/>
    <row r="20021" ht="20" customHeight="1"/>
    <row r="20022" ht="20" customHeight="1"/>
    <row r="20023" ht="20" customHeight="1"/>
    <row r="20024" ht="20" customHeight="1"/>
    <row r="20025" ht="20" customHeight="1"/>
    <row r="20026" ht="20" customHeight="1"/>
    <row r="20027" ht="20" customHeight="1"/>
    <row r="20028" ht="20" customHeight="1"/>
    <row r="20029" ht="20" customHeight="1"/>
    <row r="20030" ht="20" customHeight="1"/>
    <row r="20031" ht="20" customHeight="1"/>
    <row r="20032" ht="20" customHeight="1"/>
    <row r="20033" ht="20" customHeight="1"/>
    <row r="20034" ht="20" customHeight="1"/>
    <row r="20035" ht="20" customHeight="1"/>
    <row r="20036" ht="20" customHeight="1"/>
    <row r="20037" ht="20" customHeight="1"/>
    <row r="20038" ht="20" customHeight="1"/>
    <row r="20039" ht="20" customHeight="1"/>
    <row r="20040" ht="20" customHeight="1"/>
    <row r="20041" ht="20" customHeight="1"/>
    <row r="20042" ht="20" customHeight="1"/>
    <row r="20043" ht="20" customHeight="1"/>
    <row r="20044" ht="20" customHeight="1"/>
    <row r="20045" ht="20" customHeight="1"/>
    <row r="20046" ht="20" customHeight="1"/>
    <row r="20047" ht="20" customHeight="1"/>
    <row r="20048" ht="20" customHeight="1"/>
    <row r="20049" ht="20" customHeight="1"/>
    <row r="20050" ht="20" customHeight="1"/>
    <row r="20051" ht="20" customHeight="1"/>
    <row r="20052" ht="20" customHeight="1"/>
    <row r="20053" ht="20" customHeight="1"/>
    <row r="20054" ht="20" customHeight="1"/>
    <row r="20055" ht="20" customHeight="1"/>
    <row r="20056" ht="20" customHeight="1"/>
    <row r="20057" ht="20" customHeight="1"/>
    <row r="20058" ht="20" customHeight="1"/>
    <row r="20059" ht="20" customHeight="1"/>
    <row r="20060" ht="20" customHeight="1"/>
    <row r="20061" ht="20" customHeight="1"/>
    <row r="20062" ht="20" customHeight="1"/>
    <row r="20063" ht="20" customHeight="1"/>
    <row r="20064" ht="20" customHeight="1"/>
    <row r="20065" ht="20" customHeight="1"/>
    <row r="20066" ht="20" customHeight="1"/>
    <row r="20067" ht="20" customHeight="1"/>
    <row r="20068" ht="20" customHeight="1"/>
    <row r="20069" ht="20" customHeight="1"/>
    <row r="20070" ht="20" customHeight="1"/>
    <row r="20071" ht="20" customHeight="1"/>
    <row r="20072" ht="20" customHeight="1"/>
    <row r="20073" ht="20" customHeight="1"/>
    <row r="20074" ht="20" customHeight="1"/>
    <row r="20075" ht="20" customHeight="1"/>
    <row r="20076" ht="20" customHeight="1"/>
    <row r="20077" ht="20" customHeight="1"/>
    <row r="20078" ht="20" customHeight="1"/>
    <row r="20079" ht="20" customHeight="1"/>
    <row r="20080" ht="20" customHeight="1"/>
    <row r="20081" ht="20" customHeight="1"/>
    <row r="20082" ht="20" customHeight="1"/>
    <row r="20083" ht="20" customHeight="1"/>
    <row r="20084" ht="20" customHeight="1"/>
    <row r="20085" ht="20" customHeight="1"/>
    <row r="20086" ht="20" customHeight="1"/>
    <row r="20087" ht="20" customHeight="1"/>
    <row r="20088" ht="20" customHeight="1"/>
    <row r="20089" ht="20" customHeight="1"/>
    <row r="20090" ht="20" customHeight="1"/>
    <row r="20091" ht="20" customHeight="1"/>
    <row r="20092" ht="20" customHeight="1"/>
    <row r="20093" ht="20" customHeight="1"/>
    <row r="20094" ht="20" customHeight="1"/>
    <row r="20095" ht="20" customHeight="1"/>
    <row r="20096" ht="20" customHeight="1"/>
    <row r="20097" ht="20" customHeight="1"/>
    <row r="20098" ht="20" customHeight="1"/>
    <row r="20099" ht="20" customHeight="1"/>
    <row r="20100" ht="20" customHeight="1"/>
    <row r="20101" ht="20" customHeight="1"/>
    <row r="20102" ht="20" customHeight="1"/>
    <row r="20103" ht="20" customHeight="1"/>
    <row r="20104" ht="20" customHeight="1"/>
    <row r="20105" ht="20" customHeight="1"/>
    <row r="20106" ht="20" customHeight="1"/>
    <row r="20107" ht="20" customHeight="1"/>
    <row r="20108" ht="20" customHeight="1"/>
    <row r="20109" ht="20" customHeight="1"/>
    <row r="20110" ht="20" customHeight="1"/>
    <row r="20111" ht="20" customHeight="1"/>
    <row r="20112" ht="20" customHeight="1"/>
    <row r="20113" ht="20" customHeight="1"/>
    <row r="20114" ht="20" customHeight="1"/>
    <row r="20115" ht="20" customHeight="1"/>
    <row r="20116" ht="20" customHeight="1"/>
    <row r="20117" ht="20" customHeight="1"/>
    <row r="20118" ht="20" customHeight="1"/>
    <row r="20119" ht="20" customHeight="1"/>
    <row r="20120" ht="20" customHeight="1"/>
    <row r="20121" ht="20" customHeight="1"/>
    <row r="20122" ht="20" customHeight="1"/>
    <row r="20123" ht="20" customHeight="1"/>
    <row r="20124" ht="20" customHeight="1"/>
    <row r="20125" ht="20" customHeight="1"/>
    <row r="20126" ht="20" customHeight="1"/>
    <row r="20127" ht="20" customHeight="1"/>
    <row r="20128" ht="20" customHeight="1"/>
    <row r="20129" ht="20" customHeight="1"/>
    <row r="20130" ht="20" customHeight="1"/>
    <row r="20131" ht="20" customHeight="1"/>
    <row r="20132" ht="20" customHeight="1"/>
    <row r="20133" ht="20" customHeight="1"/>
    <row r="20134" ht="20" customHeight="1"/>
    <row r="20135" ht="20" customHeight="1"/>
    <row r="20136" ht="20" customHeight="1"/>
    <row r="20137" ht="20" customHeight="1"/>
    <row r="20138" ht="20" customHeight="1"/>
    <row r="20139" ht="20" customHeight="1"/>
    <row r="20140" ht="20" customHeight="1"/>
    <row r="20141" ht="20" customHeight="1"/>
    <row r="20142" ht="20" customHeight="1"/>
    <row r="20143" ht="20" customHeight="1"/>
    <row r="20144" ht="20" customHeight="1"/>
    <row r="20145" ht="20" customHeight="1"/>
    <row r="20146" ht="20" customHeight="1"/>
    <row r="20147" ht="20" customHeight="1"/>
    <row r="20148" ht="20" customHeight="1"/>
    <row r="20149" ht="20" customHeight="1"/>
    <row r="20150" ht="20" customHeight="1"/>
    <row r="20151" ht="20" customHeight="1"/>
    <row r="20152" ht="20" customHeight="1"/>
    <row r="20153" ht="20" customHeight="1"/>
    <row r="20154" ht="20" customHeight="1"/>
    <row r="20155" ht="20" customHeight="1"/>
    <row r="20156" ht="20" customHeight="1"/>
    <row r="20157" ht="20" customHeight="1"/>
    <row r="20158" ht="20" customHeight="1"/>
    <row r="20159" ht="20" customHeight="1"/>
    <row r="20160" ht="20" customHeight="1"/>
    <row r="20161" ht="20" customHeight="1"/>
    <row r="20162" ht="20" customHeight="1"/>
    <row r="20163" ht="20" customHeight="1"/>
    <row r="20164" ht="20" customHeight="1"/>
    <row r="20165" ht="20" customHeight="1"/>
    <row r="20166" ht="20" customHeight="1"/>
    <row r="20167" ht="20" customHeight="1"/>
    <row r="20168" ht="20" customHeight="1"/>
    <row r="20169" ht="20" customHeight="1"/>
    <row r="20170" ht="20" customHeight="1"/>
    <row r="20171" ht="20" customHeight="1"/>
    <row r="20172" ht="20" customHeight="1"/>
    <row r="20173" ht="20" customHeight="1"/>
    <row r="20174" ht="20" customHeight="1"/>
    <row r="20175" ht="20" customHeight="1"/>
    <row r="20176" ht="20" customHeight="1"/>
    <row r="20177" ht="20" customHeight="1"/>
    <row r="20178" ht="20" customHeight="1"/>
    <row r="20179" ht="20" customHeight="1"/>
    <row r="20180" ht="20" customHeight="1"/>
    <row r="20181" ht="20" customHeight="1"/>
    <row r="20182" ht="20" customHeight="1"/>
    <row r="20183" ht="20" customHeight="1"/>
    <row r="20184" ht="20" customHeight="1"/>
    <row r="20185" ht="20" customHeight="1"/>
    <row r="20186" ht="20" customHeight="1"/>
    <row r="20187" ht="20" customHeight="1"/>
    <row r="20188" ht="20" customHeight="1"/>
    <row r="20189" ht="20" customHeight="1"/>
    <row r="20190" ht="20" customHeight="1"/>
    <row r="20191" ht="20" customHeight="1"/>
    <row r="20192" ht="20" customHeight="1"/>
    <row r="20193" ht="20" customHeight="1"/>
    <row r="20194" ht="20" customHeight="1"/>
    <row r="20195" ht="20" customHeight="1"/>
    <row r="20196" ht="20" customHeight="1"/>
    <row r="20197" ht="20" customHeight="1"/>
    <row r="20198" ht="20" customHeight="1"/>
    <row r="20199" ht="20" customHeight="1"/>
    <row r="20200" ht="20" customHeight="1"/>
    <row r="20201" ht="20" customHeight="1"/>
    <row r="20202" ht="20" customHeight="1"/>
    <row r="20203" ht="20" customHeight="1"/>
    <row r="20204" ht="20" customHeight="1"/>
    <row r="20205" ht="20" customHeight="1"/>
    <row r="20206" ht="20" customHeight="1"/>
    <row r="20207" ht="20" customHeight="1"/>
    <row r="20208" ht="20" customHeight="1"/>
    <row r="20209" ht="20" customHeight="1"/>
    <row r="20210" ht="20" customHeight="1"/>
    <row r="20211" ht="20" customHeight="1"/>
    <row r="20212" ht="20" customHeight="1"/>
    <row r="20213" ht="20" customHeight="1"/>
    <row r="20214" ht="20" customHeight="1"/>
    <row r="20215" ht="20" customHeight="1"/>
    <row r="20216" ht="20" customHeight="1"/>
    <row r="20217" ht="20" customHeight="1"/>
    <row r="20218" ht="20" customHeight="1"/>
    <row r="20219" ht="20" customHeight="1"/>
    <row r="20220" ht="20" customHeight="1"/>
    <row r="20221" ht="20" customHeight="1"/>
    <row r="20222" ht="20" customHeight="1"/>
    <row r="20223" ht="20" customHeight="1"/>
    <row r="20224" ht="20" customHeight="1"/>
    <row r="20225" ht="20" customHeight="1"/>
    <row r="20226" ht="20" customHeight="1"/>
    <row r="20227" ht="20" customHeight="1"/>
    <row r="20228" ht="20" customHeight="1"/>
    <row r="20229" ht="20" customHeight="1"/>
    <row r="20230" ht="20" customHeight="1"/>
    <row r="20231" ht="20" customHeight="1"/>
    <row r="20232" ht="20" customHeight="1"/>
    <row r="20233" ht="20" customHeight="1"/>
    <row r="20234" ht="20" customHeight="1"/>
    <row r="20235" ht="20" customHeight="1"/>
    <row r="20236" ht="20" customHeight="1"/>
    <row r="20237" ht="20" customHeight="1"/>
    <row r="20238" ht="20" customHeight="1"/>
    <row r="20239" ht="20" customHeight="1"/>
    <row r="20240" ht="20" customHeight="1"/>
    <row r="20241" ht="20" customHeight="1"/>
    <row r="20242" ht="20" customHeight="1"/>
    <row r="20243" ht="20" customHeight="1"/>
    <row r="20244" ht="20" customHeight="1"/>
    <row r="20245" ht="20" customHeight="1"/>
    <row r="20246" ht="20" customHeight="1"/>
    <row r="20247" ht="20" customHeight="1"/>
    <row r="20248" ht="20" customHeight="1"/>
    <row r="20249" ht="20" customHeight="1"/>
    <row r="20250" ht="20" customHeight="1"/>
    <row r="20251" ht="20" customHeight="1"/>
    <row r="20252" ht="20" customHeight="1"/>
    <row r="20253" ht="20" customHeight="1"/>
    <row r="20254" ht="20" customHeight="1"/>
    <row r="20255" ht="20" customHeight="1"/>
    <row r="20256" ht="20" customHeight="1"/>
    <row r="20257" ht="20" customHeight="1"/>
    <row r="20258" ht="20" customHeight="1"/>
    <row r="20259" ht="20" customHeight="1"/>
    <row r="20260" ht="20" customHeight="1"/>
    <row r="20261" ht="20" customHeight="1"/>
    <row r="20262" ht="20" customHeight="1"/>
    <row r="20263" ht="20" customHeight="1"/>
    <row r="20264" ht="20" customHeight="1"/>
    <row r="20265" ht="20" customHeight="1"/>
    <row r="20266" ht="20" customHeight="1"/>
    <row r="20267" ht="20" customHeight="1"/>
    <row r="20268" ht="20" customHeight="1"/>
    <row r="20269" ht="20" customHeight="1"/>
    <row r="20270" ht="20" customHeight="1"/>
    <row r="20271" ht="20" customHeight="1"/>
    <row r="20272" ht="20" customHeight="1"/>
    <row r="20273" ht="20" customHeight="1"/>
    <row r="20274" ht="20" customHeight="1"/>
    <row r="20275" ht="20" customHeight="1"/>
    <row r="20276" ht="20" customHeight="1"/>
    <row r="20277" ht="20" customHeight="1"/>
    <row r="20278" ht="20" customHeight="1"/>
    <row r="20279" ht="20" customHeight="1"/>
    <row r="20280" ht="20" customHeight="1"/>
    <row r="20281" ht="20" customHeight="1"/>
    <row r="20282" ht="20" customHeight="1"/>
    <row r="20283" ht="20" customHeight="1"/>
    <row r="20284" ht="20" customHeight="1"/>
    <row r="20285" ht="20" customHeight="1"/>
    <row r="20286" ht="20" customHeight="1"/>
    <row r="20287" ht="20" customHeight="1"/>
    <row r="20288" ht="20" customHeight="1"/>
    <row r="20289" ht="20" customHeight="1"/>
    <row r="20290" ht="20" customHeight="1"/>
    <row r="20291" ht="20" customHeight="1"/>
    <row r="20292" ht="20" customHeight="1"/>
    <row r="20293" ht="20" customHeight="1"/>
    <row r="20294" ht="20" customHeight="1"/>
    <row r="20295" ht="20" customHeight="1"/>
    <row r="20296" ht="20" customHeight="1"/>
    <row r="20297" ht="20" customHeight="1"/>
    <row r="20298" ht="20" customHeight="1"/>
    <row r="20299" ht="20" customHeight="1"/>
    <row r="20300" ht="20" customHeight="1"/>
    <row r="20301" ht="20" customHeight="1"/>
    <row r="20302" ht="20" customHeight="1"/>
    <row r="20303" ht="20" customHeight="1"/>
    <row r="20304" ht="20" customHeight="1"/>
    <row r="20305" ht="20" customHeight="1"/>
    <row r="20306" ht="20" customHeight="1"/>
    <row r="20307" ht="20" customHeight="1"/>
    <row r="20308" ht="20" customHeight="1"/>
    <row r="20309" ht="20" customHeight="1"/>
    <row r="20310" ht="20" customHeight="1"/>
    <row r="20311" ht="20" customHeight="1"/>
    <row r="20312" ht="20" customHeight="1"/>
    <row r="20313" ht="20" customHeight="1"/>
    <row r="20314" ht="20" customHeight="1"/>
    <row r="20315" ht="20" customHeight="1"/>
    <row r="20316" ht="20" customHeight="1"/>
    <row r="20317" ht="20" customHeight="1"/>
    <row r="20318" ht="20" customHeight="1"/>
    <row r="20319" ht="20" customHeight="1"/>
    <row r="20320" ht="20" customHeight="1"/>
    <row r="20321" ht="20" customHeight="1"/>
    <row r="20322" ht="20" customHeight="1"/>
    <row r="20323" ht="20" customHeight="1"/>
    <row r="20324" ht="20" customHeight="1"/>
    <row r="20325" ht="20" customHeight="1"/>
    <row r="20326" ht="20" customHeight="1"/>
    <row r="20327" ht="20" customHeight="1"/>
    <row r="20328" ht="20" customHeight="1"/>
    <row r="20329" ht="20" customHeight="1"/>
    <row r="20330" ht="20" customHeight="1"/>
    <row r="20331" ht="20" customHeight="1"/>
    <row r="20332" ht="20" customHeight="1"/>
    <row r="20333" ht="20" customHeight="1"/>
    <row r="20334" ht="20" customHeight="1"/>
    <row r="20335" ht="20" customHeight="1"/>
    <row r="20336" ht="20" customHeight="1"/>
    <row r="20337" ht="20" customHeight="1"/>
    <row r="20338" ht="20" customHeight="1"/>
    <row r="20339" ht="20" customHeight="1"/>
    <row r="20340" ht="20" customHeight="1"/>
    <row r="20341" ht="20" customHeight="1"/>
    <row r="20342" ht="20" customHeight="1"/>
    <row r="20343" ht="20" customHeight="1"/>
    <row r="20344" ht="20" customHeight="1"/>
    <row r="20345" ht="20" customHeight="1"/>
    <row r="20346" ht="20" customHeight="1"/>
    <row r="20347" ht="20" customHeight="1"/>
    <row r="20348" ht="20" customHeight="1"/>
    <row r="20349" ht="20" customHeight="1"/>
    <row r="20350" ht="20" customHeight="1"/>
    <row r="20351" ht="20" customHeight="1"/>
    <row r="20352" ht="20" customHeight="1"/>
    <row r="20353" ht="20" customHeight="1"/>
    <row r="20354" ht="20" customHeight="1"/>
    <row r="20355" ht="20" customHeight="1"/>
    <row r="20356" ht="20" customHeight="1"/>
    <row r="20357" ht="20" customHeight="1"/>
    <row r="20358" ht="20" customHeight="1"/>
    <row r="20359" ht="20" customHeight="1"/>
    <row r="20360" ht="20" customHeight="1"/>
    <row r="20361" ht="20" customHeight="1"/>
    <row r="20362" ht="20" customHeight="1"/>
    <row r="20363" ht="20" customHeight="1"/>
    <row r="20364" ht="20" customHeight="1"/>
    <row r="20365" ht="20" customHeight="1"/>
    <row r="20366" ht="20" customHeight="1"/>
    <row r="20367" ht="20" customHeight="1"/>
    <row r="20368" ht="20" customHeight="1"/>
    <row r="20369" ht="20" customHeight="1"/>
    <row r="20370" ht="20" customHeight="1"/>
    <row r="20371" ht="20" customHeight="1"/>
    <row r="20372" ht="20" customHeight="1"/>
    <row r="20373" ht="20" customHeight="1"/>
    <row r="20374" ht="20" customHeight="1"/>
    <row r="20375" ht="20" customHeight="1"/>
    <row r="20376" ht="20" customHeight="1"/>
    <row r="20377" ht="20" customHeight="1"/>
    <row r="20378" ht="20" customHeight="1"/>
    <row r="20379" ht="20" customHeight="1"/>
    <row r="20380" ht="20" customHeight="1"/>
    <row r="20381" ht="20" customHeight="1"/>
    <row r="20382" ht="20" customHeight="1"/>
    <row r="20383" ht="20" customHeight="1"/>
    <row r="20384" ht="20" customHeight="1"/>
    <row r="20385" ht="20" customHeight="1"/>
    <row r="20386" ht="20" customHeight="1"/>
    <row r="20387" ht="20" customHeight="1"/>
    <row r="20388" ht="20" customHeight="1"/>
    <row r="20389" ht="20" customHeight="1"/>
    <row r="20390" ht="20" customHeight="1"/>
    <row r="20391" ht="20" customHeight="1"/>
    <row r="20392" ht="20" customHeight="1"/>
    <row r="20393" ht="20" customHeight="1"/>
    <row r="20394" ht="20" customHeight="1"/>
    <row r="20395" ht="20" customHeight="1"/>
    <row r="20396" ht="20" customHeight="1"/>
    <row r="20397" ht="20" customHeight="1"/>
    <row r="20398" ht="20" customHeight="1"/>
    <row r="20399" ht="20" customHeight="1"/>
    <row r="20400" ht="20" customHeight="1"/>
    <row r="20401" ht="20" customHeight="1"/>
    <row r="20402" ht="20" customHeight="1"/>
    <row r="20403" ht="20" customHeight="1"/>
    <row r="20404" ht="20" customHeight="1"/>
    <row r="20405" ht="20" customHeight="1"/>
    <row r="20406" ht="20" customHeight="1"/>
    <row r="20407" ht="20" customHeight="1"/>
    <row r="20408" ht="20" customHeight="1"/>
    <row r="20409" ht="20" customHeight="1"/>
    <row r="20410" ht="20" customHeight="1"/>
    <row r="20411" ht="20" customHeight="1"/>
    <row r="20412" ht="20" customHeight="1"/>
    <row r="20413" ht="20" customHeight="1"/>
    <row r="20414" ht="20" customHeight="1"/>
    <row r="20415" ht="20" customHeight="1"/>
    <row r="20416" ht="20" customHeight="1"/>
    <row r="20417" ht="20" customHeight="1"/>
    <row r="20418" ht="20" customHeight="1"/>
    <row r="20419" ht="20" customHeight="1"/>
    <row r="20420" ht="20" customHeight="1"/>
    <row r="20421" ht="20" customHeight="1"/>
    <row r="20422" ht="20" customHeight="1"/>
    <row r="20423" ht="20" customHeight="1"/>
    <row r="20424" ht="20" customHeight="1"/>
    <row r="20425" ht="20" customHeight="1"/>
    <row r="20426" ht="20" customHeight="1"/>
    <row r="20427" ht="20" customHeight="1"/>
    <row r="20428" ht="20" customHeight="1"/>
    <row r="20429" ht="20" customHeight="1"/>
    <row r="20430" ht="20" customHeight="1"/>
    <row r="20431" ht="20" customHeight="1"/>
    <row r="20432" ht="20" customHeight="1"/>
    <row r="20433" ht="20" customHeight="1"/>
    <row r="20434" ht="20" customHeight="1"/>
    <row r="20435" ht="20" customHeight="1"/>
    <row r="20436" ht="20" customHeight="1"/>
    <row r="20437" ht="20" customHeight="1"/>
    <row r="20438" ht="20" customHeight="1"/>
    <row r="20439" ht="20" customHeight="1"/>
    <row r="20440" ht="20" customHeight="1"/>
    <row r="20441" ht="20" customHeight="1"/>
    <row r="20442" ht="20" customHeight="1"/>
    <row r="20443" ht="20" customHeight="1"/>
    <row r="20444" ht="20" customHeight="1"/>
    <row r="20445" ht="20" customHeight="1"/>
    <row r="20446" ht="20" customHeight="1"/>
    <row r="20447" ht="20" customHeight="1"/>
    <row r="20448" ht="20" customHeight="1"/>
    <row r="20449" ht="20" customHeight="1"/>
    <row r="20450" ht="20" customHeight="1"/>
    <row r="20451" ht="20" customHeight="1"/>
    <row r="20452" ht="20" customHeight="1"/>
    <row r="20453" ht="20" customHeight="1"/>
    <row r="20454" ht="20" customHeight="1"/>
    <row r="20455" ht="20" customHeight="1"/>
    <row r="20456" ht="20" customHeight="1"/>
    <row r="20457" ht="20" customHeight="1"/>
    <row r="20458" ht="20" customHeight="1"/>
    <row r="20459" ht="20" customHeight="1"/>
    <row r="20460" ht="20" customHeight="1"/>
    <row r="20461" ht="20" customHeight="1"/>
    <row r="20462" ht="20" customHeight="1"/>
    <row r="20463" ht="20" customHeight="1"/>
    <row r="20464" ht="20" customHeight="1"/>
    <row r="20465" ht="20" customHeight="1"/>
    <row r="20466" ht="20" customHeight="1"/>
    <row r="20467" ht="20" customHeight="1"/>
    <row r="20468" ht="20" customHeight="1"/>
    <row r="20469" ht="20" customHeight="1"/>
    <row r="20470" ht="20" customHeight="1"/>
    <row r="20471" ht="20" customHeight="1"/>
    <row r="20472" ht="20" customHeight="1"/>
    <row r="20473" ht="20" customHeight="1"/>
    <row r="20474" ht="20" customHeight="1"/>
    <row r="20475" ht="20" customHeight="1"/>
    <row r="20476" ht="20" customHeight="1"/>
    <row r="20477" ht="20" customHeight="1"/>
    <row r="20478" ht="20" customHeight="1"/>
    <row r="20479" ht="20" customHeight="1"/>
    <row r="20480" ht="20" customHeight="1"/>
    <row r="20481" ht="20" customHeight="1"/>
    <row r="20482" ht="20" customHeight="1"/>
    <row r="20483" ht="20" customHeight="1"/>
    <row r="20484" ht="20" customHeight="1"/>
    <row r="20485" ht="20" customHeight="1"/>
    <row r="20486" ht="20" customHeight="1"/>
    <row r="20487" ht="20" customHeight="1"/>
    <row r="20488" ht="20" customHeight="1"/>
    <row r="20489" ht="20" customHeight="1"/>
    <row r="20490" ht="20" customHeight="1"/>
    <row r="20491" ht="20" customHeight="1"/>
    <row r="20492" ht="20" customHeight="1"/>
    <row r="20493" ht="20" customHeight="1"/>
    <row r="20494" ht="20" customHeight="1"/>
    <row r="20495" ht="20" customHeight="1"/>
    <row r="20496" ht="20" customHeight="1"/>
    <row r="20497" ht="20" customHeight="1"/>
    <row r="20498" ht="20" customHeight="1"/>
    <row r="20499" ht="20" customHeight="1"/>
    <row r="20500" ht="20" customHeight="1"/>
    <row r="20501" ht="20" customHeight="1"/>
    <row r="20502" ht="20" customHeight="1"/>
    <row r="20503" ht="20" customHeight="1"/>
    <row r="20504" ht="20" customHeight="1"/>
    <row r="20505" ht="20" customHeight="1"/>
    <row r="20506" ht="20" customHeight="1"/>
    <row r="20507" ht="20" customHeight="1"/>
    <row r="20508" ht="20" customHeight="1"/>
    <row r="20509" ht="20" customHeight="1"/>
    <row r="20510" ht="20" customHeight="1"/>
    <row r="20511" ht="20" customHeight="1"/>
    <row r="20512" ht="20" customHeight="1"/>
    <row r="20513" ht="20" customHeight="1"/>
    <row r="20514" ht="20" customHeight="1"/>
    <row r="20515" ht="20" customHeight="1"/>
    <row r="20516" ht="20" customHeight="1"/>
    <row r="20517" ht="20" customHeight="1"/>
    <row r="20518" ht="20" customHeight="1"/>
    <row r="20519" ht="20" customHeight="1"/>
    <row r="20520" ht="20" customHeight="1"/>
    <row r="20521" ht="20" customHeight="1"/>
    <row r="20522" ht="20" customHeight="1"/>
    <row r="20523" ht="20" customHeight="1"/>
    <row r="20524" ht="20" customHeight="1"/>
    <row r="20525" ht="20" customHeight="1"/>
    <row r="20526" ht="20" customHeight="1"/>
    <row r="20527" ht="20" customHeight="1"/>
    <row r="20528" ht="20" customHeight="1"/>
    <row r="20529" ht="20" customHeight="1"/>
    <row r="20530" ht="20" customHeight="1"/>
    <row r="20531" ht="20" customHeight="1"/>
    <row r="20532" ht="20" customHeight="1"/>
    <row r="20533" ht="20" customHeight="1"/>
    <row r="20534" ht="20" customHeight="1"/>
    <row r="20535" ht="20" customHeight="1"/>
    <row r="20536" ht="20" customHeight="1"/>
    <row r="20537" ht="20" customHeight="1"/>
    <row r="20538" ht="20" customHeight="1"/>
    <row r="20539" ht="20" customHeight="1"/>
    <row r="20540" ht="20" customHeight="1"/>
    <row r="20541" ht="20" customHeight="1"/>
    <row r="20542" ht="20" customHeight="1"/>
    <row r="20543" ht="20" customHeight="1"/>
    <row r="20544" ht="20" customHeight="1"/>
    <row r="20545" ht="20" customHeight="1"/>
    <row r="20546" ht="20" customHeight="1"/>
    <row r="20547" ht="20" customHeight="1"/>
    <row r="20548" ht="20" customHeight="1"/>
    <row r="20549" ht="20" customHeight="1"/>
    <row r="20550" ht="20" customHeight="1"/>
    <row r="20551" ht="20" customHeight="1"/>
    <row r="20552" ht="20" customHeight="1"/>
    <row r="20553" ht="20" customHeight="1"/>
    <row r="20554" ht="20" customHeight="1"/>
    <row r="20555" ht="20" customHeight="1"/>
    <row r="20556" ht="20" customHeight="1"/>
    <row r="20557" ht="20" customHeight="1"/>
    <row r="20558" ht="20" customHeight="1"/>
    <row r="20559" ht="20" customHeight="1"/>
    <row r="20560" ht="20" customHeight="1"/>
    <row r="20561" ht="20" customHeight="1"/>
    <row r="20562" ht="20" customHeight="1"/>
    <row r="20563" ht="20" customHeight="1"/>
    <row r="20564" ht="20" customHeight="1"/>
    <row r="20565" ht="20" customHeight="1"/>
    <row r="20566" ht="20" customHeight="1"/>
    <row r="20567" ht="20" customHeight="1"/>
    <row r="20568" ht="20" customHeight="1"/>
    <row r="20569" ht="20" customHeight="1"/>
    <row r="20570" ht="20" customHeight="1"/>
    <row r="20571" ht="20" customHeight="1"/>
    <row r="20572" ht="20" customHeight="1"/>
    <row r="20573" ht="20" customHeight="1"/>
    <row r="20574" ht="20" customHeight="1"/>
    <row r="20575" ht="20" customHeight="1"/>
    <row r="20576" ht="20" customHeight="1"/>
    <row r="20577" ht="20" customHeight="1"/>
    <row r="20578" ht="20" customHeight="1"/>
    <row r="20579" ht="20" customHeight="1"/>
    <row r="20580" ht="20" customHeight="1"/>
    <row r="20581" ht="20" customHeight="1"/>
    <row r="20582" ht="20" customHeight="1"/>
    <row r="20583" ht="20" customHeight="1"/>
    <row r="20584" ht="20" customHeight="1"/>
    <row r="20585" ht="20" customHeight="1"/>
    <row r="20586" ht="20" customHeight="1"/>
    <row r="20587" ht="20" customHeight="1"/>
    <row r="20588" ht="20" customHeight="1"/>
    <row r="20589" ht="20" customHeight="1"/>
    <row r="20590" ht="20" customHeight="1"/>
    <row r="20591" ht="20" customHeight="1"/>
    <row r="20592" ht="20" customHeight="1"/>
    <row r="20593" ht="20" customHeight="1"/>
    <row r="20594" ht="20" customHeight="1"/>
    <row r="20595" ht="20" customHeight="1"/>
    <row r="20596" ht="20" customHeight="1"/>
    <row r="20597" ht="20" customHeight="1"/>
    <row r="20598" ht="20" customHeight="1"/>
    <row r="20599" ht="20" customHeight="1"/>
    <row r="20600" ht="20" customHeight="1"/>
    <row r="20601" ht="20" customHeight="1"/>
    <row r="20602" ht="20" customHeight="1"/>
    <row r="20603" ht="20" customHeight="1"/>
    <row r="20604" ht="20" customHeight="1"/>
    <row r="20605" ht="20" customHeight="1"/>
    <row r="20606" ht="20" customHeight="1"/>
    <row r="20607" ht="20" customHeight="1"/>
    <row r="20608" ht="20" customHeight="1"/>
    <row r="20609" ht="20" customHeight="1"/>
    <row r="20610" ht="20" customHeight="1"/>
    <row r="20611" ht="20" customHeight="1"/>
    <row r="20612" ht="20" customHeight="1"/>
    <row r="20613" ht="20" customHeight="1"/>
    <row r="20614" ht="20" customHeight="1"/>
    <row r="20615" ht="20" customHeight="1"/>
    <row r="20616" ht="20" customHeight="1"/>
    <row r="20617" ht="20" customHeight="1"/>
    <row r="20618" ht="20" customHeight="1"/>
    <row r="20619" ht="20" customHeight="1"/>
    <row r="20620" ht="20" customHeight="1"/>
    <row r="20621" ht="20" customHeight="1"/>
    <row r="20622" ht="20" customHeight="1"/>
    <row r="20623" ht="20" customHeight="1"/>
    <row r="20624" ht="20" customHeight="1"/>
    <row r="20625" ht="20" customHeight="1"/>
    <row r="20626" ht="20" customHeight="1"/>
    <row r="20627" ht="20" customHeight="1"/>
    <row r="20628" ht="20" customHeight="1"/>
    <row r="20629" ht="20" customHeight="1"/>
    <row r="20630" ht="20" customHeight="1"/>
    <row r="20631" ht="20" customHeight="1"/>
    <row r="20632" ht="20" customHeight="1"/>
    <row r="20633" ht="20" customHeight="1"/>
    <row r="20634" ht="20" customHeight="1"/>
    <row r="20635" ht="20" customHeight="1"/>
    <row r="20636" ht="20" customHeight="1"/>
    <row r="20637" ht="20" customHeight="1"/>
    <row r="20638" ht="20" customHeight="1"/>
    <row r="20639" ht="20" customHeight="1"/>
    <row r="20640" ht="20" customHeight="1"/>
    <row r="20641" ht="20" customHeight="1"/>
    <row r="20642" ht="20" customHeight="1"/>
    <row r="20643" ht="20" customHeight="1"/>
    <row r="20644" ht="20" customHeight="1"/>
    <row r="20645" ht="20" customHeight="1"/>
    <row r="20646" ht="20" customHeight="1"/>
    <row r="20647" ht="20" customHeight="1"/>
    <row r="20648" ht="20" customHeight="1"/>
    <row r="20649" ht="20" customHeight="1"/>
    <row r="20650" ht="20" customHeight="1"/>
    <row r="20651" ht="20" customHeight="1"/>
    <row r="20652" ht="20" customHeight="1"/>
    <row r="20653" ht="20" customHeight="1"/>
    <row r="20654" ht="20" customHeight="1"/>
    <row r="20655" ht="20" customHeight="1"/>
    <row r="20656" ht="20" customHeight="1"/>
    <row r="20657" ht="20" customHeight="1"/>
    <row r="20658" ht="20" customHeight="1"/>
    <row r="20659" ht="20" customHeight="1"/>
    <row r="20660" ht="20" customHeight="1"/>
    <row r="20661" ht="20" customHeight="1"/>
    <row r="20662" ht="20" customHeight="1"/>
    <row r="20663" ht="20" customHeight="1"/>
    <row r="20664" ht="20" customHeight="1"/>
    <row r="20665" ht="20" customHeight="1"/>
    <row r="20666" ht="20" customHeight="1"/>
    <row r="20667" ht="20" customHeight="1"/>
    <row r="20668" ht="20" customHeight="1"/>
    <row r="20669" ht="20" customHeight="1"/>
    <row r="20670" ht="20" customHeight="1"/>
    <row r="20671" ht="20" customHeight="1"/>
    <row r="20672" ht="20" customHeight="1"/>
    <row r="20673" ht="20" customHeight="1"/>
    <row r="20674" ht="20" customHeight="1"/>
    <row r="20675" ht="20" customHeight="1"/>
    <row r="20676" ht="20" customHeight="1"/>
    <row r="20677" ht="20" customHeight="1"/>
    <row r="20678" ht="20" customHeight="1"/>
    <row r="20679" ht="20" customHeight="1"/>
    <row r="20680" ht="20" customHeight="1"/>
    <row r="20681" ht="20" customHeight="1"/>
    <row r="20682" ht="20" customHeight="1"/>
    <row r="20683" ht="20" customHeight="1"/>
    <row r="20684" ht="20" customHeight="1"/>
    <row r="20685" ht="20" customHeight="1"/>
    <row r="20686" ht="20" customHeight="1"/>
    <row r="20687" ht="20" customHeight="1"/>
    <row r="20688" ht="20" customHeight="1"/>
    <row r="20689" ht="20" customHeight="1"/>
    <row r="20690" ht="20" customHeight="1"/>
    <row r="20691" ht="20" customHeight="1"/>
    <row r="20692" ht="20" customHeight="1"/>
    <row r="20693" ht="20" customHeight="1"/>
    <row r="20694" ht="20" customHeight="1"/>
    <row r="20695" ht="20" customHeight="1"/>
    <row r="20696" ht="20" customHeight="1"/>
    <row r="20697" ht="20" customHeight="1"/>
    <row r="20698" ht="20" customHeight="1"/>
    <row r="20699" ht="20" customHeight="1"/>
    <row r="20700" ht="20" customHeight="1"/>
    <row r="20701" ht="20" customHeight="1"/>
    <row r="20702" ht="20" customHeight="1"/>
    <row r="20703" ht="20" customHeight="1"/>
    <row r="20704" ht="20" customHeight="1"/>
    <row r="20705" ht="20" customHeight="1"/>
    <row r="20706" ht="20" customHeight="1"/>
    <row r="20707" ht="20" customHeight="1"/>
    <row r="20708" ht="20" customHeight="1"/>
    <row r="20709" ht="20" customHeight="1"/>
    <row r="20710" ht="20" customHeight="1"/>
    <row r="20711" ht="20" customHeight="1"/>
    <row r="20712" ht="20" customHeight="1"/>
    <row r="20713" ht="20" customHeight="1"/>
    <row r="20714" ht="20" customHeight="1"/>
    <row r="20715" ht="20" customHeight="1"/>
    <row r="20716" ht="20" customHeight="1"/>
    <row r="20717" ht="20" customHeight="1"/>
    <row r="20718" ht="20" customHeight="1"/>
    <row r="20719" ht="20" customHeight="1"/>
    <row r="20720" ht="20" customHeight="1"/>
    <row r="20721" ht="20" customHeight="1"/>
    <row r="20722" ht="20" customHeight="1"/>
    <row r="20723" ht="20" customHeight="1"/>
    <row r="20724" ht="20" customHeight="1"/>
    <row r="20725" ht="20" customHeight="1"/>
    <row r="20726" ht="20" customHeight="1"/>
    <row r="20727" ht="20" customHeight="1"/>
    <row r="20728" ht="20" customHeight="1"/>
    <row r="20729" ht="20" customHeight="1"/>
    <row r="20730" ht="20" customHeight="1"/>
    <row r="20731" ht="20" customHeight="1"/>
    <row r="20732" ht="20" customHeight="1"/>
    <row r="20733" ht="20" customHeight="1"/>
    <row r="20734" ht="20" customHeight="1"/>
    <row r="20735" ht="20" customHeight="1"/>
    <row r="20736" ht="20" customHeight="1"/>
    <row r="20737" ht="20" customHeight="1"/>
    <row r="20738" ht="20" customHeight="1"/>
    <row r="20739" ht="20" customHeight="1"/>
    <row r="20740" ht="20" customHeight="1"/>
    <row r="20741" ht="20" customHeight="1"/>
    <row r="20742" ht="20" customHeight="1"/>
    <row r="20743" ht="20" customHeight="1"/>
    <row r="20744" ht="20" customHeight="1"/>
    <row r="20745" ht="20" customHeight="1"/>
    <row r="20746" ht="20" customHeight="1"/>
    <row r="20747" ht="20" customHeight="1"/>
    <row r="20748" ht="20" customHeight="1"/>
    <row r="20749" ht="20" customHeight="1"/>
    <row r="20750" ht="20" customHeight="1"/>
    <row r="20751" ht="20" customHeight="1"/>
    <row r="20752" ht="20" customHeight="1"/>
    <row r="20753" ht="20" customHeight="1"/>
    <row r="20754" ht="20" customHeight="1"/>
    <row r="20755" ht="20" customHeight="1"/>
    <row r="20756" ht="20" customHeight="1"/>
    <row r="20757" ht="20" customHeight="1"/>
    <row r="20758" ht="20" customHeight="1"/>
    <row r="20759" ht="20" customHeight="1"/>
    <row r="20760" ht="20" customHeight="1"/>
    <row r="20761" ht="20" customHeight="1"/>
    <row r="20762" ht="20" customHeight="1"/>
    <row r="20763" ht="20" customHeight="1"/>
    <row r="20764" ht="20" customHeight="1"/>
    <row r="20765" ht="20" customHeight="1"/>
    <row r="20766" ht="20" customHeight="1"/>
    <row r="20767" ht="20" customHeight="1"/>
    <row r="20768" ht="20" customHeight="1"/>
    <row r="20769" ht="20" customHeight="1"/>
    <row r="20770" ht="20" customHeight="1"/>
    <row r="20771" ht="20" customHeight="1"/>
    <row r="20772" ht="20" customHeight="1"/>
    <row r="20773" ht="20" customHeight="1"/>
    <row r="20774" ht="20" customHeight="1"/>
    <row r="20775" ht="20" customHeight="1"/>
    <row r="20776" ht="20" customHeight="1"/>
    <row r="20777" ht="20" customHeight="1"/>
    <row r="20778" ht="20" customHeight="1"/>
    <row r="20779" ht="20" customHeight="1"/>
    <row r="20780" ht="20" customHeight="1"/>
    <row r="20781" ht="20" customHeight="1"/>
    <row r="20782" ht="20" customHeight="1"/>
    <row r="20783" ht="20" customHeight="1"/>
    <row r="20784" ht="20" customHeight="1"/>
    <row r="20785" ht="20" customHeight="1"/>
    <row r="20786" ht="20" customHeight="1"/>
    <row r="20787" ht="20" customHeight="1"/>
    <row r="20788" ht="20" customHeight="1"/>
    <row r="20789" ht="20" customHeight="1"/>
    <row r="20790" ht="20" customHeight="1"/>
    <row r="20791" ht="20" customHeight="1"/>
    <row r="20792" ht="20" customHeight="1"/>
    <row r="20793" ht="20" customHeight="1"/>
    <row r="20794" ht="20" customHeight="1"/>
    <row r="20795" ht="20" customHeight="1"/>
    <row r="20796" ht="20" customHeight="1"/>
    <row r="20797" ht="20" customHeight="1"/>
    <row r="20798" ht="20" customHeight="1"/>
    <row r="20799" ht="20" customHeight="1"/>
    <row r="20800" ht="20" customHeight="1"/>
    <row r="20801" ht="20" customHeight="1"/>
    <row r="20802" ht="20" customHeight="1"/>
    <row r="20803" ht="20" customHeight="1"/>
    <row r="20804" ht="20" customHeight="1"/>
    <row r="20805" ht="20" customHeight="1"/>
    <row r="20806" ht="20" customHeight="1"/>
    <row r="20807" ht="20" customHeight="1"/>
    <row r="20808" ht="20" customHeight="1"/>
    <row r="20809" ht="20" customHeight="1"/>
    <row r="20810" ht="20" customHeight="1"/>
    <row r="20811" ht="20" customHeight="1"/>
    <row r="20812" ht="20" customHeight="1"/>
    <row r="20813" ht="20" customHeight="1"/>
    <row r="20814" ht="20" customHeight="1"/>
    <row r="20815" ht="20" customHeight="1"/>
    <row r="20816" ht="20" customHeight="1"/>
    <row r="20817" ht="20" customHeight="1"/>
    <row r="20818" ht="20" customHeight="1"/>
    <row r="20819" ht="20" customHeight="1"/>
    <row r="20820" ht="20" customHeight="1"/>
    <row r="20821" ht="20" customHeight="1"/>
    <row r="20822" ht="20" customHeight="1"/>
    <row r="20823" ht="20" customHeight="1"/>
    <row r="20824" ht="20" customHeight="1"/>
    <row r="20825" ht="20" customHeight="1"/>
    <row r="20826" ht="20" customHeight="1"/>
    <row r="20827" ht="20" customHeight="1"/>
    <row r="20828" ht="20" customHeight="1"/>
    <row r="20829" ht="20" customHeight="1"/>
    <row r="20830" ht="20" customHeight="1"/>
    <row r="20831" ht="20" customHeight="1"/>
    <row r="20832" ht="20" customHeight="1"/>
    <row r="20833" ht="20" customHeight="1"/>
    <row r="20834" ht="20" customHeight="1"/>
    <row r="20835" ht="20" customHeight="1"/>
    <row r="20836" ht="20" customHeight="1"/>
    <row r="20837" ht="20" customHeight="1"/>
    <row r="20838" ht="20" customHeight="1"/>
    <row r="20839" ht="20" customHeight="1"/>
    <row r="20840" ht="20" customHeight="1"/>
    <row r="20841" ht="20" customHeight="1"/>
    <row r="20842" ht="20" customHeight="1"/>
    <row r="20843" ht="20" customHeight="1"/>
    <row r="20844" ht="20" customHeight="1"/>
    <row r="20845" ht="20" customHeight="1"/>
    <row r="20846" ht="20" customHeight="1"/>
    <row r="20847" ht="20" customHeight="1"/>
    <row r="20848" ht="20" customHeight="1"/>
    <row r="20849" ht="20" customHeight="1"/>
    <row r="20850" ht="20" customHeight="1"/>
    <row r="20851" ht="20" customHeight="1"/>
    <row r="20852" ht="20" customHeight="1"/>
    <row r="20853" ht="20" customHeight="1"/>
    <row r="20854" ht="20" customHeight="1"/>
    <row r="20855" ht="20" customHeight="1"/>
    <row r="20856" ht="20" customHeight="1"/>
    <row r="20857" ht="20" customHeight="1"/>
    <row r="20858" ht="20" customHeight="1"/>
    <row r="20859" ht="20" customHeight="1"/>
    <row r="20860" ht="20" customHeight="1"/>
    <row r="20861" ht="20" customHeight="1"/>
    <row r="20862" ht="20" customHeight="1"/>
    <row r="20863" ht="20" customHeight="1"/>
    <row r="20864" ht="20" customHeight="1"/>
    <row r="20865" ht="20" customHeight="1"/>
    <row r="20866" ht="20" customHeight="1"/>
    <row r="20867" ht="20" customHeight="1"/>
    <row r="20868" ht="20" customHeight="1"/>
    <row r="20869" ht="20" customHeight="1"/>
    <row r="20870" ht="20" customHeight="1"/>
    <row r="20871" ht="20" customHeight="1"/>
    <row r="20872" ht="20" customHeight="1"/>
    <row r="20873" ht="20" customHeight="1"/>
    <row r="20874" ht="20" customHeight="1"/>
    <row r="20875" ht="20" customHeight="1"/>
    <row r="20876" ht="20" customHeight="1"/>
    <row r="20877" ht="20" customHeight="1"/>
    <row r="20878" ht="20" customHeight="1"/>
    <row r="20879" ht="20" customHeight="1"/>
    <row r="20880" ht="20" customHeight="1"/>
    <row r="20881" ht="20" customHeight="1"/>
    <row r="20882" ht="20" customHeight="1"/>
    <row r="20883" ht="20" customHeight="1"/>
    <row r="20884" ht="20" customHeight="1"/>
    <row r="20885" ht="20" customHeight="1"/>
    <row r="20886" ht="20" customHeight="1"/>
    <row r="20887" ht="20" customHeight="1"/>
    <row r="20888" ht="20" customHeight="1"/>
    <row r="20889" ht="20" customHeight="1"/>
    <row r="20890" ht="20" customHeight="1"/>
    <row r="20891" ht="20" customHeight="1"/>
    <row r="20892" ht="20" customHeight="1"/>
    <row r="20893" ht="20" customHeight="1"/>
    <row r="20894" ht="20" customHeight="1"/>
    <row r="20895" ht="20" customHeight="1"/>
    <row r="20896" ht="20" customHeight="1"/>
    <row r="20897" ht="20" customHeight="1"/>
    <row r="20898" ht="20" customHeight="1"/>
    <row r="20899" ht="20" customHeight="1"/>
    <row r="20900" ht="20" customHeight="1"/>
    <row r="20901" ht="20" customHeight="1"/>
    <row r="20902" ht="20" customHeight="1"/>
    <row r="20903" ht="20" customHeight="1"/>
    <row r="20904" ht="20" customHeight="1"/>
    <row r="20905" ht="20" customHeight="1"/>
    <row r="20906" ht="20" customHeight="1"/>
    <row r="20907" ht="20" customHeight="1"/>
    <row r="20908" ht="20" customHeight="1"/>
    <row r="20909" ht="20" customHeight="1"/>
    <row r="20910" ht="20" customHeight="1"/>
    <row r="20911" ht="20" customHeight="1"/>
    <row r="20912" ht="20" customHeight="1"/>
    <row r="20913" ht="20" customHeight="1"/>
    <row r="20914" ht="20" customHeight="1"/>
    <row r="20915" ht="20" customHeight="1"/>
    <row r="20916" ht="20" customHeight="1"/>
    <row r="20917" ht="20" customHeight="1"/>
    <row r="20918" ht="20" customHeight="1"/>
    <row r="20919" ht="20" customHeight="1"/>
    <row r="20920" ht="20" customHeight="1"/>
    <row r="20921" ht="20" customHeight="1"/>
    <row r="20922" ht="20" customHeight="1"/>
    <row r="20923" ht="20" customHeight="1"/>
    <row r="20924" ht="20" customHeight="1"/>
    <row r="20925" ht="20" customHeight="1"/>
    <row r="20926" ht="20" customHeight="1"/>
    <row r="20927" ht="20" customHeight="1"/>
    <row r="20928" ht="20" customHeight="1"/>
    <row r="20929" ht="20" customHeight="1"/>
    <row r="20930" ht="20" customHeight="1"/>
    <row r="20931" ht="20" customHeight="1"/>
    <row r="20932" ht="20" customHeight="1"/>
    <row r="20933" ht="20" customHeight="1"/>
    <row r="20934" ht="20" customHeight="1"/>
    <row r="20935" ht="20" customHeight="1"/>
    <row r="20936" ht="20" customHeight="1"/>
    <row r="20937" ht="20" customHeight="1"/>
    <row r="20938" ht="20" customHeight="1"/>
    <row r="20939" ht="20" customHeight="1"/>
    <row r="20940" ht="20" customHeight="1"/>
    <row r="20941" ht="20" customHeight="1"/>
    <row r="20942" ht="20" customHeight="1"/>
    <row r="20943" ht="20" customHeight="1"/>
    <row r="20944" ht="20" customHeight="1"/>
    <row r="20945" ht="20" customHeight="1"/>
    <row r="20946" ht="20" customHeight="1"/>
    <row r="20947" ht="20" customHeight="1"/>
    <row r="20948" ht="20" customHeight="1"/>
    <row r="20949" ht="20" customHeight="1"/>
    <row r="20950" ht="20" customHeight="1"/>
    <row r="20951" ht="20" customHeight="1"/>
    <row r="20952" ht="20" customHeight="1"/>
    <row r="20953" ht="20" customHeight="1"/>
    <row r="20954" ht="20" customHeight="1"/>
    <row r="20955" ht="20" customHeight="1"/>
    <row r="20956" ht="20" customHeight="1"/>
    <row r="20957" ht="20" customHeight="1"/>
    <row r="20958" ht="20" customHeight="1"/>
    <row r="20959" ht="20" customHeight="1"/>
    <row r="20960" ht="20" customHeight="1"/>
    <row r="20961" ht="20" customHeight="1"/>
    <row r="20962" ht="20" customHeight="1"/>
    <row r="20963" ht="20" customHeight="1"/>
    <row r="20964" ht="20" customHeight="1"/>
    <row r="20965" ht="20" customHeight="1"/>
    <row r="20966" ht="20" customHeight="1"/>
    <row r="20967" ht="20" customHeight="1"/>
    <row r="20968" ht="20" customHeight="1"/>
    <row r="20969" ht="20" customHeight="1"/>
    <row r="20970" ht="20" customHeight="1"/>
    <row r="20971" ht="20" customHeight="1"/>
    <row r="20972" ht="20" customHeight="1"/>
    <row r="20973" ht="20" customHeight="1"/>
    <row r="20974" ht="20" customHeight="1"/>
    <row r="20975" ht="20" customHeight="1"/>
    <row r="20976" ht="20" customHeight="1"/>
    <row r="20977" ht="20" customHeight="1"/>
    <row r="20978" ht="20" customHeight="1"/>
    <row r="20979" ht="20" customHeight="1"/>
    <row r="20980" ht="20" customHeight="1"/>
    <row r="20981" ht="20" customHeight="1"/>
    <row r="20982" ht="20" customHeight="1"/>
    <row r="20983" ht="20" customHeight="1"/>
    <row r="20984" ht="20" customHeight="1"/>
    <row r="20985" ht="20" customHeight="1"/>
    <row r="20986" ht="20" customHeight="1"/>
    <row r="20987" ht="20" customHeight="1"/>
    <row r="20988" ht="20" customHeight="1"/>
    <row r="20989" ht="20" customHeight="1"/>
    <row r="20990" ht="20" customHeight="1"/>
    <row r="20991" ht="20" customHeight="1"/>
    <row r="20992" ht="20" customHeight="1"/>
    <row r="20993" ht="20" customHeight="1"/>
    <row r="20994" ht="20" customHeight="1"/>
    <row r="20995" ht="20" customHeight="1"/>
    <row r="20996" ht="20" customHeight="1"/>
    <row r="20997" ht="20" customHeight="1"/>
    <row r="20998" ht="20" customHeight="1"/>
    <row r="20999" ht="20" customHeight="1"/>
    <row r="21000" ht="20" customHeight="1"/>
    <row r="21001" ht="20" customHeight="1"/>
    <row r="21002" ht="20" customHeight="1"/>
    <row r="21003" ht="20" customHeight="1"/>
    <row r="21004" ht="20" customHeight="1"/>
    <row r="21005" ht="20" customHeight="1"/>
    <row r="21006" ht="20" customHeight="1"/>
    <row r="21007" ht="20" customHeight="1"/>
    <row r="21008" ht="20" customHeight="1"/>
    <row r="21009" ht="20" customHeight="1"/>
    <row r="21010" ht="20" customHeight="1"/>
    <row r="21011" ht="20" customHeight="1"/>
    <row r="21012" ht="20" customHeight="1"/>
    <row r="21013" ht="20" customHeight="1"/>
    <row r="21014" ht="20" customHeight="1"/>
    <row r="21015" ht="20" customHeight="1"/>
    <row r="21016" ht="20" customHeight="1"/>
    <row r="21017" ht="20" customHeight="1"/>
    <row r="21018" ht="20" customHeight="1"/>
    <row r="21019" ht="20" customHeight="1"/>
    <row r="21020" ht="20" customHeight="1"/>
    <row r="21021" ht="20" customHeight="1"/>
    <row r="21022" ht="20" customHeight="1"/>
    <row r="21023" ht="20" customHeight="1"/>
    <row r="21024" ht="20" customHeight="1"/>
    <row r="21025" ht="20" customHeight="1"/>
    <row r="21026" ht="20" customHeight="1"/>
    <row r="21027" ht="20" customHeight="1"/>
    <row r="21028" ht="20" customHeight="1"/>
    <row r="21029" ht="20" customHeight="1"/>
    <row r="21030" ht="20" customHeight="1"/>
    <row r="21031" ht="20" customHeight="1"/>
    <row r="21032" ht="20" customHeight="1"/>
    <row r="21033" ht="20" customHeight="1"/>
    <row r="21034" ht="20" customHeight="1"/>
    <row r="21035" ht="20" customHeight="1"/>
    <row r="21036" ht="20" customHeight="1"/>
    <row r="21037" ht="20" customHeight="1"/>
    <row r="21038" ht="20" customHeight="1"/>
    <row r="21039" ht="20" customHeight="1"/>
    <row r="21040" ht="20" customHeight="1"/>
    <row r="21041" ht="20" customHeight="1"/>
    <row r="21042" ht="20" customHeight="1"/>
    <row r="21043" ht="20" customHeight="1"/>
    <row r="21044" ht="20" customHeight="1"/>
    <row r="21045" ht="20" customHeight="1"/>
    <row r="21046" ht="20" customHeight="1"/>
    <row r="21047" ht="20" customHeight="1"/>
    <row r="21048" ht="20" customHeight="1"/>
    <row r="21049" ht="20" customHeight="1"/>
    <row r="21050" ht="20" customHeight="1"/>
    <row r="21051" ht="20" customHeight="1"/>
    <row r="21052" ht="20" customHeight="1"/>
    <row r="21053" ht="20" customHeight="1"/>
    <row r="21054" ht="20" customHeight="1"/>
    <row r="21055" ht="20" customHeight="1"/>
    <row r="21056" ht="20" customHeight="1"/>
    <row r="21057" ht="20" customHeight="1"/>
    <row r="21058" ht="20" customHeight="1"/>
    <row r="21059" ht="20" customHeight="1"/>
    <row r="21060" ht="20" customHeight="1"/>
    <row r="21061" ht="20" customHeight="1"/>
    <row r="21062" ht="20" customHeight="1"/>
    <row r="21063" ht="20" customHeight="1"/>
    <row r="21064" ht="20" customHeight="1"/>
    <row r="21065" ht="20" customHeight="1"/>
    <row r="21066" ht="20" customHeight="1"/>
    <row r="21067" ht="20" customHeight="1"/>
    <row r="21068" ht="20" customHeight="1"/>
    <row r="21069" ht="20" customHeight="1"/>
    <row r="21070" ht="20" customHeight="1"/>
    <row r="21071" ht="20" customHeight="1"/>
    <row r="21072" ht="20" customHeight="1"/>
    <row r="21073" ht="20" customHeight="1"/>
    <row r="21074" ht="20" customHeight="1"/>
    <row r="21075" ht="20" customHeight="1"/>
    <row r="21076" ht="20" customHeight="1"/>
    <row r="21077" ht="20" customHeight="1"/>
    <row r="21078" ht="20" customHeight="1"/>
    <row r="21079" ht="20" customHeight="1"/>
    <row r="21080" ht="20" customHeight="1"/>
    <row r="21081" ht="20" customHeight="1"/>
    <row r="21082" ht="20" customHeight="1"/>
    <row r="21083" ht="20" customHeight="1"/>
    <row r="21084" ht="20" customHeight="1"/>
    <row r="21085" ht="20" customHeight="1"/>
    <row r="21086" ht="20" customHeight="1"/>
    <row r="21087" ht="20" customHeight="1"/>
    <row r="21088" ht="20" customHeight="1"/>
    <row r="21089" ht="20" customHeight="1"/>
    <row r="21090" ht="20" customHeight="1"/>
    <row r="21091" ht="20" customHeight="1"/>
    <row r="21092" ht="20" customHeight="1"/>
    <row r="21093" ht="20" customHeight="1"/>
    <row r="21094" ht="20" customHeight="1"/>
    <row r="21095" ht="20" customHeight="1"/>
    <row r="21096" ht="20" customHeight="1"/>
    <row r="21097" ht="20" customHeight="1"/>
    <row r="21098" ht="20" customHeight="1"/>
    <row r="21099" ht="20" customHeight="1"/>
    <row r="21100" ht="20" customHeight="1"/>
    <row r="21101" ht="20" customHeight="1"/>
    <row r="21102" ht="20" customHeight="1"/>
    <row r="21103" ht="20" customHeight="1"/>
    <row r="21104" ht="20" customHeight="1"/>
    <row r="21105" ht="20" customHeight="1"/>
    <row r="21106" ht="20" customHeight="1"/>
    <row r="21107" ht="20" customHeight="1"/>
    <row r="21108" ht="20" customHeight="1"/>
    <row r="21109" ht="20" customHeight="1"/>
    <row r="21110" ht="20" customHeight="1"/>
    <row r="21111" ht="20" customHeight="1"/>
    <row r="21112" ht="20" customHeight="1"/>
    <row r="21113" ht="20" customHeight="1"/>
    <row r="21114" ht="20" customHeight="1"/>
    <row r="21115" ht="20" customHeight="1"/>
    <row r="21116" ht="20" customHeight="1"/>
    <row r="21117" ht="20" customHeight="1"/>
    <row r="21118" ht="20" customHeight="1"/>
    <row r="21119" ht="20" customHeight="1"/>
    <row r="21120" ht="20" customHeight="1"/>
    <row r="21121" ht="20" customHeight="1"/>
    <row r="21122" ht="20" customHeight="1"/>
    <row r="21123" ht="20" customHeight="1"/>
    <row r="21124" ht="20" customHeight="1"/>
    <row r="21125" ht="20" customHeight="1"/>
    <row r="21126" ht="20" customHeight="1"/>
    <row r="21127" ht="20" customHeight="1"/>
    <row r="21128" ht="20" customHeight="1"/>
    <row r="21129" ht="20" customHeight="1"/>
    <row r="21130" ht="20" customHeight="1"/>
    <row r="21131" ht="20" customHeight="1"/>
    <row r="21132" ht="20" customHeight="1"/>
    <row r="21133" ht="20" customHeight="1"/>
    <row r="21134" ht="20" customHeight="1"/>
    <row r="21135" ht="20" customHeight="1"/>
    <row r="21136" ht="20" customHeight="1"/>
    <row r="21137" ht="20" customHeight="1"/>
    <row r="21138" ht="20" customHeight="1"/>
    <row r="21139" ht="20" customHeight="1"/>
    <row r="21140" ht="20" customHeight="1"/>
    <row r="21141" ht="20" customHeight="1"/>
    <row r="21142" ht="20" customHeight="1"/>
    <row r="21143" ht="20" customHeight="1"/>
    <row r="21144" ht="20" customHeight="1"/>
    <row r="21145" ht="20" customHeight="1"/>
    <row r="21146" ht="20" customHeight="1"/>
    <row r="21147" ht="20" customHeight="1"/>
    <row r="21148" ht="20" customHeight="1"/>
    <row r="21149" ht="20" customHeight="1"/>
    <row r="21150" ht="20" customHeight="1"/>
    <row r="21151" ht="20" customHeight="1"/>
    <row r="21152" ht="20" customHeight="1"/>
    <row r="21153" ht="20" customHeight="1"/>
    <row r="21154" ht="20" customHeight="1"/>
    <row r="21155" ht="20" customHeight="1"/>
    <row r="21156" ht="20" customHeight="1"/>
    <row r="21157" ht="20" customHeight="1"/>
    <row r="21158" ht="20" customHeight="1"/>
    <row r="21159" ht="20" customHeight="1"/>
    <row r="21160" ht="20" customHeight="1"/>
    <row r="21161" ht="20" customHeight="1"/>
    <row r="21162" ht="20" customHeight="1"/>
    <row r="21163" ht="20" customHeight="1"/>
    <row r="21164" ht="20" customHeight="1"/>
    <row r="21165" ht="20" customHeight="1"/>
    <row r="21166" ht="20" customHeight="1"/>
    <row r="21167" ht="20" customHeight="1"/>
    <row r="21168" ht="20" customHeight="1"/>
    <row r="21169" ht="20" customHeight="1"/>
    <row r="21170" ht="20" customHeight="1"/>
    <row r="21171" ht="20" customHeight="1"/>
    <row r="21172" ht="20" customHeight="1"/>
    <row r="21173" ht="20" customHeight="1"/>
    <row r="21174" ht="20" customHeight="1"/>
    <row r="21175" ht="20" customHeight="1"/>
    <row r="21176" ht="20" customHeight="1"/>
    <row r="21177" ht="20" customHeight="1"/>
    <row r="21178" ht="20" customHeight="1"/>
    <row r="21179" ht="20" customHeight="1"/>
    <row r="21180" ht="20" customHeight="1"/>
    <row r="21181" ht="20" customHeight="1"/>
    <row r="21182" ht="20" customHeight="1"/>
    <row r="21183" ht="20" customHeight="1"/>
    <row r="21184" ht="20" customHeight="1"/>
    <row r="21185" ht="20" customHeight="1"/>
    <row r="21186" ht="20" customHeight="1"/>
    <row r="21187" ht="20" customHeight="1"/>
    <row r="21188" ht="20" customHeight="1"/>
    <row r="21189" ht="20" customHeight="1"/>
    <row r="21190" ht="20" customHeight="1"/>
    <row r="21191" ht="20" customHeight="1"/>
    <row r="21192" ht="20" customHeight="1"/>
    <row r="21193" ht="20" customHeight="1"/>
    <row r="21194" ht="20" customHeight="1"/>
    <row r="21195" ht="20" customHeight="1"/>
    <row r="21196" ht="20" customHeight="1"/>
    <row r="21197" ht="20" customHeight="1"/>
    <row r="21198" ht="20" customHeight="1"/>
    <row r="21199" ht="20" customHeight="1"/>
    <row r="21200" ht="20" customHeight="1"/>
    <row r="21201" ht="20" customHeight="1"/>
    <row r="21202" ht="20" customHeight="1"/>
    <row r="21203" ht="20" customHeight="1"/>
    <row r="21204" ht="20" customHeight="1"/>
    <row r="21205" ht="20" customHeight="1"/>
    <row r="21206" ht="20" customHeight="1"/>
    <row r="21207" ht="20" customHeight="1"/>
    <row r="21208" ht="20" customHeight="1"/>
    <row r="21209" ht="20" customHeight="1"/>
    <row r="21210" ht="20" customHeight="1"/>
    <row r="21211" ht="20" customHeight="1"/>
    <row r="21212" ht="20" customHeight="1"/>
    <row r="21213" ht="20" customHeight="1"/>
    <row r="21214" ht="20" customHeight="1"/>
    <row r="21215" ht="20" customHeight="1"/>
    <row r="21216" ht="20" customHeight="1"/>
    <row r="21217" ht="20" customHeight="1"/>
    <row r="21218" ht="20" customHeight="1"/>
    <row r="21219" ht="20" customHeight="1"/>
    <row r="21220" ht="20" customHeight="1"/>
    <row r="21221" ht="20" customHeight="1"/>
    <row r="21222" ht="20" customHeight="1"/>
    <row r="21223" ht="20" customHeight="1"/>
    <row r="21224" ht="20" customHeight="1"/>
    <row r="21225" ht="20" customHeight="1"/>
    <row r="21226" ht="20" customHeight="1"/>
    <row r="21227" ht="20" customHeight="1"/>
    <row r="21228" ht="20" customHeight="1"/>
    <row r="21229" ht="20" customHeight="1"/>
    <row r="21230" ht="20" customHeight="1"/>
    <row r="21231" ht="20" customHeight="1"/>
    <row r="21232" ht="20" customHeight="1"/>
    <row r="21233" ht="20" customHeight="1"/>
    <row r="21234" ht="20" customHeight="1"/>
    <row r="21235" ht="20" customHeight="1"/>
    <row r="21236" ht="20" customHeight="1"/>
    <row r="21237" ht="20" customHeight="1"/>
    <row r="21238" ht="20" customHeight="1"/>
    <row r="21239" ht="20" customHeight="1"/>
    <row r="21240" ht="20" customHeight="1"/>
    <row r="21241" ht="20" customHeight="1"/>
    <row r="21242" ht="20" customHeight="1"/>
    <row r="21243" ht="20" customHeight="1"/>
    <row r="21244" ht="20" customHeight="1"/>
    <row r="21245" ht="20" customHeight="1"/>
    <row r="21246" ht="20" customHeight="1"/>
    <row r="21247" ht="20" customHeight="1"/>
    <row r="21248" ht="20" customHeight="1"/>
    <row r="21249" ht="20" customHeight="1"/>
    <row r="21250" ht="20" customHeight="1"/>
    <row r="21251" ht="20" customHeight="1"/>
    <row r="21252" ht="20" customHeight="1"/>
    <row r="21253" ht="20" customHeight="1"/>
    <row r="21254" ht="20" customHeight="1"/>
    <row r="21255" ht="20" customHeight="1"/>
    <row r="21256" ht="20" customHeight="1"/>
    <row r="21257" ht="20" customHeight="1"/>
    <row r="21258" ht="20" customHeight="1"/>
    <row r="21259" ht="20" customHeight="1"/>
    <row r="21260" ht="20" customHeight="1"/>
    <row r="21261" ht="20" customHeight="1"/>
    <row r="21262" ht="20" customHeight="1"/>
    <row r="21263" ht="20" customHeight="1"/>
    <row r="21264" ht="20" customHeight="1"/>
    <row r="21265" ht="20" customHeight="1"/>
    <row r="21266" ht="20" customHeight="1"/>
    <row r="21267" ht="20" customHeight="1"/>
    <row r="21268" ht="20" customHeight="1"/>
    <row r="21269" ht="20" customHeight="1"/>
    <row r="21270" ht="20" customHeight="1"/>
    <row r="21271" ht="20" customHeight="1"/>
    <row r="21272" ht="20" customHeight="1"/>
    <row r="21273" ht="20" customHeight="1"/>
    <row r="21274" ht="20" customHeight="1"/>
    <row r="21275" ht="20" customHeight="1"/>
    <row r="21276" ht="20" customHeight="1"/>
    <row r="21277" ht="20" customHeight="1"/>
    <row r="21278" ht="20" customHeight="1"/>
    <row r="21279" ht="20" customHeight="1"/>
    <row r="21280" ht="20" customHeight="1"/>
    <row r="21281" ht="20" customHeight="1"/>
    <row r="21282" ht="20" customHeight="1"/>
    <row r="21283" ht="20" customHeight="1"/>
    <row r="21284" ht="20" customHeight="1"/>
    <row r="21285" ht="20" customHeight="1"/>
    <row r="21286" ht="20" customHeight="1"/>
    <row r="21287" ht="20" customHeight="1"/>
    <row r="21288" ht="20" customHeight="1"/>
    <row r="21289" ht="20" customHeight="1"/>
    <row r="21290" ht="20" customHeight="1"/>
    <row r="21291" ht="20" customHeight="1"/>
    <row r="21292" ht="20" customHeight="1"/>
    <row r="21293" ht="20" customHeight="1"/>
    <row r="21294" ht="20" customHeight="1"/>
    <row r="21295" ht="20" customHeight="1"/>
    <row r="21296" ht="20" customHeight="1"/>
    <row r="21297" ht="20" customHeight="1"/>
    <row r="21298" ht="20" customHeight="1"/>
    <row r="21299" ht="20" customHeight="1"/>
    <row r="21300" ht="20" customHeight="1"/>
    <row r="21301" ht="20" customHeight="1"/>
    <row r="21302" ht="20" customHeight="1"/>
    <row r="21303" ht="20" customHeight="1"/>
    <row r="21304" ht="20" customHeight="1"/>
    <row r="21305" ht="20" customHeight="1"/>
    <row r="21306" ht="20" customHeight="1"/>
    <row r="21307" ht="20" customHeight="1"/>
    <row r="21308" ht="20" customHeight="1"/>
    <row r="21309" ht="20" customHeight="1"/>
    <row r="21310" ht="20" customHeight="1"/>
    <row r="21311" ht="20" customHeight="1"/>
    <row r="21312" ht="20" customHeight="1"/>
    <row r="21313" ht="20" customHeight="1"/>
    <row r="21314" ht="20" customHeight="1"/>
    <row r="21315" ht="20" customHeight="1"/>
    <row r="21316" ht="20" customHeight="1"/>
    <row r="21317" ht="20" customHeight="1"/>
    <row r="21318" ht="20" customHeight="1"/>
    <row r="21319" ht="20" customHeight="1"/>
    <row r="21320" ht="20" customHeight="1"/>
    <row r="21321" ht="20" customHeight="1"/>
    <row r="21322" ht="20" customHeight="1"/>
    <row r="21323" ht="20" customHeight="1"/>
    <row r="21324" ht="20" customHeight="1"/>
    <row r="21325" ht="20" customHeight="1"/>
    <row r="21326" ht="20" customHeight="1"/>
    <row r="21327" ht="20" customHeight="1"/>
    <row r="21328" ht="20" customHeight="1"/>
    <row r="21329" ht="20" customHeight="1"/>
    <row r="21330" ht="20" customHeight="1"/>
    <row r="21331" ht="20" customHeight="1"/>
    <row r="21332" ht="20" customHeight="1"/>
    <row r="21333" ht="20" customHeight="1"/>
    <row r="21334" ht="20" customHeight="1"/>
    <row r="21335" ht="20" customHeight="1"/>
    <row r="21336" ht="20" customHeight="1"/>
    <row r="21337" ht="20" customHeight="1"/>
    <row r="21338" ht="20" customHeight="1"/>
    <row r="21339" ht="20" customHeight="1"/>
    <row r="21340" ht="20" customHeight="1"/>
    <row r="21341" ht="20" customHeight="1"/>
    <row r="21342" ht="20" customHeight="1"/>
    <row r="21343" ht="20" customHeight="1"/>
    <row r="21344" ht="20" customHeight="1"/>
    <row r="21345" ht="20" customHeight="1"/>
    <row r="21346" ht="20" customHeight="1"/>
    <row r="21347" ht="20" customHeight="1"/>
    <row r="21348" ht="20" customHeight="1"/>
    <row r="21349" ht="20" customHeight="1"/>
    <row r="21350" ht="20" customHeight="1"/>
    <row r="21351" ht="20" customHeight="1"/>
    <row r="21352" ht="20" customHeight="1"/>
    <row r="21353" ht="20" customHeight="1"/>
    <row r="21354" ht="20" customHeight="1"/>
    <row r="21355" ht="20" customHeight="1"/>
    <row r="21356" ht="20" customHeight="1"/>
    <row r="21357" ht="20" customHeight="1"/>
    <row r="21358" ht="20" customHeight="1"/>
    <row r="21359" ht="20" customHeight="1"/>
    <row r="21360" ht="20" customHeight="1"/>
    <row r="21361" ht="20" customHeight="1"/>
    <row r="21362" ht="20" customHeight="1"/>
    <row r="21363" ht="20" customHeight="1"/>
    <row r="21364" ht="20" customHeight="1"/>
    <row r="21365" ht="20" customHeight="1"/>
    <row r="21366" ht="20" customHeight="1"/>
    <row r="21367" ht="20" customHeight="1"/>
    <row r="21368" ht="20" customHeight="1"/>
    <row r="21369" ht="20" customHeight="1"/>
    <row r="21370" ht="20" customHeight="1"/>
    <row r="21371" ht="20" customHeight="1"/>
    <row r="21372" ht="20" customHeight="1"/>
    <row r="21373" ht="20" customHeight="1"/>
    <row r="21374" ht="20" customHeight="1"/>
    <row r="21375" ht="20" customHeight="1"/>
    <row r="21376" ht="20" customHeight="1"/>
    <row r="21377" ht="20" customHeight="1"/>
    <row r="21378" ht="20" customHeight="1"/>
    <row r="21379" ht="20" customHeight="1"/>
    <row r="21380" ht="20" customHeight="1"/>
    <row r="21381" ht="20" customHeight="1"/>
    <row r="21382" ht="20" customHeight="1"/>
    <row r="21383" ht="20" customHeight="1"/>
    <row r="21384" ht="20" customHeight="1"/>
    <row r="21385" ht="20" customHeight="1"/>
    <row r="21386" ht="20" customHeight="1"/>
    <row r="21387" ht="20" customHeight="1"/>
    <row r="21388" ht="20" customHeight="1"/>
    <row r="21389" ht="20" customHeight="1"/>
    <row r="21390" ht="20" customHeight="1"/>
    <row r="21391" ht="20" customHeight="1"/>
    <row r="21392" ht="20" customHeight="1"/>
    <row r="21393" ht="20" customHeight="1"/>
    <row r="21394" ht="20" customHeight="1"/>
    <row r="21395" ht="20" customHeight="1"/>
    <row r="21396" ht="20" customHeight="1"/>
    <row r="21397" ht="20" customHeight="1"/>
    <row r="21398" ht="20" customHeight="1"/>
    <row r="21399" ht="20" customHeight="1"/>
    <row r="21400" ht="20" customHeight="1"/>
    <row r="21401" ht="20" customHeight="1"/>
    <row r="21402" ht="20" customHeight="1"/>
    <row r="21403" ht="20" customHeight="1"/>
    <row r="21404" ht="20" customHeight="1"/>
    <row r="21405" ht="20" customHeight="1"/>
    <row r="21406" ht="20" customHeight="1"/>
    <row r="21407" ht="20" customHeight="1"/>
    <row r="21408" ht="20" customHeight="1"/>
    <row r="21409" ht="20" customHeight="1"/>
    <row r="21410" ht="20" customHeight="1"/>
    <row r="21411" ht="20" customHeight="1"/>
    <row r="21412" ht="20" customHeight="1"/>
    <row r="21413" ht="20" customHeight="1"/>
    <row r="21414" ht="20" customHeight="1"/>
    <row r="21415" ht="20" customHeight="1"/>
    <row r="21416" ht="20" customHeight="1"/>
    <row r="21417" ht="20" customHeight="1"/>
    <row r="21418" ht="20" customHeight="1"/>
    <row r="21419" ht="20" customHeight="1"/>
    <row r="21420" ht="20" customHeight="1"/>
    <row r="21421" ht="20" customHeight="1"/>
    <row r="21422" ht="20" customHeight="1"/>
    <row r="21423" ht="20" customHeight="1"/>
    <row r="21424" ht="20" customHeight="1"/>
    <row r="21425" ht="20" customHeight="1"/>
    <row r="21426" ht="20" customHeight="1"/>
    <row r="21427" ht="20" customHeight="1"/>
    <row r="21428" ht="20" customHeight="1"/>
    <row r="21429" ht="20" customHeight="1"/>
    <row r="21430" ht="20" customHeight="1"/>
    <row r="21431" ht="20" customHeight="1"/>
    <row r="21432" ht="20" customHeight="1"/>
    <row r="21433" ht="20" customHeight="1"/>
    <row r="21434" ht="20" customHeight="1"/>
    <row r="21435" ht="20" customHeight="1"/>
    <row r="21436" ht="20" customHeight="1"/>
    <row r="21437" ht="20" customHeight="1"/>
    <row r="21438" ht="20" customHeight="1"/>
    <row r="21439" ht="20" customHeight="1"/>
    <row r="21440" ht="20" customHeight="1"/>
    <row r="21441" ht="20" customHeight="1"/>
    <row r="21442" ht="20" customHeight="1"/>
    <row r="21443" ht="20" customHeight="1"/>
    <row r="21444" ht="20" customHeight="1"/>
    <row r="21445" ht="20" customHeight="1"/>
    <row r="21446" ht="20" customHeight="1"/>
    <row r="21447" ht="20" customHeight="1"/>
    <row r="21448" ht="20" customHeight="1"/>
    <row r="21449" ht="20" customHeight="1"/>
    <row r="21450" ht="20" customHeight="1"/>
    <row r="21451" ht="20" customHeight="1"/>
    <row r="21452" ht="20" customHeight="1"/>
    <row r="21453" ht="20" customHeight="1"/>
    <row r="21454" ht="20" customHeight="1"/>
    <row r="21455" ht="20" customHeight="1"/>
    <row r="21456" ht="20" customHeight="1"/>
    <row r="21457" ht="20" customHeight="1"/>
    <row r="21458" ht="20" customHeight="1"/>
    <row r="21459" ht="20" customHeight="1"/>
    <row r="21460" ht="20" customHeight="1"/>
    <row r="21461" ht="20" customHeight="1"/>
    <row r="21462" ht="20" customHeight="1"/>
    <row r="21463" ht="20" customHeight="1"/>
    <row r="21464" ht="20" customHeight="1"/>
    <row r="21465" ht="20" customHeight="1"/>
    <row r="21466" ht="20" customHeight="1"/>
    <row r="21467" ht="20" customHeight="1"/>
    <row r="21468" ht="20" customHeight="1"/>
    <row r="21469" ht="20" customHeight="1"/>
    <row r="21470" ht="20" customHeight="1"/>
    <row r="21471" ht="20" customHeight="1"/>
    <row r="21472" ht="20" customHeight="1"/>
    <row r="21473" ht="20" customHeight="1"/>
    <row r="21474" ht="20" customHeight="1"/>
    <row r="21475" ht="20" customHeight="1"/>
    <row r="21476" ht="20" customHeight="1"/>
    <row r="21477" ht="20" customHeight="1"/>
    <row r="21478" ht="20" customHeight="1"/>
    <row r="21479" ht="20" customHeight="1"/>
    <row r="21480" ht="20" customHeight="1"/>
    <row r="21481" ht="20" customHeight="1"/>
    <row r="21482" ht="20" customHeight="1"/>
    <row r="21483" ht="20" customHeight="1"/>
    <row r="21484" ht="20" customHeight="1"/>
    <row r="21485" ht="20" customHeight="1"/>
    <row r="21486" ht="20" customHeight="1"/>
    <row r="21487" ht="20" customHeight="1"/>
    <row r="21488" ht="20" customHeight="1"/>
    <row r="21489" ht="20" customHeight="1"/>
    <row r="21490" ht="20" customHeight="1"/>
    <row r="21491" ht="20" customHeight="1"/>
    <row r="21492" ht="20" customHeight="1"/>
    <row r="21493" ht="20" customHeight="1"/>
    <row r="21494" ht="20" customHeight="1"/>
    <row r="21495" ht="20" customHeight="1"/>
    <row r="21496" ht="20" customHeight="1"/>
    <row r="21497" ht="20" customHeight="1"/>
    <row r="21498" ht="20" customHeight="1"/>
    <row r="21499" ht="20" customHeight="1"/>
    <row r="21500" ht="20" customHeight="1"/>
    <row r="21501" ht="20" customHeight="1"/>
    <row r="21502" ht="20" customHeight="1"/>
    <row r="21503" ht="20" customHeight="1"/>
    <row r="21504" ht="20" customHeight="1"/>
    <row r="21505" ht="20" customHeight="1"/>
    <row r="21506" ht="20" customHeight="1"/>
    <row r="21507" ht="20" customHeight="1"/>
    <row r="21508" ht="20" customHeight="1"/>
    <row r="21509" ht="20" customHeight="1"/>
    <row r="21510" ht="20" customHeight="1"/>
    <row r="21511" ht="20" customHeight="1"/>
    <row r="21512" ht="20" customHeight="1"/>
    <row r="21513" ht="20" customHeight="1"/>
    <row r="21514" ht="20" customHeight="1"/>
    <row r="21515" ht="20" customHeight="1"/>
    <row r="21516" ht="20" customHeight="1"/>
    <row r="21517" ht="20" customHeight="1"/>
    <row r="21518" ht="20" customHeight="1"/>
    <row r="21519" ht="20" customHeight="1"/>
    <row r="21520" ht="20" customHeight="1"/>
    <row r="21521" ht="20" customHeight="1"/>
    <row r="21522" ht="20" customHeight="1"/>
    <row r="21523" ht="20" customHeight="1"/>
    <row r="21524" ht="20" customHeight="1"/>
    <row r="21525" ht="20" customHeight="1"/>
    <row r="21526" ht="20" customHeight="1"/>
    <row r="21527" ht="20" customHeight="1"/>
    <row r="21528" ht="20" customHeight="1"/>
    <row r="21529" ht="20" customHeight="1"/>
    <row r="21530" ht="20" customHeight="1"/>
    <row r="21531" ht="20" customHeight="1"/>
    <row r="21532" ht="20" customHeight="1"/>
    <row r="21533" ht="20" customHeight="1"/>
    <row r="21534" ht="20" customHeight="1"/>
    <row r="21535" ht="20" customHeight="1"/>
    <row r="21536" ht="20" customHeight="1"/>
    <row r="21537" ht="20" customHeight="1"/>
    <row r="21538" ht="20" customHeight="1"/>
    <row r="21539" ht="20" customHeight="1"/>
    <row r="21540" ht="20" customHeight="1"/>
    <row r="21541" ht="20" customHeight="1"/>
    <row r="21542" ht="20" customHeight="1"/>
    <row r="21543" ht="20" customHeight="1"/>
    <row r="21544" ht="20" customHeight="1"/>
    <row r="21545" ht="20" customHeight="1"/>
    <row r="21546" ht="20" customHeight="1"/>
    <row r="21547" ht="20" customHeight="1"/>
    <row r="21548" ht="20" customHeight="1"/>
    <row r="21549" ht="20" customHeight="1"/>
    <row r="21550" ht="20" customHeight="1"/>
    <row r="21551" ht="20" customHeight="1"/>
    <row r="21552" ht="20" customHeight="1"/>
    <row r="21553" ht="20" customHeight="1"/>
    <row r="21554" ht="20" customHeight="1"/>
    <row r="21555" ht="20" customHeight="1"/>
    <row r="21556" ht="20" customHeight="1"/>
    <row r="21557" ht="20" customHeight="1"/>
    <row r="21558" ht="20" customHeight="1"/>
    <row r="21559" ht="20" customHeight="1"/>
    <row r="21560" ht="20" customHeight="1"/>
    <row r="21561" ht="20" customHeight="1"/>
    <row r="21562" ht="20" customHeight="1"/>
    <row r="21563" ht="20" customHeight="1"/>
    <row r="21564" ht="20" customHeight="1"/>
    <row r="21565" ht="20" customHeight="1"/>
    <row r="21566" ht="20" customHeight="1"/>
    <row r="21567" ht="20" customHeight="1"/>
    <row r="21568" ht="20" customHeight="1"/>
    <row r="21569" ht="20" customHeight="1"/>
    <row r="21570" ht="20" customHeight="1"/>
    <row r="21571" ht="20" customHeight="1"/>
    <row r="21572" ht="20" customHeight="1"/>
    <row r="21573" ht="20" customHeight="1"/>
    <row r="21574" ht="20" customHeight="1"/>
    <row r="21575" ht="20" customHeight="1"/>
    <row r="21576" ht="20" customHeight="1"/>
    <row r="21577" ht="20" customHeight="1"/>
    <row r="21578" ht="20" customHeight="1"/>
    <row r="21579" ht="20" customHeight="1"/>
    <row r="21580" ht="20" customHeight="1"/>
    <row r="21581" ht="20" customHeight="1"/>
    <row r="21582" ht="20" customHeight="1"/>
    <row r="21583" ht="20" customHeight="1"/>
    <row r="21584" ht="20" customHeight="1"/>
    <row r="21585" ht="20" customHeight="1"/>
    <row r="21586" ht="20" customHeight="1"/>
    <row r="21587" ht="20" customHeight="1"/>
    <row r="21588" ht="20" customHeight="1"/>
    <row r="21589" ht="20" customHeight="1"/>
    <row r="21590" ht="20" customHeight="1"/>
    <row r="21591" ht="20" customHeight="1"/>
    <row r="21592" ht="20" customHeight="1"/>
    <row r="21593" ht="20" customHeight="1"/>
    <row r="21594" ht="20" customHeight="1"/>
    <row r="21595" ht="20" customHeight="1"/>
    <row r="21596" ht="20" customHeight="1"/>
    <row r="21597" ht="20" customHeight="1"/>
    <row r="21598" ht="20" customHeight="1"/>
    <row r="21599" ht="20" customHeight="1"/>
    <row r="21600" ht="20" customHeight="1"/>
    <row r="21601" ht="20" customHeight="1"/>
    <row r="21602" ht="20" customHeight="1"/>
    <row r="21603" ht="20" customHeight="1"/>
    <row r="21604" ht="20" customHeight="1"/>
    <row r="21605" ht="20" customHeight="1"/>
    <row r="21606" ht="20" customHeight="1"/>
    <row r="21607" ht="20" customHeight="1"/>
    <row r="21608" ht="20" customHeight="1"/>
    <row r="21609" ht="20" customHeight="1"/>
    <row r="21610" ht="20" customHeight="1"/>
    <row r="21611" ht="20" customHeight="1"/>
    <row r="21612" ht="20" customHeight="1"/>
    <row r="21613" ht="20" customHeight="1"/>
    <row r="21614" ht="20" customHeight="1"/>
    <row r="21615" ht="20" customHeight="1"/>
    <row r="21616" ht="20" customHeight="1"/>
    <row r="21617" ht="20" customHeight="1"/>
    <row r="21618" ht="20" customHeight="1"/>
    <row r="21619" ht="20" customHeight="1"/>
    <row r="21620" ht="20" customHeight="1"/>
    <row r="21621" ht="20" customHeight="1"/>
    <row r="21622" ht="20" customHeight="1"/>
    <row r="21623" ht="20" customHeight="1"/>
    <row r="21624" ht="20" customHeight="1"/>
    <row r="21625" ht="20" customHeight="1"/>
    <row r="21626" ht="20" customHeight="1"/>
    <row r="21627" ht="20" customHeight="1"/>
    <row r="21628" ht="20" customHeight="1"/>
    <row r="21629" ht="20" customHeight="1"/>
    <row r="21630" ht="20" customHeight="1"/>
    <row r="21631" ht="20" customHeight="1"/>
    <row r="21632" ht="20" customHeight="1"/>
    <row r="21633" ht="20" customHeight="1"/>
    <row r="21634" ht="20" customHeight="1"/>
    <row r="21635" ht="20" customHeight="1"/>
    <row r="21636" ht="20" customHeight="1"/>
    <row r="21637" ht="20" customHeight="1"/>
    <row r="21638" ht="20" customHeight="1"/>
    <row r="21639" ht="20" customHeight="1"/>
    <row r="21640" ht="20" customHeight="1"/>
    <row r="21641" ht="20" customHeight="1"/>
    <row r="21642" ht="20" customHeight="1"/>
    <row r="21643" ht="20" customHeight="1"/>
    <row r="21644" ht="20" customHeight="1"/>
    <row r="21645" ht="20" customHeight="1"/>
    <row r="21646" ht="20" customHeight="1"/>
    <row r="21647" ht="20" customHeight="1"/>
    <row r="21648" ht="20" customHeight="1"/>
    <row r="21649" ht="20" customHeight="1"/>
    <row r="21650" ht="20" customHeight="1"/>
    <row r="21651" ht="20" customHeight="1"/>
    <row r="21652" ht="20" customHeight="1"/>
    <row r="21653" ht="20" customHeight="1"/>
    <row r="21654" ht="20" customHeight="1"/>
    <row r="21655" ht="20" customHeight="1"/>
    <row r="21656" ht="20" customHeight="1"/>
    <row r="21657" ht="20" customHeight="1"/>
    <row r="21658" ht="20" customHeight="1"/>
    <row r="21659" ht="20" customHeight="1"/>
    <row r="21660" ht="20" customHeight="1"/>
    <row r="21661" ht="20" customHeight="1"/>
    <row r="21662" ht="20" customHeight="1"/>
    <row r="21663" ht="20" customHeight="1"/>
    <row r="21664" ht="20" customHeight="1"/>
    <row r="21665" ht="20" customHeight="1"/>
    <row r="21666" ht="20" customHeight="1"/>
    <row r="21667" ht="20" customHeight="1"/>
    <row r="21668" ht="20" customHeight="1"/>
    <row r="21669" ht="20" customHeight="1"/>
    <row r="21670" ht="20" customHeight="1"/>
    <row r="21671" ht="20" customHeight="1"/>
    <row r="21672" ht="20" customHeight="1"/>
    <row r="21673" ht="20" customHeight="1"/>
    <row r="21674" ht="20" customHeight="1"/>
    <row r="21675" ht="20" customHeight="1"/>
    <row r="21676" ht="20" customHeight="1"/>
    <row r="21677" ht="20" customHeight="1"/>
    <row r="21678" ht="20" customHeight="1"/>
    <row r="21679" ht="20" customHeight="1"/>
    <row r="21680" ht="20" customHeight="1"/>
    <row r="21681" ht="20" customHeight="1"/>
    <row r="21682" ht="20" customHeight="1"/>
    <row r="21683" ht="20" customHeight="1"/>
    <row r="21684" ht="20" customHeight="1"/>
    <row r="21685" ht="20" customHeight="1"/>
    <row r="21686" ht="20" customHeight="1"/>
    <row r="21687" ht="20" customHeight="1"/>
    <row r="21688" ht="20" customHeight="1"/>
    <row r="21689" ht="20" customHeight="1"/>
    <row r="21690" ht="20" customHeight="1"/>
    <row r="21691" ht="20" customHeight="1"/>
    <row r="21692" ht="20" customHeight="1"/>
    <row r="21693" ht="20" customHeight="1"/>
    <row r="21694" ht="20" customHeight="1"/>
    <row r="21695" ht="20" customHeight="1"/>
    <row r="21696" ht="20" customHeight="1"/>
    <row r="21697" ht="20" customHeight="1"/>
    <row r="21698" ht="20" customHeight="1"/>
    <row r="21699" ht="20" customHeight="1"/>
    <row r="21700" ht="20" customHeight="1"/>
    <row r="21701" ht="20" customHeight="1"/>
    <row r="21702" ht="20" customHeight="1"/>
    <row r="21703" ht="20" customHeight="1"/>
    <row r="21704" ht="20" customHeight="1"/>
    <row r="21705" ht="20" customHeight="1"/>
    <row r="21706" ht="20" customHeight="1"/>
    <row r="21707" ht="20" customHeight="1"/>
    <row r="21708" ht="20" customHeight="1"/>
    <row r="21709" ht="20" customHeight="1"/>
    <row r="21710" ht="20" customHeight="1"/>
    <row r="21711" ht="20" customHeight="1"/>
    <row r="21712" ht="20" customHeight="1"/>
    <row r="21713" ht="20" customHeight="1"/>
    <row r="21714" ht="20" customHeight="1"/>
    <row r="21715" ht="20" customHeight="1"/>
    <row r="21716" ht="20" customHeight="1"/>
    <row r="21717" ht="20" customHeight="1"/>
    <row r="21718" ht="20" customHeight="1"/>
    <row r="21719" ht="20" customHeight="1"/>
    <row r="21720" ht="20" customHeight="1"/>
    <row r="21721" ht="20" customHeight="1"/>
    <row r="21722" ht="20" customHeight="1"/>
    <row r="21723" ht="20" customHeight="1"/>
    <row r="21724" ht="20" customHeight="1"/>
    <row r="21725" ht="20" customHeight="1"/>
    <row r="21726" ht="20" customHeight="1"/>
    <row r="21727" ht="20" customHeight="1"/>
    <row r="21728" ht="20" customHeight="1"/>
    <row r="21729" ht="20" customHeight="1"/>
    <row r="21730" ht="20" customHeight="1"/>
    <row r="21731" ht="20" customHeight="1"/>
    <row r="21732" ht="20" customHeight="1"/>
    <row r="21733" ht="20" customHeight="1"/>
    <row r="21734" ht="20" customHeight="1"/>
    <row r="21735" ht="20" customHeight="1"/>
    <row r="21736" ht="20" customHeight="1"/>
    <row r="21737" ht="20" customHeight="1"/>
    <row r="21738" ht="20" customHeight="1"/>
    <row r="21739" ht="20" customHeight="1"/>
    <row r="21740" ht="20" customHeight="1"/>
    <row r="21741" ht="20" customHeight="1"/>
    <row r="21742" ht="20" customHeight="1"/>
    <row r="21743" ht="20" customHeight="1"/>
    <row r="21744" ht="20" customHeight="1"/>
    <row r="21745" ht="20" customHeight="1"/>
    <row r="21746" ht="20" customHeight="1"/>
    <row r="21747" ht="20" customHeight="1"/>
    <row r="21748" ht="20" customHeight="1"/>
    <row r="21749" ht="20" customHeight="1"/>
    <row r="21750" ht="20" customHeight="1"/>
    <row r="21751" ht="20" customHeight="1"/>
    <row r="21752" ht="20" customHeight="1"/>
    <row r="21753" ht="20" customHeight="1"/>
    <row r="21754" ht="20" customHeight="1"/>
    <row r="21755" ht="20" customHeight="1"/>
    <row r="21756" ht="20" customHeight="1"/>
    <row r="21757" ht="20" customHeight="1"/>
    <row r="21758" ht="20" customHeight="1"/>
    <row r="21759" ht="20" customHeight="1"/>
    <row r="21760" ht="20" customHeight="1"/>
    <row r="21761" ht="20" customHeight="1"/>
    <row r="21762" ht="20" customHeight="1"/>
    <row r="21763" ht="20" customHeight="1"/>
    <row r="21764" ht="20" customHeight="1"/>
    <row r="21765" ht="20" customHeight="1"/>
    <row r="21766" ht="20" customHeight="1"/>
    <row r="21767" ht="20" customHeight="1"/>
    <row r="21768" ht="20" customHeight="1"/>
    <row r="21769" ht="20" customHeight="1"/>
    <row r="21770" ht="20" customHeight="1"/>
    <row r="21771" ht="20" customHeight="1"/>
    <row r="21772" ht="20" customHeight="1"/>
    <row r="21773" ht="20" customHeight="1"/>
    <row r="21774" ht="20" customHeight="1"/>
    <row r="21775" ht="20" customHeight="1"/>
    <row r="21776" ht="20" customHeight="1"/>
    <row r="21777" ht="20" customHeight="1"/>
    <row r="21778" ht="20" customHeight="1"/>
    <row r="21779" ht="20" customHeight="1"/>
    <row r="21780" ht="20" customHeight="1"/>
    <row r="21781" ht="20" customHeight="1"/>
    <row r="21782" ht="20" customHeight="1"/>
    <row r="21783" ht="20" customHeight="1"/>
    <row r="21784" ht="20" customHeight="1"/>
    <row r="21785" ht="20" customHeight="1"/>
    <row r="21786" ht="20" customHeight="1"/>
    <row r="21787" ht="20" customHeight="1"/>
    <row r="21788" ht="20" customHeight="1"/>
    <row r="21789" ht="20" customHeight="1"/>
    <row r="21790" ht="20" customHeight="1"/>
    <row r="21791" ht="20" customHeight="1"/>
    <row r="21792" ht="20" customHeight="1"/>
    <row r="21793" ht="20" customHeight="1"/>
    <row r="21794" ht="20" customHeight="1"/>
    <row r="21795" ht="20" customHeight="1"/>
    <row r="21796" ht="20" customHeight="1"/>
    <row r="21797" ht="20" customHeight="1"/>
    <row r="21798" ht="20" customHeight="1"/>
    <row r="21799" ht="20" customHeight="1"/>
    <row r="21800" ht="20" customHeight="1"/>
    <row r="21801" ht="20" customHeight="1"/>
    <row r="21802" ht="20" customHeight="1"/>
    <row r="21803" ht="20" customHeight="1"/>
    <row r="21804" ht="20" customHeight="1"/>
    <row r="21805" ht="20" customHeight="1"/>
    <row r="21806" ht="20" customHeight="1"/>
    <row r="21807" ht="20" customHeight="1"/>
    <row r="21808" ht="20" customHeight="1"/>
    <row r="21809" ht="20" customHeight="1"/>
    <row r="21810" ht="20" customHeight="1"/>
    <row r="21811" ht="20" customHeight="1"/>
    <row r="21812" ht="20" customHeight="1"/>
    <row r="21813" ht="20" customHeight="1"/>
    <row r="21814" ht="20" customHeight="1"/>
    <row r="21815" ht="20" customHeight="1"/>
    <row r="21816" ht="20" customHeight="1"/>
    <row r="21817" ht="20" customHeight="1"/>
    <row r="21818" ht="20" customHeight="1"/>
    <row r="21819" ht="20" customHeight="1"/>
    <row r="21820" ht="20" customHeight="1"/>
    <row r="21821" ht="20" customHeight="1"/>
    <row r="21822" ht="20" customHeight="1"/>
    <row r="21823" ht="20" customHeight="1"/>
    <row r="21824" ht="20" customHeight="1"/>
    <row r="21825" ht="20" customHeight="1"/>
    <row r="21826" ht="20" customHeight="1"/>
    <row r="21827" ht="20" customHeight="1"/>
    <row r="21828" ht="20" customHeight="1"/>
    <row r="21829" ht="20" customHeight="1"/>
    <row r="21830" ht="20" customHeight="1"/>
    <row r="21831" ht="20" customHeight="1"/>
    <row r="21832" ht="20" customHeight="1"/>
    <row r="21833" ht="20" customHeight="1"/>
    <row r="21834" ht="20" customHeight="1"/>
    <row r="21835" ht="20" customHeight="1"/>
    <row r="21836" ht="20" customHeight="1"/>
    <row r="21837" ht="20" customHeight="1"/>
    <row r="21838" ht="20" customHeight="1"/>
    <row r="21839" ht="20" customHeight="1"/>
    <row r="21840" ht="20" customHeight="1"/>
    <row r="21841" ht="20" customHeight="1"/>
    <row r="21842" ht="20" customHeight="1"/>
    <row r="21843" ht="20" customHeight="1"/>
    <row r="21844" ht="20" customHeight="1"/>
    <row r="21845" ht="20" customHeight="1"/>
    <row r="21846" ht="20" customHeight="1"/>
    <row r="21847" ht="20" customHeight="1"/>
    <row r="21848" ht="20" customHeight="1"/>
    <row r="21849" ht="20" customHeight="1"/>
    <row r="21850" ht="20" customHeight="1"/>
    <row r="21851" ht="20" customHeight="1"/>
    <row r="21852" ht="20" customHeight="1"/>
    <row r="21853" ht="20" customHeight="1"/>
    <row r="21854" ht="20" customHeight="1"/>
    <row r="21855" ht="20" customHeight="1"/>
    <row r="21856" ht="20" customHeight="1"/>
    <row r="21857" ht="20" customHeight="1"/>
    <row r="21858" ht="20" customHeight="1"/>
    <row r="21859" ht="20" customHeight="1"/>
    <row r="21860" ht="20" customHeight="1"/>
    <row r="21861" ht="20" customHeight="1"/>
    <row r="21862" ht="20" customHeight="1"/>
    <row r="21863" ht="20" customHeight="1"/>
    <row r="21864" ht="20" customHeight="1"/>
    <row r="21865" ht="20" customHeight="1"/>
    <row r="21866" ht="20" customHeight="1"/>
    <row r="21867" ht="20" customHeight="1"/>
    <row r="21868" ht="20" customHeight="1"/>
    <row r="21869" ht="20" customHeight="1"/>
    <row r="21870" ht="20" customHeight="1"/>
    <row r="21871" ht="20" customHeight="1"/>
    <row r="21872" ht="20" customHeight="1"/>
    <row r="21873" ht="20" customHeight="1"/>
    <row r="21874" ht="20" customHeight="1"/>
    <row r="21875" ht="20" customHeight="1"/>
    <row r="21876" ht="20" customHeight="1"/>
    <row r="21877" ht="20" customHeight="1"/>
    <row r="21878" ht="20" customHeight="1"/>
    <row r="21879" ht="20" customHeight="1"/>
    <row r="21880" ht="20" customHeight="1"/>
    <row r="21881" ht="20" customHeight="1"/>
    <row r="21882" ht="20" customHeight="1"/>
    <row r="21883" ht="20" customHeight="1"/>
    <row r="21884" ht="20" customHeight="1"/>
    <row r="21885" ht="20" customHeight="1"/>
    <row r="21886" ht="20" customHeight="1"/>
    <row r="21887" ht="20" customHeight="1"/>
    <row r="21888" ht="20" customHeight="1"/>
    <row r="21889" ht="20" customHeight="1"/>
    <row r="21890" ht="20" customHeight="1"/>
    <row r="21891" ht="20" customHeight="1"/>
    <row r="21892" ht="20" customHeight="1"/>
    <row r="21893" ht="20" customHeight="1"/>
    <row r="21894" ht="20" customHeight="1"/>
    <row r="21895" ht="20" customHeight="1"/>
    <row r="21896" ht="20" customHeight="1"/>
    <row r="21897" ht="20" customHeight="1"/>
    <row r="21898" ht="20" customHeight="1"/>
    <row r="21899" ht="20" customHeight="1"/>
    <row r="21900" ht="20" customHeight="1"/>
    <row r="21901" ht="20" customHeight="1"/>
    <row r="21902" ht="20" customHeight="1"/>
    <row r="21903" ht="20" customHeight="1"/>
    <row r="21904" ht="20" customHeight="1"/>
    <row r="21905" ht="20" customHeight="1"/>
    <row r="21906" ht="20" customHeight="1"/>
    <row r="21907" ht="20" customHeight="1"/>
    <row r="21908" ht="20" customHeight="1"/>
    <row r="21909" ht="20" customHeight="1"/>
    <row r="21910" ht="20" customHeight="1"/>
    <row r="21911" ht="20" customHeight="1"/>
    <row r="21912" ht="20" customHeight="1"/>
    <row r="21913" ht="20" customHeight="1"/>
    <row r="21914" ht="20" customHeight="1"/>
    <row r="21915" ht="20" customHeight="1"/>
    <row r="21916" ht="20" customHeight="1"/>
    <row r="21917" ht="20" customHeight="1"/>
    <row r="21918" ht="20" customHeight="1"/>
    <row r="21919" ht="20" customHeight="1"/>
    <row r="21920" ht="20" customHeight="1"/>
    <row r="21921" ht="20" customHeight="1"/>
    <row r="21922" ht="20" customHeight="1"/>
    <row r="21923" ht="20" customHeight="1"/>
    <row r="21924" ht="20" customHeight="1"/>
    <row r="21925" ht="20" customHeight="1"/>
    <row r="21926" ht="20" customHeight="1"/>
    <row r="21927" ht="20" customHeight="1"/>
    <row r="21928" ht="20" customHeight="1"/>
    <row r="21929" ht="20" customHeight="1"/>
    <row r="21930" ht="20" customHeight="1"/>
    <row r="21931" ht="20" customHeight="1"/>
    <row r="21932" ht="20" customHeight="1"/>
    <row r="21933" ht="20" customHeight="1"/>
    <row r="21934" ht="20" customHeight="1"/>
    <row r="21935" ht="20" customHeight="1"/>
    <row r="21936" ht="20" customHeight="1"/>
    <row r="21937" ht="20" customHeight="1"/>
    <row r="21938" ht="20" customHeight="1"/>
    <row r="21939" ht="20" customHeight="1"/>
    <row r="21940" ht="20" customHeight="1"/>
    <row r="21941" ht="20" customHeight="1"/>
    <row r="21942" ht="20" customHeight="1"/>
    <row r="21943" ht="20" customHeight="1"/>
    <row r="21944" ht="20" customHeight="1"/>
    <row r="21945" ht="20" customHeight="1"/>
    <row r="21946" ht="20" customHeight="1"/>
    <row r="21947" ht="20" customHeight="1"/>
    <row r="21948" ht="20" customHeight="1"/>
    <row r="21949" ht="20" customHeight="1"/>
    <row r="21950" ht="20" customHeight="1"/>
    <row r="21951" ht="20" customHeight="1"/>
    <row r="21952" ht="20" customHeight="1"/>
    <row r="21953" ht="20" customHeight="1"/>
    <row r="21954" ht="20" customHeight="1"/>
    <row r="21955" ht="20" customHeight="1"/>
    <row r="21956" ht="20" customHeight="1"/>
    <row r="21957" ht="20" customHeight="1"/>
    <row r="21958" ht="20" customHeight="1"/>
    <row r="21959" ht="20" customHeight="1"/>
    <row r="21960" ht="20" customHeight="1"/>
    <row r="21961" ht="20" customHeight="1"/>
    <row r="21962" ht="20" customHeight="1"/>
    <row r="21963" ht="20" customHeight="1"/>
    <row r="21964" ht="20" customHeight="1"/>
    <row r="21965" ht="20" customHeight="1"/>
    <row r="21966" ht="20" customHeight="1"/>
    <row r="21967" ht="20" customHeight="1"/>
    <row r="21968" ht="20" customHeight="1"/>
    <row r="21969" ht="20" customHeight="1"/>
    <row r="21970" ht="20" customHeight="1"/>
    <row r="21971" ht="20" customHeight="1"/>
    <row r="21972" ht="20" customHeight="1"/>
    <row r="21973" ht="20" customHeight="1"/>
    <row r="21974" ht="20" customHeight="1"/>
    <row r="21975" ht="20" customHeight="1"/>
    <row r="21976" ht="20" customHeight="1"/>
    <row r="21977" ht="20" customHeight="1"/>
    <row r="21978" ht="20" customHeight="1"/>
    <row r="21979" ht="20" customHeight="1"/>
    <row r="21980" ht="20" customHeight="1"/>
    <row r="21981" ht="20" customHeight="1"/>
    <row r="21982" ht="20" customHeight="1"/>
    <row r="21983" ht="20" customHeight="1"/>
    <row r="21984" ht="20" customHeight="1"/>
    <row r="21985" ht="20" customHeight="1"/>
    <row r="21986" ht="20" customHeight="1"/>
    <row r="21987" ht="20" customHeight="1"/>
    <row r="21988" ht="20" customHeight="1"/>
    <row r="21989" ht="20" customHeight="1"/>
    <row r="21990" ht="20" customHeight="1"/>
    <row r="21991" ht="20" customHeight="1"/>
    <row r="21992" ht="20" customHeight="1"/>
    <row r="21993" ht="20" customHeight="1"/>
    <row r="21994" ht="20" customHeight="1"/>
    <row r="21995" ht="20" customHeight="1"/>
    <row r="21996" ht="20" customHeight="1"/>
    <row r="21997" ht="20" customHeight="1"/>
    <row r="21998" ht="20" customHeight="1"/>
    <row r="21999" ht="20" customHeight="1"/>
    <row r="22000" ht="20" customHeight="1"/>
    <row r="22001" ht="20" customHeight="1"/>
    <row r="22002" ht="20" customHeight="1"/>
    <row r="22003" ht="20" customHeight="1"/>
    <row r="22004" ht="20" customHeight="1"/>
    <row r="22005" ht="20" customHeight="1"/>
    <row r="22006" ht="20" customHeight="1"/>
    <row r="22007" ht="20" customHeight="1"/>
    <row r="22008" ht="20" customHeight="1"/>
    <row r="22009" ht="20" customHeight="1"/>
    <row r="22010" ht="20" customHeight="1"/>
    <row r="22011" ht="20" customHeight="1"/>
    <row r="22012" ht="20" customHeight="1"/>
    <row r="22013" ht="20" customHeight="1"/>
    <row r="22014" ht="20" customHeight="1"/>
    <row r="22015" ht="20" customHeight="1"/>
    <row r="22016" ht="20" customHeight="1"/>
    <row r="22017" ht="20" customHeight="1"/>
    <row r="22018" ht="20" customHeight="1"/>
    <row r="22019" ht="20" customHeight="1"/>
    <row r="22020" ht="20" customHeight="1"/>
    <row r="22021" ht="20" customHeight="1"/>
    <row r="22022" ht="20" customHeight="1"/>
    <row r="22023" ht="20" customHeight="1"/>
    <row r="22024" ht="20" customHeight="1"/>
    <row r="22025" ht="20" customHeight="1"/>
    <row r="22026" ht="20" customHeight="1"/>
    <row r="22027" ht="20" customHeight="1"/>
    <row r="22028" ht="20" customHeight="1"/>
    <row r="22029" ht="20" customHeight="1"/>
    <row r="22030" ht="20" customHeight="1"/>
    <row r="22031" ht="20" customHeight="1"/>
    <row r="22032" ht="20" customHeight="1"/>
    <row r="22033" ht="20" customHeight="1"/>
    <row r="22034" ht="20" customHeight="1"/>
    <row r="22035" ht="20" customHeight="1"/>
    <row r="22036" ht="20" customHeight="1"/>
    <row r="22037" ht="20" customHeight="1"/>
    <row r="22038" ht="20" customHeight="1"/>
    <row r="22039" ht="20" customHeight="1"/>
    <row r="22040" ht="20" customHeight="1"/>
    <row r="22041" ht="20" customHeight="1"/>
    <row r="22042" ht="20" customHeight="1"/>
    <row r="22043" ht="20" customHeight="1"/>
    <row r="22044" ht="20" customHeight="1"/>
    <row r="22045" ht="20" customHeight="1"/>
    <row r="22046" ht="20" customHeight="1"/>
    <row r="22047" ht="20" customHeight="1"/>
    <row r="22048" ht="20" customHeight="1"/>
    <row r="22049" ht="20" customHeight="1"/>
    <row r="22050" ht="20" customHeight="1"/>
    <row r="22051" ht="20" customHeight="1"/>
    <row r="22052" ht="20" customHeight="1"/>
    <row r="22053" ht="20" customHeight="1"/>
    <row r="22054" ht="20" customHeight="1"/>
    <row r="22055" ht="20" customHeight="1"/>
    <row r="22056" ht="20" customHeight="1"/>
    <row r="22057" ht="20" customHeight="1"/>
    <row r="22058" ht="20" customHeight="1"/>
    <row r="22059" ht="20" customHeight="1"/>
    <row r="22060" ht="20" customHeight="1"/>
    <row r="22061" ht="20" customHeight="1"/>
    <row r="22062" ht="20" customHeight="1"/>
    <row r="22063" ht="20" customHeight="1"/>
    <row r="22064" ht="20" customHeight="1"/>
    <row r="22065" ht="20" customHeight="1"/>
    <row r="22066" ht="20" customHeight="1"/>
    <row r="22067" ht="20" customHeight="1"/>
    <row r="22068" ht="20" customHeight="1"/>
    <row r="22069" ht="20" customHeight="1"/>
    <row r="22070" ht="20" customHeight="1"/>
    <row r="22071" ht="20" customHeight="1"/>
    <row r="22072" ht="20" customHeight="1"/>
    <row r="22073" ht="20" customHeight="1"/>
    <row r="22074" ht="20" customHeight="1"/>
    <row r="22075" ht="20" customHeight="1"/>
    <row r="22076" ht="20" customHeight="1"/>
    <row r="22077" ht="20" customHeight="1"/>
    <row r="22078" ht="20" customHeight="1"/>
    <row r="22079" ht="20" customHeight="1"/>
    <row r="22080" ht="20" customHeight="1"/>
    <row r="22081" ht="20" customHeight="1"/>
    <row r="22082" ht="20" customHeight="1"/>
    <row r="22083" ht="20" customHeight="1"/>
    <row r="22084" ht="20" customHeight="1"/>
    <row r="22085" ht="20" customHeight="1"/>
    <row r="22086" ht="20" customHeight="1"/>
    <row r="22087" ht="20" customHeight="1"/>
    <row r="22088" ht="20" customHeight="1"/>
    <row r="22089" ht="20" customHeight="1"/>
    <row r="22090" ht="20" customHeight="1"/>
    <row r="22091" ht="20" customHeight="1"/>
    <row r="22092" ht="20" customHeight="1"/>
    <row r="22093" ht="20" customHeight="1"/>
    <row r="22094" ht="20" customHeight="1"/>
    <row r="22095" ht="20" customHeight="1"/>
    <row r="22096" ht="20" customHeight="1"/>
    <row r="22097" ht="20" customHeight="1"/>
    <row r="22098" ht="20" customHeight="1"/>
    <row r="22099" ht="20" customHeight="1"/>
    <row r="22100" ht="20" customHeight="1"/>
    <row r="22101" ht="20" customHeight="1"/>
    <row r="22102" ht="20" customHeight="1"/>
    <row r="22103" ht="20" customHeight="1"/>
    <row r="22104" ht="20" customHeight="1"/>
    <row r="22105" ht="20" customHeight="1"/>
    <row r="22106" ht="20" customHeight="1"/>
    <row r="22107" ht="20" customHeight="1"/>
    <row r="22108" ht="20" customHeight="1"/>
    <row r="22109" ht="20" customHeight="1"/>
    <row r="22110" ht="20" customHeight="1"/>
    <row r="22111" ht="20" customHeight="1"/>
    <row r="22112" ht="20" customHeight="1"/>
    <row r="22113" ht="20" customHeight="1"/>
    <row r="22114" ht="20" customHeight="1"/>
    <row r="22115" ht="20" customHeight="1"/>
    <row r="22116" ht="20" customHeight="1"/>
    <row r="22117" ht="20" customHeight="1"/>
    <row r="22118" ht="20" customHeight="1"/>
    <row r="22119" ht="20" customHeight="1"/>
    <row r="22120" ht="20" customHeight="1"/>
    <row r="22121" ht="20" customHeight="1"/>
    <row r="22122" ht="20" customHeight="1"/>
    <row r="22123" ht="20" customHeight="1"/>
    <row r="22124" ht="20" customHeight="1"/>
    <row r="22125" ht="20" customHeight="1"/>
    <row r="22126" ht="20" customHeight="1"/>
    <row r="22127" ht="20" customHeight="1"/>
    <row r="22128" ht="20" customHeight="1"/>
    <row r="22129" ht="20" customHeight="1"/>
    <row r="22130" ht="20" customHeight="1"/>
    <row r="22131" ht="20" customHeight="1"/>
    <row r="22132" ht="20" customHeight="1"/>
    <row r="22133" ht="20" customHeight="1"/>
    <row r="22134" ht="20" customHeight="1"/>
    <row r="22135" ht="20" customHeight="1"/>
    <row r="22136" ht="20" customHeight="1"/>
    <row r="22137" ht="20" customHeight="1"/>
    <row r="22138" ht="20" customHeight="1"/>
    <row r="22139" ht="20" customHeight="1"/>
    <row r="22140" ht="20" customHeight="1"/>
    <row r="22141" ht="20" customHeight="1"/>
    <row r="22142" ht="20" customHeight="1"/>
    <row r="22143" ht="20" customHeight="1"/>
    <row r="22144" ht="20" customHeight="1"/>
    <row r="22145" ht="20" customHeight="1"/>
    <row r="22146" ht="20" customHeight="1"/>
    <row r="22147" ht="20" customHeight="1"/>
    <row r="22148" ht="20" customHeight="1"/>
    <row r="22149" ht="20" customHeight="1"/>
    <row r="22150" ht="20" customHeight="1"/>
    <row r="22151" ht="20" customHeight="1"/>
    <row r="22152" ht="20" customHeight="1"/>
    <row r="22153" ht="20" customHeight="1"/>
    <row r="22154" ht="20" customHeight="1"/>
    <row r="22155" ht="20" customHeight="1"/>
    <row r="22156" ht="20" customHeight="1"/>
    <row r="22157" ht="20" customHeight="1"/>
    <row r="22158" ht="20" customHeight="1"/>
    <row r="22159" ht="20" customHeight="1"/>
    <row r="22160" ht="20" customHeight="1"/>
    <row r="22161" ht="20" customHeight="1"/>
    <row r="22162" ht="20" customHeight="1"/>
    <row r="22163" ht="20" customHeight="1"/>
    <row r="22164" ht="20" customHeight="1"/>
    <row r="22165" ht="20" customHeight="1"/>
    <row r="22166" ht="20" customHeight="1"/>
    <row r="22167" ht="20" customHeight="1"/>
    <row r="22168" ht="20" customHeight="1"/>
    <row r="22169" ht="20" customHeight="1"/>
    <row r="22170" ht="20" customHeight="1"/>
    <row r="22171" ht="20" customHeight="1"/>
    <row r="22172" ht="20" customHeight="1"/>
    <row r="22173" ht="20" customHeight="1"/>
    <row r="22174" ht="20" customHeight="1"/>
    <row r="22175" ht="20" customHeight="1"/>
    <row r="22176" ht="20" customHeight="1"/>
    <row r="22177" ht="20" customHeight="1"/>
    <row r="22178" ht="20" customHeight="1"/>
    <row r="22179" ht="20" customHeight="1"/>
    <row r="22180" ht="20" customHeight="1"/>
    <row r="22181" ht="20" customHeight="1"/>
    <row r="22182" ht="20" customHeight="1"/>
    <row r="22183" ht="20" customHeight="1"/>
    <row r="22184" ht="20" customHeight="1"/>
    <row r="22185" ht="20" customHeight="1"/>
    <row r="22186" ht="20" customHeight="1"/>
    <row r="22187" ht="20" customHeight="1"/>
    <row r="22188" ht="20" customHeight="1"/>
    <row r="22189" ht="20" customHeight="1"/>
    <row r="22190" ht="20" customHeight="1"/>
    <row r="22191" ht="20" customHeight="1"/>
    <row r="22192" ht="20" customHeight="1"/>
    <row r="22193" ht="20" customHeight="1"/>
    <row r="22194" ht="20" customHeight="1"/>
    <row r="22195" ht="20" customHeight="1"/>
    <row r="22196" ht="20" customHeight="1"/>
    <row r="22197" ht="20" customHeight="1"/>
    <row r="22198" ht="20" customHeight="1"/>
    <row r="22199" ht="20" customHeight="1"/>
    <row r="22200" ht="20" customHeight="1"/>
    <row r="22201" ht="20" customHeight="1"/>
    <row r="22202" ht="20" customHeight="1"/>
    <row r="22203" ht="20" customHeight="1"/>
    <row r="22204" ht="20" customHeight="1"/>
    <row r="22205" ht="20" customHeight="1"/>
    <row r="22206" ht="20" customHeight="1"/>
    <row r="22207" ht="20" customHeight="1"/>
    <row r="22208" ht="20" customHeight="1"/>
    <row r="22209" ht="20" customHeight="1"/>
    <row r="22210" ht="20" customHeight="1"/>
    <row r="22211" ht="20" customHeight="1"/>
    <row r="22212" ht="20" customHeight="1"/>
    <row r="22213" ht="20" customHeight="1"/>
    <row r="22214" ht="20" customHeight="1"/>
    <row r="22215" ht="20" customHeight="1"/>
    <row r="22216" ht="20" customHeight="1"/>
    <row r="22217" ht="20" customHeight="1"/>
    <row r="22218" ht="20" customHeight="1"/>
    <row r="22219" ht="20" customHeight="1"/>
    <row r="22220" ht="20" customHeight="1"/>
    <row r="22221" ht="20" customHeight="1"/>
    <row r="22222" ht="20" customHeight="1"/>
    <row r="22223" ht="20" customHeight="1"/>
    <row r="22224" ht="20" customHeight="1"/>
    <row r="22225" ht="20" customHeight="1"/>
    <row r="22226" ht="20" customHeight="1"/>
    <row r="22227" ht="20" customHeight="1"/>
    <row r="22228" ht="20" customHeight="1"/>
    <row r="22229" ht="20" customHeight="1"/>
    <row r="22230" ht="20" customHeight="1"/>
    <row r="22231" ht="20" customHeight="1"/>
    <row r="22232" ht="20" customHeight="1"/>
    <row r="22233" ht="20" customHeight="1"/>
    <row r="22234" ht="20" customHeight="1"/>
    <row r="22235" ht="20" customHeight="1"/>
    <row r="22236" ht="20" customHeight="1"/>
    <row r="22237" ht="20" customHeight="1"/>
    <row r="22238" ht="20" customHeight="1"/>
    <row r="22239" ht="20" customHeight="1"/>
    <row r="22240" ht="20" customHeight="1"/>
    <row r="22241" ht="20" customHeight="1"/>
    <row r="22242" ht="20" customHeight="1"/>
    <row r="22243" ht="20" customHeight="1"/>
    <row r="22244" ht="20" customHeight="1"/>
    <row r="22245" ht="20" customHeight="1"/>
    <row r="22246" ht="20" customHeight="1"/>
    <row r="22247" ht="20" customHeight="1"/>
    <row r="22248" ht="20" customHeight="1"/>
    <row r="22249" ht="20" customHeight="1"/>
    <row r="22250" ht="20" customHeight="1"/>
    <row r="22251" ht="20" customHeight="1"/>
    <row r="22252" ht="20" customHeight="1"/>
    <row r="22253" ht="20" customHeight="1"/>
    <row r="22254" ht="20" customHeight="1"/>
    <row r="22255" ht="20" customHeight="1"/>
    <row r="22256" ht="20" customHeight="1"/>
    <row r="22257" ht="20" customHeight="1"/>
    <row r="22258" ht="20" customHeight="1"/>
    <row r="22259" ht="20" customHeight="1"/>
    <row r="22260" ht="20" customHeight="1"/>
    <row r="22261" ht="20" customHeight="1"/>
    <row r="22262" ht="20" customHeight="1"/>
    <row r="22263" ht="20" customHeight="1"/>
    <row r="22264" ht="20" customHeight="1"/>
    <row r="22265" ht="20" customHeight="1"/>
    <row r="22266" ht="20" customHeight="1"/>
    <row r="22267" ht="20" customHeight="1"/>
    <row r="22268" ht="20" customHeight="1"/>
    <row r="22269" ht="20" customHeight="1"/>
    <row r="22270" ht="20" customHeight="1"/>
    <row r="22271" ht="20" customHeight="1"/>
    <row r="22272" ht="20" customHeight="1"/>
    <row r="22273" ht="20" customHeight="1"/>
    <row r="22274" ht="20" customHeight="1"/>
    <row r="22275" ht="20" customHeight="1"/>
    <row r="22276" ht="20" customHeight="1"/>
    <row r="22277" ht="20" customHeight="1"/>
    <row r="22278" ht="20" customHeight="1"/>
    <row r="22279" ht="20" customHeight="1"/>
    <row r="22280" ht="20" customHeight="1"/>
    <row r="22281" ht="20" customHeight="1"/>
    <row r="22282" ht="20" customHeight="1"/>
    <row r="22283" ht="20" customHeight="1"/>
    <row r="22284" ht="20" customHeight="1"/>
    <row r="22285" ht="20" customHeight="1"/>
    <row r="22286" ht="20" customHeight="1"/>
    <row r="22287" ht="20" customHeight="1"/>
    <row r="22288" ht="20" customHeight="1"/>
    <row r="22289" ht="20" customHeight="1"/>
    <row r="22290" ht="20" customHeight="1"/>
    <row r="22291" ht="20" customHeight="1"/>
    <row r="22292" ht="20" customHeight="1"/>
    <row r="22293" ht="20" customHeight="1"/>
    <row r="22294" ht="20" customHeight="1"/>
    <row r="22295" ht="20" customHeight="1"/>
    <row r="22296" ht="20" customHeight="1"/>
    <row r="22297" ht="20" customHeight="1"/>
    <row r="22298" ht="20" customHeight="1"/>
    <row r="22299" ht="20" customHeight="1"/>
    <row r="22300" ht="20" customHeight="1"/>
    <row r="22301" ht="20" customHeight="1"/>
    <row r="22302" ht="20" customHeight="1"/>
    <row r="22303" ht="20" customHeight="1"/>
    <row r="22304" ht="20" customHeight="1"/>
    <row r="22305" ht="20" customHeight="1"/>
    <row r="22306" ht="20" customHeight="1"/>
    <row r="22307" ht="20" customHeight="1"/>
    <row r="22308" ht="20" customHeight="1"/>
    <row r="22309" ht="20" customHeight="1"/>
    <row r="22310" ht="20" customHeight="1"/>
    <row r="22311" ht="20" customHeight="1"/>
    <row r="22312" ht="20" customHeight="1"/>
    <row r="22313" ht="20" customHeight="1"/>
    <row r="22314" ht="20" customHeight="1"/>
    <row r="22315" ht="20" customHeight="1"/>
    <row r="22316" ht="20" customHeight="1"/>
    <row r="22317" ht="20" customHeight="1"/>
    <row r="22318" ht="20" customHeight="1"/>
    <row r="22319" ht="20" customHeight="1"/>
    <row r="22320" ht="20" customHeight="1"/>
    <row r="22321" ht="20" customHeight="1"/>
    <row r="22322" ht="20" customHeight="1"/>
    <row r="22323" ht="20" customHeight="1"/>
    <row r="22324" ht="20" customHeight="1"/>
    <row r="22325" ht="20" customHeight="1"/>
    <row r="22326" ht="20" customHeight="1"/>
    <row r="22327" ht="20" customHeight="1"/>
    <row r="22328" ht="20" customHeight="1"/>
    <row r="22329" ht="20" customHeight="1"/>
    <row r="22330" ht="20" customHeight="1"/>
    <row r="22331" ht="20" customHeight="1"/>
    <row r="22332" ht="20" customHeight="1"/>
    <row r="22333" ht="20" customHeight="1"/>
    <row r="22334" ht="20" customHeight="1"/>
    <row r="22335" ht="20" customHeight="1"/>
    <row r="22336" ht="20" customHeight="1"/>
    <row r="22337" ht="20" customHeight="1"/>
    <row r="22338" ht="20" customHeight="1"/>
    <row r="22339" ht="20" customHeight="1"/>
    <row r="22340" ht="20" customHeight="1"/>
    <row r="22341" ht="20" customHeight="1"/>
    <row r="22342" ht="20" customHeight="1"/>
    <row r="22343" ht="20" customHeight="1"/>
    <row r="22344" ht="20" customHeight="1"/>
    <row r="22345" ht="20" customHeight="1"/>
    <row r="22346" ht="20" customHeight="1"/>
    <row r="22347" ht="20" customHeight="1"/>
    <row r="22348" ht="20" customHeight="1"/>
    <row r="22349" ht="20" customHeight="1"/>
    <row r="22350" ht="20" customHeight="1"/>
    <row r="22351" ht="20" customHeight="1"/>
    <row r="22352" ht="20" customHeight="1"/>
    <row r="22353" ht="20" customHeight="1"/>
    <row r="22354" ht="20" customHeight="1"/>
    <row r="22355" ht="20" customHeight="1"/>
    <row r="22356" ht="20" customHeight="1"/>
    <row r="22357" ht="20" customHeight="1"/>
    <row r="22358" ht="20" customHeight="1"/>
    <row r="22359" ht="20" customHeight="1"/>
    <row r="22360" ht="20" customHeight="1"/>
    <row r="22361" ht="20" customHeight="1"/>
    <row r="22362" ht="20" customHeight="1"/>
    <row r="22363" ht="20" customHeight="1"/>
    <row r="22364" ht="20" customHeight="1"/>
    <row r="22365" ht="20" customHeight="1"/>
    <row r="22366" ht="20" customHeight="1"/>
    <row r="22367" ht="20" customHeight="1"/>
    <row r="22368" ht="20" customHeight="1"/>
    <row r="22369" ht="20" customHeight="1"/>
    <row r="22370" ht="20" customHeight="1"/>
    <row r="22371" ht="20" customHeight="1"/>
    <row r="22372" ht="20" customHeight="1"/>
    <row r="22373" ht="20" customHeight="1"/>
    <row r="22374" ht="20" customHeight="1"/>
    <row r="22375" ht="20" customHeight="1"/>
    <row r="22376" ht="20" customHeight="1"/>
    <row r="22377" ht="20" customHeight="1"/>
    <row r="22378" ht="20" customHeight="1"/>
    <row r="22379" ht="20" customHeight="1"/>
    <row r="22380" ht="20" customHeight="1"/>
    <row r="22381" ht="20" customHeight="1"/>
    <row r="22382" ht="20" customHeight="1"/>
    <row r="22383" ht="20" customHeight="1"/>
    <row r="22384" ht="20" customHeight="1"/>
    <row r="22385" ht="20" customHeight="1"/>
    <row r="22386" ht="20" customHeight="1"/>
    <row r="22387" ht="20" customHeight="1"/>
    <row r="22388" ht="20" customHeight="1"/>
    <row r="22389" ht="20" customHeight="1"/>
    <row r="22390" ht="20" customHeight="1"/>
    <row r="22391" ht="20" customHeight="1"/>
    <row r="22392" ht="20" customHeight="1"/>
    <row r="22393" ht="20" customHeight="1"/>
    <row r="22394" ht="20" customHeight="1"/>
    <row r="22395" ht="20" customHeight="1"/>
    <row r="22396" ht="20" customHeight="1"/>
    <row r="22397" ht="20" customHeight="1"/>
    <row r="22398" ht="20" customHeight="1"/>
    <row r="22399" ht="20" customHeight="1"/>
    <row r="22400" ht="20" customHeight="1"/>
    <row r="22401" ht="20" customHeight="1"/>
    <row r="22402" ht="20" customHeight="1"/>
    <row r="22403" ht="20" customHeight="1"/>
    <row r="22404" ht="20" customHeight="1"/>
    <row r="22405" ht="20" customHeight="1"/>
    <row r="22406" ht="20" customHeight="1"/>
    <row r="22407" ht="20" customHeight="1"/>
    <row r="22408" ht="20" customHeight="1"/>
    <row r="22409" ht="20" customHeight="1"/>
    <row r="22410" ht="20" customHeight="1"/>
    <row r="22411" ht="20" customHeight="1"/>
    <row r="22412" ht="20" customHeight="1"/>
    <row r="22413" ht="20" customHeight="1"/>
    <row r="22414" ht="20" customHeight="1"/>
    <row r="22415" ht="20" customHeight="1"/>
    <row r="22416" ht="20" customHeight="1"/>
    <row r="22417" ht="20" customHeight="1"/>
    <row r="22418" ht="20" customHeight="1"/>
    <row r="22419" ht="20" customHeight="1"/>
    <row r="22420" ht="20" customHeight="1"/>
    <row r="22421" ht="20" customHeight="1"/>
    <row r="22422" ht="20" customHeight="1"/>
    <row r="22423" ht="20" customHeight="1"/>
    <row r="22424" ht="20" customHeight="1"/>
    <row r="22425" ht="20" customHeight="1"/>
    <row r="22426" ht="20" customHeight="1"/>
    <row r="22427" ht="20" customHeight="1"/>
    <row r="22428" ht="20" customHeight="1"/>
    <row r="22429" ht="20" customHeight="1"/>
    <row r="22430" ht="20" customHeight="1"/>
    <row r="22431" ht="20" customHeight="1"/>
    <row r="22432" ht="20" customHeight="1"/>
    <row r="22433" ht="20" customHeight="1"/>
    <row r="22434" ht="20" customHeight="1"/>
    <row r="22435" ht="20" customHeight="1"/>
    <row r="22436" ht="20" customHeight="1"/>
    <row r="22437" ht="20" customHeight="1"/>
    <row r="22438" ht="20" customHeight="1"/>
    <row r="22439" ht="20" customHeight="1"/>
    <row r="22440" ht="20" customHeight="1"/>
    <row r="22441" ht="20" customHeight="1"/>
    <row r="22442" ht="20" customHeight="1"/>
    <row r="22443" ht="20" customHeight="1"/>
    <row r="22444" ht="20" customHeight="1"/>
    <row r="22445" ht="20" customHeight="1"/>
    <row r="22446" ht="20" customHeight="1"/>
    <row r="22447" ht="20" customHeight="1"/>
    <row r="22448" ht="20" customHeight="1"/>
    <row r="22449" ht="20" customHeight="1"/>
    <row r="22450" ht="20" customHeight="1"/>
    <row r="22451" ht="20" customHeight="1"/>
    <row r="22452" ht="20" customHeight="1"/>
    <row r="22453" ht="20" customHeight="1"/>
    <row r="22454" ht="20" customHeight="1"/>
    <row r="22455" ht="20" customHeight="1"/>
    <row r="22456" ht="20" customHeight="1"/>
    <row r="22457" ht="20" customHeight="1"/>
    <row r="22458" ht="20" customHeight="1"/>
    <row r="22459" ht="20" customHeight="1"/>
    <row r="22460" ht="20" customHeight="1"/>
    <row r="22461" ht="20" customHeight="1"/>
    <row r="22462" ht="20" customHeight="1"/>
    <row r="22463" ht="20" customHeight="1"/>
    <row r="22464" ht="20" customHeight="1"/>
    <row r="22465" ht="20" customHeight="1"/>
    <row r="22466" ht="20" customHeight="1"/>
    <row r="22467" ht="20" customHeight="1"/>
    <row r="22468" ht="20" customHeight="1"/>
    <row r="22469" ht="20" customHeight="1"/>
    <row r="22470" ht="20" customHeight="1"/>
    <row r="22471" ht="20" customHeight="1"/>
    <row r="22472" ht="20" customHeight="1"/>
    <row r="22473" ht="20" customHeight="1"/>
    <row r="22474" ht="20" customHeight="1"/>
    <row r="22475" ht="20" customHeight="1"/>
    <row r="22476" ht="20" customHeight="1"/>
    <row r="22477" ht="20" customHeight="1"/>
    <row r="22478" ht="20" customHeight="1"/>
    <row r="22479" ht="20" customHeight="1"/>
    <row r="22480" ht="20" customHeight="1"/>
    <row r="22481" ht="20" customHeight="1"/>
    <row r="22482" ht="20" customHeight="1"/>
    <row r="22483" ht="20" customHeight="1"/>
    <row r="22484" ht="20" customHeight="1"/>
    <row r="22485" ht="20" customHeight="1"/>
    <row r="22486" ht="20" customHeight="1"/>
    <row r="22487" ht="20" customHeight="1"/>
    <row r="22488" ht="20" customHeight="1"/>
    <row r="22489" ht="20" customHeight="1"/>
    <row r="22490" ht="20" customHeight="1"/>
    <row r="22491" ht="20" customHeight="1"/>
    <row r="22492" ht="20" customHeight="1"/>
    <row r="22493" ht="20" customHeight="1"/>
    <row r="22494" ht="20" customHeight="1"/>
    <row r="22495" ht="20" customHeight="1"/>
    <row r="22496" ht="20" customHeight="1"/>
    <row r="22497" ht="20" customHeight="1"/>
    <row r="22498" ht="20" customHeight="1"/>
    <row r="22499" ht="20" customHeight="1"/>
    <row r="22500" ht="20" customHeight="1"/>
    <row r="22501" ht="20" customHeight="1"/>
    <row r="22502" ht="20" customHeight="1"/>
    <row r="22503" ht="20" customHeight="1"/>
    <row r="22504" ht="20" customHeight="1"/>
    <row r="22505" ht="20" customHeight="1"/>
    <row r="22506" ht="20" customHeight="1"/>
    <row r="22507" ht="20" customHeight="1"/>
    <row r="22508" ht="20" customHeight="1"/>
    <row r="22509" ht="20" customHeight="1"/>
    <row r="22510" ht="20" customHeight="1"/>
    <row r="22511" ht="20" customHeight="1"/>
    <row r="22512" ht="20" customHeight="1"/>
    <row r="22513" ht="20" customHeight="1"/>
    <row r="22514" ht="20" customHeight="1"/>
    <row r="22515" ht="20" customHeight="1"/>
    <row r="22516" ht="20" customHeight="1"/>
    <row r="22517" ht="20" customHeight="1"/>
    <row r="22518" ht="20" customHeight="1"/>
    <row r="22519" ht="20" customHeight="1"/>
    <row r="22520" ht="20" customHeight="1"/>
    <row r="22521" ht="20" customHeight="1"/>
    <row r="22522" ht="20" customHeight="1"/>
    <row r="22523" ht="20" customHeight="1"/>
    <row r="22524" ht="20" customHeight="1"/>
    <row r="22525" ht="20" customHeight="1"/>
    <row r="22526" ht="20" customHeight="1"/>
    <row r="22527" ht="20" customHeight="1"/>
    <row r="22528" ht="20" customHeight="1"/>
    <row r="22529" ht="20" customHeight="1"/>
    <row r="22530" ht="20" customHeight="1"/>
    <row r="22531" ht="20" customHeight="1"/>
    <row r="22532" ht="20" customHeight="1"/>
    <row r="22533" ht="20" customHeight="1"/>
    <row r="22534" ht="20" customHeight="1"/>
    <row r="22535" ht="20" customHeight="1"/>
    <row r="22536" ht="20" customHeight="1"/>
    <row r="22537" ht="20" customHeight="1"/>
    <row r="22538" ht="20" customHeight="1"/>
    <row r="22539" ht="20" customHeight="1"/>
    <row r="22540" ht="20" customHeight="1"/>
    <row r="22541" ht="20" customHeight="1"/>
    <row r="22542" ht="20" customHeight="1"/>
    <row r="22543" ht="20" customHeight="1"/>
    <row r="22544" ht="20" customHeight="1"/>
    <row r="22545" ht="20" customHeight="1"/>
    <row r="22546" ht="20" customHeight="1"/>
    <row r="22547" ht="20" customHeight="1"/>
    <row r="22548" ht="20" customHeight="1"/>
    <row r="22549" ht="20" customHeight="1"/>
    <row r="22550" ht="20" customHeight="1"/>
    <row r="22551" ht="20" customHeight="1"/>
    <row r="22552" ht="20" customHeight="1"/>
    <row r="22553" ht="20" customHeight="1"/>
    <row r="22554" ht="20" customHeight="1"/>
    <row r="22555" ht="20" customHeight="1"/>
    <row r="22556" ht="20" customHeight="1"/>
    <row r="22557" ht="20" customHeight="1"/>
    <row r="22558" ht="20" customHeight="1"/>
    <row r="22559" ht="20" customHeight="1"/>
    <row r="22560" ht="20" customHeight="1"/>
    <row r="22561" ht="20" customHeight="1"/>
    <row r="22562" ht="20" customHeight="1"/>
    <row r="22563" ht="20" customHeight="1"/>
    <row r="22564" ht="20" customHeight="1"/>
    <row r="22565" ht="20" customHeight="1"/>
    <row r="22566" ht="20" customHeight="1"/>
    <row r="22567" ht="20" customHeight="1"/>
    <row r="22568" ht="20" customHeight="1"/>
    <row r="22569" ht="20" customHeight="1"/>
    <row r="22570" ht="20" customHeight="1"/>
    <row r="22571" ht="20" customHeight="1"/>
    <row r="22572" ht="20" customHeight="1"/>
    <row r="22573" ht="20" customHeight="1"/>
    <row r="22574" ht="20" customHeight="1"/>
    <row r="22575" ht="20" customHeight="1"/>
    <row r="22576" ht="20" customHeight="1"/>
    <row r="22577" ht="20" customHeight="1"/>
    <row r="22578" ht="20" customHeight="1"/>
    <row r="22579" ht="20" customHeight="1"/>
    <row r="22580" ht="20" customHeight="1"/>
    <row r="22581" ht="20" customHeight="1"/>
    <row r="22582" ht="20" customHeight="1"/>
    <row r="22583" ht="20" customHeight="1"/>
    <row r="22584" ht="20" customHeight="1"/>
    <row r="22585" ht="20" customHeight="1"/>
    <row r="22586" ht="20" customHeight="1"/>
    <row r="22587" ht="20" customHeight="1"/>
    <row r="22588" ht="20" customHeight="1"/>
    <row r="22589" ht="20" customHeight="1"/>
    <row r="22590" ht="20" customHeight="1"/>
    <row r="22591" ht="20" customHeight="1"/>
    <row r="22592" ht="20" customHeight="1"/>
    <row r="22593" ht="20" customHeight="1"/>
    <row r="22594" ht="20" customHeight="1"/>
    <row r="22595" ht="20" customHeight="1"/>
    <row r="22596" ht="20" customHeight="1"/>
    <row r="22597" ht="20" customHeight="1"/>
    <row r="22598" ht="20" customHeight="1"/>
    <row r="22599" ht="20" customHeight="1"/>
    <row r="22600" ht="20" customHeight="1"/>
    <row r="22601" ht="20" customHeight="1"/>
    <row r="22602" ht="20" customHeight="1"/>
    <row r="22603" ht="20" customHeight="1"/>
    <row r="22604" ht="20" customHeight="1"/>
    <row r="22605" ht="20" customHeight="1"/>
    <row r="22606" ht="20" customHeight="1"/>
    <row r="22607" ht="20" customHeight="1"/>
    <row r="22608" ht="20" customHeight="1"/>
    <row r="22609" ht="20" customHeight="1"/>
    <row r="22610" ht="20" customHeight="1"/>
    <row r="22611" ht="20" customHeight="1"/>
    <row r="22612" ht="20" customHeight="1"/>
    <row r="22613" ht="20" customHeight="1"/>
    <row r="22614" ht="20" customHeight="1"/>
    <row r="22615" ht="20" customHeight="1"/>
    <row r="22616" ht="20" customHeight="1"/>
    <row r="22617" ht="20" customHeight="1"/>
    <row r="22618" ht="20" customHeight="1"/>
    <row r="22619" ht="20" customHeight="1"/>
    <row r="22620" ht="20" customHeight="1"/>
    <row r="22621" ht="20" customHeight="1"/>
    <row r="22622" ht="20" customHeight="1"/>
    <row r="22623" ht="20" customHeight="1"/>
    <row r="22624" ht="20" customHeight="1"/>
    <row r="22625" ht="20" customHeight="1"/>
    <row r="22626" ht="20" customHeight="1"/>
    <row r="22627" ht="20" customHeight="1"/>
    <row r="22628" ht="20" customHeight="1"/>
    <row r="22629" ht="20" customHeight="1"/>
    <row r="22630" ht="20" customHeight="1"/>
    <row r="22631" ht="20" customHeight="1"/>
    <row r="22632" ht="20" customHeight="1"/>
    <row r="22633" ht="20" customHeight="1"/>
    <row r="22634" ht="20" customHeight="1"/>
    <row r="22635" ht="20" customHeight="1"/>
    <row r="22636" ht="20" customHeight="1"/>
    <row r="22637" ht="20" customHeight="1"/>
    <row r="22638" ht="20" customHeight="1"/>
    <row r="22639" ht="20" customHeight="1"/>
    <row r="22640" ht="20" customHeight="1"/>
    <row r="22641" ht="20" customHeight="1"/>
    <row r="22642" ht="20" customHeight="1"/>
    <row r="22643" ht="20" customHeight="1"/>
    <row r="22644" ht="20" customHeight="1"/>
    <row r="22645" ht="20" customHeight="1"/>
    <row r="22646" ht="20" customHeight="1"/>
    <row r="22647" ht="20" customHeight="1"/>
    <row r="22648" ht="20" customHeight="1"/>
    <row r="22649" ht="20" customHeight="1"/>
    <row r="22650" ht="20" customHeight="1"/>
    <row r="22651" ht="20" customHeight="1"/>
    <row r="22652" ht="20" customHeight="1"/>
    <row r="22653" ht="20" customHeight="1"/>
    <row r="22654" ht="20" customHeight="1"/>
    <row r="22655" ht="20" customHeight="1"/>
    <row r="22656" ht="20" customHeight="1"/>
    <row r="22657" ht="20" customHeight="1"/>
    <row r="22658" ht="20" customHeight="1"/>
    <row r="22659" ht="20" customHeight="1"/>
    <row r="22660" ht="20" customHeight="1"/>
    <row r="22661" ht="20" customHeight="1"/>
    <row r="22662" ht="20" customHeight="1"/>
    <row r="22663" ht="20" customHeight="1"/>
    <row r="22664" ht="20" customHeight="1"/>
    <row r="22665" ht="20" customHeight="1"/>
    <row r="22666" ht="20" customHeight="1"/>
    <row r="22667" ht="20" customHeight="1"/>
    <row r="22668" ht="20" customHeight="1"/>
    <row r="22669" ht="20" customHeight="1"/>
    <row r="22670" ht="20" customHeight="1"/>
    <row r="22671" ht="20" customHeight="1"/>
    <row r="22672" ht="20" customHeight="1"/>
    <row r="22673" ht="20" customHeight="1"/>
    <row r="22674" ht="20" customHeight="1"/>
    <row r="22675" ht="20" customHeight="1"/>
    <row r="22676" ht="20" customHeight="1"/>
    <row r="22677" ht="20" customHeight="1"/>
    <row r="22678" ht="20" customHeight="1"/>
    <row r="22679" ht="20" customHeight="1"/>
    <row r="22680" ht="20" customHeight="1"/>
    <row r="22681" ht="20" customHeight="1"/>
    <row r="22682" ht="20" customHeight="1"/>
    <row r="22683" ht="20" customHeight="1"/>
    <row r="22684" ht="20" customHeight="1"/>
    <row r="22685" ht="20" customHeight="1"/>
    <row r="22686" ht="20" customHeight="1"/>
    <row r="22687" ht="20" customHeight="1"/>
    <row r="22688" ht="20" customHeight="1"/>
    <row r="22689" ht="20" customHeight="1"/>
    <row r="22690" ht="20" customHeight="1"/>
    <row r="22691" ht="20" customHeight="1"/>
    <row r="22692" ht="20" customHeight="1"/>
    <row r="22693" ht="20" customHeight="1"/>
    <row r="22694" ht="20" customHeight="1"/>
    <row r="22695" ht="20" customHeight="1"/>
    <row r="22696" ht="20" customHeight="1"/>
    <row r="22697" ht="20" customHeight="1"/>
    <row r="22698" ht="20" customHeight="1"/>
    <row r="22699" ht="20" customHeight="1"/>
    <row r="22700" ht="20" customHeight="1"/>
    <row r="22701" ht="20" customHeight="1"/>
    <row r="22702" ht="20" customHeight="1"/>
    <row r="22703" ht="20" customHeight="1"/>
    <row r="22704" ht="20" customHeight="1"/>
    <row r="22705" ht="20" customHeight="1"/>
    <row r="22706" ht="20" customHeight="1"/>
    <row r="22707" ht="20" customHeight="1"/>
    <row r="22708" ht="20" customHeight="1"/>
    <row r="22709" ht="20" customHeight="1"/>
    <row r="22710" ht="20" customHeight="1"/>
    <row r="22711" ht="20" customHeight="1"/>
    <row r="22712" ht="20" customHeight="1"/>
    <row r="22713" ht="20" customHeight="1"/>
    <row r="22714" ht="20" customHeight="1"/>
    <row r="22715" ht="20" customHeight="1"/>
    <row r="22716" ht="20" customHeight="1"/>
    <row r="22717" ht="20" customHeight="1"/>
    <row r="22718" ht="20" customHeight="1"/>
    <row r="22719" ht="20" customHeight="1"/>
    <row r="22720" ht="20" customHeight="1"/>
    <row r="22721" ht="20" customHeight="1"/>
    <row r="22722" ht="20" customHeight="1"/>
    <row r="22723" ht="20" customHeight="1"/>
    <row r="22724" ht="20" customHeight="1"/>
    <row r="22725" ht="20" customHeight="1"/>
    <row r="22726" ht="20" customHeight="1"/>
    <row r="22727" ht="20" customHeight="1"/>
    <row r="22728" ht="20" customHeight="1"/>
    <row r="22729" ht="20" customHeight="1"/>
    <row r="22730" ht="20" customHeight="1"/>
    <row r="22731" ht="20" customHeight="1"/>
    <row r="22732" ht="20" customHeight="1"/>
    <row r="22733" ht="20" customHeight="1"/>
    <row r="22734" ht="20" customHeight="1"/>
    <row r="22735" ht="20" customHeight="1"/>
    <row r="22736" ht="20" customHeight="1"/>
    <row r="22737" ht="20" customHeight="1"/>
    <row r="22738" ht="20" customHeight="1"/>
    <row r="22739" ht="20" customHeight="1"/>
    <row r="22740" ht="20" customHeight="1"/>
    <row r="22741" ht="20" customHeight="1"/>
    <row r="22742" ht="20" customHeight="1"/>
    <row r="22743" ht="20" customHeight="1"/>
    <row r="22744" ht="20" customHeight="1"/>
    <row r="22745" ht="20" customHeight="1"/>
    <row r="22746" ht="20" customHeight="1"/>
    <row r="22747" ht="20" customHeight="1"/>
    <row r="22748" ht="20" customHeight="1"/>
    <row r="22749" ht="20" customHeight="1"/>
    <row r="22750" ht="20" customHeight="1"/>
    <row r="22751" ht="20" customHeight="1"/>
    <row r="22752" ht="20" customHeight="1"/>
    <row r="22753" ht="20" customHeight="1"/>
    <row r="22754" ht="20" customHeight="1"/>
    <row r="22755" ht="20" customHeight="1"/>
    <row r="22756" ht="20" customHeight="1"/>
    <row r="22757" ht="20" customHeight="1"/>
    <row r="22758" ht="20" customHeight="1"/>
    <row r="22759" ht="20" customHeight="1"/>
    <row r="22760" ht="20" customHeight="1"/>
    <row r="22761" ht="20" customHeight="1"/>
    <row r="22762" ht="20" customHeight="1"/>
    <row r="22763" ht="20" customHeight="1"/>
    <row r="22764" ht="20" customHeight="1"/>
    <row r="22765" ht="20" customHeight="1"/>
    <row r="22766" ht="20" customHeight="1"/>
    <row r="22767" ht="20" customHeight="1"/>
    <row r="22768" ht="20" customHeight="1"/>
    <row r="22769" ht="20" customHeight="1"/>
    <row r="22770" ht="20" customHeight="1"/>
    <row r="22771" ht="20" customHeight="1"/>
    <row r="22772" ht="20" customHeight="1"/>
    <row r="22773" ht="20" customHeight="1"/>
    <row r="22774" ht="20" customHeight="1"/>
    <row r="22775" ht="20" customHeight="1"/>
    <row r="22776" ht="20" customHeight="1"/>
    <row r="22777" ht="20" customHeight="1"/>
    <row r="22778" ht="20" customHeight="1"/>
    <row r="22779" ht="20" customHeight="1"/>
    <row r="22780" ht="20" customHeight="1"/>
    <row r="22781" ht="20" customHeight="1"/>
    <row r="22782" ht="20" customHeight="1"/>
    <row r="22783" ht="20" customHeight="1"/>
    <row r="22784" ht="20" customHeight="1"/>
    <row r="22785" ht="20" customHeight="1"/>
    <row r="22786" ht="20" customHeight="1"/>
    <row r="22787" ht="20" customHeight="1"/>
    <row r="22788" ht="20" customHeight="1"/>
    <row r="22789" ht="20" customHeight="1"/>
    <row r="22790" ht="20" customHeight="1"/>
    <row r="22791" ht="20" customHeight="1"/>
    <row r="22792" ht="20" customHeight="1"/>
    <row r="22793" ht="20" customHeight="1"/>
    <row r="22794" ht="20" customHeight="1"/>
    <row r="22795" ht="20" customHeight="1"/>
    <row r="22796" ht="20" customHeight="1"/>
    <row r="22797" ht="20" customHeight="1"/>
    <row r="22798" ht="20" customHeight="1"/>
    <row r="22799" ht="20" customHeight="1"/>
    <row r="22800" ht="20" customHeight="1"/>
    <row r="22801" ht="20" customHeight="1"/>
    <row r="22802" ht="20" customHeight="1"/>
    <row r="22803" ht="20" customHeight="1"/>
    <row r="22804" ht="20" customHeight="1"/>
    <row r="22805" ht="20" customHeight="1"/>
    <row r="22806" ht="20" customHeight="1"/>
    <row r="22807" ht="20" customHeight="1"/>
    <row r="22808" ht="20" customHeight="1"/>
    <row r="22809" ht="20" customHeight="1"/>
    <row r="22810" ht="20" customHeight="1"/>
    <row r="22811" ht="20" customHeight="1"/>
    <row r="22812" ht="20" customHeight="1"/>
    <row r="22813" ht="20" customHeight="1"/>
    <row r="22814" ht="20" customHeight="1"/>
    <row r="22815" ht="20" customHeight="1"/>
    <row r="22816" ht="20" customHeight="1"/>
    <row r="22817" ht="20" customHeight="1"/>
    <row r="22818" ht="20" customHeight="1"/>
    <row r="22819" ht="20" customHeight="1"/>
    <row r="22820" ht="20" customHeight="1"/>
    <row r="22821" ht="20" customHeight="1"/>
    <row r="22822" ht="20" customHeight="1"/>
    <row r="22823" ht="20" customHeight="1"/>
    <row r="22824" ht="20" customHeight="1"/>
    <row r="22825" ht="20" customHeight="1"/>
    <row r="22826" ht="20" customHeight="1"/>
    <row r="22827" ht="20" customHeight="1"/>
    <row r="22828" ht="20" customHeight="1"/>
    <row r="22829" ht="20" customHeight="1"/>
    <row r="22830" ht="20" customHeight="1"/>
    <row r="22831" ht="20" customHeight="1"/>
    <row r="22832" ht="20" customHeight="1"/>
    <row r="22833" ht="20" customHeight="1"/>
    <row r="22834" ht="20" customHeight="1"/>
    <row r="22835" ht="20" customHeight="1"/>
    <row r="22836" ht="20" customHeight="1"/>
    <row r="22837" ht="20" customHeight="1"/>
    <row r="22838" ht="20" customHeight="1"/>
    <row r="22839" ht="20" customHeight="1"/>
    <row r="22840" ht="20" customHeight="1"/>
    <row r="22841" ht="20" customHeight="1"/>
    <row r="22842" ht="20" customHeight="1"/>
    <row r="22843" ht="20" customHeight="1"/>
    <row r="22844" ht="20" customHeight="1"/>
    <row r="22845" ht="20" customHeight="1"/>
    <row r="22846" ht="20" customHeight="1"/>
    <row r="22847" ht="20" customHeight="1"/>
    <row r="22848" ht="20" customHeight="1"/>
    <row r="22849" ht="20" customHeight="1"/>
    <row r="22850" ht="20" customHeight="1"/>
    <row r="22851" ht="20" customHeight="1"/>
    <row r="22852" ht="20" customHeight="1"/>
    <row r="22853" ht="20" customHeight="1"/>
    <row r="22854" ht="20" customHeight="1"/>
    <row r="22855" ht="20" customHeight="1"/>
    <row r="22856" ht="20" customHeight="1"/>
    <row r="22857" ht="20" customHeight="1"/>
    <row r="22858" ht="20" customHeight="1"/>
    <row r="22859" ht="20" customHeight="1"/>
    <row r="22860" ht="20" customHeight="1"/>
    <row r="22861" ht="20" customHeight="1"/>
    <row r="22862" ht="20" customHeight="1"/>
    <row r="22863" ht="20" customHeight="1"/>
    <row r="22864" ht="20" customHeight="1"/>
    <row r="22865" ht="20" customHeight="1"/>
    <row r="22866" ht="20" customHeight="1"/>
    <row r="22867" ht="20" customHeight="1"/>
    <row r="22868" ht="20" customHeight="1"/>
    <row r="22869" ht="20" customHeight="1"/>
    <row r="22870" ht="20" customHeight="1"/>
    <row r="22871" ht="20" customHeight="1"/>
    <row r="22872" ht="20" customHeight="1"/>
    <row r="22873" ht="20" customHeight="1"/>
    <row r="22874" ht="20" customHeight="1"/>
    <row r="22875" ht="20" customHeight="1"/>
    <row r="22876" ht="20" customHeight="1"/>
    <row r="22877" ht="20" customHeight="1"/>
    <row r="22878" ht="20" customHeight="1"/>
    <row r="22879" ht="20" customHeight="1"/>
    <row r="22880" ht="20" customHeight="1"/>
    <row r="22881" ht="20" customHeight="1"/>
    <row r="22882" ht="20" customHeight="1"/>
    <row r="22883" ht="20" customHeight="1"/>
    <row r="22884" ht="20" customHeight="1"/>
    <row r="22885" ht="20" customHeight="1"/>
    <row r="22886" ht="20" customHeight="1"/>
    <row r="22887" ht="20" customHeight="1"/>
    <row r="22888" ht="20" customHeight="1"/>
    <row r="22889" ht="20" customHeight="1"/>
    <row r="22890" ht="20" customHeight="1"/>
    <row r="22891" ht="20" customHeight="1"/>
    <row r="22892" ht="20" customHeight="1"/>
    <row r="22893" ht="20" customHeight="1"/>
    <row r="22894" ht="20" customHeight="1"/>
    <row r="22895" ht="20" customHeight="1"/>
    <row r="22896" ht="20" customHeight="1"/>
    <row r="22897" ht="20" customHeight="1"/>
    <row r="22898" ht="20" customHeight="1"/>
    <row r="22899" ht="20" customHeight="1"/>
    <row r="22900" ht="20" customHeight="1"/>
    <row r="22901" ht="20" customHeight="1"/>
    <row r="22902" ht="20" customHeight="1"/>
    <row r="22903" ht="20" customHeight="1"/>
    <row r="22904" ht="20" customHeight="1"/>
    <row r="22905" ht="20" customHeight="1"/>
    <row r="22906" ht="20" customHeight="1"/>
    <row r="22907" ht="20" customHeight="1"/>
    <row r="22908" ht="20" customHeight="1"/>
    <row r="22909" ht="20" customHeight="1"/>
    <row r="22910" ht="20" customHeight="1"/>
    <row r="22911" ht="20" customHeight="1"/>
    <row r="22912" ht="20" customHeight="1"/>
    <row r="22913" ht="20" customHeight="1"/>
    <row r="22914" ht="20" customHeight="1"/>
    <row r="22915" ht="20" customHeight="1"/>
    <row r="22916" ht="20" customHeight="1"/>
    <row r="22917" ht="20" customHeight="1"/>
    <row r="22918" ht="20" customHeight="1"/>
    <row r="22919" ht="20" customHeight="1"/>
    <row r="22920" ht="20" customHeight="1"/>
    <row r="22921" ht="20" customHeight="1"/>
    <row r="22922" ht="20" customHeight="1"/>
    <row r="22923" ht="20" customHeight="1"/>
    <row r="22924" ht="20" customHeight="1"/>
    <row r="22925" ht="20" customHeight="1"/>
    <row r="22926" ht="20" customHeight="1"/>
    <row r="22927" ht="20" customHeight="1"/>
    <row r="22928" ht="20" customHeight="1"/>
    <row r="22929" ht="20" customHeight="1"/>
    <row r="22930" ht="20" customHeight="1"/>
    <row r="22931" ht="20" customHeight="1"/>
    <row r="22932" ht="20" customHeight="1"/>
    <row r="22933" ht="20" customHeight="1"/>
    <row r="22934" ht="20" customHeight="1"/>
    <row r="22935" ht="20" customHeight="1"/>
    <row r="22936" ht="20" customHeight="1"/>
    <row r="22937" ht="20" customHeight="1"/>
    <row r="22938" ht="20" customHeight="1"/>
    <row r="22939" ht="20" customHeight="1"/>
    <row r="22940" ht="20" customHeight="1"/>
    <row r="22941" ht="20" customHeight="1"/>
    <row r="22942" ht="20" customHeight="1"/>
    <row r="22943" ht="20" customHeight="1"/>
    <row r="22944" ht="20" customHeight="1"/>
    <row r="22945" ht="20" customHeight="1"/>
    <row r="22946" ht="20" customHeight="1"/>
    <row r="22947" ht="20" customHeight="1"/>
    <row r="22948" ht="20" customHeight="1"/>
    <row r="22949" ht="20" customHeight="1"/>
    <row r="22950" ht="20" customHeight="1"/>
    <row r="22951" ht="20" customHeight="1"/>
    <row r="22952" ht="20" customHeight="1"/>
    <row r="22953" ht="20" customHeight="1"/>
    <row r="22954" ht="20" customHeight="1"/>
    <row r="22955" ht="20" customHeight="1"/>
    <row r="22956" ht="20" customHeight="1"/>
    <row r="22957" ht="20" customHeight="1"/>
    <row r="22958" ht="20" customHeight="1"/>
    <row r="22959" ht="20" customHeight="1"/>
    <row r="22960" ht="20" customHeight="1"/>
    <row r="22961" ht="20" customHeight="1"/>
    <row r="22962" ht="20" customHeight="1"/>
    <row r="22963" ht="20" customHeight="1"/>
    <row r="22964" ht="20" customHeight="1"/>
    <row r="22965" ht="20" customHeight="1"/>
    <row r="22966" ht="20" customHeight="1"/>
    <row r="22967" ht="20" customHeight="1"/>
    <row r="22968" ht="20" customHeight="1"/>
    <row r="22969" ht="20" customHeight="1"/>
    <row r="22970" ht="20" customHeight="1"/>
    <row r="22971" ht="20" customHeight="1"/>
    <row r="22972" ht="20" customHeight="1"/>
    <row r="22973" ht="20" customHeight="1"/>
    <row r="22974" ht="20" customHeight="1"/>
    <row r="22975" ht="20" customHeight="1"/>
    <row r="22976" ht="20" customHeight="1"/>
    <row r="22977" ht="20" customHeight="1"/>
    <row r="22978" ht="20" customHeight="1"/>
    <row r="22979" ht="20" customHeight="1"/>
    <row r="22980" ht="20" customHeight="1"/>
    <row r="22981" ht="20" customHeight="1"/>
    <row r="22982" ht="20" customHeight="1"/>
    <row r="22983" ht="20" customHeight="1"/>
    <row r="22984" ht="20" customHeight="1"/>
    <row r="22985" ht="20" customHeight="1"/>
    <row r="22986" ht="20" customHeight="1"/>
    <row r="22987" ht="20" customHeight="1"/>
    <row r="22988" ht="20" customHeight="1"/>
    <row r="22989" ht="20" customHeight="1"/>
    <row r="22990" ht="20" customHeight="1"/>
    <row r="22991" ht="20" customHeight="1"/>
    <row r="22992" ht="20" customHeight="1"/>
    <row r="22993" ht="20" customHeight="1"/>
    <row r="22994" ht="20" customHeight="1"/>
    <row r="22995" ht="20" customHeight="1"/>
    <row r="22996" ht="20" customHeight="1"/>
    <row r="22997" ht="20" customHeight="1"/>
    <row r="22998" ht="20" customHeight="1"/>
    <row r="22999" ht="20" customHeight="1"/>
    <row r="23000" ht="20" customHeight="1"/>
    <row r="23001" ht="20" customHeight="1"/>
    <row r="23002" ht="20" customHeight="1"/>
    <row r="23003" ht="20" customHeight="1"/>
    <row r="23004" ht="20" customHeight="1"/>
    <row r="23005" ht="20" customHeight="1"/>
    <row r="23006" ht="20" customHeight="1"/>
    <row r="23007" ht="20" customHeight="1"/>
    <row r="23008" ht="20" customHeight="1"/>
    <row r="23009" ht="20" customHeight="1"/>
    <row r="23010" ht="20" customHeight="1"/>
    <row r="23011" ht="20" customHeight="1"/>
    <row r="23012" ht="20" customHeight="1"/>
    <row r="23013" ht="20" customHeight="1"/>
    <row r="23014" ht="20" customHeight="1"/>
    <row r="23015" ht="20" customHeight="1"/>
    <row r="23016" ht="20" customHeight="1"/>
    <row r="23017" ht="20" customHeight="1"/>
    <row r="23018" ht="20" customHeight="1"/>
    <row r="23019" ht="20" customHeight="1"/>
    <row r="23020" ht="20" customHeight="1"/>
    <row r="23021" ht="20" customHeight="1"/>
    <row r="23022" ht="20" customHeight="1"/>
    <row r="23023" ht="20" customHeight="1"/>
    <row r="23024" ht="20" customHeight="1"/>
    <row r="23025" ht="20" customHeight="1"/>
    <row r="23026" ht="20" customHeight="1"/>
    <row r="23027" ht="20" customHeight="1"/>
    <row r="23028" ht="20" customHeight="1"/>
    <row r="23029" ht="20" customHeight="1"/>
    <row r="23030" ht="20" customHeight="1"/>
    <row r="23031" ht="20" customHeight="1"/>
    <row r="23032" ht="20" customHeight="1"/>
    <row r="23033" ht="20" customHeight="1"/>
    <row r="23034" ht="20" customHeight="1"/>
    <row r="23035" ht="20" customHeight="1"/>
    <row r="23036" ht="20" customHeight="1"/>
    <row r="23037" ht="20" customHeight="1"/>
    <row r="23038" ht="20" customHeight="1"/>
    <row r="23039" ht="20" customHeight="1"/>
    <row r="23040" ht="20" customHeight="1"/>
    <row r="23041" ht="20" customHeight="1"/>
    <row r="23042" ht="20" customHeight="1"/>
    <row r="23043" ht="20" customHeight="1"/>
    <row r="23044" ht="20" customHeight="1"/>
    <row r="23045" ht="20" customHeight="1"/>
    <row r="23046" ht="20" customHeight="1"/>
    <row r="23047" ht="20" customHeight="1"/>
    <row r="23048" ht="20" customHeight="1"/>
    <row r="23049" ht="20" customHeight="1"/>
    <row r="23050" ht="20" customHeight="1"/>
    <row r="23051" ht="20" customHeight="1"/>
    <row r="23052" ht="20" customHeight="1"/>
    <row r="23053" ht="20" customHeight="1"/>
    <row r="23054" ht="20" customHeight="1"/>
    <row r="23055" ht="20" customHeight="1"/>
    <row r="23056" ht="20" customHeight="1"/>
    <row r="23057" ht="20" customHeight="1"/>
    <row r="23058" ht="20" customHeight="1"/>
    <row r="23059" ht="20" customHeight="1"/>
    <row r="23060" ht="20" customHeight="1"/>
    <row r="23061" ht="20" customHeight="1"/>
    <row r="23062" ht="20" customHeight="1"/>
    <row r="23063" ht="20" customHeight="1"/>
    <row r="23064" ht="20" customHeight="1"/>
    <row r="23065" ht="20" customHeight="1"/>
    <row r="23066" ht="20" customHeight="1"/>
    <row r="23067" ht="20" customHeight="1"/>
    <row r="23068" ht="20" customHeight="1"/>
    <row r="23069" ht="20" customHeight="1"/>
    <row r="23070" ht="20" customHeight="1"/>
    <row r="23071" ht="20" customHeight="1"/>
    <row r="23072" ht="20" customHeight="1"/>
    <row r="23073" ht="20" customHeight="1"/>
    <row r="23074" ht="20" customHeight="1"/>
    <row r="23075" ht="20" customHeight="1"/>
    <row r="23076" ht="20" customHeight="1"/>
    <row r="23077" ht="20" customHeight="1"/>
    <row r="23078" ht="20" customHeight="1"/>
    <row r="23079" ht="20" customHeight="1"/>
    <row r="23080" ht="20" customHeight="1"/>
    <row r="23081" ht="20" customHeight="1"/>
    <row r="23082" ht="20" customHeight="1"/>
    <row r="23083" ht="20" customHeight="1"/>
    <row r="23084" ht="20" customHeight="1"/>
    <row r="23085" ht="20" customHeight="1"/>
    <row r="23086" ht="20" customHeight="1"/>
    <row r="23087" ht="20" customHeight="1"/>
    <row r="23088" ht="20" customHeight="1"/>
    <row r="23089" ht="20" customHeight="1"/>
    <row r="23090" ht="20" customHeight="1"/>
    <row r="23091" ht="20" customHeight="1"/>
    <row r="23092" ht="20" customHeight="1"/>
    <row r="23093" ht="20" customHeight="1"/>
    <row r="23094" ht="20" customHeight="1"/>
    <row r="23095" ht="20" customHeight="1"/>
    <row r="23096" ht="20" customHeight="1"/>
    <row r="23097" ht="20" customHeight="1"/>
    <row r="23098" ht="20" customHeight="1"/>
    <row r="23099" ht="20" customHeight="1"/>
    <row r="23100" ht="20" customHeight="1"/>
    <row r="23101" ht="20" customHeight="1"/>
    <row r="23102" ht="20" customHeight="1"/>
    <row r="23103" ht="20" customHeight="1"/>
    <row r="23104" ht="20" customHeight="1"/>
    <row r="23105" ht="20" customHeight="1"/>
    <row r="23106" ht="20" customHeight="1"/>
    <row r="23107" ht="20" customHeight="1"/>
    <row r="23108" ht="20" customHeight="1"/>
    <row r="23109" ht="20" customHeight="1"/>
    <row r="23110" ht="20" customHeight="1"/>
    <row r="23111" ht="20" customHeight="1"/>
    <row r="23112" ht="20" customHeight="1"/>
    <row r="23113" ht="20" customHeight="1"/>
    <row r="23114" ht="20" customHeight="1"/>
    <row r="23115" ht="20" customHeight="1"/>
    <row r="23116" ht="20" customHeight="1"/>
    <row r="23117" ht="20" customHeight="1"/>
    <row r="23118" ht="20" customHeight="1"/>
    <row r="23119" ht="20" customHeight="1"/>
    <row r="23120" ht="20" customHeight="1"/>
    <row r="23121" ht="20" customHeight="1"/>
    <row r="23122" ht="20" customHeight="1"/>
    <row r="23123" ht="20" customHeight="1"/>
    <row r="23124" ht="20" customHeight="1"/>
    <row r="23125" ht="20" customHeight="1"/>
    <row r="23126" ht="20" customHeight="1"/>
    <row r="23127" ht="20" customHeight="1"/>
    <row r="23128" ht="20" customHeight="1"/>
    <row r="23129" ht="20" customHeight="1"/>
    <row r="23130" ht="20" customHeight="1"/>
    <row r="23131" ht="20" customHeight="1"/>
    <row r="23132" ht="20" customHeight="1"/>
    <row r="23133" ht="20" customHeight="1"/>
    <row r="23134" ht="20" customHeight="1"/>
    <row r="23135" ht="20" customHeight="1"/>
    <row r="23136" ht="20" customHeight="1"/>
    <row r="23137" ht="20" customHeight="1"/>
    <row r="23138" ht="20" customHeight="1"/>
    <row r="23139" ht="20" customHeight="1"/>
    <row r="23140" ht="20" customHeight="1"/>
    <row r="23141" ht="20" customHeight="1"/>
    <row r="23142" ht="20" customHeight="1"/>
    <row r="23143" ht="20" customHeight="1"/>
    <row r="23144" ht="20" customHeight="1"/>
    <row r="23145" ht="20" customHeight="1"/>
    <row r="23146" ht="20" customHeight="1"/>
    <row r="23147" ht="20" customHeight="1"/>
    <row r="23148" ht="20" customHeight="1"/>
    <row r="23149" ht="20" customHeight="1"/>
    <row r="23150" ht="20" customHeight="1"/>
    <row r="23151" ht="20" customHeight="1"/>
    <row r="23152" ht="20" customHeight="1"/>
    <row r="23153" ht="20" customHeight="1"/>
    <row r="23154" ht="20" customHeight="1"/>
    <row r="23155" ht="20" customHeight="1"/>
    <row r="23156" ht="20" customHeight="1"/>
    <row r="23157" ht="20" customHeight="1"/>
    <row r="23158" ht="20" customHeight="1"/>
    <row r="23159" ht="20" customHeight="1"/>
    <row r="23160" ht="20" customHeight="1"/>
    <row r="23161" ht="20" customHeight="1"/>
    <row r="23162" ht="20" customHeight="1"/>
    <row r="23163" ht="20" customHeight="1"/>
    <row r="23164" ht="20" customHeight="1"/>
    <row r="23165" ht="20" customHeight="1"/>
    <row r="23166" ht="20" customHeight="1"/>
    <row r="23167" ht="20" customHeight="1"/>
    <row r="23168" ht="20" customHeight="1"/>
    <row r="23169" ht="20" customHeight="1"/>
    <row r="23170" ht="20" customHeight="1"/>
    <row r="23171" ht="20" customHeight="1"/>
    <row r="23172" ht="20" customHeight="1"/>
    <row r="23173" ht="20" customHeight="1"/>
    <row r="23174" ht="20" customHeight="1"/>
    <row r="23175" ht="20" customHeight="1"/>
    <row r="23176" ht="20" customHeight="1"/>
    <row r="23177" ht="20" customHeight="1"/>
    <row r="23178" ht="20" customHeight="1"/>
    <row r="23179" ht="20" customHeight="1"/>
    <row r="23180" ht="20" customHeight="1"/>
    <row r="23181" ht="20" customHeight="1"/>
    <row r="23182" ht="20" customHeight="1"/>
    <row r="23183" ht="20" customHeight="1"/>
    <row r="23184" ht="20" customHeight="1"/>
    <row r="23185" ht="20" customHeight="1"/>
    <row r="23186" ht="20" customHeight="1"/>
    <row r="23187" ht="20" customHeight="1"/>
    <row r="23188" ht="20" customHeight="1"/>
    <row r="23189" ht="20" customHeight="1"/>
    <row r="23190" ht="20" customHeight="1"/>
    <row r="23191" ht="20" customHeight="1"/>
    <row r="23192" ht="20" customHeight="1"/>
    <row r="23193" ht="20" customHeight="1"/>
    <row r="23194" ht="20" customHeight="1"/>
    <row r="23195" ht="20" customHeight="1"/>
    <row r="23196" ht="20" customHeight="1"/>
    <row r="23197" ht="20" customHeight="1"/>
    <row r="23198" ht="20" customHeight="1"/>
    <row r="23199" ht="20" customHeight="1"/>
    <row r="23200" ht="20" customHeight="1"/>
    <row r="23201" ht="20" customHeight="1"/>
    <row r="23202" ht="20" customHeight="1"/>
    <row r="23203" ht="20" customHeight="1"/>
    <row r="23204" ht="20" customHeight="1"/>
    <row r="23205" ht="20" customHeight="1"/>
    <row r="23206" ht="20" customHeight="1"/>
    <row r="23207" ht="20" customHeight="1"/>
    <row r="23208" ht="20" customHeight="1"/>
    <row r="23209" ht="20" customHeight="1"/>
    <row r="23210" ht="20" customHeight="1"/>
    <row r="23211" ht="20" customHeight="1"/>
    <row r="23212" ht="20" customHeight="1"/>
    <row r="23213" ht="20" customHeight="1"/>
    <row r="23214" ht="20" customHeight="1"/>
    <row r="23215" ht="20" customHeight="1"/>
    <row r="23216" ht="20" customHeight="1"/>
    <row r="23217" ht="20" customHeight="1"/>
    <row r="23218" ht="20" customHeight="1"/>
    <row r="23219" ht="20" customHeight="1"/>
    <row r="23220" ht="20" customHeight="1"/>
    <row r="23221" ht="20" customHeight="1"/>
    <row r="23222" ht="20" customHeight="1"/>
    <row r="23223" ht="20" customHeight="1"/>
    <row r="23224" ht="20" customHeight="1"/>
    <row r="23225" ht="20" customHeight="1"/>
    <row r="23226" ht="20" customHeight="1"/>
    <row r="23227" ht="20" customHeight="1"/>
    <row r="23228" ht="20" customHeight="1"/>
    <row r="23229" ht="20" customHeight="1"/>
    <row r="23230" ht="20" customHeight="1"/>
    <row r="23231" ht="20" customHeight="1"/>
    <row r="23232" ht="20" customHeight="1"/>
    <row r="23233" ht="20" customHeight="1"/>
    <row r="23234" ht="20" customHeight="1"/>
    <row r="23235" ht="20" customHeight="1"/>
    <row r="23236" ht="20" customHeight="1"/>
    <row r="23237" ht="20" customHeight="1"/>
    <row r="23238" ht="20" customHeight="1"/>
    <row r="23239" ht="20" customHeight="1"/>
    <row r="23240" ht="20" customHeight="1"/>
    <row r="23241" ht="20" customHeight="1"/>
    <row r="23242" ht="20" customHeight="1"/>
    <row r="23243" ht="20" customHeight="1"/>
    <row r="23244" ht="20" customHeight="1"/>
    <row r="23245" ht="20" customHeight="1"/>
    <row r="23246" ht="20" customHeight="1"/>
    <row r="23247" ht="20" customHeight="1"/>
    <row r="23248" ht="20" customHeight="1"/>
    <row r="23249" ht="20" customHeight="1"/>
    <row r="23250" ht="20" customHeight="1"/>
    <row r="23251" ht="20" customHeight="1"/>
    <row r="23252" ht="20" customHeight="1"/>
    <row r="23253" ht="20" customHeight="1"/>
    <row r="23254" ht="20" customHeight="1"/>
    <row r="23255" ht="20" customHeight="1"/>
    <row r="23256" ht="20" customHeight="1"/>
    <row r="23257" ht="20" customHeight="1"/>
    <row r="23258" ht="20" customHeight="1"/>
    <row r="23259" ht="20" customHeight="1"/>
    <row r="23260" ht="20" customHeight="1"/>
    <row r="23261" ht="20" customHeight="1"/>
    <row r="23262" ht="20" customHeight="1"/>
    <row r="23263" ht="20" customHeight="1"/>
    <row r="23264" ht="20" customHeight="1"/>
    <row r="23265" ht="20" customHeight="1"/>
    <row r="23266" ht="20" customHeight="1"/>
    <row r="23267" ht="20" customHeight="1"/>
    <row r="23268" ht="20" customHeight="1"/>
    <row r="23269" ht="20" customHeight="1"/>
    <row r="23270" ht="20" customHeight="1"/>
    <row r="23271" ht="20" customHeight="1"/>
    <row r="23272" ht="20" customHeight="1"/>
    <row r="23273" ht="20" customHeight="1"/>
    <row r="23274" ht="20" customHeight="1"/>
    <row r="23275" ht="20" customHeight="1"/>
    <row r="23276" ht="20" customHeight="1"/>
    <row r="23277" ht="20" customHeight="1"/>
    <row r="23278" ht="20" customHeight="1"/>
    <row r="23279" ht="20" customHeight="1"/>
    <row r="23280" ht="20" customHeight="1"/>
    <row r="23281" ht="20" customHeight="1"/>
    <row r="23282" ht="20" customHeight="1"/>
    <row r="23283" ht="20" customHeight="1"/>
    <row r="23284" ht="20" customHeight="1"/>
    <row r="23285" ht="20" customHeight="1"/>
    <row r="23286" ht="20" customHeight="1"/>
    <row r="23287" ht="20" customHeight="1"/>
    <row r="23288" ht="20" customHeight="1"/>
    <row r="23289" ht="20" customHeight="1"/>
    <row r="23290" ht="20" customHeight="1"/>
    <row r="23291" ht="20" customHeight="1"/>
    <row r="23292" ht="20" customHeight="1"/>
    <row r="23293" ht="20" customHeight="1"/>
    <row r="23294" ht="20" customHeight="1"/>
    <row r="23295" ht="20" customHeight="1"/>
    <row r="23296" ht="20" customHeight="1"/>
    <row r="23297" ht="20" customHeight="1"/>
    <row r="23298" ht="20" customHeight="1"/>
    <row r="23299" ht="20" customHeight="1"/>
    <row r="23300" ht="20" customHeight="1"/>
    <row r="23301" ht="20" customHeight="1"/>
    <row r="23302" ht="20" customHeight="1"/>
    <row r="23303" ht="20" customHeight="1"/>
    <row r="23304" ht="20" customHeight="1"/>
    <row r="23305" ht="20" customHeight="1"/>
    <row r="23306" ht="20" customHeight="1"/>
    <row r="23307" ht="20" customHeight="1"/>
    <row r="23308" ht="20" customHeight="1"/>
    <row r="23309" ht="20" customHeight="1"/>
    <row r="23310" ht="20" customHeight="1"/>
    <row r="23311" ht="20" customHeight="1"/>
    <row r="23312" ht="20" customHeight="1"/>
    <row r="23313" ht="20" customHeight="1"/>
    <row r="23314" ht="20" customHeight="1"/>
    <row r="23315" ht="20" customHeight="1"/>
    <row r="23316" ht="20" customHeight="1"/>
    <row r="23317" ht="20" customHeight="1"/>
    <row r="23318" ht="20" customHeight="1"/>
    <row r="23319" ht="20" customHeight="1"/>
    <row r="23320" ht="20" customHeight="1"/>
    <row r="23321" ht="20" customHeight="1"/>
    <row r="23322" ht="20" customHeight="1"/>
    <row r="23323" ht="20" customHeight="1"/>
    <row r="23324" ht="20" customHeight="1"/>
    <row r="23325" ht="20" customHeight="1"/>
    <row r="23326" ht="20" customHeight="1"/>
    <row r="23327" ht="20" customHeight="1"/>
    <row r="23328" ht="20" customHeight="1"/>
    <row r="23329" ht="20" customHeight="1"/>
    <row r="23330" ht="20" customHeight="1"/>
    <row r="23331" ht="20" customHeight="1"/>
    <row r="23332" ht="20" customHeight="1"/>
    <row r="23333" ht="20" customHeight="1"/>
    <row r="23334" ht="20" customHeight="1"/>
    <row r="23335" ht="20" customHeight="1"/>
    <row r="23336" ht="20" customHeight="1"/>
    <row r="23337" ht="20" customHeight="1"/>
    <row r="23338" ht="20" customHeight="1"/>
    <row r="23339" ht="20" customHeight="1"/>
    <row r="23340" ht="20" customHeight="1"/>
    <row r="23341" ht="20" customHeight="1"/>
    <row r="23342" ht="20" customHeight="1"/>
    <row r="23343" ht="20" customHeight="1"/>
    <row r="23344" ht="20" customHeight="1"/>
    <row r="23345" ht="20" customHeight="1"/>
    <row r="23346" ht="20" customHeight="1"/>
    <row r="23347" ht="20" customHeight="1"/>
    <row r="23348" ht="20" customHeight="1"/>
    <row r="23349" ht="20" customHeight="1"/>
    <row r="23350" ht="20" customHeight="1"/>
    <row r="23351" ht="20" customHeight="1"/>
    <row r="23352" ht="20" customHeight="1"/>
    <row r="23353" ht="20" customHeight="1"/>
    <row r="23354" ht="20" customHeight="1"/>
    <row r="23355" ht="20" customHeight="1"/>
    <row r="23356" ht="20" customHeight="1"/>
    <row r="23357" ht="20" customHeight="1"/>
    <row r="23358" ht="20" customHeight="1"/>
    <row r="23359" ht="20" customHeight="1"/>
    <row r="23360" ht="20" customHeight="1"/>
    <row r="23361" ht="20" customHeight="1"/>
    <row r="23362" ht="20" customHeight="1"/>
    <row r="23363" ht="20" customHeight="1"/>
    <row r="23364" ht="20" customHeight="1"/>
    <row r="23365" ht="20" customHeight="1"/>
    <row r="23366" ht="20" customHeight="1"/>
    <row r="23367" ht="20" customHeight="1"/>
    <row r="23368" ht="20" customHeight="1"/>
    <row r="23369" ht="20" customHeight="1"/>
    <row r="23370" ht="20" customHeight="1"/>
    <row r="23371" ht="20" customHeight="1"/>
    <row r="23372" ht="20" customHeight="1"/>
    <row r="23373" ht="20" customHeight="1"/>
    <row r="23374" ht="20" customHeight="1"/>
    <row r="23375" ht="20" customHeight="1"/>
    <row r="23376" ht="20" customHeight="1"/>
    <row r="23377" ht="20" customHeight="1"/>
    <row r="23378" ht="20" customHeight="1"/>
    <row r="23379" ht="20" customHeight="1"/>
    <row r="23380" ht="20" customHeight="1"/>
    <row r="23381" ht="20" customHeight="1"/>
    <row r="23382" ht="20" customHeight="1"/>
    <row r="23383" ht="20" customHeight="1"/>
    <row r="23384" ht="20" customHeight="1"/>
    <row r="23385" ht="20" customHeight="1"/>
    <row r="23386" ht="20" customHeight="1"/>
    <row r="23387" ht="20" customHeight="1"/>
    <row r="23388" ht="20" customHeight="1"/>
    <row r="23389" ht="20" customHeight="1"/>
    <row r="23390" ht="20" customHeight="1"/>
    <row r="23391" ht="20" customHeight="1"/>
    <row r="23392" ht="20" customHeight="1"/>
    <row r="23393" ht="20" customHeight="1"/>
    <row r="23394" ht="20" customHeight="1"/>
    <row r="23395" ht="20" customHeight="1"/>
    <row r="23396" ht="20" customHeight="1"/>
    <row r="23397" ht="20" customHeight="1"/>
    <row r="23398" ht="20" customHeight="1"/>
    <row r="23399" ht="20" customHeight="1"/>
    <row r="23400" ht="20" customHeight="1"/>
    <row r="23401" ht="20" customHeight="1"/>
    <row r="23402" ht="20" customHeight="1"/>
    <row r="23403" ht="20" customHeight="1"/>
    <row r="23404" ht="20" customHeight="1"/>
    <row r="23405" ht="20" customHeight="1"/>
    <row r="23406" ht="20" customHeight="1"/>
    <row r="23407" ht="20" customHeight="1"/>
    <row r="23408" ht="20" customHeight="1"/>
    <row r="23409" ht="20" customHeight="1"/>
    <row r="23410" ht="20" customHeight="1"/>
    <row r="23411" ht="20" customHeight="1"/>
    <row r="23412" ht="20" customHeight="1"/>
    <row r="23413" ht="20" customHeight="1"/>
    <row r="23414" ht="20" customHeight="1"/>
    <row r="23415" ht="20" customHeight="1"/>
    <row r="23416" ht="20" customHeight="1"/>
    <row r="23417" ht="20" customHeight="1"/>
    <row r="23418" ht="20" customHeight="1"/>
    <row r="23419" ht="20" customHeight="1"/>
    <row r="23420" ht="20" customHeight="1"/>
    <row r="23421" ht="20" customHeight="1"/>
    <row r="23422" ht="20" customHeight="1"/>
    <row r="23423" ht="20" customHeight="1"/>
    <row r="23424" ht="20" customHeight="1"/>
    <row r="23425" ht="20" customHeight="1"/>
    <row r="23426" ht="20" customHeight="1"/>
    <row r="23427" ht="20" customHeight="1"/>
    <row r="23428" ht="20" customHeight="1"/>
    <row r="23429" ht="20" customHeight="1"/>
    <row r="23430" ht="20" customHeight="1"/>
    <row r="23431" ht="20" customHeight="1"/>
    <row r="23432" ht="20" customHeight="1"/>
    <row r="23433" ht="20" customHeight="1"/>
    <row r="23434" ht="20" customHeight="1"/>
    <row r="23435" ht="20" customHeight="1"/>
    <row r="23436" ht="20" customHeight="1"/>
    <row r="23437" ht="20" customHeight="1"/>
    <row r="23438" ht="20" customHeight="1"/>
    <row r="23439" ht="20" customHeight="1"/>
    <row r="23440" ht="20" customHeight="1"/>
    <row r="23441" ht="20" customHeight="1"/>
    <row r="23442" ht="20" customHeight="1"/>
    <row r="23443" ht="20" customHeight="1"/>
    <row r="23444" ht="20" customHeight="1"/>
    <row r="23445" ht="20" customHeight="1"/>
    <row r="23446" ht="20" customHeight="1"/>
    <row r="23447" ht="20" customHeight="1"/>
    <row r="23448" ht="20" customHeight="1"/>
    <row r="23449" ht="20" customHeight="1"/>
    <row r="23450" ht="20" customHeight="1"/>
    <row r="23451" ht="20" customHeight="1"/>
    <row r="23452" ht="20" customHeight="1"/>
    <row r="23453" ht="20" customHeight="1"/>
    <row r="23454" ht="20" customHeight="1"/>
    <row r="23455" ht="20" customHeight="1"/>
    <row r="23456" ht="20" customHeight="1"/>
    <row r="23457" ht="20" customHeight="1"/>
    <row r="23458" ht="20" customHeight="1"/>
    <row r="23459" ht="20" customHeight="1"/>
    <row r="23460" ht="20" customHeight="1"/>
    <row r="23461" ht="20" customHeight="1"/>
    <row r="23462" ht="20" customHeight="1"/>
    <row r="23463" ht="20" customHeight="1"/>
    <row r="23464" ht="20" customHeight="1"/>
    <row r="23465" ht="20" customHeight="1"/>
    <row r="23466" ht="20" customHeight="1"/>
    <row r="23467" ht="20" customHeight="1"/>
    <row r="23468" ht="20" customHeight="1"/>
    <row r="23469" ht="20" customHeight="1"/>
    <row r="23470" ht="20" customHeight="1"/>
    <row r="23471" ht="20" customHeight="1"/>
    <row r="23472" ht="20" customHeight="1"/>
    <row r="23473" ht="20" customHeight="1"/>
    <row r="23474" ht="20" customHeight="1"/>
    <row r="23475" ht="20" customHeight="1"/>
    <row r="23476" ht="20" customHeight="1"/>
    <row r="23477" ht="20" customHeight="1"/>
    <row r="23478" ht="20" customHeight="1"/>
    <row r="23479" ht="20" customHeight="1"/>
    <row r="23480" ht="20" customHeight="1"/>
    <row r="23481" ht="20" customHeight="1"/>
    <row r="23482" ht="20" customHeight="1"/>
    <row r="23483" ht="20" customHeight="1"/>
    <row r="23484" ht="20" customHeight="1"/>
    <row r="23485" ht="20" customHeight="1"/>
    <row r="23486" ht="20" customHeight="1"/>
    <row r="23487" ht="20" customHeight="1"/>
    <row r="23488" ht="20" customHeight="1"/>
    <row r="23489" ht="20" customHeight="1"/>
    <row r="23490" ht="20" customHeight="1"/>
    <row r="23491" ht="20" customHeight="1"/>
    <row r="23492" ht="20" customHeight="1"/>
    <row r="23493" ht="20" customHeight="1"/>
    <row r="23494" ht="20" customHeight="1"/>
    <row r="23495" ht="20" customHeight="1"/>
    <row r="23496" ht="20" customHeight="1"/>
    <row r="23497" ht="20" customHeight="1"/>
    <row r="23498" ht="20" customHeight="1"/>
    <row r="23499" ht="20" customHeight="1"/>
    <row r="23500" ht="20" customHeight="1"/>
    <row r="23501" ht="20" customHeight="1"/>
    <row r="23502" ht="20" customHeight="1"/>
    <row r="23503" ht="20" customHeight="1"/>
    <row r="23504" ht="20" customHeight="1"/>
    <row r="23505" ht="20" customHeight="1"/>
    <row r="23506" ht="20" customHeight="1"/>
    <row r="23507" ht="20" customHeight="1"/>
    <row r="23508" ht="20" customHeight="1"/>
    <row r="23509" ht="20" customHeight="1"/>
    <row r="23510" ht="20" customHeight="1"/>
    <row r="23511" ht="20" customHeight="1"/>
    <row r="23512" ht="20" customHeight="1"/>
    <row r="23513" ht="20" customHeight="1"/>
    <row r="23514" ht="20" customHeight="1"/>
    <row r="23515" ht="20" customHeight="1"/>
    <row r="23516" ht="20" customHeight="1"/>
    <row r="23517" ht="20" customHeight="1"/>
    <row r="23518" ht="20" customHeight="1"/>
    <row r="23519" ht="20" customHeight="1"/>
    <row r="23520" ht="20" customHeight="1"/>
    <row r="23521" ht="20" customHeight="1"/>
    <row r="23522" ht="20" customHeight="1"/>
    <row r="23523" ht="20" customHeight="1"/>
    <row r="23524" ht="20" customHeight="1"/>
    <row r="23525" ht="20" customHeight="1"/>
    <row r="23526" ht="20" customHeight="1"/>
    <row r="23527" ht="20" customHeight="1"/>
    <row r="23528" ht="20" customHeight="1"/>
    <row r="23529" ht="20" customHeight="1"/>
    <row r="23530" ht="20" customHeight="1"/>
    <row r="23531" ht="20" customHeight="1"/>
    <row r="23532" ht="20" customHeight="1"/>
    <row r="23533" ht="20" customHeight="1"/>
    <row r="23534" ht="20" customHeight="1"/>
    <row r="23535" ht="20" customHeight="1"/>
    <row r="23536" ht="20" customHeight="1"/>
    <row r="23537" ht="20" customHeight="1"/>
    <row r="23538" ht="20" customHeight="1"/>
    <row r="23539" ht="20" customHeight="1"/>
    <row r="23540" ht="20" customHeight="1"/>
    <row r="23541" ht="20" customHeight="1"/>
    <row r="23542" ht="20" customHeight="1"/>
    <row r="23543" ht="20" customHeight="1"/>
    <row r="23544" ht="20" customHeight="1"/>
    <row r="23545" ht="20" customHeight="1"/>
    <row r="23546" ht="20" customHeight="1"/>
    <row r="23547" ht="20" customHeight="1"/>
    <row r="23548" ht="20" customHeight="1"/>
    <row r="23549" ht="20" customHeight="1"/>
    <row r="23550" ht="20" customHeight="1"/>
    <row r="23551" ht="20" customHeight="1"/>
    <row r="23552" ht="20" customHeight="1"/>
    <row r="23553" ht="20" customHeight="1"/>
    <row r="23554" ht="20" customHeight="1"/>
    <row r="23555" ht="20" customHeight="1"/>
    <row r="23556" ht="20" customHeight="1"/>
    <row r="23557" ht="20" customHeight="1"/>
    <row r="23558" ht="20" customHeight="1"/>
    <row r="23559" ht="20" customHeight="1"/>
    <row r="23560" ht="20" customHeight="1"/>
    <row r="23561" ht="20" customHeight="1"/>
    <row r="23562" ht="20" customHeight="1"/>
    <row r="23563" ht="20" customHeight="1"/>
    <row r="23564" ht="20" customHeight="1"/>
    <row r="23565" ht="20" customHeight="1"/>
    <row r="23566" ht="20" customHeight="1"/>
    <row r="23567" ht="20" customHeight="1"/>
    <row r="23568" ht="20" customHeight="1"/>
    <row r="23569" ht="20" customHeight="1"/>
    <row r="23570" ht="20" customHeight="1"/>
    <row r="23571" ht="20" customHeight="1"/>
    <row r="23572" ht="20" customHeight="1"/>
    <row r="23573" ht="20" customHeight="1"/>
    <row r="23574" ht="20" customHeight="1"/>
    <row r="23575" ht="20" customHeight="1"/>
    <row r="23576" ht="20" customHeight="1"/>
    <row r="23577" ht="20" customHeight="1"/>
    <row r="23578" ht="20" customHeight="1"/>
    <row r="23579" ht="20" customHeight="1"/>
    <row r="23580" ht="20" customHeight="1"/>
    <row r="23581" ht="20" customHeight="1"/>
    <row r="23582" ht="20" customHeight="1"/>
    <row r="23583" ht="20" customHeight="1"/>
    <row r="23584" ht="20" customHeight="1"/>
    <row r="23585" ht="20" customHeight="1"/>
    <row r="23586" ht="20" customHeight="1"/>
    <row r="23587" ht="20" customHeight="1"/>
    <row r="23588" ht="20" customHeight="1"/>
    <row r="23589" ht="20" customHeight="1"/>
    <row r="23590" ht="20" customHeight="1"/>
    <row r="23591" ht="20" customHeight="1"/>
    <row r="23592" ht="20" customHeight="1"/>
    <row r="23593" ht="20" customHeight="1"/>
    <row r="23594" ht="20" customHeight="1"/>
    <row r="23595" ht="20" customHeight="1"/>
    <row r="23596" ht="20" customHeight="1"/>
    <row r="23597" ht="20" customHeight="1"/>
    <row r="23598" ht="20" customHeight="1"/>
    <row r="23599" ht="20" customHeight="1"/>
    <row r="23600" ht="20" customHeight="1"/>
    <row r="23601" ht="20" customHeight="1"/>
    <row r="23602" ht="20" customHeight="1"/>
    <row r="23603" ht="20" customHeight="1"/>
    <row r="23604" ht="20" customHeight="1"/>
    <row r="23605" ht="20" customHeight="1"/>
    <row r="23606" ht="20" customHeight="1"/>
    <row r="23607" ht="20" customHeight="1"/>
    <row r="23608" ht="20" customHeight="1"/>
    <row r="23609" ht="20" customHeight="1"/>
    <row r="23610" ht="20" customHeight="1"/>
    <row r="23611" ht="20" customHeight="1"/>
    <row r="23612" ht="20" customHeight="1"/>
    <row r="23613" ht="20" customHeight="1"/>
    <row r="23614" ht="20" customHeight="1"/>
    <row r="23615" ht="20" customHeight="1"/>
    <row r="23616" ht="20" customHeight="1"/>
    <row r="23617" ht="20" customHeight="1"/>
    <row r="23618" ht="20" customHeight="1"/>
    <row r="23619" ht="20" customHeight="1"/>
    <row r="23620" ht="20" customHeight="1"/>
    <row r="23621" ht="20" customHeight="1"/>
    <row r="23622" ht="20" customHeight="1"/>
    <row r="23623" ht="20" customHeight="1"/>
    <row r="23624" ht="20" customHeight="1"/>
    <row r="23625" ht="20" customHeight="1"/>
    <row r="23626" ht="20" customHeight="1"/>
    <row r="23627" ht="20" customHeight="1"/>
    <row r="23628" ht="20" customHeight="1"/>
    <row r="23629" ht="20" customHeight="1"/>
    <row r="23630" ht="20" customHeight="1"/>
    <row r="23631" ht="20" customHeight="1"/>
    <row r="23632" ht="20" customHeight="1"/>
    <row r="23633" ht="20" customHeight="1"/>
    <row r="23634" ht="20" customHeight="1"/>
    <row r="23635" ht="20" customHeight="1"/>
    <row r="23636" ht="20" customHeight="1"/>
    <row r="23637" ht="20" customHeight="1"/>
    <row r="23638" ht="20" customHeight="1"/>
    <row r="23639" ht="20" customHeight="1"/>
    <row r="23640" ht="20" customHeight="1"/>
    <row r="23641" ht="20" customHeight="1"/>
    <row r="23642" ht="20" customHeight="1"/>
    <row r="23643" ht="20" customHeight="1"/>
    <row r="23644" ht="20" customHeight="1"/>
    <row r="23645" ht="20" customHeight="1"/>
    <row r="23646" ht="20" customHeight="1"/>
    <row r="23647" ht="20" customHeight="1"/>
    <row r="23648" ht="20" customHeight="1"/>
    <row r="23649" ht="20" customHeight="1"/>
    <row r="23650" ht="20" customHeight="1"/>
    <row r="23651" ht="20" customHeight="1"/>
    <row r="23652" ht="20" customHeight="1"/>
    <row r="23653" ht="20" customHeight="1"/>
    <row r="23654" ht="20" customHeight="1"/>
    <row r="23655" ht="20" customHeight="1"/>
    <row r="23656" ht="20" customHeight="1"/>
    <row r="23657" ht="20" customHeight="1"/>
    <row r="23658" ht="20" customHeight="1"/>
    <row r="23659" ht="20" customHeight="1"/>
    <row r="23660" ht="20" customHeight="1"/>
    <row r="23661" ht="20" customHeight="1"/>
    <row r="23662" ht="20" customHeight="1"/>
    <row r="23663" ht="20" customHeight="1"/>
    <row r="23664" ht="20" customHeight="1"/>
    <row r="23665" ht="20" customHeight="1"/>
    <row r="23666" ht="20" customHeight="1"/>
    <row r="23667" ht="20" customHeight="1"/>
    <row r="23668" ht="20" customHeight="1"/>
    <row r="23669" ht="20" customHeight="1"/>
    <row r="23670" ht="20" customHeight="1"/>
    <row r="23671" ht="20" customHeight="1"/>
    <row r="23672" ht="20" customHeight="1"/>
    <row r="23673" ht="20" customHeight="1"/>
    <row r="23674" ht="20" customHeight="1"/>
    <row r="23675" ht="20" customHeight="1"/>
    <row r="23676" ht="20" customHeight="1"/>
    <row r="23677" ht="20" customHeight="1"/>
    <row r="23678" ht="20" customHeight="1"/>
    <row r="23679" ht="20" customHeight="1"/>
    <row r="23680" ht="20" customHeight="1"/>
    <row r="23681" ht="20" customHeight="1"/>
    <row r="23682" ht="20" customHeight="1"/>
    <row r="23683" ht="20" customHeight="1"/>
    <row r="23684" ht="20" customHeight="1"/>
    <row r="23685" ht="20" customHeight="1"/>
    <row r="23686" ht="20" customHeight="1"/>
    <row r="23687" ht="20" customHeight="1"/>
    <row r="23688" ht="20" customHeight="1"/>
    <row r="23689" ht="20" customHeight="1"/>
    <row r="23690" ht="20" customHeight="1"/>
    <row r="23691" ht="20" customHeight="1"/>
    <row r="23692" ht="20" customHeight="1"/>
    <row r="23693" ht="20" customHeight="1"/>
    <row r="23694" ht="20" customHeight="1"/>
    <row r="23695" ht="20" customHeight="1"/>
    <row r="23696" ht="20" customHeight="1"/>
    <row r="23697" ht="20" customHeight="1"/>
    <row r="23698" ht="20" customHeight="1"/>
    <row r="23699" ht="20" customHeight="1"/>
    <row r="23700" ht="20" customHeight="1"/>
    <row r="23701" ht="20" customHeight="1"/>
    <row r="23702" ht="20" customHeight="1"/>
    <row r="23703" ht="20" customHeight="1"/>
    <row r="23704" ht="20" customHeight="1"/>
    <row r="23705" ht="20" customHeight="1"/>
    <row r="23706" ht="20" customHeight="1"/>
    <row r="23707" ht="20" customHeight="1"/>
    <row r="23708" ht="20" customHeight="1"/>
    <row r="23709" ht="20" customHeight="1"/>
    <row r="23710" ht="20" customHeight="1"/>
    <row r="23711" ht="20" customHeight="1"/>
    <row r="23712" ht="20" customHeight="1"/>
    <row r="23713" ht="20" customHeight="1"/>
    <row r="23714" ht="20" customHeight="1"/>
    <row r="23715" ht="20" customHeight="1"/>
    <row r="23716" ht="20" customHeight="1"/>
    <row r="23717" ht="20" customHeight="1"/>
    <row r="23718" ht="20" customHeight="1"/>
    <row r="23719" ht="20" customHeight="1"/>
    <row r="23720" ht="20" customHeight="1"/>
    <row r="23721" ht="20" customHeight="1"/>
    <row r="23722" ht="20" customHeight="1"/>
    <row r="23723" ht="20" customHeight="1"/>
    <row r="23724" ht="20" customHeight="1"/>
    <row r="23725" ht="20" customHeight="1"/>
    <row r="23726" ht="20" customHeight="1"/>
    <row r="23727" ht="20" customHeight="1"/>
    <row r="23728" ht="20" customHeight="1"/>
    <row r="23729" ht="20" customHeight="1"/>
    <row r="23730" ht="20" customHeight="1"/>
    <row r="23731" ht="20" customHeight="1"/>
    <row r="23732" ht="20" customHeight="1"/>
    <row r="23733" ht="20" customHeight="1"/>
    <row r="23734" ht="20" customHeight="1"/>
    <row r="23735" ht="20" customHeight="1"/>
    <row r="23736" ht="20" customHeight="1"/>
    <row r="23737" ht="20" customHeight="1"/>
    <row r="23738" ht="20" customHeight="1"/>
    <row r="23739" ht="20" customHeight="1"/>
    <row r="23740" ht="20" customHeight="1"/>
    <row r="23741" ht="20" customHeight="1"/>
    <row r="23742" ht="20" customHeight="1"/>
    <row r="23743" ht="20" customHeight="1"/>
    <row r="23744" ht="20" customHeight="1"/>
    <row r="23745" ht="20" customHeight="1"/>
    <row r="23746" ht="20" customHeight="1"/>
    <row r="23747" ht="20" customHeight="1"/>
    <row r="23748" ht="20" customHeight="1"/>
    <row r="23749" ht="20" customHeight="1"/>
    <row r="23750" ht="20" customHeight="1"/>
    <row r="23751" ht="20" customHeight="1"/>
    <row r="23752" ht="20" customHeight="1"/>
    <row r="23753" ht="20" customHeight="1"/>
    <row r="23754" ht="20" customHeight="1"/>
    <row r="23755" ht="20" customHeight="1"/>
    <row r="23756" ht="20" customHeight="1"/>
    <row r="23757" ht="20" customHeight="1"/>
    <row r="23758" ht="20" customHeight="1"/>
    <row r="23759" ht="20" customHeight="1"/>
    <row r="23760" ht="20" customHeight="1"/>
    <row r="23761" ht="20" customHeight="1"/>
    <row r="23762" ht="20" customHeight="1"/>
    <row r="23763" ht="20" customHeight="1"/>
    <row r="23764" ht="20" customHeight="1"/>
    <row r="23765" ht="20" customHeight="1"/>
    <row r="23766" ht="20" customHeight="1"/>
    <row r="23767" ht="20" customHeight="1"/>
    <row r="23768" ht="20" customHeight="1"/>
    <row r="23769" ht="20" customHeight="1"/>
    <row r="23770" ht="20" customHeight="1"/>
    <row r="23771" ht="20" customHeight="1"/>
    <row r="23772" ht="20" customHeight="1"/>
    <row r="23773" ht="20" customHeight="1"/>
    <row r="23774" ht="20" customHeight="1"/>
    <row r="23775" ht="20" customHeight="1"/>
    <row r="23776" ht="20" customHeight="1"/>
    <row r="23777" ht="20" customHeight="1"/>
    <row r="23778" ht="20" customHeight="1"/>
    <row r="23779" ht="20" customHeight="1"/>
    <row r="23780" ht="20" customHeight="1"/>
    <row r="23781" ht="20" customHeight="1"/>
    <row r="23782" ht="20" customHeight="1"/>
    <row r="23783" ht="20" customHeight="1"/>
    <row r="23784" ht="20" customHeight="1"/>
    <row r="23785" ht="20" customHeight="1"/>
    <row r="23786" ht="20" customHeight="1"/>
    <row r="23787" ht="20" customHeight="1"/>
    <row r="23788" ht="20" customHeight="1"/>
    <row r="23789" ht="20" customHeight="1"/>
    <row r="23790" ht="20" customHeight="1"/>
    <row r="23791" ht="20" customHeight="1"/>
    <row r="23792" ht="20" customHeight="1"/>
    <row r="23793" ht="20" customHeight="1"/>
    <row r="23794" ht="20" customHeight="1"/>
    <row r="23795" ht="20" customHeight="1"/>
    <row r="23796" ht="20" customHeight="1"/>
    <row r="23797" ht="20" customHeight="1"/>
    <row r="23798" ht="20" customHeight="1"/>
    <row r="23799" ht="20" customHeight="1"/>
    <row r="23800" ht="20" customHeight="1"/>
    <row r="23801" ht="20" customHeight="1"/>
    <row r="23802" ht="20" customHeight="1"/>
    <row r="23803" ht="20" customHeight="1"/>
    <row r="23804" ht="20" customHeight="1"/>
    <row r="23805" ht="20" customHeight="1"/>
    <row r="23806" ht="20" customHeight="1"/>
    <row r="23807" ht="20" customHeight="1"/>
    <row r="23808" ht="20" customHeight="1"/>
    <row r="23809" ht="20" customHeight="1"/>
    <row r="23810" ht="20" customHeight="1"/>
    <row r="23811" ht="20" customHeight="1"/>
    <row r="23812" ht="20" customHeight="1"/>
    <row r="23813" ht="20" customHeight="1"/>
    <row r="23814" ht="20" customHeight="1"/>
    <row r="23815" ht="20" customHeight="1"/>
    <row r="23816" ht="20" customHeight="1"/>
    <row r="23817" ht="20" customHeight="1"/>
    <row r="23818" ht="20" customHeight="1"/>
    <row r="23819" ht="20" customHeight="1"/>
    <row r="23820" ht="20" customHeight="1"/>
    <row r="23821" ht="20" customHeight="1"/>
    <row r="23822" ht="20" customHeight="1"/>
    <row r="23823" ht="20" customHeight="1"/>
    <row r="23824" ht="20" customHeight="1"/>
    <row r="23825" ht="20" customHeight="1"/>
    <row r="23826" ht="20" customHeight="1"/>
    <row r="23827" ht="20" customHeight="1"/>
    <row r="23828" ht="20" customHeight="1"/>
    <row r="23829" ht="20" customHeight="1"/>
    <row r="23830" ht="20" customHeight="1"/>
    <row r="23831" ht="20" customHeight="1"/>
    <row r="23832" ht="20" customHeight="1"/>
    <row r="23833" ht="20" customHeight="1"/>
    <row r="23834" ht="20" customHeight="1"/>
    <row r="23835" ht="20" customHeight="1"/>
    <row r="23836" ht="20" customHeight="1"/>
    <row r="23837" ht="20" customHeight="1"/>
    <row r="23838" ht="20" customHeight="1"/>
    <row r="23839" ht="20" customHeight="1"/>
    <row r="23840" ht="20" customHeight="1"/>
    <row r="23841" ht="20" customHeight="1"/>
    <row r="23842" ht="20" customHeight="1"/>
    <row r="23843" ht="20" customHeight="1"/>
    <row r="23844" ht="20" customHeight="1"/>
    <row r="23845" ht="20" customHeight="1"/>
    <row r="23846" ht="20" customHeight="1"/>
    <row r="23847" ht="20" customHeight="1"/>
    <row r="23848" ht="20" customHeight="1"/>
    <row r="23849" ht="20" customHeight="1"/>
    <row r="23850" ht="20" customHeight="1"/>
    <row r="23851" ht="20" customHeight="1"/>
    <row r="23852" ht="20" customHeight="1"/>
    <row r="23853" ht="20" customHeight="1"/>
    <row r="23854" ht="20" customHeight="1"/>
    <row r="23855" ht="20" customHeight="1"/>
    <row r="23856" ht="20" customHeight="1"/>
    <row r="23857" ht="20" customHeight="1"/>
    <row r="23858" ht="20" customHeight="1"/>
    <row r="23859" ht="20" customHeight="1"/>
    <row r="23860" ht="20" customHeight="1"/>
    <row r="23861" ht="20" customHeight="1"/>
    <row r="23862" ht="20" customHeight="1"/>
    <row r="23863" ht="20" customHeight="1"/>
    <row r="23864" ht="20" customHeight="1"/>
    <row r="23865" ht="20" customHeight="1"/>
    <row r="23866" ht="20" customHeight="1"/>
    <row r="23867" ht="20" customHeight="1"/>
    <row r="23868" ht="20" customHeight="1"/>
    <row r="23869" ht="20" customHeight="1"/>
    <row r="23870" ht="20" customHeight="1"/>
    <row r="23871" ht="20" customHeight="1"/>
    <row r="23872" ht="20" customHeight="1"/>
    <row r="23873" ht="20" customHeight="1"/>
    <row r="23874" ht="20" customHeight="1"/>
    <row r="23875" ht="20" customHeight="1"/>
    <row r="23876" ht="20" customHeight="1"/>
    <row r="23877" ht="20" customHeight="1"/>
    <row r="23878" ht="20" customHeight="1"/>
    <row r="23879" ht="20" customHeight="1"/>
    <row r="23880" ht="20" customHeight="1"/>
    <row r="23881" ht="20" customHeight="1"/>
    <row r="23882" ht="20" customHeight="1"/>
    <row r="23883" ht="20" customHeight="1"/>
    <row r="23884" ht="20" customHeight="1"/>
    <row r="23885" ht="20" customHeight="1"/>
    <row r="23886" ht="20" customHeight="1"/>
    <row r="23887" ht="20" customHeight="1"/>
    <row r="23888" ht="20" customHeight="1"/>
    <row r="23889" ht="20" customHeight="1"/>
    <row r="23890" ht="20" customHeight="1"/>
    <row r="23891" ht="20" customHeight="1"/>
    <row r="23892" ht="20" customHeight="1"/>
    <row r="23893" ht="20" customHeight="1"/>
    <row r="23894" ht="20" customHeight="1"/>
    <row r="23895" ht="20" customHeight="1"/>
    <row r="23896" ht="20" customHeight="1"/>
    <row r="23897" ht="20" customHeight="1"/>
    <row r="23898" ht="20" customHeight="1"/>
    <row r="23899" ht="20" customHeight="1"/>
    <row r="23900" ht="20" customHeight="1"/>
    <row r="23901" ht="20" customHeight="1"/>
    <row r="23902" ht="20" customHeight="1"/>
    <row r="23903" ht="20" customHeight="1"/>
    <row r="23904" ht="20" customHeight="1"/>
    <row r="23905" ht="20" customHeight="1"/>
    <row r="23906" ht="20" customHeight="1"/>
    <row r="23907" ht="20" customHeight="1"/>
    <row r="23908" ht="20" customHeight="1"/>
    <row r="23909" ht="20" customHeight="1"/>
    <row r="23910" ht="20" customHeight="1"/>
    <row r="23911" ht="20" customHeight="1"/>
    <row r="23912" ht="20" customHeight="1"/>
    <row r="23913" ht="20" customHeight="1"/>
    <row r="23914" ht="20" customHeight="1"/>
    <row r="23915" ht="20" customHeight="1"/>
    <row r="23916" ht="20" customHeight="1"/>
    <row r="23917" ht="20" customHeight="1"/>
    <row r="23918" ht="20" customHeight="1"/>
    <row r="23919" ht="20" customHeight="1"/>
    <row r="23920" ht="20" customHeight="1"/>
    <row r="23921" ht="20" customHeight="1"/>
    <row r="23922" ht="20" customHeight="1"/>
    <row r="23923" ht="20" customHeight="1"/>
    <row r="23924" ht="20" customHeight="1"/>
    <row r="23925" ht="20" customHeight="1"/>
    <row r="23926" ht="20" customHeight="1"/>
    <row r="23927" ht="20" customHeight="1"/>
    <row r="23928" ht="20" customHeight="1"/>
    <row r="23929" ht="20" customHeight="1"/>
    <row r="23930" ht="20" customHeight="1"/>
    <row r="23931" ht="20" customHeight="1"/>
    <row r="23932" ht="20" customHeight="1"/>
    <row r="23933" ht="20" customHeight="1"/>
    <row r="23934" ht="20" customHeight="1"/>
    <row r="23935" ht="20" customHeight="1"/>
    <row r="23936" ht="20" customHeight="1"/>
    <row r="23937" ht="20" customHeight="1"/>
    <row r="23938" ht="20" customHeight="1"/>
    <row r="23939" ht="20" customHeight="1"/>
    <row r="23940" ht="20" customHeight="1"/>
    <row r="23941" ht="20" customHeight="1"/>
    <row r="23942" ht="20" customHeight="1"/>
    <row r="23943" ht="20" customHeight="1"/>
    <row r="23944" ht="20" customHeight="1"/>
    <row r="23945" ht="20" customHeight="1"/>
    <row r="23946" ht="20" customHeight="1"/>
    <row r="23947" ht="20" customHeight="1"/>
    <row r="23948" ht="20" customHeight="1"/>
    <row r="23949" ht="20" customHeight="1"/>
    <row r="23950" ht="20" customHeight="1"/>
    <row r="23951" ht="20" customHeight="1"/>
    <row r="23952" ht="20" customHeight="1"/>
    <row r="23953" ht="20" customHeight="1"/>
    <row r="23954" ht="20" customHeight="1"/>
    <row r="23955" ht="20" customHeight="1"/>
    <row r="23956" ht="20" customHeight="1"/>
    <row r="23957" ht="20" customHeight="1"/>
    <row r="23958" ht="20" customHeight="1"/>
    <row r="23959" ht="20" customHeight="1"/>
    <row r="23960" ht="20" customHeight="1"/>
    <row r="23961" ht="20" customHeight="1"/>
    <row r="23962" ht="20" customHeight="1"/>
    <row r="23963" ht="20" customHeight="1"/>
    <row r="23964" ht="20" customHeight="1"/>
    <row r="23965" ht="20" customHeight="1"/>
    <row r="23966" ht="20" customHeight="1"/>
    <row r="23967" ht="20" customHeight="1"/>
    <row r="23968" ht="20" customHeight="1"/>
    <row r="23969" ht="20" customHeight="1"/>
    <row r="23970" ht="20" customHeight="1"/>
    <row r="23971" ht="20" customHeight="1"/>
    <row r="23972" ht="20" customHeight="1"/>
    <row r="23973" ht="20" customHeight="1"/>
    <row r="23974" ht="20" customHeight="1"/>
    <row r="23975" ht="20" customHeight="1"/>
    <row r="23976" ht="20" customHeight="1"/>
    <row r="23977" ht="20" customHeight="1"/>
    <row r="23978" ht="20" customHeight="1"/>
    <row r="23979" ht="20" customHeight="1"/>
    <row r="23980" ht="20" customHeight="1"/>
    <row r="23981" ht="20" customHeight="1"/>
    <row r="23982" ht="20" customHeight="1"/>
    <row r="23983" ht="20" customHeight="1"/>
    <row r="23984" ht="20" customHeight="1"/>
    <row r="23985" ht="20" customHeight="1"/>
    <row r="23986" ht="20" customHeight="1"/>
    <row r="23987" ht="20" customHeight="1"/>
    <row r="23988" ht="20" customHeight="1"/>
    <row r="23989" ht="20" customHeight="1"/>
    <row r="23990" ht="20" customHeight="1"/>
    <row r="23991" ht="20" customHeight="1"/>
    <row r="23992" ht="20" customHeight="1"/>
    <row r="23993" ht="20" customHeight="1"/>
    <row r="23994" ht="20" customHeight="1"/>
    <row r="23995" ht="20" customHeight="1"/>
    <row r="23996" ht="20" customHeight="1"/>
    <row r="23997" ht="20" customHeight="1"/>
    <row r="23998" ht="20" customHeight="1"/>
    <row r="23999" ht="20" customHeight="1"/>
    <row r="24000" ht="20" customHeight="1"/>
    <row r="24001" ht="20" customHeight="1"/>
    <row r="24002" ht="20" customHeight="1"/>
    <row r="24003" ht="20" customHeight="1"/>
    <row r="24004" ht="20" customHeight="1"/>
    <row r="24005" ht="20" customHeight="1"/>
    <row r="24006" ht="20" customHeight="1"/>
    <row r="24007" ht="20" customHeight="1"/>
    <row r="24008" ht="20" customHeight="1"/>
    <row r="24009" ht="20" customHeight="1"/>
    <row r="24010" ht="20" customHeight="1"/>
    <row r="24011" ht="20" customHeight="1"/>
    <row r="24012" ht="20" customHeight="1"/>
    <row r="24013" ht="20" customHeight="1"/>
    <row r="24014" ht="20" customHeight="1"/>
    <row r="24015" ht="20" customHeight="1"/>
    <row r="24016" ht="20" customHeight="1"/>
    <row r="24017" ht="20" customHeight="1"/>
    <row r="24018" ht="20" customHeight="1"/>
    <row r="24019" ht="20" customHeight="1"/>
    <row r="24020" ht="20" customHeight="1"/>
    <row r="24021" ht="20" customHeight="1"/>
    <row r="24022" ht="20" customHeight="1"/>
    <row r="24023" ht="20" customHeight="1"/>
    <row r="24024" ht="20" customHeight="1"/>
    <row r="24025" ht="20" customHeight="1"/>
    <row r="24026" ht="20" customHeight="1"/>
    <row r="24027" ht="20" customHeight="1"/>
    <row r="24028" ht="20" customHeight="1"/>
    <row r="24029" ht="20" customHeight="1"/>
    <row r="24030" ht="20" customHeight="1"/>
    <row r="24031" ht="20" customHeight="1"/>
    <row r="24032" ht="20" customHeight="1"/>
    <row r="24033" ht="20" customHeight="1"/>
    <row r="24034" ht="20" customHeight="1"/>
    <row r="24035" ht="20" customHeight="1"/>
    <row r="24036" ht="20" customHeight="1"/>
    <row r="24037" ht="20" customHeight="1"/>
    <row r="24038" ht="20" customHeight="1"/>
    <row r="24039" ht="20" customHeight="1"/>
    <row r="24040" ht="20" customHeight="1"/>
    <row r="24041" ht="20" customHeight="1"/>
    <row r="24042" ht="20" customHeight="1"/>
    <row r="24043" ht="20" customHeight="1"/>
    <row r="24044" ht="20" customHeight="1"/>
    <row r="24045" ht="20" customHeight="1"/>
    <row r="24046" ht="20" customHeight="1"/>
    <row r="24047" ht="20" customHeight="1"/>
    <row r="24048" ht="20" customHeight="1"/>
    <row r="24049" ht="20" customHeight="1"/>
    <row r="24050" ht="20" customHeight="1"/>
    <row r="24051" ht="20" customHeight="1"/>
    <row r="24052" ht="20" customHeight="1"/>
    <row r="24053" ht="20" customHeight="1"/>
    <row r="24054" ht="20" customHeight="1"/>
    <row r="24055" ht="20" customHeight="1"/>
    <row r="24056" ht="20" customHeight="1"/>
    <row r="24057" ht="20" customHeight="1"/>
    <row r="24058" ht="20" customHeight="1"/>
    <row r="24059" ht="20" customHeight="1"/>
    <row r="24060" ht="20" customHeight="1"/>
    <row r="24061" ht="20" customHeight="1"/>
    <row r="24062" ht="20" customHeight="1"/>
    <row r="24063" ht="20" customHeight="1"/>
    <row r="24064" ht="20" customHeight="1"/>
    <row r="24065" ht="20" customHeight="1"/>
    <row r="24066" ht="20" customHeight="1"/>
    <row r="24067" ht="20" customHeight="1"/>
    <row r="24068" ht="20" customHeight="1"/>
    <row r="24069" ht="20" customHeight="1"/>
    <row r="24070" ht="20" customHeight="1"/>
    <row r="24071" ht="20" customHeight="1"/>
    <row r="24072" ht="20" customHeight="1"/>
    <row r="24073" ht="20" customHeight="1"/>
    <row r="24074" ht="20" customHeight="1"/>
    <row r="24075" ht="20" customHeight="1"/>
    <row r="24076" ht="20" customHeight="1"/>
    <row r="24077" ht="20" customHeight="1"/>
    <row r="24078" ht="20" customHeight="1"/>
    <row r="24079" ht="20" customHeight="1"/>
    <row r="24080" ht="20" customHeight="1"/>
    <row r="24081" ht="20" customHeight="1"/>
    <row r="24082" ht="20" customHeight="1"/>
    <row r="24083" ht="20" customHeight="1"/>
    <row r="24084" ht="20" customHeight="1"/>
    <row r="24085" ht="20" customHeight="1"/>
    <row r="24086" ht="20" customHeight="1"/>
    <row r="24087" ht="20" customHeight="1"/>
    <row r="24088" ht="20" customHeight="1"/>
    <row r="24089" ht="20" customHeight="1"/>
    <row r="24090" ht="20" customHeight="1"/>
    <row r="24091" ht="20" customHeight="1"/>
    <row r="24092" ht="20" customHeight="1"/>
    <row r="24093" ht="20" customHeight="1"/>
    <row r="24094" ht="20" customHeight="1"/>
    <row r="24095" ht="20" customHeight="1"/>
    <row r="24096" ht="20" customHeight="1"/>
    <row r="24097" ht="20" customHeight="1"/>
    <row r="24098" ht="20" customHeight="1"/>
    <row r="24099" ht="20" customHeight="1"/>
    <row r="24100" ht="20" customHeight="1"/>
    <row r="24101" ht="20" customHeight="1"/>
    <row r="24102" ht="20" customHeight="1"/>
    <row r="24103" ht="20" customHeight="1"/>
    <row r="24104" ht="20" customHeight="1"/>
    <row r="24105" ht="20" customHeight="1"/>
    <row r="24106" ht="20" customHeight="1"/>
    <row r="24107" ht="20" customHeight="1"/>
    <row r="24108" ht="20" customHeight="1"/>
    <row r="24109" ht="20" customHeight="1"/>
    <row r="24110" ht="20" customHeight="1"/>
    <row r="24111" ht="20" customHeight="1"/>
    <row r="24112" ht="20" customHeight="1"/>
    <row r="24113" ht="20" customHeight="1"/>
    <row r="24114" ht="20" customHeight="1"/>
    <row r="24115" ht="20" customHeight="1"/>
    <row r="24116" ht="20" customHeight="1"/>
    <row r="24117" ht="20" customHeight="1"/>
    <row r="24118" ht="20" customHeight="1"/>
    <row r="24119" ht="20" customHeight="1"/>
    <row r="24120" ht="20" customHeight="1"/>
    <row r="24121" ht="20" customHeight="1"/>
    <row r="24122" ht="20" customHeight="1"/>
    <row r="24123" ht="20" customHeight="1"/>
    <row r="24124" ht="20" customHeight="1"/>
    <row r="24125" ht="20" customHeight="1"/>
    <row r="24126" ht="20" customHeight="1"/>
    <row r="24127" ht="20" customHeight="1"/>
    <row r="24128" ht="20" customHeight="1"/>
    <row r="24129" ht="20" customHeight="1"/>
    <row r="24130" ht="20" customHeight="1"/>
    <row r="24131" ht="20" customHeight="1"/>
    <row r="24132" ht="20" customHeight="1"/>
    <row r="24133" ht="20" customHeight="1"/>
    <row r="24134" ht="20" customHeight="1"/>
    <row r="24135" ht="20" customHeight="1"/>
    <row r="24136" ht="20" customHeight="1"/>
    <row r="24137" ht="20" customHeight="1"/>
    <row r="24138" ht="20" customHeight="1"/>
    <row r="24139" ht="20" customHeight="1"/>
    <row r="24140" ht="20" customHeight="1"/>
    <row r="24141" ht="20" customHeight="1"/>
    <row r="24142" ht="20" customHeight="1"/>
    <row r="24143" ht="20" customHeight="1"/>
    <row r="24144" ht="20" customHeight="1"/>
    <row r="24145" ht="20" customHeight="1"/>
    <row r="24146" ht="20" customHeight="1"/>
    <row r="24147" ht="20" customHeight="1"/>
    <row r="24148" ht="20" customHeight="1"/>
    <row r="24149" ht="20" customHeight="1"/>
    <row r="24150" ht="20" customHeight="1"/>
    <row r="24151" ht="20" customHeight="1"/>
    <row r="24152" ht="20" customHeight="1"/>
    <row r="24153" ht="20" customHeight="1"/>
    <row r="24154" ht="20" customHeight="1"/>
    <row r="24155" ht="20" customHeight="1"/>
    <row r="24156" ht="20" customHeight="1"/>
    <row r="24157" ht="20" customHeight="1"/>
    <row r="24158" ht="20" customHeight="1"/>
    <row r="24159" ht="20" customHeight="1"/>
    <row r="24160" ht="20" customHeight="1"/>
    <row r="24161" ht="20" customHeight="1"/>
    <row r="24162" ht="20" customHeight="1"/>
    <row r="24163" ht="20" customHeight="1"/>
    <row r="24164" ht="20" customHeight="1"/>
    <row r="24165" ht="20" customHeight="1"/>
    <row r="24166" ht="20" customHeight="1"/>
    <row r="24167" ht="20" customHeight="1"/>
    <row r="24168" ht="20" customHeight="1"/>
    <row r="24169" ht="20" customHeight="1"/>
    <row r="24170" ht="20" customHeight="1"/>
    <row r="24171" ht="20" customHeight="1"/>
    <row r="24172" ht="20" customHeight="1"/>
    <row r="24173" ht="20" customHeight="1"/>
    <row r="24174" ht="20" customHeight="1"/>
    <row r="24175" ht="20" customHeight="1"/>
    <row r="24176" ht="20" customHeight="1"/>
    <row r="24177" ht="20" customHeight="1"/>
    <row r="24178" ht="20" customHeight="1"/>
    <row r="24179" ht="20" customHeight="1"/>
    <row r="24180" ht="20" customHeight="1"/>
    <row r="24181" ht="20" customHeight="1"/>
    <row r="24182" ht="20" customHeight="1"/>
    <row r="24183" ht="20" customHeight="1"/>
    <row r="24184" ht="20" customHeight="1"/>
    <row r="24185" ht="20" customHeight="1"/>
    <row r="24186" ht="20" customHeight="1"/>
    <row r="24187" ht="20" customHeight="1"/>
    <row r="24188" ht="20" customHeight="1"/>
    <row r="24189" ht="20" customHeight="1"/>
    <row r="24190" ht="20" customHeight="1"/>
    <row r="24191" ht="20" customHeight="1"/>
    <row r="24192" ht="20" customHeight="1"/>
    <row r="24193" ht="20" customHeight="1"/>
    <row r="24194" ht="20" customHeight="1"/>
    <row r="24195" ht="20" customHeight="1"/>
    <row r="24196" ht="20" customHeight="1"/>
    <row r="24197" ht="20" customHeight="1"/>
    <row r="24198" ht="20" customHeight="1"/>
    <row r="24199" ht="20" customHeight="1"/>
    <row r="24200" ht="20" customHeight="1"/>
    <row r="24201" ht="20" customHeight="1"/>
    <row r="24202" ht="20" customHeight="1"/>
    <row r="24203" ht="20" customHeight="1"/>
    <row r="24204" ht="20" customHeight="1"/>
    <row r="24205" ht="20" customHeight="1"/>
    <row r="24206" ht="20" customHeight="1"/>
    <row r="24207" ht="20" customHeight="1"/>
    <row r="24208" ht="20" customHeight="1"/>
    <row r="24209" ht="20" customHeight="1"/>
    <row r="24210" ht="20" customHeight="1"/>
    <row r="24211" ht="20" customHeight="1"/>
    <row r="24212" ht="20" customHeight="1"/>
    <row r="24213" ht="20" customHeight="1"/>
    <row r="24214" ht="20" customHeight="1"/>
    <row r="24215" ht="20" customHeight="1"/>
    <row r="24216" ht="20" customHeight="1"/>
    <row r="24217" ht="20" customHeight="1"/>
    <row r="24218" ht="20" customHeight="1"/>
    <row r="24219" ht="20" customHeight="1"/>
    <row r="24220" ht="20" customHeight="1"/>
    <row r="24221" ht="20" customHeight="1"/>
    <row r="24222" ht="20" customHeight="1"/>
    <row r="24223" ht="20" customHeight="1"/>
    <row r="24224" ht="20" customHeight="1"/>
    <row r="24225" ht="20" customHeight="1"/>
    <row r="24226" ht="20" customHeight="1"/>
    <row r="24227" ht="20" customHeight="1"/>
    <row r="24228" ht="20" customHeight="1"/>
    <row r="24229" ht="20" customHeight="1"/>
    <row r="24230" ht="20" customHeight="1"/>
    <row r="24231" ht="20" customHeight="1"/>
    <row r="24232" ht="20" customHeight="1"/>
    <row r="24233" ht="20" customHeight="1"/>
    <row r="24234" ht="20" customHeight="1"/>
    <row r="24235" ht="20" customHeight="1"/>
    <row r="24236" ht="20" customHeight="1"/>
    <row r="24237" ht="20" customHeight="1"/>
    <row r="24238" ht="20" customHeight="1"/>
    <row r="24239" ht="20" customHeight="1"/>
    <row r="24240" ht="20" customHeight="1"/>
    <row r="24241" ht="20" customHeight="1"/>
    <row r="24242" ht="20" customHeight="1"/>
    <row r="24243" ht="20" customHeight="1"/>
    <row r="24244" ht="20" customHeight="1"/>
    <row r="24245" ht="20" customHeight="1"/>
    <row r="24246" ht="20" customHeight="1"/>
    <row r="24247" ht="20" customHeight="1"/>
    <row r="24248" ht="20" customHeight="1"/>
    <row r="24249" ht="20" customHeight="1"/>
    <row r="24250" ht="20" customHeight="1"/>
    <row r="24251" ht="20" customHeight="1"/>
    <row r="24252" ht="20" customHeight="1"/>
    <row r="24253" ht="20" customHeight="1"/>
    <row r="24254" ht="20" customHeight="1"/>
    <row r="24255" ht="20" customHeight="1"/>
    <row r="24256" ht="20" customHeight="1"/>
    <row r="24257" ht="20" customHeight="1"/>
    <row r="24258" ht="20" customHeight="1"/>
    <row r="24259" ht="20" customHeight="1"/>
    <row r="24260" ht="20" customHeight="1"/>
    <row r="24261" ht="20" customHeight="1"/>
    <row r="24262" ht="20" customHeight="1"/>
    <row r="24263" ht="20" customHeight="1"/>
    <row r="24264" ht="20" customHeight="1"/>
    <row r="24265" ht="20" customHeight="1"/>
    <row r="24266" ht="20" customHeight="1"/>
    <row r="24267" ht="20" customHeight="1"/>
    <row r="24268" ht="20" customHeight="1"/>
    <row r="24269" ht="20" customHeight="1"/>
    <row r="24270" ht="20" customHeight="1"/>
    <row r="24271" ht="20" customHeight="1"/>
    <row r="24272" ht="20" customHeight="1"/>
    <row r="24273" ht="20" customHeight="1"/>
    <row r="24274" ht="20" customHeight="1"/>
    <row r="24275" ht="20" customHeight="1"/>
    <row r="24276" ht="20" customHeight="1"/>
    <row r="24277" ht="20" customHeight="1"/>
    <row r="24278" ht="20" customHeight="1"/>
    <row r="24279" ht="20" customHeight="1"/>
    <row r="24280" ht="20" customHeight="1"/>
    <row r="24281" ht="20" customHeight="1"/>
    <row r="24282" ht="20" customHeight="1"/>
    <row r="24283" ht="20" customHeight="1"/>
    <row r="24284" ht="20" customHeight="1"/>
    <row r="24285" ht="20" customHeight="1"/>
    <row r="24286" ht="20" customHeight="1"/>
    <row r="24287" ht="20" customHeight="1"/>
    <row r="24288" ht="20" customHeight="1"/>
    <row r="24289" ht="20" customHeight="1"/>
    <row r="24290" ht="20" customHeight="1"/>
    <row r="24291" ht="20" customHeight="1"/>
    <row r="24292" ht="20" customHeight="1"/>
    <row r="24293" ht="20" customHeight="1"/>
    <row r="24294" ht="20" customHeight="1"/>
    <row r="24295" ht="20" customHeight="1"/>
    <row r="24296" ht="20" customHeight="1"/>
    <row r="24297" ht="20" customHeight="1"/>
    <row r="24298" ht="20" customHeight="1"/>
    <row r="24299" ht="20" customHeight="1"/>
    <row r="24300" ht="20" customHeight="1"/>
    <row r="24301" ht="20" customHeight="1"/>
    <row r="24302" ht="20" customHeight="1"/>
    <row r="24303" ht="20" customHeight="1"/>
    <row r="24304" ht="20" customHeight="1"/>
    <row r="24305" ht="20" customHeight="1"/>
    <row r="24306" ht="20" customHeight="1"/>
    <row r="24307" ht="20" customHeight="1"/>
    <row r="24308" ht="20" customHeight="1"/>
    <row r="24309" ht="20" customHeight="1"/>
    <row r="24310" ht="20" customHeight="1"/>
    <row r="24311" ht="20" customHeight="1"/>
    <row r="24312" ht="20" customHeight="1"/>
    <row r="24313" ht="20" customHeight="1"/>
    <row r="24314" ht="20" customHeight="1"/>
    <row r="24315" ht="20" customHeight="1"/>
    <row r="24316" ht="20" customHeight="1"/>
    <row r="24317" ht="20" customHeight="1"/>
    <row r="24318" ht="20" customHeight="1"/>
    <row r="24319" ht="20" customHeight="1"/>
    <row r="24320" ht="20" customHeight="1"/>
    <row r="24321" ht="20" customHeight="1"/>
    <row r="24322" ht="20" customHeight="1"/>
    <row r="24323" ht="20" customHeight="1"/>
    <row r="24324" ht="20" customHeight="1"/>
    <row r="24325" ht="20" customHeight="1"/>
    <row r="24326" ht="20" customHeight="1"/>
    <row r="24327" ht="20" customHeight="1"/>
    <row r="24328" ht="20" customHeight="1"/>
    <row r="24329" ht="20" customHeight="1"/>
    <row r="24330" ht="20" customHeight="1"/>
    <row r="24331" ht="20" customHeight="1"/>
    <row r="24332" ht="20" customHeight="1"/>
    <row r="24333" ht="20" customHeight="1"/>
    <row r="24334" ht="20" customHeight="1"/>
    <row r="24335" ht="20" customHeight="1"/>
    <row r="24336" ht="20" customHeight="1"/>
    <row r="24337" ht="20" customHeight="1"/>
    <row r="24338" ht="20" customHeight="1"/>
    <row r="24339" ht="20" customHeight="1"/>
    <row r="24340" ht="20" customHeight="1"/>
    <row r="24341" ht="20" customHeight="1"/>
    <row r="24342" ht="20" customHeight="1"/>
    <row r="24343" ht="20" customHeight="1"/>
    <row r="24344" ht="20" customHeight="1"/>
    <row r="24345" ht="20" customHeight="1"/>
    <row r="24346" ht="20" customHeight="1"/>
    <row r="24347" ht="20" customHeight="1"/>
    <row r="24348" ht="20" customHeight="1"/>
    <row r="24349" ht="20" customHeight="1"/>
    <row r="24350" ht="20" customHeight="1"/>
    <row r="24351" ht="20" customHeight="1"/>
    <row r="24352" ht="20" customHeight="1"/>
    <row r="24353" ht="20" customHeight="1"/>
    <row r="24354" ht="20" customHeight="1"/>
    <row r="24355" ht="20" customHeight="1"/>
    <row r="24356" ht="20" customHeight="1"/>
    <row r="24357" ht="20" customHeight="1"/>
    <row r="24358" ht="20" customHeight="1"/>
    <row r="24359" ht="20" customHeight="1"/>
    <row r="24360" ht="20" customHeight="1"/>
    <row r="24361" ht="20" customHeight="1"/>
    <row r="24362" ht="20" customHeight="1"/>
    <row r="24363" ht="20" customHeight="1"/>
    <row r="24364" ht="20" customHeight="1"/>
    <row r="24365" ht="20" customHeight="1"/>
    <row r="24366" ht="20" customHeight="1"/>
    <row r="24367" ht="20" customHeight="1"/>
    <row r="24368" ht="20" customHeight="1"/>
    <row r="24369" ht="20" customHeight="1"/>
    <row r="24370" ht="20" customHeight="1"/>
    <row r="24371" ht="20" customHeight="1"/>
    <row r="24372" ht="20" customHeight="1"/>
    <row r="24373" ht="20" customHeight="1"/>
    <row r="24374" ht="20" customHeight="1"/>
    <row r="24375" ht="20" customHeight="1"/>
    <row r="24376" ht="20" customHeight="1"/>
    <row r="24377" ht="20" customHeight="1"/>
    <row r="24378" ht="20" customHeight="1"/>
    <row r="24379" ht="20" customHeight="1"/>
    <row r="24380" ht="20" customHeight="1"/>
    <row r="24381" ht="20" customHeight="1"/>
    <row r="24382" ht="20" customHeight="1"/>
    <row r="24383" ht="20" customHeight="1"/>
    <row r="24384" ht="20" customHeight="1"/>
    <row r="24385" ht="20" customHeight="1"/>
    <row r="24386" ht="20" customHeight="1"/>
    <row r="24387" ht="20" customHeight="1"/>
    <row r="24388" ht="20" customHeight="1"/>
    <row r="24389" ht="20" customHeight="1"/>
    <row r="24390" ht="20" customHeight="1"/>
    <row r="24391" ht="20" customHeight="1"/>
    <row r="24392" ht="20" customHeight="1"/>
    <row r="24393" ht="20" customHeight="1"/>
    <row r="24394" ht="20" customHeight="1"/>
    <row r="24395" ht="20" customHeight="1"/>
    <row r="24396" ht="20" customHeight="1"/>
    <row r="24397" ht="20" customHeight="1"/>
    <row r="24398" ht="20" customHeight="1"/>
    <row r="24399" ht="20" customHeight="1"/>
    <row r="24400" ht="20" customHeight="1"/>
    <row r="24401" ht="20" customHeight="1"/>
    <row r="24402" ht="20" customHeight="1"/>
    <row r="24403" ht="20" customHeight="1"/>
    <row r="24404" ht="20" customHeight="1"/>
    <row r="24405" ht="20" customHeight="1"/>
    <row r="24406" ht="20" customHeight="1"/>
    <row r="24407" ht="20" customHeight="1"/>
    <row r="24408" ht="20" customHeight="1"/>
    <row r="24409" ht="20" customHeight="1"/>
    <row r="24410" ht="20" customHeight="1"/>
    <row r="24411" ht="20" customHeight="1"/>
    <row r="24412" ht="20" customHeight="1"/>
    <row r="24413" ht="20" customHeight="1"/>
    <row r="24414" ht="20" customHeight="1"/>
    <row r="24415" ht="20" customHeight="1"/>
    <row r="24416" ht="20" customHeight="1"/>
    <row r="24417" ht="20" customHeight="1"/>
    <row r="24418" ht="20" customHeight="1"/>
    <row r="24419" ht="20" customHeight="1"/>
    <row r="24420" ht="20" customHeight="1"/>
    <row r="24421" ht="20" customHeight="1"/>
    <row r="24422" ht="20" customHeight="1"/>
    <row r="24423" ht="20" customHeight="1"/>
    <row r="24424" ht="20" customHeight="1"/>
    <row r="24425" ht="20" customHeight="1"/>
    <row r="24426" ht="20" customHeight="1"/>
    <row r="24427" ht="20" customHeight="1"/>
    <row r="24428" ht="20" customHeight="1"/>
    <row r="24429" ht="20" customHeight="1"/>
    <row r="24430" ht="20" customHeight="1"/>
    <row r="24431" ht="20" customHeight="1"/>
    <row r="24432" ht="20" customHeight="1"/>
    <row r="24433" ht="20" customHeight="1"/>
    <row r="24434" ht="20" customHeight="1"/>
    <row r="24435" ht="20" customHeight="1"/>
    <row r="24436" ht="20" customHeight="1"/>
    <row r="24437" ht="20" customHeight="1"/>
    <row r="24438" ht="20" customHeight="1"/>
    <row r="24439" ht="20" customHeight="1"/>
    <row r="24440" ht="20" customHeight="1"/>
    <row r="24441" ht="20" customHeight="1"/>
    <row r="24442" ht="20" customHeight="1"/>
    <row r="24443" ht="20" customHeight="1"/>
    <row r="24444" ht="20" customHeight="1"/>
    <row r="24445" ht="20" customHeight="1"/>
    <row r="24446" ht="20" customHeight="1"/>
    <row r="24447" ht="20" customHeight="1"/>
    <row r="24448" ht="20" customHeight="1"/>
    <row r="24449" ht="20" customHeight="1"/>
    <row r="24450" ht="20" customHeight="1"/>
    <row r="24451" ht="20" customHeight="1"/>
    <row r="24452" ht="20" customHeight="1"/>
    <row r="24453" ht="20" customHeight="1"/>
    <row r="24454" ht="20" customHeight="1"/>
    <row r="24455" ht="20" customHeight="1"/>
    <row r="24456" ht="20" customHeight="1"/>
    <row r="24457" ht="20" customHeight="1"/>
    <row r="24458" ht="20" customHeight="1"/>
    <row r="24459" ht="20" customHeight="1"/>
    <row r="24460" ht="20" customHeight="1"/>
    <row r="24461" ht="20" customHeight="1"/>
    <row r="24462" ht="20" customHeight="1"/>
    <row r="24463" ht="20" customHeight="1"/>
    <row r="24464" ht="20" customHeight="1"/>
    <row r="24465" ht="20" customHeight="1"/>
    <row r="24466" ht="20" customHeight="1"/>
    <row r="24467" ht="20" customHeight="1"/>
    <row r="24468" ht="20" customHeight="1"/>
    <row r="24469" ht="20" customHeight="1"/>
    <row r="24470" ht="20" customHeight="1"/>
    <row r="24471" ht="20" customHeight="1"/>
    <row r="24472" ht="20" customHeight="1"/>
    <row r="24473" ht="20" customHeight="1"/>
    <row r="24474" ht="20" customHeight="1"/>
    <row r="24475" ht="20" customHeight="1"/>
    <row r="24476" ht="20" customHeight="1"/>
    <row r="24477" ht="20" customHeight="1"/>
    <row r="24478" ht="20" customHeight="1"/>
    <row r="24479" ht="20" customHeight="1"/>
    <row r="24480" ht="20" customHeight="1"/>
    <row r="24481" ht="20" customHeight="1"/>
    <row r="24482" ht="20" customHeight="1"/>
    <row r="24483" ht="20" customHeight="1"/>
    <row r="24484" ht="20" customHeight="1"/>
    <row r="24485" ht="20" customHeight="1"/>
    <row r="24486" ht="20" customHeight="1"/>
    <row r="24487" ht="20" customHeight="1"/>
    <row r="24488" ht="20" customHeight="1"/>
    <row r="24489" ht="20" customHeight="1"/>
    <row r="24490" ht="20" customHeight="1"/>
    <row r="24491" ht="20" customHeight="1"/>
    <row r="24492" ht="20" customHeight="1"/>
    <row r="24493" ht="20" customHeight="1"/>
    <row r="24494" ht="20" customHeight="1"/>
    <row r="24495" ht="20" customHeight="1"/>
    <row r="24496" ht="20" customHeight="1"/>
    <row r="24497" ht="20" customHeight="1"/>
    <row r="24498" ht="20" customHeight="1"/>
    <row r="24499" ht="20" customHeight="1"/>
    <row r="24500" ht="20" customHeight="1"/>
    <row r="24501" ht="20" customHeight="1"/>
    <row r="24502" ht="20" customHeight="1"/>
    <row r="24503" ht="20" customHeight="1"/>
    <row r="24504" ht="20" customHeight="1"/>
    <row r="24505" ht="20" customHeight="1"/>
    <row r="24506" ht="20" customHeight="1"/>
    <row r="24507" ht="20" customHeight="1"/>
    <row r="24508" ht="20" customHeight="1"/>
    <row r="24509" ht="20" customHeight="1"/>
    <row r="24510" ht="20" customHeight="1"/>
    <row r="24511" ht="20" customHeight="1"/>
    <row r="24512" ht="20" customHeight="1"/>
    <row r="24513" ht="20" customHeight="1"/>
    <row r="24514" ht="20" customHeight="1"/>
    <row r="24515" ht="20" customHeight="1"/>
    <row r="24516" ht="20" customHeight="1"/>
    <row r="24517" ht="20" customHeight="1"/>
    <row r="24518" ht="20" customHeight="1"/>
    <row r="24519" ht="20" customHeight="1"/>
    <row r="24520" ht="20" customHeight="1"/>
    <row r="24521" ht="20" customHeight="1"/>
    <row r="24522" ht="20" customHeight="1"/>
    <row r="24523" ht="20" customHeight="1"/>
    <row r="24524" ht="20" customHeight="1"/>
    <row r="24525" ht="20" customHeight="1"/>
    <row r="24526" ht="20" customHeight="1"/>
    <row r="24527" ht="20" customHeight="1"/>
    <row r="24528" ht="20" customHeight="1"/>
    <row r="24529" ht="20" customHeight="1"/>
    <row r="24530" ht="20" customHeight="1"/>
    <row r="24531" ht="20" customHeight="1"/>
    <row r="24532" ht="20" customHeight="1"/>
    <row r="24533" ht="20" customHeight="1"/>
    <row r="24534" ht="20" customHeight="1"/>
    <row r="24535" ht="20" customHeight="1"/>
    <row r="24536" ht="20" customHeight="1"/>
    <row r="24537" ht="20" customHeight="1"/>
    <row r="24538" ht="20" customHeight="1"/>
    <row r="24539" ht="20" customHeight="1"/>
    <row r="24540" ht="20" customHeight="1"/>
    <row r="24541" ht="20" customHeight="1"/>
    <row r="24542" ht="20" customHeight="1"/>
    <row r="24543" ht="20" customHeight="1"/>
    <row r="24544" ht="20" customHeight="1"/>
    <row r="24545" ht="20" customHeight="1"/>
    <row r="24546" ht="20" customHeight="1"/>
    <row r="24547" ht="20" customHeight="1"/>
    <row r="24548" ht="20" customHeight="1"/>
    <row r="24549" ht="20" customHeight="1"/>
    <row r="24550" ht="20" customHeight="1"/>
    <row r="24551" ht="20" customHeight="1"/>
    <row r="24552" ht="20" customHeight="1"/>
    <row r="24553" ht="20" customHeight="1"/>
    <row r="24554" ht="20" customHeight="1"/>
    <row r="24555" ht="20" customHeight="1"/>
    <row r="24556" ht="20" customHeight="1"/>
    <row r="24557" ht="20" customHeight="1"/>
    <row r="24558" ht="20" customHeight="1"/>
    <row r="24559" ht="20" customHeight="1"/>
    <row r="24560" ht="20" customHeight="1"/>
    <row r="24561" ht="20" customHeight="1"/>
    <row r="24562" ht="20" customHeight="1"/>
    <row r="24563" ht="20" customHeight="1"/>
    <row r="24564" ht="20" customHeight="1"/>
    <row r="24565" ht="20" customHeight="1"/>
    <row r="24566" ht="20" customHeight="1"/>
    <row r="24567" ht="20" customHeight="1"/>
    <row r="24568" ht="20" customHeight="1"/>
    <row r="24569" ht="20" customHeight="1"/>
    <row r="24570" ht="20" customHeight="1"/>
    <row r="24571" ht="20" customHeight="1"/>
    <row r="24572" ht="20" customHeight="1"/>
    <row r="24573" ht="20" customHeight="1"/>
    <row r="24574" ht="20" customHeight="1"/>
    <row r="24575" ht="20" customHeight="1"/>
    <row r="24576" ht="20" customHeight="1"/>
    <row r="24577" ht="20" customHeight="1"/>
    <row r="24578" ht="20" customHeight="1"/>
    <row r="24579" ht="20" customHeight="1"/>
    <row r="24580" ht="20" customHeight="1"/>
    <row r="24581" ht="20" customHeight="1"/>
    <row r="24582" ht="20" customHeight="1"/>
    <row r="24583" ht="20" customHeight="1"/>
    <row r="24584" ht="20" customHeight="1"/>
    <row r="24585" ht="20" customHeight="1"/>
    <row r="24586" ht="20" customHeight="1"/>
    <row r="24587" ht="20" customHeight="1"/>
    <row r="24588" ht="20" customHeight="1"/>
    <row r="24589" ht="20" customHeight="1"/>
    <row r="24590" ht="20" customHeight="1"/>
    <row r="24591" ht="20" customHeight="1"/>
    <row r="24592" ht="20" customHeight="1"/>
    <row r="24593" ht="20" customHeight="1"/>
    <row r="24594" ht="20" customHeight="1"/>
    <row r="24595" ht="20" customHeight="1"/>
    <row r="24596" ht="20" customHeight="1"/>
    <row r="24597" ht="20" customHeight="1"/>
    <row r="24598" ht="20" customHeight="1"/>
    <row r="24599" ht="20" customHeight="1"/>
    <row r="24600" ht="20" customHeight="1"/>
    <row r="24601" ht="20" customHeight="1"/>
    <row r="24602" ht="20" customHeight="1"/>
    <row r="24603" ht="20" customHeight="1"/>
    <row r="24604" ht="20" customHeight="1"/>
    <row r="24605" ht="20" customHeight="1"/>
    <row r="24606" ht="20" customHeight="1"/>
    <row r="24607" ht="20" customHeight="1"/>
    <row r="24608" ht="20" customHeight="1"/>
    <row r="24609" ht="20" customHeight="1"/>
    <row r="24610" ht="20" customHeight="1"/>
    <row r="24611" ht="20" customHeight="1"/>
    <row r="24612" ht="20" customHeight="1"/>
    <row r="24613" ht="20" customHeight="1"/>
    <row r="24614" ht="20" customHeight="1"/>
    <row r="24615" ht="20" customHeight="1"/>
    <row r="24616" ht="20" customHeight="1"/>
    <row r="24617" ht="20" customHeight="1"/>
    <row r="24618" ht="20" customHeight="1"/>
    <row r="24619" ht="20" customHeight="1"/>
    <row r="24620" ht="20" customHeight="1"/>
    <row r="24621" ht="20" customHeight="1"/>
    <row r="24622" ht="20" customHeight="1"/>
    <row r="24623" ht="20" customHeight="1"/>
    <row r="24624" ht="20" customHeight="1"/>
    <row r="24625" ht="20" customHeight="1"/>
    <row r="24626" ht="20" customHeight="1"/>
    <row r="24627" ht="20" customHeight="1"/>
    <row r="24628" ht="20" customHeight="1"/>
    <row r="24629" ht="20" customHeight="1"/>
    <row r="24630" ht="20" customHeight="1"/>
    <row r="24631" ht="20" customHeight="1"/>
    <row r="24632" ht="20" customHeight="1"/>
    <row r="24633" ht="20" customHeight="1"/>
    <row r="24634" ht="20" customHeight="1"/>
    <row r="24635" ht="20" customHeight="1"/>
    <row r="24636" ht="20" customHeight="1"/>
    <row r="24637" ht="20" customHeight="1"/>
    <row r="24638" ht="20" customHeight="1"/>
    <row r="24639" ht="20" customHeight="1"/>
    <row r="24640" ht="20" customHeight="1"/>
    <row r="24641" ht="20" customHeight="1"/>
    <row r="24642" ht="20" customHeight="1"/>
    <row r="24643" ht="20" customHeight="1"/>
    <row r="24644" ht="20" customHeight="1"/>
    <row r="24645" ht="20" customHeight="1"/>
    <row r="24646" ht="20" customHeight="1"/>
    <row r="24647" ht="20" customHeight="1"/>
    <row r="24648" ht="20" customHeight="1"/>
    <row r="24649" ht="20" customHeight="1"/>
    <row r="24650" ht="20" customHeight="1"/>
    <row r="24651" ht="20" customHeight="1"/>
    <row r="24652" ht="20" customHeight="1"/>
    <row r="24653" ht="20" customHeight="1"/>
    <row r="24654" ht="20" customHeight="1"/>
    <row r="24655" ht="20" customHeight="1"/>
    <row r="24656" ht="20" customHeight="1"/>
    <row r="24657" ht="20" customHeight="1"/>
    <row r="24658" ht="20" customHeight="1"/>
    <row r="24659" ht="20" customHeight="1"/>
    <row r="24660" ht="20" customHeight="1"/>
    <row r="24661" ht="20" customHeight="1"/>
    <row r="24662" ht="20" customHeight="1"/>
    <row r="24663" ht="20" customHeight="1"/>
    <row r="24664" ht="20" customHeight="1"/>
    <row r="24665" ht="20" customHeight="1"/>
    <row r="24666" ht="20" customHeight="1"/>
    <row r="24667" ht="20" customHeight="1"/>
    <row r="24668" ht="20" customHeight="1"/>
    <row r="24669" ht="20" customHeight="1"/>
    <row r="24670" ht="20" customHeight="1"/>
    <row r="24671" ht="20" customHeight="1"/>
    <row r="24672" ht="20" customHeight="1"/>
    <row r="24673" ht="20" customHeight="1"/>
    <row r="24674" ht="20" customHeight="1"/>
    <row r="24675" ht="20" customHeight="1"/>
    <row r="24676" ht="20" customHeight="1"/>
    <row r="24677" ht="20" customHeight="1"/>
    <row r="24678" ht="20" customHeight="1"/>
    <row r="24679" ht="20" customHeight="1"/>
    <row r="24680" ht="20" customHeight="1"/>
    <row r="24681" ht="20" customHeight="1"/>
    <row r="24682" ht="20" customHeight="1"/>
    <row r="24683" ht="20" customHeight="1"/>
    <row r="24684" ht="20" customHeight="1"/>
    <row r="24685" ht="20" customHeight="1"/>
    <row r="24686" ht="20" customHeight="1"/>
    <row r="24687" ht="20" customHeight="1"/>
    <row r="24688" ht="20" customHeight="1"/>
    <row r="24689" ht="20" customHeight="1"/>
    <row r="24690" ht="20" customHeight="1"/>
    <row r="24691" ht="20" customHeight="1"/>
    <row r="24692" ht="20" customHeight="1"/>
    <row r="24693" ht="20" customHeight="1"/>
    <row r="24694" ht="20" customHeight="1"/>
    <row r="24695" ht="20" customHeight="1"/>
    <row r="24696" ht="20" customHeight="1"/>
    <row r="24697" ht="20" customHeight="1"/>
    <row r="24698" ht="20" customHeight="1"/>
    <row r="24699" ht="20" customHeight="1"/>
    <row r="24700" ht="20" customHeight="1"/>
    <row r="24701" ht="20" customHeight="1"/>
    <row r="24702" ht="20" customHeight="1"/>
    <row r="24703" ht="20" customHeight="1"/>
    <row r="24704" ht="20" customHeight="1"/>
    <row r="24705" ht="20" customHeight="1"/>
    <row r="24706" ht="20" customHeight="1"/>
    <row r="24707" ht="20" customHeight="1"/>
    <row r="24708" ht="20" customHeight="1"/>
    <row r="24709" ht="20" customHeight="1"/>
    <row r="24710" ht="20" customHeight="1"/>
    <row r="24711" ht="20" customHeight="1"/>
    <row r="24712" ht="20" customHeight="1"/>
    <row r="24713" ht="20" customHeight="1"/>
    <row r="24714" ht="20" customHeight="1"/>
    <row r="24715" ht="20" customHeight="1"/>
    <row r="24716" ht="20" customHeight="1"/>
    <row r="24717" ht="20" customHeight="1"/>
    <row r="24718" ht="20" customHeight="1"/>
    <row r="24719" ht="20" customHeight="1"/>
    <row r="24720" ht="20" customHeight="1"/>
    <row r="24721" ht="20" customHeight="1"/>
    <row r="24722" ht="20" customHeight="1"/>
    <row r="24723" ht="20" customHeight="1"/>
    <row r="24724" ht="20" customHeight="1"/>
    <row r="24725" ht="20" customHeight="1"/>
    <row r="24726" ht="20" customHeight="1"/>
    <row r="24727" ht="20" customHeight="1"/>
    <row r="24728" ht="20" customHeight="1"/>
    <row r="24729" ht="20" customHeight="1"/>
    <row r="24730" ht="20" customHeight="1"/>
    <row r="24731" ht="20" customHeight="1"/>
    <row r="24732" ht="20" customHeight="1"/>
    <row r="24733" ht="20" customHeight="1"/>
    <row r="24734" ht="20" customHeight="1"/>
    <row r="24735" ht="20" customHeight="1"/>
    <row r="24736" ht="20" customHeight="1"/>
    <row r="24737" ht="20" customHeight="1"/>
    <row r="24738" ht="20" customHeight="1"/>
    <row r="24739" ht="20" customHeight="1"/>
    <row r="24740" ht="20" customHeight="1"/>
    <row r="24741" ht="20" customHeight="1"/>
    <row r="24742" ht="20" customHeight="1"/>
    <row r="24743" ht="20" customHeight="1"/>
    <row r="24744" ht="20" customHeight="1"/>
    <row r="24745" ht="20" customHeight="1"/>
    <row r="24746" ht="20" customHeight="1"/>
    <row r="24747" ht="20" customHeight="1"/>
    <row r="24748" ht="20" customHeight="1"/>
    <row r="24749" ht="20" customHeight="1"/>
    <row r="24750" ht="20" customHeight="1"/>
    <row r="24751" ht="20" customHeight="1"/>
    <row r="24752" ht="20" customHeight="1"/>
    <row r="24753" ht="20" customHeight="1"/>
    <row r="24754" ht="20" customHeight="1"/>
    <row r="24755" ht="20" customHeight="1"/>
    <row r="24756" ht="20" customHeight="1"/>
    <row r="24757" ht="20" customHeight="1"/>
    <row r="24758" ht="20" customHeight="1"/>
    <row r="24759" ht="20" customHeight="1"/>
    <row r="24760" ht="20" customHeight="1"/>
    <row r="24761" ht="20" customHeight="1"/>
    <row r="24762" ht="20" customHeight="1"/>
    <row r="24763" ht="20" customHeight="1"/>
    <row r="24764" ht="20" customHeight="1"/>
    <row r="24765" ht="20" customHeight="1"/>
    <row r="24766" ht="20" customHeight="1"/>
    <row r="24767" ht="20" customHeight="1"/>
    <row r="24768" ht="20" customHeight="1"/>
    <row r="24769" ht="20" customHeight="1"/>
    <row r="24770" ht="20" customHeight="1"/>
    <row r="24771" ht="20" customHeight="1"/>
    <row r="24772" ht="20" customHeight="1"/>
    <row r="24773" ht="20" customHeight="1"/>
    <row r="24774" ht="20" customHeight="1"/>
    <row r="24775" ht="20" customHeight="1"/>
    <row r="24776" ht="20" customHeight="1"/>
    <row r="24777" ht="20" customHeight="1"/>
    <row r="24778" ht="20" customHeight="1"/>
    <row r="24779" ht="20" customHeight="1"/>
    <row r="24780" ht="20" customHeight="1"/>
    <row r="24781" ht="20" customHeight="1"/>
    <row r="24782" ht="20" customHeight="1"/>
    <row r="24783" ht="20" customHeight="1"/>
    <row r="24784" ht="20" customHeight="1"/>
    <row r="24785" ht="20" customHeight="1"/>
    <row r="24786" ht="20" customHeight="1"/>
    <row r="24787" ht="20" customHeight="1"/>
    <row r="24788" ht="20" customHeight="1"/>
    <row r="24789" ht="20" customHeight="1"/>
    <row r="24790" ht="20" customHeight="1"/>
    <row r="24791" ht="20" customHeight="1"/>
    <row r="24792" ht="20" customHeight="1"/>
    <row r="24793" ht="20" customHeight="1"/>
    <row r="24794" ht="20" customHeight="1"/>
    <row r="24795" ht="20" customHeight="1"/>
    <row r="24796" ht="20" customHeight="1"/>
    <row r="24797" ht="20" customHeight="1"/>
    <row r="24798" ht="20" customHeight="1"/>
    <row r="24799" ht="20" customHeight="1"/>
    <row r="24800" ht="20" customHeight="1"/>
    <row r="24801" ht="20" customHeight="1"/>
    <row r="24802" ht="20" customHeight="1"/>
    <row r="24803" ht="20" customHeight="1"/>
    <row r="24804" ht="20" customHeight="1"/>
    <row r="24805" ht="20" customHeight="1"/>
    <row r="24806" ht="20" customHeight="1"/>
    <row r="24807" ht="20" customHeight="1"/>
    <row r="24808" ht="20" customHeight="1"/>
    <row r="24809" ht="20" customHeight="1"/>
    <row r="24810" ht="20" customHeight="1"/>
    <row r="24811" ht="20" customHeight="1"/>
    <row r="24812" ht="20" customHeight="1"/>
    <row r="24813" ht="20" customHeight="1"/>
    <row r="24814" ht="20" customHeight="1"/>
    <row r="24815" ht="20" customHeight="1"/>
    <row r="24816" ht="20" customHeight="1"/>
    <row r="24817" ht="20" customHeight="1"/>
    <row r="24818" ht="20" customHeight="1"/>
    <row r="24819" ht="20" customHeight="1"/>
    <row r="24820" ht="20" customHeight="1"/>
    <row r="24821" ht="20" customHeight="1"/>
    <row r="24822" ht="20" customHeight="1"/>
    <row r="24823" ht="20" customHeight="1"/>
    <row r="24824" ht="20" customHeight="1"/>
    <row r="24825" ht="20" customHeight="1"/>
    <row r="24826" ht="20" customHeight="1"/>
    <row r="24827" ht="20" customHeight="1"/>
    <row r="24828" ht="20" customHeight="1"/>
    <row r="24829" ht="20" customHeight="1"/>
    <row r="24830" ht="20" customHeight="1"/>
    <row r="24831" ht="20" customHeight="1"/>
    <row r="24832" ht="20" customHeight="1"/>
    <row r="24833" ht="20" customHeight="1"/>
    <row r="24834" ht="20" customHeight="1"/>
    <row r="24835" ht="20" customHeight="1"/>
    <row r="24836" ht="20" customHeight="1"/>
    <row r="24837" ht="20" customHeight="1"/>
    <row r="24838" ht="20" customHeight="1"/>
    <row r="24839" ht="20" customHeight="1"/>
    <row r="24840" ht="20" customHeight="1"/>
    <row r="24841" ht="20" customHeight="1"/>
    <row r="24842" ht="20" customHeight="1"/>
    <row r="24843" ht="20" customHeight="1"/>
    <row r="24844" ht="20" customHeight="1"/>
    <row r="24845" ht="20" customHeight="1"/>
    <row r="24846" ht="20" customHeight="1"/>
    <row r="24847" ht="20" customHeight="1"/>
    <row r="24848" ht="20" customHeight="1"/>
    <row r="24849" ht="20" customHeight="1"/>
    <row r="24850" ht="20" customHeight="1"/>
    <row r="24851" ht="20" customHeight="1"/>
    <row r="24852" ht="20" customHeight="1"/>
    <row r="24853" ht="20" customHeight="1"/>
    <row r="24854" ht="20" customHeight="1"/>
    <row r="24855" ht="20" customHeight="1"/>
    <row r="24856" ht="20" customHeight="1"/>
    <row r="24857" ht="20" customHeight="1"/>
    <row r="24858" ht="20" customHeight="1"/>
    <row r="24859" ht="20" customHeight="1"/>
    <row r="24860" ht="20" customHeight="1"/>
    <row r="24861" ht="20" customHeight="1"/>
    <row r="24862" ht="20" customHeight="1"/>
    <row r="24863" ht="20" customHeight="1"/>
    <row r="24864" ht="20" customHeight="1"/>
    <row r="24865" ht="20" customHeight="1"/>
    <row r="24866" ht="20" customHeight="1"/>
    <row r="24867" ht="20" customHeight="1"/>
    <row r="24868" ht="20" customHeight="1"/>
    <row r="24869" ht="20" customHeight="1"/>
    <row r="24870" ht="20" customHeight="1"/>
    <row r="24871" ht="20" customHeight="1"/>
    <row r="24872" ht="20" customHeight="1"/>
    <row r="24873" ht="20" customHeight="1"/>
    <row r="24874" ht="20" customHeight="1"/>
    <row r="24875" ht="20" customHeight="1"/>
    <row r="24876" ht="20" customHeight="1"/>
    <row r="24877" ht="20" customHeight="1"/>
    <row r="24878" ht="20" customHeight="1"/>
    <row r="24879" ht="20" customHeight="1"/>
    <row r="24880" ht="20" customHeight="1"/>
    <row r="24881" ht="20" customHeight="1"/>
    <row r="24882" ht="20" customHeight="1"/>
    <row r="24883" ht="20" customHeight="1"/>
    <row r="24884" ht="20" customHeight="1"/>
    <row r="24885" ht="20" customHeight="1"/>
    <row r="24886" ht="20" customHeight="1"/>
    <row r="24887" ht="20" customHeight="1"/>
    <row r="24888" ht="20" customHeight="1"/>
    <row r="24889" ht="20" customHeight="1"/>
    <row r="24890" ht="20" customHeight="1"/>
    <row r="24891" ht="20" customHeight="1"/>
    <row r="24892" ht="20" customHeight="1"/>
    <row r="24893" ht="20" customHeight="1"/>
    <row r="24894" ht="20" customHeight="1"/>
    <row r="24895" ht="20" customHeight="1"/>
    <row r="24896" ht="20" customHeight="1"/>
    <row r="24897" ht="20" customHeight="1"/>
    <row r="24898" ht="20" customHeight="1"/>
    <row r="24899" ht="20" customHeight="1"/>
    <row r="24900" ht="20" customHeight="1"/>
    <row r="24901" ht="20" customHeight="1"/>
    <row r="24902" ht="20" customHeight="1"/>
    <row r="24903" ht="20" customHeight="1"/>
    <row r="24904" ht="20" customHeight="1"/>
    <row r="24905" ht="20" customHeight="1"/>
    <row r="24906" ht="20" customHeight="1"/>
    <row r="24907" ht="20" customHeight="1"/>
    <row r="24908" ht="20" customHeight="1"/>
    <row r="24909" ht="20" customHeight="1"/>
    <row r="24910" ht="20" customHeight="1"/>
    <row r="24911" ht="20" customHeight="1"/>
    <row r="24912" ht="20" customHeight="1"/>
    <row r="24913" ht="20" customHeight="1"/>
    <row r="24914" ht="20" customHeight="1"/>
    <row r="24915" ht="20" customHeight="1"/>
    <row r="24916" ht="20" customHeight="1"/>
    <row r="24917" ht="20" customHeight="1"/>
    <row r="24918" ht="20" customHeight="1"/>
    <row r="24919" ht="20" customHeight="1"/>
    <row r="24920" ht="20" customHeight="1"/>
    <row r="24921" ht="20" customHeight="1"/>
    <row r="24922" ht="20" customHeight="1"/>
    <row r="24923" ht="20" customHeight="1"/>
    <row r="24924" ht="20" customHeight="1"/>
    <row r="24925" ht="20" customHeight="1"/>
    <row r="24926" ht="20" customHeight="1"/>
    <row r="24927" ht="20" customHeight="1"/>
    <row r="24928" ht="20" customHeight="1"/>
    <row r="24929" ht="20" customHeight="1"/>
    <row r="24930" ht="20" customHeight="1"/>
    <row r="24931" ht="20" customHeight="1"/>
    <row r="24932" ht="20" customHeight="1"/>
    <row r="24933" ht="20" customHeight="1"/>
    <row r="24934" ht="20" customHeight="1"/>
    <row r="24935" ht="20" customHeight="1"/>
    <row r="24936" ht="20" customHeight="1"/>
    <row r="24937" ht="20" customHeight="1"/>
    <row r="24938" ht="20" customHeight="1"/>
    <row r="24939" ht="20" customHeight="1"/>
    <row r="24940" ht="20" customHeight="1"/>
    <row r="24941" ht="20" customHeight="1"/>
    <row r="24942" ht="20" customHeight="1"/>
    <row r="24943" ht="20" customHeight="1"/>
    <row r="24944" ht="20" customHeight="1"/>
    <row r="24945" ht="20" customHeight="1"/>
    <row r="24946" ht="20" customHeight="1"/>
    <row r="24947" ht="20" customHeight="1"/>
    <row r="24948" ht="20" customHeight="1"/>
    <row r="24949" ht="20" customHeight="1"/>
    <row r="24950" ht="20" customHeight="1"/>
    <row r="24951" ht="20" customHeight="1"/>
    <row r="24952" ht="20" customHeight="1"/>
    <row r="24953" ht="20" customHeight="1"/>
    <row r="24954" ht="20" customHeight="1"/>
    <row r="24955" ht="20" customHeight="1"/>
    <row r="24956" ht="20" customHeight="1"/>
    <row r="24957" ht="20" customHeight="1"/>
    <row r="24958" ht="20" customHeight="1"/>
    <row r="24959" ht="20" customHeight="1"/>
    <row r="24960" ht="20" customHeight="1"/>
    <row r="24961" ht="20" customHeight="1"/>
    <row r="24962" ht="20" customHeight="1"/>
    <row r="24963" ht="20" customHeight="1"/>
    <row r="24964" ht="20" customHeight="1"/>
    <row r="24965" ht="20" customHeight="1"/>
    <row r="24966" ht="20" customHeight="1"/>
    <row r="24967" ht="20" customHeight="1"/>
    <row r="24968" ht="20" customHeight="1"/>
    <row r="24969" ht="20" customHeight="1"/>
    <row r="24970" ht="20" customHeight="1"/>
    <row r="24971" ht="20" customHeight="1"/>
    <row r="24972" ht="20" customHeight="1"/>
    <row r="24973" ht="20" customHeight="1"/>
    <row r="24974" ht="20" customHeight="1"/>
    <row r="24975" ht="20" customHeight="1"/>
    <row r="24976" ht="20" customHeight="1"/>
    <row r="24977" ht="20" customHeight="1"/>
    <row r="24978" ht="20" customHeight="1"/>
    <row r="24979" ht="20" customHeight="1"/>
    <row r="24980" ht="20" customHeight="1"/>
    <row r="24981" ht="20" customHeight="1"/>
    <row r="24982" ht="20" customHeight="1"/>
    <row r="24983" ht="20" customHeight="1"/>
    <row r="24984" ht="20" customHeight="1"/>
    <row r="24985" ht="20" customHeight="1"/>
    <row r="24986" ht="20" customHeight="1"/>
    <row r="24987" ht="20" customHeight="1"/>
    <row r="24988" ht="20" customHeight="1"/>
    <row r="24989" ht="20" customHeight="1"/>
    <row r="24990" ht="20" customHeight="1"/>
    <row r="24991" ht="20" customHeight="1"/>
    <row r="24992" ht="20" customHeight="1"/>
    <row r="24993" ht="20" customHeight="1"/>
    <row r="24994" ht="20" customHeight="1"/>
    <row r="24995" ht="20" customHeight="1"/>
    <row r="24996" ht="20" customHeight="1"/>
    <row r="24997" ht="20" customHeight="1"/>
    <row r="24998" ht="20" customHeight="1"/>
    <row r="24999" ht="20" customHeight="1"/>
    <row r="25000" ht="20" customHeight="1"/>
    <row r="25001" ht="20" customHeight="1"/>
    <row r="25002" ht="20" customHeight="1"/>
    <row r="25003" ht="20" customHeight="1"/>
    <row r="25004" ht="20" customHeight="1"/>
    <row r="25005" ht="20" customHeight="1"/>
    <row r="25006" ht="20" customHeight="1"/>
    <row r="25007" ht="20" customHeight="1"/>
    <row r="25008" ht="20" customHeight="1"/>
    <row r="25009" ht="20" customHeight="1"/>
    <row r="25010" ht="20" customHeight="1"/>
    <row r="25011" ht="20" customHeight="1"/>
    <row r="25012" ht="20" customHeight="1"/>
    <row r="25013" ht="20" customHeight="1"/>
    <row r="25014" ht="20" customHeight="1"/>
    <row r="25015" ht="20" customHeight="1"/>
    <row r="25016" ht="20" customHeight="1"/>
    <row r="25017" ht="20" customHeight="1"/>
    <row r="25018" ht="20" customHeight="1"/>
    <row r="25019" ht="20" customHeight="1"/>
    <row r="25020" ht="20" customHeight="1"/>
    <row r="25021" ht="20" customHeight="1"/>
    <row r="25022" ht="20" customHeight="1"/>
    <row r="25023" ht="20" customHeight="1"/>
    <row r="25024" ht="20" customHeight="1"/>
    <row r="25025" ht="20" customHeight="1"/>
    <row r="25026" ht="20" customHeight="1"/>
    <row r="25027" ht="20" customHeight="1"/>
    <row r="25028" ht="20" customHeight="1"/>
    <row r="25029" ht="20" customHeight="1"/>
    <row r="25030" ht="20" customHeight="1"/>
    <row r="25031" ht="20" customHeight="1"/>
    <row r="25032" ht="20" customHeight="1"/>
    <row r="25033" ht="20" customHeight="1"/>
    <row r="25034" ht="20" customHeight="1"/>
    <row r="25035" ht="20" customHeight="1"/>
    <row r="25036" ht="20" customHeight="1"/>
    <row r="25037" ht="20" customHeight="1"/>
    <row r="25038" ht="20" customHeight="1"/>
    <row r="25039" ht="20" customHeight="1"/>
    <row r="25040" ht="20" customHeight="1"/>
    <row r="25041" ht="20" customHeight="1"/>
    <row r="25042" ht="20" customHeight="1"/>
    <row r="25043" ht="20" customHeight="1"/>
    <row r="25044" ht="20" customHeight="1"/>
    <row r="25045" ht="20" customHeight="1"/>
    <row r="25046" ht="20" customHeight="1"/>
    <row r="25047" ht="20" customHeight="1"/>
    <row r="25048" ht="20" customHeight="1"/>
    <row r="25049" ht="20" customHeight="1"/>
    <row r="25050" ht="20" customHeight="1"/>
    <row r="25051" ht="20" customHeight="1"/>
    <row r="25052" ht="20" customHeight="1"/>
    <row r="25053" ht="20" customHeight="1"/>
    <row r="25054" ht="20" customHeight="1"/>
    <row r="25055" ht="20" customHeight="1"/>
    <row r="25056" ht="20" customHeight="1"/>
    <row r="25057" ht="20" customHeight="1"/>
    <row r="25058" ht="20" customHeight="1"/>
    <row r="25059" ht="20" customHeight="1"/>
    <row r="25060" ht="20" customHeight="1"/>
    <row r="25061" ht="20" customHeight="1"/>
    <row r="25062" ht="20" customHeight="1"/>
    <row r="25063" ht="20" customHeight="1"/>
    <row r="25064" ht="20" customHeight="1"/>
    <row r="25065" ht="20" customHeight="1"/>
    <row r="25066" ht="20" customHeight="1"/>
    <row r="25067" ht="20" customHeight="1"/>
    <row r="25068" ht="20" customHeight="1"/>
    <row r="25069" ht="20" customHeight="1"/>
    <row r="25070" ht="20" customHeight="1"/>
    <row r="25071" ht="20" customHeight="1"/>
    <row r="25072" ht="20" customHeight="1"/>
    <row r="25073" ht="20" customHeight="1"/>
    <row r="25074" ht="20" customHeight="1"/>
    <row r="25075" ht="20" customHeight="1"/>
    <row r="25076" ht="20" customHeight="1"/>
    <row r="25077" ht="20" customHeight="1"/>
    <row r="25078" ht="20" customHeight="1"/>
    <row r="25079" ht="20" customHeight="1"/>
    <row r="25080" ht="20" customHeight="1"/>
    <row r="25081" ht="20" customHeight="1"/>
    <row r="25082" ht="20" customHeight="1"/>
    <row r="25083" ht="20" customHeight="1"/>
    <row r="25084" ht="20" customHeight="1"/>
    <row r="25085" ht="20" customHeight="1"/>
    <row r="25086" ht="20" customHeight="1"/>
    <row r="25087" ht="20" customHeight="1"/>
    <row r="25088" ht="20" customHeight="1"/>
    <row r="25089" ht="20" customHeight="1"/>
    <row r="25090" ht="20" customHeight="1"/>
    <row r="25091" ht="20" customHeight="1"/>
    <row r="25092" ht="20" customHeight="1"/>
    <row r="25093" ht="20" customHeight="1"/>
    <row r="25094" ht="20" customHeight="1"/>
    <row r="25095" ht="20" customHeight="1"/>
    <row r="25096" ht="20" customHeight="1"/>
    <row r="25097" ht="20" customHeight="1"/>
    <row r="25098" ht="20" customHeight="1"/>
    <row r="25099" ht="20" customHeight="1"/>
    <row r="25100" ht="20" customHeight="1"/>
    <row r="25101" ht="20" customHeight="1"/>
    <row r="25102" ht="20" customHeight="1"/>
    <row r="25103" ht="20" customHeight="1"/>
    <row r="25104" ht="20" customHeight="1"/>
    <row r="25105" ht="20" customHeight="1"/>
    <row r="25106" ht="20" customHeight="1"/>
    <row r="25107" ht="20" customHeight="1"/>
    <row r="25108" ht="20" customHeight="1"/>
    <row r="25109" ht="20" customHeight="1"/>
    <row r="25110" ht="20" customHeight="1"/>
    <row r="25111" ht="20" customHeight="1"/>
    <row r="25112" ht="20" customHeight="1"/>
    <row r="25113" ht="20" customHeight="1"/>
    <row r="25114" ht="20" customHeight="1"/>
    <row r="25115" ht="20" customHeight="1"/>
    <row r="25116" ht="20" customHeight="1"/>
    <row r="25117" ht="20" customHeight="1"/>
    <row r="25118" ht="20" customHeight="1"/>
    <row r="25119" ht="20" customHeight="1"/>
    <row r="25120" ht="20" customHeight="1"/>
    <row r="25121" ht="20" customHeight="1"/>
    <row r="25122" ht="20" customHeight="1"/>
    <row r="25123" ht="20" customHeight="1"/>
    <row r="25124" ht="20" customHeight="1"/>
    <row r="25125" ht="20" customHeight="1"/>
    <row r="25126" ht="20" customHeight="1"/>
    <row r="25127" ht="20" customHeight="1"/>
    <row r="25128" ht="20" customHeight="1"/>
    <row r="25129" ht="20" customHeight="1"/>
    <row r="25130" ht="20" customHeight="1"/>
    <row r="25131" ht="20" customHeight="1"/>
    <row r="25132" ht="20" customHeight="1"/>
    <row r="25133" ht="20" customHeight="1"/>
    <row r="25134" ht="20" customHeight="1"/>
    <row r="25135" ht="20" customHeight="1"/>
    <row r="25136" ht="20" customHeight="1"/>
    <row r="25137" ht="20" customHeight="1"/>
    <row r="25138" ht="20" customHeight="1"/>
    <row r="25139" ht="20" customHeight="1"/>
    <row r="25140" ht="20" customHeight="1"/>
    <row r="25141" ht="20" customHeight="1"/>
    <row r="25142" ht="20" customHeight="1"/>
    <row r="25143" ht="20" customHeight="1"/>
    <row r="25144" ht="20" customHeight="1"/>
    <row r="25145" ht="20" customHeight="1"/>
    <row r="25146" ht="20" customHeight="1"/>
    <row r="25147" ht="20" customHeight="1"/>
    <row r="25148" ht="20" customHeight="1"/>
    <row r="25149" ht="20" customHeight="1"/>
    <row r="25150" ht="20" customHeight="1"/>
    <row r="25151" ht="20" customHeight="1"/>
    <row r="25152" ht="20" customHeight="1"/>
    <row r="25153" ht="20" customHeight="1"/>
    <row r="25154" ht="20" customHeight="1"/>
    <row r="25155" ht="20" customHeight="1"/>
    <row r="25156" ht="20" customHeight="1"/>
    <row r="25157" ht="20" customHeight="1"/>
    <row r="25158" ht="20" customHeight="1"/>
    <row r="25159" ht="20" customHeight="1"/>
    <row r="25160" ht="20" customHeight="1"/>
    <row r="25161" ht="20" customHeight="1"/>
    <row r="25162" ht="20" customHeight="1"/>
    <row r="25163" ht="20" customHeight="1"/>
    <row r="25164" ht="20" customHeight="1"/>
    <row r="25165" ht="20" customHeight="1"/>
    <row r="25166" ht="20" customHeight="1"/>
    <row r="25167" ht="20" customHeight="1"/>
    <row r="25168" ht="20" customHeight="1"/>
    <row r="25169" ht="20" customHeight="1"/>
    <row r="25170" ht="20" customHeight="1"/>
    <row r="25171" ht="20" customHeight="1"/>
    <row r="25172" ht="20" customHeight="1"/>
    <row r="25173" ht="20" customHeight="1"/>
    <row r="25174" ht="20" customHeight="1"/>
    <row r="25175" ht="20" customHeight="1"/>
    <row r="25176" ht="20" customHeight="1"/>
    <row r="25177" ht="20" customHeight="1"/>
    <row r="25178" ht="20" customHeight="1"/>
    <row r="25179" ht="20" customHeight="1"/>
    <row r="25180" ht="20" customHeight="1"/>
    <row r="25181" ht="20" customHeight="1"/>
    <row r="25182" ht="20" customHeight="1"/>
    <row r="25183" ht="20" customHeight="1"/>
    <row r="25184" ht="20" customHeight="1"/>
    <row r="25185" ht="20" customHeight="1"/>
    <row r="25186" ht="20" customHeight="1"/>
    <row r="25187" ht="20" customHeight="1"/>
    <row r="25188" ht="20" customHeight="1"/>
    <row r="25189" ht="20" customHeight="1"/>
    <row r="25190" ht="20" customHeight="1"/>
    <row r="25191" ht="20" customHeight="1"/>
    <row r="25192" ht="20" customHeight="1"/>
    <row r="25193" ht="20" customHeight="1"/>
    <row r="25194" ht="20" customHeight="1"/>
    <row r="25195" ht="20" customHeight="1"/>
    <row r="25196" ht="20" customHeight="1"/>
    <row r="25197" ht="20" customHeight="1"/>
    <row r="25198" ht="20" customHeight="1"/>
    <row r="25199" ht="20" customHeight="1"/>
    <row r="25200" ht="20" customHeight="1"/>
    <row r="25201" ht="20" customHeight="1"/>
    <row r="25202" ht="20" customHeight="1"/>
    <row r="25203" ht="20" customHeight="1"/>
    <row r="25204" ht="20" customHeight="1"/>
    <row r="25205" ht="20" customHeight="1"/>
    <row r="25206" ht="20" customHeight="1"/>
    <row r="25207" ht="20" customHeight="1"/>
    <row r="25208" ht="20" customHeight="1"/>
    <row r="25209" ht="20" customHeight="1"/>
    <row r="25210" ht="20" customHeight="1"/>
    <row r="25211" ht="20" customHeight="1"/>
    <row r="25212" ht="20" customHeight="1"/>
    <row r="25213" ht="20" customHeight="1"/>
    <row r="25214" ht="20" customHeight="1"/>
    <row r="25215" ht="20" customHeight="1"/>
    <row r="25216" ht="20" customHeight="1"/>
    <row r="25217" ht="20" customHeight="1"/>
    <row r="25218" ht="20" customHeight="1"/>
    <row r="25219" ht="20" customHeight="1"/>
    <row r="25220" ht="20" customHeight="1"/>
    <row r="25221" ht="20" customHeight="1"/>
    <row r="25222" ht="20" customHeight="1"/>
    <row r="25223" ht="20" customHeight="1"/>
    <row r="25224" ht="20" customHeight="1"/>
    <row r="25225" ht="20" customHeight="1"/>
    <row r="25226" ht="20" customHeight="1"/>
    <row r="25227" ht="20" customHeight="1"/>
    <row r="25228" ht="20" customHeight="1"/>
    <row r="25229" ht="20" customHeight="1"/>
    <row r="25230" ht="20" customHeight="1"/>
    <row r="25231" ht="20" customHeight="1"/>
    <row r="25232" ht="20" customHeight="1"/>
    <row r="25233" ht="20" customHeight="1"/>
    <row r="25234" ht="20" customHeight="1"/>
    <row r="25235" ht="20" customHeight="1"/>
    <row r="25236" ht="20" customHeight="1"/>
    <row r="25237" ht="20" customHeight="1"/>
    <row r="25238" ht="20" customHeight="1"/>
    <row r="25239" ht="20" customHeight="1"/>
    <row r="25240" ht="20" customHeight="1"/>
    <row r="25241" ht="20" customHeight="1"/>
    <row r="25242" ht="20" customHeight="1"/>
    <row r="25243" ht="20" customHeight="1"/>
    <row r="25244" ht="20" customHeight="1"/>
    <row r="25245" ht="20" customHeight="1"/>
    <row r="25246" ht="20" customHeight="1"/>
    <row r="25247" ht="20" customHeight="1"/>
    <row r="25248" ht="20" customHeight="1"/>
    <row r="25249" ht="20" customHeight="1"/>
    <row r="25250" ht="20" customHeight="1"/>
    <row r="25251" ht="20" customHeight="1"/>
    <row r="25252" ht="20" customHeight="1"/>
    <row r="25253" ht="20" customHeight="1"/>
    <row r="25254" ht="20" customHeight="1"/>
    <row r="25255" ht="20" customHeight="1"/>
    <row r="25256" ht="20" customHeight="1"/>
    <row r="25257" ht="20" customHeight="1"/>
    <row r="25258" ht="20" customHeight="1"/>
    <row r="25259" ht="20" customHeight="1"/>
    <row r="25260" ht="20" customHeight="1"/>
    <row r="25261" ht="20" customHeight="1"/>
    <row r="25262" ht="20" customHeight="1"/>
    <row r="25263" ht="20" customHeight="1"/>
    <row r="25264" ht="20" customHeight="1"/>
    <row r="25265" ht="20" customHeight="1"/>
    <row r="25266" ht="20" customHeight="1"/>
    <row r="25267" ht="20" customHeight="1"/>
    <row r="25268" ht="20" customHeight="1"/>
    <row r="25269" ht="20" customHeight="1"/>
    <row r="25270" ht="20" customHeight="1"/>
    <row r="25271" ht="20" customHeight="1"/>
    <row r="25272" ht="20" customHeight="1"/>
    <row r="25273" ht="20" customHeight="1"/>
    <row r="25274" ht="20" customHeight="1"/>
    <row r="25275" ht="20" customHeight="1"/>
    <row r="25276" ht="20" customHeight="1"/>
    <row r="25277" ht="20" customHeight="1"/>
    <row r="25278" ht="20" customHeight="1"/>
    <row r="25279" ht="20" customHeight="1"/>
    <row r="25280" ht="20" customHeight="1"/>
    <row r="25281" ht="20" customHeight="1"/>
    <row r="25282" ht="20" customHeight="1"/>
    <row r="25283" ht="20" customHeight="1"/>
    <row r="25284" ht="20" customHeight="1"/>
    <row r="25285" ht="20" customHeight="1"/>
    <row r="25286" ht="20" customHeight="1"/>
    <row r="25287" ht="20" customHeight="1"/>
    <row r="25288" ht="20" customHeight="1"/>
    <row r="25289" ht="20" customHeight="1"/>
    <row r="25290" ht="20" customHeight="1"/>
    <row r="25291" ht="20" customHeight="1"/>
    <row r="25292" ht="20" customHeight="1"/>
    <row r="25293" ht="20" customHeight="1"/>
    <row r="25294" ht="20" customHeight="1"/>
    <row r="25295" ht="20" customHeight="1"/>
    <row r="25296" ht="20" customHeight="1"/>
    <row r="25297" ht="20" customHeight="1"/>
    <row r="25298" ht="20" customHeight="1"/>
    <row r="25299" ht="20" customHeight="1"/>
    <row r="25300" ht="20" customHeight="1"/>
    <row r="25301" ht="20" customHeight="1"/>
    <row r="25302" ht="20" customHeight="1"/>
    <row r="25303" ht="20" customHeight="1"/>
    <row r="25304" ht="20" customHeight="1"/>
    <row r="25305" ht="20" customHeight="1"/>
    <row r="25306" ht="20" customHeight="1"/>
    <row r="25307" ht="20" customHeight="1"/>
    <row r="25308" ht="20" customHeight="1"/>
    <row r="25309" ht="20" customHeight="1"/>
    <row r="25310" ht="20" customHeight="1"/>
    <row r="25311" ht="20" customHeight="1"/>
    <row r="25312" ht="20" customHeight="1"/>
    <row r="25313" ht="20" customHeight="1"/>
    <row r="25314" ht="20" customHeight="1"/>
    <row r="25315" ht="20" customHeight="1"/>
    <row r="25316" ht="20" customHeight="1"/>
    <row r="25317" ht="20" customHeight="1"/>
    <row r="25318" ht="20" customHeight="1"/>
    <row r="25319" ht="20" customHeight="1"/>
    <row r="25320" ht="20" customHeight="1"/>
    <row r="25321" ht="20" customHeight="1"/>
    <row r="25322" ht="20" customHeight="1"/>
    <row r="25323" ht="20" customHeight="1"/>
    <row r="25324" ht="20" customHeight="1"/>
    <row r="25325" ht="20" customHeight="1"/>
    <row r="25326" ht="20" customHeight="1"/>
    <row r="25327" ht="20" customHeight="1"/>
    <row r="25328" ht="20" customHeight="1"/>
    <row r="25329" ht="20" customHeight="1"/>
    <row r="25330" ht="20" customHeight="1"/>
    <row r="25331" ht="20" customHeight="1"/>
    <row r="25332" ht="20" customHeight="1"/>
    <row r="25333" ht="20" customHeight="1"/>
    <row r="25334" ht="20" customHeight="1"/>
    <row r="25335" ht="20" customHeight="1"/>
    <row r="25336" ht="20" customHeight="1"/>
    <row r="25337" ht="20" customHeight="1"/>
    <row r="25338" ht="20" customHeight="1"/>
    <row r="25339" ht="20" customHeight="1"/>
    <row r="25340" ht="20" customHeight="1"/>
    <row r="25341" ht="20" customHeight="1"/>
    <row r="25342" ht="20" customHeight="1"/>
    <row r="25343" ht="20" customHeight="1"/>
    <row r="25344" ht="20" customHeight="1"/>
    <row r="25345" ht="20" customHeight="1"/>
    <row r="25346" ht="20" customHeight="1"/>
    <row r="25347" ht="20" customHeight="1"/>
    <row r="25348" ht="20" customHeight="1"/>
    <row r="25349" ht="20" customHeight="1"/>
    <row r="25350" ht="20" customHeight="1"/>
    <row r="25351" ht="20" customHeight="1"/>
    <row r="25352" ht="20" customHeight="1"/>
    <row r="25353" ht="20" customHeight="1"/>
    <row r="25354" ht="20" customHeight="1"/>
    <row r="25355" ht="20" customHeight="1"/>
    <row r="25356" ht="20" customHeight="1"/>
    <row r="25357" ht="20" customHeight="1"/>
    <row r="25358" ht="20" customHeight="1"/>
    <row r="25359" ht="20" customHeight="1"/>
    <row r="25360" ht="20" customHeight="1"/>
    <row r="25361" ht="20" customHeight="1"/>
    <row r="25362" ht="20" customHeight="1"/>
    <row r="25363" ht="20" customHeight="1"/>
    <row r="25364" ht="20" customHeight="1"/>
    <row r="25365" ht="20" customHeight="1"/>
    <row r="25366" ht="20" customHeight="1"/>
    <row r="25367" ht="20" customHeight="1"/>
    <row r="25368" ht="20" customHeight="1"/>
    <row r="25369" ht="20" customHeight="1"/>
    <row r="25370" ht="20" customHeight="1"/>
    <row r="25371" ht="20" customHeight="1"/>
    <row r="25372" ht="20" customHeight="1"/>
    <row r="25373" ht="20" customHeight="1"/>
    <row r="25374" ht="20" customHeight="1"/>
    <row r="25375" ht="20" customHeight="1"/>
    <row r="25376" ht="20" customHeight="1"/>
    <row r="25377" ht="20" customHeight="1"/>
    <row r="25378" ht="20" customHeight="1"/>
    <row r="25379" ht="20" customHeight="1"/>
    <row r="25380" ht="20" customHeight="1"/>
    <row r="25381" ht="20" customHeight="1"/>
    <row r="25382" ht="20" customHeight="1"/>
    <row r="25383" ht="20" customHeight="1"/>
    <row r="25384" ht="20" customHeight="1"/>
    <row r="25385" ht="20" customHeight="1"/>
    <row r="25386" ht="20" customHeight="1"/>
    <row r="25387" ht="20" customHeight="1"/>
    <row r="25388" ht="20" customHeight="1"/>
    <row r="25389" ht="20" customHeight="1"/>
    <row r="25390" ht="20" customHeight="1"/>
    <row r="25391" ht="20" customHeight="1"/>
    <row r="25392" ht="20" customHeight="1"/>
    <row r="25393" ht="20" customHeight="1"/>
    <row r="25394" ht="20" customHeight="1"/>
    <row r="25395" ht="20" customHeight="1"/>
    <row r="25396" ht="20" customHeight="1"/>
    <row r="25397" ht="20" customHeight="1"/>
    <row r="25398" ht="20" customHeight="1"/>
    <row r="25399" ht="20" customHeight="1"/>
    <row r="25400" ht="20" customHeight="1"/>
    <row r="25401" ht="20" customHeight="1"/>
    <row r="25402" ht="20" customHeight="1"/>
    <row r="25403" ht="20" customHeight="1"/>
    <row r="25404" ht="20" customHeight="1"/>
    <row r="25405" ht="20" customHeight="1"/>
    <row r="25406" ht="20" customHeight="1"/>
    <row r="25407" ht="20" customHeight="1"/>
    <row r="25408" ht="20" customHeight="1"/>
    <row r="25409" ht="20" customHeight="1"/>
    <row r="25410" ht="20" customHeight="1"/>
    <row r="25411" ht="20" customHeight="1"/>
    <row r="25412" ht="20" customHeight="1"/>
    <row r="25413" ht="20" customHeight="1"/>
    <row r="25414" ht="20" customHeight="1"/>
    <row r="25415" ht="20" customHeight="1"/>
    <row r="25416" ht="20" customHeight="1"/>
    <row r="25417" ht="20" customHeight="1"/>
    <row r="25418" ht="20" customHeight="1"/>
    <row r="25419" ht="20" customHeight="1"/>
    <row r="25420" ht="20" customHeight="1"/>
    <row r="25421" ht="20" customHeight="1"/>
    <row r="25422" ht="20" customHeight="1"/>
    <row r="25423" ht="20" customHeight="1"/>
    <row r="25424" ht="20" customHeight="1"/>
    <row r="25425" ht="20" customHeight="1"/>
    <row r="25426" ht="20" customHeight="1"/>
    <row r="25427" ht="20" customHeight="1"/>
    <row r="25428" ht="20" customHeight="1"/>
    <row r="25429" ht="20" customHeight="1"/>
    <row r="25430" ht="20" customHeight="1"/>
    <row r="25431" ht="20" customHeight="1"/>
    <row r="25432" ht="20" customHeight="1"/>
    <row r="25433" ht="20" customHeight="1"/>
    <row r="25434" ht="20" customHeight="1"/>
    <row r="25435" ht="20" customHeight="1"/>
    <row r="25436" ht="20" customHeight="1"/>
    <row r="25437" ht="20" customHeight="1"/>
    <row r="25438" ht="20" customHeight="1"/>
    <row r="25439" ht="20" customHeight="1"/>
    <row r="25440" ht="20" customHeight="1"/>
    <row r="25441" ht="20" customHeight="1"/>
    <row r="25442" ht="20" customHeight="1"/>
    <row r="25443" ht="20" customHeight="1"/>
    <row r="25444" ht="20" customHeight="1"/>
    <row r="25445" ht="20" customHeight="1"/>
    <row r="25446" ht="20" customHeight="1"/>
    <row r="25447" ht="20" customHeight="1"/>
    <row r="25448" ht="20" customHeight="1"/>
    <row r="25449" ht="20" customHeight="1"/>
    <row r="25450" ht="20" customHeight="1"/>
    <row r="25451" ht="20" customHeight="1"/>
    <row r="25452" ht="20" customHeight="1"/>
    <row r="25453" ht="20" customHeight="1"/>
    <row r="25454" ht="20" customHeight="1"/>
    <row r="25455" ht="20" customHeight="1"/>
    <row r="25456" ht="20" customHeight="1"/>
    <row r="25457" ht="20" customHeight="1"/>
    <row r="25458" ht="20" customHeight="1"/>
    <row r="25459" ht="20" customHeight="1"/>
    <row r="25460" ht="20" customHeight="1"/>
    <row r="25461" ht="20" customHeight="1"/>
    <row r="25462" ht="20" customHeight="1"/>
    <row r="25463" ht="20" customHeight="1"/>
    <row r="25464" ht="20" customHeight="1"/>
    <row r="25465" ht="20" customHeight="1"/>
    <row r="25466" ht="20" customHeight="1"/>
    <row r="25467" ht="20" customHeight="1"/>
    <row r="25468" ht="20" customHeight="1"/>
    <row r="25469" ht="20" customHeight="1"/>
    <row r="25470" ht="20" customHeight="1"/>
    <row r="25471" ht="20" customHeight="1"/>
    <row r="25472" ht="20" customHeight="1"/>
    <row r="25473" ht="20" customHeight="1"/>
    <row r="25474" ht="20" customHeight="1"/>
    <row r="25475" ht="20" customHeight="1"/>
    <row r="25476" ht="20" customHeight="1"/>
    <row r="25477" ht="20" customHeight="1"/>
    <row r="25478" ht="20" customHeight="1"/>
    <row r="25479" ht="20" customHeight="1"/>
    <row r="25480" ht="20" customHeight="1"/>
    <row r="25481" ht="20" customHeight="1"/>
    <row r="25482" ht="20" customHeight="1"/>
    <row r="25483" ht="20" customHeight="1"/>
    <row r="25484" ht="20" customHeight="1"/>
    <row r="25485" ht="20" customHeight="1"/>
    <row r="25486" ht="20" customHeight="1"/>
    <row r="25487" ht="20" customHeight="1"/>
    <row r="25488" ht="20" customHeight="1"/>
    <row r="25489" ht="20" customHeight="1"/>
    <row r="25490" ht="20" customHeight="1"/>
    <row r="25491" ht="20" customHeight="1"/>
    <row r="25492" ht="20" customHeight="1"/>
    <row r="25493" ht="20" customHeight="1"/>
    <row r="25494" ht="20" customHeight="1"/>
    <row r="25495" ht="20" customHeight="1"/>
    <row r="25496" ht="20" customHeight="1"/>
    <row r="25497" ht="20" customHeight="1"/>
    <row r="25498" ht="20" customHeight="1"/>
    <row r="25499" ht="20" customHeight="1"/>
    <row r="25500" ht="20" customHeight="1"/>
    <row r="25501" ht="20" customHeight="1"/>
    <row r="25502" ht="20" customHeight="1"/>
    <row r="25503" ht="20" customHeight="1"/>
    <row r="25504" ht="20" customHeight="1"/>
    <row r="25505" ht="20" customHeight="1"/>
    <row r="25506" ht="20" customHeight="1"/>
    <row r="25507" ht="20" customHeight="1"/>
    <row r="25508" ht="20" customHeight="1"/>
    <row r="25509" ht="20" customHeight="1"/>
    <row r="25510" ht="20" customHeight="1"/>
    <row r="25511" ht="20" customHeight="1"/>
    <row r="25512" ht="20" customHeight="1"/>
    <row r="25513" ht="20" customHeight="1"/>
    <row r="25514" ht="20" customHeight="1"/>
    <row r="25515" ht="20" customHeight="1"/>
    <row r="25516" ht="20" customHeight="1"/>
    <row r="25517" ht="20" customHeight="1"/>
    <row r="25518" ht="20" customHeight="1"/>
    <row r="25519" ht="20" customHeight="1"/>
    <row r="25520" ht="20" customHeight="1"/>
    <row r="25521" ht="20" customHeight="1"/>
    <row r="25522" ht="20" customHeight="1"/>
    <row r="25523" ht="20" customHeight="1"/>
    <row r="25524" ht="20" customHeight="1"/>
    <row r="25525" ht="20" customHeight="1"/>
    <row r="25526" ht="20" customHeight="1"/>
    <row r="25527" ht="20" customHeight="1"/>
    <row r="25528" ht="20" customHeight="1"/>
    <row r="25529" ht="20" customHeight="1"/>
    <row r="25530" ht="20" customHeight="1"/>
    <row r="25531" ht="20" customHeight="1"/>
    <row r="25532" ht="20" customHeight="1"/>
    <row r="25533" ht="20" customHeight="1"/>
    <row r="25534" ht="20" customHeight="1"/>
    <row r="25535" ht="20" customHeight="1"/>
    <row r="25536" ht="20" customHeight="1"/>
    <row r="25537" ht="20" customHeight="1"/>
    <row r="25538" ht="20" customHeight="1"/>
    <row r="25539" ht="20" customHeight="1"/>
    <row r="25540" ht="20" customHeight="1"/>
    <row r="25541" ht="20" customHeight="1"/>
    <row r="25542" ht="20" customHeight="1"/>
    <row r="25543" ht="20" customHeight="1"/>
    <row r="25544" ht="20" customHeight="1"/>
    <row r="25545" ht="20" customHeight="1"/>
    <row r="25546" ht="20" customHeight="1"/>
    <row r="25547" ht="20" customHeight="1"/>
    <row r="25548" ht="20" customHeight="1"/>
    <row r="25549" ht="20" customHeight="1"/>
    <row r="25550" ht="20" customHeight="1"/>
    <row r="25551" ht="20" customHeight="1"/>
    <row r="25552" ht="20" customHeight="1"/>
    <row r="25553" ht="20" customHeight="1"/>
    <row r="25554" ht="20" customHeight="1"/>
    <row r="25555" ht="20" customHeight="1"/>
    <row r="25556" ht="20" customHeight="1"/>
    <row r="25557" ht="20" customHeight="1"/>
    <row r="25558" ht="20" customHeight="1"/>
    <row r="25559" ht="20" customHeight="1"/>
    <row r="25560" ht="20" customHeight="1"/>
    <row r="25561" ht="20" customHeight="1"/>
    <row r="25562" ht="20" customHeight="1"/>
    <row r="25563" ht="20" customHeight="1"/>
    <row r="25564" ht="20" customHeight="1"/>
    <row r="25565" ht="20" customHeight="1"/>
    <row r="25566" ht="20" customHeight="1"/>
    <row r="25567" ht="20" customHeight="1"/>
    <row r="25568" ht="20" customHeight="1"/>
    <row r="25569" ht="20" customHeight="1"/>
    <row r="25570" ht="20" customHeight="1"/>
    <row r="25571" ht="20" customHeight="1"/>
    <row r="25572" ht="20" customHeight="1"/>
    <row r="25573" ht="20" customHeight="1"/>
    <row r="25574" ht="20" customHeight="1"/>
    <row r="25575" ht="20" customHeight="1"/>
    <row r="25576" ht="20" customHeight="1"/>
    <row r="25577" ht="20" customHeight="1"/>
    <row r="25578" ht="20" customHeight="1"/>
    <row r="25579" ht="20" customHeight="1"/>
    <row r="25580" ht="20" customHeight="1"/>
    <row r="25581" ht="20" customHeight="1"/>
    <row r="25582" ht="20" customHeight="1"/>
    <row r="25583" ht="20" customHeight="1"/>
    <row r="25584" ht="20" customHeight="1"/>
    <row r="25585" ht="20" customHeight="1"/>
    <row r="25586" ht="20" customHeight="1"/>
    <row r="25587" ht="20" customHeight="1"/>
    <row r="25588" ht="20" customHeight="1"/>
    <row r="25589" ht="20" customHeight="1"/>
    <row r="25590" ht="20" customHeight="1"/>
    <row r="25591" ht="20" customHeight="1"/>
    <row r="25592" ht="20" customHeight="1"/>
    <row r="25593" ht="20" customHeight="1"/>
    <row r="25594" ht="20" customHeight="1"/>
    <row r="25595" ht="20" customHeight="1"/>
    <row r="25596" ht="20" customHeight="1"/>
    <row r="25597" ht="20" customHeight="1"/>
    <row r="25598" ht="20" customHeight="1"/>
    <row r="25599" ht="20" customHeight="1"/>
    <row r="25600" ht="20" customHeight="1"/>
    <row r="25601" ht="20" customHeight="1"/>
    <row r="25602" ht="20" customHeight="1"/>
    <row r="25603" ht="20" customHeight="1"/>
    <row r="25604" ht="20" customHeight="1"/>
    <row r="25605" ht="20" customHeight="1"/>
    <row r="25606" ht="20" customHeight="1"/>
    <row r="25607" ht="20" customHeight="1"/>
    <row r="25608" ht="20" customHeight="1"/>
    <row r="25609" ht="20" customHeight="1"/>
    <row r="25610" ht="20" customHeight="1"/>
    <row r="25611" ht="20" customHeight="1"/>
    <row r="25612" ht="20" customHeight="1"/>
    <row r="25613" ht="20" customHeight="1"/>
    <row r="25614" ht="20" customHeight="1"/>
    <row r="25615" ht="20" customHeight="1"/>
    <row r="25616" ht="20" customHeight="1"/>
    <row r="25617" ht="20" customHeight="1"/>
    <row r="25618" ht="20" customHeight="1"/>
    <row r="25619" ht="20" customHeight="1"/>
    <row r="25620" ht="20" customHeight="1"/>
    <row r="25621" ht="20" customHeight="1"/>
    <row r="25622" ht="20" customHeight="1"/>
    <row r="25623" ht="20" customHeight="1"/>
    <row r="25624" ht="20" customHeight="1"/>
    <row r="25625" ht="20" customHeight="1"/>
    <row r="25626" ht="20" customHeight="1"/>
    <row r="25627" ht="20" customHeight="1"/>
    <row r="25628" ht="20" customHeight="1"/>
    <row r="25629" ht="20" customHeight="1"/>
    <row r="25630" ht="20" customHeight="1"/>
    <row r="25631" ht="20" customHeight="1"/>
    <row r="25632" ht="20" customHeight="1"/>
    <row r="25633" ht="20" customHeight="1"/>
    <row r="25634" ht="20" customHeight="1"/>
    <row r="25635" ht="20" customHeight="1"/>
    <row r="25636" ht="20" customHeight="1"/>
    <row r="25637" ht="20" customHeight="1"/>
    <row r="25638" ht="20" customHeight="1"/>
    <row r="25639" ht="20" customHeight="1"/>
    <row r="25640" ht="20" customHeight="1"/>
    <row r="25641" ht="20" customHeight="1"/>
    <row r="25642" ht="20" customHeight="1"/>
    <row r="25643" ht="20" customHeight="1"/>
    <row r="25644" ht="20" customHeight="1"/>
    <row r="25645" ht="20" customHeight="1"/>
    <row r="25646" ht="20" customHeight="1"/>
    <row r="25647" ht="20" customHeight="1"/>
    <row r="25648" ht="20" customHeight="1"/>
    <row r="25649" ht="20" customHeight="1"/>
    <row r="25650" ht="20" customHeight="1"/>
    <row r="25651" ht="20" customHeight="1"/>
    <row r="25652" ht="20" customHeight="1"/>
    <row r="25653" ht="20" customHeight="1"/>
    <row r="25654" ht="20" customHeight="1"/>
    <row r="25655" ht="20" customHeight="1"/>
    <row r="25656" ht="20" customHeight="1"/>
    <row r="25657" ht="20" customHeight="1"/>
    <row r="25658" ht="20" customHeight="1"/>
    <row r="25659" ht="20" customHeight="1"/>
    <row r="25660" ht="20" customHeight="1"/>
    <row r="25661" ht="20" customHeight="1"/>
    <row r="25662" ht="20" customHeight="1"/>
    <row r="25663" ht="20" customHeight="1"/>
    <row r="25664" ht="20" customHeight="1"/>
    <row r="25665" ht="20" customHeight="1"/>
    <row r="25666" ht="20" customHeight="1"/>
    <row r="25667" ht="20" customHeight="1"/>
    <row r="25668" ht="20" customHeight="1"/>
    <row r="25669" ht="20" customHeight="1"/>
    <row r="25670" ht="20" customHeight="1"/>
    <row r="25671" ht="20" customHeight="1"/>
    <row r="25672" ht="20" customHeight="1"/>
    <row r="25673" ht="20" customHeight="1"/>
    <row r="25674" ht="20" customHeight="1"/>
    <row r="25675" ht="20" customHeight="1"/>
    <row r="25676" ht="20" customHeight="1"/>
    <row r="25677" ht="20" customHeight="1"/>
    <row r="25678" ht="20" customHeight="1"/>
    <row r="25679" ht="20" customHeight="1"/>
    <row r="25680" ht="20" customHeight="1"/>
    <row r="25681" ht="20" customHeight="1"/>
    <row r="25682" ht="20" customHeight="1"/>
    <row r="25683" ht="20" customHeight="1"/>
    <row r="25684" ht="20" customHeight="1"/>
    <row r="25685" ht="20" customHeight="1"/>
    <row r="25686" ht="20" customHeight="1"/>
    <row r="25687" ht="20" customHeight="1"/>
    <row r="25688" ht="20" customHeight="1"/>
    <row r="25689" ht="20" customHeight="1"/>
    <row r="25690" ht="20" customHeight="1"/>
    <row r="25691" ht="20" customHeight="1"/>
    <row r="25692" ht="20" customHeight="1"/>
    <row r="25693" ht="20" customHeight="1"/>
    <row r="25694" ht="20" customHeight="1"/>
    <row r="25695" ht="20" customHeight="1"/>
    <row r="25696" ht="20" customHeight="1"/>
    <row r="25697" ht="20" customHeight="1"/>
    <row r="25698" ht="20" customHeight="1"/>
    <row r="25699" ht="20" customHeight="1"/>
    <row r="25700" ht="20" customHeight="1"/>
    <row r="25701" ht="20" customHeight="1"/>
    <row r="25702" ht="20" customHeight="1"/>
    <row r="25703" ht="20" customHeight="1"/>
    <row r="25704" ht="20" customHeight="1"/>
    <row r="25705" ht="20" customHeight="1"/>
    <row r="25706" ht="20" customHeight="1"/>
    <row r="25707" ht="20" customHeight="1"/>
    <row r="25708" ht="20" customHeight="1"/>
    <row r="25709" ht="20" customHeight="1"/>
    <row r="25710" ht="20" customHeight="1"/>
    <row r="25711" ht="20" customHeight="1"/>
    <row r="25712" ht="20" customHeight="1"/>
    <row r="25713" ht="20" customHeight="1"/>
    <row r="25714" ht="20" customHeight="1"/>
    <row r="25715" ht="20" customHeight="1"/>
    <row r="25716" ht="20" customHeight="1"/>
    <row r="25717" ht="20" customHeight="1"/>
    <row r="25718" ht="20" customHeight="1"/>
    <row r="25719" ht="20" customHeight="1"/>
    <row r="25720" ht="20" customHeight="1"/>
    <row r="25721" ht="20" customHeight="1"/>
    <row r="25722" ht="20" customHeight="1"/>
    <row r="25723" ht="20" customHeight="1"/>
    <row r="25724" ht="20" customHeight="1"/>
    <row r="25725" ht="20" customHeight="1"/>
    <row r="25726" ht="20" customHeight="1"/>
    <row r="25727" ht="20" customHeight="1"/>
    <row r="25728" ht="20" customHeight="1"/>
    <row r="25729" ht="20" customHeight="1"/>
    <row r="25730" ht="20" customHeight="1"/>
    <row r="25731" ht="20" customHeight="1"/>
    <row r="25732" ht="20" customHeight="1"/>
    <row r="25733" ht="20" customHeight="1"/>
    <row r="25734" ht="20" customHeight="1"/>
    <row r="25735" ht="20" customHeight="1"/>
    <row r="25736" ht="20" customHeight="1"/>
    <row r="25737" ht="20" customHeight="1"/>
    <row r="25738" ht="20" customHeight="1"/>
    <row r="25739" ht="20" customHeight="1"/>
    <row r="25740" ht="20" customHeight="1"/>
    <row r="25741" ht="20" customHeight="1"/>
    <row r="25742" ht="20" customHeight="1"/>
    <row r="25743" ht="20" customHeight="1"/>
    <row r="25744" ht="20" customHeight="1"/>
    <row r="25745" ht="20" customHeight="1"/>
    <row r="25746" ht="20" customHeight="1"/>
    <row r="25747" ht="20" customHeight="1"/>
    <row r="25748" ht="20" customHeight="1"/>
    <row r="25749" ht="20" customHeight="1"/>
    <row r="25750" ht="20" customHeight="1"/>
    <row r="25751" ht="20" customHeight="1"/>
    <row r="25752" ht="20" customHeight="1"/>
    <row r="25753" ht="20" customHeight="1"/>
    <row r="25754" ht="20" customHeight="1"/>
    <row r="25755" ht="20" customHeight="1"/>
    <row r="25756" ht="20" customHeight="1"/>
    <row r="25757" ht="20" customHeight="1"/>
    <row r="25758" ht="20" customHeight="1"/>
    <row r="25759" ht="20" customHeight="1"/>
    <row r="25760" ht="20" customHeight="1"/>
    <row r="25761" ht="20" customHeight="1"/>
    <row r="25762" ht="20" customHeight="1"/>
    <row r="25763" ht="20" customHeight="1"/>
    <row r="25764" ht="20" customHeight="1"/>
    <row r="25765" ht="20" customHeight="1"/>
    <row r="25766" ht="20" customHeight="1"/>
    <row r="25767" ht="20" customHeight="1"/>
    <row r="25768" ht="20" customHeight="1"/>
    <row r="25769" ht="20" customHeight="1"/>
    <row r="25770" ht="20" customHeight="1"/>
    <row r="25771" ht="20" customHeight="1"/>
    <row r="25772" ht="20" customHeight="1"/>
    <row r="25773" ht="20" customHeight="1"/>
    <row r="25774" ht="20" customHeight="1"/>
    <row r="25775" ht="20" customHeight="1"/>
    <row r="25776" ht="20" customHeight="1"/>
    <row r="25777" ht="20" customHeight="1"/>
    <row r="25778" ht="20" customHeight="1"/>
    <row r="25779" ht="20" customHeight="1"/>
    <row r="25780" ht="20" customHeight="1"/>
    <row r="25781" ht="20" customHeight="1"/>
    <row r="25782" ht="20" customHeight="1"/>
    <row r="25783" ht="20" customHeight="1"/>
    <row r="25784" ht="20" customHeight="1"/>
    <row r="25785" ht="20" customHeight="1"/>
    <row r="25786" ht="20" customHeight="1"/>
    <row r="25787" ht="20" customHeight="1"/>
    <row r="25788" ht="20" customHeight="1"/>
    <row r="25789" ht="20" customHeight="1"/>
    <row r="25790" ht="20" customHeight="1"/>
    <row r="25791" ht="20" customHeight="1"/>
    <row r="25792" ht="20" customHeight="1"/>
    <row r="25793" ht="20" customHeight="1"/>
    <row r="25794" ht="20" customHeight="1"/>
    <row r="25795" ht="20" customHeight="1"/>
    <row r="25796" ht="20" customHeight="1"/>
    <row r="25797" ht="20" customHeight="1"/>
    <row r="25798" ht="20" customHeight="1"/>
    <row r="25799" ht="20" customHeight="1"/>
    <row r="25800" ht="20" customHeight="1"/>
    <row r="25801" ht="20" customHeight="1"/>
    <row r="25802" ht="20" customHeight="1"/>
    <row r="25803" ht="20" customHeight="1"/>
    <row r="25804" ht="20" customHeight="1"/>
    <row r="25805" ht="20" customHeight="1"/>
    <row r="25806" ht="20" customHeight="1"/>
    <row r="25807" ht="20" customHeight="1"/>
    <row r="25808" ht="20" customHeight="1"/>
    <row r="25809" ht="20" customHeight="1"/>
    <row r="25810" ht="20" customHeight="1"/>
    <row r="25811" ht="20" customHeight="1"/>
    <row r="25812" ht="20" customHeight="1"/>
    <row r="25813" ht="20" customHeight="1"/>
    <row r="25814" ht="20" customHeight="1"/>
    <row r="25815" ht="20" customHeight="1"/>
    <row r="25816" ht="20" customHeight="1"/>
    <row r="25817" ht="20" customHeight="1"/>
    <row r="25818" ht="20" customHeight="1"/>
    <row r="25819" ht="20" customHeight="1"/>
    <row r="25820" ht="20" customHeight="1"/>
    <row r="25821" ht="20" customHeight="1"/>
    <row r="25822" ht="20" customHeight="1"/>
    <row r="25823" ht="20" customHeight="1"/>
    <row r="25824" ht="20" customHeight="1"/>
    <row r="25825" ht="20" customHeight="1"/>
    <row r="25826" ht="20" customHeight="1"/>
    <row r="25827" ht="20" customHeight="1"/>
    <row r="25828" ht="20" customHeight="1"/>
    <row r="25829" ht="20" customHeight="1"/>
    <row r="25830" ht="20" customHeight="1"/>
    <row r="25831" ht="20" customHeight="1"/>
    <row r="25832" ht="20" customHeight="1"/>
    <row r="25833" ht="20" customHeight="1"/>
    <row r="25834" ht="20" customHeight="1"/>
    <row r="25835" ht="20" customHeight="1"/>
    <row r="25836" ht="20" customHeight="1"/>
    <row r="25837" ht="20" customHeight="1"/>
    <row r="25838" ht="20" customHeight="1"/>
    <row r="25839" ht="20" customHeight="1"/>
    <row r="25840" ht="20" customHeight="1"/>
    <row r="25841" ht="20" customHeight="1"/>
    <row r="25842" ht="20" customHeight="1"/>
    <row r="25843" ht="20" customHeight="1"/>
    <row r="25844" ht="20" customHeight="1"/>
    <row r="25845" ht="20" customHeight="1"/>
    <row r="25846" ht="20" customHeight="1"/>
    <row r="25847" ht="20" customHeight="1"/>
    <row r="25848" ht="20" customHeight="1"/>
    <row r="25849" ht="20" customHeight="1"/>
    <row r="25850" ht="20" customHeight="1"/>
    <row r="25851" ht="20" customHeight="1"/>
    <row r="25852" ht="20" customHeight="1"/>
    <row r="25853" ht="20" customHeight="1"/>
    <row r="25854" ht="20" customHeight="1"/>
    <row r="25855" ht="20" customHeight="1"/>
    <row r="25856" ht="20" customHeight="1"/>
    <row r="25857" ht="20" customHeight="1"/>
    <row r="25858" ht="20" customHeight="1"/>
    <row r="25859" ht="20" customHeight="1"/>
    <row r="25860" ht="20" customHeight="1"/>
    <row r="25861" ht="20" customHeight="1"/>
    <row r="25862" ht="20" customHeight="1"/>
    <row r="25863" ht="20" customHeight="1"/>
    <row r="25864" ht="20" customHeight="1"/>
    <row r="25865" ht="20" customHeight="1"/>
    <row r="25866" ht="20" customHeight="1"/>
    <row r="25867" ht="20" customHeight="1"/>
    <row r="25868" ht="20" customHeight="1"/>
    <row r="25869" ht="20" customHeight="1"/>
    <row r="25870" ht="20" customHeight="1"/>
    <row r="25871" ht="20" customHeight="1"/>
    <row r="25872" ht="20" customHeight="1"/>
    <row r="25873" ht="20" customHeight="1"/>
    <row r="25874" ht="20" customHeight="1"/>
    <row r="25875" ht="20" customHeight="1"/>
    <row r="25876" ht="20" customHeight="1"/>
    <row r="25877" ht="20" customHeight="1"/>
    <row r="25878" ht="20" customHeight="1"/>
    <row r="25879" ht="20" customHeight="1"/>
    <row r="25880" ht="20" customHeight="1"/>
    <row r="25881" ht="20" customHeight="1"/>
    <row r="25882" ht="20" customHeight="1"/>
    <row r="25883" ht="20" customHeight="1"/>
    <row r="25884" ht="20" customHeight="1"/>
    <row r="25885" ht="20" customHeight="1"/>
    <row r="25886" ht="20" customHeight="1"/>
    <row r="25887" ht="20" customHeight="1"/>
    <row r="25888" ht="20" customHeight="1"/>
    <row r="25889" ht="20" customHeight="1"/>
    <row r="25890" ht="20" customHeight="1"/>
    <row r="25891" ht="20" customHeight="1"/>
    <row r="25892" ht="20" customHeight="1"/>
    <row r="25893" ht="20" customHeight="1"/>
    <row r="25894" ht="20" customHeight="1"/>
    <row r="25895" ht="20" customHeight="1"/>
    <row r="25896" ht="20" customHeight="1"/>
    <row r="25897" ht="20" customHeight="1"/>
    <row r="25898" ht="20" customHeight="1"/>
    <row r="25899" ht="20" customHeight="1"/>
    <row r="25900" ht="20" customHeight="1"/>
    <row r="25901" ht="20" customHeight="1"/>
    <row r="25902" ht="20" customHeight="1"/>
    <row r="25903" ht="20" customHeight="1"/>
    <row r="25904" ht="20" customHeight="1"/>
    <row r="25905" ht="20" customHeight="1"/>
    <row r="25906" ht="20" customHeight="1"/>
    <row r="25907" ht="20" customHeight="1"/>
    <row r="25908" ht="20" customHeight="1"/>
    <row r="25909" ht="20" customHeight="1"/>
    <row r="25910" ht="20" customHeight="1"/>
    <row r="25911" ht="20" customHeight="1"/>
    <row r="25912" ht="20" customHeight="1"/>
    <row r="25913" ht="20" customHeight="1"/>
    <row r="25914" ht="20" customHeight="1"/>
    <row r="25915" ht="20" customHeight="1"/>
    <row r="25916" ht="20" customHeight="1"/>
    <row r="25917" ht="20" customHeight="1"/>
    <row r="25918" ht="20" customHeight="1"/>
    <row r="25919" ht="20" customHeight="1"/>
    <row r="25920" ht="20" customHeight="1"/>
    <row r="25921" ht="20" customHeight="1"/>
    <row r="25922" ht="20" customHeight="1"/>
    <row r="25923" ht="20" customHeight="1"/>
    <row r="25924" ht="20" customHeight="1"/>
    <row r="25925" ht="20" customHeight="1"/>
    <row r="25926" ht="20" customHeight="1"/>
    <row r="25927" ht="20" customHeight="1"/>
    <row r="25928" ht="20" customHeight="1"/>
    <row r="25929" ht="20" customHeight="1"/>
    <row r="25930" ht="20" customHeight="1"/>
    <row r="25931" ht="20" customHeight="1"/>
    <row r="25932" ht="20" customHeight="1"/>
    <row r="25933" ht="20" customHeight="1"/>
    <row r="25934" ht="20" customHeight="1"/>
    <row r="25935" ht="20" customHeight="1"/>
    <row r="25936" ht="20" customHeight="1"/>
    <row r="25937" ht="20" customHeight="1"/>
    <row r="25938" ht="20" customHeight="1"/>
    <row r="25939" ht="20" customHeight="1"/>
    <row r="25940" ht="20" customHeight="1"/>
    <row r="25941" ht="20" customHeight="1"/>
    <row r="25942" ht="20" customHeight="1"/>
    <row r="25943" ht="20" customHeight="1"/>
    <row r="25944" ht="20" customHeight="1"/>
    <row r="25945" ht="20" customHeight="1"/>
    <row r="25946" ht="20" customHeight="1"/>
    <row r="25947" ht="20" customHeight="1"/>
    <row r="25948" ht="20" customHeight="1"/>
    <row r="25949" ht="20" customHeight="1"/>
    <row r="25950" ht="20" customHeight="1"/>
    <row r="25951" ht="20" customHeight="1"/>
    <row r="25952" ht="20" customHeight="1"/>
    <row r="25953" ht="20" customHeight="1"/>
    <row r="25954" ht="20" customHeight="1"/>
    <row r="25955" ht="20" customHeight="1"/>
    <row r="25956" ht="20" customHeight="1"/>
    <row r="25957" ht="20" customHeight="1"/>
    <row r="25958" ht="20" customHeight="1"/>
    <row r="25959" ht="20" customHeight="1"/>
    <row r="25960" ht="20" customHeight="1"/>
    <row r="25961" ht="20" customHeight="1"/>
    <row r="25962" ht="20" customHeight="1"/>
    <row r="25963" ht="20" customHeight="1"/>
    <row r="25964" ht="20" customHeight="1"/>
    <row r="25965" ht="20" customHeight="1"/>
    <row r="25966" ht="20" customHeight="1"/>
    <row r="25967" ht="20" customHeight="1"/>
    <row r="25968" ht="20" customHeight="1"/>
    <row r="25969" ht="20" customHeight="1"/>
    <row r="25970" ht="20" customHeight="1"/>
    <row r="25971" ht="20" customHeight="1"/>
    <row r="25972" ht="20" customHeight="1"/>
    <row r="25973" ht="20" customHeight="1"/>
    <row r="25974" ht="20" customHeight="1"/>
    <row r="25975" ht="20" customHeight="1"/>
    <row r="25976" ht="20" customHeight="1"/>
    <row r="25977" ht="20" customHeight="1"/>
    <row r="25978" ht="20" customHeight="1"/>
    <row r="25979" ht="20" customHeight="1"/>
    <row r="25980" ht="20" customHeight="1"/>
    <row r="25981" ht="20" customHeight="1"/>
    <row r="25982" ht="20" customHeight="1"/>
    <row r="25983" ht="20" customHeight="1"/>
    <row r="25984" ht="20" customHeight="1"/>
    <row r="25985" ht="20" customHeight="1"/>
    <row r="25986" ht="20" customHeight="1"/>
    <row r="25987" ht="20" customHeight="1"/>
    <row r="25988" ht="20" customHeight="1"/>
    <row r="25989" ht="20" customHeight="1"/>
    <row r="25990" ht="20" customHeight="1"/>
    <row r="25991" ht="20" customHeight="1"/>
    <row r="25992" ht="20" customHeight="1"/>
    <row r="25993" ht="20" customHeight="1"/>
    <row r="25994" ht="20" customHeight="1"/>
    <row r="25995" ht="20" customHeight="1"/>
    <row r="25996" ht="20" customHeight="1"/>
    <row r="25997" ht="20" customHeight="1"/>
    <row r="25998" ht="20" customHeight="1"/>
    <row r="25999" ht="20" customHeight="1"/>
    <row r="26000" ht="20" customHeight="1"/>
    <row r="26001" ht="20" customHeight="1"/>
    <row r="26002" ht="20" customHeight="1"/>
    <row r="26003" ht="20" customHeight="1"/>
    <row r="26004" ht="20" customHeight="1"/>
    <row r="26005" ht="20" customHeight="1"/>
    <row r="26006" ht="20" customHeight="1"/>
    <row r="26007" ht="20" customHeight="1"/>
    <row r="26008" ht="20" customHeight="1"/>
    <row r="26009" ht="20" customHeight="1"/>
    <row r="26010" ht="20" customHeight="1"/>
    <row r="26011" ht="20" customHeight="1"/>
    <row r="26012" ht="20" customHeight="1"/>
    <row r="26013" ht="20" customHeight="1"/>
    <row r="26014" ht="20" customHeight="1"/>
    <row r="26015" ht="20" customHeight="1"/>
    <row r="26016" ht="20" customHeight="1"/>
    <row r="26017" ht="20" customHeight="1"/>
    <row r="26018" ht="20" customHeight="1"/>
    <row r="26019" ht="20" customHeight="1"/>
    <row r="26020" ht="20" customHeight="1"/>
    <row r="26021" ht="20" customHeight="1"/>
    <row r="26022" ht="20" customHeight="1"/>
    <row r="26023" ht="20" customHeight="1"/>
    <row r="26024" ht="20" customHeight="1"/>
    <row r="26025" ht="20" customHeight="1"/>
    <row r="26026" ht="20" customHeight="1"/>
    <row r="26027" ht="20" customHeight="1"/>
    <row r="26028" ht="20" customHeight="1"/>
    <row r="26029" ht="20" customHeight="1"/>
    <row r="26030" ht="20" customHeight="1"/>
    <row r="26031" ht="20" customHeight="1"/>
    <row r="26032" ht="20" customHeight="1"/>
    <row r="26033" ht="20" customHeight="1"/>
    <row r="26034" ht="20" customHeight="1"/>
    <row r="26035" ht="20" customHeight="1"/>
    <row r="26036" ht="20" customHeight="1"/>
    <row r="26037" ht="20" customHeight="1"/>
    <row r="26038" ht="20" customHeight="1"/>
    <row r="26039" ht="20" customHeight="1"/>
    <row r="26040" ht="20" customHeight="1"/>
    <row r="26041" ht="20" customHeight="1"/>
    <row r="26042" ht="20" customHeight="1"/>
    <row r="26043" ht="20" customHeight="1"/>
    <row r="26044" ht="20" customHeight="1"/>
    <row r="26045" ht="20" customHeight="1"/>
    <row r="26046" ht="20" customHeight="1"/>
    <row r="26047" ht="20" customHeight="1"/>
    <row r="26048" ht="20" customHeight="1"/>
    <row r="26049" ht="20" customHeight="1"/>
    <row r="26050" ht="20" customHeight="1"/>
    <row r="26051" ht="20" customHeight="1"/>
    <row r="26052" ht="20" customHeight="1"/>
    <row r="26053" ht="20" customHeight="1"/>
    <row r="26054" ht="20" customHeight="1"/>
    <row r="26055" ht="20" customHeight="1"/>
    <row r="26056" ht="20" customHeight="1"/>
    <row r="26057" ht="20" customHeight="1"/>
    <row r="26058" ht="20" customHeight="1"/>
    <row r="26059" ht="20" customHeight="1"/>
    <row r="26060" ht="20" customHeight="1"/>
    <row r="26061" ht="20" customHeight="1"/>
    <row r="26062" ht="20" customHeight="1"/>
    <row r="26063" ht="20" customHeight="1"/>
    <row r="26064" ht="20" customHeight="1"/>
    <row r="26065" ht="20" customHeight="1"/>
    <row r="26066" ht="20" customHeight="1"/>
    <row r="26067" ht="20" customHeight="1"/>
    <row r="26068" ht="20" customHeight="1"/>
    <row r="26069" ht="20" customHeight="1"/>
    <row r="26070" ht="20" customHeight="1"/>
    <row r="26071" ht="20" customHeight="1"/>
    <row r="26072" ht="20" customHeight="1"/>
    <row r="26073" ht="20" customHeight="1"/>
    <row r="26074" ht="20" customHeight="1"/>
    <row r="26075" ht="20" customHeight="1"/>
    <row r="26076" ht="20" customHeight="1"/>
    <row r="26077" ht="20" customHeight="1"/>
    <row r="26078" ht="20" customHeight="1"/>
    <row r="26079" ht="20" customHeight="1"/>
    <row r="26080" ht="20" customHeight="1"/>
    <row r="26081" ht="20" customHeight="1"/>
    <row r="26082" ht="20" customHeight="1"/>
    <row r="26083" ht="20" customHeight="1"/>
    <row r="26084" ht="20" customHeight="1"/>
    <row r="26085" ht="20" customHeight="1"/>
    <row r="26086" ht="20" customHeight="1"/>
    <row r="26087" ht="20" customHeight="1"/>
    <row r="26088" ht="20" customHeight="1"/>
    <row r="26089" ht="20" customHeight="1"/>
    <row r="26090" ht="20" customHeight="1"/>
    <row r="26091" ht="20" customHeight="1"/>
    <row r="26092" ht="20" customHeight="1"/>
    <row r="26093" ht="20" customHeight="1"/>
    <row r="26094" ht="20" customHeight="1"/>
    <row r="26095" ht="20" customHeight="1"/>
    <row r="26096" ht="20" customHeight="1"/>
    <row r="26097" ht="20" customHeight="1"/>
    <row r="26098" ht="20" customHeight="1"/>
    <row r="26099" ht="20" customHeight="1"/>
    <row r="26100" ht="20" customHeight="1"/>
    <row r="26101" ht="20" customHeight="1"/>
    <row r="26102" ht="20" customHeight="1"/>
    <row r="26103" ht="20" customHeight="1"/>
    <row r="26104" ht="20" customHeight="1"/>
    <row r="26105" ht="20" customHeight="1"/>
    <row r="26106" ht="20" customHeight="1"/>
    <row r="26107" ht="20" customHeight="1"/>
    <row r="26108" ht="20" customHeight="1"/>
    <row r="26109" ht="20" customHeight="1"/>
    <row r="26110" ht="20" customHeight="1"/>
    <row r="26111" ht="20" customHeight="1"/>
    <row r="26112" ht="20" customHeight="1"/>
    <row r="26113" ht="20" customHeight="1"/>
    <row r="26114" ht="20" customHeight="1"/>
    <row r="26115" ht="20" customHeight="1"/>
    <row r="26116" ht="20" customHeight="1"/>
    <row r="26117" ht="20" customHeight="1"/>
    <row r="26118" ht="20" customHeight="1"/>
    <row r="26119" ht="20" customHeight="1"/>
    <row r="26120" ht="20" customHeight="1"/>
    <row r="26121" ht="20" customHeight="1"/>
    <row r="26122" ht="20" customHeight="1"/>
    <row r="26123" ht="20" customHeight="1"/>
    <row r="26124" ht="20" customHeight="1"/>
    <row r="26125" ht="20" customHeight="1"/>
    <row r="26126" ht="20" customHeight="1"/>
    <row r="26127" ht="20" customHeight="1"/>
    <row r="26128" ht="20" customHeight="1"/>
    <row r="26129" ht="20" customHeight="1"/>
    <row r="26130" ht="20" customHeight="1"/>
    <row r="26131" ht="20" customHeight="1"/>
    <row r="26132" ht="20" customHeight="1"/>
    <row r="26133" ht="20" customHeight="1"/>
    <row r="26134" ht="20" customHeight="1"/>
    <row r="26135" ht="20" customHeight="1"/>
    <row r="26136" ht="20" customHeight="1"/>
    <row r="26137" ht="20" customHeight="1"/>
    <row r="26138" ht="20" customHeight="1"/>
    <row r="26139" ht="20" customHeight="1"/>
    <row r="26140" ht="20" customHeight="1"/>
    <row r="26141" ht="20" customHeight="1"/>
    <row r="26142" ht="20" customHeight="1"/>
    <row r="26143" ht="20" customHeight="1"/>
    <row r="26144" ht="20" customHeight="1"/>
    <row r="26145" ht="20" customHeight="1"/>
    <row r="26146" ht="20" customHeight="1"/>
    <row r="26147" ht="20" customHeight="1"/>
    <row r="26148" ht="20" customHeight="1"/>
    <row r="26149" ht="20" customHeight="1"/>
    <row r="26150" ht="20" customHeight="1"/>
    <row r="26151" ht="20" customHeight="1"/>
    <row r="26152" ht="20" customHeight="1"/>
    <row r="26153" ht="20" customHeight="1"/>
    <row r="26154" ht="20" customHeight="1"/>
    <row r="26155" ht="20" customHeight="1"/>
    <row r="26156" ht="20" customHeight="1"/>
    <row r="26157" ht="20" customHeight="1"/>
    <row r="26158" ht="20" customHeight="1"/>
    <row r="26159" ht="20" customHeight="1"/>
    <row r="26160" ht="20" customHeight="1"/>
    <row r="26161" ht="20" customHeight="1"/>
    <row r="26162" ht="20" customHeight="1"/>
    <row r="26163" ht="20" customHeight="1"/>
    <row r="26164" ht="20" customHeight="1"/>
    <row r="26165" ht="20" customHeight="1"/>
    <row r="26166" ht="20" customHeight="1"/>
    <row r="26167" ht="20" customHeight="1"/>
    <row r="26168" ht="20" customHeight="1"/>
    <row r="26169" ht="20" customHeight="1"/>
    <row r="26170" ht="20" customHeight="1"/>
    <row r="26171" ht="20" customHeight="1"/>
    <row r="26172" ht="20" customHeight="1"/>
    <row r="26173" ht="20" customHeight="1"/>
    <row r="26174" ht="20" customHeight="1"/>
    <row r="26175" ht="20" customHeight="1"/>
    <row r="26176" ht="20" customHeight="1"/>
    <row r="26177" ht="20" customHeight="1"/>
    <row r="26178" ht="20" customHeight="1"/>
    <row r="26179" ht="20" customHeight="1"/>
    <row r="26180" ht="20" customHeight="1"/>
    <row r="26181" ht="20" customHeight="1"/>
    <row r="26182" ht="20" customHeight="1"/>
    <row r="26183" ht="20" customHeight="1"/>
    <row r="26184" ht="20" customHeight="1"/>
    <row r="26185" ht="20" customHeight="1"/>
    <row r="26186" ht="20" customHeight="1"/>
    <row r="26187" ht="20" customHeight="1"/>
    <row r="26188" ht="20" customHeight="1"/>
    <row r="26189" ht="20" customHeight="1"/>
    <row r="26190" ht="20" customHeight="1"/>
    <row r="26191" ht="20" customHeight="1"/>
    <row r="26192" ht="20" customHeight="1"/>
    <row r="26193" ht="20" customHeight="1"/>
    <row r="26194" ht="20" customHeight="1"/>
    <row r="26195" ht="20" customHeight="1"/>
    <row r="26196" ht="20" customHeight="1"/>
    <row r="26197" ht="20" customHeight="1"/>
    <row r="26198" ht="20" customHeight="1"/>
    <row r="26199" ht="20" customHeight="1"/>
    <row r="26200" ht="20" customHeight="1"/>
    <row r="26201" ht="20" customHeight="1"/>
    <row r="26202" ht="20" customHeight="1"/>
    <row r="26203" ht="20" customHeight="1"/>
    <row r="26204" ht="20" customHeight="1"/>
    <row r="26205" ht="20" customHeight="1"/>
    <row r="26206" ht="20" customHeight="1"/>
    <row r="26207" ht="20" customHeight="1"/>
    <row r="26208" ht="20" customHeight="1"/>
    <row r="26209" ht="20" customHeight="1"/>
    <row r="26210" ht="20" customHeight="1"/>
    <row r="26211" ht="20" customHeight="1"/>
    <row r="26212" ht="20" customHeight="1"/>
    <row r="26213" ht="20" customHeight="1"/>
    <row r="26214" ht="20" customHeight="1"/>
    <row r="26215" ht="20" customHeight="1"/>
    <row r="26216" ht="20" customHeight="1"/>
    <row r="26217" ht="20" customHeight="1"/>
    <row r="26218" ht="20" customHeight="1"/>
    <row r="26219" ht="20" customHeight="1"/>
    <row r="26220" ht="20" customHeight="1"/>
    <row r="26221" ht="20" customHeight="1"/>
    <row r="26222" ht="20" customHeight="1"/>
    <row r="26223" ht="20" customHeight="1"/>
    <row r="26224" ht="20" customHeight="1"/>
    <row r="26225" ht="20" customHeight="1"/>
    <row r="26226" ht="20" customHeight="1"/>
    <row r="26227" ht="20" customHeight="1"/>
    <row r="26228" ht="20" customHeight="1"/>
    <row r="26229" ht="20" customHeight="1"/>
    <row r="26230" ht="20" customHeight="1"/>
    <row r="26231" ht="20" customHeight="1"/>
    <row r="26232" ht="20" customHeight="1"/>
    <row r="26233" ht="20" customHeight="1"/>
    <row r="26234" ht="20" customHeight="1"/>
    <row r="26235" ht="20" customHeight="1"/>
    <row r="26236" ht="20" customHeight="1"/>
    <row r="26237" ht="20" customHeight="1"/>
    <row r="26238" ht="20" customHeight="1"/>
    <row r="26239" ht="20" customHeight="1"/>
    <row r="26240" ht="20" customHeight="1"/>
    <row r="26241" ht="20" customHeight="1"/>
    <row r="26242" ht="20" customHeight="1"/>
    <row r="26243" ht="20" customHeight="1"/>
    <row r="26244" ht="20" customHeight="1"/>
    <row r="26245" ht="20" customHeight="1"/>
    <row r="26246" ht="20" customHeight="1"/>
    <row r="26247" ht="20" customHeight="1"/>
    <row r="26248" ht="20" customHeight="1"/>
    <row r="26249" ht="20" customHeight="1"/>
    <row r="26250" ht="20" customHeight="1"/>
    <row r="26251" ht="20" customHeight="1"/>
    <row r="26252" ht="20" customHeight="1"/>
    <row r="26253" ht="20" customHeight="1"/>
    <row r="26254" ht="20" customHeight="1"/>
    <row r="26255" ht="20" customHeight="1"/>
    <row r="26256" ht="20" customHeight="1"/>
    <row r="26257" ht="20" customHeight="1"/>
    <row r="26258" ht="20" customHeight="1"/>
    <row r="26259" ht="20" customHeight="1"/>
    <row r="26260" ht="20" customHeight="1"/>
    <row r="26261" ht="20" customHeight="1"/>
    <row r="26262" ht="20" customHeight="1"/>
    <row r="26263" ht="20" customHeight="1"/>
    <row r="26264" ht="20" customHeight="1"/>
    <row r="26265" ht="20" customHeight="1"/>
    <row r="26266" ht="20" customHeight="1"/>
    <row r="26267" ht="20" customHeight="1"/>
    <row r="26268" ht="20" customHeight="1"/>
    <row r="26269" ht="20" customHeight="1"/>
    <row r="26270" ht="20" customHeight="1"/>
    <row r="26271" ht="20" customHeight="1"/>
    <row r="26272" ht="20" customHeight="1"/>
    <row r="26273" ht="20" customHeight="1"/>
    <row r="26274" ht="20" customHeight="1"/>
    <row r="26275" ht="20" customHeight="1"/>
    <row r="26276" ht="20" customHeight="1"/>
    <row r="26277" ht="20" customHeight="1"/>
    <row r="26278" ht="20" customHeight="1"/>
    <row r="26279" ht="20" customHeight="1"/>
    <row r="26280" ht="20" customHeight="1"/>
    <row r="26281" ht="20" customHeight="1"/>
    <row r="26282" ht="20" customHeight="1"/>
    <row r="26283" ht="20" customHeight="1"/>
    <row r="26284" ht="20" customHeight="1"/>
    <row r="26285" ht="20" customHeight="1"/>
    <row r="26286" ht="20" customHeight="1"/>
    <row r="26287" ht="20" customHeight="1"/>
    <row r="26288" ht="20" customHeight="1"/>
    <row r="26289" ht="20" customHeight="1"/>
    <row r="26290" ht="20" customHeight="1"/>
    <row r="26291" ht="20" customHeight="1"/>
    <row r="26292" ht="20" customHeight="1"/>
    <row r="26293" ht="20" customHeight="1"/>
    <row r="26294" ht="20" customHeight="1"/>
    <row r="26295" ht="20" customHeight="1"/>
    <row r="26296" ht="20" customHeight="1"/>
    <row r="26297" ht="20" customHeight="1"/>
    <row r="26298" ht="20" customHeight="1"/>
    <row r="26299" ht="20" customHeight="1"/>
    <row r="26300" ht="20" customHeight="1"/>
    <row r="26301" ht="20" customHeight="1"/>
    <row r="26302" ht="20" customHeight="1"/>
    <row r="26303" ht="20" customHeight="1"/>
    <row r="26304" ht="20" customHeight="1"/>
    <row r="26305" ht="20" customHeight="1"/>
    <row r="26306" ht="20" customHeight="1"/>
    <row r="26307" ht="20" customHeight="1"/>
    <row r="26308" ht="20" customHeight="1"/>
    <row r="26309" ht="20" customHeight="1"/>
    <row r="26310" ht="20" customHeight="1"/>
    <row r="26311" ht="20" customHeight="1"/>
    <row r="26312" ht="20" customHeight="1"/>
    <row r="26313" ht="20" customHeight="1"/>
    <row r="26314" ht="20" customHeight="1"/>
    <row r="26315" ht="20" customHeight="1"/>
    <row r="26316" ht="20" customHeight="1"/>
    <row r="26317" ht="20" customHeight="1"/>
    <row r="26318" ht="20" customHeight="1"/>
    <row r="26319" ht="20" customHeight="1"/>
    <row r="26320" ht="20" customHeight="1"/>
    <row r="26321" ht="20" customHeight="1"/>
    <row r="26322" ht="20" customHeight="1"/>
    <row r="26323" ht="20" customHeight="1"/>
    <row r="26324" ht="20" customHeight="1"/>
    <row r="26325" ht="20" customHeight="1"/>
    <row r="26326" ht="20" customHeight="1"/>
    <row r="26327" ht="20" customHeight="1"/>
    <row r="26328" ht="20" customHeight="1"/>
    <row r="26329" ht="20" customHeight="1"/>
    <row r="26330" ht="20" customHeight="1"/>
    <row r="26331" ht="20" customHeight="1"/>
    <row r="26332" ht="20" customHeight="1"/>
    <row r="26333" ht="20" customHeight="1"/>
    <row r="26334" ht="20" customHeight="1"/>
    <row r="26335" ht="20" customHeight="1"/>
    <row r="26336" ht="20" customHeight="1"/>
    <row r="26337" ht="20" customHeight="1"/>
    <row r="26338" ht="20" customHeight="1"/>
    <row r="26339" ht="20" customHeight="1"/>
    <row r="26340" ht="20" customHeight="1"/>
    <row r="26341" ht="20" customHeight="1"/>
    <row r="26342" ht="20" customHeight="1"/>
    <row r="26343" ht="20" customHeight="1"/>
    <row r="26344" ht="20" customHeight="1"/>
    <row r="26345" ht="20" customHeight="1"/>
    <row r="26346" ht="20" customHeight="1"/>
    <row r="26347" ht="20" customHeight="1"/>
    <row r="26348" ht="20" customHeight="1"/>
    <row r="26349" ht="20" customHeight="1"/>
    <row r="26350" ht="20" customHeight="1"/>
    <row r="26351" ht="20" customHeight="1"/>
    <row r="26352" ht="20" customHeight="1"/>
    <row r="26353" ht="20" customHeight="1"/>
    <row r="26354" ht="20" customHeight="1"/>
    <row r="26355" ht="20" customHeight="1"/>
    <row r="26356" ht="20" customHeight="1"/>
    <row r="26357" ht="20" customHeight="1"/>
    <row r="26358" ht="20" customHeight="1"/>
    <row r="26359" ht="20" customHeight="1"/>
    <row r="26360" ht="20" customHeight="1"/>
    <row r="26361" ht="20" customHeight="1"/>
    <row r="26362" ht="20" customHeight="1"/>
    <row r="26363" ht="20" customHeight="1"/>
    <row r="26364" ht="20" customHeight="1"/>
    <row r="26365" ht="20" customHeight="1"/>
    <row r="26366" ht="20" customHeight="1"/>
    <row r="26367" ht="20" customHeight="1"/>
    <row r="26368" ht="20" customHeight="1"/>
    <row r="26369" ht="20" customHeight="1"/>
    <row r="26370" ht="20" customHeight="1"/>
    <row r="26371" ht="20" customHeight="1"/>
    <row r="26372" ht="20" customHeight="1"/>
    <row r="26373" ht="20" customHeight="1"/>
    <row r="26374" ht="20" customHeight="1"/>
    <row r="26375" ht="20" customHeight="1"/>
    <row r="26376" ht="20" customHeight="1"/>
    <row r="26377" ht="20" customHeight="1"/>
    <row r="26378" ht="20" customHeight="1"/>
    <row r="26379" ht="20" customHeight="1"/>
    <row r="26380" ht="20" customHeight="1"/>
    <row r="26381" ht="20" customHeight="1"/>
    <row r="26382" ht="20" customHeight="1"/>
    <row r="26383" ht="20" customHeight="1"/>
    <row r="26384" ht="20" customHeight="1"/>
    <row r="26385" ht="20" customHeight="1"/>
    <row r="26386" ht="20" customHeight="1"/>
    <row r="26387" ht="20" customHeight="1"/>
    <row r="26388" ht="20" customHeight="1"/>
    <row r="26389" ht="20" customHeight="1"/>
    <row r="26390" ht="20" customHeight="1"/>
    <row r="26391" ht="20" customHeight="1"/>
    <row r="26392" ht="20" customHeight="1"/>
    <row r="26393" ht="20" customHeight="1"/>
    <row r="26394" ht="20" customHeight="1"/>
    <row r="26395" ht="20" customHeight="1"/>
    <row r="26396" ht="20" customHeight="1"/>
    <row r="26397" ht="20" customHeight="1"/>
    <row r="26398" ht="20" customHeight="1"/>
    <row r="26399" ht="20" customHeight="1"/>
    <row r="26400" ht="20" customHeight="1"/>
    <row r="26401" ht="20" customHeight="1"/>
    <row r="26402" ht="20" customHeight="1"/>
    <row r="26403" ht="20" customHeight="1"/>
    <row r="26404" ht="20" customHeight="1"/>
    <row r="26405" ht="20" customHeight="1"/>
    <row r="26406" ht="20" customHeight="1"/>
    <row r="26407" ht="20" customHeight="1"/>
    <row r="26408" ht="20" customHeight="1"/>
    <row r="26409" ht="20" customHeight="1"/>
    <row r="26410" ht="20" customHeight="1"/>
    <row r="26411" ht="20" customHeight="1"/>
    <row r="26412" ht="20" customHeight="1"/>
    <row r="26413" ht="20" customHeight="1"/>
    <row r="26414" ht="20" customHeight="1"/>
    <row r="26415" ht="20" customHeight="1"/>
    <row r="26416" ht="20" customHeight="1"/>
    <row r="26417" ht="20" customHeight="1"/>
    <row r="26418" ht="20" customHeight="1"/>
    <row r="26419" ht="20" customHeight="1"/>
    <row r="26420" ht="20" customHeight="1"/>
    <row r="26421" ht="20" customHeight="1"/>
    <row r="26422" ht="20" customHeight="1"/>
    <row r="26423" ht="20" customHeight="1"/>
    <row r="26424" ht="20" customHeight="1"/>
    <row r="26425" ht="20" customHeight="1"/>
    <row r="26426" ht="20" customHeight="1"/>
    <row r="26427" ht="20" customHeight="1"/>
    <row r="26428" ht="20" customHeight="1"/>
    <row r="26429" ht="20" customHeight="1"/>
    <row r="26430" ht="20" customHeight="1"/>
    <row r="26431" ht="20" customHeight="1"/>
    <row r="26432" ht="20" customHeight="1"/>
    <row r="26433" ht="20" customHeight="1"/>
    <row r="26434" ht="20" customHeight="1"/>
    <row r="26435" ht="20" customHeight="1"/>
    <row r="26436" ht="20" customHeight="1"/>
    <row r="26437" ht="20" customHeight="1"/>
    <row r="26438" ht="20" customHeight="1"/>
    <row r="26439" ht="20" customHeight="1"/>
    <row r="26440" ht="20" customHeight="1"/>
    <row r="26441" ht="20" customHeight="1"/>
    <row r="26442" ht="20" customHeight="1"/>
    <row r="26443" ht="20" customHeight="1"/>
    <row r="26444" ht="20" customHeight="1"/>
    <row r="26445" ht="20" customHeight="1"/>
    <row r="26446" ht="20" customHeight="1"/>
    <row r="26447" ht="20" customHeight="1"/>
    <row r="26448" ht="20" customHeight="1"/>
    <row r="26449" ht="20" customHeight="1"/>
    <row r="26450" ht="20" customHeight="1"/>
    <row r="26451" ht="20" customHeight="1"/>
    <row r="26452" ht="20" customHeight="1"/>
    <row r="26453" ht="20" customHeight="1"/>
    <row r="26454" ht="20" customHeight="1"/>
    <row r="26455" ht="20" customHeight="1"/>
    <row r="26456" ht="20" customHeight="1"/>
    <row r="26457" ht="20" customHeight="1"/>
    <row r="26458" ht="20" customHeight="1"/>
    <row r="26459" ht="20" customHeight="1"/>
    <row r="26460" ht="20" customHeight="1"/>
    <row r="26461" ht="20" customHeight="1"/>
    <row r="26462" ht="20" customHeight="1"/>
    <row r="26463" ht="20" customHeight="1"/>
    <row r="26464" ht="20" customHeight="1"/>
    <row r="26465" ht="20" customHeight="1"/>
    <row r="26466" ht="20" customHeight="1"/>
    <row r="26467" ht="20" customHeight="1"/>
    <row r="26468" ht="20" customHeight="1"/>
    <row r="26469" ht="20" customHeight="1"/>
    <row r="26470" ht="20" customHeight="1"/>
    <row r="26471" ht="20" customHeight="1"/>
    <row r="26472" ht="20" customHeight="1"/>
    <row r="26473" ht="20" customHeight="1"/>
    <row r="26474" ht="20" customHeight="1"/>
    <row r="26475" ht="20" customHeight="1"/>
    <row r="26476" ht="20" customHeight="1"/>
    <row r="26477" ht="20" customHeight="1"/>
    <row r="26478" ht="20" customHeight="1"/>
    <row r="26479" ht="20" customHeight="1"/>
    <row r="26480" ht="20" customHeight="1"/>
    <row r="26481" ht="20" customHeight="1"/>
    <row r="26482" ht="20" customHeight="1"/>
    <row r="26483" ht="20" customHeight="1"/>
    <row r="26484" ht="20" customHeight="1"/>
    <row r="26485" ht="20" customHeight="1"/>
    <row r="26486" ht="20" customHeight="1"/>
    <row r="26487" ht="20" customHeight="1"/>
    <row r="26488" ht="20" customHeight="1"/>
    <row r="26489" ht="20" customHeight="1"/>
    <row r="26490" ht="20" customHeight="1"/>
    <row r="26491" ht="20" customHeight="1"/>
    <row r="26492" ht="20" customHeight="1"/>
    <row r="26493" ht="20" customHeight="1"/>
    <row r="26494" ht="20" customHeight="1"/>
    <row r="26495" ht="20" customHeight="1"/>
    <row r="26496" ht="20" customHeight="1"/>
    <row r="26497" ht="20" customHeight="1"/>
    <row r="26498" ht="20" customHeight="1"/>
    <row r="26499" ht="20" customHeight="1"/>
    <row r="26500" ht="20" customHeight="1"/>
    <row r="26501" ht="20" customHeight="1"/>
    <row r="26502" ht="20" customHeight="1"/>
    <row r="26503" ht="20" customHeight="1"/>
    <row r="26504" ht="20" customHeight="1"/>
    <row r="26505" ht="20" customHeight="1"/>
    <row r="26506" ht="20" customHeight="1"/>
    <row r="26507" ht="20" customHeight="1"/>
    <row r="26508" ht="20" customHeight="1"/>
    <row r="26509" ht="20" customHeight="1"/>
    <row r="26510" ht="20" customHeight="1"/>
    <row r="26511" ht="20" customHeight="1"/>
    <row r="26512" ht="20" customHeight="1"/>
    <row r="26513" ht="20" customHeight="1"/>
    <row r="26514" ht="20" customHeight="1"/>
    <row r="26515" ht="20" customHeight="1"/>
    <row r="26516" ht="20" customHeight="1"/>
    <row r="26517" ht="20" customHeight="1"/>
    <row r="26518" ht="20" customHeight="1"/>
    <row r="26519" ht="20" customHeight="1"/>
    <row r="26520" ht="20" customHeight="1"/>
    <row r="26521" ht="20" customHeight="1"/>
    <row r="26522" ht="20" customHeight="1"/>
    <row r="26523" ht="20" customHeight="1"/>
    <row r="26524" ht="20" customHeight="1"/>
    <row r="26525" ht="20" customHeight="1"/>
    <row r="26526" ht="20" customHeight="1"/>
    <row r="26527" ht="20" customHeight="1"/>
    <row r="26528" ht="20" customHeight="1"/>
    <row r="26529" ht="20" customHeight="1"/>
    <row r="26530" ht="20" customHeight="1"/>
    <row r="26531" ht="20" customHeight="1"/>
    <row r="26532" ht="20" customHeight="1"/>
    <row r="26533" ht="20" customHeight="1"/>
    <row r="26534" ht="20" customHeight="1"/>
    <row r="26535" ht="20" customHeight="1"/>
    <row r="26536" ht="20" customHeight="1"/>
    <row r="26537" ht="20" customHeight="1"/>
    <row r="26538" ht="20" customHeight="1"/>
    <row r="26539" ht="20" customHeight="1"/>
    <row r="26540" ht="20" customHeight="1"/>
    <row r="26541" ht="20" customHeight="1"/>
    <row r="26542" ht="20" customHeight="1"/>
    <row r="26543" ht="20" customHeight="1"/>
    <row r="26544" ht="20" customHeight="1"/>
    <row r="26545" ht="20" customHeight="1"/>
    <row r="26546" ht="20" customHeight="1"/>
    <row r="26547" ht="20" customHeight="1"/>
    <row r="26548" ht="20" customHeight="1"/>
    <row r="26549" ht="20" customHeight="1"/>
    <row r="26550" ht="20" customHeight="1"/>
    <row r="26551" ht="20" customHeight="1"/>
    <row r="26552" ht="20" customHeight="1"/>
    <row r="26553" ht="20" customHeight="1"/>
    <row r="26554" ht="20" customHeight="1"/>
    <row r="26555" ht="20" customHeight="1"/>
    <row r="26556" ht="20" customHeight="1"/>
    <row r="26557" ht="20" customHeight="1"/>
    <row r="26558" ht="20" customHeight="1"/>
    <row r="26559" ht="20" customHeight="1"/>
    <row r="26560" ht="20" customHeight="1"/>
    <row r="26561" ht="20" customHeight="1"/>
    <row r="26562" ht="20" customHeight="1"/>
    <row r="26563" ht="20" customHeight="1"/>
    <row r="26564" ht="20" customHeight="1"/>
    <row r="26565" ht="20" customHeight="1"/>
    <row r="26566" ht="20" customHeight="1"/>
    <row r="26567" ht="20" customHeight="1"/>
    <row r="26568" ht="20" customHeight="1"/>
    <row r="26569" ht="20" customHeight="1"/>
    <row r="26570" ht="20" customHeight="1"/>
    <row r="26571" ht="20" customHeight="1"/>
    <row r="26572" ht="20" customHeight="1"/>
    <row r="26573" ht="20" customHeight="1"/>
    <row r="26574" ht="20" customHeight="1"/>
    <row r="26575" ht="20" customHeight="1"/>
    <row r="26576" ht="20" customHeight="1"/>
    <row r="26577" ht="20" customHeight="1"/>
    <row r="26578" ht="20" customHeight="1"/>
    <row r="26579" ht="20" customHeight="1"/>
    <row r="26580" ht="20" customHeight="1"/>
    <row r="26581" ht="20" customHeight="1"/>
    <row r="26582" ht="20" customHeight="1"/>
    <row r="26583" ht="20" customHeight="1"/>
    <row r="26584" ht="20" customHeight="1"/>
    <row r="26585" ht="20" customHeight="1"/>
    <row r="26586" ht="20" customHeight="1"/>
    <row r="26587" ht="20" customHeight="1"/>
    <row r="26588" ht="20" customHeight="1"/>
    <row r="26589" ht="20" customHeight="1"/>
    <row r="26590" ht="20" customHeight="1"/>
    <row r="26591" ht="20" customHeight="1"/>
    <row r="26592" ht="20" customHeight="1"/>
    <row r="26593" ht="20" customHeight="1"/>
    <row r="26594" ht="20" customHeight="1"/>
    <row r="26595" ht="20" customHeight="1"/>
    <row r="26596" ht="20" customHeight="1"/>
    <row r="26597" ht="20" customHeight="1"/>
    <row r="26598" ht="20" customHeight="1"/>
    <row r="26599" ht="20" customHeight="1"/>
    <row r="26600" ht="20" customHeight="1"/>
    <row r="26601" ht="20" customHeight="1"/>
    <row r="26602" ht="20" customHeight="1"/>
    <row r="26603" ht="20" customHeight="1"/>
    <row r="26604" ht="20" customHeight="1"/>
    <row r="26605" ht="20" customHeight="1"/>
    <row r="26606" ht="20" customHeight="1"/>
    <row r="26607" ht="20" customHeight="1"/>
    <row r="26608" ht="20" customHeight="1"/>
    <row r="26609" ht="20" customHeight="1"/>
    <row r="26610" ht="20" customHeight="1"/>
    <row r="26611" ht="20" customHeight="1"/>
    <row r="26612" ht="20" customHeight="1"/>
    <row r="26613" ht="20" customHeight="1"/>
    <row r="26614" ht="20" customHeight="1"/>
    <row r="26615" ht="20" customHeight="1"/>
    <row r="26616" ht="20" customHeight="1"/>
    <row r="26617" ht="20" customHeight="1"/>
    <row r="26618" ht="20" customHeight="1"/>
    <row r="26619" ht="20" customHeight="1"/>
    <row r="26620" ht="20" customHeight="1"/>
    <row r="26621" ht="20" customHeight="1"/>
    <row r="26622" ht="20" customHeight="1"/>
    <row r="26623" ht="20" customHeight="1"/>
    <row r="26624" ht="20" customHeight="1"/>
    <row r="26625" ht="20" customHeight="1"/>
    <row r="26626" ht="20" customHeight="1"/>
    <row r="26627" ht="20" customHeight="1"/>
    <row r="26628" ht="20" customHeight="1"/>
    <row r="26629" ht="20" customHeight="1"/>
    <row r="26630" ht="20" customHeight="1"/>
    <row r="26631" ht="20" customHeight="1"/>
    <row r="26632" ht="20" customHeight="1"/>
    <row r="26633" ht="20" customHeight="1"/>
    <row r="26634" ht="20" customHeight="1"/>
    <row r="26635" ht="20" customHeight="1"/>
    <row r="26636" ht="20" customHeight="1"/>
    <row r="26637" ht="20" customHeight="1"/>
    <row r="26638" ht="20" customHeight="1"/>
    <row r="26639" ht="20" customHeight="1"/>
    <row r="26640" ht="20" customHeight="1"/>
    <row r="26641" ht="20" customHeight="1"/>
    <row r="26642" ht="20" customHeight="1"/>
    <row r="26643" ht="20" customHeight="1"/>
    <row r="26644" ht="20" customHeight="1"/>
    <row r="26645" ht="20" customHeight="1"/>
    <row r="26646" ht="20" customHeight="1"/>
    <row r="26647" ht="20" customHeight="1"/>
    <row r="26648" ht="20" customHeight="1"/>
    <row r="26649" ht="20" customHeight="1"/>
    <row r="26650" ht="20" customHeight="1"/>
    <row r="26651" ht="20" customHeight="1"/>
    <row r="26652" ht="20" customHeight="1"/>
    <row r="26653" ht="20" customHeight="1"/>
    <row r="26654" ht="20" customHeight="1"/>
    <row r="26655" ht="20" customHeight="1"/>
    <row r="26656" ht="20" customHeight="1"/>
    <row r="26657" ht="20" customHeight="1"/>
    <row r="26658" ht="20" customHeight="1"/>
    <row r="26659" ht="20" customHeight="1"/>
    <row r="26660" ht="20" customHeight="1"/>
    <row r="26661" ht="20" customHeight="1"/>
    <row r="26662" ht="20" customHeight="1"/>
    <row r="26663" ht="20" customHeight="1"/>
    <row r="26664" ht="20" customHeight="1"/>
    <row r="26665" ht="20" customHeight="1"/>
    <row r="26666" ht="20" customHeight="1"/>
    <row r="26667" ht="20" customHeight="1"/>
    <row r="26668" ht="20" customHeight="1"/>
    <row r="26669" ht="20" customHeight="1"/>
    <row r="26670" ht="20" customHeight="1"/>
    <row r="26671" ht="20" customHeight="1"/>
    <row r="26672" ht="20" customHeight="1"/>
    <row r="26673" ht="20" customHeight="1"/>
    <row r="26674" ht="20" customHeight="1"/>
    <row r="26675" ht="20" customHeight="1"/>
    <row r="26676" ht="20" customHeight="1"/>
    <row r="26677" ht="20" customHeight="1"/>
    <row r="26678" ht="20" customHeight="1"/>
    <row r="26679" ht="20" customHeight="1"/>
    <row r="26680" ht="20" customHeight="1"/>
    <row r="26681" ht="20" customHeight="1"/>
    <row r="26682" ht="20" customHeight="1"/>
    <row r="26683" ht="20" customHeight="1"/>
    <row r="26684" ht="20" customHeight="1"/>
    <row r="26685" ht="20" customHeight="1"/>
    <row r="26686" ht="20" customHeight="1"/>
    <row r="26687" ht="20" customHeight="1"/>
    <row r="26688" ht="20" customHeight="1"/>
    <row r="26689" ht="20" customHeight="1"/>
    <row r="26690" ht="20" customHeight="1"/>
    <row r="26691" ht="20" customHeight="1"/>
    <row r="26692" ht="20" customHeight="1"/>
    <row r="26693" ht="20" customHeight="1"/>
    <row r="26694" ht="20" customHeight="1"/>
    <row r="26695" ht="20" customHeight="1"/>
    <row r="26696" ht="20" customHeight="1"/>
    <row r="26697" ht="20" customHeight="1"/>
    <row r="26698" ht="20" customHeight="1"/>
    <row r="26699" ht="20" customHeight="1"/>
    <row r="26700" ht="20" customHeight="1"/>
    <row r="26701" ht="20" customHeight="1"/>
    <row r="26702" ht="20" customHeight="1"/>
    <row r="26703" ht="20" customHeight="1"/>
    <row r="26704" ht="20" customHeight="1"/>
    <row r="26705" ht="20" customHeight="1"/>
    <row r="26706" ht="20" customHeight="1"/>
    <row r="26707" ht="20" customHeight="1"/>
    <row r="26708" ht="20" customHeight="1"/>
    <row r="26709" ht="20" customHeight="1"/>
    <row r="26710" ht="20" customHeight="1"/>
    <row r="26711" ht="20" customHeight="1"/>
    <row r="26712" ht="20" customHeight="1"/>
    <row r="26713" ht="20" customHeight="1"/>
    <row r="26714" ht="20" customHeight="1"/>
    <row r="26715" ht="20" customHeight="1"/>
    <row r="26716" ht="20" customHeight="1"/>
    <row r="26717" ht="20" customHeight="1"/>
    <row r="26718" ht="20" customHeight="1"/>
    <row r="26719" ht="20" customHeight="1"/>
    <row r="26720" ht="20" customHeight="1"/>
    <row r="26721" ht="20" customHeight="1"/>
    <row r="26722" ht="20" customHeight="1"/>
    <row r="26723" ht="20" customHeight="1"/>
    <row r="26724" ht="20" customHeight="1"/>
    <row r="26725" ht="20" customHeight="1"/>
    <row r="26726" ht="20" customHeight="1"/>
    <row r="26727" ht="20" customHeight="1"/>
    <row r="26728" ht="20" customHeight="1"/>
    <row r="26729" ht="20" customHeight="1"/>
    <row r="26730" ht="20" customHeight="1"/>
    <row r="26731" ht="20" customHeight="1"/>
    <row r="26732" ht="20" customHeight="1"/>
    <row r="26733" ht="20" customHeight="1"/>
    <row r="26734" ht="20" customHeight="1"/>
    <row r="26735" ht="20" customHeight="1"/>
    <row r="26736" ht="20" customHeight="1"/>
    <row r="26737" ht="20" customHeight="1"/>
    <row r="26738" ht="20" customHeight="1"/>
    <row r="26739" ht="20" customHeight="1"/>
    <row r="26740" ht="20" customHeight="1"/>
    <row r="26741" ht="20" customHeight="1"/>
    <row r="26742" ht="20" customHeight="1"/>
    <row r="26743" ht="20" customHeight="1"/>
    <row r="26744" ht="20" customHeight="1"/>
    <row r="26745" ht="20" customHeight="1"/>
    <row r="26746" ht="20" customHeight="1"/>
    <row r="26747" ht="20" customHeight="1"/>
    <row r="26748" ht="20" customHeight="1"/>
    <row r="26749" ht="20" customHeight="1"/>
    <row r="26750" ht="20" customHeight="1"/>
    <row r="26751" ht="20" customHeight="1"/>
    <row r="26752" ht="20" customHeight="1"/>
    <row r="26753" ht="20" customHeight="1"/>
    <row r="26754" ht="20" customHeight="1"/>
    <row r="26755" ht="20" customHeight="1"/>
    <row r="26756" ht="20" customHeight="1"/>
    <row r="26757" ht="20" customHeight="1"/>
    <row r="26758" ht="20" customHeight="1"/>
    <row r="26759" ht="20" customHeight="1"/>
    <row r="26760" ht="20" customHeight="1"/>
    <row r="26761" ht="20" customHeight="1"/>
    <row r="26762" ht="20" customHeight="1"/>
    <row r="26763" ht="20" customHeight="1"/>
    <row r="26764" ht="20" customHeight="1"/>
    <row r="26765" ht="20" customHeight="1"/>
    <row r="26766" ht="20" customHeight="1"/>
    <row r="26767" ht="20" customHeight="1"/>
    <row r="26768" ht="20" customHeight="1"/>
    <row r="26769" ht="20" customHeight="1"/>
    <row r="26770" ht="20" customHeight="1"/>
    <row r="26771" ht="20" customHeight="1"/>
    <row r="26772" ht="20" customHeight="1"/>
    <row r="26773" ht="20" customHeight="1"/>
    <row r="26774" ht="20" customHeight="1"/>
    <row r="26775" ht="20" customHeight="1"/>
    <row r="26776" ht="20" customHeight="1"/>
    <row r="26777" ht="20" customHeight="1"/>
    <row r="26778" ht="20" customHeight="1"/>
    <row r="26779" ht="20" customHeight="1"/>
    <row r="26780" ht="20" customHeight="1"/>
    <row r="26781" ht="20" customHeight="1"/>
    <row r="26782" ht="20" customHeight="1"/>
    <row r="26783" ht="20" customHeight="1"/>
    <row r="26784" ht="20" customHeight="1"/>
    <row r="26785" ht="20" customHeight="1"/>
    <row r="26786" ht="20" customHeight="1"/>
    <row r="26787" ht="20" customHeight="1"/>
    <row r="26788" ht="20" customHeight="1"/>
    <row r="26789" ht="20" customHeight="1"/>
    <row r="26790" ht="20" customHeight="1"/>
    <row r="26791" ht="20" customHeight="1"/>
    <row r="26792" ht="20" customHeight="1"/>
    <row r="26793" ht="20" customHeight="1"/>
    <row r="26794" ht="20" customHeight="1"/>
    <row r="26795" ht="20" customHeight="1"/>
    <row r="26796" ht="20" customHeight="1"/>
    <row r="26797" ht="20" customHeight="1"/>
    <row r="26798" ht="20" customHeight="1"/>
    <row r="26799" ht="20" customHeight="1"/>
    <row r="26800" ht="20" customHeight="1"/>
    <row r="26801" ht="20" customHeight="1"/>
    <row r="26802" ht="20" customHeight="1"/>
    <row r="26803" ht="20" customHeight="1"/>
    <row r="26804" ht="20" customHeight="1"/>
    <row r="26805" ht="20" customHeight="1"/>
    <row r="26806" ht="20" customHeight="1"/>
    <row r="26807" ht="20" customHeight="1"/>
    <row r="26808" ht="20" customHeight="1"/>
    <row r="26809" ht="20" customHeight="1"/>
    <row r="26810" ht="20" customHeight="1"/>
    <row r="26811" ht="20" customHeight="1"/>
    <row r="26812" ht="20" customHeight="1"/>
    <row r="26813" ht="20" customHeight="1"/>
    <row r="26814" ht="20" customHeight="1"/>
    <row r="26815" ht="20" customHeight="1"/>
    <row r="26816" ht="20" customHeight="1"/>
    <row r="26817" ht="20" customHeight="1"/>
    <row r="26818" ht="20" customHeight="1"/>
    <row r="26819" ht="20" customHeight="1"/>
    <row r="26820" ht="20" customHeight="1"/>
    <row r="26821" ht="20" customHeight="1"/>
    <row r="26822" ht="20" customHeight="1"/>
    <row r="26823" ht="20" customHeight="1"/>
    <row r="26824" ht="20" customHeight="1"/>
    <row r="26825" ht="20" customHeight="1"/>
    <row r="26826" ht="20" customHeight="1"/>
    <row r="26827" ht="20" customHeight="1"/>
    <row r="26828" ht="20" customHeight="1"/>
    <row r="26829" ht="20" customHeight="1"/>
    <row r="26830" ht="20" customHeight="1"/>
    <row r="26831" ht="20" customHeight="1"/>
    <row r="26832" ht="20" customHeight="1"/>
    <row r="26833" ht="20" customHeight="1"/>
    <row r="26834" ht="20" customHeight="1"/>
    <row r="26835" ht="20" customHeight="1"/>
    <row r="26836" ht="20" customHeight="1"/>
    <row r="26837" ht="20" customHeight="1"/>
    <row r="26838" ht="20" customHeight="1"/>
    <row r="26839" ht="20" customHeight="1"/>
    <row r="26840" ht="20" customHeight="1"/>
    <row r="26841" ht="20" customHeight="1"/>
    <row r="26842" ht="20" customHeight="1"/>
    <row r="26843" ht="20" customHeight="1"/>
    <row r="26844" ht="20" customHeight="1"/>
    <row r="26845" ht="20" customHeight="1"/>
    <row r="26846" ht="20" customHeight="1"/>
    <row r="26847" ht="20" customHeight="1"/>
    <row r="26848" ht="20" customHeight="1"/>
    <row r="26849" ht="20" customHeight="1"/>
    <row r="26850" ht="20" customHeight="1"/>
    <row r="26851" ht="20" customHeight="1"/>
    <row r="26852" ht="20" customHeight="1"/>
    <row r="26853" ht="20" customHeight="1"/>
    <row r="26854" ht="20" customHeight="1"/>
    <row r="26855" ht="20" customHeight="1"/>
    <row r="26856" ht="20" customHeight="1"/>
    <row r="26857" ht="20" customHeight="1"/>
    <row r="26858" ht="20" customHeight="1"/>
    <row r="26859" ht="20" customHeight="1"/>
    <row r="26860" ht="20" customHeight="1"/>
    <row r="26861" ht="20" customHeight="1"/>
    <row r="26862" ht="20" customHeight="1"/>
    <row r="26863" ht="20" customHeight="1"/>
    <row r="26864" ht="20" customHeight="1"/>
    <row r="26865" ht="20" customHeight="1"/>
    <row r="26866" ht="20" customHeight="1"/>
    <row r="26867" ht="20" customHeight="1"/>
    <row r="26868" ht="20" customHeight="1"/>
    <row r="26869" ht="20" customHeight="1"/>
    <row r="26870" ht="20" customHeight="1"/>
    <row r="26871" ht="20" customHeight="1"/>
    <row r="26872" ht="20" customHeight="1"/>
    <row r="26873" ht="20" customHeight="1"/>
    <row r="26874" ht="20" customHeight="1"/>
    <row r="26875" ht="20" customHeight="1"/>
    <row r="26876" ht="20" customHeight="1"/>
    <row r="26877" ht="20" customHeight="1"/>
    <row r="26878" ht="20" customHeight="1"/>
    <row r="26879" ht="20" customHeight="1"/>
    <row r="26880" ht="20" customHeight="1"/>
    <row r="26881" ht="20" customHeight="1"/>
    <row r="26882" ht="20" customHeight="1"/>
    <row r="26883" ht="20" customHeight="1"/>
    <row r="26884" ht="20" customHeight="1"/>
    <row r="26885" ht="20" customHeight="1"/>
    <row r="26886" ht="20" customHeight="1"/>
    <row r="26887" ht="20" customHeight="1"/>
    <row r="26888" ht="20" customHeight="1"/>
    <row r="26889" ht="20" customHeight="1"/>
    <row r="26890" ht="20" customHeight="1"/>
    <row r="26891" ht="20" customHeight="1"/>
    <row r="26892" ht="20" customHeight="1"/>
    <row r="26893" ht="20" customHeight="1"/>
    <row r="26894" ht="20" customHeight="1"/>
    <row r="26895" ht="20" customHeight="1"/>
    <row r="26896" ht="20" customHeight="1"/>
    <row r="26897" ht="20" customHeight="1"/>
    <row r="26898" ht="20" customHeight="1"/>
    <row r="26899" ht="20" customHeight="1"/>
    <row r="26900" ht="20" customHeight="1"/>
    <row r="26901" ht="20" customHeight="1"/>
    <row r="26902" ht="20" customHeight="1"/>
    <row r="26903" ht="20" customHeight="1"/>
    <row r="26904" ht="20" customHeight="1"/>
    <row r="26905" ht="20" customHeight="1"/>
    <row r="26906" ht="20" customHeight="1"/>
    <row r="26907" ht="20" customHeight="1"/>
    <row r="26908" ht="20" customHeight="1"/>
    <row r="26909" ht="20" customHeight="1"/>
    <row r="26910" ht="20" customHeight="1"/>
    <row r="26911" ht="20" customHeight="1"/>
    <row r="26912" ht="20" customHeight="1"/>
    <row r="26913" ht="20" customHeight="1"/>
    <row r="26914" ht="20" customHeight="1"/>
    <row r="26915" ht="20" customHeight="1"/>
    <row r="26916" ht="20" customHeight="1"/>
    <row r="26917" ht="20" customHeight="1"/>
    <row r="26918" ht="20" customHeight="1"/>
    <row r="26919" ht="20" customHeight="1"/>
    <row r="26920" ht="20" customHeight="1"/>
    <row r="26921" ht="20" customHeight="1"/>
    <row r="26922" ht="20" customHeight="1"/>
    <row r="26923" ht="20" customHeight="1"/>
    <row r="26924" ht="20" customHeight="1"/>
    <row r="26925" ht="20" customHeight="1"/>
    <row r="26926" ht="20" customHeight="1"/>
    <row r="26927" ht="20" customHeight="1"/>
    <row r="26928" ht="20" customHeight="1"/>
    <row r="26929" ht="20" customHeight="1"/>
    <row r="26930" ht="20" customHeight="1"/>
    <row r="26931" ht="20" customHeight="1"/>
    <row r="26932" ht="20" customHeight="1"/>
    <row r="26933" ht="20" customHeight="1"/>
    <row r="26934" ht="20" customHeight="1"/>
    <row r="26935" ht="20" customHeight="1"/>
    <row r="26936" ht="20" customHeight="1"/>
    <row r="26937" ht="20" customHeight="1"/>
    <row r="26938" ht="20" customHeight="1"/>
    <row r="26939" ht="20" customHeight="1"/>
    <row r="26940" ht="20" customHeight="1"/>
    <row r="26941" ht="20" customHeight="1"/>
    <row r="26942" ht="20" customHeight="1"/>
    <row r="26943" ht="20" customHeight="1"/>
    <row r="26944" ht="20" customHeight="1"/>
    <row r="26945" ht="20" customHeight="1"/>
    <row r="26946" ht="20" customHeight="1"/>
    <row r="26947" ht="20" customHeight="1"/>
    <row r="26948" ht="20" customHeight="1"/>
    <row r="26949" ht="20" customHeight="1"/>
    <row r="26950" ht="20" customHeight="1"/>
    <row r="26951" ht="20" customHeight="1"/>
    <row r="26952" ht="20" customHeight="1"/>
    <row r="26953" ht="20" customHeight="1"/>
    <row r="26954" ht="20" customHeight="1"/>
    <row r="26955" ht="20" customHeight="1"/>
    <row r="26956" ht="20" customHeight="1"/>
    <row r="26957" ht="20" customHeight="1"/>
    <row r="26958" ht="20" customHeight="1"/>
    <row r="26959" ht="20" customHeight="1"/>
    <row r="26960" ht="20" customHeight="1"/>
    <row r="26961" ht="20" customHeight="1"/>
    <row r="26962" ht="20" customHeight="1"/>
    <row r="26963" ht="20" customHeight="1"/>
    <row r="26964" ht="20" customHeight="1"/>
    <row r="26965" ht="20" customHeight="1"/>
    <row r="26966" ht="20" customHeight="1"/>
    <row r="26967" ht="20" customHeight="1"/>
    <row r="26968" ht="20" customHeight="1"/>
    <row r="26969" ht="20" customHeight="1"/>
    <row r="26970" ht="20" customHeight="1"/>
    <row r="26971" ht="20" customHeight="1"/>
    <row r="26972" ht="20" customHeight="1"/>
    <row r="26973" ht="20" customHeight="1"/>
    <row r="26974" ht="20" customHeight="1"/>
    <row r="26975" ht="20" customHeight="1"/>
    <row r="26976" ht="20" customHeight="1"/>
    <row r="26977" ht="20" customHeight="1"/>
    <row r="26978" ht="20" customHeight="1"/>
    <row r="26979" ht="20" customHeight="1"/>
    <row r="26980" ht="20" customHeight="1"/>
    <row r="26981" ht="20" customHeight="1"/>
    <row r="26982" ht="20" customHeight="1"/>
    <row r="26983" ht="20" customHeight="1"/>
    <row r="26984" ht="20" customHeight="1"/>
    <row r="26985" ht="20" customHeight="1"/>
    <row r="26986" ht="20" customHeight="1"/>
    <row r="26987" ht="20" customHeight="1"/>
    <row r="26988" ht="20" customHeight="1"/>
    <row r="26989" ht="20" customHeight="1"/>
    <row r="26990" ht="20" customHeight="1"/>
    <row r="26991" ht="20" customHeight="1"/>
    <row r="26992" ht="20" customHeight="1"/>
    <row r="26993" ht="20" customHeight="1"/>
    <row r="26994" ht="20" customHeight="1"/>
    <row r="26995" ht="20" customHeight="1"/>
    <row r="26996" ht="20" customHeight="1"/>
    <row r="26997" ht="20" customHeight="1"/>
    <row r="26998" ht="20" customHeight="1"/>
    <row r="26999" ht="20" customHeight="1"/>
    <row r="27000" ht="20" customHeight="1"/>
    <row r="27001" ht="20" customHeight="1"/>
    <row r="27002" ht="20" customHeight="1"/>
    <row r="27003" ht="20" customHeight="1"/>
    <row r="27004" ht="20" customHeight="1"/>
    <row r="27005" ht="20" customHeight="1"/>
    <row r="27006" ht="20" customHeight="1"/>
    <row r="27007" ht="20" customHeight="1"/>
    <row r="27008" ht="20" customHeight="1"/>
    <row r="27009" ht="20" customHeight="1"/>
    <row r="27010" ht="20" customHeight="1"/>
    <row r="27011" ht="20" customHeight="1"/>
    <row r="27012" ht="20" customHeight="1"/>
    <row r="27013" ht="20" customHeight="1"/>
    <row r="27014" ht="20" customHeight="1"/>
    <row r="27015" ht="20" customHeight="1"/>
    <row r="27016" ht="20" customHeight="1"/>
    <row r="27017" ht="20" customHeight="1"/>
    <row r="27018" ht="20" customHeight="1"/>
    <row r="27019" ht="20" customHeight="1"/>
    <row r="27020" ht="20" customHeight="1"/>
    <row r="27021" ht="20" customHeight="1"/>
    <row r="27022" ht="20" customHeight="1"/>
    <row r="27023" ht="20" customHeight="1"/>
    <row r="27024" ht="20" customHeight="1"/>
    <row r="27025" ht="20" customHeight="1"/>
    <row r="27026" ht="20" customHeight="1"/>
    <row r="27027" ht="20" customHeight="1"/>
    <row r="27028" ht="20" customHeight="1"/>
    <row r="27029" ht="20" customHeight="1"/>
    <row r="27030" ht="20" customHeight="1"/>
    <row r="27031" ht="20" customHeight="1"/>
    <row r="27032" ht="20" customHeight="1"/>
    <row r="27033" ht="20" customHeight="1"/>
    <row r="27034" ht="20" customHeight="1"/>
    <row r="27035" ht="20" customHeight="1"/>
    <row r="27036" ht="20" customHeight="1"/>
    <row r="27037" ht="20" customHeight="1"/>
    <row r="27038" ht="20" customHeight="1"/>
    <row r="27039" ht="20" customHeight="1"/>
    <row r="27040" ht="20" customHeight="1"/>
    <row r="27041" ht="20" customHeight="1"/>
    <row r="27042" ht="20" customHeight="1"/>
    <row r="27043" ht="20" customHeight="1"/>
    <row r="27044" ht="20" customHeight="1"/>
    <row r="27045" ht="20" customHeight="1"/>
    <row r="27046" ht="20" customHeight="1"/>
    <row r="27047" ht="20" customHeight="1"/>
    <row r="27048" ht="20" customHeight="1"/>
    <row r="27049" ht="20" customHeight="1"/>
    <row r="27050" ht="20" customHeight="1"/>
    <row r="27051" ht="20" customHeight="1"/>
    <row r="27052" ht="20" customHeight="1"/>
    <row r="27053" ht="20" customHeight="1"/>
    <row r="27054" ht="20" customHeight="1"/>
    <row r="27055" ht="20" customHeight="1"/>
    <row r="27056" ht="20" customHeight="1"/>
    <row r="27057" ht="20" customHeight="1"/>
    <row r="27058" ht="20" customHeight="1"/>
    <row r="27059" ht="20" customHeight="1"/>
    <row r="27060" ht="20" customHeight="1"/>
    <row r="27061" ht="20" customHeight="1"/>
    <row r="27062" ht="20" customHeight="1"/>
    <row r="27063" ht="20" customHeight="1"/>
    <row r="27064" ht="20" customHeight="1"/>
    <row r="27065" ht="20" customHeight="1"/>
    <row r="27066" ht="20" customHeight="1"/>
    <row r="27067" ht="20" customHeight="1"/>
    <row r="27068" ht="20" customHeight="1"/>
    <row r="27069" ht="20" customHeight="1"/>
    <row r="27070" ht="20" customHeight="1"/>
    <row r="27071" ht="20" customHeight="1"/>
    <row r="27072" ht="20" customHeight="1"/>
    <row r="27073" ht="20" customHeight="1"/>
    <row r="27074" ht="20" customHeight="1"/>
    <row r="27075" ht="20" customHeight="1"/>
    <row r="27076" ht="20" customHeight="1"/>
    <row r="27077" ht="20" customHeight="1"/>
    <row r="27078" ht="20" customHeight="1"/>
    <row r="27079" ht="20" customHeight="1"/>
    <row r="27080" ht="20" customHeight="1"/>
    <row r="27081" ht="20" customHeight="1"/>
    <row r="27082" ht="20" customHeight="1"/>
    <row r="27083" ht="20" customHeight="1"/>
    <row r="27084" ht="20" customHeight="1"/>
    <row r="27085" ht="20" customHeight="1"/>
    <row r="27086" ht="20" customHeight="1"/>
    <row r="27087" ht="20" customHeight="1"/>
    <row r="27088" ht="20" customHeight="1"/>
    <row r="27089" ht="20" customHeight="1"/>
    <row r="27090" ht="20" customHeight="1"/>
    <row r="27091" ht="20" customHeight="1"/>
    <row r="27092" ht="20" customHeight="1"/>
    <row r="27093" ht="20" customHeight="1"/>
    <row r="27094" ht="20" customHeight="1"/>
    <row r="27095" ht="20" customHeight="1"/>
    <row r="27096" ht="20" customHeight="1"/>
    <row r="27097" ht="20" customHeight="1"/>
    <row r="27098" ht="20" customHeight="1"/>
    <row r="27099" ht="20" customHeight="1"/>
    <row r="27100" ht="20" customHeight="1"/>
    <row r="27101" ht="20" customHeight="1"/>
    <row r="27102" ht="20" customHeight="1"/>
    <row r="27103" ht="20" customHeight="1"/>
    <row r="27104" ht="20" customHeight="1"/>
    <row r="27105" ht="20" customHeight="1"/>
    <row r="27106" ht="20" customHeight="1"/>
    <row r="27107" ht="20" customHeight="1"/>
    <row r="27108" ht="20" customHeight="1"/>
    <row r="27109" ht="20" customHeight="1"/>
    <row r="27110" ht="20" customHeight="1"/>
    <row r="27111" ht="20" customHeight="1"/>
    <row r="27112" ht="20" customHeight="1"/>
    <row r="27113" ht="20" customHeight="1"/>
    <row r="27114" ht="20" customHeight="1"/>
    <row r="27115" ht="20" customHeight="1"/>
    <row r="27116" ht="20" customHeight="1"/>
    <row r="27117" ht="20" customHeight="1"/>
    <row r="27118" ht="20" customHeight="1"/>
    <row r="27119" ht="20" customHeight="1"/>
    <row r="27120" ht="20" customHeight="1"/>
    <row r="27121" ht="20" customHeight="1"/>
    <row r="27122" ht="20" customHeight="1"/>
    <row r="27123" ht="20" customHeight="1"/>
    <row r="27124" ht="20" customHeight="1"/>
    <row r="27125" ht="20" customHeight="1"/>
    <row r="27126" ht="20" customHeight="1"/>
    <row r="27127" ht="20" customHeight="1"/>
    <row r="27128" ht="20" customHeight="1"/>
    <row r="27129" ht="20" customHeight="1"/>
    <row r="27130" ht="20" customHeight="1"/>
    <row r="27131" ht="20" customHeight="1"/>
    <row r="27132" ht="20" customHeight="1"/>
    <row r="27133" ht="20" customHeight="1"/>
    <row r="27134" ht="20" customHeight="1"/>
    <row r="27135" ht="20" customHeight="1"/>
    <row r="27136" ht="20" customHeight="1"/>
    <row r="27137" ht="20" customHeight="1"/>
    <row r="27138" ht="20" customHeight="1"/>
    <row r="27139" ht="20" customHeight="1"/>
    <row r="27140" ht="20" customHeight="1"/>
    <row r="27141" ht="20" customHeight="1"/>
    <row r="27142" ht="20" customHeight="1"/>
    <row r="27143" ht="20" customHeight="1"/>
    <row r="27144" ht="20" customHeight="1"/>
    <row r="27145" ht="20" customHeight="1"/>
    <row r="27146" ht="20" customHeight="1"/>
    <row r="27147" ht="20" customHeight="1"/>
    <row r="27148" ht="20" customHeight="1"/>
    <row r="27149" ht="20" customHeight="1"/>
    <row r="27150" ht="20" customHeight="1"/>
    <row r="27151" ht="20" customHeight="1"/>
    <row r="27152" ht="20" customHeight="1"/>
    <row r="27153" ht="20" customHeight="1"/>
    <row r="27154" ht="20" customHeight="1"/>
    <row r="27155" ht="20" customHeight="1"/>
    <row r="27156" ht="20" customHeight="1"/>
    <row r="27157" ht="20" customHeight="1"/>
    <row r="27158" ht="20" customHeight="1"/>
    <row r="27159" ht="20" customHeight="1"/>
    <row r="27160" ht="20" customHeight="1"/>
    <row r="27161" ht="20" customHeight="1"/>
    <row r="27162" ht="20" customHeight="1"/>
    <row r="27163" ht="20" customHeight="1"/>
    <row r="27164" ht="20" customHeight="1"/>
    <row r="27165" ht="20" customHeight="1"/>
    <row r="27166" ht="20" customHeight="1"/>
    <row r="27167" ht="20" customHeight="1"/>
    <row r="27168" ht="20" customHeight="1"/>
    <row r="27169" ht="20" customHeight="1"/>
    <row r="27170" ht="20" customHeight="1"/>
    <row r="27171" ht="20" customHeight="1"/>
    <row r="27172" ht="20" customHeight="1"/>
    <row r="27173" ht="20" customHeight="1"/>
    <row r="27174" ht="20" customHeight="1"/>
    <row r="27175" ht="20" customHeight="1"/>
    <row r="27176" ht="20" customHeight="1"/>
    <row r="27177" ht="20" customHeight="1"/>
    <row r="27178" ht="20" customHeight="1"/>
    <row r="27179" ht="20" customHeight="1"/>
    <row r="27180" ht="20" customHeight="1"/>
    <row r="27181" ht="20" customHeight="1"/>
    <row r="27182" ht="20" customHeight="1"/>
    <row r="27183" ht="20" customHeight="1"/>
    <row r="27184" ht="20" customHeight="1"/>
    <row r="27185" ht="20" customHeight="1"/>
    <row r="27186" ht="20" customHeight="1"/>
    <row r="27187" ht="20" customHeight="1"/>
    <row r="27188" ht="20" customHeight="1"/>
    <row r="27189" ht="20" customHeight="1"/>
    <row r="27190" ht="20" customHeight="1"/>
    <row r="27191" ht="20" customHeight="1"/>
    <row r="27192" ht="20" customHeight="1"/>
    <row r="27193" ht="20" customHeight="1"/>
    <row r="27194" ht="20" customHeight="1"/>
    <row r="27195" ht="20" customHeight="1"/>
    <row r="27196" ht="20" customHeight="1"/>
    <row r="27197" ht="20" customHeight="1"/>
    <row r="27198" ht="20" customHeight="1"/>
    <row r="27199" ht="20" customHeight="1"/>
    <row r="27200" ht="20" customHeight="1"/>
    <row r="27201" ht="20" customHeight="1"/>
    <row r="27202" ht="20" customHeight="1"/>
    <row r="27203" ht="20" customHeight="1"/>
    <row r="27204" ht="20" customHeight="1"/>
    <row r="27205" ht="20" customHeight="1"/>
    <row r="27206" ht="20" customHeight="1"/>
    <row r="27207" ht="20" customHeight="1"/>
    <row r="27208" ht="20" customHeight="1"/>
    <row r="27209" ht="20" customHeight="1"/>
    <row r="27210" ht="20" customHeight="1"/>
    <row r="27211" ht="20" customHeight="1"/>
    <row r="27212" ht="20" customHeight="1"/>
    <row r="27213" ht="20" customHeight="1"/>
    <row r="27214" ht="20" customHeight="1"/>
    <row r="27215" ht="20" customHeight="1"/>
    <row r="27216" ht="20" customHeight="1"/>
    <row r="27217" ht="20" customHeight="1"/>
    <row r="27218" ht="20" customHeight="1"/>
    <row r="27219" ht="20" customHeight="1"/>
    <row r="27220" ht="20" customHeight="1"/>
    <row r="27221" ht="20" customHeight="1"/>
    <row r="27222" ht="20" customHeight="1"/>
    <row r="27223" ht="20" customHeight="1"/>
    <row r="27224" ht="20" customHeight="1"/>
    <row r="27225" ht="20" customHeight="1"/>
    <row r="27226" ht="20" customHeight="1"/>
    <row r="27227" ht="20" customHeight="1"/>
    <row r="27228" ht="20" customHeight="1"/>
    <row r="27229" ht="20" customHeight="1"/>
    <row r="27230" ht="20" customHeight="1"/>
    <row r="27231" ht="20" customHeight="1"/>
    <row r="27232" ht="20" customHeight="1"/>
    <row r="27233" ht="20" customHeight="1"/>
    <row r="27234" ht="20" customHeight="1"/>
    <row r="27235" ht="20" customHeight="1"/>
    <row r="27236" ht="20" customHeight="1"/>
    <row r="27237" ht="20" customHeight="1"/>
    <row r="27238" ht="20" customHeight="1"/>
    <row r="27239" ht="20" customHeight="1"/>
    <row r="27240" ht="20" customHeight="1"/>
    <row r="27241" ht="20" customHeight="1"/>
    <row r="27242" ht="20" customHeight="1"/>
    <row r="27243" ht="20" customHeight="1"/>
    <row r="27244" ht="20" customHeight="1"/>
    <row r="27245" ht="20" customHeight="1"/>
    <row r="27246" ht="20" customHeight="1"/>
    <row r="27247" ht="20" customHeight="1"/>
    <row r="27248" ht="20" customHeight="1"/>
    <row r="27249" ht="20" customHeight="1"/>
    <row r="27250" ht="20" customHeight="1"/>
    <row r="27251" ht="20" customHeight="1"/>
    <row r="27252" ht="20" customHeight="1"/>
    <row r="27253" ht="20" customHeight="1"/>
    <row r="27254" ht="20" customHeight="1"/>
    <row r="27255" ht="20" customHeight="1"/>
    <row r="27256" ht="20" customHeight="1"/>
    <row r="27257" ht="20" customHeight="1"/>
    <row r="27258" ht="20" customHeight="1"/>
    <row r="27259" ht="20" customHeight="1"/>
    <row r="27260" ht="20" customHeight="1"/>
    <row r="27261" ht="20" customHeight="1"/>
    <row r="27262" ht="20" customHeight="1"/>
    <row r="27263" ht="20" customHeight="1"/>
    <row r="27264" ht="20" customHeight="1"/>
    <row r="27265" ht="20" customHeight="1"/>
    <row r="27266" ht="20" customHeight="1"/>
    <row r="27267" ht="20" customHeight="1"/>
    <row r="27268" ht="20" customHeight="1"/>
    <row r="27269" ht="20" customHeight="1"/>
    <row r="27270" ht="20" customHeight="1"/>
    <row r="27271" ht="20" customHeight="1"/>
    <row r="27272" ht="20" customHeight="1"/>
    <row r="27273" ht="20" customHeight="1"/>
    <row r="27274" ht="20" customHeight="1"/>
    <row r="27275" ht="20" customHeight="1"/>
    <row r="27276" ht="20" customHeight="1"/>
    <row r="27277" ht="20" customHeight="1"/>
    <row r="27278" ht="20" customHeight="1"/>
    <row r="27279" ht="20" customHeight="1"/>
    <row r="27280" ht="20" customHeight="1"/>
    <row r="27281" ht="20" customHeight="1"/>
    <row r="27282" ht="20" customHeight="1"/>
    <row r="27283" ht="20" customHeight="1"/>
    <row r="27284" ht="20" customHeight="1"/>
    <row r="27285" ht="20" customHeight="1"/>
    <row r="27286" ht="20" customHeight="1"/>
    <row r="27287" ht="20" customHeight="1"/>
    <row r="27288" ht="20" customHeight="1"/>
    <row r="27289" ht="20" customHeight="1"/>
    <row r="27290" ht="20" customHeight="1"/>
    <row r="27291" ht="20" customHeight="1"/>
    <row r="27292" ht="20" customHeight="1"/>
    <row r="27293" ht="20" customHeight="1"/>
    <row r="27294" ht="20" customHeight="1"/>
    <row r="27295" ht="20" customHeight="1"/>
    <row r="27296" ht="20" customHeight="1"/>
    <row r="27297" ht="20" customHeight="1"/>
    <row r="27298" ht="20" customHeight="1"/>
    <row r="27299" ht="20" customHeight="1"/>
    <row r="27300" ht="20" customHeight="1"/>
    <row r="27301" ht="20" customHeight="1"/>
    <row r="27302" ht="20" customHeight="1"/>
    <row r="27303" ht="20" customHeight="1"/>
    <row r="27304" ht="20" customHeight="1"/>
    <row r="27305" ht="20" customHeight="1"/>
    <row r="27306" ht="20" customHeight="1"/>
    <row r="27307" ht="20" customHeight="1"/>
    <row r="27308" ht="20" customHeight="1"/>
    <row r="27309" ht="20" customHeight="1"/>
    <row r="27310" ht="20" customHeight="1"/>
    <row r="27311" ht="20" customHeight="1"/>
    <row r="27312" ht="20" customHeight="1"/>
    <row r="27313" ht="20" customHeight="1"/>
    <row r="27314" ht="20" customHeight="1"/>
    <row r="27315" ht="20" customHeight="1"/>
    <row r="27316" ht="20" customHeight="1"/>
    <row r="27317" ht="20" customHeight="1"/>
    <row r="27318" ht="20" customHeight="1"/>
    <row r="27319" ht="20" customHeight="1"/>
    <row r="27320" ht="20" customHeight="1"/>
    <row r="27321" ht="20" customHeight="1"/>
    <row r="27322" ht="20" customHeight="1"/>
    <row r="27323" ht="20" customHeight="1"/>
    <row r="27324" ht="20" customHeight="1"/>
    <row r="27325" ht="20" customHeight="1"/>
    <row r="27326" ht="20" customHeight="1"/>
    <row r="27327" ht="20" customHeight="1"/>
    <row r="27328" ht="20" customHeight="1"/>
    <row r="27329" ht="20" customHeight="1"/>
    <row r="27330" ht="20" customHeight="1"/>
    <row r="27331" ht="20" customHeight="1"/>
    <row r="27332" ht="20" customHeight="1"/>
    <row r="27333" ht="20" customHeight="1"/>
    <row r="27334" ht="20" customHeight="1"/>
    <row r="27335" ht="20" customHeight="1"/>
    <row r="27336" ht="20" customHeight="1"/>
    <row r="27337" ht="20" customHeight="1"/>
    <row r="27338" ht="20" customHeight="1"/>
    <row r="27339" ht="20" customHeight="1"/>
    <row r="27340" ht="20" customHeight="1"/>
    <row r="27341" ht="20" customHeight="1"/>
    <row r="27342" ht="20" customHeight="1"/>
    <row r="27343" ht="20" customHeight="1"/>
    <row r="27344" ht="20" customHeight="1"/>
    <row r="27345" ht="20" customHeight="1"/>
    <row r="27346" ht="20" customHeight="1"/>
    <row r="27347" ht="20" customHeight="1"/>
    <row r="27348" ht="20" customHeight="1"/>
    <row r="27349" ht="20" customHeight="1"/>
    <row r="27350" ht="20" customHeight="1"/>
    <row r="27351" ht="20" customHeight="1"/>
    <row r="27352" ht="20" customHeight="1"/>
    <row r="27353" ht="20" customHeight="1"/>
    <row r="27354" ht="20" customHeight="1"/>
    <row r="27355" ht="20" customHeight="1"/>
    <row r="27356" ht="20" customHeight="1"/>
    <row r="27357" ht="20" customHeight="1"/>
    <row r="27358" ht="20" customHeight="1"/>
    <row r="27359" ht="20" customHeight="1"/>
    <row r="27360" ht="20" customHeight="1"/>
    <row r="27361" ht="20" customHeight="1"/>
    <row r="27362" ht="20" customHeight="1"/>
    <row r="27363" ht="20" customHeight="1"/>
    <row r="27364" ht="20" customHeight="1"/>
    <row r="27365" ht="20" customHeight="1"/>
    <row r="27366" ht="20" customHeight="1"/>
    <row r="27367" ht="20" customHeight="1"/>
    <row r="27368" ht="20" customHeight="1"/>
    <row r="27369" ht="20" customHeight="1"/>
    <row r="27370" ht="20" customHeight="1"/>
    <row r="27371" ht="20" customHeight="1"/>
    <row r="27372" ht="20" customHeight="1"/>
    <row r="27373" ht="20" customHeight="1"/>
    <row r="27374" ht="20" customHeight="1"/>
    <row r="27375" ht="20" customHeight="1"/>
    <row r="27376" ht="20" customHeight="1"/>
    <row r="27377" ht="20" customHeight="1"/>
    <row r="27378" ht="20" customHeight="1"/>
    <row r="27379" ht="20" customHeight="1"/>
    <row r="27380" ht="20" customHeight="1"/>
    <row r="27381" ht="20" customHeight="1"/>
    <row r="27382" ht="20" customHeight="1"/>
    <row r="27383" ht="20" customHeight="1"/>
    <row r="27384" ht="20" customHeight="1"/>
    <row r="27385" ht="20" customHeight="1"/>
    <row r="27386" ht="20" customHeight="1"/>
    <row r="27387" ht="20" customHeight="1"/>
    <row r="27388" ht="20" customHeight="1"/>
    <row r="27389" ht="20" customHeight="1"/>
    <row r="27390" ht="20" customHeight="1"/>
    <row r="27391" ht="20" customHeight="1"/>
    <row r="27392" ht="20" customHeight="1"/>
    <row r="27393" ht="20" customHeight="1"/>
    <row r="27394" ht="20" customHeight="1"/>
    <row r="27395" ht="20" customHeight="1"/>
    <row r="27396" ht="20" customHeight="1"/>
    <row r="27397" ht="20" customHeight="1"/>
    <row r="27398" ht="20" customHeight="1"/>
    <row r="27399" ht="20" customHeight="1"/>
    <row r="27400" ht="20" customHeight="1"/>
    <row r="27401" ht="20" customHeight="1"/>
    <row r="27402" ht="20" customHeight="1"/>
    <row r="27403" ht="20" customHeight="1"/>
    <row r="27404" ht="20" customHeight="1"/>
    <row r="27405" ht="20" customHeight="1"/>
    <row r="27406" ht="20" customHeight="1"/>
    <row r="27407" ht="20" customHeight="1"/>
    <row r="27408" ht="20" customHeight="1"/>
    <row r="27409" ht="20" customHeight="1"/>
    <row r="27410" ht="20" customHeight="1"/>
    <row r="27411" ht="20" customHeight="1"/>
    <row r="27412" ht="20" customHeight="1"/>
    <row r="27413" ht="20" customHeight="1"/>
    <row r="27414" ht="20" customHeight="1"/>
    <row r="27415" ht="20" customHeight="1"/>
    <row r="27416" ht="20" customHeight="1"/>
    <row r="27417" ht="20" customHeight="1"/>
    <row r="27418" ht="20" customHeight="1"/>
    <row r="27419" ht="20" customHeight="1"/>
    <row r="27420" ht="20" customHeight="1"/>
    <row r="27421" ht="20" customHeight="1"/>
    <row r="27422" ht="20" customHeight="1"/>
    <row r="27423" ht="20" customHeight="1"/>
    <row r="27424" ht="20" customHeight="1"/>
    <row r="27425" ht="20" customHeight="1"/>
    <row r="27426" ht="20" customHeight="1"/>
    <row r="27427" ht="20" customHeight="1"/>
    <row r="27428" ht="20" customHeight="1"/>
    <row r="27429" ht="20" customHeight="1"/>
    <row r="27430" ht="20" customHeight="1"/>
    <row r="27431" ht="20" customHeight="1"/>
    <row r="27432" ht="20" customHeight="1"/>
    <row r="27433" ht="20" customHeight="1"/>
    <row r="27434" ht="20" customHeight="1"/>
    <row r="27435" ht="20" customHeight="1"/>
    <row r="27436" ht="20" customHeight="1"/>
    <row r="27437" ht="20" customHeight="1"/>
    <row r="27438" ht="20" customHeight="1"/>
    <row r="27439" ht="20" customHeight="1"/>
    <row r="27440" ht="20" customHeight="1"/>
    <row r="27441" ht="20" customHeight="1"/>
    <row r="27442" ht="20" customHeight="1"/>
    <row r="27443" ht="20" customHeight="1"/>
    <row r="27444" ht="20" customHeight="1"/>
    <row r="27445" ht="20" customHeight="1"/>
    <row r="27446" ht="20" customHeight="1"/>
    <row r="27447" ht="20" customHeight="1"/>
    <row r="27448" ht="20" customHeight="1"/>
    <row r="27449" ht="20" customHeight="1"/>
    <row r="27450" ht="20" customHeight="1"/>
    <row r="27451" ht="20" customHeight="1"/>
    <row r="27452" ht="20" customHeight="1"/>
    <row r="27453" ht="20" customHeight="1"/>
    <row r="27454" ht="20" customHeight="1"/>
    <row r="27455" ht="20" customHeight="1"/>
    <row r="27456" ht="20" customHeight="1"/>
    <row r="27457" ht="20" customHeight="1"/>
    <row r="27458" ht="20" customHeight="1"/>
    <row r="27459" ht="20" customHeight="1"/>
    <row r="27460" ht="20" customHeight="1"/>
    <row r="27461" ht="20" customHeight="1"/>
    <row r="27462" ht="20" customHeight="1"/>
    <row r="27463" ht="20" customHeight="1"/>
    <row r="27464" ht="20" customHeight="1"/>
    <row r="27465" ht="20" customHeight="1"/>
    <row r="27466" ht="20" customHeight="1"/>
    <row r="27467" ht="20" customHeight="1"/>
    <row r="27468" ht="20" customHeight="1"/>
    <row r="27469" ht="20" customHeight="1"/>
    <row r="27470" ht="20" customHeight="1"/>
    <row r="27471" ht="20" customHeight="1"/>
    <row r="27472" ht="20" customHeight="1"/>
    <row r="27473" ht="20" customHeight="1"/>
    <row r="27474" ht="20" customHeight="1"/>
    <row r="27475" ht="20" customHeight="1"/>
    <row r="27476" ht="20" customHeight="1"/>
    <row r="27477" ht="20" customHeight="1"/>
    <row r="27478" ht="20" customHeight="1"/>
    <row r="27479" ht="20" customHeight="1"/>
    <row r="27480" ht="20" customHeight="1"/>
    <row r="27481" ht="20" customHeight="1"/>
    <row r="27482" ht="20" customHeight="1"/>
    <row r="27483" ht="20" customHeight="1"/>
    <row r="27484" ht="20" customHeight="1"/>
    <row r="27485" ht="20" customHeight="1"/>
    <row r="27486" ht="20" customHeight="1"/>
    <row r="27487" ht="20" customHeight="1"/>
    <row r="27488" ht="20" customHeight="1"/>
    <row r="27489" ht="20" customHeight="1"/>
    <row r="27490" ht="20" customHeight="1"/>
    <row r="27491" ht="20" customHeight="1"/>
    <row r="27492" ht="20" customHeight="1"/>
    <row r="27493" ht="20" customHeight="1"/>
    <row r="27494" ht="20" customHeight="1"/>
    <row r="27495" ht="20" customHeight="1"/>
    <row r="27496" ht="20" customHeight="1"/>
    <row r="27497" ht="20" customHeight="1"/>
    <row r="27498" ht="20" customHeight="1"/>
    <row r="27499" ht="20" customHeight="1"/>
    <row r="27500" ht="20" customHeight="1"/>
    <row r="27501" ht="20" customHeight="1"/>
    <row r="27502" ht="20" customHeight="1"/>
    <row r="27503" ht="20" customHeight="1"/>
    <row r="27504" ht="20" customHeight="1"/>
    <row r="27505" ht="20" customHeight="1"/>
    <row r="27506" ht="20" customHeight="1"/>
    <row r="27507" ht="20" customHeight="1"/>
    <row r="27508" ht="20" customHeight="1"/>
    <row r="27509" ht="20" customHeight="1"/>
    <row r="27510" ht="20" customHeight="1"/>
    <row r="27511" ht="20" customHeight="1"/>
    <row r="27512" ht="20" customHeight="1"/>
    <row r="27513" ht="20" customHeight="1"/>
    <row r="27514" ht="20" customHeight="1"/>
    <row r="27515" ht="20" customHeight="1"/>
    <row r="27516" ht="20" customHeight="1"/>
    <row r="27517" ht="20" customHeight="1"/>
    <row r="27518" ht="20" customHeight="1"/>
    <row r="27519" ht="20" customHeight="1"/>
    <row r="27520" ht="20" customHeight="1"/>
    <row r="27521" ht="20" customHeight="1"/>
    <row r="27522" ht="20" customHeight="1"/>
    <row r="27523" ht="20" customHeight="1"/>
    <row r="27524" ht="20" customHeight="1"/>
    <row r="27525" ht="20" customHeight="1"/>
    <row r="27526" ht="20" customHeight="1"/>
    <row r="27527" ht="20" customHeight="1"/>
    <row r="27528" ht="20" customHeight="1"/>
    <row r="27529" ht="20" customHeight="1"/>
    <row r="27530" ht="20" customHeight="1"/>
    <row r="27531" ht="20" customHeight="1"/>
    <row r="27532" ht="20" customHeight="1"/>
    <row r="27533" ht="20" customHeight="1"/>
    <row r="27534" ht="20" customHeight="1"/>
    <row r="27535" ht="20" customHeight="1"/>
    <row r="27536" ht="20" customHeight="1"/>
    <row r="27537" ht="20" customHeight="1"/>
    <row r="27538" ht="20" customHeight="1"/>
    <row r="27539" ht="20" customHeight="1"/>
    <row r="27540" ht="20" customHeight="1"/>
    <row r="27541" ht="20" customHeight="1"/>
    <row r="27542" ht="20" customHeight="1"/>
    <row r="27543" ht="20" customHeight="1"/>
    <row r="27544" ht="20" customHeight="1"/>
    <row r="27545" ht="20" customHeight="1"/>
    <row r="27546" ht="20" customHeight="1"/>
    <row r="27547" ht="20" customHeight="1"/>
    <row r="27548" ht="20" customHeight="1"/>
    <row r="27549" ht="20" customHeight="1"/>
    <row r="27550" ht="20" customHeight="1"/>
    <row r="27551" ht="20" customHeight="1"/>
    <row r="27552" ht="20" customHeight="1"/>
    <row r="27553" ht="20" customHeight="1"/>
    <row r="27554" ht="20" customHeight="1"/>
    <row r="27555" ht="20" customHeight="1"/>
    <row r="27556" ht="20" customHeight="1"/>
    <row r="27557" ht="20" customHeight="1"/>
    <row r="27558" ht="20" customHeight="1"/>
    <row r="27559" ht="20" customHeight="1"/>
    <row r="27560" ht="20" customHeight="1"/>
    <row r="27561" ht="20" customHeight="1"/>
    <row r="27562" ht="20" customHeight="1"/>
    <row r="27563" ht="20" customHeight="1"/>
    <row r="27564" ht="20" customHeight="1"/>
    <row r="27565" ht="20" customHeight="1"/>
    <row r="27566" ht="20" customHeight="1"/>
    <row r="27567" ht="20" customHeight="1"/>
    <row r="27568" ht="20" customHeight="1"/>
    <row r="27569" ht="20" customHeight="1"/>
    <row r="27570" ht="20" customHeight="1"/>
    <row r="27571" ht="20" customHeight="1"/>
    <row r="27572" ht="20" customHeight="1"/>
    <row r="27573" ht="20" customHeight="1"/>
    <row r="27574" ht="20" customHeight="1"/>
    <row r="27575" ht="20" customHeight="1"/>
    <row r="27576" ht="20" customHeight="1"/>
    <row r="27577" ht="20" customHeight="1"/>
    <row r="27578" ht="20" customHeight="1"/>
    <row r="27579" ht="20" customHeight="1"/>
    <row r="27580" ht="20" customHeight="1"/>
    <row r="27581" ht="20" customHeight="1"/>
    <row r="27582" ht="20" customHeight="1"/>
    <row r="27583" ht="20" customHeight="1"/>
    <row r="27584" ht="20" customHeight="1"/>
    <row r="27585" ht="20" customHeight="1"/>
    <row r="27586" ht="20" customHeight="1"/>
    <row r="27587" ht="20" customHeight="1"/>
    <row r="27588" ht="20" customHeight="1"/>
    <row r="27589" ht="20" customHeight="1"/>
    <row r="27590" ht="20" customHeight="1"/>
    <row r="27591" ht="20" customHeight="1"/>
    <row r="27592" ht="20" customHeight="1"/>
    <row r="27593" ht="20" customHeight="1"/>
    <row r="27594" ht="20" customHeight="1"/>
    <row r="27595" ht="20" customHeight="1"/>
    <row r="27596" ht="20" customHeight="1"/>
    <row r="27597" ht="20" customHeight="1"/>
    <row r="27598" ht="20" customHeight="1"/>
    <row r="27599" ht="20" customHeight="1"/>
    <row r="27600" ht="20" customHeight="1"/>
    <row r="27601" ht="20" customHeight="1"/>
    <row r="27602" ht="20" customHeight="1"/>
    <row r="27603" ht="20" customHeight="1"/>
    <row r="27604" ht="20" customHeight="1"/>
    <row r="27605" ht="20" customHeight="1"/>
    <row r="27606" ht="20" customHeight="1"/>
    <row r="27607" ht="20" customHeight="1"/>
    <row r="27608" ht="20" customHeight="1"/>
    <row r="27609" ht="20" customHeight="1"/>
    <row r="27610" ht="20" customHeight="1"/>
    <row r="27611" ht="20" customHeight="1"/>
    <row r="27612" ht="20" customHeight="1"/>
    <row r="27613" ht="20" customHeight="1"/>
    <row r="27614" ht="20" customHeight="1"/>
    <row r="27615" ht="20" customHeight="1"/>
    <row r="27616" ht="20" customHeight="1"/>
    <row r="27617" ht="20" customHeight="1"/>
    <row r="27618" ht="20" customHeight="1"/>
    <row r="27619" ht="20" customHeight="1"/>
    <row r="27620" ht="20" customHeight="1"/>
    <row r="27621" ht="20" customHeight="1"/>
    <row r="27622" ht="20" customHeight="1"/>
    <row r="27623" ht="20" customHeight="1"/>
    <row r="27624" ht="20" customHeight="1"/>
    <row r="27625" ht="20" customHeight="1"/>
    <row r="27626" ht="20" customHeight="1"/>
    <row r="27627" ht="20" customHeight="1"/>
    <row r="27628" ht="20" customHeight="1"/>
    <row r="27629" ht="20" customHeight="1"/>
    <row r="27630" ht="20" customHeight="1"/>
    <row r="27631" ht="20" customHeight="1"/>
    <row r="27632" ht="20" customHeight="1"/>
    <row r="27633" ht="20" customHeight="1"/>
    <row r="27634" ht="20" customHeight="1"/>
    <row r="27635" ht="20" customHeight="1"/>
    <row r="27636" ht="20" customHeight="1"/>
    <row r="27637" ht="20" customHeight="1"/>
    <row r="27638" ht="20" customHeight="1"/>
    <row r="27639" ht="20" customHeight="1"/>
    <row r="27640" ht="20" customHeight="1"/>
    <row r="27641" ht="20" customHeight="1"/>
    <row r="27642" ht="20" customHeight="1"/>
    <row r="27643" ht="20" customHeight="1"/>
    <row r="27644" ht="20" customHeight="1"/>
    <row r="27645" ht="20" customHeight="1"/>
    <row r="27646" ht="20" customHeight="1"/>
    <row r="27647" ht="20" customHeight="1"/>
    <row r="27648" ht="20" customHeight="1"/>
    <row r="27649" ht="20" customHeight="1"/>
    <row r="27650" ht="20" customHeight="1"/>
    <row r="27651" ht="20" customHeight="1"/>
    <row r="27652" ht="20" customHeight="1"/>
    <row r="27653" ht="20" customHeight="1"/>
    <row r="27654" ht="20" customHeight="1"/>
    <row r="27655" ht="20" customHeight="1"/>
    <row r="27656" ht="20" customHeight="1"/>
    <row r="27657" ht="20" customHeight="1"/>
    <row r="27658" ht="20" customHeight="1"/>
    <row r="27659" ht="20" customHeight="1"/>
    <row r="27660" ht="20" customHeight="1"/>
    <row r="27661" ht="20" customHeight="1"/>
    <row r="27662" ht="20" customHeight="1"/>
    <row r="27663" ht="20" customHeight="1"/>
    <row r="27664" ht="20" customHeight="1"/>
    <row r="27665" ht="20" customHeight="1"/>
    <row r="27666" ht="20" customHeight="1"/>
    <row r="27667" ht="20" customHeight="1"/>
    <row r="27668" ht="20" customHeight="1"/>
    <row r="27669" ht="20" customHeight="1"/>
    <row r="27670" ht="20" customHeight="1"/>
    <row r="27671" ht="20" customHeight="1"/>
    <row r="27672" ht="20" customHeight="1"/>
    <row r="27673" ht="20" customHeight="1"/>
    <row r="27674" ht="20" customHeight="1"/>
    <row r="27675" ht="20" customHeight="1"/>
    <row r="27676" ht="20" customHeight="1"/>
    <row r="27677" ht="20" customHeight="1"/>
    <row r="27678" ht="20" customHeight="1"/>
    <row r="27679" ht="20" customHeight="1"/>
    <row r="27680" ht="20" customHeight="1"/>
    <row r="27681" ht="20" customHeight="1"/>
    <row r="27682" ht="20" customHeight="1"/>
    <row r="27683" ht="20" customHeight="1"/>
    <row r="27684" ht="20" customHeight="1"/>
    <row r="27685" ht="20" customHeight="1"/>
    <row r="27686" ht="20" customHeight="1"/>
    <row r="27687" ht="20" customHeight="1"/>
    <row r="27688" ht="20" customHeight="1"/>
    <row r="27689" ht="20" customHeight="1"/>
    <row r="27690" ht="20" customHeight="1"/>
    <row r="27691" ht="20" customHeight="1"/>
    <row r="27692" ht="20" customHeight="1"/>
    <row r="27693" ht="20" customHeight="1"/>
    <row r="27694" ht="20" customHeight="1"/>
    <row r="27695" ht="20" customHeight="1"/>
    <row r="27696" ht="20" customHeight="1"/>
    <row r="27697" ht="20" customHeight="1"/>
    <row r="27698" ht="20" customHeight="1"/>
    <row r="27699" ht="20" customHeight="1"/>
    <row r="27700" ht="20" customHeight="1"/>
    <row r="27701" ht="20" customHeight="1"/>
    <row r="27702" ht="20" customHeight="1"/>
    <row r="27703" ht="20" customHeight="1"/>
    <row r="27704" ht="20" customHeight="1"/>
    <row r="27705" ht="20" customHeight="1"/>
    <row r="27706" ht="20" customHeight="1"/>
    <row r="27707" ht="20" customHeight="1"/>
    <row r="27708" ht="20" customHeight="1"/>
    <row r="27709" ht="20" customHeight="1"/>
    <row r="27710" ht="20" customHeight="1"/>
    <row r="27711" ht="20" customHeight="1"/>
    <row r="27712" ht="20" customHeight="1"/>
    <row r="27713" ht="20" customHeight="1"/>
    <row r="27714" ht="20" customHeight="1"/>
    <row r="27715" ht="20" customHeight="1"/>
    <row r="27716" ht="20" customHeight="1"/>
    <row r="27717" ht="20" customHeight="1"/>
    <row r="27718" ht="20" customHeight="1"/>
    <row r="27719" ht="20" customHeight="1"/>
    <row r="27720" ht="20" customHeight="1"/>
    <row r="27721" ht="20" customHeight="1"/>
    <row r="27722" ht="20" customHeight="1"/>
    <row r="27723" ht="20" customHeight="1"/>
    <row r="27724" ht="20" customHeight="1"/>
    <row r="27725" ht="20" customHeight="1"/>
    <row r="27726" ht="20" customHeight="1"/>
    <row r="27727" ht="20" customHeight="1"/>
    <row r="27728" ht="20" customHeight="1"/>
    <row r="27729" ht="20" customHeight="1"/>
    <row r="27730" ht="20" customHeight="1"/>
    <row r="27731" ht="20" customHeight="1"/>
    <row r="27732" ht="20" customHeight="1"/>
    <row r="27733" ht="20" customHeight="1"/>
    <row r="27734" ht="20" customHeight="1"/>
    <row r="27735" ht="20" customHeight="1"/>
    <row r="27736" ht="20" customHeight="1"/>
    <row r="27737" ht="20" customHeight="1"/>
    <row r="27738" ht="20" customHeight="1"/>
    <row r="27739" ht="20" customHeight="1"/>
    <row r="27740" ht="20" customHeight="1"/>
    <row r="27741" ht="20" customHeight="1"/>
    <row r="27742" ht="20" customHeight="1"/>
    <row r="27743" ht="20" customHeight="1"/>
    <row r="27744" ht="20" customHeight="1"/>
    <row r="27745" ht="20" customHeight="1"/>
    <row r="27746" ht="20" customHeight="1"/>
    <row r="27747" ht="20" customHeight="1"/>
    <row r="27748" ht="20" customHeight="1"/>
    <row r="27749" ht="20" customHeight="1"/>
    <row r="27750" ht="20" customHeight="1"/>
    <row r="27751" ht="20" customHeight="1"/>
    <row r="27752" ht="20" customHeight="1"/>
    <row r="27753" ht="20" customHeight="1"/>
    <row r="27754" ht="20" customHeight="1"/>
    <row r="27755" ht="20" customHeight="1"/>
    <row r="27756" ht="20" customHeight="1"/>
    <row r="27757" ht="20" customHeight="1"/>
    <row r="27758" ht="20" customHeight="1"/>
    <row r="27759" ht="20" customHeight="1"/>
    <row r="27760" ht="20" customHeight="1"/>
    <row r="27761" ht="20" customHeight="1"/>
    <row r="27762" ht="20" customHeight="1"/>
    <row r="27763" ht="20" customHeight="1"/>
    <row r="27764" ht="20" customHeight="1"/>
    <row r="27765" ht="20" customHeight="1"/>
    <row r="27766" ht="20" customHeight="1"/>
    <row r="27767" ht="20" customHeight="1"/>
    <row r="27768" ht="20" customHeight="1"/>
    <row r="27769" ht="20" customHeight="1"/>
    <row r="27770" ht="20" customHeight="1"/>
    <row r="27771" ht="20" customHeight="1"/>
    <row r="27772" ht="20" customHeight="1"/>
    <row r="27773" ht="20" customHeight="1"/>
    <row r="27774" ht="20" customHeight="1"/>
    <row r="27775" ht="20" customHeight="1"/>
    <row r="27776" ht="20" customHeight="1"/>
    <row r="27777" ht="20" customHeight="1"/>
    <row r="27778" ht="20" customHeight="1"/>
    <row r="27779" ht="20" customHeight="1"/>
    <row r="27780" ht="20" customHeight="1"/>
    <row r="27781" ht="20" customHeight="1"/>
    <row r="27782" ht="20" customHeight="1"/>
    <row r="27783" ht="20" customHeight="1"/>
    <row r="27784" ht="20" customHeight="1"/>
    <row r="27785" ht="20" customHeight="1"/>
    <row r="27786" ht="20" customHeight="1"/>
    <row r="27787" ht="20" customHeight="1"/>
    <row r="27788" ht="20" customHeight="1"/>
    <row r="27789" ht="20" customHeight="1"/>
    <row r="27790" ht="20" customHeight="1"/>
    <row r="27791" ht="20" customHeight="1"/>
    <row r="27792" ht="20" customHeight="1"/>
    <row r="27793" ht="20" customHeight="1"/>
    <row r="27794" ht="20" customHeight="1"/>
    <row r="27795" ht="20" customHeight="1"/>
    <row r="27796" ht="20" customHeight="1"/>
    <row r="27797" ht="20" customHeight="1"/>
    <row r="27798" ht="20" customHeight="1"/>
    <row r="27799" ht="20" customHeight="1"/>
    <row r="27800" ht="20" customHeight="1"/>
    <row r="27801" ht="20" customHeight="1"/>
    <row r="27802" ht="20" customHeight="1"/>
    <row r="27803" ht="20" customHeight="1"/>
    <row r="27804" ht="20" customHeight="1"/>
    <row r="27805" ht="20" customHeight="1"/>
    <row r="27806" ht="20" customHeight="1"/>
    <row r="27807" ht="20" customHeight="1"/>
    <row r="27808" ht="20" customHeight="1"/>
    <row r="27809" ht="20" customHeight="1"/>
    <row r="27810" ht="20" customHeight="1"/>
    <row r="27811" ht="20" customHeight="1"/>
    <row r="27812" ht="20" customHeight="1"/>
    <row r="27813" ht="20" customHeight="1"/>
    <row r="27814" ht="20" customHeight="1"/>
    <row r="27815" ht="20" customHeight="1"/>
    <row r="27816" ht="20" customHeight="1"/>
    <row r="27817" ht="20" customHeight="1"/>
    <row r="27818" ht="20" customHeight="1"/>
    <row r="27819" ht="20" customHeight="1"/>
    <row r="27820" ht="20" customHeight="1"/>
    <row r="27821" ht="20" customHeight="1"/>
    <row r="27822" ht="20" customHeight="1"/>
    <row r="27823" ht="20" customHeight="1"/>
    <row r="27824" ht="20" customHeight="1"/>
    <row r="27825" ht="20" customHeight="1"/>
    <row r="27826" ht="20" customHeight="1"/>
    <row r="27827" ht="20" customHeight="1"/>
    <row r="27828" ht="20" customHeight="1"/>
    <row r="27829" ht="20" customHeight="1"/>
    <row r="27830" ht="20" customHeight="1"/>
    <row r="27831" ht="20" customHeight="1"/>
    <row r="27832" ht="20" customHeight="1"/>
    <row r="27833" ht="20" customHeight="1"/>
    <row r="27834" ht="20" customHeight="1"/>
    <row r="27835" ht="20" customHeight="1"/>
    <row r="27836" ht="20" customHeight="1"/>
    <row r="27837" ht="20" customHeight="1"/>
    <row r="27838" ht="20" customHeight="1"/>
    <row r="27839" ht="20" customHeight="1"/>
    <row r="27840" ht="20" customHeight="1"/>
    <row r="27841" ht="20" customHeight="1"/>
    <row r="27842" ht="20" customHeight="1"/>
    <row r="27843" ht="20" customHeight="1"/>
    <row r="27844" ht="20" customHeight="1"/>
    <row r="27845" ht="20" customHeight="1"/>
    <row r="27846" ht="20" customHeight="1"/>
    <row r="27847" ht="20" customHeight="1"/>
    <row r="27848" ht="20" customHeight="1"/>
    <row r="27849" ht="20" customHeight="1"/>
    <row r="27850" ht="20" customHeight="1"/>
    <row r="27851" ht="20" customHeight="1"/>
    <row r="27852" ht="20" customHeight="1"/>
    <row r="27853" ht="20" customHeight="1"/>
    <row r="27854" ht="20" customHeight="1"/>
    <row r="27855" ht="20" customHeight="1"/>
    <row r="27856" ht="20" customHeight="1"/>
    <row r="27857" ht="20" customHeight="1"/>
    <row r="27858" ht="20" customHeight="1"/>
    <row r="27859" ht="20" customHeight="1"/>
    <row r="27860" ht="20" customHeight="1"/>
    <row r="27861" ht="20" customHeight="1"/>
    <row r="27862" ht="20" customHeight="1"/>
    <row r="27863" ht="20" customHeight="1"/>
    <row r="27864" ht="20" customHeight="1"/>
    <row r="27865" ht="20" customHeight="1"/>
    <row r="27866" ht="20" customHeight="1"/>
    <row r="27867" ht="20" customHeight="1"/>
    <row r="27868" ht="20" customHeight="1"/>
    <row r="27869" ht="20" customHeight="1"/>
    <row r="27870" ht="20" customHeight="1"/>
    <row r="27871" ht="20" customHeight="1"/>
    <row r="27872" ht="20" customHeight="1"/>
    <row r="27873" ht="20" customHeight="1"/>
    <row r="27874" ht="20" customHeight="1"/>
    <row r="27875" ht="20" customHeight="1"/>
    <row r="27876" ht="20" customHeight="1"/>
    <row r="27877" ht="20" customHeight="1"/>
    <row r="27878" ht="20" customHeight="1"/>
    <row r="27879" ht="20" customHeight="1"/>
    <row r="27880" ht="20" customHeight="1"/>
    <row r="27881" ht="20" customHeight="1"/>
    <row r="27882" ht="20" customHeight="1"/>
    <row r="27883" ht="20" customHeight="1"/>
    <row r="27884" ht="20" customHeight="1"/>
    <row r="27885" ht="20" customHeight="1"/>
    <row r="27886" ht="20" customHeight="1"/>
    <row r="27887" ht="20" customHeight="1"/>
    <row r="27888" ht="20" customHeight="1"/>
    <row r="27889" ht="20" customHeight="1"/>
    <row r="27890" ht="20" customHeight="1"/>
    <row r="27891" ht="20" customHeight="1"/>
    <row r="27892" ht="20" customHeight="1"/>
    <row r="27893" ht="20" customHeight="1"/>
    <row r="27894" ht="20" customHeight="1"/>
    <row r="27895" ht="20" customHeight="1"/>
    <row r="27896" ht="20" customHeight="1"/>
    <row r="27897" ht="20" customHeight="1"/>
    <row r="27898" ht="20" customHeight="1"/>
    <row r="27899" ht="20" customHeight="1"/>
    <row r="27900" ht="20" customHeight="1"/>
    <row r="27901" ht="20" customHeight="1"/>
    <row r="27902" ht="20" customHeight="1"/>
    <row r="27903" ht="20" customHeight="1"/>
    <row r="27904" ht="20" customHeight="1"/>
    <row r="27905" ht="20" customHeight="1"/>
    <row r="27906" ht="20" customHeight="1"/>
    <row r="27907" ht="20" customHeight="1"/>
    <row r="27908" ht="20" customHeight="1"/>
    <row r="27909" ht="20" customHeight="1"/>
    <row r="27910" ht="20" customHeight="1"/>
    <row r="27911" ht="20" customHeight="1"/>
    <row r="27912" ht="20" customHeight="1"/>
    <row r="27913" ht="20" customHeight="1"/>
    <row r="27914" ht="20" customHeight="1"/>
    <row r="27915" ht="20" customHeight="1"/>
    <row r="27916" ht="20" customHeight="1"/>
    <row r="27917" ht="20" customHeight="1"/>
    <row r="27918" ht="20" customHeight="1"/>
    <row r="27919" ht="20" customHeight="1"/>
    <row r="27920" ht="20" customHeight="1"/>
    <row r="27921" ht="20" customHeight="1"/>
    <row r="27922" ht="20" customHeight="1"/>
    <row r="27923" ht="20" customHeight="1"/>
    <row r="27924" ht="20" customHeight="1"/>
    <row r="27925" ht="20" customHeight="1"/>
    <row r="27926" ht="20" customHeight="1"/>
    <row r="27927" ht="20" customHeight="1"/>
    <row r="27928" ht="20" customHeight="1"/>
    <row r="27929" ht="20" customHeight="1"/>
    <row r="27930" ht="20" customHeight="1"/>
    <row r="27931" ht="20" customHeight="1"/>
    <row r="27932" ht="20" customHeight="1"/>
    <row r="27933" ht="20" customHeight="1"/>
    <row r="27934" ht="20" customHeight="1"/>
    <row r="27935" ht="20" customHeight="1"/>
    <row r="27936" ht="20" customHeight="1"/>
    <row r="27937" ht="20" customHeight="1"/>
    <row r="27938" ht="20" customHeight="1"/>
    <row r="27939" ht="20" customHeight="1"/>
    <row r="27940" ht="20" customHeight="1"/>
    <row r="27941" ht="20" customHeight="1"/>
    <row r="27942" ht="20" customHeight="1"/>
    <row r="27943" ht="20" customHeight="1"/>
    <row r="27944" ht="20" customHeight="1"/>
    <row r="27945" ht="20" customHeight="1"/>
    <row r="27946" ht="20" customHeight="1"/>
    <row r="27947" ht="20" customHeight="1"/>
    <row r="27948" ht="20" customHeight="1"/>
    <row r="27949" ht="20" customHeight="1"/>
    <row r="27950" ht="20" customHeight="1"/>
    <row r="27951" ht="20" customHeight="1"/>
    <row r="27952" ht="20" customHeight="1"/>
    <row r="27953" ht="20" customHeight="1"/>
    <row r="27954" ht="20" customHeight="1"/>
    <row r="27955" ht="20" customHeight="1"/>
    <row r="27956" ht="20" customHeight="1"/>
    <row r="27957" ht="20" customHeight="1"/>
    <row r="27958" ht="20" customHeight="1"/>
    <row r="27959" ht="20" customHeight="1"/>
    <row r="27960" ht="20" customHeight="1"/>
    <row r="27961" ht="20" customHeight="1"/>
    <row r="27962" ht="20" customHeight="1"/>
    <row r="27963" ht="20" customHeight="1"/>
    <row r="27964" ht="20" customHeight="1"/>
    <row r="27965" ht="20" customHeight="1"/>
    <row r="27966" ht="20" customHeight="1"/>
    <row r="27967" ht="20" customHeight="1"/>
    <row r="27968" ht="20" customHeight="1"/>
    <row r="27969" ht="20" customHeight="1"/>
    <row r="27970" ht="20" customHeight="1"/>
    <row r="27971" ht="20" customHeight="1"/>
    <row r="27972" ht="20" customHeight="1"/>
    <row r="27973" ht="20" customHeight="1"/>
    <row r="27974" ht="20" customHeight="1"/>
    <row r="27975" ht="20" customHeight="1"/>
    <row r="27976" ht="20" customHeight="1"/>
    <row r="27977" ht="20" customHeight="1"/>
    <row r="27978" ht="20" customHeight="1"/>
    <row r="27979" ht="20" customHeight="1"/>
    <row r="27980" ht="20" customHeight="1"/>
    <row r="27981" ht="20" customHeight="1"/>
    <row r="27982" ht="20" customHeight="1"/>
    <row r="27983" ht="20" customHeight="1"/>
    <row r="27984" ht="20" customHeight="1"/>
    <row r="27985" ht="20" customHeight="1"/>
    <row r="27986" ht="20" customHeight="1"/>
    <row r="27987" ht="20" customHeight="1"/>
    <row r="27988" ht="20" customHeight="1"/>
    <row r="27989" ht="20" customHeight="1"/>
    <row r="27990" ht="20" customHeight="1"/>
    <row r="27991" ht="20" customHeight="1"/>
    <row r="27992" ht="20" customHeight="1"/>
    <row r="27993" ht="20" customHeight="1"/>
    <row r="27994" ht="20" customHeight="1"/>
    <row r="27995" ht="20" customHeight="1"/>
    <row r="27996" ht="20" customHeight="1"/>
    <row r="27997" ht="20" customHeight="1"/>
    <row r="27998" ht="20" customHeight="1"/>
    <row r="27999" ht="20" customHeight="1"/>
    <row r="28000" ht="20" customHeight="1"/>
    <row r="28001" ht="20" customHeight="1"/>
    <row r="28002" ht="20" customHeight="1"/>
    <row r="28003" ht="20" customHeight="1"/>
    <row r="28004" ht="20" customHeight="1"/>
    <row r="28005" ht="20" customHeight="1"/>
    <row r="28006" ht="20" customHeight="1"/>
    <row r="28007" ht="20" customHeight="1"/>
    <row r="28008" ht="20" customHeight="1"/>
    <row r="28009" ht="20" customHeight="1"/>
    <row r="28010" ht="20" customHeight="1"/>
    <row r="28011" ht="20" customHeight="1"/>
    <row r="28012" ht="20" customHeight="1"/>
    <row r="28013" ht="20" customHeight="1"/>
    <row r="28014" ht="20" customHeight="1"/>
    <row r="28015" ht="20" customHeight="1"/>
    <row r="28016" ht="20" customHeight="1"/>
    <row r="28017" ht="20" customHeight="1"/>
    <row r="28018" ht="20" customHeight="1"/>
    <row r="28019" ht="20" customHeight="1"/>
    <row r="28020" ht="20" customHeight="1"/>
    <row r="28021" ht="20" customHeight="1"/>
    <row r="28022" ht="20" customHeight="1"/>
    <row r="28023" ht="20" customHeight="1"/>
    <row r="28024" ht="20" customHeight="1"/>
    <row r="28025" ht="20" customHeight="1"/>
    <row r="28026" ht="20" customHeight="1"/>
    <row r="28027" ht="20" customHeight="1"/>
    <row r="28028" ht="20" customHeight="1"/>
    <row r="28029" ht="20" customHeight="1"/>
    <row r="28030" ht="20" customHeight="1"/>
    <row r="28031" ht="20" customHeight="1"/>
    <row r="28032" ht="20" customHeight="1"/>
    <row r="28033" ht="20" customHeight="1"/>
    <row r="28034" ht="20" customHeight="1"/>
    <row r="28035" ht="20" customHeight="1"/>
    <row r="28036" ht="20" customHeight="1"/>
    <row r="28037" ht="20" customHeight="1"/>
    <row r="28038" ht="20" customHeight="1"/>
    <row r="28039" ht="20" customHeight="1"/>
    <row r="28040" ht="20" customHeight="1"/>
    <row r="28041" ht="20" customHeight="1"/>
    <row r="28042" ht="20" customHeight="1"/>
    <row r="28043" ht="20" customHeight="1"/>
    <row r="28044" ht="20" customHeight="1"/>
    <row r="28045" ht="20" customHeight="1"/>
    <row r="28046" ht="20" customHeight="1"/>
    <row r="28047" ht="20" customHeight="1"/>
    <row r="28048" ht="20" customHeight="1"/>
    <row r="28049" ht="20" customHeight="1"/>
    <row r="28050" ht="20" customHeight="1"/>
    <row r="28051" ht="20" customHeight="1"/>
    <row r="28052" ht="20" customHeight="1"/>
    <row r="28053" ht="20" customHeight="1"/>
    <row r="28054" ht="20" customHeight="1"/>
    <row r="28055" ht="20" customHeight="1"/>
    <row r="28056" ht="20" customHeight="1"/>
    <row r="28057" ht="20" customHeight="1"/>
    <row r="28058" ht="20" customHeight="1"/>
    <row r="28059" ht="20" customHeight="1"/>
    <row r="28060" ht="20" customHeight="1"/>
    <row r="28061" ht="20" customHeight="1"/>
    <row r="28062" ht="20" customHeight="1"/>
    <row r="28063" ht="20" customHeight="1"/>
    <row r="28064" ht="20" customHeight="1"/>
    <row r="28065" ht="20" customHeight="1"/>
    <row r="28066" ht="20" customHeight="1"/>
    <row r="28067" ht="20" customHeight="1"/>
    <row r="28068" ht="20" customHeight="1"/>
    <row r="28069" ht="20" customHeight="1"/>
    <row r="28070" ht="20" customHeight="1"/>
    <row r="28071" ht="20" customHeight="1"/>
    <row r="28072" ht="20" customHeight="1"/>
    <row r="28073" ht="20" customHeight="1"/>
    <row r="28074" ht="20" customHeight="1"/>
    <row r="28075" ht="20" customHeight="1"/>
    <row r="28076" ht="20" customHeight="1"/>
    <row r="28077" ht="20" customHeight="1"/>
    <row r="28078" ht="20" customHeight="1"/>
    <row r="28079" ht="20" customHeight="1"/>
    <row r="28080" ht="20" customHeight="1"/>
    <row r="28081" ht="20" customHeight="1"/>
    <row r="28082" ht="20" customHeight="1"/>
    <row r="28083" ht="20" customHeight="1"/>
    <row r="28084" ht="20" customHeight="1"/>
    <row r="28085" ht="20" customHeight="1"/>
    <row r="28086" ht="20" customHeight="1"/>
    <row r="28087" ht="20" customHeight="1"/>
    <row r="28088" ht="20" customHeight="1"/>
    <row r="28089" ht="20" customHeight="1"/>
    <row r="28090" ht="20" customHeight="1"/>
    <row r="28091" ht="20" customHeight="1"/>
    <row r="28092" ht="20" customHeight="1"/>
    <row r="28093" ht="20" customHeight="1"/>
    <row r="28094" ht="20" customHeight="1"/>
    <row r="28095" ht="20" customHeight="1"/>
    <row r="28096" ht="20" customHeight="1"/>
    <row r="28097" ht="20" customHeight="1"/>
    <row r="28098" ht="20" customHeight="1"/>
    <row r="28099" ht="20" customHeight="1"/>
    <row r="28100" ht="20" customHeight="1"/>
    <row r="28101" ht="20" customHeight="1"/>
    <row r="28102" ht="20" customHeight="1"/>
    <row r="28103" ht="20" customHeight="1"/>
    <row r="28104" ht="20" customHeight="1"/>
    <row r="28105" ht="20" customHeight="1"/>
    <row r="28106" ht="20" customHeight="1"/>
    <row r="28107" ht="20" customHeight="1"/>
    <row r="28108" ht="20" customHeight="1"/>
    <row r="28109" ht="20" customHeight="1"/>
    <row r="28110" ht="20" customHeight="1"/>
    <row r="28111" ht="20" customHeight="1"/>
    <row r="28112" ht="20" customHeight="1"/>
    <row r="28113" ht="20" customHeight="1"/>
    <row r="28114" ht="20" customHeight="1"/>
    <row r="28115" ht="20" customHeight="1"/>
    <row r="28116" ht="20" customHeight="1"/>
    <row r="28117" ht="20" customHeight="1"/>
    <row r="28118" ht="20" customHeight="1"/>
    <row r="28119" ht="20" customHeight="1"/>
    <row r="28120" ht="20" customHeight="1"/>
    <row r="28121" ht="20" customHeight="1"/>
    <row r="28122" ht="20" customHeight="1"/>
    <row r="28123" ht="20" customHeight="1"/>
    <row r="28124" ht="20" customHeight="1"/>
    <row r="28125" ht="20" customHeight="1"/>
    <row r="28126" ht="20" customHeight="1"/>
    <row r="28127" ht="20" customHeight="1"/>
    <row r="28128" ht="20" customHeight="1"/>
    <row r="28129" ht="20" customHeight="1"/>
    <row r="28130" ht="20" customHeight="1"/>
    <row r="28131" ht="20" customHeight="1"/>
    <row r="28132" ht="20" customHeight="1"/>
    <row r="28133" ht="20" customHeight="1"/>
    <row r="28134" ht="20" customHeight="1"/>
    <row r="28135" ht="20" customHeight="1"/>
    <row r="28136" ht="20" customHeight="1"/>
    <row r="28137" ht="20" customHeight="1"/>
    <row r="28138" ht="20" customHeight="1"/>
    <row r="28139" ht="20" customHeight="1"/>
    <row r="28140" ht="20" customHeight="1"/>
    <row r="28141" ht="20" customHeight="1"/>
    <row r="28142" ht="20" customHeight="1"/>
    <row r="28143" ht="20" customHeight="1"/>
    <row r="28144" ht="20" customHeight="1"/>
    <row r="28145" ht="20" customHeight="1"/>
    <row r="28146" ht="20" customHeight="1"/>
    <row r="28147" ht="20" customHeight="1"/>
    <row r="28148" ht="20" customHeight="1"/>
    <row r="28149" ht="20" customHeight="1"/>
    <row r="28150" ht="20" customHeight="1"/>
    <row r="28151" ht="20" customHeight="1"/>
    <row r="28152" ht="20" customHeight="1"/>
    <row r="28153" ht="20" customHeight="1"/>
    <row r="28154" ht="20" customHeight="1"/>
    <row r="28155" ht="20" customHeight="1"/>
    <row r="28156" ht="20" customHeight="1"/>
    <row r="28157" ht="20" customHeight="1"/>
    <row r="28158" ht="20" customHeight="1"/>
    <row r="28159" ht="20" customHeight="1"/>
    <row r="28160" ht="20" customHeight="1"/>
    <row r="28161" ht="20" customHeight="1"/>
    <row r="28162" ht="20" customHeight="1"/>
    <row r="28163" ht="20" customHeight="1"/>
    <row r="28164" ht="20" customHeight="1"/>
    <row r="28165" ht="20" customHeight="1"/>
    <row r="28166" ht="20" customHeight="1"/>
    <row r="28167" ht="20" customHeight="1"/>
    <row r="28168" ht="20" customHeight="1"/>
    <row r="28169" ht="20" customHeight="1"/>
    <row r="28170" ht="20" customHeight="1"/>
    <row r="28171" ht="20" customHeight="1"/>
    <row r="28172" ht="20" customHeight="1"/>
    <row r="28173" ht="20" customHeight="1"/>
    <row r="28174" ht="20" customHeight="1"/>
    <row r="28175" ht="20" customHeight="1"/>
    <row r="28176" ht="20" customHeight="1"/>
    <row r="28177" ht="20" customHeight="1"/>
    <row r="28178" ht="20" customHeight="1"/>
    <row r="28179" ht="20" customHeight="1"/>
    <row r="28180" ht="20" customHeight="1"/>
    <row r="28181" ht="20" customHeight="1"/>
    <row r="28182" ht="20" customHeight="1"/>
    <row r="28183" ht="20" customHeight="1"/>
    <row r="28184" ht="20" customHeight="1"/>
    <row r="28185" ht="20" customHeight="1"/>
    <row r="28186" ht="20" customHeight="1"/>
    <row r="28187" ht="20" customHeight="1"/>
    <row r="28188" ht="20" customHeight="1"/>
    <row r="28189" ht="20" customHeight="1"/>
    <row r="28190" ht="20" customHeight="1"/>
    <row r="28191" ht="20" customHeight="1"/>
    <row r="28192" ht="20" customHeight="1"/>
    <row r="28193" ht="20" customHeight="1"/>
    <row r="28194" ht="20" customHeight="1"/>
    <row r="28195" ht="20" customHeight="1"/>
    <row r="28196" ht="20" customHeight="1"/>
    <row r="28197" ht="20" customHeight="1"/>
    <row r="28198" ht="20" customHeight="1"/>
    <row r="28199" ht="20" customHeight="1"/>
    <row r="28200" ht="20" customHeight="1"/>
    <row r="28201" ht="20" customHeight="1"/>
    <row r="28202" ht="20" customHeight="1"/>
    <row r="28203" ht="20" customHeight="1"/>
    <row r="28204" ht="20" customHeight="1"/>
    <row r="28205" ht="20" customHeight="1"/>
    <row r="28206" ht="20" customHeight="1"/>
    <row r="28207" ht="20" customHeight="1"/>
    <row r="28208" ht="20" customHeight="1"/>
    <row r="28209" ht="20" customHeight="1"/>
    <row r="28210" ht="20" customHeight="1"/>
    <row r="28211" ht="20" customHeight="1"/>
    <row r="28212" ht="20" customHeight="1"/>
    <row r="28213" ht="20" customHeight="1"/>
    <row r="28214" ht="20" customHeight="1"/>
    <row r="28215" ht="20" customHeight="1"/>
    <row r="28216" ht="20" customHeight="1"/>
    <row r="28217" ht="20" customHeight="1"/>
    <row r="28218" ht="20" customHeight="1"/>
    <row r="28219" ht="20" customHeight="1"/>
    <row r="28220" ht="20" customHeight="1"/>
    <row r="28221" ht="20" customHeight="1"/>
    <row r="28222" ht="20" customHeight="1"/>
    <row r="28223" ht="20" customHeight="1"/>
    <row r="28224" ht="20" customHeight="1"/>
    <row r="28225" ht="20" customHeight="1"/>
    <row r="28226" ht="20" customHeight="1"/>
    <row r="28227" ht="20" customHeight="1"/>
    <row r="28228" ht="20" customHeight="1"/>
    <row r="28229" ht="20" customHeight="1"/>
    <row r="28230" ht="20" customHeight="1"/>
    <row r="28231" ht="20" customHeight="1"/>
    <row r="28232" ht="20" customHeight="1"/>
    <row r="28233" ht="20" customHeight="1"/>
    <row r="28234" ht="20" customHeight="1"/>
    <row r="28235" ht="20" customHeight="1"/>
    <row r="28236" ht="20" customHeight="1"/>
    <row r="28237" ht="20" customHeight="1"/>
    <row r="28238" ht="20" customHeight="1"/>
    <row r="28239" ht="20" customHeight="1"/>
    <row r="28240" ht="20" customHeight="1"/>
    <row r="28241" ht="20" customHeight="1"/>
    <row r="28242" ht="20" customHeight="1"/>
    <row r="28243" ht="20" customHeight="1"/>
    <row r="28244" ht="20" customHeight="1"/>
    <row r="28245" ht="20" customHeight="1"/>
    <row r="28246" ht="20" customHeight="1"/>
    <row r="28247" ht="20" customHeight="1"/>
    <row r="28248" ht="20" customHeight="1"/>
    <row r="28249" ht="20" customHeight="1"/>
    <row r="28250" ht="20" customHeight="1"/>
    <row r="28251" ht="20" customHeight="1"/>
    <row r="28252" ht="20" customHeight="1"/>
    <row r="28253" ht="20" customHeight="1"/>
    <row r="28254" ht="20" customHeight="1"/>
    <row r="28255" ht="20" customHeight="1"/>
    <row r="28256" ht="20" customHeight="1"/>
    <row r="28257" ht="20" customHeight="1"/>
    <row r="28258" ht="20" customHeight="1"/>
    <row r="28259" ht="20" customHeight="1"/>
    <row r="28260" ht="20" customHeight="1"/>
    <row r="28261" ht="20" customHeight="1"/>
    <row r="28262" ht="20" customHeight="1"/>
    <row r="28263" ht="20" customHeight="1"/>
    <row r="28264" ht="20" customHeight="1"/>
    <row r="28265" ht="20" customHeight="1"/>
    <row r="28266" ht="20" customHeight="1"/>
    <row r="28267" ht="20" customHeight="1"/>
    <row r="28268" ht="20" customHeight="1"/>
    <row r="28269" ht="20" customHeight="1"/>
    <row r="28270" ht="20" customHeight="1"/>
    <row r="28271" ht="20" customHeight="1"/>
    <row r="28272" ht="20" customHeight="1"/>
    <row r="28273" ht="20" customHeight="1"/>
    <row r="28274" ht="20" customHeight="1"/>
    <row r="28275" ht="20" customHeight="1"/>
    <row r="28276" ht="20" customHeight="1"/>
    <row r="28277" ht="20" customHeight="1"/>
    <row r="28278" ht="20" customHeight="1"/>
    <row r="28279" ht="20" customHeight="1"/>
    <row r="28280" ht="20" customHeight="1"/>
    <row r="28281" ht="20" customHeight="1"/>
    <row r="28282" ht="20" customHeight="1"/>
    <row r="28283" ht="20" customHeight="1"/>
    <row r="28284" ht="20" customHeight="1"/>
    <row r="28285" ht="20" customHeight="1"/>
    <row r="28286" ht="20" customHeight="1"/>
    <row r="28287" ht="20" customHeight="1"/>
    <row r="28288" ht="20" customHeight="1"/>
    <row r="28289" ht="20" customHeight="1"/>
    <row r="28290" ht="20" customHeight="1"/>
    <row r="28291" ht="20" customHeight="1"/>
    <row r="28292" ht="20" customHeight="1"/>
    <row r="28293" ht="20" customHeight="1"/>
    <row r="28294" ht="20" customHeight="1"/>
    <row r="28295" ht="20" customHeight="1"/>
    <row r="28296" ht="20" customHeight="1"/>
    <row r="28297" ht="20" customHeight="1"/>
    <row r="28298" ht="20" customHeight="1"/>
    <row r="28299" ht="20" customHeight="1"/>
    <row r="28300" ht="20" customHeight="1"/>
    <row r="28301" ht="20" customHeight="1"/>
    <row r="28302" ht="20" customHeight="1"/>
    <row r="28303" ht="20" customHeight="1"/>
    <row r="28304" ht="20" customHeight="1"/>
    <row r="28305" ht="20" customHeight="1"/>
    <row r="28306" ht="20" customHeight="1"/>
    <row r="28307" ht="20" customHeight="1"/>
    <row r="28308" ht="20" customHeight="1"/>
    <row r="28309" ht="20" customHeight="1"/>
    <row r="28310" ht="20" customHeight="1"/>
    <row r="28311" ht="20" customHeight="1"/>
    <row r="28312" ht="20" customHeight="1"/>
    <row r="28313" ht="20" customHeight="1"/>
    <row r="28314" ht="20" customHeight="1"/>
    <row r="28315" ht="20" customHeight="1"/>
    <row r="28316" ht="20" customHeight="1"/>
    <row r="28317" ht="20" customHeight="1"/>
    <row r="28318" ht="20" customHeight="1"/>
    <row r="28319" ht="20" customHeight="1"/>
    <row r="28320" ht="20" customHeight="1"/>
    <row r="28321" ht="20" customHeight="1"/>
    <row r="28322" ht="20" customHeight="1"/>
    <row r="28323" ht="20" customHeight="1"/>
    <row r="28324" ht="20" customHeight="1"/>
    <row r="28325" ht="20" customHeight="1"/>
    <row r="28326" ht="20" customHeight="1"/>
    <row r="28327" ht="20" customHeight="1"/>
    <row r="28328" ht="20" customHeight="1"/>
    <row r="28329" ht="20" customHeight="1"/>
    <row r="28330" ht="20" customHeight="1"/>
    <row r="28331" ht="20" customHeight="1"/>
    <row r="28332" ht="20" customHeight="1"/>
    <row r="28333" ht="20" customHeight="1"/>
    <row r="28334" ht="20" customHeight="1"/>
    <row r="28335" ht="20" customHeight="1"/>
    <row r="28336" ht="20" customHeight="1"/>
    <row r="28337" ht="20" customHeight="1"/>
    <row r="28338" ht="20" customHeight="1"/>
    <row r="28339" ht="20" customHeight="1"/>
    <row r="28340" ht="20" customHeight="1"/>
    <row r="28341" ht="20" customHeight="1"/>
    <row r="28342" ht="20" customHeight="1"/>
    <row r="28343" ht="20" customHeight="1"/>
    <row r="28344" ht="20" customHeight="1"/>
    <row r="28345" ht="20" customHeight="1"/>
    <row r="28346" ht="20" customHeight="1"/>
    <row r="28347" ht="20" customHeight="1"/>
    <row r="28348" ht="20" customHeight="1"/>
    <row r="28349" ht="20" customHeight="1"/>
    <row r="28350" ht="20" customHeight="1"/>
    <row r="28351" ht="20" customHeight="1"/>
    <row r="28352" ht="20" customHeight="1"/>
    <row r="28353" ht="20" customHeight="1"/>
    <row r="28354" ht="20" customHeight="1"/>
    <row r="28355" ht="20" customHeight="1"/>
    <row r="28356" ht="20" customHeight="1"/>
    <row r="28357" ht="20" customHeight="1"/>
    <row r="28358" ht="20" customHeight="1"/>
    <row r="28359" ht="20" customHeight="1"/>
    <row r="28360" ht="20" customHeight="1"/>
    <row r="28361" ht="20" customHeight="1"/>
    <row r="28362" ht="20" customHeight="1"/>
    <row r="28363" ht="20" customHeight="1"/>
    <row r="28364" ht="20" customHeight="1"/>
    <row r="28365" ht="20" customHeight="1"/>
    <row r="28366" ht="20" customHeight="1"/>
    <row r="28367" ht="20" customHeight="1"/>
    <row r="28368" ht="20" customHeight="1"/>
    <row r="28369" ht="20" customHeight="1"/>
    <row r="28370" ht="20" customHeight="1"/>
    <row r="28371" ht="20" customHeight="1"/>
    <row r="28372" ht="20" customHeight="1"/>
    <row r="28373" ht="20" customHeight="1"/>
    <row r="28374" ht="20" customHeight="1"/>
    <row r="28375" ht="20" customHeight="1"/>
    <row r="28376" ht="20" customHeight="1"/>
    <row r="28377" ht="20" customHeight="1"/>
    <row r="28378" ht="20" customHeight="1"/>
    <row r="28379" ht="20" customHeight="1"/>
    <row r="28380" ht="20" customHeight="1"/>
    <row r="28381" ht="20" customHeight="1"/>
    <row r="28382" ht="20" customHeight="1"/>
    <row r="28383" ht="20" customHeight="1"/>
    <row r="28384" ht="20" customHeight="1"/>
    <row r="28385" ht="20" customHeight="1"/>
    <row r="28386" ht="20" customHeight="1"/>
    <row r="28387" ht="20" customHeight="1"/>
    <row r="28388" ht="20" customHeight="1"/>
    <row r="28389" ht="20" customHeight="1"/>
    <row r="28390" ht="20" customHeight="1"/>
    <row r="28391" ht="20" customHeight="1"/>
    <row r="28392" ht="20" customHeight="1"/>
    <row r="28393" ht="20" customHeight="1"/>
    <row r="28394" ht="20" customHeight="1"/>
    <row r="28395" ht="20" customHeight="1"/>
    <row r="28396" ht="20" customHeight="1"/>
    <row r="28397" ht="20" customHeight="1"/>
    <row r="28398" ht="20" customHeight="1"/>
    <row r="28399" ht="20" customHeight="1"/>
    <row r="28400" ht="20" customHeight="1"/>
    <row r="28401" ht="20" customHeight="1"/>
    <row r="28402" ht="20" customHeight="1"/>
    <row r="28403" ht="20" customHeight="1"/>
    <row r="28404" ht="20" customHeight="1"/>
    <row r="28405" ht="20" customHeight="1"/>
    <row r="28406" ht="20" customHeight="1"/>
    <row r="28407" ht="20" customHeight="1"/>
    <row r="28408" ht="20" customHeight="1"/>
    <row r="28409" ht="20" customHeight="1"/>
    <row r="28410" ht="20" customHeight="1"/>
    <row r="28411" ht="20" customHeight="1"/>
    <row r="28412" ht="20" customHeight="1"/>
    <row r="28413" ht="20" customHeight="1"/>
    <row r="28414" ht="20" customHeight="1"/>
    <row r="28415" ht="20" customHeight="1"/>
    <row r="28416" ht="20" customHeight="1"/>
    <row r="28417" ht="20" customHeight="1"/>
    <row r="28418" ht="20" customHeight="1"/>
    <row r="28419" ht="20" customHeight="1"/>
    <row r="28420" ht="20" customHeight="1"/>
    <row r="28421" ht="20" customHeight="1"/>
    <row r="28422" ht="20" customHeight="1"/>
    <row r="28423" ht="20" customHeight="1"/>
    <row r="28424" ht="20" customHeight="1"/>
    <row r="28425" ht="20" customHeight="1"/>
    <row r="28426" ht="20" customHeight="1"/>
    <row r="28427" ht="20" customHeight="1"/>
    <row r="28428" ht="20" customHeight="1"/>
    <row r="28429" ht="20" customHeight="1"/>
    <row r="28430" ht="20" customHeight="1"/>
    <row r="28431" ht="20" customHeight="1"/>
    <row r="28432" ht="20" customHeight="1"/>
    <row r="28433" ht="20" customHeight="1"/>
    <row r="28434" ht="20" customHeight="1"/>
    <row r="28435" ht="20" customHeight="1"/>
    <row r="28436" ht="20" customHeight="1"/>
    <row r="28437" ht="20" customHeight="1"/>
    <row r="28438" ht="20" customHeight="1"/>
    <row r="28439" ht="20" customHeight="1"/>
    <row r="28440" ht="20" customHeight="1"/>
    <row r="28441" ht="20" customHeight="1"/>
    <row r="28442" ht="20" customHeight="1"/>
    <row r="28443" ht="20" customHeight="1"/>
    <row r="28444" ht="20" customHeight="1"/>
    <row r="28445" ht="20" customHeight="1"/>
    <row r="28446" ht="20" customHeight="1"/>
    <row r="28447" ht="20" customHeight="1"/>
    <row r="28448" ht="20" customHeight="1"/>
    <row r="28449" ht="20" customHeight="1"/>
    <row r="28450" ht="20" customHeight="1"/>
    <row r="28451" ht="20" customHeight="1"/>
    <row r="28452" ht="20" customHeight="1"/>
    <row r="28453" ht="20" customHeight="1"/>
    <row r="28454" ht="20" customHeight="1"/>
    <row r="28455" ht="20" customHeight="1"/>
    <row r="28456" ht="20" customHeight="1"/>
    <row r="28457" ht="20" customHeight="1"/>
    <row r="28458" ht="20" customHeight="1"/>
    <row r="28459" ht="20" customHeight="1"/>
    <row r="28460" ht="20" customHeight="1"/>
    <row r="28461" ht="20" customHeight="1"/>
    <row r="28462" ht="20" customHeight="1"/>
    <row r="28463" ht="20" customHeight="1"/>
    <row r="28464" ht="20" customHeight="1"/>
    <row r="28465" ht="20" customHeight="1"/>
    <row r="28466" ht="20" customHeight="1"/>
    <row r="28467" ht="20" customHeight="1"/>
    <row r="28468" ht="20" customHeight="1"/>
    <row r="28469" ht="20" customHeight="1"/>
    <row r="28470" ht="20" customHeight="1"/>
    <row r="28471" ht="20" customHeight="1"/>
    <row r="28472" ht="20" customHeight="1"/>
    <row r="28473" ht="20" customHeight="1"/>
    <row r="28474" ht="20" customHeight="1"/>
    <row r="28475" ht="20" customHeight="1"/>
    <row r="28476" ht="20" customHeight="1"/>
    <row r="28477" ht="20" customHeight="1"/>
    <row r="28478" ht="20" customHeight="1"/>
    <row r="28479" ht="20" customHeight="1"/>
    <row r="28480" ht="20" customHeight="1"/>
    <row r="28481" ht="20" customHeight="1"/>
    <row r="28482" ht="20" customHeight="1"/>
    <row r="28483" ht="20" customHeight="1"/>
    <row r="28484" ht="20" customHeight="1"/>
    <row r="28485" ht="20" customHeight="1"/>
    <row r="28486" ht="20" customHeight="1"/>
    <row r="28487" ht="20" customHeight="1"/>
    <row r="28488" ht="20" customHeight="1"/>
    <row r="28489" ht="20" customHeight="1"/>
    <row r="28490" ht="20" customHeight="1"/>
    <row r="28491" ht="20" customHeight="1"/>
    <row r="28492" ht="20" customHeight="1"/>
    <row r="28493" ht="20" customHeight="1"/>
    <row r="28494" ht="20" customHeight="1"/>
    <row r="28495" ht="20" customHeight="1"/>
    <row r="28496" ht="20" customHeight="1"/>
    <row r="28497" ht="20" customHeight="1"/>
    <row r="28498" ht="20" customHeight="1"/>
    <row r="28499" ht="20" customHeight="1"/>
    <row r="28500" ht="20" customHeight="1"/>
    <row r="28501" ht="20" customHeight="1"/>
    <row r="28502" ht="20" customHeight="1"/>
    <row r="28503" ht="20" customHeight="1"/>
    <row r="28504" ht="20" customHeight="1"/>
    <row r="28505" ht="20" customHeight="1"/>
    <row r="28506" ht="20" customHeight="1"/>
    <row r="28507" ht="20" customHeight="1"/>
    <row r="28508" ht="20" customHeight="1"/>
    <row r="28509" ht="20" customHeight="1"/>
    <row r="28510" ht="20" customHeight="1"/>
    <row r="28511" ht="20" customHeight="1"/>
    <row r="28512" ht="20" customHeight="1"/>
    <row r="28513" ht="20" customHeight="1"/>
    <row r="28514" ht="20" customHeight="1"/>
    <row r="28515" ht="20" customHeight="1"/>
    <row r="28516" ht="20" customHeight="1"/>
    <row r="28517" ht="20" customHeight="1"/>
    <row r="28518" ht="20" customHeight="1"/>
    <row r="28519" ht="20" customHeight="1"/>
    <row r="28520" ht="20" customHeight="1"/>
    <row r="28521" ht="20" customHeight="1"/>
    <row r="28522" ht="20" customHeight="1"/>
    <row r="28523" ht="20" customHeight="1"/>
    <row r="28524" ht="20" customHeight="1"/>
    <row r="28525" ht="20" customHeight="1"/>
    <row r="28526" ht="20" customHeight="1"/>
    <row r="28527" ht="20" customHeight="1"/>
    <row r="28528" ht="20" customHeight="1"/>
    <row r="28529" ht="20" customHeight="1"/>
    <row r="28530" ht="20" customHeight="1"/>
    <row r="28531" ht="20" customHeight="1"/>
    <row r="28532" ht="20" customHeight="1"/>
    <row r="28533" ht="20" customHeight="1"/>
    <row r="28534" ht="20" customHeight="1"/>
    <row r="28535" ht="20" customHeight="1"/>
    <row r="28536" ht="20" customHeight="1"/>
    <row r="28537" ht="20" customHeight="1"/>
    <row r="28538" ht="20" customHeight="1"/>
    <row r="28539" ht="20" customHeight="1"/>
    <row r="28540" ht="20" customHeight="1"/>
    <row r="28541" ht="20" customHeight="1"/>
    <row r="28542" ht="20" customHeight="1"/>
    <row r="28543" ht="20" customHeight="1"/>
    <row r="28544" ht="20" customHeight="1"/>
    <row r="28545" ht="20" customHeight="1"/>
    <row r="28546" ht="20" customHeight="1"/>
    <row r="28547" ht="20" customHeight="1"/>
    <row r="28548" ht="20" customHeight="1"/>
    <row r="28549" ht="20" customHeight="1"/>
    <row r="28550" ht="20" customHeight="1"/>
    <row r="28551" ht="20" customHeight="1"/>
    <row r="28552" ht="20" customHeight="1"/>
    <row r="28553" ht="20" customHeight="1"/>
    <row r="28554" ht="20" customHeight="1"/>
    <row r="28555" ht="20" customHeight="1"/>
    <row r="28556" ht="20" customHeight="1"/>
    <row r="28557" ht="20" customHeight="1"/>
    <row r="28558" ht="20" customHeight="1"/>
    <row r="28559" ht="20" customHeight="1"/>
    <row r="28560" ht="20" customHeight="1"/>
    <row r="28561" ht="20" customHeight="1"/>
    <row r="28562" ht="20" customHeight="1"/>
    <row r="28563" ht="20" customHeight="1"/>
    <row r="28564" ht="20" customHeight="1"/>
    <row r="28565" ht="20" customHeight="1"/>
    <row r="28566" ht="20" customHeight="1"/>
    <row r="28567" ht="20" customHeight="1"/>
    <row r="28568" ht="20" customHeight="1"/>
    <row r="28569" ht="20" customHeight="1"/>
    <row r="28570" ht="20" customHeight="1"/>
    <row r="28571" ht="20" customHeight="1"/>
    <row r="28572" ht="20" customHeight="1"/>
    <row r="28573" ht="20" customHeight="1"/>
    <row r="28574" ht="20" customHeight="1"/>
    <row r="28575" ht="20" customHeight="1"/>
    <row r="28576" ht="20" customHeight="1"/>
    <row r="28577" ht="20" customHeight="1"/>
    <row r="28578" ht="20" customHeight="1"/>
    <row r="28579" ht="20" customHeight="1"/>
    <row r="28580" ht="20" customHeight="1"/>
    <row r="28581" ht="20" customHeight="1"/>
    <row r="28582" ht="20" customHeight="1"/>
    <row r="28583" ht="20" customHeight="1"/>
    <row r="28584" ht="20" customHeight="1"/>
    <row r="28585" ht="20" customHeight="1"/>
    <row r="28586" ht="20" customHeight="1"/>
    <row r="28587" ht="20" customHeight="1"/>
    <row r="28588" ht="20" customHeight="1"/>
    <row r="28589" ht="20" customHeight="1"/>
    <row r="28590" ht="20" customHeight="1"/>
    <row r="28591" ht="20" customHeight="1"/>
    <row r="28592" ht="20" customHeight="1"/>
    <row r="28593" ht="20" customHeight="1"/>
    <row r="28594" ht="20" customHeight="1"/>
    <row r="28595" ht="20" customHeight="1"/>
    <row r="28596" ht="20" customHeight="1"/>
    <row r="28597" ht="20" customHeight="1"/>
    <row r="28598" ht="20" customHeight="1"/>
    <row r="28599" ht="20" customHeight="1"/>
    <row r="28600" ht="20" customHeight="1"/>
    <row r="28601" ht="20" customHeight="1"/>
    <row r="28602" ht="20" customHeight="1"/>
    <row r="28603" ht="20" customHeight="1"/>
    <row r="28604" ht="20" customHeight="1"/>
    <row r="28605" ht="20" customHeight="1"/>
    <row r="28606" ht="20" customHeight="1"/>
    <row r="28607" ht="20" customHeight="1"/>
    <row r="28608" ht="20" customHeight="1"/>
    <row r="28609" ht="20" customHeight="1"/>
    <row r="28610" ht="20" customHeight="1"/>
    <row r="28611" ht="20" customHeight="1"/>
    <row r="28612" ht="20" customHeight="1"/>
    <row r="28613" ht="20" customHeight="1"/>
    <row r="28614" ht="20" customHeight="1"/>
    <row r="28615" ht="20" customHeight="1"/>
    <row r="28616" ht="20" customHeight="1"/>
    <row r="28617" ht="20" customHeight="1"/>
    <row r="28618" ht="20" customHeight="1"/>
    <row r="28619" ht="20" customHeight="1"/>
    <row r="28620" ht="20" customHeight="1"/>
    <row r="28621" ht="20" customHeight="1"/>
    <row r="28622" ht="20" customHeight="1"/>
    <row r="28623" ht="20" customHeight="1"/>
    <row r="28624" ht="20" customHeight="1"/>
    <row r="28625" ht="20" customHeight="1"/>
    <row r="28626" ht="20" customHeight="1"/>
    <row r="28627" ht="20" customHeight="1"/>
    <row r="28628" ht="20" customHeight="1"/>
    <row r="28629" ht="20" customHeight="1"/>
    <row r="28630" ht="20" customHeight="1"/>
    <row r="28631" ht="20" customHeight="1"/>
    <row r="28632" ht="20" customHeight="1"/>
    <row r="28633" ht="20" customHeight="1"/>
    <row r="28634" ht="20" customHeight="1"/>
    <row r="28635" ht="20" customHeight="1"/>
    <row r="28636" ht="20" customHeight="1"/>
    <row r="28637" ht="20" customHeight="1"/>
    <row r="28638" ht="20" customHeight="1"/>
    <row r="28639" ht="20" customHeight="1"/>
    <row r="28640" ht="20" customHeight="1"/>
    <row r="28641" ht="20" customHeight="1"/>
    <row r="28642" ht="20" customHeight="1"/>
    <row r="28643" ht="20" customHeight="1"/>
    <row r="28644" ht="20" customHeight="1"/>
    <row r="28645" ht="20" customHeight="1"/>
    <row r="28646" ht="20" customHeight="1"/>
    <row r="28647" ht="20" customHeight="1"/>
    <row r="28648" ht="20" customHeight="1"/>
    <row r="28649" ht="20" customHeight="1"/>
    <row r="28650" ht="20" customHeight="1"/>
    <row r="28651" ht="20" customHeight="1"/>
    <row r="28652" ht="20" customHeight="1"/>
    <row r="28653" ht="20" customHeight="1"/>
    <row r="28654" ht="20" customHeight="1"/>
    <row r="28655" ht="20" customHeight="1"/>
    <row r="28656" ht="20" customHeight="1"/>
    <row r="28657" ht="20" customHeight="1"/>
    <row r="28658" ht="20" customHeight="1"/>
    <row r="28659" ht="20" customHeight="1"/>
    <row r="28660" ht="20" customHeight="1"/>
    <row r="28661" ht="20" customHeight="1"/>
    <row r="28662" ht="20" customHeight="1"/>
    <row r="28663" ht="20" customHeight="1"/>
    <row r="28664" ht="20" customHeight="1"/>
    <row r="28665" ht="20" customHeight="1"/>
    <row r="28666" ht="20" customHeight="1"/>
    <row r="28667" ht="20" customHeight="1"/>
    <row r="28668" ht="20" customHeight="1"/>
    <row r="28669" ht="20" customHeight="1"/>
    <row r="28670" ht="20" customHeight="1"/>
    <row r="28671" ht="20" customHeight="1"/>
    <row r="28672" ht="20" customHeight="1"/>
    <row r="28673" ht="20" customHeight="1"/>
    <row r="28674" ht="20" customHeight="1"/>
    <row r="28675" ht="20" customHeight="1"/>
    <row r="28676" ht="20" customHeight="1"/>
    <row r="28677" ht="20" customHeight="1"/>
    <row r="28678" ht="20" customHeight="1"/>
    <row r="28679" ht="20" customHeight="1"/>
    <row r="28680" ht="20" customHeight="1"/>
    <row r="28681" ht="20" customHeight="1"/>
    <row r="28682" ht="20" customHeight="1"/>
    <row r="28683" ht="20" customHeight="1"/>
    <row r="28684" ht="20" customHeight="1"/>
    <row r="28685" ht="20" customHeight="1"/>
    <row r="28686" ht="20" customHeight="1"/>
    <row r="28687" ht="20" customHeight="1"/>
    <row r="28688" ht="20" customHeight="1"/>
    <row r="28689" ht="20" customHeight="1"/>
    <row r="28690" ht="20" customHeight="1"/>
    <row r="28691" ht="20" customHeight="1"/>
    <row r="28692" ht="20" customHeight="1"/>
    <row r="28693" ht="20" customHeight="1"/>
    <row r="28694" ht="20" customHeight="1"/>
    <row r="28695" ht="20" customHeight="1"/>
    <row r="28696" ht="20" customHeight="1"/>
    <row r="28697" ht="20" customHeight="1"/>
    <row r="28698" ht="20" customHeight="1"/>
    <row r="28699" ht="20" customHeight="1"/>
    <row r="28700" ht="20" customHeight="1"/>
    <row r="28701" ht="20" customHeight="1"/>
    <row r="28702" ht="20" customHeight="1"/>
    <row r="28703" ht="20" customHeight="1"/>
    <row r="28704" ht="20" customHeight="1"/>
    <row r="28705" ht="20" customHeight="1"/>
    <row r="28706" ht="20" customHeight="1"/>
    <row r="28707" ht="20" customHeight="1"/>
    <row r="28708" ht="20" customHeight="1"/>
    <row r="28709" ht="20" customHeight="1"/>
    <row r="28710" ht="20" customHeight="1"/>
    <row r="28711" ht="20" customHeight="1"/>
    <row r="28712" ht="20" customHeight="1"/>
    <row r="28713" ht="20" customHeight="1"/>
    <row r="28714" ht="20" customHeight="1"/>
    <row r="28715" ht="20" customHeight="1"/>
    <row r="28716" ht="20" customHeight="1"/>
    <row r="28717" ht="20" customHeight="1"/>
    <row r="28718" ht="20" customHeight="1"/>
    <row r="28719" ht="20" customHeight="1"/>
    <row r="28720" ht="20" customHeight="1"/>
    <row r="28721" ht="20" customHeight="1"/>
    <row r="28722" ht="20" customHeight="1"/>
    <row r="28723" ht="20" customHeight="1"/>
    <row r="28724" ht="20" customHeight="1"/>
    <row r="28725" ht="20" customHeight="1"/>
    <row r="28726" ht="20" customHeight="1"/>
    <row r="28727" ht="20" customHeight="1"/>
    <row r="28728" ht="20" customHeight="1"/>
    <row r="28729" ht="20" customHeight="1"/>
    <row r="28730" ht="20" customHeight="1"/>
    <row r="28731" ht="20" customHeight="1"/>
    <row r="28732" ht="20" customHeight="1"/>
    <row r="28733" ht="20" customHeight="1"/>
    <row r="28734" ht="20" customHeight="1"/>
    <row r="28735" ht="20" customHeight="1"/>
    <row r="28736" ht="20" customHeight="1"/>
    <row r="28737" ht="20" customHeight="1"/>
    <row r="28738" ht="20" customHeight="1"/>
    <row r="28739" ht="20" customHeight="1"/>
    <row r="28740" ht="20" customHeight="1"/>
    <row r="28741" ht="20" customHeight="1"/>
    <row r="28742" ht="20" customHeight="1"/>
    <row r="28743" ht="20" customHeight="1"/>
    <row r="28744" ht="20" customHeight="1"/>
    <row r="28745" ht="20" customHeight="1"/>
    <row r="28746" ht="20" customHeight="1"/>
    <row r="28747" ht="20" customHeight="1"/>
    <row r="28748" ht="20" customHeight="1"/>
    <row r="28749" ht="20" customHeight="1"/>
    <row r="28750" ht="20" customHeight="1"/>
    <row r="28751" ht="20" customHeight="1"/>
    <row r="28752" ht="20" customHeight="1"/>
    <row r="28753" ht="20" customHeight="1"/>
    <row r="28754" ht="20" customHeight="1"/>
    <row r="28755" ht="20" customHeight="1"/>
    <row r="28756" ht="20" customHeight="1"/>
    <row r="28757" ht="20" customHeight="1"/>
    <row r="28758" ht="20" customHeight="1"/>
    <row r="28759" ht="20" customHeight="1"/>
    <row r="28760" ht="20" customHeight="1"/>
    <row r="28761" ht="20" customHeight="1"/>
    <row r="28762" ht="20" customHeight="1"/>
    <row r="28763" ht="20" customHeight="1"/>
    <row r="28764" ht="20" customHeight="1"/>
    <row r="28765" ht="20" customHeight="1"/>
    <row r="28766" ht="20" customHeight="1"/>
    <row r="28767" ht="20" customHeight="1"/>
    <row r="28768" ht="20" customHeight="1"/>
    <row r="28769" ht="20" customHeight="1"/>
    <row r="28770" ht="20" customHeight="1"/>
    <row r="28771" ht="20" customHeight="1"/>
    <row r="28772" ht="20" customHeight="1"/>
    <row r="28773" ht="20" customHeight="1"/>
    <row r="28774" ht="20" customHeight="1"/>
    <row r="28775" ht="20" customHeight="1"/>
    <row r="28776" ht="20" customHeight="1"/>
    <row r="28777" ht="20" customHeight="1"/>
    <row r="28778" ht="20" customHeight="1"/>
    <row r="28779" ht="20" customHeight="1"/>
    <row r="28780" ht="20" customHeight="1"/>
    <row r="28781" ht="20" customHeight="1"/>
    <row r="28782" ht="20" customHeight="1"/>
    <row r="28783" ht="20" customHeight="1"/>
    <row r="28784" ht="20" customHeight="1"/>
    <row r="28785" ht="20" customHeight="1"/>
    <row r="28786" ht="20" customHeight="1"/>
    <row r="28787" ht="20" customHeight="1"/>
    <row r="28788" ht="20" customHeight="1"/>
    <row r="28789" ht="20" customHeight="1"/>
    <row r="28790" ht="20" customHeight="1"/>
    <row r="28791" ht="20" customHeight="1"/>
    <row r="28792" ht="20" customHeight="1"/>
    <row r="28793" ht="20" customHeight="1"/>
    <row r="28794" ht="20" customHeight="1"/>
    <row r="28795" ht="20" customHeight="1"/>
    <row r="28796" ht="20" customHeight="1"/>
    <row r="28797" ht="20" customHeight="1"/>
    <row r="28798" ht="20" customHeight="1"/>
    <row r="28799" ht="20" customHeight="1"/>
    <row r="28800" ht="20" customHeight="1"/>
    <row r="28801" ht="20" customHeight="1"/>
    <row r="28802" ht="20" customHeight="1"/>
    <row r="28803" ht="20" customHeight="1"/>
    <row r="28804" ht="20" customHeight="1"/>
    <row r="28805" ht="20" customHeight="1"/>
    <row r="28806" ht="20" customHeight="1"/>
    <row r="28807" ht="20" customHeight="1"/>
    <row r="28808" ht="20" customHeight="1"/>
    <row r="28809" ht="20" customHeight="1"/>
    <row r="28810" ht="20" customHeight="1"/>
    <row r="28811" ht="20" customHeight="1"/>
    <row r="28812" ht="20" customHeight="1"/>
    <row r="28813" ht="20" customHeight="1"/>
    <row r="28814" ht="20" customHeight="1"/>
    <row r="28815" ht="20" customHeight="1"/>
    <row r="28816" ht="20" customHeight="1"/>
    <row r="28817" ht="20" customHeight="1"/>
    <row r="28818" ht="20" customHeight="1"/>
    <row r="28819" ht="20" customHeight="1"/>
    <row r="28820" ht="20" customHeight="1"/>
    <row r="28821" ht="20" customHeight="1"/>
    <row r="28822" ht="20" customHeight="1"/>
    <row r="28823" ht="20" customHeight="1"/>
    <row r="28824" ht="20" customHeight="1"/>
    <row r="28825" ht="20" customHeight="1"/>
    <row r="28826" ht="20" customHeight="1"/>
    <row r="28827" ht="20" customHeight="1"/>
    <row r="28828" ht="20" customHeight="1"/>
    <row r="28829" ht="20" customHeight="1"/>
    <row r="28830" ht="20" customHeight="1"/>
    <row r="28831" ht="20" customHeight="1"/>
    <row r="28832" ht="20" customHeight="1"/>
    <row r="28833" ht="20" customHeight="1"/>
    <row r="28834" ht="20" customHeight="1"/>
    <row r="28835" ht="20" customHeight="1"/>
    <row r="28836" ht="20" customHeight="1"/>
    <row r="28837" ht="20" customHeight="1"/>
    <row r="28838" ht="20" customHeight="1"/>
    <row r="28839" ht="20" customHeight="1"/>
    <row r="28840" ht="20" customHeight="1"/>
    <row r="28841" ht="20" customHeight="1"/>
    <row r="28842" ht="20" customHeight="1"/>
    <row r="28843" ht="20" customHeight="1"/>
    <row r="28844" ht="20" customHeight="1"/>
    <row r="28845" ht="20" customHeight="1"/>
    <row r="28846" ht="20" customHeight="1"/>
    <row r="28847" ht="20" customHeight="1"/>
    <row r="28848" ht="20" customHeight="1"/>
    <row r="28849" ht="20" customHeight="1"/>
    <row r="28850" ht="20" customHeight="1"/>
    <row r="28851" ht="20" customHeight="1"/>
    <row r="28852" ht="20" customHeight="1"/>
    <row r="28853" ht="20" customHeight="1"/>
    <row r="28854" ht="20" customHeight="1"/>
    <row r="28855" ht="20" customHeight="1"/>
    <row r="28856" ht="20" customHeight="1"/>
    <row r="28857" ht="20" customHeight="1"/>
    <row r="28858" ht="20" customHeight="1"/>
    <row r="28859" ht="20" customHeight="1"/>
    <row r="28860" ht="20" customHeight="1"/>
    <row r="28861" ht="20" customHeight="1"/>
    <row r="28862" ht="20" customHeight="1"/>
    <row r="28863" ht="20" customHeight="1"/>
    <row r="28864" ht="20" customHeight="1"/>
    <row r="28865" ht="20" customHeight="1"/>
    <row r="28866" ht="20" customHeight="1"/>
    <row r="28867" ht="20" customHeight="1"/>
    <row r="28868" ht="20" customHeight="1"/>
    <row r="28869" ht="20" customHeight="1"/>
    <row r="28870" ht="20" customHeight="1"/>
    <row r="28871" ht="20" customHeight="1"/>
    <row r="28872" ht="20" customHeight="1"/>
    <row r="28873" ht="20" customHeight="1"/>
    <row r="28874" ht="20" customHeight="1"/>
    <row r="28875" ht="20" customHeight="1"/>
    <row r="28876" ht="20" customHeight="1"/>
    <row r="28877" ht="20" customHeight="1"/>
    <row r="28878" ht="20" customHeight="1"/>
    <row r="28879" ht="20" customHeight="1"/>
    <row r="28880" ht="20" customHeight="1"/>
    <row r="28881" ht="20" customHeight="1"/>
    <row r="28882" ht="20" customHeight="1"/>
    <row r="28883" ht="20" customHeight="1"/>
    <row r="28884" ht="20" customHeight="1"/>
    <row r="28885" ht="20" customHeight="1"/>
    <row r="28886" ht="20" customHeight="1"/>
    <row r="28887" ht="20" customHeight="1"/>
    <row r="28888" ht="20" customHeight="1"/>
    <row r="28889" ht="20" customHeight="1"/>
    <row r="28890" ht="20" customHeight="1"/>
    <row r="28891" ht="20" customHeight="1"/>
    <row r="28892" ht="20" customHeight="1"/>
    <row r="28893" ht="20" customHeight="1"/>
    <row r="28894" ht="20" customHeight="1"/>
    <row r="28895" ht="20" customHeight="1"/>
    <row r="28896" ht="20" customHeight="1"/>
    <row r="28897" ht="20" customHeight="1"/>
    <row r="28898" ht="20" customHeight="1"/>
    <row r="28899" ht="20" customHeight="1"/>
    <row r="28900" ht="20" customHeight="1"/>
    <row r="28901" ht="20" customHeight="1"/>
    <row r="28902" ht="20" customHeight="1"/>
    <row r="28903" ht="20" customHeight="1"/>
    <row r="28904" ht="20" customHeight="1"/>
    <row r="28905" ht="20" customHeight="1"/>
    <row r="28906" ht="20" customHeight="1"/>
    <row r="28907" ht="20" customHeight="1"/>
    <row r="28908" ht="20" customHeight="1"/>
    <row r="28909" ht="20" customHeight="1"/>
    <row r="28910" ht="20" customHeight="1"/>
    <row r="28911" ht="20" customHeight="1"/>
    <row r="28912" ht="20" customHeight="1"/>
    <row r="28913" ht="20" customHeight="1"/>
    <row r="28914" ht="20" customHeight="1"/>
    <row r="28915" ht="20" customHeight="1"/>
    <row r="28916" ht="20" customHeight="1"/>
    <row r="28917" ht="20" customHeight="1"/>
    <row r="28918" ht="20" customHeight="1"/>
    <row r="28919" ht="20" customHeight="1"/>
    <row r="28920" ht="20" customHeight="1"/>
    <row r="28921" ht="20" customHeight="1"/>
    <row r="28922" ht="20" customHeight="1"/>
    <row r="28923" ht="20" customHeight="1"/>
    <row r="28924" ht="20" customHeight="1"/>
    <row r="28925" ht="20" customHeight="1"/>
    <row r="28926" ht="20" customHeight="1"/>
    <row r="28927" ht="20" customHeight="1"/>
    <row r="28928" ht="20" customHeight="1"/>
    <row r="28929" ht="20" customHeight="1"/>
    <row r="28930" ht="20" customHeight="1"/>
    <row r="28931" ht="20" customHeight="1"/>
    <row r="28932" ht="20" customHeight="1"/>
    <row r="28933" ht="20" customHeight="1"/>
    <row r="28934" ht="20" customHeight="1"/>
    <row r="28935" ht="20" customHeight="1"/>
    <row r="28936" ht="20" customHeight="1"/>
    <row r="28937" ht="20" customHeight="1"/>
    <row r="28938" ht="20" customHeight="1"/>
    <row r="28939" ht="20" customHeight="1"/>
    <row r="28940" ht="20" customHeight="1"/>
    <row r="28941" ht="20" customHeight="1"/>
    <row r="28942" ht="20" customHeight="1"/>
    <row r="28943" ht="20" customHeight="1"/>
    <row r="28944" ht="20" customHeight="1"/>
    <row r="28945" ht="20" customHeight="1"/>
    <row r="28946" ht="20" customHeight="1"/>
    <row r="28947" ht="20" customHeight="1"/>
    <row r="28948" ht="20" customHeight="1"/>
    <row r="28949" ht="20" customHeight="1"/>
    <row r="28950" ht="20" customHeight="1"/>
    <row r="28951" ht="20" customHeight="1"/>
    <row r="28952" ht="20" customHeight="1"/>
    <row r="28953" ht="20" customHeight="1"/>
    <row r="28954" ht="20" customHeight="1"/>
    <row r="28955" ht="20" customHeight="1"/>
    <row r="28956" ht="20" customHeight="1"/>
    <row r="28957" ht="20" customHeight="1"/>
    <row r="28958" ht="20" customHeight="1"/>
    <row r="28959" ht="20" customHeight="1"/>
    <row r="28960" ht="20" customHeight="1"/>
    <row r="28961" ht="20" customHeight="1"/>
    <row r="28962" ht="20" customHeight="1"/>
    <row r="28963" ht="20" customHeight="1"/>
    <row r="28964" ht="20" customHeight="1"/>
    <row r="28965" ht="20" customHeight="1"/>
    <row r="28966" ht="20" customHeight="1"/>
    <row r="28967" ht="20" customHeight="1"/>
    <row r="28968" ht="20" customHeight="1"/>
    <row r="28969" ht="20" customHeight="1"/>
    <row r="28970" ht="20" customHeight="1"/>
    <row r="28971" ht="20" customHeight="1"/>
    <row r="28972" ht="20" customHeight="1"/>
    <row r="28973" ht="20" customHeight="1"/>
    <row r="28974" ht="20" customHeight="1"/>
    <row r="28975" ht="20" customHeight="1"/>
    <row r="28976" ht="20" customHeight="1"/>
    <row r="28977" ht="20" customHeight="1"/>
    <row r="28978" ht="20" customHeight="1"/>
    <row r="28979" ht="20" customHeight="1"/>
    <row r="28980" ht="20" customHeight="1"/>
    <row r="28981" ht="20" customHeight="1"/>
    <row r="28982" ht="20" customHeight="1"/>
    <row r="28983" ht="20" customHeight="1"/>
    <row r="28984" ht="20" customHeight="1"/>
    <row r="28985" ht="20" customHeight="1"/>
    <row r="28986" ht="20" customHeight="1"/>
    <row r="28987" ht="20" customHeight="1"/>
    <row r="28988" ht="20" customHeight="1"/>
    <row r="28989" ht="20" customHeight="1"/>
    <row r="28990" ht="20" customHeight="1"/>
    <row r="28991" ht="20" customHeight="1"/>
    <row r="28992" ht="20" customHeight="1"/>
    <row r="28993" ht="20" customHeight="1"/>
    <row r="28994" ht="20" customHeight="1"/>
    <row r="28995" ht="20" customHeight="1"/>
    <row r="28996" ht="20" customHeight="1"/>
    <row r="28997" ht="20" customHeight="1"/>
    <row r="28998" ht="20" customHeight="1"/>
    <row r="28999" ht="20" customHeight="1"/>
    <row r="29000" ht="20" customHeight="1"/>
    <row r="29001" ht="20" customHeight="1"/>
    <row r="29002" ht="20" customHeight="1"/>
    <row r="29003" ht="20" customHeight="1"/>
    <row r="29004" ht="20" customHeight="1"/>
    <row r="29005" ht="20" customHeight="1"/>
    <row r="29006" ht="20" customHeight="1"/>
    <row r="29007" ht="20" customHeight="1"/>
    <row r="29008" ht="20" customHeight="1"/>
    <row r="29009" ht="20" customHeight="1"/>
    <row r="29010" ht="20" customHeight="1"/>
    <row r="29011" ht="20" customHeight="1"/>
    <row r="29012" ht="20" customHeight="1"/>
    <row r="29013" ht="20" customHeight="1"/>
    <row r="29014" ht="20" customHeight="1"/>
    <row r="29015" ht="20" customHeight="1"/>
    <row r="29016" ht="20" customHeight="1"/>
    <row r="29017" ht="20" customHeight="1"/>
    <row r="29018" ht="20" customHeight="1"/>
    <row r="29019" ht="20" customHeight="1"/>
    <row r="29020" ht="20" customHeight="1"/>
    <row r="29021" ht="20" customHeight="1"/>
    <row r="29022" ht="20" customHeight="1"/>
    <row r="29023" ht="20" customHeight="1"/>
    <row r="29024" ht="20" customHeight="1"/>
    <row r="29025" ht="20" customHeight="1"/>
    <row r="29026" ht="20" customHeight="1"/>
    <row r="29027" ht="20" customHeight="1"/>
    <row r="29028" ht="20" customHeight="1"/>
    <row r="29029" ht="20" customHeight="1"/>
    <row r="29030" ht="20" customHeight="1"/>
    <row r="29031" ht="20" customHeight="1"/>
    <row r="29032" ht="20" customHeight="1"/>
    <row r="29033" ht="20" customHeight="1"/>
    <row r="29034" ht="20" customHeight="1"/>
    <row r="29035" ht="20" customHeight="1"/>
    <row r="29036" ht="20" customHeight="1"/>
    <row r="29037" ht="20" customHeight="1"/>
    <row r="29038" ht="20" customHeight="1"/>
    <row r="29039" ht="20" customHeight="1"/>
    <row r="29040" ht="20" customHeight="1"/>
    <row r="29041" ht="20" customHeight="1"/>
    <row r="29042" ht="20" customHeight="1"/>
    <row r="29043" ht="20" customHeight="1"/>
    <row r="29044" ht="20" customHeight="1"/>
    <row r="29045" ht="20" customHeight="1"/>
    <row r="29046" ht="20" customHeight="1"/>
    <row r="29047" ht="20" customHeight="1"/>
    <row r="29048" ht="20" customHeight="1"/>
    <row r="29049" ht="20" customHeight="1"/>
    <row r="29050" ht="20" customHeight="1"/>
    <row r="29051" ht="20" customHeight="1"/>
    <row r="29052" ht="20" customHeight="1"/>
    <row r="29053" ht="20" customHeight="1"/>
    <row r="29054" ht="20" customHeight="1"/>
    <row r="29055" ht="20" customHeight="1"/>
    <row r="29056" ht="20" customHeight="1"/>
    <row r="29057" ht="20" customHeight="1"/>
    <row r="29058" ht="20" customHeight="1"/>
    <row r="29059" ht="20" customHeight="1"/>
    <row r="29060" ht="20" customHeight="1"/>
    <row r="29061" ht="20" customHeight="1"/>
    <row r="29062" ht="20" customHeight="1"/>
    <row r="29063" ht="20" customHeight="1"/>
    <row r="29064" ht="20" customHeight="1"/>
    <row r="29065" ht="20" customHeight="1"/>
    <row r="29066" ht="20" customHeight="1"/>
    <row r="29067" ht="20" customHeight="1"/>
    <row r="29068" ht="20" customHeight="1"/>
    <row r="29069" ht="20" customHeight="1"/>
    <row r="29070" ht="20" customHeight="1"/>
    <row r="29071" ht="20" customHeight="1"/>
    <row r="29072" ht="20" customHeight="1"/>
    <row r="29073" ht="20" customHeight="1"/>
    <row r="29074" ht="20" customHeight="1"/>
    <row r="29075" ht="20" customHeight="1"/>
    <row r="29076" ht="20" customHeight="1"/>
    <row r="29077" ht="20" customHeight="1"/>
    <row r="29078" ht="20" customHeight="1"/>
    <row r="29079" ht="20" customHeight="1"/>
    <row r="29080" ht="20" customHeight="1"/>
    <row r="29081" ht="20" customHeight="1"/>
    <row r="29082" ht="20" customHeight="1"/>
    <row r="29083" ht="20" customHeight="1"/>
    <row r="29084" ht="20" customHeight="1"/>
    <row r="29085" ht="20" customHeight="1"/>
    <row r="29086" ht="20" customHeight="1"/>
    <row r="29087" ht="20" customHeight="1"/>
    <row r="29088" ht="20" customHeight="1"/>
    <row r="29089" ht="20" customHeight="1"/>
    <row r="29090" ht="20" customHeight="1"/>
    <row r="29091" ht="20" customHeight="1"/>
    <row r="29092" ht="20" customHeight="1"/>
    <row r="29093" ht="20" customHeight="1"/>
    <row r="29094" ht="20" customHeight="1"/>
    <row r="29095" ht="20" customHeight="1"/>
    <row r="29096" ht="20" customHeight="1"/>
    <row r="29097" ht="20" customHeight="1"/>
    <row r="29098" ht="20" customHeight="1"/>
    <row r="29099" ht="20" customHeight="1"/>
    <row r="29100" ht="20" customHeight="1"/>
    <row r="29101" ht="20" customHeight="1"/>
    <row r="29102" ht="20" customHeight="1"/>
    <row r="29103" ht="20" customHeight="1"/>
    <row r="29104" ht="20" customHeight="1"/>
    <row r="29105" ht="20" customHeight="1"/>
    <row r="29106" ht="20" customHeight="1"/>
    <row r="29107" ht="20" customHeight="1"/>
    <row r="29108" ht="20" customHeight="1"/>
    <row r="29109" ht="20" customHeight="1"/>
    <row r="29110" ht="20" customHeight="1"/>
    <row r="29111" ht="20" customHeight="1"/>
    <row r="29112" ht="20" customHeight="1"/>
    <row r="29113" ht="20" customHeight="1"/>
    <row r="29114" ht="20" customHeight="1"/>
    <row r="29115" ht="20" customHeight="1"/>
    <row r="29116" ht="20" customHeight="1"/>
    <row r="29117" ht="20" customHeight="1"/>
    <row r="29118" ht="20" customHeight="1"/>
    <row r="29119" ht="20" customHeight="1"/>
    <row r="29120" ht="20" customHeight="1"/>
    <row r="29121" ht="20" customHeight="1"/>
    <row r="29122" ht="20" customHeight="1"/>
    <row r="29123" ht="20" customHeight="1"/>
    <row r="29124" ht="20" customHeight="1"/>
    <row r="29125" ht="20" customHeight="1"/>
    <row r="29126" ht="20" customHeight="1"/>
    <row r="29127" ht="20" customHeight="1"/>
    <row r="29128" ht="20" customHeight="1"/>
    <row r="29129" ht="20" customHeight="1"/>
    <row r="29130" ht="20" customHeight="1"/>
    <row r="29131" ht="20" customHeight="1"/>
    <row r="29132" ht="20" customHeight="1"/>
    <row r="29133" ht="20" customHeight="1"/>
    <row r="29134" ht="20" customHeight="1"/>
    <row r="29135" ht="20" customHeight="1"/>
    <row r="29136" ht="20" customHeight="1"/>
    <row r="29137" ht="20" customHeight="1"/>
    <row r="29138" ht="20" customHeight="1"/>
    <row r="29139" ht="20" customHeight="1"/>
    <row r="29140" ht="20" customHeight="1"/>
    <row r="29141" ht="20" customHeight="1"/>
    <row r="29142" ht="20" customHeight="1"/>
    <row r="29143" ht="20" customHeight="1"/>
    <row r="29144" ht="20" customHeight="1"/>
    <row r="29145" ht="20" customHeight="1"/>
    <row r="29146" ht="20" customHeight="1"/>
    <row r="29147" ht="20" customHeight="1"/>
    <row r="29148" ht="20" customHeight="1"/>
    <row r="29149" ht="20" customHeight="1"/>
    <row r="29150" ht="20" customHeight="1"/>
    <row r="29151" ht="20" customHeight="1"/>
    <row r="29152" ht="20" customHeight="1"/>
    <row r="29153" ht="20" customHeight="1"/>
    <row r="29154" ht="20" customHeight="1"/>
    <row r="29155" ht="20" customHeight="1"/>
    <row r="29156" ht="20" customHeight="1"/>
    <row r="29157" ht="20" customHeight="1"/>
    <row r="29158" ht="20" customHeight="1"/>
    <row r="29159" ht="20" customHeight="1"/>
    <row r="29160" ht="20" customHeight="1"/>
    <row r="29161" ht="20" customHeight="1"/>
    <row r="29162" ht="20" customHeight="1"/>
    <row r="29163" ht="20" customHeight="1"/>
    <row r="29164" ht="20" customHeight="1"/>
    <row r="29165" ht="20" customHeight="1"/>
    <row r="29166" ht="20" customHeight="1"/>
    <row r="29167" ht="20" customHeight="1"/>
    <row r="29168" ht="20" customHeight="1"/>
    <row r="29169" ht="20" customHeight="1"/>
    <row r="29170" ht="20" customHeight="1"/>
    <row r="29171" ht="20" customHeight="1"/>
    <row r="29172" ht="20" customHeight="1"/>
    <row r="29173" ht="20" customHeight="1"/>
    <row r="29174" ht="20" customHeight="1"/>
    <row r="29175" ht="20" customHeight="1"/>
    <row r="29176" ht="20" customHeight="1"/>
    <row r="29177" ht="20" customHeight="1"/>
    <row r="29178" ht="20" customHeight="1"/>
    <row r="29179" ht="20" customHeight="1"/>
    <row r="29180" ht="20" customHeight="1"/>
    <row r="29181" ht="20" customHeight="1"/>
    <row r="29182" ht="20" customHeight="1"/>
    <row r="29183" ht="20" customHeight="1"/>
    <row r="29184" ht="20" customHeight="1"/>
    <row r="29185" ht="20" customHeight="1"/>
    <row r="29186" ht="20" customHeight="1"/>
    <row r="29187" ht="20" customHeight="1"/>
    <row r="29188" ht="20" customHeight="1"/>
    <row r="29189" ht="20" customHeight="1"/>
    <row r="29190" ht="20" customHeight="1"/>
    <row r="29191" ht="20" customHeight="1"/>
    <row r="29192" ht="20" customHeight="1"/>
    <row r="29193" ht="20" customHeight="1"/>
    <row r="29194" ht="20" customHeight="1"/>
    <row r="29195" ht="20" customHeight="1"/>
    <row r="29196" ht="20" customHeight="1"/>
    <row r="29197" ht="20" customHeight="1"/>
    <row r="29198" ht="20" customHeight="1"/>
    <row r="29199" ht="20" customHeight="1"/>
    <row r="29200" ht="20" customHeight="1"/>
    <row r="29201" ht="20" customHeight="1"/>
    <row r="29202" ht="20" customHeight="1"/>
    <row r="29203" ht="20" customHeight="1"/>
    <row r="29204" ht="20" customHeight="1"/>
    <row r="29205" ht="20" customHeight="1"/>
    <row r="29206" ht="20" customHeight="1"/>
    <row r="29207" ht="20" customHeight="1"/>
    <row r="29208" ht="20" customHeight="1"/>
    <row r="29209" ht="20" customHeight="1"/>
    <row r="29210" ht="20" customHeight="1"/>
    <row r="29211" ht="20" customHeight="1"/>
    <row r="29212" ht="20" customHeight="1"/>
    <row r="29213" ht="20" customHeight="1"/>
    <row r="29214" ht="20" customHeight="1"/>
    <row r="29215" ht="20" customHeight="1"/>
    <row r="29216" ht="20" customHeight="1"/>
    <row r="29217" ht="20" customHeight="1"/>
    <row r="29218" ht="20" customHeight="1"/>
    <row r="29219" ht="20" customHeight="1"/>
    <row r="29220" ht="20" customHeight="1"/>
    <row r="29221" ht="20" customHeight="1"/>
    <row r="29222" ht="20" customHeight="1"/>
    <row r="29223" ht="20" customHeight="1"/>
    <row r="29224" ht="20" customHeight="1"/>
    <row r="29225" ht="20" customHeight="1"/>
    <row r="29226" ht="20" customHeight="1"/>
    <row r="29227" ht="20" customHeight="1"/>
    <row r="29228" ht="20" customHeight="1"/>
    <row r="29229" ht="20" customHeight="1"/>
    <row r="29230" ht="20" customHeight="1"/>
    <row r="29231" ht="20" customHeight="1"/>
    <row r="29232" ht="20" customHeight="1"/>
    <row r="29233" ht="20" customHeight="1"/>
    <row r="29234" ht="20" customHeight="1"/>
    <row r="29235" ht="20" customHeight="1"/>
    <row r="29236" ht="20" customHeight="1"/>
    <row r="29237" ht="20" customHeight="1"/>
    <row r="29238" ht="20" customHeight="1"/>
    <row r="29239" ht="20" customHeight="1"/>
    <row r="29240" ht="20" customHeight="1"/>
    <row r="29241" ht="20" customHeight="1"/>
    <row r="29242" ht="20" customHeight="1"/>
    <row r="29243" ht="20" customHeight="1"/>
    <row r="29244" ht="20" customHeight="1"/>
    <row r="29245" ht="20" customHeight="1"/>
    <row r="29246" ht="20" customHeight="1"/>
    <row r="29247" ht="20" customHeight="1"/>
    <row r="29248" ht="20" customHeight="1"/>
    <row r="29249" ht="20" customHeight="1"/>
    <row r="29250" ht="20" customHeight="1"/>
    <row r="29251" ht="20" customHeight="1"/>
    <row r="29252" ht="20" customHeight="1"/>
    <row r="29253" ht="20" customHeight="1"/>
    <row r="29254" ht="20" customHeight="1"/>
    <row r="29255" ht="20" customHeight="1"/>
    <row r="29256" ht="20" customHeight="1"/>
    <row r="29257" ht="20" customHeight="1"/>
    <row r="29258" ht="20" customHeight="1"/>
    <row r="29259" ht="20" customHeight="1"/>
    <row r="29260" ht="20" customHeight="1"/>
    <row r="29261" ht="20" customHeight="1"/>
    <row r="29262" ht="20" customHeight="1"/>
    <row r="29263" ht="20" customHeight="1"/>
    <row r="29264" ht="20" customHeight="1"/>
    <row r="29265" ht="20" customHeight="1"/>
    <row r="29266" ht="20" customHeight="1"/>
    <row r="29267" ht="20" customHeight="1"/>
    <row r="29268" ht="20" customHeight="1"/>
    <row r="29269" ht="20" customHeight="1"/>
    <row r="29270" ht="20" customHeight="1"/>
    <row r="29271" ht="20" customHeight="1"/>
    <row r="29272" ht="20" customHeight="1"/>
    <row r="29273" ht="20" customHeight="1"/>
    <row r="29274" ht="20" customHeight="1"/>
    <row r="29275" ht="20" customHeight="1"/>
    <row r="29276" ht="20" customHeight="1"/>
    <row r="29277" ht="20" customHeight="1"/>
    <row r="29278" ht="20" customHeight="1"/>
    <row r="29279" ht="20" customHeight="1"/>
    <row r="29280" ht="20" customHeight="1"/>
    <row r="29281" ht="20" customHeight="1"/>
    <row r="29282" ht="20" customHeight="1"/>
    <row r="29283" ht="20" customHeight="1"/>
    <row r="29284" ht="20" customHeight="1"/>
    <row r="29285" ht="20" customHeight="1"/>
    <row r="29286" ht="20" customHeight="1"/>
    <row r="29287" ht="20" customHeight="1"/>
    <row r="29288" ht="20" customHeight="1"/>
    <row r="29289" ht="20" customHeight="1"/>
    <row r="29290" ht="20" customHeight="1"/>
    <row r="29291" ht="20" customHeight="1"/>
    <row r="29292" ht="20" customHeight="1"/>
    <row r="29293" ht="20" customHeight="1"/>
    <row r="29294" ht="20" customHeight="1"/>
    <row r="29295" ht="20" customHeight="1"/>
    <row r="29296" ht="20" customHeight="1"/>
    <row r="29297" ht="20" customHeight="1"/>
    <row r="29298" ht="20" customHeight="1"/>
    <row r="29299" ht="20" customHeight="1"/>
    <row r="29300" ht="20" customHeight="1"/>
    <row r="29301" ht="20" customHeight="1"/>
    <row r="29302" ht="20" customHeight="1"/>
    <row r="29303" ht="20" customHeight="1"/>
    <row r="29304" ht="20" customHeight="1"/>
    <row r="29305" ht="20" customHeight="1"/>
    <row r="29306" ht="20" customHeight="1"/>
    <row r="29307" ht="20" customHeight="1"/>
    <row r="29308" ht="20" customHeight="1"/>
    <row r="29309" ht="20" customHeight="1"/>
    <row r="29310" ht="20" customHeight="1"/>
    <row r="29311" ht="20" customHeight="1"/>
    <row r="29312" ht="20" customHeight="1"/>
    <row r="29313" ht="20" customHeight="1"/>
    <row r="29314" ht="20" customHeight="1"/>
    <row r="29315" ht="20" customHeight="1"/>
    <row r="29316" ht="20" customHeight="1"/>
    <row r="29317" ht="20" customHeight="1"/>
    <row r="29318" ht="20" customHeight="1"/>
    <row r="29319" ht="20" customHeight="1"/>
    <row r="29320" ht="20" customHeight="1"/>
    <row r="29321" ht="20" customHeight="1"/>
    <row r="29322" ht="20" customHeight="1"/>
    <row r="29323" ht="20" customHeight="1"/>
    <row r="29324" ht="20" customHeight="1"/>
    <row r="29325" ht="20" customHeight="1"/>
    <row r="29326" ht="20" customHeight="1"/>
    <row r="29327" ht="20" customHeight="1"/>
    <row r="29328" ht="20" customHeight="1"/>
    <row r="29329" ht="20" customHeight="1"/>
    <row r="29330" ht="20" customHeight="1"/>
    <row r="29331" ht="20" customHeight="1"/>
    <row r="29332" ht="20" customHeight="1"/>
    <row r="29333" ht="20" customHeight="1"/>
    <row r="29334" ht="20" customHeight="1"/>
    <row r="29335" ht="20" customHeight="1"/>
    <row r="29336" ht="20" customHeight="1"/>
    <row r="29337" ht="20" customHeight="1"/>
    <row r="29338" ht="20" customHeight="1"/>
    <row r="29339" ht="20" customHeight="1"/>
    <row r="29340" ht="20" customHeight="1"/>
    <row r="29341" ht="20" customHeight="1"/>
    <row r="29342" ht="20" customHeight="1"/>
    <row r="29343" ht="20" customHeight="1"/>
    <row r="29344" ht="20" customHeight="1"/>
    <row r="29345" ht="20" customHeight="1"/>
    <row r="29346" ht="20" customHeight="1"/>
    <row r="29347" ht="20" customHeight="1"/>
    <row r="29348" ht="20" customHeight="1"/>
    <row r="29349" ht="20" customHeight="1"/>
    <row r="29350" ht="20" customHeight="1"/>
    <row r="29351" ht="20" customHeight="1"/>
    <row r="29352" ht="20" customHeight="1"/>
    <row r="29353" ht="20" customHeight="1"/>
    <row r="29354" ht="20" customHeight="1"/>
    <row r="29355" ht="20" customHeight="1"/>
    <row r="29356" ht="20" customHeight="1"/>
    <row r="29357" ht="20" customHeight="1"/>
    <row r="29358" ht="20" customHeight="1"/>
    <row r="29359" ht="20" customHeight="1"/>
    <row r="29360" ht="20" customHeight="1"/>
    <row r="29361" ht="20" customHeight="1"/>
    <row r="29362" ht="20" customHeight="1"/>
    <row r="29363" ht="20" customHeight="1"/>
    <row r="29364" ht="20" customHeight="1"/>
    <row r="29365" ht="20" customHeight="1"/>
    <row r="29366" ht="20" customHeight="1"/>
    <row r="29367" ht="20" customHeight="1"/>
    <row r="29368" ht="20" customHeight="1"/>
    <row r="29369" ht="20" customHeight="1"/>
    <row r="29370" ht="20" customHeight="1"/>
    <row r="29371" ht="20" customHeight="1"/>
    <row r="29372" ht="20" customHeight="1"/>
    <row r="29373" ht="20" customHeight="1"/>
    <row r="29374" ht="20" customHeight="1"/>
    <row r="29375" ht="20" customHeight="1"/>
    <row r="29376" ht="20" customHeight="1"/>
    <row r="29377" ht="20" customHeight="1"/>
    <row r="29378" ht="20" customHeight="1"/>
    <row r="29379" ht="20" customHeight="1"/>
    <row r="29380" ht="20" customHeight="1"/>
    <row r="29381" ht="20" customHeight="1"/>
    <row r="29382" ht="20" customHeight="1"/>
    <row r="29383" ht="20" customHeight="1"/>
    <row r="29384" ht="20" customHeight="1"/>
    <row r="29385" ht="20" customHeight="1"/>
    <row r="29386" ht="20" customHeight="1"/>
    <row r="29387" ht="20" customHeight="1"/>
    <row r="29388" ht="20" customHeight="1"/>
    <row r="29389" ht="20" customHeight="1"/>
    <row r="29390" ht="20" customHeight="1"/>
    <row r="29391" ht="20" customHeight="1"/>
    <row r="29392" ht="20" customHeight="1"/>
    <row r="29393" ht="20" customHeight="1"/>
    <row r="29394" ht="20" customHeight="1"/>
    <row r="29395" ht="20" customHeight="1"/>
    <row r="29396" ht="20" customHeight="1"/>
    <row r="29397" ht="20" customHeight="1"/>
    <row r="29398" ht="20" customHeight="1"/>
    <row r="29399" ht="20" customHeight="1"/>
    <row r="29400" ht="20" customHeight="1"/>
    <row r="29401" ht="20" customHeight="1"/>
    <row r="29402" ht="20" customHeight="1"/>
    <row r="29403" ht="20" customHeight="1"/>
    <row r="29404" ht="20" customHeight="1"/>
    <row r="29405" ht="20" customHeight="1"/>
    <row r="29406" ht="20" customHeight="1"/>
    <row r="29407" ht="20" customHeight="1"/>
    <row r="29408" ht="20" customHeight="1"/>
    <row r="29409" ht="20" customHeight="1"/>
    <row r="29410" ht="20" customHeight="1"/>
    <row r="29411" ht="20" customHeight="1"/>
    <row r="29412" ht="20" customHeight="1"/>
    <row r="29413" ht="20" customHeight="1"/>
    <row r="29414" ht="20" customHeight="1"/>
    <row r="29415" ht="20" customHeight="1"/>
    <row r="29416" ht="20" customHeight="1"/>
    <row r="29417" ht="20" customHeight="1"/>
    <row r="29418" ht="20" customHeight="1"/>
    <row r="29419" ht="20" customHeight="1"/>
    <row r="29420" ht="20" customHeight="1"/>
    <row r="29421" ht="20" customHeight="1"/>
    <row r="29422" ht="20" customHeight="1"/>
    <row r="29423" ht="20" customHeight="1"/>
    <row r="29424" ht="20" customHeight="1"/>
    <row r="29425" ht="20" customHeight="1"/>
    <row r="29426" ht="20" customHeight="1"/>
    <row r="29427" ht="20" customHeight="1"/>
    <row r="29428" ht="20" customHeight="1"/>
    <row r="29429" ht="20" customHeight="1"/>
    <row r="29430" ht="20" customHeight="1"/>
    <row r="29431" ht="20" customHeight="1"/>
    <row r="29432" ht="20" customHeight="1"/>
    <row r="29433" ht="20" customHeight="1"/>
    <row r="29434" ht="20" customHeight="1"/>
    <row r="29435" ht="20" customHeight="1"/>
    <row r="29436" ht="20" customHeight="1"/>
    <row r="29437" ht="20" customHeight="1"/>
    <row r="29438" ht="20" customHeight="1"/>
    <row r="29439" ht="20" customHeight="1"/>
    <row r="29440" ht="20" customHeight="1"/>
    <row r="29441" ht="20" customHeight="1"/>
    <row r="29442" ht="20" customHeight="1"/>
    <row r="29443" ht="20" customHeight="1"/>
    <row r="29444" ht="20" customHeight="1"/>
    <row r="29445" ht="20" customHeight="1"/>
    <row r="29446" ht="20" customHeight="1"/>
    <row r="29447" ht="20" customHeight="1"/>
    <row r="29448" ht="20" customHeight="1"/>
    <row r="29449" ht="20" customHeight="1"/>
    <row r="29450" ht="20" customHeight="1"/>
    <row r="29451" ht="20" customHeight="1"/>
    <row r="29452" ht="20" customHeight="1"/>
    <row r="29453" ht="20" customHeight="1"/>
    <row r="29454" ht="20" customHeight="1"/>
    <row r="29455" ht="20" customHeight="1"/>
    <row r="29456" ht="20" customHeight="1"/>
    <row r="29457" ht="20" customHeight="1"/>
    <row r="29458" ht="20" customHeight="1"/>
    <row r="29459" ht="20" customHeight="1"/>
    <row r="29460" ht="20" customHeight="1"/>
    <row r="29461" ht="20" customHeight="1"/>
    <row r="29462" ht="20" customHeight="1"/>
    <row r="29463" ht="20" customHeight="1"/>
    <row r="29464" ht="20" customHeight="1"/>
    <row r="29465" ht="20" customHeight="1"/>
    <row r="29466" ht="20" customHeight="1"/>
    <row r="29467" ht="20" customHeight="1"/>
    <row r="29468" ht="20" customHeight="1"/>
    <row r="29469" ht="20" customHeight="1"/>
    <row r="29470" ht="20" customHeight="1"/>
    <row r="29471" ht="20" customHeight="1"/>
    <row r="29472" ht="20" customHeight="1"/>
    <row r="29473" ht="20" customHeight="1"/>
    <row r="29474" ht="20" customHeight="1"/>
    <row r="29475" ht="20" customHeight="1"/>
    <row r="29476" ht="20" customHeight="1"/>
    <row r="29477" ht="20" customHeight="1"/>
    <row r="29478" ht="20" customHeight="1"/>
    <row r="29479" ht="20" customHeight="1"/>
    <row r="29480" ht="20" customHeight="1"/>
    <row r="29481" ht="20" customHeight="1"/>
    <row r="29482" ht="20" customHeight="1"/>
    <row r="29483" ht="20" customHeight="1"/>
    <row r="29484" ht="20" customHeight="1"/>
    <row r="29485" ht="20" customHeight="1"/>
    <row r="29486" ht="20" customHeight="1"/>
    <row r="29487" ht="20" customHeight="1"/>
    <row r="29488" ht="20" customHeight="1"/>
    <row r="29489" ht="20" customHeight="1"/>
    <row r="29490" ht="20" customHeight="1"/>
    <row r="29491" ht="20" customHeight="1"/>
    <row r="29492" ht="20" customHeight="1"/>
    <row r="29493" ht="20" customHeight="1"/>
    <row r="29494" ht="20" customHeight="1"/>
    <row r="29495" ht="20" customHeight="1"/>
    <row r="29496" ht="20" customHeight="1"/>
    <row r="29497" ht="20" customHeight="1"/>
    <row r="29498" ht="20" customHeight="1"/>
    <row r="29499" ht="20" customHeight="1"/>
    <row r="29500" ht="20" customHeight="1"/>
    <row r="29501" ht="20" customHeight="1"/>
    <row r="29502" ht="20" customHeight="1"/>
    <row r="29503" ht="20" customHeight="1"/>
    <row r="29504" ht="20" customHeight="1"/>
    <row r="29505" ht="20" customHeight="1"/>
    <row r="29506" ht="20" customHeight="1"/>
    <row r="29507" ht="20" customHeight="1"/>
    <row r="29508" ht="20" customHeight="1"/>
    <row r="29509" ht="20" customHeight="1"/>
    <row r="29510" ht="20" customHeight="1"/>
    <row r="29511" ht="20" customHeight="1"/>
    <row r="29512" ht="20" customHeight="1"/>
    <row r="29513" ht="20" customHeight="1"/>
    <row r="29514" ht="20" customHeight="1"/>
    <row r="29515" ht="20" customHeight="1"/>
    <row r="29516" ht="20" customHeight="1"/>
    <row r="29517" ht="20" customHeight="1"/>
    <row r="29518" ht="20" customHeight="1"/>
    <row r="29519" ht="20" customHeight="1"/>
    <row r="29520" ht="20" customHeight="1"/>
    <row r="29521" ht="20" customHeight="1"/>
    <row r="29522" ht="20" customHeight="1"/>
    <row r="29523" ht="20" customHeight="1"/>
    <row r="29524" ht="20" customHeight="1"/>
    <row r="29525" ht="20" customHeight="1"/>
    <row r="29526" ht="20" customHeight="1"/>
    <row r="29527" ht="20" customHeight="1"/>
    <row r="29528" ht="20" customHeight="1"/>
    <row r="29529" ht="20" customHeight="1"/>
    <row r="29530" ht="20" customHeight="1"/>
    <row r="29531" ht="20" customHeight="1"/>
    <row r="29532" ht="20" customHeight="1"/>
    <row r="29533" ht="20" customHeight="1"/>
    <row r="29534" ht="20" customHeight="1"/>
    <row r="29535" ht="20" customHeight="1"/>
    <row r="29536" ht="20" customHeight="1"/>
    <row r="29537" ht="20" customHeight="1"/>
    <row r="29538" ht="20" customHeight="1"/>
    <row r="29539" ht="20" customHeight="1"/>
    <row r="29540" ht="20" customHeight="1"/>
    <row r="29541" ht="20" customHeight="1"/>
    <row r="29542" ht="20" customHeight="1"/>
    <row r="29543" ht="20" customHeight="1"/>
    <row r="29544" ht="20" customHeight="1"/>
    <row r="29545" ht="20" customHeight="1"/>
    <row r="29546" ht="20" customHeight="1"/>
    <row r="29547" ht="20" customHeight="1"/>
    <row r="29548" ht="20" customHeight="1"/>
    <row r="29549" ht="20" customHeight="1"/>
    <row r="29550" ht="20" customHeight="1"/>
    <row r="29551" ht="20" customHeight="1"/>
    <row r="29552" ht="20" customHeight="1"/>
    <row r="29553" ht="20" customHeight="1"/>
    <row r="29554" ht="20" customHeight="1"/>
    <row r="29555" ht="20" customHeight="1"/>
    <row r="29556" ht="20" customHeight="1"/>
    <row r="29557" ht="20" customHeight="1"/>
    <row r="29558" ht="20" customHeight="1"/>
    <row r="29559" ht="20" customHeight="1"/>
    <row r="29560" ht="20" customHeight="1"/>
    <row r="29561" ht="20" customHeight="1"/>
    <row r="29562" ht="20" customHeight="1"/>
    <row r="29563" ht="20" customHeight="1"/>
    <row r="29564" ht="20" customHeight="1"/>
    <row r="29565" ht="20" customHeight="1"/>
    <row r="29566" ht="20" customHeight="1"/>
    <row r="29567" ht="20" customHeight="1"/>
    <row r="29568" ht="20" customHeight="1"/>
    <row r="29569" ht="20" customHeight="1"/>
    <row r="29570" ht="20" customHeight="1"/>
    <row r="29571" ht="20" customHeight="1"/>
    <row r="29572" ht="20" customHeight="1"/>
    <row r="29573" ht="20" customHeight="1"/>
    <row r="29574" ht="20" customHeight="1"/>
    <row r="29575" ht="20" customHeight="1"/>
    <row r="29576" ht="20" customHeight="1"/>
    <row r="29577" ht="20" customHeight="1"/>
    <row r="29578" ht="20" customHeight="1"/>
    <row r="29579" ht="20" customHeight="1"/>
    <row r="29580" ht="20" customHeight="1"/>
    <row r="29581" ht="20" customHeight="1"/>
    <row r="29582" ht="20" customHeight="1"/>
    <row r="29583" ht="20" customHeight="1"/>
    <row r="29584" ht="20" customHeight="1"/>
    <row r="29585" ht="20" customHeight="1"/>
    <row r="29586" ht="20" customHeight="1"/>
    <row r="29587" ht="20" customHeight="1"/>
    <row r="29588" ht="20" customHeight="1"/>
    <row r="29589" ht="20" customHeight="1"/>
    <row r="29590" ht="20" customHeight="1"/>
    <row r="29591" ht="20" customHeight="1"/>
    <row r="29592" ht="20" customHeight="1"/>
    <row r="29593" ht="20" customHeight="1"/>
    <row r="29594" ht="20" customHeight="1"/>
    <row r="29595" ht="20" customHeight="1"/>
    <row r="29596" ht="20" customHeight="1"/>
    <row r="29597" ht="20" customHeight="1"/>
    <row r="29598" ht="20" customHeight="1"/>
    <row r="29599" ht="20" customHeight="1"/>
    <row r="29600" ht="20" customHeight="1"/>
    <row r="29601" ht="20" customHeight="1"/>
    <row r="29602" ht="20" customHeight="1"/>
    <row r="29603" ht="20" customHeight="1"/>
    <row r="29604" ht="20" customHeight="1"/>
    <row r="29605" ht="20" customHeight="1"/>
    <row r="29606" ht="20" customHeight="1"/>
    <row r="29607" ht="20" customHeight="1"/>
    <row r="29608" ht="20" customHeight="1"/>
    <row r="29609" ht="20" customHeight="1"/>
    <row r="29610" ht="20" customHeight="1"/>
    <row r="29611" ht="20" customHeight="1"/>
    <row r="29612" ht="20" customHeight="1"/>
    <row r="29613" ht="20" customHeight="1"/>
    <row r="29614" ht="20" customHeight="1"/>
    <row r="29615" ht="20" customHeight="1"/>
    <row r="29616" ht="20" customHeight="1"/>
    <row r="29617" ht="20" customHeight="1"/>
    <row r="29618" ht="20" customHeight="1"/>
    <row r="29619" ht="20" customHeight="1"/>
    <row r="29620" ht="20" customHeight="1"/>
    <row r="29621" ht="20" customHeight="1"/>
    <row r="29622" ht="20" customHeight="1"/>
    <row r="29623" ht="20" customHeight="1"/>
    <row r="29624" ht="20" customHeight="1"/>
    <row r="29625" ht="20" customHeight="1"/>
    <row r="29626" ht="20" customHeight="1"/>
    <row r="29627" ht="20" customHeight="1"/>
    <row r="29628" ht="20" customHeight="1"/>
    <row r="29629" ht="20" customHeight="1"/>
    <row r="29630" ht="20" customHeight="1"/>
    <row r="29631" ht="20" customHeight="1"/>
    <row r="29632" ht="20" customHeight="1"/>
    <row r="29633" ht="20" customHeight="1"/>
    <row r="29634" ht="20" customHeight="1"/>
    <row r="29635" ht="20" customHeight="1"/>
    <row r="29636" ht="20" customHeight="1"/>
    <row r="29637" ht="20" customHeight="1"/>
    <row r="29638" ht="20" customHeight="1"/>
    <row r="29639" ht="20" customHeight="1"/>
    <row r="29640" ht="20" customHeight="1"/>
    <row r="29641" ht="20" customHeight="1"/>
    <row r="29642" ht="20" customHeight="1"/>
    <row r="29643" ht="20" customHeight="1"/>
    <row r="29644" ht="20" customHeight="1"/>
    <row r="29645" ht="20" customHeight="1"/>
    <row r="29646" ht="20" customHeight="1"/>
    <row r="29647" ht="20" customHeight="1"/>
    <row r="29648" ht="20" customHeight="1"/>
    <row r="29649" ht="20" customHeight="1"/>
    <row r="29650" ht="20" customHeight="1"/>
    <row r="29651" ht="20" customHeight="1"/>
    <row r="29652" ht="20" customHeight="1"/>
    <row r="29653" ht="20" customHeight="1"/>
    <row r="29654" ht="20" customHeight="1"/>
    <row r="29655" ht="20" customHeight="1"/>
    <row r="29656" ht="20" customHeight="1"/>
    <row r="29657" ht="20" customHeight="1"/>
    <row r="29658" ht="20" customHeight="1"/>
    <row r="29659" ht="20" customHeight="1"/>
    <row r="29660" ht="20" customHeight="1"/>
    <row r="29661" ht="20" customHeight="1"/>
    <row r="29662" ht="20" customHeight="1"/>
    <row r="29663" ht="20" customHeight="1"/>
    <row r="29664" ht="20" customHeight="1"/>
    <row r="29665" ht="20" customHeight="1"/>
    <row r="29666" ht="20" customHeight="1"/>
    <row r="29667" ht="20" customHeight="1"/>
    <row r="29668" ht="20" customHeight="1"/>
    <row r="29669" ht="20" customHeight="1"/>
    <row r="29670" ht="20" customHeight="1"/>
    <row r="29671" ht="20" customHeight="1"/>
    <row r="29672" ht="20" customHeight="1"/>
    <row r="29673" ht="20" customHeight="1"/>
    <row r="29674" ht="20" customHeight="1"/>
    <row r="29675" ht="20" customHeight="1"/>
    <row r="29676" ht="20" customHeight="1"/>
    <row r="29677" ht="20" customHeight="1"/>
    <row r="29678" ht="20" customHeight="1"/>
    <row r="29679" ht="20" customHeight="1"/>
    <row r="29680" ht="20" customHeight="1"/>
    <row r="29681" ht="20" customHeight="1"/>
    <row r="29682" ht="20" customHeight="1"/>
    <row r="29683" ht="20" customHeight="1"/>
    <row r="29684" ht="20" customHeight="1"/>
    <row r="29685" ht="20" customHeight="1"/>
    <row r="29686" ht="20" customHeight="1"/>
    <row r="29687" ht="20" customHeight="1"/>
    <row r="29688" ht="20" customHeight="1"/>
    <row r="29689" ht="20" customHeight="1"/>
    <row r="29690" ht="20" customHeight="1"/>
    <row r="29691" ht="20" customHeight="1"/>
    <row r="29692" ht="20" customHeight="1"/>
    <row r="29693" ht="20" customHeight="1"/>
    <row r="29694" ht="20" customHeight="1"/>
    <row r="29695" ht="20" customHeight="1"/>
    <row r="29696" ht="20" customHeight="1"/>
    <row r="29697" ht="20" customHeight="1"/>
    <row r="29698" ht="20" customHeight="1"/>
    <row r="29699" ht="20" customHeight="1"/>
    <row r="29700" ht="20" customHeight="1"/>
    <row r="29701" ht="20" customHeight="1"/>
    <row r="29702" ht="20" customHeight="1"/>
    <row r="29703" ht="20" customHeight="1"/>
    <row r="29704" ht="20" customHeight="1"/>
    <row r="29705" ht="20" customHeight="1"/>
    <row r="29706" ht="20" customHeight="1"/>
    <row r="29707" ht="20" customHeight="1"/>
    <row r="29708" ht="20" customHeight="1"/>
    <row r="29709" ht="20" customHeight="1"/>
    <row r="29710" ht="20" customHeight="1"/>
    <row r="29711" ht="20" customHeight="1"/>
    <row r="29712" ht="20" customHeight="1"/>
    <row r="29713" ht="20" customHeight="1"/>
    <row r="29714" ht="20" customHeight="1"/>
    <row r="29715" ht="20" customHeight="1"/>
    <row r="29716" ht="20" customHeight="1"/>
    <row r="29717" ht="20" customHeight="1"/>
    <row r="29718" ht="20" customHeight="1"/>
    <row r="29719" ht="20" customHeight="1"/>
    <row r="29720" ht="20" customHeight="1"/>
    <row r="29721" ht="20" customHeight="1"/>
    <row r="29722" ht="20" customHeight="1"/>
    <row r="29723" ht="20" customHeight="1"/>
    <row r="29724" ht="20" customHeight="1"/>
    <row r="29725" ht="20" customHeight="1"/>
    <row r="29726" ht="20" customHeight="1"/>
    <row r="29727" ht="20" customHeight="1"/>
    <row r="29728" ht="20" customHeight="1"/>
    <row r="29729" ht="20" customHeight="1"/>
    <row r="29730" ht="20" customHeight="1"/>
    <row r="29731" ht="20" customHeight="1"/>
    <row r="29732" ht="20" customHeight="1"/>
    <row r="29733" ht="20" customHeight="1"/>
    <row r="29734" ht="20" customHeight="1"/>
    <row r="29735" ht="20" customHeight="1"/>
    <row r="29736" ht="20" customHeight="1"/>
    <row r="29737" ht="20" customHeight="1"/>
    <row r="29738" ht="20" customHeight="1"/>
    <row r="29739" ht="20" customHeight="1"/>
    <row r="29740" ht="20" customHeight="1"/>
    <row r="29741" ht="20" customHeight="1"/>
    <row r="29742" ht="20" customHeight="1"/>
    <row r="29743" ht="20" customHeight="1"/>
    <row r="29744" ht="20" customHeight="1"/>
    <row r="29745" ht="20" customHeight="1"/>
    <row r="29746" ht="20" customHeight="1"/>
    <row r="29747" ht="20" customHeight="1"/>
    <row r="29748" ht="20" customHeight="1"/>
    <row r="29749" ht="20" customHeight="1"/>
    <row r="29750" ht="20" customHeight="1"/>
    <row r="29751" ht="20" customHeight="1"/>
    <row r="29752" ht="20" customHeight="1"/>
    <row r="29753" ht="20" customHeight="1"/>
    <row r="29754" ht="20" customHeight="1"/>
    <row r="29755" ht="20" customHeight="1"/>
    <row r="29756" ht="20" customHeight="1"/>
    <row r="29757" ht="20" customHeight="1"/>
    <row r="29758" ht="20" customHeight="1"/>
    <row r="29759" ht="20" customHeight="1"/>
    <row r="29760" ht="20" customHeight="1"/>
    <row r="29761" ht="20" customHeight="1"/>
    <row r="29762" ht="20" customHeight="1"/>
    <row r="29763" ht="20" customHeight="1"/>
    <row r="29764" ht="20" customHeight="1"/>
    <row r="29765" ht="20" customHeight="1"/>
    <row r="29766" ht="20" customHeight="1"/>
    <row r="29767" ht="20" customHeight="1"/>
    <row r="29768" ht="20" customHeight="1"/>
    <row r="29769" ht="20" customHeight="1"/>
    <row r="29770" ht="20" customHeight="1"/>
    <row r="29771" ht="20" customHeight="1"/>
    <row r="29772" ht="20" customHeight="1"/>
    <row r="29773" ht="20" customHeight="1"/>
    <row r="29774" ht="20" customHeight="1"/>
    <row r="29775" ht="20" customHeight="1"/>
    <row r="29776" ht="20" customHeight="1"/>
    <row r="29777" ht="20" customHeight="1"/>
    <row r="29778" ht="20" customHeight="1"/>
    <row r="29779" ht="20" customHeight="1"/>
    <row r="29780" ht="20" customHeight="1"/>
    <row r="29781" ht="20" customHeight="1"/>
    <row r="29782" ht="20" customHeight="1"/>
    <row r="29783" ht="20" customHeight="1"/>
    <row r="29784" ht="20" customHeight="1"/>
    <row r="29785" ht="20" customHeight="1"/>
    <row r="29786" ht="20" customHeight="1"/>
    <row r="29787" ht="20" customHeight="1"/>
    <row r="29788" ht="20" customHeight="1"/>
    <row r="29789" ht="20" customHeight="1"/>
    <row r="29790" ht="20" customHeight="1"/>
    <row r="29791" ht="20" customHeight="1"/>
    <row r="29792" ht="20" customHeight="1"/>
    <row r="29793" ht="20" customHeight="1"/>
    <row r="29794" ht="20" customHeight="1"/>
    <row r="29795" ht="20" customHeight="1"/>
    <row r="29796" ht="20" customHeight="1"/>
    <row r="29797" ht="20" customHeight="1"/>
    <row r="29798" ht="20" customHeight="1"/>
    <row r="29799" ht="20" customHeight="1"/>
    <row r="29800" ht="20" customHeight="1"/>
    <row r="29801" ht="20" customHeight="1"/>
    <row r="29802" ht="20" customHeight="1"/>
    <row r="29803" ht="20" customHeight="1"/>
    <row r="29804" ht="20" customHeight="1"/>
    <row r="29805" ht="20" customHeight="1"/>
    <row r="29806" ht="20" customHeight="1"/>
    <row r="29807" ht="20" customHeight="1"/>
    <row r="29808" ht="20" customHeight="1"/>
    <row r="29809" ht="20" customHeight="1"/>
    <row r="29810" ht="20" customHeight="1"/>
    <row r="29811" ht="20" customHeight="1"/>
    <row r="29812" ht="20" customHeight="1"/>
    <row r="29813" ht="20" customHeight="1"/>
    <row r="29814" ht="20" customHeight="1"/>
    <row r="29815" ht="20" customHeight="1"/>
    <row r="29816" ht="20" customHeight="1"/>
    <row r="29817" ht="20" customHeight="1"/>
    <row r="29818" ht="20" customHeight="1"/>
    <row r="29819" ht="20" customHeight="1"/>
    <row r="29820" ht="20" customHeight="1"/>
    <row r="29821" ht="20" customHeight="1"/>
    <row r="29822" ht="20" customHeight="1"/>
    <row r="29823" ht="20" customHeight="1"/>
    <row r="29824" ht="20" customHeight="1"/>
    <row r="29825" ht="20" customHeight="1"/>
    <row r="29826" ht="20" customHeight="1"/>
    <row r="29827" ht="20" customHeight="1"/>
    <row r="29828" ht="20" customHeight="1"/>
    <row r="29829" ht="20" customHeight="1"/>
    <row r="29830" ht="20" customHeight="1"/>
    <row r="29831" ht="20" customHeight="1"/>
    <row r="29832" ht="20" customHeight="1"/>
    <row r="29833" ht="20" customHeight="1"/>
    <row r="29834" ht="20" customHeight="1"/>
    <row r="29835" ht="20" customHeight="1"/>
    <row r="29836" ht="20" customHeight="1"/>
    <row r="29837" ht="20" customHeight="1"/>
    <row r="29838" ht="20" customHeight="1"/>
    <row r="29839" ht="20" customHeight="1"/>
    <row r="29840" ht="20" customHeight="1"/>
    <row r="29841" ht="20" customHeight="1"/>
    <row r="29842" ht="20" customHeight="1"/>
    <row r="29843" ht="20" customHeight="1"/>
    <row r="29844" ht="20" customHeight="1"/>
    <row r="29845" ht="20" customHeight="1"/>
    <row r="29846" ht="20" customHeight="1"/>
    <row r="29847" ht="20" customHeight="1"/>
    <row r="29848" ht="20" customHeight="1"/>
    <row r="29849" ht="20" customHeight="1"/>
    <row r="29850" ht="20" customHeight="1"/>
    <row r="29851" ht="20" customHeight="1"/>
    <row r="29852" ht="20" customHeight="1"/>
    <row r="29853" ht="20" customHeight="1"/>
    <row r="29854" ht="20" customHeight="1"/>
    <row r="29855" ht="20" customHeight="1"/>
    <row r="29856" ht="20" customHeight="1"/>
    <row r="29857" ht="20" customHeight="1"/>
    <row r="29858" ht="20" customHeight="1"/>
    <row r="29859" ht="20" customHeight="1"/>
    <row r="29860" ht="20" customHeight="1"/>
    <row r="29861" ht="20" customHeight="1"/>
    <row r="29862" ht="20" customHeight="1"/>
    <row r="29863" ht="20" customHeight="1"/>
    <row r="29864" ht="20" customHeight="1"/>
    <row r="29865" ht="20" customHeight="1"/>
    <row r="29866" ht="20" customHeight="1"/>
    <row r="29867" ht="20" customHeight="1"/>
    <row r="29868" ht="20" customHeight="1"/>
    <row r="29869" ht="20" customHeight="1"/>
    <row r="29870" ht="20" customHeight="1"/>
    <row r="29871" ht="20" customHeight="1"/>
    <row r="29872" ht="20" customHeight="1"/>
    <row r="29873" ht="20" customHeight="1"/>
    <row r="29874" ht="20" customHeight="1"/>
    <row r="29875" ht="20" customHeight="1"/>
    <row r="29876" ht="20" customHeight="1"/>
    <row r="29877" ht="20" customHeight="1"/>
    <row r="29878" ht="20" customHeight="1"/>
    <row r="29879" ht="20" customHeight="1"/>
    <row r="29880" ht="20" customHeight="1"/>
    <row r="29881" ht="20" customHeight="1"/>
    <row r="29882" ht="20" customHeight="1"/>
    <row r="29883" ht="20" customHeight="1"/>
    <row r="29884" ht="20" customHeight="1"/>
    <row r="29885" ht="20" customHeight="1"/>
    <row r="29886" ht="20" customHeight="1"/>
    <row r="29887" ht="20" customHeight="1"/>
    <row r="29888" ht="20" customHeight="1"/>
    <row r="29889" ht="20" customHeight="1"/>
    <row r="29890" ht="20" customHeight="1"/>
    <row r="29891" ht="20" customHeight="1"/>
    <row r="29892" ht="20" customHeight="1"/>
    <row r="29893" ht="20" customHeight="1"/>
    <row r="29894" ht="20" customHeight="1"/>
    <row r="29895" ht="20" customHeight="1"/>
    <row r="29896" ht="20" customHeight="1"/>
    <row r="29897" ht="20" customHeight="1"/>
    <row r="29898" ht="20" customHeight="1"/>
    <row r="29899" ht="20" customHeight="1"/>
    <row r="29900" ht="20" customHeight="1"/>
    <row r="29901" ht="20" customHeight="1"/>
    <row r="29902" ht="20" customHeight="1"/>
    <row r="29903" ht="20" customHeight="1"/>
    <row r="29904" ht="20" customHeight="1"/>
    <row r="29905" ht="20" customHeight="1"/>
    <row r="29906" ht="20" customHeight="1"/>
    <row r="29907" ht="20" customHeight="1"/>
    <row r="29908" ht="20" customHeight="1"/>
    <row r="29909" ht="20" customHeight="1"/>
    <row r="29910" ht="20" customHeight="1"/>
    <row r="29911" ht="20" customHeight="1"/>
    <row r="29912" ht="20" customHeight="1"/>
    <row r="29913" ht="20" customHeight="1"/>
    <row r="29914" ht="20" customHeight="1"/>
    <row r="29915" ht="20" customHeight="1"/>
    <row r="29916" ht="20" customHeight="1"/>
    <row r="29917" ht="20" customHeight="1"/>
    <row r="29918" ht="20" customHeight="1"/>
    <row r="29919" ht="20" customHeight="1"/>
    <row r="29920" ht="20" customHeight="1"/>
    <row r="29921" ht="20" customHeight="1"/>
    <row r="29922" ht="20" customHeight="1"/>
    <row r="29923" ht="20" customHeight="1"/>
    <row r="29924" ht="20" customHeight="1"/>
    <row r="29925" ht="20" customHeight="1"/>
    <row r="29926" ht="20" customHeight="1"/>
    <row r="29927" ht="20" customHeight="1"/>
    <row r="29928" ht="20" customHeight="1"/>
    <row r="29929" ht="20" customHeight="1"/>
    <row r="29930" ht="20" customHeight="1"/>
    <row r="29931" ht="20" customHeight="1"/>
    <row r="29932" ht="20" customHeight="1"/>
    <row r="29933" ht="20" customHeight="1"/>
    <row r="29934" ht="20" customHeight="1"/>
    <row r="29935" ht="20" customHeight="1"/>
    <row r="29936" ht="20" customHeight="1"/>
    <row r="29937" ht="20" customHeight="1"/>
    <row r="29938" ht="20" customHeight="1"/>
    <row r="29939" ht="20" customHeight="1"/>
    <row r="29940" ht="20" customHeight="1"/>
    <row r="29941" ht="20" customHeight="1"/>
    <row r="29942" ht="20" customHeight="1"/>
    <row r="29943" ht="20" customHeight="1"/>
    <row r="29944" ht="20" customHeight="1"/>
    <row r="29945" ht="20" customHeight="1"/>
    <row r="29946" ht="20" customHeight="1"/>
    <row r="29947" ht="20" customHeight="1"/>
    <row r="29948" ht="20" customHeight="1"/>
    <row r="29949" ht="20" customHeight="1"/>
    <row r="29950" ht="20" customHeight="1"/>
    <row r="29951" ht="20" customHeight="1"/>
    <row r="29952" ht="20" customHeight="1"/>
    <row r="29953" ht="20" customHeight="1"/>
    <row r="29954" ht="20" customHeight="1"/>
    <row r="29955" ht="20" customHeight="1"/>
    <row r="29956" ht="20" customHeight="1"/>
    <row r="29957" ht="20" customHeight="1"/>
    <row r="29958" ht="20" customHeight="1"/>
    <row r="29959" ht="20" customHeight="1"/>
    <row r="29960" ht="20" customHeight="1"/>
    <row r="29961" ht="20" customHeight="1"/>
    <row r="29962" ht="20" customHeight="1"/>
    <row r="29963" ht="20" customHeight="1"/>
    <row r="29964" ht="20" customHeight="1"/>
    <row r="29965" ht="20" customHeight="1"/>
    <row r="29966" ht="20" customHeight="1"/>
    <row r="29967" ht="20" customHeight="1"/>
    <row r="29968" ht="20" customHeight="1"/>
    <row r="29969" ht="20" customHeight="1"/>
    <row r="29970" ht="20" customHeight="1"/>
    <row r="29971" ht="20" customHeight="1"/>
    <row r="29972" ht="20" customHeight="1"/>
    <row r="29973" ht="20" customHeight="1"/>
    <row r="29974" ht="20" customHeight="1"/>
    <row r="29975" ht="20" customHeight="1"/>
    <row r="29976" ht="20" customHeight="1"/>
    <row r="29977" ht="20" customHeight="1"/>
    <row r="29978" ht="20" customHeight="1"/>
    <row r="29979" ht="20" customHeight="1"/>
    <row r="29980" ht="20" customHeight="1"/>
    <row r="29981" ht="20" customHeight="1"/>
    <row r="29982" ht="20" customHeight="1"/>
    <row r="29983" ht="20" customHeight="1"/>
    <row r="29984" ht="20" customHeight="1"/>
    <row r="29985" ht="20" customHeight="1"/>
    <row r="29986" ht="20" customHeight="1"/>
    <row r="29987" ht="20" customHeight="1"/>
    <row r="29988" ht="20" customHeight="1"/>
    <row r="29989" ht="20" customHeight="1"/>
    <row r="29990" ht="20" customHeight="1"/>
    <row r="29991" ht="20" customHeight="1"/>
    <row r="29992" ht="20" customHeight="1"/>
    <row r="29993" ht="20" customHeight="1"/>
    <row r="29994" ht="20" customHeight="1"/>
    <row r="29995" ht="20" customHeight="1"/>
    <row r="29996" ht="20" customHeight="1"/>
    <row r="29997" ht="20" customHeight="1"/>
    <row r="29998" ht="20" customHeight="1"/>
    <row r="29999" ht="20" customHeight="1"/>
    <row r="30000" ht="20" customHeight="1"/>
    <row r="30001" ht="20" customHeight="1"/>
    <row r="30002" ht="20" customHeight="1"/>
    <row r="30003" ht="20" customHeight="1"/>
    <row r="30004" ht="20" customHeight="1"/>
    <row r="30005" ht="20" customHeight="1"/>
    <row r="30006" ht="20" customHeight="1"/>
    <row r="30007" ht="20" customHeight="1"/>
    <row r="30008" ht="20" customHeight="1"/>
    <row r="30009" ht="20" customHeight="1"/>
    <row r="30010" ht="20" customHeight="1"/>
    <row r="30011" ht="20" customHeight="1"/>
    <row r="30012" ht="20" customHeight="1"/>
    <row r="30013" ht="20" customHeight="1"/>
    <row r="30014" ht="20" customHeight="1"/>
    <row r="30015" ht="20" customHeight="1"/>
    <row r="30016" ht="20" customHeight="1"/>
    <row r="30017" ht="20" customHeight="1"/>
    <row r="30018" ht="20" customHeight="1"/>
    <row r="30019" ht="20" customHeight="1"/>
    <row r="30020" ht="20" customHeight="1"/>
    <row r="30021" ht="20" customHeight="1"/>
    <row r="30022" ht="20" customHeight="1"/>
    <row r="30023" ht="20" customHeight="1"/>
    <row r="30024" ht="20" customHeight="1"/>
    <row r="30025" ht="20" customHeight="1"/>
    <row r="30026" ht="20" customHeight="1"/>
    <row r="30027" ht="20" customHeight="1"/>
    <row r="30028" ht="20" customHeight="1"/>
    <row r="30029" ht="20" customHeight="1"/>
    <row r="30030" ht="20" customHeight="1"/>
    <row r="30031" ht="20" customHeight="1"/>
    <row r="30032" ht="20" customHeight="1"/>
    <row r="30033" ht="20" customHeight="1"/>
    <row r="30034" ht="20" customHeight="1"/>
    <row r="30035" ht="20" customHeight="1"/>
    <row r="30036" ht="20" customHeight="1"/>
    <row r="30037" ht="20" customHeight="1"/>
    <row r="30038" ht="20" customHeight="1"/>
    <row r="30039" ht="20" customHeight="1"/>
    <row r="30040" ht="20" customHeight="1"/>
    <row r="30041" ht="20" customHeight="1"/>
    <row r="30042" ht="20" customHeight="1"/>
    <row r="30043" ht="20" customHeight="1"/>
    <row r="30044" ht="20" customHeight="1"/>
    <row r="30045" ht="20" customHeight="1"/>
    <row r="30046" ht="20" customHeight="1"/>
    <row r="30047" ht="20" customHeight="1"/>
    <row r="30048" ht="20" customHeight="1"/>
    <row r="30049" ht="20" customHeight="1"/>
    <row r="30050" ht="20" customHeight="1"/>
    <row r="30051" ht="20" customHeight="1"/>
    <row r="30052" ht="20" customHeight="1"/>
    <row r="30053" ht="20" customHeight="1"/>
    <row r="30054" ht="20" customHeight="1"/>
    <row r="30055" ht="20" customHeight="1"/>
    <row r="30056" ht="20" customHeight="1"/>
    <row r="30057" ht="20" customHeight="1"/>
    <row r="30058" ht="20" customHeight="1"/>
    <row r="30059" ht="20" customHeight="1"/>
    <row r="30060" ht="20" customHeight="1"/>
    <row r="30061" ht="20" customHeight="1"/>
    <row r="30062" ht="20" customHeight="1"/>
    <row r="30063" ht="20" customHeight="1"/>
    <row r="30064" ht="20" customHeight="1"/>
    <row r="30065" ht="20" customHeight="1"/>
    <row r="30066" ht="20" customHeight="1"/>
    <row r="30067" ht="20" customHeight="1"/>
    <row r="30068" ht="20" customHeight="1"/>
    <row r="30069" ht="20" customHeight="1"/>
    <row r="30070" ht="20" customHeight="1"/>
    <row r="30071" ht="20" customHeight="1"/>
    <row r="30072" ht="20" customHeight="1"/>
    <row r="30073" ht="20" customHeight="1"/>
    <row r="30074" ht="20" customHeight="1"/>
    <row r="30075" ht="20" customHeight="1"/>
    <row r="30076" ht="20" customHeight="1"/>
    <row r="30077" ht="20" customHeight="1"/>
    <row r="30078" ht="20" customHeight="1"/>
    <row r="30079" ht="20" customHeight="1"/>
    <row r="30080" ht="20" customHeight="1"/>
    <row r="30081" ht="20" customHeight="1"/>
    <row r="30082" ht="20" customHeight="1"/>
    <row r="30083" ht="20" customHeight="1"/>
    <row r="30084" ht="20" customHeight="1"/>
    <row r="30085" ht="20" customHeight="1"/>
    <row r="30086" ht="20" customHeight="1"/>
    <row r="30087" ht="20" customHeight="1"/>
    <row r="30088" ht="20" customHeight="1"/>
    <row r="30089" ht="20" customHeight="1"/>
    <row r="30090" ht="20" customHeight="1"/>
    <row r="30091" ht="20" customHeight="1"/>
    <row r="30092" ht="20" customHeight="1"/>
    <row r="30093" ht="20" customHeight="1"/>
    <row r="30094" ht="20" customHeight="1"/>
    <row r="30095" ht="20" customHeight="1"/>
    <row r="30096" ht="20" customHeight="1"/>
    <row r="30097" ht="20" customHeight="1"/>
    <row r="30098" ht="20" customHeight="1"/>
    <row r="30099" ht="20" customHeight="1"/>
    <row r="30100" ht="20" customHeight="1"/>
    <row r="30101" ht="20" customHeight="1"/>
    <row r="30102" ht="20" customHeight="1"/>
    <row r="30103" ht="20" customHeight="1"/>
    <row r="30104" ht="20" customHeight="1"/>
    <row r="30105" ht="20" customHeight="1"/>
    <row r="30106" ht="20" customHeight="1"/>
    <row r="30107" ht="20" customHeight="1"/>
    <row r="30108" ht="20" customHeight="1"/>
    <row r="30109" ht="20" customHeight="1"/>
    <row r="30110" ht="20" customHeight="1"/>
    <row r="30111" ht="20" customHeight="1"/>
    <row r="30112" ht="20" customHeight="1"/>
    <row r="30113" ht="20" customHeight="1"/>
    <row r="30114" ht="20" customHeight="1"/>
    <row r="30115" ht="20" customHeight="1"/>
    <row r="30116" ht="20" customHeight="1"/>
    <row r="30117" ht="20" customHeight="1"/>
    <row r="30118" ht="20" customHeight="1"/>
    <row r="30119" ht="20" customHeight="1"/>
    <row r="30120" ht="20" customHeight="1"/>
    <row r="30121" ht="20" customHeight="1"/>
    <row r="30122" ht="20" customHeight="1"/>
    <row r="30123" ht="20" customHeight="1"/>
    <row r="30124" ht="20" customHeight="1"/>
    <row r="30125" ht="20" customHeight="1"/>
    <row r="30126" ht="20" customHeight="1"/>
    <row r="30127" ht="20" customHeight="1"/>
    <row r="30128" ht="20" customHeight="1"/>
    <row r="30129" ht="20" customHeight="1"/>
    <row r="30130" ht="20" customHeight="1"/>
    <row r="30131" ht="20" customHeight="1"/>
    <row r="30132" ht="20" customHeight="1"/>
    <row r="30133" ht="20" customHeight="1"/>
    <row r="30134" ht="20" customHeight="1"/>
    <row r="30135" ht="20" customHeight="1"/>
    <row r="30136" ht="20" customHeight="1"/>
    <row r="30137" ht="20" customHeight="1"/>
    <row r="30138" ht="20" customHeight="1"/>
    <row r="30139" ht="20" customHeight="1"/>
    <row r="30140" ht="20" customHeight="1"/>
    <row r="30141" ht="20" customHeight="1"/>
    <row r="30142" ht="20" customHeight="1"/>
    <row r="30143" ht="20" customHeight="1"/>
    <row r="30144" ht="20" customHeight="1"/>
    <row r="30145" ht="20" customHeight="1"/>
    <row r="30146" ht="20" customHeight="1"/>
    <row r="30147" ht="20" customHeight="1"/>
    <row r="30148" ht="20" customHeight="1"/>
    <row r="30149" ht="20" customHeight="1"/>
    <row r="30150" ht="20" customHeight="1"/>
    <row r="30151" ht="20" customHeight="1"/>
    <row r="30152" ht="20" customHeight="1"/>
    <row r="30153" ht="20" customHeight="1"/>
    <row r="30154" ht="20" customHeight="1"/>
    <row r="30155" ht="20" customHeight="1"/>
    <row r="30156" ht="20" customHeight="1"/>
    <row r="30157" ht="20" customHeight="1"/>
    <row r="30158" ht="20" customHeight="1"/>
    <row r="30159" ht="20" customHeight="1"/>
    <row r="30160" ht="20" customHeight="1"/>
    <row r="30161" ht="20" customHeight="1"/>
    <row r="30162" ht="20" customHeight="1"/>
    <row r="30163" ht="20" customHeight="1"/>
    <row r="30164" ht="20" customHeight="1"/>
    <row r="30165" ht="20" customHeight="1"/>
    <row r="30166" ht="20" customHeight="1"/>
    <row r="30167" ht="20" customHeight="1"/>
    <row r="30168" ht="20" customHeight="1"/>
    <row r="30169" ht="20" customHeight="1"/>
    <row r="30170" ht="20" customHeight="1"/>
    <row r="30171" ht="20" customHeight="1"/>
    <row r="30172" ht="20" customHeight="1"/>
    <row r="30173" ht="20" customHeight="1"/>
    <row r="30174" ht="20" customHeight="1"/>
    <row r="30175" ht="20" customHeight="1"/>
    <row r="30176" ht="20" customHeight="1"/>
    <row r="30177" ht="20" customHeight="1"/>
    <row r="30178" ht="20" customHeight="1"/>
    <row r="30179" ht="20" customHeight="1"/>
    <row r="30180" ht="20" customHeight="1"/>
    <row r="30181" ht="20" customHeight="1"/>
    <row r="30182" ht="20" customHeight="1"/>
    <row r="30183" ht="20" customHeight="1"/>
    <row r="30184" ht="20" customHeight="1"/>
    <row r="30185" ht="20" customHeight="1"/>
    <row r="30186" ht="20" customHeight="1"/>
    <row r="30187" ht="20" customHeight="1"/>
    <row r="30188" ht="20" customHeight="1"/>
    <row r="30189" ht="20" customHeight="1"/>
    <row r="30190" ht="20" customHeight="1"/>
    <row r="30191" ht="20" customHeight="1"/>
    <row r="30192" ht="20" customHeight="1"/>
    <row r="30193" ht="20" customHeight="1"/>
    <row r="30194" ht="20" customHeight="1"/>
    <row r="30195" ht="20" customHeight="1"/>
    <row r="30196" ht="20" customHeight="1"/>
    <row r="30197" ht="20" customHeight="1"/>
    <row r="30198" ht="20" customHeight="1"/>
    <row r="30199" ht="20" customHeight="1"/>
    <row r="30200" ht="20" customHeight="1"/>
    <row r="30201" ht="20" customHeight="1"/>
    <row r="30202" ht="20" customHeight="1"/>
    <row r="30203" ht="20" customHeight="1"/>
    <row r="30204" ht="20" customHeight="1"/>
    <row r="30205" ht="20" customHeight="1"/>
    <row r="30206" ht="20" customHeight="1"/>
    <row r="30207" ht="20" customHeight="1"/>
    <row r="30208" ht="20" customHeight="1"/>
    <row r="30209" ht="20" customHeight="1"/>
    <row r="30210" ht="20" customHeight="1"/>
    <row r="30211" ht="20" customHeight="1"/>
    <row r="30212" ht="20" customHeight="1"/>
    <row r="30213" ht="20" customHeight="1"/>
    <row r="30214" ht="20" customHeight="1"/>
    <row r="30215" ht="20" customHeight="1"/>
    <row r="30216" ht="20" customHeight="1"/>
    <row r="30217" ht="20" customHeight="1"/>
    <row r="30218" ht="20" customHeight="1"/>
    <row r="30219" ht="20" customHeight="1"/>
    <row r="30220" ht="20" customHeight="1"/>
    <row r="30221" ht="20" customHeight="1"/>
    <row r="30222" ht="20" customHeight="1"/>
    <row r="30223" ht="20" customHeight="1"/>
    <row r="30224" ht="20" customHeight="1"/>
    <row r="30225" ht="20" customHeight="1"/>
    <row r="30226" ht="20" customHeight="1"/>
    <row r="30227" ht="20" customHeight="1"/>
    <row r="30228" ht="20" customHeight="1"/>
    <row r="30229" ht="20" customHeight="1"/>
    <row r="30230" ht="20" customHeight="1"/>
    <row r="30231" ht="20" customHeight="1"/>
    <row r="30232" ht="20" customHeight="1"/>
    <row r="30233" ht="20" customHeight="1"/>
    <row r="30234" ht="20" customHeight="1"/>
    <row r="30235" ht="20" customHeight="1"/>
    <row r="30236" ht="20" customHeight="1"/>
    <row r="30237" ht="20" customHeight="1"/>
    <row r="30238" ht="20" customHeight="1"/>
    <row r="30239" ht="20" customHeight="1"/>
    <row r="30240" ht="20" customHeight="1"/>
    <row r="30241" ht="20" customHeight="1"/>
    <row r="30242" ht="20" customHeight="1"/>
    <row r="30243" ht="20" customHeight="1"/>
    <row r="30244" ht="20" customHeight="1"/>
    <row r="30245" ht="20" customHeight="1"/>
    <row r="30246" ht="20" customHeight="1"/>
    <row r="30247" ht="20" customHeight="1"/>
    <row r="30248" ht="20" customHeight="1"/>
    <row r="30249" ht="20" customHeight="1"/>
    <row r="30250" ht="20" customHeight="1"/>
    <row r="30251" ht="20" customHeight="1"/>
    <row r="30252" ht="20" customHeight="1"/>
    <row r="30253" ht="20" customHeight="1"/>
    <row r="30254" ht="20" customHeight="1"/>
    <row r="30255" ht="20" customHeight="1"/>
    <row r="30256" ht="20" customHeight="1"/>
    <row r="30257" ht="20" customHeight="1"/>
    <row r="30258" ht="20" customHeight="1"/>
    <row r="30259" ht="20" customHeight="1"/>
    <row r="30260" ht="20" customHeight="1"/>
    <row r="30261" ht="20" customHeight="1"/>
    <row r="30262" ht="20" customHeight="1"/>
    <row r="30263" ht="20" customHeight="1"/>
    <row r="30264" ht="20" customHeight="1"/>
    <row r="30265" ht="20" customHeight="1"/>
    <row r="30266" ht="20" customHeight="1"/>
    <row r="30267" ht="20" customHeight="1"/>
    <row r="30268" ht="20" customHeight="1"/>
    <row r="30269" ht="20" customHeight="1"/>
    <row r="30270" ht="20" customHeight="1"/>
    <row r="30271" ht="20" customHeight="1"/>
    <row r="30272" ht="20" customHeight="1"/>
    <row r="30273" ht="20" customHeight="1"/>
    <row r="30274" ht="20" customHeight="1"/>
    <row r="30275" ht="20" customHeight="1"/>
    <row r="30276" ht="20" customHeight="1"/>
    <row r="30277" ht="20" customHeight="1"/>
    <row r="30278" ht="20" customHeight="1"/>
    <row r="30279" ht="20" customHeight="1"/>
    <row r="30280" ht="20" customHeight="1"/>
    <row r="30281" ht="20" customHeight="1"/>
    <row r="30282" ht="20" customHeight="1"/>
    <row r="30283" ht="20" customHeight="1"/>
    <row r="30284" ht="20" customHeight="1"/>
    <row r="30285" ht="20" customHeight="1"/>
    <row r="30286" ht="20" customHeight="1"/>
    <row r="30287" ht="20" customHeight="1"/>
    <row r="30288" ht="20" customHeight="1"/>
    <row r="30289" ht="20" customHeight="1"/>
    <row r="30290" ht="20" customHeight="1"/>
    <row r="30291" ht="20" customHeight="1"/>
    <row r="30292" ht="20" customHeight="1"/>
    <row r="30293" ht="20" customHeight="1"/>
    <row r="30294" ht="20" customHeight="1"/>
    <row r="30295" ht="20" customHeight="1"/>
    <row r="30296" ht="20" customHeight="1"/>
    <row r="30297" ht="20" customHeight="1"/>
    <row r="30298" ht="20" customHeight="1"/>
    <row r="30299" ht="20" customHeight="1"/>
    <row r="30300" ht="20" customHeight="1"/>
    <row r="30301" ht="20" customHeight="1"/>
    <row r="30302" ht="20" customHeight="1"/>
    <row r="30303" ht="20" customHeight="1"/>
    <row r="30304" ht="20" customHeight="1"/>
    <row r="30305" ht="20" customHeight="1"/>
    <row r="30306" ht="20" customHeight="1"/>
    <row r="30307" ht="20" customHeight="1"/>
    <row r="30308" ht="20" customHeight="1"/>
    <row r="30309" ht="20" customHeight="1"/>
    <row r="30310" ht="20" customHeight="1"/>
    <row r="30311" ht="20" customHeight="1"/>
    <row r="30312" ht="20" customHeight="1"/>
    <row r="30313" ht="20" customHeight="1"/>
    <row r="30314" ht="20" customHeight="1"/>
    <row r="30315" ht="20" customHeight="1"/>
    <row r="30316" ht="20" customHeight="1"/>
    <row r="30317" ht="20" customHeight="1"/>
    <row r="30318" ht="20" customHeight="1"/>
    <row r="30319" ht="20" customHeight="1"/>
    <row r="30320" ht="20" customHeight="1"/>
    <row r="30321" ht="20" customHeight="1"/>
    <row r="30322" ht="20" customHeight="1"/>
    <row r="30323" ht="20" customHeight="1"/>
    <row r="30324" ht="20" customHeight="1"/>
    <row r="30325" ht="20" customHeight="1"/>
    <row r="30326" ht="20" customHeight="1"/>
    <row r="30327" ht="20" customHeight="1"/>
    <row r="30328" ht="20" customHeight="1"/>
    <row r="30329" ht="20" customHeight="1"/>
    <row r="30330" ht="20" customHeight="1"/>
    <row r="30331" ht="20" customHeight="1"/>
    <row r="30332" ht="20" customHeight="1"/>
    <row r="30333" ht="20" customHeight="1"/>
    <row r="30334" ht="20" customHeight="1"/>
    <row r="30335" ht="20" customHeight="1"/>
    <row r="30336" ht="20" customHeight="1"/>
    <row r="30337" ht="20" customHeight="1"/>
    <row r="30338" ht="20" customHeight="1"/>
    <row r="30339" ht="20" customHeight="1"/>
    <row r="30340" ht="20" customHeight="1"/>
    <row r="30341" ht="20" customHeight="1"/>
    <row r="30342" ht="20" customHeight="1"/>
    <row r="30343" ht="20" customHeight="1"/>
    <row r="30344" ht="20" customHeight="1"/>
    <row r="30345" ht="20" customHeight="1"/>
    <row r="30346" ht="20" customHeight="1"/>
    <row r="30347" ht="20" customHeight="1"/>
    <row r="30348" ht="20" customHeight="1"/>
    <row r="30349" ht="20" customHeight="1"/>
    <row r="30350" ht="20" customHeight="1"/>
    <row r="30351" ht="20" customHeight="1"/>
    <row r="30352" ht="20" customHeight="1"/>
    <row r="30353" ht="20" customHeight="1"/>
    <row r="30354" ht="20" customHeight="1"/>
    <row r="30355" ht="20" customHeight="1"/>
    <row r="30356" ht="20" customHeight="1"/>
    <row r="30357" ht="20" customHeight="1"/>
    <row r="30358" ht="20" customHeight="1"/>
    <row r="30359" ht="20" customHeight="1"/>
    <row r="30360" ht="20" customHeight="1"/>
    <row r="30361" ht="20" customHeight="1"/>
    <row r="30362" ht="20" customHeight="1"/>
    <row r="30363" ht="20" customHeight="1"/>
    <row r="30364" ht="20" customHeight="1"/>
    <row r="30365" ht="20" customHeight="1"/>
    <row r="30366" ht="20" customHeight="1"/>
    <row r="30367" ht="20" customHeight="1"/>
    <row r="30368" ht="20" customHeight="1"/>
    <row r="30369" ht="20" customHeight="1"/>
    <row r="30370" ht="20" customHeight="1"/>
    <row r="30371" ht="20" customHeight="1"/>
    <row r="30372" ht="20" customHeight="1"/>
    <row r="30373" ht="20" customHeight="1"/>
    <row r="30374" ht="20" customHeight="1"/>
    <row r="30375" ht="20" customHeight="1"/>
    <row r="30376" ht="20" customHeight="1"/>
    <row r="30377" ht="20" customHeight="1"/>
    <row r="30378" ht="20" customHeight="1"/>
    <row r="30379" ht="20" customHeight="1"/>
    <row r="30380" ht="20" customHeight="1"/>
    <row r="30381" ht="20" customHeight="1"/>
    <row r="30382" ht="20" customHeight="1"/>
    <row r="30383" ht="20" customHeight="1"/>
    <row r="30384" ht="20" customHeight="1"/>
    <row r="30385" ht="20" customHeight="1"/>
    <row r="30386" ht="20" customHeight="1"/>
    <row r="30387" ht="20" customHeight="1"/>
    <row r="30388" ht="20" customHeight="1"/>
    <row r="30389" ht="20" customHeight="1"/>
    <row r="30390" ht="20" customHeight="1"/>
    <row r="30391" ht="20" customHeight="1"/>
    <row r="30392" ht="20" customHeight="1"/>
    <row r="30393" ht="20" customHeight="1"/>
    <row r="30394" ht="20" customHeight="1"/>
    <row r="30395" ht="20" customHeight="1"/>
    <row r="30396" ht="20" customHeight="1"/>
    <row r="30397" ht="20" customHeight="1"/>
    <row r="30398" ht="20" customHeight="1"/>
    <row r="30399" ht="20" customHeight="1"/>
    <row r="30400" ht="20" customHeight="1"/>
    <row r="30401" ht="20" customHeight="1"/>
    <row r="30402" ht="20" customHeight="1"/>
    <row r="30403" ht="20" customHeight="1"/>
    <row r="30404" ht="20" customHeight="1"/>
    <row r="30405" ht="20" customHeight="1"/>
    <row r="30406" ht="20" customHeight="1"/>
    <row r="30407" ht="20" customHeight="1"/>
    <row r="30408" ht="20" customHeight="1"/>
    <row r="30409" ht="20" customHeight="1"/>
    <row r="30410" ht="20" customHeight="1"/>
    <row r="30411" ht="20" customHeight="1"/>
    <row r="30412" ht="20" customHeight="1"/>
    <row r="30413" ht="20" customHeight="1"/>
    <row r="30414" ht="20" customHeight="1"/>
    <row r="30415" ht="20" customHeight="1"/>
    <row r="30416" ht="20" customHeight="1"/>
    <row r="30417" ht="20" customHeight="1"/>
    <row r="30418" ht="20" customHeight="1"/>
    <row r="30419" ht="20" customHeight="1"/>
    <row r="30420" ht="20" customHeight="1"/>
    <row r="30421" ht="20" customHeight="1"/>
    <row r="30422" ht="20" customHeight="1"/>
    <row r="30423" ht="20" customHeight="1"/>
    <row r="30424" ht="20" customHeight="1"/>
    <row r="30425" ht="20" customHeight="1"/>
    <row r="30426" ht="20" customHeight="1"/>
    <row r="30427" ht="20" customHeight="1"/>
    <row r="30428" ht="20" customHeight="1"/>
    <row r="30429" ht="20" customHeight="1"/>
    <row r="30430" ht="20" customHeight="1"/>
    <row r="30431" ht="20" customHeight="1"/>
    <row r="30432" ht="20" customHeight="1"/>
    <row r="30433" ht="20" customHeight="1"/>
    <row r="30434" ht="20" customHeight="1"/>
    <row r="30435" ht="20" customHeight="1"/>
    <row r="30436" ht="20" customHeight="1"/>
    <row r="30437" ht="20" customHeight="1"/>
    <row r="30438" ht="20" customHeight="1"/>
    <row r="30439" ht="20" customHeight="1"/>
    <row r="30440" ht="20" customHeight="1"/>
    <row r="30441" ht="20" customHeight="1"/>
    <row r="30442" ht="20" customHeight="1"/>
    <row r="30443" ht="20" customHeight="1"/>
    <row r="30444" ht="20" customHeight="1"/>
    <row r="30445" ht="20" customHeight="1"/>
    <row r="30446" ht="20" customHeight="1"/>
    <row r="30447" ht="20" customHeight="1"/>
    <row r="30448" ht="20" customHeight="1"/>
    <row r="30449" ht="20" customHeight="1"/>
    <row r="30450" ht="20" customHeight="1"/>
    <row r="30451" ht="20" customHeight="1"/>
    <row r="30452" ht="20" customHeight="1"/>
    <row r="30453" ht="20" customHeight="1"/>
    <row r="30454" ht="20" customHeight="1"/>
    <row r="30455" ht="20" customHeight="1"/>
    <row r="30456" ht="20" customHeight="1"/>
    <row r="30457" ht="20" customHeight="1"/>
    <row r="30458" ht="20" customHeight="1"/>
    <row r="30459" ht="20" customHeight="1"/>
    <row r="30460" ht="20" customHeight="1"/>
    <row r="30461" ht="20" customHeight="1"/>
    <row r="30462" ht="20" customHeight="1"/>
    <row r="30463" ht="20" customHeight="1"/>
    <row r="30464" ht="20" customHeight="1"/>
    <row r="30465" ht="20" customHeight="1"/>
    <row r="30466" ht="20" customHeight="1"/>
    <row r="30467" ht="20" customHeight="1"/>
    <row r="30468" ht="20" customHeight="1"/>
    <row r="30469" ht="20" customHeight="1"/>
    <row r="30470" ht="20" customHeight="1"/>
    <row r="30471" ht="20" customHeight="1"/>
    <row r="30472" ht="20" customHeight="1"/>
    <row r="30473" ht="20" customHeight="1"/>
    <row r="30474" ht="20" customHeight="1"/>
    <row r="30475" ht="20" customHeight="1"/>
    <row r="30476" ht="20" customHeight="1"/>
    <row r="30477" ht="20" customHeight="1"/>
    <row r="30478" ht="20" customHeight="1"/>
    <row r="30479" ht="20" customHeight="1"/>
    <row r="30480" ht="20" customHeight="1"/>
    <row r="30481" ht="20" customHeight="1"/>
    <row r="30482" ht="20" customHeight="1"/>
    <row r="30483" ht="20" customHeight="1"/>
    <row r="30484" ht="20" customHeight="1"/>
    <row r="30485" ht="20" customHeight="1"/>
    <row r="30486" ht="20" customHeight="1"/>
    <row r="30487" ht="20" customHeight="1"/>
    <row r="30488" ht="20" customHeight="1"/>
    <row r="30489" ht="20" customHeight="1"/>
    <row r="30490" ht="20" customHeight="1"/>
    <row r="30491" ht="20" customHeight="1"/>
    <row r="30492" ht="20" customHeight="1"/>
    <row r="30493" ht="20" customHeight="1"/>
    <row r="30494" ht="20" customHeight="1"/>
    <row r="30495" ht="20" customHeight="1"/>
    <row r="30496" ht="20" customHeight="1"/>
    <row r="30497" ht="20" customHeight="1"/>
    <row r="30498" ht="20" customHeight="1"/>
    <row r="30499" ht="20" customHeight="1"/>
    <row r="30500" ht="20" customHeight="1"/>
    <row r="30501" ht="20" customHeight="1"/>
    <row r="30502" ht="20" customHeight="1"/>
    <row r="30503" ht="20" customHeight="1"/>
    <row r="30504" ht="20" customHeight="1"/>
    <row r="30505" ht="20" customHeight="1"/>
    <row r="30506" ht="20" customHeight="1"/>
    <row r="30507" ht="20" customHeight="1"/>
    <row r="30508" ht="20" customHeight="1"/>
    <row r="30509" ht="20" customHeight="1"/>
    <row r="30510" ht="20" customHeight="1"/>
    <row r="30511" ht="20" customHeight="1"/>
    <row r="30512" ht="20" customHeight="1"/>
    <row r="30513" ht="20" customHeight="1"/>
    <row r="30514" ht="20" customHeight="1"/>
    <row r="30515" ht="20" customHeight="1"/>
    <row r="30516" ht="20" customHeight="1"/>
    <row r="30517" ht="20" customHeight="1"/>
    <row r="30518" ht="20" customHeight="1"/>
    <row r="30519" ht="20" customHeight="1"/>
    <row r="30520" ht="20" customHeight="1"/>
    <row r="30521" ht="20" customHeight="1"/>
    <row r="30522" ht="20" customHeight="1"/>
    <row r="30523" ht="20" customHeight="1"/>
    <row r="30524" ht="20" customHeight="1"/>
    <row r="30525" ht="20" customHeight="1"/>
    <row r="30526" ht="20" customHeight="1"/>
    <row r="30527" ht="20" customHeight="1"/>
    <row r="30528" ht="20" customHeight="1"/>
    <row r="30529" ht="20" customHeight="1"/>
    <row r="30530" ht="20" customHeight="1"/>
    <row r="30531" ht="20" customHeight="1"/>
    <row r="30532" ht="20" customHeight="1"/>
    <row r="30533" ht="20" customHeight="1"/>
    <row r="30534" ht="20" customHeight="1"/>
    <row r="30535" ht="20" customHeight="1"/>
    <row r="30536" ht="20" customHeight="1"/>
    <row r="30537" ht="20" customHeight="1"/>
    <row r="30538" ht="20" customHeight="1"/>
    <row r="30539" ht="20" customHeight="1"/>
    <row r="30540" ht="20" customHeight="1"/>
    <row r="30541" ht="20" customHeight="1"/>
    <row r="30542" ht="20" customHeight="1"/>
    <row r="30543" ht="20" customHeight="1"/>
    <row r="30544" ht="20" customHeight="1"/>
    <row r="30545" ht="20" customHeight="1"/>
    <row r="30546" ht="20" customHeight="1"/>
    <row r="30547" ht="20" customHeight="1"/>
    <row r="30548" ht="20" customHeight="1"/>
    <row r="30549" ht="20" customHeight="1"/>
    <row r="30550" ht="20" customHeight="1"/>
    <row r="30551" ht="20" customHeight="1"/>
    <row r="30552" ht="20" customHeight="1"/>
    <row r="30553" ht="20" customHeight="1"/>
    <row r="30554" ht="20" customHeight="1"/>
    <row r="30555" ht="20" customHeight="1"/>
    <row r="30556" ht="20" customHeight="1"/>
    <row r="30557" ht="20" customHeight="1"/>
    <row r="30558" ht="20" customHeight="1"/>
    <row r="30559" ht="20" customHeight="1"/>
    <row r="30560" ht="20" customHeight="1"/>
    <row r="30561" ht="20" customHeight="1"/>
    <row r="30562" ht="20" customHeight="1"/>
    <row r="30563" ht="20" customHeight="1"/>
    <row r="30564" ht="20" customHeight="1"/>
    <row r="30565" ht="20" customHeight="1"/>
    <row r="30566" ht="20" customHeight="1"/>
    <row r="30567" ht="20" customHeight="1"/>
    <row r="30568" ht="20" customHeight="1"/>
    <row r="30569" ht="20" customHeight="1"/>
    <row r="30570" ht="20" customHeight="1"/>
    <row r="30571" ht="20" customHeight="1"/>
    <row r="30572" ht="20" customHeight="1"/>
    <row r="30573" ht="20" customHeight="1"/>
    <row r="30574" ht="20" customHeight="1"/>
    <row r="30575" ht="20" customHeight="1"/>
    <row r="30576" ht="20" customHeight="1"/>
    <row r="30577" ht="20" customHeight="1"/>
    <row r="30578" ht="20" customHeight="1"/>
    <row r="30579" ht="20" customHeight="1"/>
    <row r="30580" ht="20" customHeight="1"/>
    <row r="30581" ht="20" customHeight="1"/>
    <row r="30582" ht="20" customHeight="1"/>
    <row r="30583" ht="20" customHeight="1"/>
    <row r="30584" ht="20" customHeight="1"/>
    <row r="30585" ht="20" customHeight="1"/>
    <row r="30586" ht="20" customHeight="1"/>
    <row r="30587" ht="20" customHeight="1"/>
    <row r="30588" ht="20" customHeight="1"/>
    <row r="30589" ht="20" customHeight="1"/>
    <row r="30590" ht="20" customHeight="1"/>
    <row r="30591" ht="20" customHeight="1"/>
    <row r="30592" ht="20" customHeight="1"/>
    <row r="30593" ht="20" customHeight="1"/>
    <row r="30594" ht="20" customHeight="1"/>
    <row r="30595" ht="20" customHeight="1"/>
    <row r="30596" ht="20" customHeight="1"/>
    <row r="30597" ht="20" customHeight="1"/>
    <row r="30598" ht="20" customHeight="1"/>
    <row r="30599" ht="20" customHeight="1"/>
    <row r="30600" ht="20" customHeight="1"/>
    <row r="30601" ht="20" customHeight="1"/>
    <row r="30602" ht="20" customHeight="1"/>
    <row r="30603" ht="20" customHeight="1"/>
    <row r="30604" ht="20" customHeight="1"/>
    <row r="30605" ht="20" customHeight="1"/>
    <row r="30606" ht="20" customHeight="1"/>
    <row r="30607" ht="20" customHeight="1"/>
    <row r="30608" ht="20" customHeight="1"/>
    <row r="30609" ht="20" customHeight="1"/>
    <row r="30610" ht="20" customHeight="1"/>
    <row r="30611" ht="20" customHeight="1"/>
    <row r="30612" ht="20" customHeight="1"/>
    <row r="30613" ht="20" customHeight="1"/>
    <row r="30614" ht="20" customHeight="1"/>
    <row r="30615" ht="20" customHeight="1"/>
    <row r="30616" ht="20" customHeight="1"/>
    <row r="30617" ht="20" customHeight="1"/>
    <row r="30618" ht="20" customHeight="1"/>
    <row r="30619" ht="20" customHeight="1"/>
    <row r="30620" ht="20" customHeight="1"/>
    <row r="30621" ht="20" customHeight="1"/>
    <row r="30622" ht="20" customHeight="1"/>
    <row r="30623" ht="20" customHeight="1"/>
    <row r="30624" ht="20" customHeight="1"/>
    <row r="30625" ht="20" customHeight="1"/>
    <row r="30626" ht="20" customHeight="1"/>
    <row r="30627" ht="20" customHeight="1"/>
    <row r="30628" ht="20" customHeight="1"/>
    <row r="30629" ht="20" customHeight="1"/>
    <row r="30630" ht="20" customHeight="1"/>
    <row r="30631" ht="20" customHeight="1"/>
    <row r="30632" ht="20" customHeight="1"/>
    <row r="30633" ht="20" customHeight="1"/>
    <row r="30634" ht="20" customHeight="1"/>
    <row r="30635" ht="20" customHeight="1"/>
    <row r="30636" ht="20" customHeight="1"/>
    <row r="30637" ht="20" customHeight="1"/>
    <row r="30638" ht="20" customHeight="1"/>
    <row r="30639" ht="20" customHeight="1"/>
    <row r="30640" ht="20" customHeight="1"/>
    <row r="30641" ht="20" customHeight="1"/>
    <row r="30642" ht="20" customHeight="1"/>
    <row r="30643" ht="20" customHeight="1"/>
    <row r="30644" ht="20" customHeight="1"/>
    <row r="30645" ht="20" customHeight="1"/>
    <row r="30646" ht="20" customHeight="1"/>
    <row r="30647" ht="20" customHeight="1"/>
    <row r="30648" ht="20" customHeight="1"/>
    <row r="30649" ht="20" customHeight="1"/>
    <row r="30650" ht="20" customHeight="1"/>
    <row r="30651" ht="20" customHeight="1"/>
    <row r="30652" ht="20" customHeight="1"/>
    <row r="30653" ht="20" customHeight="1"/>
    <row r="30654" ht="20" customHeight="1"/>
    <row r="30655" ht="20" customHeight="1"/>
    <row r="30656" ht="20" customHeight="1"/>
    <row r="30657" ht="20" customHeight="1"/>
    <row r="30658" ht="20" customHeight="1"/>
    <row r="30659" ht="20" customHeight="1"/>
    <row r="30660" ht="20" customHeight="1"/>
    <row r="30661" ht="20" customHeight="1"/>
    <row r="30662" ht="20" customHeight="1"/>
    <row r="30663" ht="20" customHeight="1"/>
    <row r="30664" ht="20" customHeight="1"/>
    <row r="30665" ht="20" customHeight="1"/>
    <row r="30666" ht="20" customHeight="1"/>
    <row r="30667" ht="20" customHeight="1"/>
    <row r="30668" ht="20" customHeight="1"/>
    <row r="30669" ht="20" customHeight="1"/>
    <row r="30670" ht="20" customHeight="1"/>
    <row r="30671" ht="20" customHeight="1"/>
    <row r="30672" ht="20" customHeight="1"/>
    <row r="30673" ht="20" customHeight="1"/>
    <row r="30674" ht="20" customHeight="1"/>
    <row r="30675" ht="20" customHeight="1"/>
    <row r="30676" ht="20" customHeight="1"/>
    <row r="30677" ht="20" customHeight="1"/>
    <row r="30678" ht="20" customHeight="1"/>
    <row r="30679" ht="20" customHeight="1"/>
    <row r="30680" ht="20" customHeight="1"/>
    <row r="30681" ht="20" customHeight="1"/>
    <row r="30682" ht="20" customHeight="1"/>
    <row r="30683" ht="20" customHeight="1"/>
    <row r="30684" ht="20" customHeight="1"/>
    <row r="30685" ht="20" customHeight="1"/>
    <row r="30686" ht="20" customHeight="1"/>
    <row r="30687" ht="20" customHeight="1"/>
    <row r="30688" ht="20" customHeight="1"/>
    <row r="30689" ht="20" customHeight="1"/>
    <row r="30690" ht="20" customHeight="1"/>
    <row r="30691" ht="20" customHeight="1"/>
    <row r="30692" ht="20" customHeight="1"/>
    <row r="30693" ht="20" customHeight="1"/>
    <row r="30694" ht="20" customHeight="1"/>
    <row r="30695" ht="20" customHeight="1"/>
    <row r="30696" ht="20" customHeight="1"/>
    <row r="30697" ht="20" customHeight="1"/>
    <row r="30698" ht="20" customHeight="1"/>
    <row r="30699" ht="20" customHeight="1"/>
    <row r="30700" ht="20" customHeight="1"/>
    <row r="30701" ht="20" customHeight="1"/>
    <row r="30702" ht="20" customHeight="1"/>
    <row r="30703" ht="20" customHeight="1"/>
    <row r="30704" ht="20" customHeight="1"/>
    <row r="30705" ht="20" customHeight="1"/>
    <row r="30706" ht="20" customHeight="1"/>
    <row r="30707" ht="20" customHeight="1"/>
    <row r="30708" ht="20" customHeight="1"/>
    <row r="30709" ht="20" customHeight="1"/>
    <row r="30710" ht="20" customHeight="1"/>
    <row r="30711" ht="20" customHeight="1"/>
    <row r="30712" ht="20" customHeight="1"/>
    <row r="30713" ht="20" customHeight="1"/>
    <row r="30714" ht="20" customHeight="1"/>
    <row r="30715" ht="20" customHeight="1"/>
    <row r="30716" ht="20" customHeight="1"/>
    <row r="30717" ht="20" customHeight="1"/>
    <row r="30718" ht="20" customHeight="1"/>
    <row r="30719" ht="20" customHeight="1"/>
    <row r="30720" ht="20" customHeight="1"/>
    <row r="30721" ht="20" customHeight="1"/>
    <row r="30722" ht="20" customHeight="1"/>
    <row r="30723" ht="20" customHeight="1"/>
    <row r="30724" ht="20" customHeight="1"/>
    <row r="30725" ht="20" customHeight="1"/>
    <row r="30726" ht="20" customHeight="1"/>
    <row r="30727" ht="20" customHeight="1"/>
    <row r="30728" ht="20" customHeight="1"/>
    <row r="30729" ht="20" customHeight="1"/>
    <row r="30730" ht="20" customHeight="1"/>
    <row r="30731" ht="20" customHeight="1"/>
    <row r="30732" ht="20" customHeight="1"/>
    <row r="30733" ht="20" customHeight="1"/>
    <row r="30734" ht="20" customHeight="1"/>
    <row r="30735" ht="20" customHeight="1"/>
    <row r="30736" ht="20" customHeight="1"/>
    <row r="30737" ht="20" customHeight="1"/>
    <row r="30738" ht="20" customHeight="1"/>
    <row r="30739" ht="20" customHeight="1"/>
    <row r="30740" ht="20" customHeight="1"/>
    <row r="30741" ht="20" customHeight="1"/>
    <row r="30742" ht="20" customHeight="1"/>
    <row r="30743" ht="20" customHeight="1"/>
    <row r="30744" ht="20" customHeight="1"/>
    <row r="30745" ht="20" customHeight="1"/>
    <row r="30746" ht="20" customHeight="1"/>
    <row r="30747" ht="20" customHeight="1"/>
    <row r="30748" ht="20" customHeight="1"/>
    <row r="30749" ht="20" customHeight="1"/>
    <row r="30750" ht="20" customHeight="1"/>
    <row r="30751" ht="20" customHeight="1"/>
    <row r="30752" ht="20" customHeight="1"/>
    <row r="30753" ht="20" customHeight="1"/>
    <row r="30754" ht="20" customHeight="1"/>
    <row r="30755" ht="20" customHeight="1"/>
    <row r="30756" ht="20" customHeight="1"/>
    <row r="30757" ht="20" customHeight="1"/>
    <row r="30758" ht="20" customHeight="1"/>
    <row r="30759" ht="20" customHeight="1"/>
    <row r="30760" ht="20" customHeight="1"/>
    <row r="30761" ht="20" customHeight="1"/>
    <row r="30762" ht="20" customHeight="1"/>
    <row r="30763" ht="20" customHeight="1"/>
    <row r="30764" ht="20" customHeight="1"/>
    <row r="30765" ht="20" customHeight="1"/>
    <row r="30766" ht="20" customHeight="1"/>
    <row r="30767" ht="20" customHeight="1"/>
    <row r="30768" ht="20" customHeight="1"/>
    <row r="30769" ht="20" customHeight="1"/>
    <row r="30770" ht="20" customHeight="1"/>
    <row r="30771" ht="20" customHeight="1"/>
    <row r="30772" ht="20" customHeight="1"/>
    <row r="30773" ht="20" customHeight="1"/>
    <row r="30774" ht="20" customHeight="1"/>
    <row r="30775" ht="20" customHeight="1"/>
    <row r="30776" ht="20" customHeight="1"/>
    <row r="30777" ht="20" customHeight="1"/>
    <row r="30778" ht="20" customHeight="1"/>
    <row r="30779" ht="20" customHeight="1"/>
    <row r="30780" ht="20" customHeight="1"/>
    <row r="30781" ht="20" customHeight="1"/>
    <row r="30782" ht="20" customHeight="1"/>
    <row r="30783" ht="20" customHeight="1"/>
    <row r="30784" ht="20" customHeight="1"/>
    <row r="30785" ht="20" customHeight="1"/>
    <row r="30786" ht="20" customHeight="1"/>
    <row r="30787" ht="20" customHeight="1"/>
    <row r="30788" ht="20" customHeight="1"/>
    <row r="30789" ht="20" customHeight="1"/>
    <row r="30790" ht="20" customHeight="1"/>
    <row r="30791" ht="20" customHeight="1"/>
    <row r="30792" ht="20" customHeight="1"/>
    <row r="30793" ht="20" customHeight="1"/>
    <row r="30794" ht="20" customHeight="1"/>
    <row r="30795" ht="20" customHeight="1"/>
    <row r="30796" ht="20" customHeight="1"/>
    <row r="30797" ht="20" customHeight="1"/>
    <row r="30798" ht="20" customHeight="1"/>
    <row r="30799" ht="20" customHeight="1"/>
    <row r="30800" ht="20" customHeight="1"/>
    <row r="30801" ht="20" customHeight="1"/>
    <row r="30802" ht="20" customHeight="1"/>
    <row r="30803" ht="20" customHeight="1"/>
    <row r="30804" ht="20" customHeight="1"/>
    <row r="30805" ht="20" customHeight="1"/>
    <row r="30806" ht="20" customHeight="1"/>
    <row r="30807" ht="20" customHeight="1"/>
    <row r="30808" ht="20" customHeight="1"/>
    <row r="30809" ht="20" customHeight="1"/>
    <row r="30810" ht="20" customHeight="1"/>
    <row r="30811" ht="20" customHeight="1"/>
    <row r="30812" ht="20" customHeight="1"/>
    <row r="30813" ht="20" customHeight="1"/>
    <row r="30814" ht="20" customHeight="1"/>
    <row r="30815" ht="20" customHeight="1"/>
    <row r="30816" ht="20" customHeight="1"/>
    <row r="30817" ht="20" customHeight="1"/>
    <row r="30818" ht="20" customHeight="1"/>
    <row r="30819" ht="20" customHeight="1"/>
    <row r="30820" ht="20" customHeight="1"/>
    <row r="30821" ht="20" customHeight="1"/>
    <row r="30822" ht="20" customHeight="1"/>
    <row r="30823" ht="20" customHeight="1"/>
    <row r="30824" ht="20" customHeight="1"/>
    <row r="30825" ht="20" customHeight="1"/>
    <row r="30826" ht="20" customHeight="1"/>
    <row r="30827" ht="20" customHeight="1"/>
    <row r="30828" ht="20" customHeight="1"/>
    <row r="30829" ht="20" customHeight="1"/>
    <row r="30830" ht="20" customHeight="1"/>
    <row r="30831" ht="20" customHeight="1"/>
    <row r="30832" ht="20" customHeight="1"/>
    <row r="30833" ht="20" customHeight="1"/>
    <row r="30834" ht="20" customHeight="1"/>
    <row r="30835" ht="20" customHeight="1"/>
    <row r="30836" ht="20" customHeight="1"/>
    <row r="30837" ht="20" customHeight="1"/>
    <row r="30838" ht="20" customHeight="1"/>
    <row r="30839" ht="20" customHeight="1"/>
    <row r="30840" ht="20" customHeight="1"/>
    <row r="30841" ht="20" customHeight="1"/>
    <row r="30842" ht="20" customHeight="1"/>
    <row r="30843" ht="20" customHeight="1"/>
    <row r="30844" ht="20" customHeight="1"/>
    <row r="30845" ht="20" customHeight="1"/>
    <row r="30846" ht="20" customHeight="1"/>
    <row r="30847" ht="20" customHeight="1"/>
    <row r="30848" ht="20" customHeight="1"/>
    <row r="30849" ht="20" customHeight="1"/>
    <row r="30850" ht="20" customHeight="1"/>
    <row r="30851" ht="20" customHeight="1"/>
    <row r="30852" ht="20" customHeight="1"/>
    <row r="30853" ht="20" customHeight="1"/>
    <row r="30854" ht="20" customHeight="1"/>
    <row r="30855" ht="20" customHeight="1"/>
    <row r="30856" ht="20" customHeight="1"/>
    <row r="30857" ht="20" customHeight="1"/>
    <row r="30858" ht="20" customHeight="1"/>
    <row r="30859" ht="20" customHeight="1"/>
    <row r="30860" ht="20" customHeight="1"/>
    <row r="30861" ht="20" customHeight="1"/>
    <row r="30862" ht="20" customHeight="1"/>
    <row r="30863" ht="20" customHeight="1"/>
    <row r="30864" ht="20" customHeight="1"/>
    <row r="30865" ht="20" customHeight="1"/>
    <row r="30866" ht="20" customHeight="1"/>
    <row r="30867" ht="20" customHeight="1"/>
    <row r="30868" ht="20" customHeight="1"/>
    <row r="30869" ht="20" customHeight="1"/>
    <row r="30870" ht="20" customHeight="1"/>
    <row r="30871" ht="20" customHeight="1"/>
    <row r="30872" ht="20" customHeight="1"/>
    <row r="30873" ht="20" customHeight="1"/>
    <row r="30874" ht="20" customHeight="1"/>
    <row r="30875" ht="20" customHeight="1"/>
    <row r="30876" ht="20" customHeight="1"/>
    <row r="30877" ht="20" customHeight="1"/>
    <row r="30878" ht="20" customHeight="1"/>
    <row r="30879" ht="20" customHeight="1"/>
    <row r="30880" ht="20" customHeight="1"/>
    <row r="30881" ht="20" customHeight="1"/>
    <row r="30882" ht="20" customHeight="1"/>
    <row r="30883" ht="20" customHeight="1"/>
    <row r="30884" ht="20" customHeight="1"/>
    <row r="30885" ht="20" customHeight="1"/>
    <row r="30886" ht="20" customHeight="1"/>
    <row r="30887" ht="20" customHeight="1"/>
    <row r="30888" ht="20" customHeight="1"/>
    <row r="30889" ht="20" customHeight="1"/>
    <row r="30890" ht="20" customHeight="1"/>
    <row r="30891" ht="20" customHeight="1"/>
    <row r="30892" ht="20" customHeight="1"/>
    <row r="30893" ht="20" customHeight="1"/>
    <row r="30894" ht="20" customHeight="1"/>
    <row r="30895" ht="20" customHeight="1"/>
    <row r="30896" ht="20" customHeight="1"/>
    <row r="30897" ht="20" customHeight="1"/>
    <row r="30898" ht="20" customHeight="1"/>
    <row r="30899" ht="20" customHeight="1"/>
    <row r="30900" ht="20" customHeight="1"/>
    <row r="30901" ht="20" customHeight="1"/>
    <row r="30902" ht="20" customHeight="1"/>
    <row r="30903" ht="20" customHeight="1"/>
    <row r="30904" ht="20" customHeight="1"/>
    <row r="30905" ht="20" customHeight="1"/>
    <row r="30906" ht="20" customHeight="1"/>
    <row r="30907" ht="20" customHeight="1"/>
    <row r="30908" ht="20" customHeight="1"/>
    <row r="30909" ht="20" customHeight="1"/>
    <row r="30910" ht="20" customHeight="1"/>
    <row r="30911" ht="20" customHeight="1"/>
    <row r="30912" ht="20" customHeight="1"/>
    <row r="30913" ht="20" customHeight="1"/>
    <row r="30914" ht="20" customHeight="1"/>
    <row r="30915" ht="20" customHeight="1"/>
    <row r="30916" ht="20" customHeight="1"/>
    <row r="30917" ht="20" customHeight="1"/>
    <row r="30918" ht="20" customHeight="1"/>
    <row r="30919" ht="20" customHeight="1"/>
    <row r="30920" ht="20" customHeight="1"/>
    <row r="30921" ht="20" customHeight="1"/>
    <row r="30922" ht="20" customHeight="1"/>
    <row r="30923" ht="20" customHeight="1"/>
    <row r="30924" ht="20" customHeight="1"/>
    <row r="30925" ht="20" customHeight="1"/>
    <row r="30926" ht="20" customHeight="1"/>
    <row r="30927" ht="20" customHeight="1"/>
    <row r="30928" ht="20" customHeight="1"/>
    <row r="30929" ht="20" customHeight="1"/>
    <row r="30930" ht="20" customHeight="1"/>
    <row r="30931" ht="20" customHeight="1"/>
    <row r="30932" ht="20" customHeight="1"/>
    <row r="30933" ht="20" customHeight="1"/>
    <row r="30934" ht="20" customHeight="1"/>
    <row r="30935" ht="20" customHeight="1"/>
    <row r="30936" ht="20" customHeight="1"/>
    <row r="30937" ht="20" customHeight="1"/>
    <row r="30938" ht="20" customHeight="1"/>
    <row r="30939" ht="20" customHeight="1"/>
    <row r="30940" ht="20" customHeight="1"/>
    <row r="30941" ht="20" customHeight="1"/>
    <row r="30942" ht="20" customHeight="1"/>
    <row r="30943" ht="20" customHeight="1"/>
    <row r="30944" ht="20" customHeight="1"/>
    <row r="30945" ht="20" customHeight="1"/>
    <row r="30946" ht="20" customHeight="1"/>
    <row r="30947" ht="20" customHeight="1"/>
    <row r="30948" ht="20" customHeight="1"/>
    <row r="30949" ht="20" customHeight="1"/>
    <row r="30950" ht="20" customHeight="1"/>
    <row r="30951" ht="20" customHeight="1"/>
    <row r="30952" ht="20" customHeight="1"/>
    <row r="30953" ht="20" customHeight="1"/>
    <row r="30954" ht="20" customHeight="1"/>
    <row r="30955" ht="20" customHeight="1"/>
    <row r="30956" ht="20" customHeight="1"/>
    <row r="30957" ht="20" customHeight="1"/>
    <row r="30958" ht="20" customHeight="1"/>
    <row r="30959" ht="20" customHeight="1"/>
    <row r="30960" ht="20" customHeight="1"/>
    <row r="30961" ht="20" customHeight="1"/>
    <row r="30962" ht="20" customHeight="1"/>
    <row r="30963" ht="20" customHeight="1"/>
    <row r="30964" ht="20" customHeight="1"/>
    <row r="30965" ht="20" customHeight="1"/>
    <row r="30966" ht="20" customHeight="1"/>
    <row r="30967" ht="20" customHeight="1"/>
    <row r="30968" ht="20" customHeight="1"/>
    <row r="30969" ht="20" customHeight="1"/>
    <row r="30970" ht="20" customHeight="1"/>
    <row r="30971" ht="20" customHeight="1"/>
    <row r="30972" ht="20" customHeight="1"/>
    <row r="30973" ht="20" customHeight="1"/>
    <row r="30974" ht="20" customHeight="1"/>
    <row r="30975" ht="20" customHeight="1"/>
    <row r="30976" ht="20" customHeight="1"/>
    <row r="30977" ht="20" customHeight="1"/>
    <row r="30978" ht="20" customHeight="1"/>
    <row r="30979" ht="20" customHeight="1"/>
    <row r="30980" ht="20" customHeight="1"/>
    <row r="30981" ht="20" customHeight="1"/>
    <row r="30982" ht="20" customHeight="1"/>
    <row r="30983" ht="20" customHeight="1"/>
    <row r="30984" ht="20" customHeight="1"/>
    <row r="30985" ht="20" customHeight="1"/>
    <row r="30986" ht="20" customHeight="1"/>
    <row r="30987" ht="20" customHeight="1"/>
    <row r="30988" ht="20" customHeight="1"/>
    <row r="30989" ht="20" customHeight="1"/>
    <row r="30990" ht="20" customHeight="1"/>
    <row r="30991" ht="20" customHeight="1"/>
    <row r="30992" ht="20" customHeight="1"/>
    <row r="30993" ht="20" customHeight="1"/>
    <row r="30994" ht="20" customHeight="1"/>
    <row r="30995" ht="20" customHeight="1"/>
    <row r="30996" ht="20" customHeight="1"/>
    <row r="30997" ht="20" customHeight="1"/>
    <row r="30998" ht="20" customHeight="1"/>
    <row r="30999" ht="20" customHeight="1"/>
    <row r="31000" ht="20" customHeight="1"/>
    <row r="31001" ht="20" customHeight="1"/>
    <row r="31002" ht="20" customHeight="1"/>
    <row r="31003" ht="20" customHeight="1"/>
    <row r="31004" ht="20" customHeight="1"/>
    <row r="31005" ht="20" customHeight="1"/>
    <row r="31006" ht="20" customHeight="1"/>
    <row r="31007" ht="20" customHeight="1"/>
    <row r="31008" ht="20" customHeight="1"/>
    <row r="31009" ht="20" customHeight="1"/>
    <row r="31010" ht="20" customHeight="1"/>
    <row r="31011" ht="20" customHeight="1"/>
    <row r="31012" ht="20" customHeight="1"/>
    <row r="31013" ht="20" customHeight="1"/>
    <row r="31014" ht="20" customHeight="1"/>
    <row r="31015" ht="20" customHeight="1"/>
    <row r="31016" ht="20" customHeight="1"/>
    <row r="31017" ht="20" customHeight="1"/>
    <row r="31018" ht="20" customHeight="1"/>
    <row r="31019" ht="20" customHeight="1"/>
    <row r="31020" ht="20" customHeight="1"/>
    <row r="31021" ht="20" customHeight="1"/>
    <row r="31022" ht="20" customHeight="1"/>
    <row r="31023" ht="20" customHeight="1"/>
    <row r="31024" ht="20" customHeight="1"/>
    <row r="31025" ht="20" customHeight="1"/>
    <row r="31026" ht="20" customHeight="1"/>
    <row r="31027" ht="20" customHeight="1"/>
    <row r="31028" ht="20" customHeight="1"/>
    <row r="31029" ht="20" customHeight="1"/>
    <row r="31030" ht="20" customHeight="1"/>
    <row r="31031" ht="20" customHeight="1"/>
    <row r="31032" ht="20" customHeight="1"/>
    <row r="31033" ht="20" customHeight="1"/>
    <row r="31034" ht="20" customHeight="1"/>
    <row r="31035" ht="20" customHeight="1"/>
    <row r="31036" ht="20" customHeight="1"/>
    <row r="31037" ht="20" customHeight="1"/>
    <row r="31038" ht="20" customHeight="1"/>
    <row r="31039" ht="20" customHeight="1"/>
    <row r="31040" ht="20" customHeight="1"/>
    <row r="31041" ht="20" customHeight="1"/>
    <row r="31042" ht="20" customHeight="1"/>
    <row r="31043" ht="20" customHeight="1"/>
    <row r="31044" ht="20" customHeight="1"/>
    <row r="31045" ht="20" customHeight="1"/>
    <row r="31046" ht="20" customHeight="1"/>
    <row r="31047" ht="20" customHeight="1"/>
    <row r="31048" ht="20" customHeight="1"/>
    <row r="31049" ht="20" customHeight="1"/>
    <row r="31050" ht="20" customHeight="1"/>
    <row r="31051" ht="20" customHeight="1"/>
    <row r="31052" ht="20" customHeight="1"/>
    <row r="31053" ht="20" customHeight="1"/>
    <row r="31054" ht="20" customHeight="1"/>
    <row r="31055" ht="20" customHeight="1"/>
    <row r="31056" ht="20" customHeight="1"/>
    <row r="31057" ht="20" customHeight="1"/>
    <row r="31058" ht="20" customHeight="1"/>
    <row r="31059" ht="20" customHeight="1"/>
    <row r="31060" ht="20" customHeight="1"/>
    <row r="31061" ht="20" customHeight="1"/>
    <row r="31062" ht="20" customHeight="1"/>
    <row r="31063" ht="20" customHeight="1"/>
    <row r="31064" ht="20" customHeight="1"/>
    <row r="31065" ht="20" customHeight="1"/>
    <row r="31066" ht="20" customHeight="1"/>
    <row r="31067" ht="20" customHeight="1"/>
    <row r="31068" ht="20" customHeight="1"/>
    <row r="31069" ht="20" customHeight="1"/>
    <row r="31070" ht="20" customHeight="1"/>
    <row r="31071" ht="20" customHeight="1"/>
    <row r="31072" ht="20" customHeight="1"/>
    <row r="31073" ht="20" customHeight="1"/>
    <row r="31074" ht="20" customHeight="1"/>
    <row r="31075" ht="20" customHeight="1"/>
    <row r="31076" ht="20" customHeight="1"/>
    <row r="31077" ht="20" customHeight="1"/>
    <row r="31078" ht="20" customHeight="1"/>
    <row r="31079" ht="20" customHeight="1"/>
    <row r="31080" ht="20" customHeight="1"/>
    <row r="31081" ht="20" customHeight="1"/>
    <row r="31082" ht="20" customHeight="1"/>
    <row r="31083" ht="20" customHeight="1"/>
    <row r="31084" ht="20" customHeight="1"/>
    <row r="31085" ht="20" customHeight="1"/>
    <row r="31086" ht="20" customHeight="1"/>
    <row r="31087" ht="20" customHeight="1"/>
    <row r="31088" ht="20" customHeight="1"/>
    <row r="31089" ht="20" customHeight="1"/>
    <row r="31090" ht="20" customHeight="1"/>
    <row r="31091" ht="20" customHeight="1"/>
    <row r="31092" ht="20" customHeight="1"/>
    <row r="31093" ht="20" customHeight="1"/>
    <row r="31094" ht="20" customHeight="1"/>
    <row r="31095" ht="20" customHeight="1"/>
    <row r="31096" ht="20" customHeight="1"/>
    <row r="31097" ht="20" customHeight="1"/>
    <row r="31098" ht="20" customHeight="1"/>
    <row r="31099" ht="20" customHeight="1"/>
    <row r="31100" ht="20" customHeight="1"/>
    <row r="31101" ht="20" customHeight="1"/>
    <row r="31102" ht="20" customHeight="1"/>
    <row r="31103" ht="20" customHeight="1"/>
    <row r="31104" ht="20" customHeight="1"/>
    <row r="31105" ht="20" customHeight="1"/>
    <row r="31106" ht="20" customHeight="1"/>
    <row r="31107" ht="20" customHeight="1"/>
    <row r="31108" ht="20" customHeight="1"/>
    <row r="31109" ht="20" customHeight="1"/>
    <row r="31110" ht="20" customHeight="1"/>
    <row r="31111" ht="20" customHeight="1"/>
    <row r="31112" ht="20" customHeight="1"/>
    <row r="31113" ht="20" customHeight="1"/>
    <row r="31114" ht="20" customHeight="1"/>
    <row r="31115" ht="20" customHeight="1"/>
    <row r="31116" ht="20" customHeight="1"/>
    <row r="31117" ht="20" customHeight="1"/>
    <row r="31118" ht="20" customHeight="1"/>
    <row r="31119" ht="20" customHeight="1"/>
    <row r="31120" ht="20" customHeight="1"/>
    <row r="31121" ht="20" customHeight="1"/>
    <row r="31122" ht="20" customHeight="1"/>
    <row r="31123" ht="20" customHeight="1"/>
    <row r="31124" ht="20" customHeight="1"/>
    <row r="31125" ht="20" customHeight="1"/>
    <row r="31126" ht="20" customHeight="1"/>
    <row r="31127" ht="20" customHeight="1"/>
    <row r="31128" ht="20" customHeight="1"/>
    <row r="31129" ht="20" customHeight="1"/>
    <row r="31130" ht="20" customHeight="1"/>
    <row r="31131" ht="20" customHeight="1"/>
    <row r="31132" ht="20" customHeight="1"/>
    <row r="31133" ht="20" customHeight="1"/>
    <row r="31134" ht="20" customHeight="1"/>
    <row r="31135" ht="20" customHeight="1"/>
    <row r="31136" ht="20" customHeight="1"/>
    <row r="31137" ht="20" customHeight="1"/>
    <row r="31138" ht="20" customHeight="1"/>
    <row r="31139" ht="20" customHeight="1"/>
    <row r="31140" ht="20" customHeight="1"/>
    <row r="31141" ht="20" customHeight="1"/>
    <row r="31142" ht="20" customHeight="1"/>
    <row r="31143" ht="20" customHeight="1"/>
    <row r="31144" ht="20" customHeight="1"/>
    <row r="31145" ht="20" customHeight="1"/>
    <row r="31146" ht="20" customHeight="1"/>
    <row r="31147" ht="20" customHeight="1"/>
    <row r="31148" ht="20" customHeight="1"/>
    <row r="31149" ht="20" customHeight="1"/>
    <row r="31150" ht="20" customHeight="1"/>
    <row r="31151" ht="20" customHeight="1"/>
    <row r="31152" ht="20" customHeight="1"/>
    <row r="31153" ht="20" customHeight="1"/>
    <row r="31154" ht="20" customHeight="1"/>
    <row r="31155" ht="20" customHeight="1"/>
    <row r="31156" ht="20" customHeight="1"/>
    <row r="31157" ht="20" customHeight="1"/>
    <row r="31158" ht="20" customHeight="1"/>
    <row r="31159" ht="20" customHeight="1"/>
    <row r="31160" ht="20" customHeight="1"/>
    <row r="31161" ht="20" customHeight="1"/>
    <row r="31162" ht="20" customHeight="1"/>
    <row r="31163" ht="20" customHeight="1"/>
    <row r="31164" ht="20" customHeight="1"/>
    <row r="31165" ht="20" customHeight="1"/>
    <row r="31166" ht="20" customHeight="1"/>
    <row r="31167" ht="20" customHeight="1"/>
    <row r="31168" ht="20" customHeight="1"/>
    <row r="31169" ht="20" customHeight="1"/>
    <row r="31170" ht="20" customHeight="1"/>
    <row r="31171" ht="20" customHeight="1"/>
    <row r="31172" ht="20" customHeight="1"/>
    <row r="31173" ht="20" customHeight="1"/>
    <row r="31174" ht="20" customHeight="1"/>
    <row r="31175" ht="20" customHeight="1"/>
    <row r="31176" ht="20" customHeight="1"/>
    <row r="31177" ht="20" customHeight="1"/>
    <row r="31178" ht="20" customHeight="1"/>
    <row r="31179" ht="20" customHeight="1"/>
    <row r="31180" ht="20" customHeight="1"/>
    <row r="31181" ht="20" customHeight="1"/>
    <row r="31182" ht="20" customHeight="1"/>
    <row r="31183" ht="20" customHeight="1"/>
    <row r="31184" ht="20" customHeight="1"/>
    <row r="31185" ht="20" customHeight="1"/>
    <row r="31186" ht="20" customHeight="1"/>
    <row r="31187" ht="20" customHeight="1"/>
    <row r="31188" ht="20" customHeight="1"/>
    <row r="31189" ht="20" customHeight="1"/>
    <row r="31190" ht="20" customHeight="1"/>
    <row r="31191" ht="20" customHeight="1"/>
    <row r="31192" ht="20" customHeight="1"/>
    <row r="31193" ht="20" customHeight="1"/>
    <row r="31194" ht="20" customHeight="1"/>
    <row r="31195" ht="20" customHeight="1"/>
    <row r="31196" ht="20" customHeight="1"/>
    <row r="31197" ht="20" customHeight="1"/>
    <row r="31198" ht="20" customHeight="1"/>
    <row r="31199" ht="20" customHeight="1"/>
    <row r="31200" ht="20" customHeight="1"/>
    <row r="31201" ht="20" customHeight="1"/>
    <row r="31202" ht="20" customHeight="1"/>
    <row r="31203" ht="20" customHeight="1"/>
    <row r="31204" ht="20" customHeight="1"/>
    <row r="31205" ht="20" customHeight="1"/>
    <row r="31206" ht="20" customHeight="1"/>
    <row r="31207" ht="20" customHeight="1"/>
    <row r="31208" ht="20" customHeight="1"/>
    <row r="31209" ht="20" customHeight="1"/>
    <row r="31210" ht="20" customHeight="1"/>
    <row r="31211" ht="20" customHeight="1"/>
    <row r="31212" ht="20" customHeight="1"/>
    <row r="31213" ht="20" customHeight="1"/>
    <row r="31214" ht="20" customHeight="1"/>
    <row r="31215" ht="20" customHeight="1"/>
    <row r="31216" ht="20" customHeight="1"/>
    <row r="31217" ht="20" customHeight="1"/>
    <row r="31218" ht="20" customHeight="1"/>
    <row r="31219" ht="20" customHeight="1"/>
    <row r="31220" ht="20" customHeight="1"/>
    <row r="31221" ht="20" customHeight="1"/>
    <row r="31222" ht="20" customHeight="1"/>
    <row r="31223" ht="20" customHeight="1"/>
    <row r="31224" ht="20" customHeight="1"/>
    <row r="31225" ht="20" customHeight="1"/>
    <row r="31226" ht="20" customHeight="1"/>
    <row r="31227" ht="20" customHeight="1"/>
    <row r="31228" ht="20" customHeight="1"/>
    <row r="31229" ht="20" customHeight="1"/>
    <row r="31230" ht="20" customHeight="1"/>
    <row r="31231" ht="20" customHeight="1"/>
    <row r="31232" ht="20" customHeight="1"/>
    <row r="31233" ht="20" customHeight="1"/>
    <row r="31234" ht="20" customHeight="1"/>
    <row r="31235" ht="20" customHeight="1"/>
    <row r="31236" ht="20" customHeight="1"/>
    <row r="31237" ht="20" customHeight="1"/>
    <row r="31238" ht="20" customHeight="1"/>
    <row r="31239" ht="20" customHeight="1"/>
    <row r="31240" ht="20" customHeight="1"/>
    <row r="31241" ht="20" customHeight="1"/>
    <row r="31242" ht="20" customHeight="1"/>
    <row r="31243" ht="20" customHeight="1"/>
    <row r="31244" ht="20" customHeight="1"/>
    <row r="31245" ht="20" customHeight="1"/>
    <row r="31246" ht="20" customHeight="1"/>
    <row r="31247" ht="20" customHeight="1"/>
    <row r="31248" ht="20" customHeight="1"/>
    <row r="31249" ht="20" customHeight="1"/>
    <row r="31250" ht="20" customHeight="1"/>
    <row r="31251" ht="20" customHeight="1"/>
    <row r="31252" ht="20" customHeight="1"/>
    <row r="31253" ht="20" customHeight="1"/>
    <row r="31254" ht="20" customHeight="1"/>
    <row r="31255" ht="20" customHeight="1"/>
    <row r="31256" ht="20" customHeight="1"/>
    <row r="31257" ht="20" customHeight="1"/>
    <row r="31258" ht="20" customHeight="1"/>
    <row r="31259" ht="20" customHeight="1"/>
    <row r="31260" ht="20" customHeight="1"/>
    <row r="31261" ht="20" customHeight="1"/>
    <row r="31262" ht="20" customHeight="1"/>
    <row r="31263" ht="20" customHeight="1"/>
    <row r="31264" ht="20" customHeight="1"/>
    <row r="31265" ht="20" customHeight="1"/>
    <row r="31266" ht="20" customHeight="1"/>
    <row r="31267" ht="20" customHeight="1"/>
    <row r="31268" ht="20" customHeight="1"/>
    <row r="31269" ht="20" customHeight="1"/>
    <row r="31270" ht="20" customHeight="1"/>
    <row r="31271" ht="20" customHeight="1"/>
    <row r="31272" ht="20" customHeight="1"/>
    <row r="31273" ht="20" customHeight="1"/>
    <row r="31274" ht="20" customHeight="1"/>
    <row r="31275" ht="20" customHeight="1"/>
    <row r="31276" ht="20" customHeight="1"/>
    <row r="31277" ht="20" customHeight="1"/>
    <row r="31278" ht="20" customHeight="1"/>
    <row r="31279" ht="20" customHeight="1"/>
    <row r="31280" ht="20" customHeight="1"/>
    <row r="31281" ht="20" customHeight="1"/>
    <row r="31282" ht="20" customHeight="1"/>
    <row r="31283" ht="20" customHeight="1"/>
    <row r="31284" ht="20" customHeight="1"/>
    <row r="31285" ht="20" customHeight="1"/>
    <row r="31286" ht="20" customHeight="1"/>
    <row r="31287" ht="20" customHeight="1"/>
    <row r="31288" ht="20" customHeight="1"/>
    <row r="31289" ht="20" customHeight="1"/>
    <row r="31290" ht="20" customHeight="1"/>
    <row r="31291" ht="20" customHeight="1"/>
    <row r="31292" ht="20" customHeight="1"/>
    <row r="31293" ht="20" customHeight="1"/>
    <row r="31294" ht="20" customHeight="1"/>
    <row r="31295" ht="20" customHeight="1"/>
    <row r="31296" ht="20" customHeight="1"/>
    <row r="31297" ht="20" customHeight="1"/>
    <row r="31298" ht="20" customHeight="1"/>
    <row r="31299" ht="20" customHeight="1"/>
    <row r="31300" ht="20" customHeight="1"/>
    <row r="31301" ht="20" customHeight="1"/>
    <row r="31302" ht="20" customHeight="1"/>
    <row r="31303" ht="20" customHeight="1"/>
    <row r="31304" ht="20" customHeight="1"/>
    <row r="31305" ht="20" customHeight="1"/>
    <row r="31306" ht="20" customHeight="1"/>
    <row r="31307" ht="20" customHeight="1"/>
    <row r="31308" ht="20" customHeight="1"/>
    <row r="31309" ht="20" customHeight="1"/>
    <row r="31310" ht="20" customHeight="1"/>
    <row r="31311" ht="20" customHeight="1"/>
    <row r="31312" ht="20" customHeight="1"/>
    <row r="31313" ht="20" customHeight="1"/>
    <row r="31314" ht="20" customHeight="1"/>
    <row r="31315" ht="20" customHeight="1"/>
    <row r="31316" ht="20" customHeight="1"/>
    <row r="31317" ht="20" customHeight="1"/>
    <row r="31318" ht="20" customHeight="1"/>
    <row r="31319" ht="20" customHeight="1"/>
    <row r="31320" ht="20" customHeight="1"/>
    <row r="31321" ht="20" customHeight="1"/>
    <row r="31322" ht="20" customHeight="1"/>
    <row r="31323" ht="20" customHeight="1"/>
    <row r="31324" ht="20" customHeight="1"/>
    <row r="31325" ht="20" customHeight="1"/>
    <row r="31326" ht="20" customHeight="1"/>
    <row r="31327" ht="20" customHeight="1"/>
    <row r="31328" ht="20" customHeight="1"/>
    <row r="31329" ht="20" customHeight="1"/>
    <row r="31330" ht="20" customHeight="1"/>
    <row r="31331" ht="20" customHeight="1"/>
    <row r="31332" ht="20" customHeight="1"/>
    <row r="31333" ht="20" customHeight="1"/>
    <row r="31334" ht="20" customHeight="1"/>
    <row r="31335" ht="20" customHeight="1"/>
    <row r="31336" ht="20" customHeight="1"/>
    <row r="31337" ht="20" customHeight="1"/>
    <row r="31338" ht="20" customHeight="1"/>
    <row r="31339" ht="20" customHeight="1"/>
    <row r="31340" ht="20" customHeight="1"/>
    <row r="31341" ht="20" customHeight="1"/>
    <row r="31342" ht="20" customHeight="1"/>
    <row r="31343" ht="20" customHeight="1"/>
    <row r="31344" ht="20" customHeight="1"/>
    <row r="31345" ht="20" customHeight="1"/>
    <row r="31346" ht="20" customHeight="1"/>
    <row r="31347" ht="20" customHeight="1"/>
    <row r="31348" ht="20" customHeight="1"/>
    <row r="31349" ht="20" customHeight="1"/>
    <row r="31350" ht="20" customHeight="1"/>
    <row r="31351" ht="20" customHeight="1"/>
    <row r="31352" ht="20" customHeight="1"/>
    <row r="31353" ht="20" customHeight="1"/>
    <row r="31354" ht="20" customHeight="1"/>
    <row r="31355" ht="20" customHeight="1"/>
    <row r="31356" ht="20" customHeight="1"/>
    <row r="31357" ht="20" customHeight="1"/>
    <row r="31358" ht="20" customHeight="1"/>
    <row r="31359" ht="20" customHeight="1"/>
    <row r="31360" ht="20" customHeight="1"/>
    <row r="31361" ht="20" customHeight="1"/>
    <row r="31362" ht="20" customHeight="1"/>
    <row r="31363" ht="20" customHeight="1"/>
    <row r="31364" ht="20" customHeight="1"/>
    <row r="31365" ht="20" customHeight="1"/>
    <row r="31366" ht="20" customHeight="1"/>
    <row r="31367" ht="20" customHeight="1"/>
    <row r="31368" ht="20" customHeight="1"/>
    <row r="31369" ht="20" customHeight="1"/>
    <row r="31370" ht="20" customHeight="1"/>
    <row r="31371" ht="20" customHeight="1"/>
    <row r="31372" ht="20" customHeight="1"/>
    <row r="31373" ht="20" customHeight="1"/>
    <row r="31374" ht="20" customHeight="1"/>
    <row r="31375" ht="20" customHeight="1"/>
    <row r="31376" ht="20" customHeight="1"/>
    <row r="31377" ht="20" customHeight="1"/>
    <row r="31378" ht="20" customHeight="1"/>
    <row r="31379" ht="20" customHeight="1"/>
    <row r="31380" ht="20" customHeight="1"/>
    <row r="31381" ht="20" customHeight="1"/>
    <row r="31382" ht="20" customHeight="1"/>
    <row r="31383" ht="20" customHeight="1"/>
    <row r="31384" ht="20" customHeight="1"/>
    <row r="31385" ht="20" customHeight="1"/>
    <row r="31386" ht="20" customHeight="1"/>
    <row r="31387" ht="20" customHeight="1"/>
    <row r="31388" ht="20" customHeight="1"/>
    <row r="31389" ht="20" customHeight="1"/>
    <row r="31390" ht="20" customHeight="1"/>
    <row r="31391" ht="20" customHeight="1"/>
    <row r="31392" ht="20" customHeight="1"/>
    <row r="31393" ht="20" customHeight="1"/>
    <row r="31394" ht="20" customHeight="1"/>
    <row r="31395" ht="20" customHeight="1"/>
    <row r="31396" ht="20" customHeight="1"/>
    <row r="31397" ht="20" customHeight="1"/>
    <row r="31398" ht="20" customHeight="1"/>
    <row r="31399" ht="20" customHeight="1"/>
    <row r="31400" ht="20" customHeight="1"/>
    <row r="31401" ht="20" customHeight="1"/>
    <row r="31402" ht="20" customHeight="1"/>
    <row r="31403" ht="20" customHeight="1"/>
    <row r="31404" ht="20" customHeight="1"/>
    <row r="31405" ht="20" customHeight="1"/>
    <row r="31406" ht="20" customHeight="1"/>
    <row r="31407" ht="20" customHeight="1"/>
    <row r="31408" ht="20" customHeight="1"/>
    <row r="31409" ht="20" customHeight="1"/>
    <row r="31410" ht="20" customHeight="1"/>
    <row r="31411" ht="20" customHeight="1"/>
    <row r="31412" ht="20" customHeight="1"/>
    <row r="31413" ht="20" customHeight="1"/>
    <row r="31414" ht="20" customHeight="1"/>
    <row r="31415" ht="20" customHeight="1"/>
    <row r="31416" ht="20" customHeight="1"/>
    <row r="31417" ht="20" customHeight="1"/>
    <row r="31418" ht="20" customHeight="1"/>
    <row r="31419" ht="20" customHeight="1"/>
    <row r="31420" ht="20" customHeight="1"/>
    <row r="31421" ht="20" customHeight="1"/>
    <row r="31422" ht="20" customHeight="1"/>
    <row r="31423" ht="20" customHeight="1"/>
    <row r="31424" ht="20" customHeight="1"/>
    <row r="31425" ht="20" customHeight="1"/>
    <row r="31426" ht="20" customHeight="1"/>
    <row r="31427" ht="20" customHeight="1"/>
    <row r="31428" ht="20" customHeight="1"/>
    <row r="31429" ht="20" customHeight="1"/>
    <row r="31430" ht="20" customHeight="1"/>
    <row r="31431" ht="20" customHeight="1"/>
    <row r="31432" ht="20" customHeight="1"/>
    <row r="31433" ht="20" customHeight="1"/>
    <row r="31434" ht="20" customHeight="1"/>
    <row r="31435" ht="20" customHeight="1"/>
    <row r="31436" ht="20" customHeight="1"/>
    <row r="31437" ht="20" customHeight="1"/>
    <row r="31438" ht="20" customHeight="1"/>
    <row r="31439" ht="20" customHeight="1"/>
    <row r="31440" ht="20" customHeight="1"/>
    <row r="31441" ht="20" customHeight="1"/>
    <row r="31442" ht="20" customHeight="1"/>
    <row r="31443" ht="20" customHeight="1"/>
    <row r="31444" ht="20" customHeight="1"/>
    <row r="31445" ht="20" customHeight="1"/>
    <row r="31446" ht="20" customHeight="1"/>
    <row r="31447" ht="20" customHeight="1"/>
    <row r="31448" ht="20" customHeight="1"/>
    <row r="31449" ht="20" customHeight="1"/>
    <row r="31450" ht="20" customHeight="1"/>
    <row r="31451" ht="20" customHeight="1"/>
    <row r="31452" ht="20" customHeight="1"/>
    <row r="31453" ht="20" customHeight="1"/>
    <row r="31454" ht="20" customHeight="1"/>
    <row r="31455" ht="20" customHeight="1"/>
    <row r="31456" ht="20" customHeight="1"/>
    <row r="31457" ht="20" customHeight="1"/>
    <row r="31458" ht="20" customHeight="1"/>
    <row r="31459" ht="20" customHeight="1"/>
    <row r="31460" ht="20" customHeight="1"/>
    <row r="31461" ht="20" customHeight="1"/>
    <row r="31462" ht="20" customHeight="1"/>
    <row r="31463" ht="20" customHeight="1"/>
    <row r="31464" ht="20" customHeight="1"/>
    <row r="31465" ht="20" customHeight="1"/>
    <row r="31466" ht="20" customHeight="1"/>
    <row r="31467" ht="20" customHeight="1"/>
    <row r="31468" ht="20" customHeight="1"/>
    <row r="31469" ht="20" customHeight="1"/>
    <row r="31470" ht="20" customHeight="1"/>
    <row r="31471" ht="20" customHeight="1"/>
    <row r="31472" ht="20" customHeight="1"/>
    <row r="31473" ht="20" customHeight="1"/>
    <row r="31474" ht="20" customHeight="1"/>
    <row r="31475" ht="20" customHeight="1"/>
    <row r="31476" ht="20" customHeight="1"/>
    <row r="31477" ht="20" customHeight="1"/>
    <row r="31478" ht="20" customHeight="1"/>
    <row r="31479" ht="20" customHeight="1"/>
    <row r="31480" ht="20" customHeight="1"/>
    <row r="31481" ht="20" customHeight="1"/>
    <row r="31482" ht="20" customHeight="1"/>
    <row r="31483" ht="20" customHeight="1"/>
    <row r="31484" ht="20" customHeight="1"/>
    <row r="31485" ht="20" customHeight="1"/>
    <row r="31486" ht="20" customHeight="1"/>
    <row r="31487" ht="20" customHeight="1"/>
    <row r="31488" ht="20" customHeight="1"/>
    <row r="31489" ht="20" customHeight="1"/>
    <row r="31490" ht="20" customHeight="1"/>
    <row r="31491" ht="20" customHeight="1"/>
    <row r="31492" ht="20" customHeight="1"/>
    <row r="31493" ht="20" customHeight="1"/>
    <row r="31494" ht="20" customHeight="1"/>
    <row r="31495" ht="20" customHeight="1"/>
    <row r="31496" ht="20" customHeight="1"/>
    <row r="31497" ht="20" customHeight="1"/>
    <row r="31498" ht="20" customHeight="1"/>
    <row r="31499" ht="20" customHeight="1"/>
    <row r="31500" ht="20" customHeight="1"/>
    <row r="31501" ht="20" customHeight="1"/>
    <row r="31502" ht="20" customHeight="1"/>
    <row r="31503" ht="20" customHeight="1"/>
    <row r="31504" ht="20" customHeight="1"/>
    <row r="31505" ht="20" customHeight="1"/>
    <row r="31506" ht="20" customHeight="1"/>
    <row r="31507" ht="20" customHeight="1"/>
    <row r="31508" ht="20" customHeight="1"/>
    <row r="31509" ht="20" customHeight="1"/>
    <row r="31510" ht="20" customHeight="1"/>
    <row r="31511" ht="20" customHeight="1"/>
    <row r="31512" ht="20" customHeight="1"/>
    <row r="31513" ht="20" customHeight="1"/>
    <row r="31514" ht="20" customHeight="1"/>
    <row r="31515" ht="20" customHeight="1"/>
    <row r="31516" ht="20" customHeight="1"/>
    <row r="31517" ht="20" customHeight="1"/>
    <row r="31518" ht="20" customHeight="1"/>
    <row r="31519" ht="20" customHeight="1"/>
    <row r="31520" ht="20" customHeight="1"/>
    <row r="31521" ht="20" customHeight="1"/>
    <row r="31522" ht="20" customHeight="1"/>
    <row r="31523" ht="20" customHeight="1"/>
    <row r="31524" ht="20" customHeight="1"/>
    <row r="31525" ht="20" customHeight="1"/>
    <row r="31526" ht="20" customHeight="1"/>
    <row r="31527" ht="20" customHeight="1"/>
    <row r="31528" ht="20" customHeight="1"/>
    <row r="31529" ht="20" customHeight="1"/>
    <row r="31530" ht="20" customHeight="1"/>
    <row r="31531" ht="20" customHeight="1"/>
    <row r="31532" ht="20" customHeight="1"/>
    <row r="31533" ht="20" customHeight="1"/>
    <row r="31534" ht="20" customHeight="1"/>
    <row r="31535" ht="20" customHeight="1"/>
    <row r="31536" ht="20" customHeight="1"/>
    <row r="31537" ht="20" customHeight="1"/>
    <row r="31538" ht="20" customHeight="1"/>
    <row r="31539" ht="20" customHeight="1"/>
    <row r="31540" ht="20" customHeight="1"/>
    <row r="31541" ht="20" customHeight="1"/>
    <row r="31542" ht="20" customHeight="1"/>
    <row r="31543" ht="20" customHeight="1"/>
    <row r="31544" ht="20" customHeight="1"/>
    <row r="31545" ht="20" customHeight="1"/>
    <row r="31546" ht="20" customHeight="1"/>
    <row r="31547" ht="20" customHeight="1"/>
    <row r="31548" ht="20" customHeight="1"/>
    <row r="31549" ht="20" customHeight="1"/>
    <row r="31550" ht="20" customHeight="1"/>
    <row r="31551" ht="20" customHeight="1"/>
    <row r="31552" ht="20" customHeight="1"/>
    <row r="31553" ht="20" customHeight="1"/>
    <row r="31554" ht="20" customHeight="1"/>
    <row r="31555" ht="20" customHeight="1"/>
    <row r="31556" ht="20" customHeight="1"/>
    <row r="31557" ht="20" customHeight="1"/>
    <row r="31558" ht="20" customHeight="1"/>
    <row r="31559" ht="20" customHeight="1"/>
    <row r="31560" ht="20" customHeight="1"/>
    <row r="31561" ht="20" customHeight="1"/>
    <row r="31562" ht="20" customHeight="1"/>
    <row r="31563" ht="20" customHeight="1"/>
    <row r="31564" ht="20" customHeight="1"/>
    <row r="31565" ht="20" customHeight="1"/>
    <row r="31566" ht="20" customHeight="1"/>
    <row r="31567" ht="20" customHeight="1"/>
    <row r="31568" ht="20" customHeight="1"/>
    <row r="31569" ht="20" customHeight="1"/>
    <row r="31570" ht="20" customHeight="1"/>
    <row r="31571" ht="20" customHeight="1"/>
    <row r="31572" ht="20" customHeight="1"/>
    <row r="31573" ht="20" customHeight="1"/>
    <row r="31574" ht="20" customHeight="1"/>
    <row r="31575" ht="20" customHeight="1"/>
    <row r="31576" ht="20" customHeight="1"/>
    <row r="31577" ht="20" customHeight="1"/>
    <row r="31578" ht="20" customHeight="1"/>
    <row r="31579" ht="20" customHeight="1"/>
    <row r="31580" ht="20" customHeight="1"/>
    <row r="31581" ht="20" customHeight="1"/>
    <row r="31582" ht="20" customHeight="1"/>
    <row r="31583" ht="20" customHeight="1"/>
    <row r="31584" ht="20" customHeight="1"/>
    <row r="31585" ht="20" customHeight="1"/>
    <row r="31586" ht="20" customHeight="1"/>
    <row r="31587" ht="20" customHeight="1"/>
    <row r="31588" ht="20" customHeight="1"/>
    <row r="31589" ht="20" customHeight="1"/>
    <row r="31590" ht="20" customHeight="1"/>
    <row r="31591" ht="20" customHeight="1"/>
    <row r="31592" ht="20" customHeight="1"/>
    <row r="31593" ht="20" customHeight="1"/>
    <row r="31594" ht="20" customHeight="1"/>
    <row r="31595" ht="20" customHeight="1"/>
    <row r="31596" ht="20" customHeight="1"/>
    <row r="31597" ht="20" customHeight="1"/>
    <row r="31598" ht="20" customHeight="1"/>
    <row r="31599" ht="20" customHeight="1"/>
    <row r="31600" ht="20" customHeight="1"/>
    <row r="31601" ht="20" customHeight="1"/>
    <row r="31602" ht="20" customHeight="1"/>
    <row r="31603" ht="20" customHeight="1"/>
    <row r="31604" ht="20" customHeight="1"/>
    <row r="31605" ht="20" customHeight="1"/>
    <row r="31606" ht="20" customHeight="1"/>
    <row r="31607" ht="20" customHeight="1"/>
    <row r="31608" ht="20" customHeight="1"/>
    <row r="31609" ht="20" customHeight="1"/>
    <row r="31610" ht="20" customHeight="1"/>
    <row r="31611" ht="20" customHeight="1"/>
    <row r="31612" ht="20" customHeight="1"/>
    <row r="31613" ht="20" customHeight="1"/>
    <row r="31614" ht="20" customHeight="1"/>
    <row r="31615" ht="20" customHeight="1"/>
    <row r="31616" ht="20" customHeight="1"/>
    <row r="31617" ht="20" customHeight="1"/>
    <row r="31618" ht="20" customHeight="1"/>
    <row r="31619" ht="20" customHeight="1"/>
    <row r="31620" ht="20" customHeight="1"/>
    <row r="31621" ht="20" customHeight="1"/>
    <row r="31622" ht="20" customHeight="1"/>
    <row r="31623" ht="20" customHeight="1"/>
    <row r="31624" ht="20" customHeight="1"/>
    <row r="31625" ht="20" customHeight="1"/>
    <row r="31626" ht="20" customHeight="1"/>
    <row r="31627" ht="20" customHeight="1"/>
    <row r="31628" ht="20" customHeight="1"/>
    <row r="31629" ht="20" customHeight="1"/>
    <row r="31630" ht="20" customHeight="1"/>
    <row r="31631" ht="20" customHeight="1"/>
    <row r="31632" ht="20" customHeight="1"/>
    <row r="31633" ht="20" customHeight="1"/>
    <row r="31634" ht="20" customHeight="1"/>
    <row r="31635" ht="20" customHeight="1"/>
    <row r="31636" ht="20" customHeight="1"/>
    <row r="31637" ht="20" customHeight="1"/>
    <row r="31638" ht="20" customHeight="1"/>
    <row r="31639" ht="20" customHeight="1"/>
    <row r="31640" ht="20" customHeight="1"/>
    <row r="31641" ht="20" customHeight="1"/>
    <row r="31642" ht="20" customHeight="1"/>
    <row r="31643" ht="20" customHeight="1"/>
    <row r="31644" ht="20" customHeight="1"/>
    <row r="31645" ht="20" customHeight="1"/>
    <row r="31646" ht="20" customHeight="1"/>
    <row r="31647" ht="20" customHeight="1"/>
    <row r="31648" ht="20" customHeight="1"/>
    <row r="31649" ht="20" customHeight="1"/>
    <row r="31650" ht="20" customHeight="1"/>
    <row r="31651" ht="20" customHeight="1"/>
    <row r="31652" ht="20" customHeight="1"/>
    <row r="31653" ht="20" customHeight="1"/>
    <row r="31654" ht="20" customHeight="1"/>
    <row r="31655" ht="20" customHeight="1"/>
    <row r="31656" ht="20" customHeight="1"/>
    <row r="31657" ht="20" customHeight="1"/>
    <row r="31658" ht="20" customHeight="1"/>
    <row r="31659" ht="20" customHeight="1"/>
    <row r="31660" ht="20" customHeight="1"/>
    <row r="31661" ht="20" customHeight="1"/>
    <row r="31662" ht="20" customHeight="1"/>
    <row r="31663" ht="20" customHeight="1"/>
    <row r="31664" ht="20" customHeight="1"/>
    <row r="31665" ht="20" customHeight="1"/>
    <row r="31666" ht="20" customHeight="1"/>
    <row r="31667" ht="20" customHeight="1"/>
    <row r="31668" ht="20" customHeight="1"/>
    <row r="31669" ht="20" customHeight="1"/>
    <row r="31670" ht="20" customHeight="1"/>
    <row r="31671" ht="20" customHeight="1"/>
    <row r="31672" ht="20" customHeight="1"/>
    <row r="31673" ht="20" customHeight="1"/>
    <row r="31674" ht="20" customHeight="1"/>
    <row r="31675" ht="20" customHeight="1"/>
    <row r="31676" ht="20" customHeight="1"/>
    <row r="31677" ht="20" customHeight="1"/>
    <row r="31678" ht="20" customHeight="1"/>
    <row r="31679" ht="20" customHeight="1"/>
    <row r="31680" ht="20" customHeight="1"/>
    <row r="31681" ht="20" customHeight="1"/>
    <row r="31682" ht="20" customHeight="1"/>
    <row r="31683" ht="20" customHeight="1"/>
    <row r="31684" ht="20" customHeight="1"/>
    <row r="31685" ht="20" customHeight="1"/>
    <row r="31686" ht="20" customHeight="1"/>
    <row r="31687" ht="20" customHeight="1"/>
    <row r="31688" ht="20" customHeight="1"/>
    <row r="31689" ht="20" customHeight="1"/>
    <row r="31690" ht="20" customHeight="1"/>
    <row r="31691" ht="20" customHeight="1"/>
    <row r="31692" ht="20" customHeight="1"/>
    <row r="31693" ht="20" customHeight="1"/>
    <row r="31694" ht="20" customHeight="1"/>
    <row r="31695" ht="20" customHeight="1"/>
    <row r="31696" ht="20" customHeight="1"/>
    <row r="31697" ht="20" customHeight="1"/>
    <row r="31698" ht="20" customHeight="1"/>
    <row r="31699" ht="20" customHeight="1"/>
    <row r="31700" ht="20" customHeight="1"/>
    <row r="31701" ht="20" customHeight="1"/>
    <row r="31702" ht="20" customHeight="1"/>
    <row r="31703" ht="20" customHeight="1"/>
    <row r="31704" ht="20" customHeight="1"/>
    <row r="31705" ht="20" customHeight="1"/>
    <row r="31706" ht="20" customHeight="1"/>
    <row r="31707" ht="20" customHeight="1"/>
    <row r="31708" ht="20" customHeight="1"/>
    <row r="31709" ht="20" customHeight="1"/>
    <row r="31710" ht="20" customHeight="1"/>
    <row r="31711" ht="20" customHeight="1"/>
    <row r="31712" ht="20" customHeight="1"/>
    <row r="31713" ht="20" customHeight="1"/>
    <row r="31714" ht="20" customHeight="1"/>
    <row r="31715" ht="20" customHeight="1"/>
    <row r="31716" ht="20" customHeight="1"/>
    <row r="31717" ht="20" customHeight="1"/>
    <row r="31718" ht="20" customHeight="1"/>
    <row r="31719" ht="20" customHeight="1"/>
    <row r="31720" ht="20" customHeight="1"/>
    <row r="31721" ht="20" customHeight="1"/>
    <row r="31722" ht="20" customHeight="1"/>
    <row r="31723" ht="20" customHeight="1"/>
    <row r="31724" ht="20" customHeight="1"/>
    <row r="31725" ht="20" customHeight="1"/>
    <row r="31726" ht="20" customHeight="1"/>
    <row r="31727" ht="20" customHeight="1"/>
    <row r="31728" ht="20" customHeight="1"/>
    <row r="31729" ht="20" customHeight="1"/>
    <row r="31730" ht="20" customHeight="1"/>
    <row r="31731" ht="20" customHeight="1"/>
    <row r="31732" ht="20" customHeight="1"/>
    <row r="31733" ht="20" customHeight="1"/>
    <row r="31734" ht="20" customHeight="1"/>
    <row r="31735" ht="20" customHeight="1"/>
    <row r="31736" ht="20" customHeight="1"/>
    <row r="31737" ht="20" customHeight="1"/>
    <row r="31738" ht="20" customHeight="1"/>
    <row r="31739" ht="20" customHeight="1"/>
    <row r="31740" ht="20" customHeight="1"/>
    <row r="31741" ht="20" customHeight="1"/>
    <row r="31742" ht="20" customHeight="1"/>
    <row r="31743" ht="20" customHeight="1"/>
    <row r="31744" ht="20" customHeight="1"/>
    <row r="31745" ht="20" customHeight="1"/>
    <row r="31746" ht="20" customHeight="1"/>
    <row r="31747" ht="20" customHeight="1"/>
    <row r="31748" ht="20" customHeight="1"/>
    <row r="31749" ht="20" customHeight="1"/>
    <row r="31750" ht="20" customHeight="1"/>
    <row r="31751" ht="20" customHeight="1"/>
    <row r="31752" ht="20" customHeight="1"/>
    <row r="31753" ht="20" customHeight="1"/>
    <row r="31754" ht="20" customHeight="1"/>
    <row r="31755" ht="20" customHeight="1"/>
    <row r="31756" ht="20" customHeight="1"/>
    <row r="31757" ht="20" customHeight="1"/>
    <row r="31758" ht="20" customHeight="1"/>
    <row r="31759" ht="20" customHeight="1"/>
    <row r="31760" ht="20" customHeight="1"/>
    <row r="31761" ht="20" customHeight="1"/>
    <row r="31762" ht="20" customHeight="1"/>
    <row r="31763" ht="20" customHeight="1"/>
    <row r="31764" ht="20" customHeight="1"/>
    <row r="31765" ht="20" customHeight="1"/>
    <row r="31766" ht="20" customHeight="1"/>
    <row r="31767" ht="20" customHeight="1"/>
    <row r="31768" ht="20" customHeight="1"/>
    <row r="31769" ht="20" customHeight="1"/>
    <row r="31770" ht="20" customHeight="1"/>
    <row r="31771" ht="20" customHeight="1"/>
    <row r="31772" ht="20" customHeight="1"/>
    <row r="31773" ht="20" customHeight="1"/>
    <row r="31774" ht="20" customHeight="1"/>
    <row r="31775" ht="20" customHeight="1"/>
    <row r="31776" ht="20" customHeight="1"/>
    <row r="31777" ht="20" customHeight="1"/>
    <row r="31778" ht="20" customHeight="1"/>
    <row r="31779" ht="20" customHeight="1"/>
    <row r="31780" ht="20" customHeight="1"/>
    <row r="31781" ht="20" customHeight="1"/>
    <row r="31782" ht="20" customHeight="1"/>
    <row r="31783" ht="20" customHeight="1"/>
    <row r="31784" ht="20" customHeight="1"/>
    <row r="31785" ht="20" customHeight="1"/>
    <row r="31786" ht="20" customHeight="1"/>
    <row r="31787" ht="20" customHeight="1"/>
    <row r="31788" ht="20" customHeight="1"/>
    <row r="31789" ht="20" customHeight="1"/>
    <row r="31790" ht="20" customHeight="1"/>
    <row r="31791" ht="20" customHeight="1"/>
    <row r="31792" ht="20" customHeight="1"/>
    <row r="31793" ht="20" customHeight="1"/>
    <row r="31794" ht="20" customHeight="1"/>
    <row r="31795" ht="20" customHeight="1"/>
    <row r="31796" ht="20" customHeight="1"/>
    <row r="31797" ht="20" customHeight="1"/>
    <row r="31798" ht="20" customHeight="1"/>
    <row r="31799" ht="20" customHeight="1"/>
    <row r="31800" ht="20" customHeight="1"/>
    <row r="31801" ht="20" customHeight="1"/>
    <row r="31802" ht="20" customHeight="1"/>
    <row r="31803" ht="20" customHeight="1"/>
    <row r="31804" ht="20" customHeight="1"/>
    <row r="31805" ht="20" customHeight="1"/>
    <row r="31806" ht="20" customHeight="1"/>
    <row r="31807" ht="20" customHeight="1"/>
    <row r="31808" ht="20" customHeight="1"/>
    <row r="31809" ht="20" customHeight="1"/>
    <row r="31810" ht="20" customHeight="1"/>
    <row r="31811" ht="20" customHeight="1"/>
    <row r="31812" ht="20" customHeight="1"/>
    <row r="31813" ht="20" customHeight="1"/>
    <row r="31814" ht="20" customHeight="1"/>
    <row r="31815" ht="20" customHeight="1"/>
    <row r="31816" ht="20" customHeight="1"/>
    <row r="31817" ht="20" customHeight="1"/>
    <row r="31818" ht="20" customHeight="1"/>
    <row r="31819" ht="20" customHeight="1"/>
    <row r="31820" ht="20" customHeight="1"/>
    <row r="31821" ht="20" customHeight="1"/>
    <row r="31822" ht="20" customHeight="1"/>
    <row r="31823" ht="20" customHeight="1"/>
    <row r="31824" ht="20" customHeight="1"/>
    <row r="31825" ht="20" customHeight="1"/>
    <row r="31826" ht="20" customHeight="1"/>
    <row r="31827" ht="20" customHeight="1"/>
    <row r="31828" ht="20" customHeight="1"/>
    <row r="31829" ht="20" customHeight="1"/>
    <row r="31830" ht="20" customHeight="1"/>
    <row r="31831" ht="20" customHeight="1"/>
    <row r="31832" ht="20" customHeight="1"/>
    <row r="31833" ht="20" customHeight="1"/>
    <row r="31834" ht="20" customHeight="1"/>
    <row r="31835" ht="20" customHeight="1"/>
    <row r="31836" ht="20" customHeight="1"/>
    <row r="31837" ht="20" customHeight="1"/>
    <row r="31838" ht="20" customHeight="1"/>
    <row r="31839" ht="20" customHeight="1"/>
    <row r="31840" ht="20" customHeight="1"/>
    <row r="31841" ht="20" customHeight="1"/>
    <row r="31842" ht="20" customHeight="1"/>
    <row r="31843" ht="20" customHeight="1"/>
    <row r="31844" ht="20" customHeight="1"/>
    <row r="31845" ht="20" customHeight="1"/>
    <row r="31846" ht="20" customHeight="1"/>
    <row r="31847" ht="20" customHeight="1"/>
    <row r="31848" ht="20" customHeight="1"/>
    <row r="31849" ht="20" customHeight="1"/>
    <row r="31850" ht="20" customHeight="1"/>
    <row r="31851" ht="20" customHeight="1"/>
    <row r="31852" ht="20" customHeight="1"/>
    <row r="31853" ht="20" customHeight="1"/>
    <row r="31854" ht="20" customHeight="1"/>
    <row r="31855" ht="20" customHeight="1"/>
    <row r="31856" ht="20" customHeight="1"/>
    <row r="31857" ht="20" customHeight="1"/>
    <row r="31858" ht="20" customHeight="1"/>
    <row r="31859" ht="20" customHeight="1"/>
    <row r="31860" ht="20" customHeight="1"/>
    <row r="31861" ht="20" customHeight="1"/>
    <row r="31862" ht="20" customHeight="1"/>
    <row r="31863" ht="20" customHeight="1"/>
    <row r="31864" ht="20" customHeight="1"/>
    <row r="31865" ht="20" customHeight="1"/>
    <row r="31866" ht="20" customHeight="1"/>
    <row r="31867" ht="20" customHeight="1"/>
    <row r="31868" ht="20" customHeight="1"/>
    <row r="31869" ht="20" customHeight="1"/>
    <row r="31870" ht="20" customHeight="1"/>
    <row r="31871" ht="20" customHeight="1"/>
    <row r="31872" ht="20" customHeight="1"/>
    <row r="31873" ht="20" customHeight="1"/>
    <row r="31874" ht="20" customHeight="1"/>
    <row r="31875" ht="20" customHeight="1"/>
    <row r="31876" ht="20" customHeight="1"/>
    <row r="31877" ht="20" customHeight="1"/>
    <row r="31878" ht="20" customHeight="1"/>
    <row r="31879" ht="20" customHeight="1"/>
    <row r="31880" ht="20" customHeight="1"/>
    <row r="31881" ht="20" customHeight="1"/>
    <row r="31882" ht="20" customHeight="1"/>
    <row r="31883" ht="20" customHeight="1"/>
    <row r="31884" ht="20" customHeight="1"/>
    <row r="31885" ht="20" customHeight="1"/>
    <row r="31886" ht="20" customHeight="1"/>
    <row r="31887" ht="20" customHeight="1"/>
    <row r="31888" ht="20" customHeight="1"/>
    <row r="31889" ht="20" customHeight="1"/>
    <row r="31890" ht="20" customHeight="1"/>
    <row r="31891" ht="20" customHeight="1"/>
    <row r="31892" ht="20" customHeight="1"/>
    <row r="31893" ht="20" customHeight="1"/>
    <row r="31894" ht="20" customHeight="1"/>
    <row r="31895" ht="20" customHeight="1"/>
    <row r="31896" ht="20" customHeight="1"/>
    <row r="31897" ht="20" customHeight="1"/>
    <row r="31898" ht="20" customHeight="1"/>
    <row r="31899" ht="20" customHeight="1"/>
    <row r="31900" ht="20" customHeight="1"/>
    <row r="31901" ht="20" customHeight="1"/>
    <row r="31902" ht="20" customHeight="1"/>
    <row r="31903" ht="20" customHeight="1"/>
    <row r="31904" ht="20" customHeight="1"/>
    <row r="31905" ht="20" customHeight="1"/>
    <row r="31906" ht="20" customHeight="1"/>
    <row r="31907" ht="20" customHeight="1"/>
    <row r="31908" ht="20" customHeight="1"/>
    <row r="31909" ht="20" customHeight="1"/>
    <row r="31910" ht="20" customHeight="1"/>
    <row r="31911" ht="20" customHeight="1"/>
    <row r="31912" ht="20" customHeight="1"/>
    <row r="31913" ht="20" customHeight="1"/>
    <row r="31914" ht="20" customHeight="1"/>
    <row r="31915" ht="20" customHeight="1"/>
    <row r="31916" ht="20" customHeight="1"/>
    <row r="31917" ht="20" customHeight="1"/>
    <row r="31918" ht="20" customHeight="1"/>
    <row r="31919" ht="20" customHeight="1"/>
    <row r="31920" ht="20" customHeight="1"/>
    <row r="31921" ht="20" customHeight="1"/>
    <row r="31922" ht="20" customHeight="1"/>
    <row r="31923" ht="20" customHeight="1"/>
    <row r="31924" ht="20" customHeight="1"/>
    <row r="31925" ht="20" customHeight="1"/>
    <row r="31926" ht="20" customHeight="1"/>
    <row r="31927" ht="20" customHeight="1"/>
    <row r="31928" ht="20" customHeight="1"/>
    <row r="31929" ht="20" customHeight="1"/>
    <row r="31930" ht="20" customHeight="1"/>
    <row r="31931" ht="20" customHeight="1"/>
    <row r="31932" ht="20" customHeight="1"/>
    <row r="31933" ht="20" customHeight="1"/>
    <row r="31934" ht="20" customHeight="1"/>
    <row r="31935" ht="20" customHeight="1"/>
    <row r="31936" ht="20" customHeight="1"/>
    <row r="31937" ht="20" customHeight="1"/>
    <row r="31938" ht="20" customHeight="1"/>
    <row r="31939" ht="20" customHeight="1"/>
    <row r="31940" ht="20" customHeight="1"/>
    <row r="31941" ht="20" customHeight="1"/>
    <row r="31942" ht="20" customHeight="1"/>
    <row r="31943" ht="20" customHeight="1"/>
    <row r="31944" ht="20" customHeight="1"/>
    <row r="31945" ht="20" customHeight="1"/>
    <row r="31946" ht="20" customHeight="1"/>
    <row r="31947" ht="20" customHeight="1"/>
    <row r="31948" ht="20" customHeight="1"/>
    <row r="31949" ht="20" customHeight="1"/>
    <row r="31950" ht="20" customHeight="1"/>
    <row r="31951" ht="20" customHeight="1"/>
    <row r="31952" ht="20" customHeight="1"/>
    <row r="31953" ht="20" customHeight="1"/>
    <row r="31954" ht="20" customHeight="1"/>
    <row r="31955" ht="20" customHeight="1"/>
    <row r="31956" ht="20" customHeight="1"/>
    <row r="31957" ht="20" customHeight="1"/>
    <row r="31958" ht="20" customHeight="1"/>
    <row r="31959" ht="20" customHeight="1"/>
    <row r="31960" ht="20" customHeight="1"/>
    <row r="31961" ht="20" customHeight="1"/>
    <row r="31962" ht="20" customHeight="1"/>
    <row r="31963" ht="20" customHeight="1"/>
    <row r="31964" ht="20" customHeight="1"/>
    <row r="31965" ht="20" customHeight="1"/>
    <row r="31966" ht="20" customHeight="1"/>
    <row r="31967" ht="20" customHeight="1"/>
    <row r="31968" ht="20" customHeight="1"/>
    <row r="31969" ht="20" customHeight="1"/>
    <row r="31970" ht="20" customHeight="1"/>
    <row r="31971" ht="20" customHeight="1"/>
    <row r="31972" ht="20" customHeight="1"/>
    <row r="31973" ht="20" customHeight="1"/>
    <row r="31974" ht="20" customHeight="1"/>
    <row r="31975" ht="20" customHeight="1"/>
    <row r="31976" ht="20" customHeight="1"/>
    <row r="31977" ht="20" customHeight="1"/>
    <row r="31978" ht="20" customHeight="1"/>
    <row r="31979" ht="20" customHeight="1"/>
    <row r="31980" ht="20" customHeight="1"/>
    <row r="31981" ht="20" customHeight="1"/>
    <row r="31982" ht="20" customHeight="1"/>
    <row r="31983" ht="20" customHeight="1"/>
    <row r="31984" ht="20" customHeight="1"/>
    <row r="31985" ht="20" customHeight="1"/>
    <row r="31986" ht="20" customHeight="1"/>
    <row r="31987" ht="20" customHeight="1"/>
    <row r="31988" ht="20" customHeight="1"/>
    <row r="31989" ht="20" customHeight="1"/>
    <row r="31990" ht="20" customHeight="1"/>
    <row r="31991" ht="20" customHeight="1"/>
    <row r="31992" ht="20" customHeight="1"/>
    <row r="31993" ht="20" customHeight="1"/>
    <row r="31994" ht="20" customHeight="1"/>
    <row r="31995" ht="20" customHeight="1"/>
    <row r="31996" ht="20" customHeight="1"/>
    <row r="31997" ht="20" customHeight="1"/>
    <row r="31998" ht="20" customHeight="1"/>
    <row r="31999" ht="20" customHeight="1"/>
    <row r="32000" ht="20" customHeight="1"/>
    <row r="32001" ht="20" customHeight="1"/>
    <row r="32002" ht="20" customHeight="1"/>
    <row r="32003" ht="20" customHeight="1"/>
    <row r="32004" ht="20" customHeight="1"/>
    <row r="32005" ht="20" customHeight="1"/>
    <row r="32006" ht="20" customHeight="1"/>
    <row r="32007" ht="20" customHeight="1"/>
    <row r="32008" ht="20" customHeight="1"/>
    <row r="32009" ht="20" customHeight="1"/>
    <row r="32010" ht="20" customHeight="1"/>
    <row r="32011" ht="20" customHeight="1"/>
    <row r="32012" ht="20" customHeight="1"/>
    <row r="32013" ht="20" customHeight="1"/>
    <row r="32014" ht="20" customHeight="1"/>
    <row r="32015" ht="20" customHeight="1"/>
    <row r="32016" ht="20" customHeight="1"/>
    <row r="32017" ht="20" customHeight="1"/>
    <row r="32018" ht="20" customHeight="1"/>
    <row r="32019" ht="20" customHeight="1"/>
    <row r="32020" ht="20" customHeight="1"/>
    <row r="32021" ht="20" customHeight="1"/>
    <row r="32022" ht="20" customHeight="1"/>
    <row r="32023" ht="20" customHeight="1"/>
    <row r="32024" ht="20" customHeight="1"/>
    <row r="32025" ht="20" customHeight="1"/>
    <row r="32026" ht="20" customHeight="1"/>
    <row r="32027" ht="20" customHeight="1"/>
    <row r="32028" ht="20" customHeight="1"/>
    <row r="32029" ht="20" customHeight="1"/>
    <row r="32030" ht="20" customHeight="1"/>
    <row r="32031" ht="20" customHeight="1"/>
    <row r="32032" ht="20" customHeight="1"/>
    <row r="32033" ht="20" customHeight="1"/>
    <row r="32034" ht="20" customHeight="1"/>
    <row r="32035" ht="20" customHeight="1"/>
    <row r="32036" ht="20" customHeight="1"/>
    <row r="32037" ht="20" customHeight="1"/>
    <row r="32038" ht="20" customHeight="1"/>
    <row r="32039" ht="20" customHeight="1"/>
    <row r="32040" ht="20" customHeight="1"/>
    <row r="32041" ht="20" customHeight="1"/>
    <row r="32042" ht="20" customHeight="1"/>
    <row r="32043" ht="20" customHeight="1"/>
    <row r="32044" ht="20" customHeight="1"/>
    <row r="32045" ht="20" customHeight="1"/>
    <row r="32046" ht="20" customHeight="1"/>
    <row r="32047" ht="20" customHeight="1"/>
    <row r="32048" ht="20" customHeight="1"/>
    <row r="32049" ht="20" customHeight="1"/>
    <row r="32050" ht="20" customHeight="1"/>
    <row r="32051" ht="20" customHeight="1"/>
    <row r="32052" ht="20" customHeight="1"/>
    <row r="32053" ht="20" customHeight="1"/>
    <row r="32054" ht="20" customHeight="1"/>
    <row r="32055" ht="20" customHeight="1"/>
    <row r="32056" ht="20" customHeight="1"/>
    <row r="32057" ht="20" customHeight="1"/>
    <row r="32058" ht="20" customHeight="1"/>
    <row r="32059" ht="20" customHeight="1"/>
    <row r="32060" ht="20" customHeight="1"/>
    <row r="32061" ht="20" customHeight="1"/>
    <row r="32062" ht="20" customHeight="1"/>
    <row r="32063" ht="20" customHeight="1"/>
    <row r="32064" ht="20" customHeight="1"/>
    <row r="32065" ht="20" customHeight="1"/>
    <row r="32066" ht="20" customHeight="1"/>
    <row r="32067" ht="20" customHeight="1"/>
    <row r="32068" ht="20" customHeight="1"/>
    <row r="32069" ht="20" customHeight="1"/>
    <row r="32070" ht="20" customHeight="1"/>
    <row r="32071" ht="20" customHeight="1"/>
    <row r="32072" ht="20" customHeight="1"/>
    <row r="32073" ht="20" customHeight="1"/>
    <row r="32074" ht="20" customHeight="1"/>
    <row r="32075" ht="20" customHeight="1"/>
    <row r="32076" ht="20" customHeight="1"/>
    <row r="32077" ht="20" customHeight="1"/>
    <row r="32078" ht="20" customHeight="1"/>
    <row r="32079" ht="20" customHeight="1"/>
    <row r="32080" ht="20" customHeight="1"/>
    <row r="32081" ht="20" customHeight="1"/>
    <row r="32082" ht="20" customHeight="1"/>
    <row r="32083" ht="20" customHeight="1"/>
    <row r="32084" ht="20" customHeight="1"/>
    <row r="32085" ht="20" customHeight="1"/>
    <row r="32086" ht="20" customHeight="1"/>
    <row r="32087" ht="20" customHeight="1"/>
    <row r="32088" ht="20" customHeight="1"/>
    <row r="32089" ht="20" customHeight="1"/>
    <row r="32090" ht="20" customHeight="1"/>
    <row r="32091" ht="20" customHeight="1"/>
    <row r="32092" ht="20" customHeight="1"/>
    <row r="32093" ht="20" customHeight="1"/>
    <row r="32094" ht="20" customHeight="1"/>
    <row r="32095" ht="20" customHeight="1"/>
    <row r="32096" ht="20" customHeight="1"/>
    <row r="32097" ht="20" customHeight="1"/>
    <row r="32098" ht="20" customHeight="1"/>
    <row r="32099" ht="20" customHeight="1"/>
    <row r="32100" ht="20" customHeight="1"/>
    <row r="32101" ht="20" customHeight="1"/>
    <row r="32102" ht="20" customHeight="1"/>
    <row r="32103" ht="20" customHeight="1"/>
    <row r="32104" ht="20" customHeight="1"/>
    <row r="32105" ht="20" customHeight="1"/>
    <row r="32106" ht="20" customHeight="1"/>
    <row r="32107" ht="20" customHeight="1"/>
    <row r="32108" ht="20" customHeight="1"/>
    <row r="32109" ht="20" customHeight="1"/>
    <row r="32110" ht="20" customHeight="1"/>
    <row r="32111" ht="20" customHeight="1"/>
    <row r="32112" ht="20" customHeight="1"/>
    <row r="32113" ht="20" customHeight="1"/>
    <row r="32114" ht="20" customHeight="1"/>
    <row r="32115" ht="20" customHeight="1"/>
    <row r="32116" ht="20" customHeight="1"/>
    <row r="32117" ht="20" customHeight="1"/>
    <row r="32118" ht="20" customHeight="1"/>
    <row r="32119" ht="20" customHeight="1"/>
    <row r="32120" ht="20" customHeight="1"/>
    <row r="32121" ht="20" customHeight="1"/>
    <row r="32122" ht="20" customHeight="1"/>
    <row r="32123" ht="20" customHeight="1"/>
    <row r="32124" ht="20" customHeight="1"/>
    <row r="32125" ht="20" customHeight="1"/>
    <row r="32126" ht="20" customHeight="1"/>
    <row r="32127" ht="20" customHeight="1"/>
    <row r="32128" ht="20" customHeight="1"/>
    <row r="32129" ht="20" customHeight="1"/>
    <row r="32130" ht="20" customHeight="1"/>
    <row r="32131" ht="20" customHeight="1"/>
    <row r="32132" ht="20" customHeight="1"/>
    <row r="32133" ht="20" customHeight="1"/>
    <row r="32134" ht="20" customHeight="1"/>
    <row r="32135" ht="20" customHeight="1"/>
    <row r="32136" ht="20" customHeight="1"/>
    <row r="32137" ht="20" customHeight="1"/>
    <row r="32138" ht="20" customHeight="1"/>
    <row r="32139" ht="20" customHeight="1"/>
    <row r="32140" ht="20" customHeight="1"/>
    <row r="32141" ht="20" customHeight="1"/>
    <row r="32142" ht="20" customHeight="1"/>
    <row r="32143" ht="20" customHeight="1"/>
    <row r="32144" ht="20" customHeight="1"/>
    <row r="32145" ht="20" customHeight="1"/>
    <row r="32146" ht="20" customHeight="1"/>
    <row r="32147" ht="20" customHeight="1"/>
    <row r="32148" ht="20" customHeight="1"/>
    <row r="32149" ht="20" customHeight="1"/>
    <row r="32150" ht="20" customHeight="1"/>
    <row r="32151" ht="20" customHeight="1"/>
    <row r="32152" ht="20" customHeight="1"/>
    <row r="32153" ht="20" customHeight="1"/>
    <row r="32154" ht="20" customHeight="1"/>
    <row r="32155" ht="20" customHeight="1"/>
    <row r="32156" ht="20" customHeight="1"/>
    <row r="32157" ht="20" customHeight="1"/>
    <row r="32158" ht="20" customHeight="1"/>
    <row r="32159" ht="20" customHeight="1"/>
    <row r="32160" ht="20" customHeight="1"/>
    <row r="32161" ht="20" customHeight="1"/>
    <row r="32162" ht="20" customHeight="1"/>
    <row r="32163" ht="20" customHeight="1"/>
    <row r="32164" ht="20" customHeight="1"/>
    <row r="32165" ht="20" customHeight="1"/>
    <row r="32166" ht="20" customHeight="1"/>
    <row r="32167" ht="20" customHeight="1"/>
    <row r="32168" ht="20" customHeight="1"/>
    <row r="32169" ht="20" customHeight="1"/>
    <row r="32170" ht="20" customHeight="1"/>
    <row r="32171" ht="20" customHeight="1"/>
    <row r="32172" ht="20" customHeight="1"/>
    <row r="32173" ht="20" customHeight="1"/>
    <row r="32174" ht="20" customHeight="1"/>
    <row r="32175" ht="20" customHeight="1"/>
    <row r="32176" ht="20" customHeight="1"/>
    <row r="32177" ht="20" customHeight="1"/>
    <row r="32178" ht="20" customHeight="1"/>
    <row r="32179" ht="20" customHeight="1"/>
    <row r="32180" ht="20" customHeight="1"/>
    <row r="32181" ht="20" customHeight="1"/>
    <row r="32182" ht="20" customHeight="1"/>
    <row r="32183" ht="20" customHeight="1"/>
    <row r="32184" ht="20" customHeight="1"/>
    <row r="32185" ht="20" customHeight="1"/>
    <row r="32186" ht="20" customHeight="1"/>
    <row r="32187" ht="20" customHeight="1"/>
    <row r="32188" ht="20" customHeight="1"/>
    <row r="32189" ht="20" customHeight="1"/>
    <row r="32190" ht="20" customHeight="1"/>
    <row r="32191" ht="20" customHeight="1"/>
    <row r="32192" ht="20" customHeight="1"/>
    <row r="32193" ht="20" customHeight="1"/>
    <row r="32194" ht="20" customHeight="1"/>
    <row r="32195" ht="20" customHeight="1"/>
    <row r="32196" ht="20" customHeight="1"/>
    <row r="32197" ht="20" customHeight="1"/>
    <row r="32198" ht="20" customHeight="1"/>
    <row r="32199" ht="20" customHeight="1"/>
    <row r="32200" ht="20" customHeight="1"/>
    <row r="32201" ht="20" customHeight="1"/>
    <row r="32202" ht="20" customHeight="1"/>
    <row r="32203" ht="20" customHeight="1"/>
    <row r="32204" ht="20" customHeight="1"/>
    <row r="32205" ht="20" customHeight="1"/>
    <row r="32206" ht="20" customHeight="1"/>
    <row r="32207" ht="20" customHeight="1"/>
    <row r="32208" ht="20" customHeight="1"/>
    <row r="32209" ht="20" customHeight="1"/>
    <row r="32210" ht="20" customHeight="1"/>
    <row r="32211" ht="20" customHeight="1"/>
    <row r="32212" ht="20" customHeight="1"/>
    <row r="32213" ht="20" customHeight="1"/>
    <row r="32214" ht="20" customHeight="1"/>
    <row r="32215" ht="20" customHeight="1"/>
    <row r="32216" ht="20" customHeight="1"/>
    <row r="32217" ht="20" customHeight="1"/>
    <row r="32218" ht="20" customHeight="1"/>
    <row r="32219" ht="20" customHeight="1"/>
    <row r="32220" ht="20" customHeight="1"/>
    <row r="32221" ht="20" customHeight="1"/>
    <row r="32222" ht="20" customHeight="1"/>
    <row r="32223" ht="20" customHeight="1"/>
    <row r="32224" ht="20" customHeight="1"/>
    <row r="32225" ht="20" customHeight="1"/>
    <row r="32226" ht="20" customHeight="1"/>
    <row r="32227" ht="20" customHeight="1"/>
    <row r="32228" ht="20" customHeight="1"/>
    <row r="32229" ht="20" customHeight="1"/>
    <row r="32230" ht="20" customHeight="1"/>
    <row r="32231" ht="20" customHeight="1"/>
    <row r="32232" ht="20" customHeight="1"/>
    <row r="32233" ht="20" customHeight="1"/>
    <row r="32234" ht="20" customHeight="1"/>
    <row r="32235" ht="20" customHeight="1"/>
    <row r="32236" ht="20" customHeight="1"/>
    <row r="32237" ht="20" customHeight="1"/>
    <row r="32238" ht="20" customHeight="1"/>
    <row r="32239" ht="20" customHeight="1"/>
    <row r="32240" ht="20" customHeight="1"/>
    <row r="32241" ht="20" customHeight="1"/>
    <row r="32242" ht="20" customHeight="1"/>
    <row r="32243" ht="20" customHeight="1"/>
    <row r="32244" ht="20" customHeight="1"/>
    <row r="32245" ht="20" customHeight="1"/>
    <row r="32246" ht="20" customHeight="1"/>
    <row r="32247" ht="20" customHeight="1"/>
    <row r="32248" ht="20" customHeight="1"/>
    <row r="32249" ht="20" customHeight="1"/>
    <row r="32250" ht="20" customHeight="1"/>
    <row r="32251" ht="20" customHeight="1"/>
    <row r="32252" ht="20" customHeight="1"/>
    <row r="32253" ht="20" customHeight="1"/>
    <row r="32254" ht="20" customHeight="1"/>
    <row r="32255" ht="20" customHeight="1"/>
    <row r="32256" ht="20" customHeight="1"/>
    <row r="32257" ht="20" customHeight="1"/>
    <row r="32258" ht="20" customHeight="1"/>
    <row r="32259" ht="20" customHeight="1"/>
    <row r="32260" ht="20" customHeight="1"/>
    <row r="32261" ht="20" customHeight="1"/>
    <row r="32262" ht="20" customHeight="1"/>
    <row r="32263" ht="20" customHeight="1"/>
    <row r="32264" ht="20" customHeight="1"/>
    <row r="32265" ht="20" customHeight="1"/>
    <row r="32266" ht="20" customHeight="1"/>
    <row r="32267" ht="20" customHeight="1"/>
    <row r="32268" ht="20" customHeight="1"/>
    <row r="32269" ht="20" customHeight="1"/>
    <row r="32270" ht="20" customHeight="1"/>
    <row r="32271" ht="20" customHeight="1"/>
    <row r="32272" ht="20" customHeight="1"/>
    <row r="32273" ht="20" customHeight="1"/>
    <row r="32274" ht="20" customHeight="1"/>
    <row r="32275" ht="20" customHeight="1"/>
    <row r="32276" ht="20" customHeight="1"/>
    <row r="32277" ht="20" customHeight="1"/>
    <row r="32278" ht="20" customHeight="1"/>
    <row r="32279" ht="20" customHeight="1"/>
    <row r="32280" ht="20" customHeight="1"/>
    <row r="32281" ht="20" customHeight="1"/>
    <row r="32282" ht="20" customHeight="1"/>
    <row r="32283" ht="20" customHeight="1"/>
    <row r="32284" ht="20" customHeight="1"/>
    <row r="32285" ht="20" customHeight="1"/>
    <row r="32286" ht="20" customHeight="1"/>
    <row r="32287" ht="20" customHeight="1"/>
    <row r="32288" ht="20" customHeight="1"/>
    <row r="32289" ht="20" customHeight="1"/>
    <row r="32290" ht="20" customHeight="1"/>
    <row r="32291" ht="20" customHeight="1"/>
    <row r="32292" ht="20" customHeight="1"/>
    <row r="32293" ht="20" customHeight="1"/>
    <row r="32294" ht="20" customHeight="1"/>
    <row r="32295" ht="20" customHeight="1"/>
    <row r="32296" ht="20" customHeight="1"/>
    <row r="32297" ht="20" customHeight="1"/>
    <row r="32298" ht="20" customHeight="1"/>
    <row r="32299" ht="20" customHeight="1"/>
    <row r="32300" ht="20" customHeight="1"/>
    <row r="32301" ht="20" customHeight="1"/>
    <row r="32302" ht="20" customHeight="1"/>
    <row r="32303" ht="20" customHeight="1"/>
    <row r="32304" ht="20" customHeight="1"/>
    <row r="32305" ht="20" customHeight="1"/>
    <row r="32306" ht="20" customHeight="1"/>
    <row r="32307" ht="20" customHeight="1"/>
    <row r="32308" ht="20" customHeight="1"/>
    <row r="32309" ht="20" customHeight="1"/>
    <row r="32310" ht="20" customHeight="1"/>
    <row r="32311" ht="20" customHeight="1"/>
    <row r="32312" ht="20" customHeight="1"/>
    <row r="32313" ht="20" customHeight="1"/>
    <row r="32314" ht="20" customHeight="1"/>
    <row r="32315" ht="20" customHeight="1"/>
    <row r="32316" ht="20" customHeight="1"/>
    <row r="32317" ht="20" customHeight="1"/>
    <row r="32318" ht="20" customHeight="1"/>
    <row r="32319" ht="20" customHeight="1"/>
    <row r="32320" ht="20" customHeight="1"/>
    <row r="32321" ht="20" customHeight="1"/>
    <row r="32322" ht="20" customHeight="1"/>
    <row r="32323" ht="20" customHeight="1"/>
    <row r="32324" ht="20" customHeight="1"/>
    <row r="32325" ht="20" customHeight="1"/>
    <row r="32326" ht="20" customHeight="1"/>
    <row r="32327" ht="20" customHeight="1"/>
    <row r="32328" ht="20" customHeight="1"/>
    <row r="32329" ht="20" customHeight="1"/>
    <row r="32330" ht="20" customHeight="1"/>
    <row r="32331" ht="20" customHeight="1"/>
    <row r="32332" ht="20" customHeight="1"/>
    <row r="32333" ht="20" customHeight="1"/>
    <row r="32334" ht="20" customHeight="1"/>
    <row r="32335" ht="20" customHeight="1"/>
    <row r="32336" ht="20" customHeight="1"/>
    <row r="32337" ht="20" customHeight="1"/>
    <row r="32338" ht="20" customHeight="1"/>
    <row r="32339" ht="20" customHeight="1"/>
    <row r="32340" ht="20" customHeight="1"/>
    <row r="32341" ht="20" customHeight="1"/>
    <row r="32342" ht="20" customHeight="1"/>
    <row r="32343" ht="20" customHeight="1"/>
    <row r="32344" ht="20" customHeight="1"/>
    <row r="32345" ht="20" customHeight="1"/>
    <row r="32346" ht="20" customHeight="1"/>
    <row r="32347" ht="20" customHeight="1"/>
    <row r="32348" ht="20" customHeight="1"/>
    <row r="32349" ht="20" customHeight="1"/>
    <row r="32350" ht="20" customHeight="1"/>
    <row r="32351" ht="20" customHeight="1"/>
    <row r="32352" ht="20" customHeight="1"/>
    <row r="32353" ht="20" customHeight="1"/>
    <row r="32354" ht="20" customHeight="1"/>
    <row r="32355" ht="20" customHeight="1"/>
    <row r="32356" ht="20" customHeight="1"/>
    <row r="32357" ht="20" customHeight="1"/>
    <row r="32358" ht="20" customHeight="1"/>
    <row r="32359" ht="20" customHeight="1"/>
    <row r="32360" ht="20" customHeight="1"/>
    <row r="32361" ht="20" customHeight="1"/>
    <row r="32362" ht="20" customHeight="1"/>
    <row r="32363" ht="20" customHeight="1"/>
    <row r="32364" ht="20" customHeight="1"/>
    <row r="32365" ht="20" customHeight="1"/>
    <row r="32366" ht="20" customHeight="1"/>
    <row r="32367" ht="20" customHeight="1"/>
    <row r="32368" ht="20" customHeight="1"/>
    <row r="32369" ht="20" customHeight="1"/>
    <row r="32370" ht="20" customHeight="1"/>
    <row r="32371" ht="20" customHeight="1"/>
    <row r="32372" ht="20" customHeight="1"/>
    <row r="32373" ht="20" customHeight="1"/>
    <row r="32374" ht="20" customHeight="1"/>
    <row r="32375" ht="20" customHeight="1"/>
    <row r="32376" ht="20" customHeight="1"/>
    <row r="32377" ht="20" customHeight="1"/>
    <row r="32378" ht="20" customHeight="1"/>
    <row r="32379" ht="20" customHeight="1"/>
    <row r="32380" ht="20" customHeight="1"/>
    <row r="32381" ht="20" customHeight="1"/>
    <row r="32382" ht="20" customHeight="1"/>
    <row r="32383" ht="20" customHeight="1"/>
    <row r="32384" ht="20" customHeight="1"/>
    <row r="32385" ht="20" customHeight="1"/>
    <row r="32386" ht="20" customHeight="1"/>
    <row r="32387" ht="20" customHeight="1"/>
    <row r="32388" ht="20" customHeight="1"/>
    <row r="32389" ht="20" customHeight="1"/>
    <row r="32390" ht="20" customHeight="1"/>
    <row r="32391" ht="20" customHeight="1"/>
    <row r="32392" ht="20" customHeight="1"/>
    <row r="32393" ht="20" customHeight="1"/>
    <row r="32394" ht="20" customHeight="1"/>
    <row r="32395" ht="20" customHeight="1"/>
    <row r="32396" ht="20" customHeight="1"/>
    <row r="32397" ht="20" customHeight="1"/>
    <row r="32398" ht="20" customHeight="1"/>
    <row r="32399" ht="20" customHeight="1"/>
    <row r="32400" ht="20" customHeight="1"/>
    <row r="32401" ht="20" customHeight="1"/>
    <row r="32402" ht="20" customHeight="1"/>
    <row r="32403" ht="20" customHeight="1"/>
    <row r="32404" ht="20" customHeight="1"/>
    <row r="32405" ht="20" customHeight="1"/>
    <row r="32406" ht="20" customHeight="1"/>
    <row r="32407" ht="20" customHeight="1"/>
    <row r="32408" ht="20" customHeight="1"/>
    <row r="32409" ht="20" customHeight="1"/>
    <row r="32410" ht="20" customHeight="1"/>
    <row r="32411" ht="20" customHeight="1"/>
    <row r="32412" ht="20" customHeight="1"/>
    <row r="32413" ht="20" customHeight="1"/>
    <row r="32414" ht="20" customHeight="1"/>
    <row r="32415" ht="20" customHeight="1"/>
    <row r="32416" ht="20" customHeight="1"/>
    <row r="32417" ht="20" customHeight="1"/>
    <row r="32418" ht="20" customHeight="1"/>
    <row r="32419" ht="20" customHeight="1"/>
    <row r="32420" ht="20" customHeight="1"/>
    <row r="32421" ht="20" customHeight="1"/>
    <row r="32422" ht="20" customHeight="1"/>
    <row r="32423" ht="20" customHeight="1"/>
    <row r="32424" ht="20" customHeight="1"/>
    <row r="32425" ht="20" customHeight="1"/>
    <row r="32426" ht="20" customHeight="1"/>
    <row r="32427" ht="20" customHeight="1"/>
    <row r="32428" ht="20" customHeight="1"/>
    <row r="32429" ht="20" customHeight="1"/>
    <row r="32430" ht="20" customHeight="1"/>
    <row r="32431" ht="20" customHeight="1"/>
    <row r="32432" ht="20" customHeight="1"/>
    <row r="32433" ht="20" customHeight="1"/>
    <row r="32434" ht="20" customHeight="1"/>
    <row r="32435" ht="20" customHeight="1"/>
    <row r="32436" ht="20" customHeight="1"/>
    <row r="32437" ht="20" customHeight="1"/>
    <row r="32438" ht="20" customHeight="1"/>
    <row r="32439" ht="20" customHeight="1"/>
    <row r="32440" ht="20" customHeight="1"/>
    <row r="32441" ht="20" customHeight="1"/>
    <row r="32442" ht="20" customHeight="1"/>
    <row r="32443" ht="20" customHeight="1"/>
    <row r="32444" ht="20" customHeight="1"/>
    <row r="32445" ht="20" customHeight="1"/>
    <row r="32446" ht="20" customHeight="1"/>
    <row r="32447" ht="20" customHeight="1"/>
    <row r="32448" ht="20" customHeight="1"/>
    <row r="32449" ht="20" customHeight="1"/>
    <row r="32450" ht="20" customHeight="1"/>
    <row r="32451" ht="20" customHeight="1"/>
    <row r="32452" ht="20" customHeight="1"/>
    <row r="32453" ht="20" customHeight="1"/>
    <row r="32454" ht="20" customHeight="1"/>
    <row r="32455" ht="20" customHeight="1"/>
    <row r="32456" ht="20" customHeight="1"/>
    <row r="32457" ht="20" customHeight="1"/>
    <row r="32458" ht="20" customHeight="1"/>
    <row r="32459" ht="20" customHeight="1"/>
    <row r="32460" ht="20" customHeight="1"/>
    <row r="32461" ht="20" customHeight="1"/>
    <row r="32462" ht="20" customHeight="1"/>
    <row r="32463" ht="20" customHeight="1"/>
    <row r="32464" ht="20" customHeight="1"/>
    <row r="32465" ht="20" customHeight="1"/>
    <row r="32466" ht="20" customHeight="1"/>
    <row r="32467" ht="20" customHeight="1"/>
    <row r="32468" ht="20" customHeight="1"/>
    <row r="32469" ht="20" customHeight="1"/>
    <row r="32470" ht="20" customHeight="1"/>
    <row r="32471" ht="20" customHeight="1"/>
    <row r="32472" ht="20" customHeight="1"/>
    <row r="32473" ht="20" customHeight="1"/>
    <row r="32474" ht="20" customHeight="1"/>
    <row r="32475" ht="20" customHeight="1"/>
    <row r="32476" ht="20" customHeight="1"/>
    <row r="32477" ht="20" customHeight="1"/>
    <row r="32478" ht="20" customHeight="1"/>
    <row r="32479" ht="20" customHeight="1"/>
    <row r="32480" ht="20" customHeight="1"/>
    <row r="32481" ht="20" customHeight="1"/>
    <row r="32482" ht="20" customHeight="1"/>
    <row r="32483" ht="20" customHeight="1"/>
    <row r="32484" ht="20" customHeight="1"/>
    <row r="32485" ht="20" customHeight="1"/>
    <row r="32486" ht="20" customHeight="1"/>
    <row r="32487" ht="20" customHeight="1"/>
    <row r="32488" ht="20" customHeight="1"/>
    <row r="32489" ht="20" customHeight="1"/>
    <row r="32490" ht="20" customHeight="1"/>
    <row r="32491" ht="20" customHeight="1"/>
    <row r="32492" ht="20" customHeight="1"/>
    <row r="32493" ht="20" customHeight="1"/>
    <row r="32494" ht="20" customHeight="1"/>
    <row r="32495" ht="20" customHeight="1"/>
    <row r="32496" ht="20" customHeight="1"/>
    <row r="32497" ht="20" customHeight="1"/>
    <row r="32498" ht="20" customHeight="1"/>
    <row r="32499" ht="20" customHeight="1"/>
    <row r="32500" ht="20" customHeight="1"/>
    <row r="32501" ht="20" customHeight="1"/>
    <row r="32502" ht="20" customHeight="1"/>
    <row r="32503" ht="20" customHeight="1"/>
    <row r="32504" ht="20" customHeight="1"/>
    <row r="32505" ht="20" customHeight="1"/>
    <row r="32506" ht="20" customHeight="1"/>
    <row r="32507" ht="20" customHeight="1"/>
    <row r="32508" ht="20" customHeight="1"/>
    <row r="32509" ht="20" customHeight="1"/>
    <row r="32510" ht="20" customHeight="1"/>
    <row r="32511" ht="20" customHeight="1"/>
    <row r="32512" ht="20" customHeight="1"/>
    <row r="32513" ht="20" customHeight="1"/>
    <row r="32514" ht="20" customHeight="1"/>
    <row r="32515" ht="20" customHeight="1"/>
    <row r="32516" ht="20" customHeight="1"/>
    <row r="32517" ht="20" customHeight="1"/>
    <row r="32518" ht="20" customHeight="1"/>
    <row r="32519" ht="20" customHeight="1"/>
    <row r="32520" ht="20" customHeight="1"/>
    <row r="32521" ht="20" customHeight="1"/>
    <row r="32522" ht="20" customHeight="1"/>
    <row r="32523" ht="20" customHeight="1"/>
    <row r="32524" ht="20" customHeight="1"/>
    <row r="32525" ht="20" customHeight="1"/>
    <row r="32526" ht="20" customHeight="1"/>
    <row r="32527" ht="20" customHeight="1"/>
    <row r="32528" ht="20" customHeight="1"/>
    <row r="32529" ht="20" customHeight="1"/>
    <row r="32530" ht="20" customHeight="1"/>
    <row r="32531" ht="20" customHeight="1"/>
    <row r="32532" ht="20" customHeight="1"/>
    <row r="32533" ht="20" customHeight="1"/>
    <row r="32534" ht="20" customHeight="1"/>
    <row r="32535" ht="20" customHeight="1"/>
    <row r="32536" ht="20" customHeight="1"/>
    <row r="32537" ht="20" customHeight="1"/>
    <row r="32538" ht="20" customHeight="1"/>
    <row r="32539" ht="20" customHeight="1"/>
    <row r="32540" ht="20" customHeight="1"/>
    <row r="32541" ht="20" customHeight="1"/>
    <row r="32542" ht="20" customHeight="1"/>
    <row r="32543" ht="20" customHeight="1"/>
    <row r="32544" ht="20" customHeight="1"/>
    <row r="32545" ht="20" customHeight="1"/>
    <row r="32546" ht="20" customHeight="1"/>
    <row r="32547" ht="20" customHeight="1"/>
    <row r="32548" ht="20" customHeight="1"/>
    <row r="32549" ht="20" customHeight="1"/>
    <row r="32550" ht="20" customHeight="1"/>
    <row r="32551" ht="20" customHeight="1"/>
    <row r="32552" ht="20" customHeight="1"/>
    <row r="32553" ht="20" customHeight="1"/>
    <row r="32554" ht="20" customHeight="1"/>
    <row r="32555" ht="20" customHeight="1"/>
    <row r="32556" ht="20" customHeight="1"/>
    <row r="32557" ht="20" customHeight="1"/>
    <row r="32558" ht="20" customHeight="1"/>
    <row r="32559" ht="20" customHeight="1"/>
    <row r="32560" ht="20" customHeight="1"/>
    <row r="32561" ht="20" customHeight="1"/>
    <row r="32562" ht="20" customHeight="1"/>
    <row r="32563" ht="20" customHeight="1"/>
    <row r="32564" ht="20" customHeight="1"/>
    <row r="32565" ht="20" customHeight="1"/>
    <row r="32566" ht="20" customHeight="1"/>
    <row r="32567" ht="20" customHeight="1"/>
    <row r="32568" ht="20" customHeight="1"/>
    <row r="32569" ht="20" customHeight="1"/>
    <row r="32570" ht="20" customHeight="1"/>
    <row r="32571" ht="20" customHeight="1"/>
    <row r="32572" ht="20" customHeight="1"/>
    <row r="32573" ht="20" customHeight="1"/>
    <row r="32574" ht="20" customHeight="1"/>
    <row r="32575" ht="20" customHeight="1"/>
    <row r="32576" ht="20" customHeight="1"/>
    <row r="32577" ht="20" customHeight="1"/>
    <row r="32578" ht="20" customHeight="1"/>
    <row r="32579" ht="20" customHeight="1"/>
    <row r="32580" ht="20" customHeight="1"/>
    <row r="32581" ht="20" customHeight="1"/>
    <row r="32582" ht="20" customHeight="1"/>
    <row r="32583" ht="20" customHeight="1"/>
    <row r="32584" ht="20" customHeight="1"/>
    <row r="32585" ht="20" customHeight="1"/>
    <row r="32586" ht="20" customHeight="1"/>
    <row r="32587" ht="20" customHeight="1"/>
    <row r="32588" ht="20" customHeight="1"/>
    <row r="32589" ht="20" customHeight="1"/>
    <row r="32590" ht="20" customHeight="1"/>
    <row r="32591" ht="20" customHeight="1"/>
    <row r="32592" ht="20" customHeight="1"/>
    <row r="32593" ht="20" customHeight="1"/>
    <row r="32594" ht="20" customHeight="1"/>
    <row r="32595" ht="20" customHeight="1"/>
    <row r="32596" ht="20" customHeight="1"/>
    <row r="32597" ht="20" customHeight="1"/>
    <row r="32598" ht="20" customHeight="1"/>
    <row r="32599" ht="20" customHeight="1"/>
    <row r="32600" ht="20" customHeight="1"/>
    <row r="32601" ht="20" customHeight="1"/>
    <row r="32602" ht="20" customHeight="1"/>
    <row r="32603" ht="20" customHeight="1"/>
    <row r="32604" ht="20" customHeight="1"/>
    <row r="32605" ht="20" customHeight="1"/>
    <row r="32606" ht="20" customHeight="1"/>
    <row r="32607" ht="20" customHeight="1"/>
    <row r="32608" ht="20" customHeight="1"/>
    <row r="32609" ht="20" customHeight="1"/>
    <row r="32610" ht="20" customHeight="1"/>
    <row r="32611" ht="20" customHeight="1"/>
    <row r="32612" ht="20" customHeight="1"/>
    <row r="32613" ht="20" customHeight="1"/>
    <row r="32614" ht="20" customHeight="1"/>
    <row r="32615" ht="20" customHeight="1"/>
    <row r="32616" ht="20" customHeight="1"/>
    <row r="32617" ht="20" customHeight="1"/>
    <row r="32618" ht="20" customHeight="1"/>
    <row r="32619" ht="20" customHeight="1"/>
    <row r="32620" ht="20" customHeight="1"/>
    <row r="32621" ht="20" customHeight="1"/>
    <row r="32622" ht="20" customHeight="1"/>
    <row r="32623" ht="20" customHeight="1"/>
    <row r="32624" ht="20" customHeight="1"/>
    <row r="32625" ht="20" customHeight="1"/>
    <row r="32626" ht="20" customHeight="1"/>
    <row r="32627" ht="20" customHeight="1"/>
    <row r="32628" ht="20" customHeight="1"/>
    <row r="32629" ht="20" customHeight="1"/>
    <row r="32630" ht="20" customHeight="1"/>
    <row r="32631" ht="20" customHeight="1"/>
    <row r="32632" ht="20" customHeight="1"/>
    <row r="32633" ht="20" customHeight="1"/>
    <row r="32634" ht="20" customHeight="1"/>
    <row r="32635" ht="20" customHeight="1"/>
    <row r="32636" ht="20" customHeight="1"/>
    <row r="32637" ht="20" customHeight="1"/>
    <row r="32638" ht="20" customHeight="1"/>
    <row r="32639" ht="20" customHeight="1"/>
    <row r="32640" ht="20" customHeight="1"/>
    <row r="32641" ht="20" customHeight="1"/>
    <row r="32642" ht="20" customHeight="1"/>
    <row r="32643" ht="20" customHeight="1"/>
    <row r="32644" ht="20" customHeight="1"/>
    <row r="32645" ht="20" customHeight="1"/>
    <row r="32646" ht="20" customHeight="1"/>
    <row r="32647" ht="20" customHeight="1"/>
    <row r="32648" ht="20" customHeight="1"/>
    <row r="32649" ht="20" customHeight="1"/>
    <row r="32650" ht="20" customHeight="1"/>
    <row r="32651" ht="20" customHeight="1"/>
    <row r="32652" ht="20" customHeight="1"/>
    <row r="32653" ht="20" customHeight="1"/>
    <row r="32654" ht="20" customHeight="1"/>
    <row r="32655" ht="20" customHeight="1"/>
    <row r="32656" ht="20" customHeight="1"/>
    <row r="32657" ht="20" customHeight="1"/>
    <row r="32658" ht="20" customHeight="1"/>
    <row r="32659" ht="20" customHeight="1"/>
    <row r="32660" ht="20" customHeight="1"/>
    <row r="32661" ht="20" customHeight="1"/>
    <row r="32662" ht="20" customHeight="1"/>
    <row r="32663" ht="20" customHeight="1"/>
    <row r="32664" ht="20" customHeight="1"/>
    <row r="32665" ht="20" customHeight="1"/>
    <row r="32666" ht="20" customHeight="1"/>
    <row r="32667" ht="20" customHeight="1"/>
    <row r="32668" ht="20" customHeight="1"/>
    <row r="32669" ht="20" customHeight="1"/>
    <row r="32670" ht="20" customHeight="1"/>
    <row r="32671" ht="20" customHeight="1"/>
    <row r="32672" ht="20" customHeight="1"/>
    <row r="32673" ht="20" customHeight="1"/>
    <row r="32674" ht="20" customHeight="1"/>
    <row r="32675" ht="20" customHeight="1"/>
    <row r="32676" ht="20" customHeight="1"/>
    <row r="32677" ht="20" customHeight="1"/>
    <row r="32678" ht="20" customHeight="1"/>
    <row r="32679" ht="20" customHeight="1"/>
    <row r="32680" ht="20" customHeight="1"/>
    <row r="32681" ht="20" customHeight="1"/>
    <row r="32682" ht="20" customHeight="1"/>
    <row r="32683" ht="20" customHeight="1"/>
    <row r="32684" ht="20" customHeight="1"/>
    <row r="32685" ht="20" customHeight="1"/>
    <row r="32686" ht="20" customHeight="1"/>
    <row r="32687" ht="20" customHeight="1"/>
    <row r="32688" ht="20" customHeight="1"/>
    <row r="32689" ht="20" customHeight="1"/>
    <row r="32690" ht="20" customHeight="1"/>
    <row r="32691" ht="20" customHeight="1"/>
    <row r="32692" ht="20" customHeight="1"/>
    <row r="32693" ht="20" customHeight="1"/>
    <row r="32694" ht="20" customHeight="1"/>
    <row r="32695" ht="20" customHeight="1"/>
    <row r="32696" ht="20" customHeight="1"/>
    <row r="32697" ht="20" customHeight="1"/>
    <row r="32698" ht="20" customHeight="1"/>
    <row r="32699" ht="20" customHeight="1"/>
    <row r="32700" ht="20" customHeight="1"/>
    <row r="32701" ht="20" customHeight="1"/>
    <row r="32702" ht="20" customHeight="1"/>
    <row r="32703" ht="20" customHeight="1"/>
    <row r="32704" ht="20" customHeight="1"/>
    <row r="32705" ht="20" customHeight="1"/>
    <row r="32706" ht="20" customHeight="1"/>
    <row r="32707" ht="20" customHeight="1"/>
    <row r="32708" ht="20" customHeight="1"/>
    <row r="32709" ht="20" customHeight="1"/>
    <row r="32710" ht="20" customHeight="1"/>
    <row r="32711" ht="20" customHeight="1"/>
    <row r="32712" ht="20" customHeight="1"/>
    <row r="32713" ht="20" customHeight="1"/>
    <row r="32714" ht="20" customHeight="1"/>
    <row r="32715" ht="20" customHeight="1"/>
    <row r="32716" ht="20" customHeight="1"/>
    <row r="32717" ht="20" customHeight="1"/>
    <row r="32718" ht="20" customHeight="1"/>
    <row r="32719" ht="20" customHeight="1"/>
    <row r="32720" ht="20" customHeight="1"/>
    <row r="32721" ht="20" customHeight="1"/>
    <row r="32722" ht="20" customHeight="1"/>
    <row r="32723" ht="20" customHeight="1"/>
    <row r="32724" ht="20" customHeight="1"/>
    <row r="32725" ht="20" customHeight="1"/>
    <row r="32726" ht="20" customHeight="1"/>
    <row r="32727" ht="20" customHeight="1"/>
    <row r="32728" ht="20" customHeight="1"/>
    <row r="32729" ht="20" customHeight="1"/>
    <row r="32730" ht="20" customHeight="1"/>
    <row r="32731" ht="20" customHeight="1"/>
    <row r="32732" ht="20" customHeight="1"/>
    <row r="32733" ht="20" customHeight="1"/>
    <row r="32734" ht="20" customHeight="1"/>
    <row r="32735" ht="20" customHeight="1"/>
    <row r="32736" ht="20" customHeight="1"/>
    <row r="32737" ht="20" customHeight="1"/>
    <row r="32738" ht="20" customHeight="1"/>
    <row r="32739" ht="20" customHeight="1"/>
    <row r="32740" ht="20" customHeight="1"/>
    <row r="32741" ht="20" customHeight="1"/>
    <row r="32742" ht="20" customHeight="1"/>
    <row r="32743" ht="20" customHeight="1"/>
    <row r="32744" ht="20" customHeight="1"/>
    <row r="32745" ht="20" customHeight="1"/>
    <row r="32746" ht="20" customHeight="1"/>
    <row r="32747" ht="20" customHeight="1"/>
    <row r="32748" ht="20" customHeight="1"/>
    <row r="32749" ht="20" customHeight="1"/>
    <row r="32750" ht="20" customHeight="1"/>
    <row r="32751" ht="20" customHeight="1"/>
    <row r="32752" ht="20" customHeight="1"/>
    <row r="32753" ht="20" customHeight="1"/>
    <row r="32754" ht="20" customHeight="1"/>
    <row r="32755" ht="20" customHeight="1"/>
    <row r="32756" ht="20" customHeight="1"/>
    <row r="32757" ht="20" customHeight="1"/>
    <row r="32758" ht="20" customHeight="1"/>
    <row r="32759" ht="20" customHeight="1"/>
    <row r="32760" ht="20" customHeight="1"/>
    <row r="32761" ht="20" customHeight="1"/>
    <row r="32762" ht="20" customHeight="1"/>
    <row r="32763" ht="20" customHeight="1"/>
    <row r="32764" ht="20" customHeight="1"/>
    <row r="32765" ht="20" customHeight="1"/>
    <row r="32766" ht="20" customHeight="1"/>
    <row r="32767" ht="20" customHeight="1"/>
    <row r="32768" ht="20" customHeight="1"/>
    <row r="32769" ht="20" customHeight="1"/>
    <row r="32770" ht="20" customHeight="1"/>
    <row r="32771" ht="20" customHeight="1"/>
    <row r="32772" ht="20" customHeight="1"/>
    <row r="32773" ht="20" customHeight="1"/>
    <row r="32774" ht="20" customHeight="1"/>
    <row r="32775" ht="20" customHeight="1"/>
    <row r="32776" ht="20" customHeight="1"/>
    <row r="32777" ht="20" customHeight="1"/>
    <row r="32778" ht="20" customHeight="1"/>
    <row r="32779" ht="20" customHeight="1"/>
    <row r="32780" ht="20" customHeight="1"/>
    <row r="32781" ht="20" customHeight="1"/>
    <row r="32782" ht="20" customHeight="1"/>
    <row r="32783" ht="20" customHeight="1"/>
    <row r="32784" ht="20" customHeight="1"/>
    <row r="32785" ht="20" customHeight="1"/>
    <row r="32786" ht="20" customHeight="1"/>
    <row r="32787" ht="20" customHeight="1"/>
    <row r="32788" ht="20" customHeight="1"/>
    <row r="32789" ht="20" customHeight="1"/>
    <row r="32790" ht="20" customHeight="1"/>
    <row r="32791" ht="20" customHeight="1"/>
    <row r="32792" ht="20" customHeight="1"/>
    <row r="32793" ht="20" customHeight="1"/>
    <row r="32794" ht="20" customHeight="1"/>
    <row r="32795" ht="20" customHeight="1"/>
    <row r="32796" ht="20" customHeight="1"/>
    <row r="32797" ht="20" customHeight="1"/>
    <row r="32798" ht="20" customHeight="1"/>
    <row r="32799" ht="20" customHeight="1"/>
    <row r="32800" ht="20" customHeight="1"/>
    <row r="32801" ht="20" customHeight="1"/>
    <row r="32802" ht="20" customHeight="1"/>
    <row r="32803" ht="20" customHeight="1"/>
    <row r="32804" ht="20" customHeight="1"/>
    <row r="32805" ht="20" customHeight="1"/>
    <row r="32806" ht="20" customHeight="1"/>
    <row r="32807" ht="20" customHeight="1"/>
    <row r="32808" ht="20" customHeight="1"/>
    <row r="32809" ht="20" customHeight="1"/>
    <row r="32810" ht="20" customHeight="1"/>
    <row r="32811" ht="20" customHeight="1"/>
    <row r="32812" ht="20" customHeight="1"/>
    <row r="32813" ht="20" customHeight="1"/>
    <row r="32814" ht="20" customHeight="1"/>
    <row r="32815" ht="20" customHeight="1"/>
    <row r="32816" ht="20" customHeight="1"/>
    <row r="32817" ht="20" customHeight="1"/>
    <row r="32818" ht="20" customHeight="1"/>
    <row r="32819" ht="20" customHeight="1"/>
    <row r="32820" ht="20" customHeight="1"/>
    <row r="32821" ht="20" customHeight="1"/>
    <row r="32822" ht="20" customHeight="1"/>
    <row r="32823" ht="20" customHeight="1"/>
    <row r="32824" ht="20" customHeight="1"/>
    <row r="32825" ht="20" customHeight="1"/>
    <row r="32826" ht="20" customHeight="1"/>
    <row r="32827" ht="20" customHeight="1"/>
    <row r="32828" ht="20" customHeight="1"/>
    <row r="32829" ht="20" customHeight="1"/>
    <row r="32830" ht="20" customHeight="1"/>
    <row r="32831" ht="20" customHeight="1"/>
    <row r="32832" ht="20" customHeight="1"/>
    <row r="32833" ht="20" customHeight="1"/>
    <row r="32834" ht="20" customHeight="1"/>
    <row r="32835" ht="20" customHeight="1"/>
    <row r="32836" ht="20" customHeight="1"/>
    <row r="32837" ht="20" customHeight="1"/>
    <row r="32838" ht="20" customHeight="1"/>
    <row r="32839" ht="20" customHeight="1"/>
    <row r="32840" ht="20" customHeight="1"/>
    <row r="32841" ht="20" customHeight="1"/>
    <row r="32842" ht="20" customHeight="1"/>
    <row r="32843" ht="20" customHeight="1"/>
    <row r="32844" ht="20" customHeight="1"/>
    <row r="32845" ht="20" customHeight="1"/>
    <row r="32846" ht="20" customHeight="1"/>
    <row r="32847" ht="20" customHeight="1"/>
    <row r="32848" ht="20" customHeight="1"/>
    <row r="32849" ht="20" customHeight="1"/>
    <row r="32850" ht="20" customHeight="1"/>
    <row r="32851" ht="20" customHeight="1"/>
    <row r="32852" ht="20" customHeight="1"/>
    <row r="32853" ht="20" customHeight="1"/>
    <row r="32854" ht="20" customHeight="1"/>
    <row r="32855" ht="20" customHeight="1"/>
    <row r="32856" ht="20" customHeight="1"/>
    <row r="32857" ht="20" customHeight="1"/>
    <row r="32858" ht="20" customHeight="1"/>
    <row r="32859" ht="20" customHeight="1"/>
    <row r="32860" ht="20" customHeight="1"/>
    <row r="32861" ht="20" customHeight="1"/>
    <row r="32862" ht="20" customHeight="1"/>
    <row r="32863" ht="20" customHeight="1"/>
    <row r="32864" ht="20" customHeight="1"/>
    <row r="32865" ht="20" customHeight="1"/>
    <row r="32866" ht="20" customHeight="1"/>
    <row r="32867" ht="20" customHeight="1"/>
    <row r="32868" ht="20" customHeight="1"/>
    <row r="32869" ht="20" customHeight="1"/>
    <row r="32870" ht="20" customHeight="1"/>
    <row r="32871" ht="20" customHeight="1"/>
    <row r="32872" ht="20" customHeight="1"/>
    <row r="32873" ht="20" customHeight="1"/>
    <row r="32874" ht="20" customHeight="1"/>
    <row r="32875" ht="20" customHeight="1"/>
    <row r="32876" ht="20" customHeight="1"/>
    <row r="32877" ht="20" customHeight="1"/>
    <row r="32878" ht="20" customHeight="1"/>
    <row r="32879" ht="20" customHeight="1"/>
    <row r="32880" ht="20" customHeight="1"/>
    <row r="32881" ht="20" customHeight="1"/>
    <row r="32882" ht="20" customHeight="1"/>
    <row r="32883" ht="20" customHeight="1"/>
    <row r="32884" ht="20" customHeight="1"/>
    <row r="32885" ht="20" customHeight="1"/>
    <row r="32886" ht="20" customHeight="1"/>
    <row r="32887" ht="20" customHeight="1"/>
    <row r="32888" ht="20" customHeight="1"/>
    <row r="32889" ht="20" customHeight="1"/>
    <row r="32890" ht="20" customHeight="1"/>
    <row r="32891" ht="20" customHeight="1"/>
    <row r="32892" ht="20" customHeight="1"/>
    <row r="32893" ht="20" customHeight="1"/>
    <row r="32894" ht="20" customHeight="1"/>
    <row r="32895" ht="20" customHeight="1"/>
    <row r="32896" ht="20" customHeight="1"/>
    <row r="32897" ht="20" customHeight="1"/>
    <row r="32898" ht="20" customHeight="1"/>
    <row r="32899" ht="20" customHeight="1"/>
    <row r="32900" ht="20" customHeight="1"/>
    <row r="32901" ht="20" customHeight="1"/>
    <row r="32902" ht="20" customHeight="1"/>
    <row r="32903" ht="20" customHeight="1"/>
    <row r="32904" ht="20" customHeight="1"/>
    <row r="32905" ht="20" customHeight="1"/>
    <row r="32906" ht="20" customHeight="1"/>
    <row r="32907" ht="20" customHeight="1"/>
    <row r="32908" ht="20" customHeight="1"/>
    <row r="32909" ht="20" customHeight="1"/>
    <row r="32910" ht="20" customHeight="1"/>
    <row r="32911" ht="20" customHeight="1"/>
    <row r="32912" ht="20" customHeight="1"/>
    <row r="32913" ht="20" customHeight="1"/>
    <row r="32914" ht="20" customHeight="1"/>
    <row r="32915" ht="20" customHeight="1"/>
    <row r="32916" ht="20" customHeight="1"/>
    <row r="32917" ht="20" customHeight="1"/>
    <row r="32918" ht="20" customHeight="1"/>
    <row r="32919" ht="20" customHeight="1"/>
    <row r="32920" ht="20" customHeight="1"/>
    <row r="32921" ht="20" customHeight="1"/>
    <row r="32922" ht="20" customHeight="1"/>
    <row r="32923" ht="20" customHeight="1"/>
    <row r="32924" ht="20" customHeight="1"/>
    <row r="32925" ht="20" customHeight="1"/>
    <row r="32926" ht="20" customHeight="1"/>
    <row r="32927" ht="20" customHeight="1"/>
    <row r="32928" ht="20" customHeight="1"/>
    <row r="32929" ht="20" customHeight="1"/>
    <row r="32930" ht="20" customHeight="1"/>
    <row r="32931" ht="20" customHeight="1"/>
    <row r="32932" ht="20" customHeight="1"/>
    <row r="32933" ht="20" customHeight="1"/>
    <row r="32934" ht="20" customHeight="1"/>
    <row r="32935" ht="20" customHeight="1"/>
    <row r="32936" ht="20" customHeight="1"/>
    <row r="32937" ht="20" customHeight="1"/>
    <row r="32938" ht="20" customHeight="1"/>
    <row r="32939" ht="20" customHeight="1"/>
    <row r="32940" ht="20" customHeight="1"/>
    <row r="32941" ht="20" customHeight="1"/>
    <row r="32942" ht="20" customHeight="1"/>
    <row r="32943" ht="20" customHeight="1"/>
    <row r="32944" ht="20" customHeight="1"/>
    <row r="32945" ht="20" customHeight="1"/>
    <row r="32946" ht="20" customHeight="1"/>
    <row r="32947" ht="20" customHeight="1"/>
    <row r="32948" ht="20" customHeight="1"/>
    <row r="32949" ht="20" customHeight="1"/>
    <row r="32950" ht="20" customHeight="1"/>
    <row r="32951" ht="20" customHeight="1"/>
    <row r="32952" ht="20" customHeight="1"/>
    <row r="32953" ht="20" customHeight="1"/>
    <row r="32954" ht="20" customHeight="1"/>
    <row r="32955" ht="20" customHeight="1"/>
    <row r="32956" ht="20" customHeight="1"/>
    <row r="32957" ht="20" customHeight="1"/>
    <row r="32958" ht="20" customHeight="1"/>
    <row r="32959" ht="20" customHeight="1"/>
    <row r="32960" ht="20" customHeight="1"/>
    <row r="32961" ht="20" customHeight="1"/>
    <row r="32962" ht="20" customHeight="1"/>
    <row r="32963" ht="20" customHeight="1"/>
    <row r="32964" ht="20" customHeight="1"/>
    <row r="32965" ht="20" customHeight="1"/>
    <row r="32966" ht="20" customHeight="1"/>
    <row r="32967" ht="20" customHeight="1"/>
    <row r="32968" ht="20" customHeight="1"/>
    <row r="32969" ht="20" customHeight="1"/>
    <row r="32970" ht="20" customHeight="1"/>
    <row r="32971" ht="20" customHeight="1"/>
    <row r="32972" ht="20" customHeight="1"/>
    <row r="32973" ht="20" customHeight="1"/>
    <row r="32974" ht="20" customHeight="1"/>
    <row r="32975" ht="20" customHeight="1"/>
    <row r="32976" ht="20" customHeight="1"/>
    <row r="32977" ht="20" customHeight="1"/>
    <row r="32978" ht="20" customHeight="1"/>
    <row r="32979" ht="20" customHeight="1"/>
    <row r="32980" ht="20" customHeight="1"/>
    <row r="32981" ht="20" customHeight="1"/>
    <row r="32982" ht="20" customHeight="1"/>
    <row r="32983" ht="20" customHeight="1"/>
    <row r="32984" ht="20" customHeight="1"/>
    <row r="32985" ht="20" customHeight="1"/>
    <row r="32986" ht="20" customHeight="1"/>
    <row r="32987" ht="20" customHeight="1"/>
    <row r="32988" ht="20" customHeight="1"/>
    <row r="32989" ht="20" customHeight="1"/>
    <row r="32990" ht="20" customHeight="1"/>
    <row r="32991" ht="20" customHeight="1"/>
    <row r="32992" ht="20" customHeight="1"/>
    <row r="32993" ht="20" customHeight="1"/>
    <row r="32994" ht="20" customHeight="1"/>
    <row r="32995" ht="20" customHeight="1"/>
    <row r="32996" ht="20" customHeight="1"/>
    <row r="32997" ht="20" customHeight="1"/>
    <row r="32998" ht="20" customHeight="1"/>
    <row r="32999" ht="20" customHeight="1"/>
    <row r="33000" ht="20" customHeight="1"/>
    <row r="33001" ht="20" customHeight="1"/>
    <row r="33002" ht="20" customHeight="1"/>
    <row r="33003" ht="20" customHeight="1"/>
    <row r="33004" ht="20" customHeight="1"/>
    <row r="33005" ht="20" customHeight="1"/>
    <row r="33006" ht="20" customHeight="1"/>
    <row r="33007" ht="20" customHeight="1"/>
    <row r="33008" ht="20" customHeight="1"/>
    <row r="33009" ht="20" customHeight="1"/>
    <row r="33010" ht="20" customHeight="1"/>
    <row r="33011" ht="20" customHeight="1"/>
    <row r="33012" ht="20" customHeight="1"/>
    <row r="33013" ht="20" customHeight="1"/>
    <row r="33014" ht="20" customHeight="1"/>
    <row r="33015" ht="20" customHeight="1"/>
    <row r="33016" ht="20" customHeight="1"/>
    <row r="33017" ht="20" customHeight="1"/>
    <row r="33018" ht="20" customHeight="1"/>
    <row r="33019" ht="20" customHeight="1"/>
    <row r="33020" ht="20" customHeight="1"/>
    <row r="33021" ht="20" customHeight="1"/>
    <row r="33022" ht="20" customHeight="1"/>
    <row r="33023" ht="20" customHeight="1"/>
    <row r="33024" ht="20" customHeight="1"/>
    <row r="33025" ht="20" customHeight="1"/>
    <row r="33026" ht="20" customHeight="1"/>
    <row r="33027" ht="20" customHeight="1"/>
    <row r="33028" ht="20" customHeight="1"/>
    <row r="33029" ht="20" customHeight="1"/>
    <row r="33030" ht="20" customHeight="1"/>
    <row r="33031" ht="20" customHeight="1"/>
    <row r="33032" ht="20" customHeight="1"/>
    <row r="33033" ht="20" customHeight="1"/>
    <row r="33034" ht="20" customHeight="1"/>
    <row r="33035" ht="20" customHeight="1"/>
    <row r="33036" ht="20" customHeight="1"/>
    <row r="33037" ht="20" customHeight="1"/>
    <row r="33038" ht="20" customHeight="1"/>
    <row r="33039" ht="20" customHeight="1"/>
    <row r="33040" ht="20" customHeight="1"/>
    <row r="33041" ht="20" customHeight="1"/>
    <row r="33042" ht="20" customHeight="1"/>
    <row r="33043" ht="20" customHeight="1"/>
    <row r="33044" ht="20" customHeight="1"/>
    <row r="33045" ht="20" customHeight="1"/>
    <row r="33046" ht="20" customHeight="1"/>
    <row r="33047" ht="20" customHeight="1"/>
    <row r="33048" ht="20" customHeight="1"/>
    <row r="33049" ht="20" customHeight="1"/>
    <row r="33050" ht="20" customHeight="1"/>
    <row r="33051" ht="20" customHeight="1"/>
    <row r="33052" ht="20" customHeight="1"/>
    <row r="33053" ht="20" customHeight="1"/>
    <row r="33054" ht="20" customHeight="1"/>
    <row r="33055" ht="20" customHeight="1"/>
    <row r="33056" ht="20" customHeight="1"/>
    <row r="33057" ht="20" customHeight="1"/>
    <row r="33058" ht="20" customHeight="1"/>
    <row r="33059" ht="20" customHeight="1"/>
    <row r="33060" ht="20" customHeight="1"/>
    <row r="33061" ht="20" customHeight="1"/>
    <row r="33062" ht="20" customHeight="1"/>
    <row r="33063" ht="20" customHeight="1"/>
    <row r="33064" ht="20" customHeight="1"/>
    <row r="33065" ht="20" customHeight="1"/>
    <row r="33066" ht="20" customHeight="1"/>
    <row r="33067" ht="20" customHeight="1"/>
    <row r="33068" ht="20" customHeight="1"/>
    <row r="33069" ht="20" customHeight="1"/>
    <row r="33070" ht="20" customHeight="1"/>
    <row r="33071" ht="20" customHeight="1"/>
    <row r="33072" ht="20" customHeight="1"/>
    <row r="33073" ht="20" customHeight="1"/>
    <row r="33074" ht="20" customHeight="1"/>
    <row r="33075" ht="20" customHeight="1"/>
    <row r="33076" ht="20" customHeight="1"/>
    <row r="33077" ht="20" customHeight="1"/>
    <row r="33078" ht="20" customHeight="1"/>
    <row r="33079" ht="20" customHeight="1"/>
    <row r="33080" ht="20" customHeight="1"/>
    <row r="33081" ht="20" customHeight="1"/>
    <row r="33082" ht="20" customHeight="1"/>
    <row r="33083" ht="20" customHeight="1"/>
    <row r="33084" ht="20" customHeight="1"/>
    <row r="33085" ht="20" customHeight="1"/>
    <row r="33086" ht="20" customHeight="1"/>
    <row r="33087" ht="20" customHeight="1"/>
    <row r="33088" ht="20" customHeight="1"/>
    <row r="33089" ht="20" customHeight="1"/>
    <row r="33090" ht="20" customHeight="1"/>
    <row r="33091" ht="20" customHeight="1"/>
    <row r="33092" ht="20" customHeight="1"/>
    <row r="33093" ht="20" customHeight="1"/>
    <row r="33094" ht="20" customHeight="1"/>
    <row r="33095" ht="20" customHeight="1"/>
    <row r="33096" ht="20" customHeight="1"/>
    <row r="33097" ht="20" customHeight="1"/>
    <row r="33098" ht="20" customHeight="1"/>
    <row r="33099" ht="20" customHeight="1"/>
    <row r="33100" ht="20" customHeight="1"/>
    <row r="33101" ht="20" customHeight="1"/>
    <row r="33102" ht="20" customHeight="1"/>
    <row r="33103" ht="20" customHeight="1"/>
    <row r="33104" ht="20" customHeight="1"/>
    <row r="33105" ht="20" customHeight="1"/>
    <row r="33106" ht="20" customHeight="1"/>
    <row r="33107" ht="20" customHeight="1"/>
    <row r="33108" ht="20" customHeight="1"/>
    <row r="33109" ht="20" customHeight="1"/>
    <row r="33110" ht="20" customHeight="1"/>
    <row r="33111" ht="20" customHeight="1"/>
    <row r="33112" ht="20" customHeight="1"/>
    <row r="33113" ht="20" customHeight="1"/>
    <row r="33114" ht="20" customHeight="1"/>
    <row r="33115" ht="20" customHeight="1"/>
    <row r="33116" ht="20" customHeight="1"/>
    <row r="33117" ht="20" customHeight="1"/>
    <row r="33118" ht="20" customHeight="1"/>
    <row r="33119" ht="20" customHeight="1"/>
    <row r="33120" ht="20" customHeight="1"/>
    <row r="33121" ht="20" customHeight="1"/>
    <row r="33122" ht="20" customHeight="1"/>
    <row r="33123" ht="20" customHeight="1"/>
    <row r="33124" ht="20" customHeight="1"/>
    <row r="33125" ht="20" customHeight="1"/>
    <row r="33126" ht="20" customHeight="1"/>
    <row r="33127" ht="20" customHeight="1"/>
    <row r="33128" ht="20" customHeight="1"/>
    <row r="33129" ht="20" customHeight="1"/>
    <row r="33130" ht="20" customHeight="1"/>
    <row r="33131" ht="20" customHeight="1"/>
    <row r="33132" ht="20" customHeight="1"/>
    <row r="33133" ht="20" customHeight="1"/>
    <row r="33134" ht="20" customHeight="1"/>
    <row r="33135" ht="20" customHeight="1"/>
    <row r="33136" ht="20" customHeight="1"/>
    <row r="33137" ht="20" customHeight="1"/>
    <row r="33138" ht="20" customHeight="1"/>
    <row r="33139" ht="20" customHeight="1"/>
    <row r="33140" ht="20" customHeight="1"/>
    <row r="33141" ht="20" customHeight="1"/>
    <row r="33142" ht="20" customHeight="1"/>
    <row r="33143" ht="20" customHeight="1"/>
    <row r="33144" ht="20" customHeight="1"/>
    <row r="33145" ht="20" customHeight="1"/>
    <row r="33146" ht="20" customHeight="1"/>
    <row r="33147" ht="20" customHeight="1"/>
    <row r="33148" ht="20" customHeight="1"/>
    <row r="33149" ht="20" customHeight="1"/>
    <row r="33150" ht="20" customHeight="1"/>
    <row r="33151" ht="20" customHeight="1"/>
    <row r="33152" ht="20" customHeight="1"/>
    <row r="33153" ht="20" customHeight="1"/>
    <row r="33154" ht="20" customHeight="1"/>
    <row r="33155" ht="20" customHeight="1"/>
    <row r="33156" ht="20" customHeight="1"/>
    <row r="33157" ht="20" customHeight="1"/>
    <row r="33158" ht="20" customHeight="1"/>
    <row r="33159" ht="20" customHeight="1"/>
    <row r="33160" ht="20" customHeight="1"/>
    <row r="33161" ht="20" customHeight="1"/>
    <row r="33162" ht="20" customHeight="1"/>
    <row r="33163" ht="20" customHeight="1"/>
    <row r="33164" ht="20" customHeight="1"/>
    <row r="33165" ht="20" customHeight="1"/>
    <row r="33166" ht="20" customHeight="1"/>
    <row r="33167" ht="20" customHeight="1"/>
    <row r="33168" ht="20" customHeight="1"/>
    <row r="33169" ht="20" customHeight="1"/>
    <row r="33170" ht="20" customHeight="1"/>
    <row r="33171" ht="20" customHeight="1"/>
    <row r="33172" ht="20" customHeight="1"/>
    <row r="33173" ht="20" customHeight="1"/>
    <row r="33174" ht="20" customHeight="1"/>
    <row r="33175" ht="20" customHeight="1"/>
    <row r="33176" ht="20" customHeight="1"/>
    <row r="33177" ht="20" customHeight="1"/>
    <row r="33178" ht="20" customHeight="1"/>
    <row r="33179" ht="20" customHeight="1"/>
    <row r="33180" ht="20" customHeight="1"/>
    <row r="33181" ht="20" customHeight="1"/>
    <row r="33182" ht="20" customHeight="1"/>
    <row r="33183" ht="20" customHeight="1"/>
    <row r="33184" ht="20" customHeight="1"/>
    <row r="33185" ht="20" customHeight="1"/>
    <row r="33186" ht="20" customHeight="1"/>
    <row r="33187" ht="20" customHeight="1"/>
    <row r="33188" ht="20" customHeight="1"/>
    <row r="33189" ht="20" customHeight="1"/>
    <row r="33190" ht="20" customHeight="1"/>
    <row r="33191" ht="20" customHeight="1"/>
    <row r="33192" ht="20" customHeight="1"/>
    <row r="33193" ht="20" customHeight="1"/>
    <row r="33194" ht="20" customHeight="1"/>
    <row r="33195" ht="20" customHeight="1"/>
    <row r="33196" ht="20" customHeight="1"/>
    <row r="33197" ht="20" customHeight="1"/>
    <row r="33198" ht="20" customHeight="1"/>
    <row r="33199" ht="20" customHeight="1"/>
    <row r="33200" ht="20" customHeight="1"/>
    <row r="33201" ht="20" customHeight="1"/>
    <row r="33202" ht="20" customHeight="1"/>
    <row r="33203" ht="20" customHeight="1"/>
    <row r="33204" ht="20" customHeight="1"/>
    <row r="33205" ht="20" customHeight="1"/>
    <row r="33206" ht="20" customHeight="1"/>
    <row r="33207" ht="20" customHeight="1"/>
    <row r="33208" ht="20" customHeight="1"/>
    <row r="33209" ht="20" customHeight="1"/>
    <row r="33210" ht="20" customHeight="1"/>
    <row r="33211" ht="20" customHeight="1"/>
    <row r="33212" ht="20" customHeight="1"/>
    <row r="33213" ht="20" customHeight="1"/>
    <row r="33214" ht="20" customHeight="1"/>
    <row r="33215" ht="20" customHeight="1"/>
    <row r="33216" ht="20" customHeight="1"/>
    <row r="33217" ht="20" customHeight="1"/>
    <row r="33218" ht="20" customHeight="1"/>
    <row r="33219" ht="20" customHeight="1"/>
    <row r="33220" ht="20" customHeight="1"/>
    <row r="33221" ht="20" customHeight="1"/>
    <row r="33222" ht="20" customHeight="1"/>
    <row r="33223" ht="20" customHeight="1"/>
    <row r="33224" ht="20" customHeight="1"/>
    <row r="33225" ht="20" customHeight="1"/>
    <row r="33226" ht="20" customHeight="1"/>
    <row r="33227" ht="20" customHeight="1"/>
    <row r="33228" ht="20" customHeight="1"/>
    <row r="33229" ht="20" customHeight="1"/>
    <row r="33230" ht="20" customHeight="1"/>
    <row r="33231" ht="20" customHeight="1"/>
    <row r="33232" ht="20" customHeight="1"/>
    <row r="33233" ht="20" customHeight="1"/>
    <row r="33234" ht="20" customHeight="1"/>
    <row r="33235" ht="20" customHeight="1"/>
    <row r="33236" ht="20" customHeight="1"/>
    <row r="33237" ht="20" customHeight="1"/>
    <row r="33238" ht="20" customHeight="1"/>
    <row r="33239" ht="20" customHeight="1"/>
    <row r="33240" ht="20" customHeight="1"/>
    <row r="33241" ht="20" customHeight="1"/>
    <row r="33242" ht="20" customHeight="1"/>
    <row r="33243" ht="20" customHeight="1"/>
    <row r="33244" ht="20" customHeight="1"/>
    <row r="33245" ht="20" customHeight="1"/>
    <row r="33246" ht="20" customHeight="1"/>
    <row r="33247" ht="20" customHeight="1"/>
    <row r="33248" ht="20" customHeight="1"/>
    <row r="33249" ht="20" customHeight="1"/>
    <row r="33250" ht="20" customHeight="1"/>
    <row r="33251" ht="20" customHeight="1"/>
    <row r="33252" ht="20" customHeight="1"/>
    <row r="33253" ht="20" customHeight="1"/>
    <row r="33254" ht="20" customHeight="1"/>
    <row r="33255" ht="20" customHeight="1"/>
    <row r="33256" ht="20" customHeight="1"/>
    <row r="33257" ht="20" customHeight="1"/>
    <row r="33258" ht="20" customHeight="1"/>
    <row r="33259" ht="20" customHeight="1"/>
    <row r="33260" ht="20" customHeight="1"/>
    <row r="33261" ht="20" customHeight="1"/>
    <row r="33262" ht="20" customHeight="1"/>
    <row r="33263" ht="20" customHeight="1"/>
    <row r="33264" ht="20" customHeight="1"/>
    <row r="33265" ht="20" customHeight="1"/>
    <row r="33266" ht="20" customHeight="1"/>
    <row r="33267" ht="20" customHeight="1"/>
    <row r="33268" ht="20" customHeight="1"/>
    <row r="33269" ht="20" customHeight="1"/>
    <row r="33270" ht="20" customHeight="1"/>
    <row r="33271" ht="20" customHeight="1"/>
    <row r="33272" ht="20" customHeight="1"/>
    <row r="33273" ht="20" customHeight="1"/>
    <row r="33274" ht="20" customHeight="1"/>
    <row r="33275" ht="20" customHeight="1"/>
    <row r="33276" ht="20" customHeight="1"/>
    <row r="33277" ht="20" customHeight="1"/>
    <row r="33278" ht="20" customHeight="1"/>
    <row r="33279" ht="20" customHeight="1"/>
    <row r="33280" ht="20" customHeight="1"/>
    <row r="33281" ht="20" customHeight="1"/>
    <row r="33282" ht="20" customHeight="1"/>
    <row r="33283" ht="20" customHeight="1"/>
    <row r="33284" ht="20" customHeight="1"/>
    <row r="33285" ht="20" customHeight="1"/>
    <row r="33286" ht="20" customHeight="1"/>
    <row r="33287" ht="20" customHeight="1"/>
    <row r="33288" ht="20" customHeight="1"/>
    <row r="33289" ht="20" customHeight="1"/>
    <row r="33290" ht="20" customHeight="1"/>
    <row r="33291" ht="20" customHeight="1"/>
    <row r="33292" ht="20" customHeight="1"/>
    <row r="33293" ht="20" customHeight="1"/>
    <row r="33294" ht="20" customHeight="1"/>
    <row r="33295" ht="20" customHeight="1"/>
    <row r="33296" ht="20" customHeight="1"/>
    <row r="33297" ht="20" customHeight="1"/>
    <row r="33298" ht="20" customHeight="1"/>
    <row r="33299" ht="20" customHeight="1"/>
    <row r="33300" ht="20" customHeight="1"/>
    <row r="33301" ht="20" customHeight="1"/>
    <row r="33302" ht="20" customHeight="1"/>
    <row r="33303" ht="20" customHeight="1"/>
    <row r="33304" ht="20" customHeight="1"/>
    <row r="33305" ht="20" customHeight="1"/>
    <row r="33306" ht="20" customHeight="1"/>
    <row r="33307" ht="20" customHeight="1"/>
    <row r="33308" ht="20" customHeight="1"/>
    <row r="33309" ht="20" customHeight="1"/>
    <row r="33310" ht="20" customHeight="1"/>
    <row r="33311" ht="20" customHeight="1"/>
    <row r="33312" ht="20" customHeight="1"/>
    <row r="33313" ht="20" customHeight="1"/>
    <row r="33314" ht="20" customHeight="1"/>
    <row r="33315" ht="20" customHeight="1"/>
    <row r="33316" ht="20" customHeight="1"/>
    <row r="33317" ht="20" customHeight="1"/>
    <row r="33318" ht="20" customHeight="1"/>
    <row r="33319" ht="20" customHeight="1"/>
    <row r="33320" ht="20" customHeight="1"/>
    <row r="33321" ht="20" customHeight="1"/>
    <row r="33322" ht="20" customHeight="1"/>
    <row r="33323" ht="20" customHeight="1"/>
    <row r="33324" ht="20" customHeight="1"/>
    <row r="33325" ht="20" customHeight="1"/>
    <row r="33326" ht="20" customHeight="1"/>
    <row r="33327" ht="20" customHeight="1"/>
    <row r="33328" ht="20" customHeight="1"/>
    <row r="33329" ht="20" customHeight="1"/>
    <row r="33330" ht="20" customHeight="1"/>
    <row r="33331" ht="20" customHeight="1"/>
    <row r="33332" ht="20" customHeight="1"/>
    <row r="33333" ht="20" customHeight="1"/>
    <row r="33334" ht="20" customHeight="1"/>
    <row r="33335" ht="20" customHeight="1"/>
    <row r="33336" ht="20" customHeight="1"/>
    <row r="33337" ht="20" customHeight="1"/>
    <row r="33338" ht="20" customHeight="1"/>
    <row r="33339" ht="20" customHeight="1"/>
    <row r="33340" ht="20" customHeight="1"/>
    <row r="33341" ht="20" customHeight="1"/>
    <row r="33342" ht="20" customHeight="1"/>
    <row r="33343" ht="20" customHeight="1"/>
    <row r="33344" ht="20" customHeight="1"/>
    <row r="33345" ht="20" customHeight="1"/>
    <row r="33346" ht="20" customHeight="1"/>
    <row r="33347" ht="20" customHeight="1"/>
    <row r="33348" ht="20" customHeight="1"/>
    <row r="33349" ht="20" customHeight="1"/>
    <row r="33350" ht="20" customHeight="1"/>
    <row r="33351" ht="20" customHeight="1"/>
    <row r="33352" ht="20" customHeight="1"/>
    <row r="33353" ht="20" customHeight="1"/>
    <row r="33354" ht="20" customHeight="1"/>
    <row r="33355" ht="20" customHeight="1"/>
    <row r="33356" ht="20" customHeight="1"/>
    <row r="33357" ht="20" customHeight="1"/>
    <row r="33358" ht="20" customHeight="1"/>
    <row r="33359" ht="20" customHeight="1"/>
    <row r="33360" ht="20" customHeight="1"/>
    <row r="33361" ht="20" customHeight="1"/>
    <row r="33362" ht="20" customHeight="1"/>
    <row r="33363" ht="20" customHeight="1"/>
    <row r="33364" ht="20" customHeight="1"/>
    <row r="33365" ht="20" customHeight="1"/>
    <row r="33366" ht="20" customHeight="1"/>
    <row r="33367" ht="20" customHeight="1"/>
    <row r="33368" ht="20" customHeight="1"/>
    <row r="33369" ht="20" customHeight="1"/>
    <row r="33370" ht="20" customHeight="1"/>
    <row r="33371" ht="20" customHeight="1"/>
    <row r="33372" ht="20" customHeight="1"/>
    <row r="33373" ht="20" customHeight="1"/>
    <row r="33374" ht="20" customHeight="1"/>
    <row r="33375" ht="20" customHeight="1"/>
    <row r="33376" ht="20" customHeight="1"/>
    <row r="33377" ht="20" customHeight="1"/>
    <row r="33378" ht="20" customHeight="1"/>
    <row r="33379" ht="20" customHeight="1"/>
    <row r="33380" ht="20" customHeight="1"/>
    <row r="33381" ht="20" customHeight="1"/>
    <row r="33382" ht="20" customHeight="1"/>
    <row r="33383" ht="20" customHeight="1"/>
    <row r="33384" ht="20" customHeight="1"/>
    <row r="33385" ht="20" customHeight="1"/>
    <row r="33386" ht="20" customHeight="1"/>
    <row r="33387" ht="20" customHeight="1"/>
    <row r="33388" ht="20" customHeight="1"/>
    <row r="33389" ht="20" customHeight="1"/>
    <row r="33390" ht="20" customHeight="1"/>
    <row r="33391" ht="20" customHeight="1"/>
    <row r="33392" ht="20" customHeight="1"/>
    <row r="33393" ht="20" customHeight="1"/>
    <row r="33394" ht="20" customHeight="1"/>
    <row r="33395" ht="20" customHeight="1"/>
    <row r="33396" ht="20" customHeight="1"/>
    <row r="33397" ht="20" customHeight="1"/>
    <row r="33398" ht="20" customHeight="1"/>
    <row r="33399" ht="20" customHeight="1"/>
    <row r="33400" ht="20" customHeight="1"/>
    <row r="33401" ht="20" customHeight="1"/>
    <row r="33402" ht="20" customHeight="1"/>
    <row r="33403" ht="20" customHeight="1"/>
    <row r="33404" ht="20" customHeight="1"/>
    <row r="33405" ht="20" customHeight="1"/>
    <row r="33406" ht="20" customHeight="1"/>
    <row r="33407" ht="20" customHeight="1"/>
    <row r="33408" ht="20" customHeight="1"/>
    <row r="33409" ht="20" customHeight="1"/>
    <row r="33410" ht="20" customHeight="1"/>
    <row r="33411" ht="20" customHeight="1"/>
    <row r="33412" ht="20" customHeight="1"/>
    <row r="33413" ht="20" customHeight="1"/>
    <row r="33414" ht="20" customHeight="1"/>
    <row r="33415" ht="20" customHeight="1"/>
    <row r="33416" ht="20" customHeight="1"/>
    <row r="33417" ht="20" customHeight="1"/>
    <row r="33418" ht="20" customHeight="1"/>
    <row r="33419" ht="20" customHeight="1"/>
    <row r="33420" ht="20" customHeight="1"/>
    <row r="33421" ht="20" customHeight="1"/>
    <row r="33422" ht="20" customHeight="1"/>
    <row r="33423" ht="20" customHeight="1"/>
    <row r="33424" ht="20" customHeight="1"/>
    <row r="33425" ht="20" customHeight="1"/>
    <row r="33426" ht="20" customHeight="1"/>
    <row r="33427" ht="20" customHeight="1"/>
    <row r="33428" ht="20" customHeight="1"/>
    <row r="33429" ht="20" customHeight="1"/>
    <row r="33430" ht="20" customHeight="1"/>
    <row r="33431" ht="20" customHeight="1"/>
    <row r="33432" ht="20" customHeight="1"/>
    <row r="33433" ht="20" customHeight="1"/>
    <row r="33434" ht="20" customHeight="1"/>
    <row r="33435" ht="20" customHeight="1"/>
    <row r="33436" ht="20" customHeight="1"/>
    <row r="33437" ht="20" customHeight="1"/>
    <row r="33438" ht="20" customHeight="1"/>
    <row r="33439" ht="20" customHeight="1"/>
    <row r="33440" ht="20" customHeight="1"/>
    <row r="33441" ht="20" customHeight="1"/>
    <row r="33442" ht="20" customHeight="1"/>
    <row r="33443" ht="20" customHeight="1"/>
    <row r="33444" ht="20" customHeight="1"/>
    <row r="33445" ht="20" customHeight="1"/>
    <row r="33446" ht="20" customHeight="1"/>
    <row r="33447" ht="20" customHeight="1"/>
    <row r="33448" ht="20" customHeight="1"/>
    <row r="33449" ht="20" customHeight="1"/>
    <row r="33450" ht="20" customHeight="1"/>
    <row r="33451" ht="20" customHeight="1"/>
    <row r="33452" ht="20" customHeight="1"/>
    <row r="33453" ht="20" customHeight="1"/>
    <row r="33454" ht="20" customHeight="1"/>
    <row r="33455" ht="20" customHeight="1"/>
    <row r="33456" ht="20" customHeight="1"/>
    <row r="33457" ht="20" customHeight="1"/>
    <row r="33458" ht="20" customHeight="1"/>
    <row r="33459" ht="20" customHeight="1"/>
    <row r="33460" ht="20" customHeight="1"/>
    <row r="33461" ht="20" customHeight="1"/>
    <row r="33462" ht="20" customHeight="1"/>
    <row r="33463" ht="20" customHeight="1"/>
    <row r="33464" ht="20" customHeight="1"/>
    <row r="33465" ht="20" customHeight="1"/>
    <row r="33466" ht="20" customHeight="1"/>
    <row r="33467" ht="20" customHeight="1"/>
    <row r="33468" ht="20" customHeight="1"/>
    <row r="33469" ht="20" customHeight="1"/>
    <row r="33470" ht="20" customHeight="1"/>
    <row r="33471" ht="20" customHeight="1"/>
    <row r="33472" ht="20" customHeight="1"/>
    <row r="33473" ht="20" customHeight="1"/>
    <row r="33474" ht="20" customHeight="1"/>
    <row r="33475" ht="20" customHeight="1"/>
    <row r="33476" ht="20" customHeight="1"/>
    <row r="33477" ht="20" customHeight="1"/>
    <row r="33478" ht="20" customHeight="1"/>
    <row r="33479" ht="20" customHeight="1"/>
    <row r="33480" ht="20" customHeight="1"/>
    <row r="33481" ht="20" customHeight="1"/>
    <row r="33482" ht="20" customHeight="1"/>
    <row r="33483" ht="20" customHeight="1"/>
    <row r="33484" ht="20" customHeight="1"/>
    <row r="33485" ht="20" customHeight="1"/>
    <row r="33486" ht="20" customHeight="1"/>
    <row r="33487" ht="20" customHeight="1"/>
    <row r="33488" ht="20" customHeight="1"/>
    <row r="33489" ht="20" customHeight="1"/>
    <row r="33490" ht="20" customHeight="1"/>
    <row r="33491" ht="20" customHeight="1"/>
    <row r="33492" ht="20" customHeight="1"/>
    <row r="33493" ht="20" customHeight="1"/>
    <row r="33494" ht="20" customHeight="1"/>
    <row r="33495" ht="20" customHeight="1"/>
    <row r="33496" ht="20" customHeight="1"/>
    <row r="33497" ht="20" customHeight="1"/>
    <row r="33498" ht="20" customHeight="1"/>
    <row r="33499" ht="20" customHeight="1"/>
    <row r="33500" ht="20" customHeight="1"/>
    <row r="33501" ht="20" customHeight="1"/>
    <row r="33502" ht="20" customHeight="1"/>
    <row r="33503" ht="20" customHeight="1"/>
    <row r="33504" ht="20" customHeight="1"/>
    <row r="33505" ht="20" customHeight="1"/>
    <row r="33506" ht="20" customHeight="1"/>
    <row r="33507" ht="20" customHeight="1"/>
    <row r="33508" ht="20" customHeight="1"/>
    <row r="33509" ht="20" customHeight="1"/>
    <row r="33510" ht="20" customHeight="1"/>
    <row r="33511" ht="20" customHeight="1"/>
    <row r="33512" ht="20" customHeight="1"/>
    <row r="33513" ht="20" customHeight="1"/>
    <row r="33514" ht="20" customHeight="1"/>
    <row r="33515" ht="20" customHeight="1"/>
    <row r="33516" ht="20" customHeight="1"/>
    <row r="33517" ht="20" customHeight="1"/>
    <row r="33518" ht="20" customHeight="1"/>
    <row r="33519" ht="20" customHeight="1"/>
    <row r="33520" ht="20" customHeight="1"/>
    <row r="33521" ht="20" customHeight="1"/>
    <row r="33522" ht="20" customHeight="1"/>
    <row r="33523" ht="20" customHeight="1"/>
    <row r="33524" ht="20" customHeight="1"/>
    <row r="33525" ht="20" customHeight="1"/>
    <row r="33526" ht="20" customHeight="1"/>
    <row r="33527" ht="20" customHeight="1"/>
    <row r="33528" ht="20" customHeight="1"/>
    <row r="33529" ht="20" customHeight="1"/>
    <row r="33530" ht="20" customHeight="1"/>
    <row r="33531" ht="20" customHeight="1"/>
    <row r="33532" ht="20" customHeight="1"/>
    <row r="33533" ht="20" customHeight="1"/>
    <row r="33534" ht="20" customHeight="1"/>
    <row r="33535" ht="20" customHeight="1"/>
    <row r="33536" ht="20" customHeight="1"/>
    <row r="33537" ht="20" customHeight="1"/>
    <row r="33538" ht="20" customHeight="1"/>
    <row r="33539" ht="20" customHeight="1"/>
    <row r="33540" ht="20" customHeight="1"/>
    <row r="33541" ht="20" customHeight="1"/>
    <row r="33542" ht="20" customHeight="1"/>
    <row r="33543" ht="20" customHeight="1"/>
    <row r="33544" ht="20" customHeight="1"/>
    <row r="33545" ht="20" customHeight="1"/>
    <row r="33546" ht="20" customHeight="1"/>
    <row r="33547" ht="20" customHeight="1"/>
    <row r="33548" ht="20" customHeight="1"/>
    <row r="33549" ht="20" customHeight="1"/>
    <row r="33550" ht="20" customHeight="1"/>
    <row r="33551" ht="20" customHeight="1"/>
    <row r="33552" ht="20" customHeight="1"/>
    <row r="33553" ht="20" customHeight="1"/>
    <row r="33554" ht="20" customHeight="1"/>
    <row r="33555" ht="20" customHeight="1"/>
    <row r="33556" ht="20" customHeight="1"/>
    <row r="33557" ht="20" customHeight="1"/>
    <row r="33558" ht="20" customHeight="1"/>
    <row r="33559" ht="20" customHeight="1"/>
    <row r="33560" ht="20" customHeight="1"/>
    <row r="33561" ht="20" customHeight="1"/>
    <row r="33562" ht="20" customHeight="1"/>
    <row r="33563" ht="20" customHeight="1"/>
    <row r="33564" ht="20" customHeight="1"/>
    <row r="33565" ht="20" customHeight="1"/>
    <row r="33566" ht="20" customHeight="1"/>
    <row r="33567" ht="20" customHeight="1"/>
    <row r="33568" ht="20" customHeight="1"/>
    <row r="33569" ht="20" customHeight="1"/>
    <row r="33570" ht="20" customHeight="1"/>
    <row r="33571" ht="20" customHeight="1"/>
    <row r="33572" ht="20" customHeight="1"/>
    <row r="33573" ht="20" customHeight="1"/>
    <row r="33574" ht="20" customHeight="1"/>
    <row r="33575" ht="20" customHeight="1"/>
    <row r="33576" ht="20" customHeight="1"/>
    <row r="33577" ht="20" customHeight="1"/>
    <row r="33578" ht="20" customHeight="1"/>
    <row r="33579" ht="20" customHeight="1"/>
    <row r="33580" ht="20" customHeight="1"/>
    <row r="33581" ht="20" customHeight="1"/>
    <row r="33582" ht="20" customHeight="1"/>
    <row r="33583" ht="20" customHeight="1"/>
    <row r="33584" ht="20" customHeight="1"/>
    <row r="33585" ht="20" customHeight="1"/>
    <row r="33586" ht="20" customHeight="1"/>
    <row r="33587" ht="20" customHeight="1"/>
    <row r="33588" ht="20" customHeight="1"/>
    <row r="33589" ht="20" customHeight="1"/>
    <row r="33590" ht="20" customHeight="1"/>
    <row r="33591" ht="20" customHeight="1"/>
    <row r="33592" ht="20" customHeight="1"/>
    <row r="33593" ht="20" customHeight="1"/>
    <row r="33594" ht="20" customHeight="1"/>
    <row r="33595" ht="20" customHeight="1"/>
    <row r="33596" ht="20" customHeight="1"/>
    <row r="33597" ht="20" customHeight="1"/>
    <row r="33598" ht="20" customHeight="1"/>
    <row r="33599" ht="20" customHeight="1"/>
    <row r="33600" ht="20" customHeight="1"/>
    <row r="33601" ht="20" customHeight="1"/>
    <row r="33602" ht="20" customHeight="1"/>
    <row r="33603" ht="20" customHeight="1"/>
    <row r="33604" ht="20" customHeight="1"/>
    <row r="33605" ht="20" customHeight="1"/>
    <row r="33606" ht="20" customHeight="1"/>
    <row r="33607" ht="20" customHeight="1"/>
    <row r="33608" ht="20" customHeight="1"/>
    <row r="33609" ht="20" customHeight="1"/>
    <row r="33610" ht="20" customHeight="1"/>
    <row r="33611" ht="20" customHeight="1"/>
    <row r="33612" ht="20" customHeight="1"/>
    <row r="33613" ht="20" customHeight="1"/>
    <row r="33614" ht="20" customHeight="1"/>
    <row r="33615" ht="20" customHeight="1"/>
    <row r="33616" ht="20" customHeight="1"/>
    <row r="33617" ht="20" customHeight="1"/>
    <row r="33618" ht="20" customHeight="1"/>
    <row r="33619" ht="20" customHeight="1"/>
    <row r="33620" ht="20" customHeight="1"/>
    <row r="33621" ht="20" customHeight="1"/>
    <row r="33622" ht="20" customHeight="1"/>
    <row r="33623" ht="20" customHeight="1"/>
    <row r="33624" ht="20" customHeight="1"/>
    <row r="33625" ht="20" customHeight="1"/>
    <row r="33626" ht="20" customHeight="1"/>
    <row r="33627" ht="20" customHeight="1"/>
    <row r="33628" ht="20" customHeight="1"/>
    <row r="33629" ht="20" customHeight="1"/>
    <row r="33630" ht="20" customHeight="1"/>
    <row r="33631" ht="20" customHeight="1"/>
    <row r="33632" ht="20" customHeight="1"/>
    <row r="33633" ht="20" customHeight="1"/>
    <row r="33634" ht="20" customHeight="1"/>
    <row r="33635" ht="20" customHeight="1"/>
    <row r="33636" ht="20" customHeight="1"/>
    <row r="33637" ht="20" customHeight="1"/>
    <row r="33638" ht="20" customHeight="1"/>
    <row r="33639" ht="20" customHeight="1"/>
    <row r="33640" ht="20" customHeight="1"/>
    <row r="33641" ht="20" customHeight="1"/>
    <row r="33642" ht="20" customHeight="1"/>
    <row r="33643" ht="20" customHeight="1"/>
    <row r="33644" ht="20" customHeight="1"/>
    <row r="33645" ht="20" customHeight="1"/>
    <row r="33646" ht="20" customHeight="1"/>
    <row r="33647" ht="20" customHeight="1"/>
    <row r="33648" ht="20" customHeight="1"/>
    <row r="33649" ht="20" customHeight="1"/>
    <row r="33650" ht="20" customHeight="1"/>
    <row r="33651" ht="20" customHeight="1"/>
    <row r="33652" ht="20" customHeight="1"/>
    <row r="33653" ht="20" customHeight="1"/>
    <row r="33654" ht="20" customHeight="1"/>
    <row r="33655" ht="20" customHeight="1"/>
    <row r="33656" ht="20" customHeight="1"/>
    <row r="33657" ht="20" customHeight="1"/>
    <row r="33658" ht="20" customHeight="1"/>
    <row r="33659" ht="20" customHeight="1"/>
    <row r="33660" ht="20" customHeight="1"/>
    <row r="33661" ht="20" customHeight="1"/>
    <row r="33662" ht="20" customHeight="1"/>
    <row r="33663" ht="20" customHeight="1"/>
    <row r="33664" ht="20" customHeight="1"/>
    <row r="33665" ht="20" customHeight="1"/>
    <row r="33666" ht="20" customHeight="1"/>
    <row r="33667" ht="20" customHeight="1"/>
    <row r="33668" ht="20" customHeight="1"/>
    <row r="33669" ht="20" customHeight="1"/>
    <row r="33670" ht="20" customHeight="1"/>
    <row r="33671" ht="20" customHeight="1"/>
    <row r="33672" ht="20" customHeight="1"/>
    <row r="33673" ht="20" customHeight="1"/>
    <row r="33674" ht="20" customHeight="1"/>
    <row r="33675" ht="20" customHeight="1"/>
    <row r="33676" ht="20" customHeight="1"/>
    <row r="33677" ht="20" customHeight="1"/>
    <row r="33678" ht="20" customHeight="1"/>
    <row r="33679" ht="20" customHeight="1"/>
    <row r="33680" ht="20" customHeight="1"/>
    <row r="33681" ht="20" customHeight="1"/>
    <row r="33682" ht="20" customHeight="1"/>
    <row r="33683" ht="20" customHeight="1"/>
    <row r="33684" ht="20" customHeight="1"/>
    <row r="33685" ht="20" customHeight="1"/>
    <row r="33686" ht="20" customHeight="1"/>
    <row r="33687" ht="20" customHeight="1"/>
    <row r="33688" ht="20" customHeight="1"/>
    <row r="33689" ht="20" customHeight="1"/>
    <row r="33690" ht="20" customHeight="1"/>
    <row r="33691" ht="20" customHeight="1"/>
    <row r="33692" ht="20" customHeight="1"/>
    <row r="33693" ht="20" customHeight="1"/>
    <row r="33694" ht="20" customHeight="1"/>
    <row r="33695" ht="20" customHeight="1"/>
    <row r="33696" ht="20" customHeight="1"/>
    <row r="33697" ht="20" customHeight="1"/>
    <row r="33698" ht="20" customHeight="1"/>
    <row r="33699" ht="20" customHeight="1"/>
    <row r="33700" ht="20" customHeight="1"/>
    <row r="33701" ht="20" customHeight="1"/>
    <row r="33702" ht="20" customHeight="1"/>
    <row r="33703" ht="20" customHeight="1"/>
    <row r="33704" ht="20" customHeight="1"/>
    <row r="33705" ht="20" customHeight="1"/>
    <row r="33706" ht="20" customHeight="1"/>
    <row r="33707" ht="20" customHeight="1"/>
    <row r="33708" ht="20" customHeight="1"/>
    <row r="33709" ht="20" customHeight="1"/>
    <row r="33710" ht="20" customHeight="1"/>
    <row r="33711" ht="20" customHeight="1"/>
    <row r="33712" ht="20" customHeight="1"/>
    <row r="33713" ht="20" customHeight="1"/>
    <row r="33714" ht="20" customHeight="1"/>
    <row r="33715" ht="20" customHeight="1"/>
    <row r="33716" ht="20" customHeight="1"/>
    <row r="33717" ht="20" customHeight="1"/>
    <row r="33718" ht="20" customHeight="1"/>
    <row r="33719" ht="20" customHeight="1"/>
    <row r="33720" ht="20" customHeight="1"/>
    <row r="33721" ht="20" customHeight="1"/>
    <row r="33722" ht="20" customHeight="1"/>
    <row r="33723" ht="20" customHeight="1"/>
    <row r="33724" ht="20" customHeight="1"/>
    <row r="33725" ht="20" customHeight="1"/>
    <row r="33726" ht="20" customHeight="1"/>
    <row r="33727" ht="20" customHeight="1"/>
    <row r="33728" ht="20" customHeight="1"/>
    <row r="33729" ht="20" customHeight="1"/>
    <row r="33730" ht="20" customHeight="1"/>
    <row r="33731" ht="20" customHeight="1"/>
    <row r="33732" ht="20" customHeight="1"/>
    <row r="33733" ht="20" customHeight="1"/>
    <row r="33734" ht="20" customHeight="1"/>
    <row r="33735" ht="20" customHeight="1"/>
    <row r="33736" ht="20" customHeight="1"/>
    <row r="33737" ht="20" customHeight="1"/>
    <row r="33738" ht="20" customHeight="1"/>
    <row r="33739" ht="20" customHeight="1"/>
    <row r="33740" ht="20" customHeight="1"/>
    <row r="33741" ht="20" customHeight="1"/>
    <row r="33742" ht="20" customHeight="1"/>
    <row r="33743" ht="20" customHeight="1"/>
    <row r="33744" ht="20" customHeight="1"/>
    <row r="33745" ht="20" customHeight="1"/>
    <row r="33746" ht="20" customHeight="1"/>
    <row r="33747" ht="20" customHeight="1"/>
    <row r="33748" ht="20" customHeight="1"/>
    <row r="33749" ht="20" customHeight="1"/>
    <row r="33750" ht="20" customHeight="1"/>
    <row r="33751" ht="20" customHeight="1"/>
    <row r="33752" ht="20" customHeight="1"/>
    <row r="33753" ht="20" customHeight="1"/>
    <row r="33754" ht="20" customHeight="1"/>
    <row r="33755" ht="20" customHeight="1"/>
    <row r="33756" ht="20" customHeight="1"/>
    <row r="33757" ht="20" customHeight="1"/>
    <row r="33758" ht="20" customHeight="1"/>
    <row r="33759" ht="20" customHeight="1"/>
    <row r="33760" ht="20" customHeight="1"/>
    <row r="33761" ht="20" customHeight="1"/>
    <row r="33762" ht="20" customHeight="1"/>
    <row r="33763" ht="20" customHeight="1"/>
    <row r="33764" ht="20" customHeight="1"/>
    <row r="33765" ht="20" customHeight="1"/>
    <row r="33766" ht="20" customHeight="1"/>
    <row r="33767" ht="20" customHeight="1"/>
    <row r="33768" ht="20" customHeight="1"/>
    <row r="33769" ht="20" customHeight="1"/>
    <row r="33770" ht="20" customHeight="1"/>
    <row r="33771" ht="20" customHeight="1"/>
    <row r="33772" ht="20" customHeight="1"/>
    <row r="33773" ht="20" customHeight="1"/>
    <row r="33774" ht="20" customHeight="1"/>
    <row r="33775" ht="20" customHeight="1"/>
    <row r="33776" ht="20" customHeight="1"/>
    <row r="33777" ht="20" customHeight="1"/>
    <row r="33778" ht="20" customHeight="1"/>
    <row r="33779" ht="20" customHeight="1"/>
    <row r="33780" ht="20" customHeight="1"/>
    <row r="33781" ht="20" customHeight="1"/>
    <row r="33782" ht="20" customHeight="1"/>
    <row r="33783" ht="20" customHeight="1"/>
    <row r="33784" ht="20" customHeight="1"/>
    <row r="33785" ht="20" customHeight="1"/>
    <row r="33786" ht="20" customHeight="1"/>
    <row r="33787" ht="20" customHeight="1"/>
    <row r="33788" ht="20" customHeight="1"/>
    <row r="33789" ht="20" customHeight="1"/>
    <row r="33790" ht="20" customHeight="1"/>
    <row r="33791" ht="20" customHeight="1"/>
    <row r="33792" ht="20" customHeight="1"/>
    <row r="33793" ht="20" customHeight="1"/>
    <row r="33794" ht="20" customHeight="1"/>
    <row r="33795" ht="20" customHeight="1"/>
    <row r="33796" ht="20" customHeight="1"/>
    <row r="33797" ht="20" customHeight="1"/>
    <row r="33798" ht="20" customHeight="1"/>
    <row r="33799" ht="20" customHeight="1"/>
    <row r="33800" ht="20" customHeight="1"/>
    <row r="33801" ht="20" customHeight="1"/>
    <row r="33802" ht="20" customHeight="1"/>
    <row r="33803" ht="20" customHeight="1"/>
    <row r="33804" ht="20" customHeight="1"/>
    <row r="33805" ht="20" customHeight="1"/>
    <row r="33806" ht="20" customHeight="1"/>
    <row r="33807" ht="20" customHeight="1"/>
    <row r="33808" ht="20" customHeight="1"/>
    <row r="33809" ht="20" customHeight="1"/>
    <row r="33810" ht="20" customHeight="1"/>
    <row r="33811" ht="20" customHeight="1"/>
    <row r="33812" ht="20" customHeight="1"/>
    <row r="33813" ht="20" customHeight="1"/>
    <row r="33814" ht="20" customHeight="1"/>
    <row r="33815" ht="20" customHeight="1"/>
    <row r="33816" ht="20" customHeight="1"/>
    <row r="33817" ht="20" customHeight="1"/>
    <row r="33818" ht="20" customHeight="1"/>
    <row r="33819" ht="20" customHeight="1"/>
    <row r="33820" ht="20" customHeight="1"/>
    <row r="33821" ht="20" customHeight="1"/>
    <row r="33822" ht="20" customHeight="1"/>
    <row r="33823" ht="20" customHeight="1"/>
    <row r="33824" ht="20" customHeight="1"/>
    <row r="33825" ht="20" customHeight="1"/>
    <row r="33826" ht="20" customHeight="1"/>
    <row r="33827" ht="20" customHeight="1"/>
    <row r="33828" ht="20" customHeight="1"/>
    <row r="33829" ht="20" customHeight="1"/>
    <row r="33830" ht="20" customHeight="1"/>
    <row r="33831" ht="20" customHeight="1"/>
    <row r="33832" ht="20" customHeight="1"/>
    <row r="33833" ht="20" customHeight="1"/>
    <row r="33834" ht="20" customHeight="1"/>
    <row r="33835" ht="20" customHeight="1"/>
    <row r="33836" ht="20" customHeight="1"/>
    <row r="33837" ht="20" customHeight="1"/>
    <row r="33838" ht="20" customHeight="1"/>
    <row r="33839" ht="20" customHeight="1"/>
    <row r="33840" ht="20" customHeight="1"/>
    <row r="33841" ht="20" customHeight="1"/>
    <row r="33842" ht="20" customHeight="1"/>
    <row r="33843" ht="20" customHeight="1"/>
    <row r="33844" ht="20" customHeight="1"/>
    <row r="33845" ht="20" customHeight="1"/>
    <row r="33846" ht="20" customHeight="1"/>
    <row r="33847" ht="20" customHeight="1"/>
    <row r="33848" ht="20" customHeight="1"/>
    <row r="33849" ht="20" customHeight="1"/>
    <row r="33850" ht="20" customHeight="1"/>
    <row r="33851" ht="20" customHeight="1"/>
    <row r="33852" ht="20" customHeight="1"/>
    <row r="33853" ht="20" customHeight="1"/>
    <row r="33854" ht="20" customHeight="1"/>
    <row r="33855" ht="20" customHeight="1"/>
    <row r="33856" ht="20" customHeight="1"/>
    <row r="33857" ht="20" customHeight="1"/>
    <row r="33858" ht="20" customHeight="1"/>
    <row r="33859" ht="20" customHeight="1"/>
    <row r="33860" ht="20" customHeight="1"/>
    <row r="33861" ht="20" customHeight="1"/>
    <row r="33862" ht="20" customHeight="1"/>
    <row r="33863" ht="20" customHeight="1"/>
    <row r="33864" ht="20" customHeight="1"/>
    <row r="33865" ht="20" customHeight="1"/>
    <row r="33866" ht="20" customHeight="1"/>
    <row r="33867" ht="20" customHeight="1"/>
    <row r="33868" ht="20" customHeight="1"/>
    <row r="33869" ht="20" customHeight="1"/>
    <row r="33870" ht="20" customHeight="1"/>
    <row r="33871" ht="20" customHeight="1"/>
    <row r="33872" ht="20" customHeight="1"/>
    <row r="33873" ht="20" customHeight="1"/>
    <row r="33874" ht="20" customHeight="1"/>
    <row r="33875" ht="20" customHeight="1"/>
    <row r="33876" ht="20" customHeight="1"/>
    <row r="33877" ht="20" customHeight="1"/>
    <row r="33878" ht="20" customHeight="1"/>
    <row r="33879" ht="20" customHeight="1"/>
    <row r="33880" ht="20" customHeight="1"/>
    <row r="33881" ht="20" customHeight="1"/>
    <row r="33882" ht="20" customHeight="1"/>
    <row r="33883" ht="20" customHeight="1"/>
    <row r="33884" ht="20" customHeight="1"/>
    <row r="33885" ht="20" customHeight="1"/>
    <row r="33886" ht="20" customHeight="1"/>
    <row r="33887" ht="20" customHeight="1"/>
    <row r="33888" ht="20" customHeight="1"/>
    <row r="33889" ht="20" customHeight="1"/>
    <row r="33890" ht="20" customHeight="1"/>
    <row r="33891" ht="20" customHeight="1"/>
    <row r="33892" ht="20" customHeight="1"/>
    <row r="33893" ht="20" customHeight="1"/>
    <row r="33894" ht="20" customHeight="1"/>
    <row r="33895" ht="20" customHeight="1"/>
    <row r="33896" ht="20" customHeight="1"/>
    <row r="33897" ht="20" customHeight="1"/>
    <row r="33898" ht="20" customHeight="1"/>
    <row r="33899" ht="20" customHeight="1"/>
    <row r="33900" ht="20" customHeight="1"/>
    <row r="33901" ht="20" customHeight="1"/>
    <row r="33902" ht="20" customHeight="1"/>
    <row r="33903" ht="20" customHeight="1"/>
    <row r="33904" ht="20" customHeight="1"/>
    <row r="33905" ht="20" customHeight="1"/>
    <row r="33906" ht="20" customHeight="1"/>
    <row r="33907" ht="20" customHeight="1"/>
    <row r="33908" ht="20" customHeight="1"/>
    <row r="33909" ht="20" customHeight="1"/>
    <row r="33910" ht="20" customHeight="1"/>
    <row r="33911" ht="20" customHeight="1"/>
    <row r="33912" ht="20" customHeight="1"/>
    <row r="33913" ht="20" customHeight="1"/>
    <row r="33914" ht="20" customHeight="1"/>
    <row r="33915" ht="20" customHeight="1"/>
    <row r="33916" ht="20" customHeight="1"/>
    <row r="33917" ht="20" customHeight="1"/>
    <row r="33918" ht="20" customHeight="1"/>
    <row r="33919" ht="20" customHeight="1"/>
    <row r="33920" ht="20" customHeight="1"/>
    <row r="33921" ht="20" customHeight="1"/>
    <row r="33922" ht="20" customHeight="1"/>
    <row r="33923" ht="20" customHeight="1"/>
    <row r="33924" ht="20" customHeight="1"/>
    <row r="33925" ht="20" customHeight="1"/>
    <row r="33926" ht="20" customHeight="1"/>
    <row r="33927" ht="20" customHeight="1"/>
    <row r="33928" ht="20" customHeight="1"/>
    <row r="33929" ht="20" customHeight="1"/>
    <row r="33930" ht="20" customHeight="1"/>
    <row r="33931" ht="20" customHeight="1"/>
    <row r="33932" ht="20" customHeight="1"/>
    <row r="33933" ht="20" customHeight="1"/>
    <row r="33934" ht="20" customHeight="1"/>
    <row r="33935" ht="20" customHeight="1"/>
    <row r="33936" ht="20" customHeight="1"/>
    <row r="33937" ht="20" customHeight="1"/>
    <row r="33938" ht="20" customHeight="1"/>
    <row r="33939" ht="20" customHeight="1"/>
    <row r="33940" ht="20" customHeight="1"/>
    <row r="33941" ht="20" customHeight="1"/>
    <row r="33942" ht="20" customHeight="1"/>
    <row r="33943" ht="20" customHeight="1"/>
    <row r="33944" ht="20" customHeight="1"/>
    <row r="33945" ht="20" customHeight="1"/>
    <row r="33946" ht="20" customHeight="1"/>
    <row r="33947" ht="20" customHeight="1"/>
    <row r="33948" ht="20" customHeight="1"/>
    <row r="33949" ht="20" customHeight="1"/>
    <row r="33950" ht="20" customHeight="1"/>
    <row r="33951" ht="20" customHeight="1"/>
    <row r="33952" ht="20" customHeight="1"/>
    <row r="33953" ht="20" customHeight="1"/>
    <row r="33954" ht="20" customHeight="1"/>
    <row r="33955" ht="20" customHeight="1"/>
    <row r="33956" ht="20" customHeight="1"/>
    <row r="33957" ht="20" customHeight="1"/>
    <row r="33958" ht="20" customHeight="1"/>
    <row r="33959" ht="20" customHeight="1"/>
    <row r="33960" ht="20" customHeight="1"/>
    <row r="33961" ht="20" customHeight="1"/>
    <row r="33962" ht="20" customHeight="1"/>
    <row r="33963" ht="20" customHeight="1"/>
    <row r="33964" ht="20" customHeight="1"/>
    <row r="33965" ht="20" customHeight="1"/>
    <row r="33966" ht="20" customHeight="1"/>
    <row r="33967" ht="20" customHeight="1"/>
    <row r="33968" ht="20" customHeight="1"/>
    <row r="33969" ht="20" customHeight="1"/>
    <row r="33970" ht="20" customHeight="1"/>
    <row r="33971" ht="20" customHeight="1"/>
    <row r="33972" ht="20" customHeight="1"/>
    <row r="33973" ht="20" customHeight="1"/>
    <row r="33974" ht="20" customHeight="1"/>
    <row r="33975" ht="20" customHeight="1"/>
    <row r="33976" ht="20" customHeight="1"/>
    <row r="33977" ht="20" customHeight="1"/>
    <row r="33978" ht="20" customHeight="1"/>
    <row r="33979" ht="20" customHeight="1"/>
    <row r="33980" ht="20" customHeight="1"/>
    <row r="33981" ht="20" customHeight="1"/>
    <row r="33982" ht="20" customHeight="1"/>
    <row r="33983" ht="20" customHeight="1"/>
    <row r="33984" ht="20" customHeight="1"/>
    <row r="33985" ht="20" customHeight="1"/>
    <row r="33986" ht="20" customHeight="1"/>
    <row r="33987" ht="20" customHeight="1"/>
    <row r="33988" ht="20" customHeight="1"/>
    <row r="33989" ht="20" customHeight="1"/>
    <row r="33990" ht="20" customHeight="1"/>
    <row r="33991" ht="20" customHeight="1"/>
    <row r="33992" ht="20" customHeight="1"/>
    <row r="33993" ht="20" customHeight="1"/>
    <row r="33994" ht="20" customHeight="1"/>
    <row r="33995" ht="20" customHeight="1"/>
    <row r="33996" ht="20" customHeight="1"/>
    <row r="33997" ht="20" customHeight="1"/>
    <row r="33998" ht="20" customHeight="1"/>
    <row r="33999" ht="20" customHeight="1"/>
    <row r="34000" ht="20" customHeight="1"/>
    <row r="34001" ht="20" customHeight="1"/>
    <row r="34002" ht="20" customHeight="1"/>
    <row r="34003" ht="20" customHeight="1"/>
    <row r="34004" ht="20" customHeight="1"/>
    <row r="34005" ht="20" customHeight="1"/>
    <row r="34006" ht="20" customHeight="1"/>
    <row r="34007" ht="20" customHeight="1"/>
    <row r="34008" ht="20" customHeight="1"/>
    <row r="34009" ht="20" customHeight="1"/>
    <row r="34010" ht="20" customHeight="1"/>
    <row r="34011" ht="20" customHeight="1"/>
    <row r="34012" ht="20" customHeight="1"/>
    <row r="34013" ht="20" customHeight="1"/>
    <row r="34014" ht="20" customHeight="1"/>
    <row r="34015" ht="20" customHeight="1"/>
    <row r="34016" ht="20" customHeight="1"/>
    <row r="34017" ht="20" customHeight="1"/>
    <row r="34018" ht="20" customHeight="1"/>
    <row r="34019" ht="20" customHeight="1"/>
    <row r="34020" ht="20" customHeight="1"/>
    <row r="34021" ht="20" customHeight="1"/>
    <row r="34022" ht="20" customHeight="1"/>
    <row r="34023" ht="20" customHeight="1"/>
    <row r="34024" ht="20" customHeight="1"/>
    <row r="34025" ht="20" customHeight="1"/>
    <row r="34026" ht="20" customHeight="1"/>
    <row r="34027" ht="20" customHeight="1"/>
    <row r="34028" ht="20" customHeight="1"/>
    <row r="34029" ht="20" customHeight="1"/>
    <row r="34030" ht="20" customHeight="1"/>
    <row r="34031" ht="20" customHeight="1"/>
    <row r="34032" ht="20" customHeight="1"/>
    <row r="34033" ht="20" customHeight="1"/>
    <row r="34034" ht="20" customHeight="1"/>
    <row r="34035" ht="20" customHeight="1"/>
    <row r="34036" ht="20" customHeight="1"/>
    <row r="34037" ht="20" customHeight="1"/>
    <row r="34038" ht="20" customHeight="1"/>
    <row r="34039" ht="20" customHeight="1"/>
    <row r="34040" ht="20" customHeight="1"/>
    <row r="34041" ht="20" customHeight="1"/>
    <row r="34042" ht="20" customHeight="1"/>
    <row r="34043" ht="20" customHeight="1"/>
    <row r="34044" ht="20" customHeight="1"/>
    <row r="34045" ht="20" customHeight="1"/>
    <row r="34046" ht="20" customHeight="1"/>
    <row r="34047" ht="20" customHeight="1"/>
    <row r="34048" ht="20" customHeight="1"/>
    <row r="34049" ht="20" customHeight="1"/>
    <row r="34050" ht="20" customHeight="1"/>
    <row r="34051" ht="20" customHeight="1"/>
    <row r="34052" ht="20" customHeight="1"/>
    <row r="34053" ht="20" customHeight="1"/>
    <row r="34054" ht="20" customHeight="1"/>
    <row r="34055" ht="20" customHeight="1"/>
    <row r="34056" ht="20" customHeight="1"/>
    <row r="34057" ht="20" customHeight="1"/>
    <row r="34058" ht="20" customHeight="1"/>
    <row r="34059" ht="20" customHeight="1"/>
    <row r="34060" ht="20" customHeight="1"/>
    <row r="34061" ht="20" customHeight="1"/>
    <row r="34062" ht="20" customHeight="1"/>
    <row r="34063" ht="20" customHeight="1"/>
    <row r="34064" ht="20" customHeight="1"/>
    <row r="34065" ht="20" customHeight="1"/>
    <row r="34066" ht="20" customHeight="1"/>
    <row r="34067" ht="20" customHeight="1"/>
    <row r="34068" ht="20" customHeight="1"/>
    <row r="34069" ht="20" customHeight="1"/>
    <row r="34070" ht="20" customHeight="1"/>
    <row r="34071" ht="20" customHeight="1"/>
    <row r="34072" ht="20" customHeight="1"/>
    <row r="34073" ht="20" customHeight="1"/>
    <row r="34074" ht="20" customHeight="1"/>
    <row r="34075" ht="20" customHeight="1"/>
    <row r="34076" ht="20" customHeight="1"/>
    <row r="34077" ht="20" customHeight="1"/>
    <row r="34078" ht="20" customHeight="1"/>
    <row r="34079" ht="20" customHeight="1"/>
    <row r="34080" ht="20" customHeight="1"/>
    <row r="34081" ht="20" customHeight="1"/>
    <row r="34082" ht="20" customHeight="1"/>
    <row r="34083" ht="20" customHeight="1"/>
    <row r="34084" ht="20" customHeight="1"/>
    <row r="34085" ht="20" customHeight="1"/>
    <row r="34086" ht="20" customHeight="1"/>
    <row r="34087" ht="20" customHeight="1"/>
    <row r="34088" ht="20" customHeight="1"/>
    <row r="34089" ht="20" customHeight="1"/>
    <row r="34090" ht="20" customHeight="1"/>
    <row r="34091" ht="20" customHeight="1"/>
    <row r="34092" ht="20" customHeight="1"/>
    <row r="34093" ht="20" customHeight="1"/>
    <row r="34094" ht="20" customHeight="1"/>
    <row r="34095" ht="20" customHeight="1"/>
    <row r="34096" ht="20" customHeight="1"/>
    <row r="34097" ht="20" customHeight="1"/>
    <row r="34098" ht="20" customHeight="1"/>
    <row r="34099" ht="20" customHeight="1"/>
    <row r="34100" ht="20" customHeight="1"/>
    <row r="34101" ht="20" customHeight="1"/>
    <row r="34102" ht="20" customHeight="1"/>
    <row r="34103" ht="20" customHeight="1"/>
    <row r="34104" ht="20" customHeight="1"/>
    <row r="34105" ht="20" customHeight="1"/>
    <row r="34106" ht="20" customHeight="1"/>
    <row r="34107" ht="20" customHeight="1"/>
    <row r="34108" ht="20" customHeight="1"/>
    <row r="34109" ht="20" customHeight="1"/>
    <row r="34110" ht="20" customHeight="1"/>
    <row r="34111" ht="20" customHeight="1"/>
    <row r="34112" ht="20" customHeight="1"/>
    <row r="34113" ht="20" customHeight="1"/>
    <row r="34114" ht="20" customHeight="1"/>
    <row r="34115" ht="20" customHeight="1"/>
    <row r="34116" ht="20" customHeight="1"/>
    <row r="34117" ht="20" customHeight="1"/>
    <row r="34118" ht="20" customHeight="1"/>
    <row r="34119" ht="20" customHeight="1"/>
    <row r="34120" ht="20" customHeight="1"/>
    <row r="34121" ht="20" customHeight="1"/>
    <row r="34122" ht="20" customHeight="1"/>
    <row r="34123" ht="20" customHeight="1"/>
    <row r="34124" ht="20" customHeight="1"/>
    <row r="34125" ht="20" customHeight="1"/>
    <row r="34126" ht="20" customHeight="1"/>
    <row r="34127" ht="20" customHeight="1"/>
    <row r="34128" ht="20" customHeight="1"/>
    <row r="34129" ht="20" customHeight="1"/>
    <row r="34130" ht="20" customHeight="1"/>
    <row r="34131" ht="20" customHeight="1"/>
    <row r="34132" ht="20" customHeight="1"/>
    <row r="34133" ht="20" customHeight="1"/>
    <row r="34134" ht="20" customHeight="1"/>
    <row r="34135" ht="20" customHeight="1"/>
    <row r="34136" ht="20" customHeight="1"/>
    <row r="34137" ht="20" customHeight="1"/>
    <row r="34138" ht="20" customHeight="1"/>
    <row r="34139" ht="20" customHeight="1"/>
    <row r="34140" ht="20" customHeight="1"/>
    <row r="34141" ht="20" customHeight="1"/>
    <row r="34142" ht="20" customHeight="1"/>
    <row r="34143" ht="20" customHeight="1"/>
    <row r="34144" ht="20" customHeight="1"/>
    <row r="34145" ht="20" customHeight="1"/>
    <row r="34146" ht="20" customHeight="1"/>
    <row r="34147" ht="20" customHeight="1"/>
    <row r="34148" ht="20" customHeight="1"/>
    <row r="34149" ht="20" customHeight="1"/>
    <row r="34150" ht="20" customHeight="1"/>
    <row r="34151" ht="20" customHeight="1"/>
    <row r="34152" ht="20" customHeight="1"/>
    <row r="34153" ht="20" customHeight="1"/>
    <row r="34154" ht="20" customHeight="1"/>
    <row r="34155" ht="20" customHeight="1"/>
    <row r="34156" ht="20" customHeight="1"/>
    <row r="34157" ht="20" customHeight="1"/>
    <row r="34158" ht="20" customHeight="1"/>
    <row r="34159" ht="20" customHeight="1"/>
    <row r="34160" ht="20" customHeight="1"/>
    <row r="34161" ht="20" customHeight="1"/>
    <row r="34162" ht="20" customHeight="1"/>
    <row r="34163" ht="20" customHeight="1"/>
    <row r="34164" ht="20" customHeight="1"/>
    <row r="34165" ht="20" customHeight="1"/>
    <row r="34166" ht="20" customHeight="1"/>
    <row r="34167" ht="20" customHeight="1"/>
    <row r="34168" ht="20" customHeight="1"/>
    <row r="34169" ht="20" customHeight="1"/>
    <row r="34170" ht="20" customHeight="1"/>
    <row r="34171" ht="20" customHeight="1"/>
    <row r="34172" ht="20" customHeight="1"/>
    <row r="34173" ht="20" customHeight="1"/>
    <row r="34174" ht="20" customHeight="1"/>
    <row r="34175" ht="20" customHeight="1"/>
    <row r="34176" ht="20" customHeight="1"/>
    <row r="34177" ht="20" customHeight="1"/>
    <row r="34178" ht="20" customHeight="1"/>
    <row r="34179" ht="20" customHeight="1"/>
    <row r="34180" ht="20" customHeight="1"/>
    <row r="34181" ht="20" customHeight="1"/>
    <row r="34182" ht="20" customHeight="1"/>
    <row r="34183" ht="20" customHeight="1"/>
    <row r="34184" ht="20" customHeight="1"/>
    <row r="34185" ht="20" customHeight="1"/>
    <row r="34186" ht="20" customHeight="1"/>
    <row r="34187" ht="20" customHeight="1"/>
    <row r="34188" ht="20" customHeight="1"/>
    <row r="34189" ht="20" customHeight="1"/>
    <row r="34190" ht="20" customHeight="1"/>
    <row r="34191" ht="20" customHeight="1"/>
    <row r="34192" ht="20" customHeight="1"/>
    <row r="34193" ht="20" customHeight="1"/>
    <row r="34194" ht="20" customHeight="1"/>
    <row r="34195" ht="20" customHeight="1"/>
    <row r="34196" ht="20" customHeight="1"/>
    <row r="34197" ht="20" customHeight="1"/>
    <row r="34198" ht="20" customHeight="1"/>
    <row r="34199" ht="20" customHeight="1"/>
    <row r="34200" ht="20" customHeight="1"/>
    <row r="34201" ht="20" customHeight="1"/>
    <row r="34202" ht="20" customHeight="1"/>
    <row r="34203" ht="20" customHeight="1"/>
    <row r="34204" ht="20" customHeight="1"/>
    <row r="34205" ht="20" customHeight="1"/>
    <row r="34206" ht="20" customHeight="1"/>
    <row r="34207" ht="20" customHeight="1"/>
    <row r="34208" ht="20" customHeight="1"/>
    <row r="34209" ht="20" customHeight="1"/>
    <row r="34210" ht="20" customHeight="1"/>
    <row r="34211" ht="20" customHeight="1"/>
    <row r="34212" ht="20" customHeight="1"/>
    <row r="34213" ht="20" customHeight="1"/>
    <row r="34214" ht="20" customHeight="1"/>
    <row r="34215" ht="20" customHeight="1"/>
    <row r="34216" ht="20" customHeight="1"/>
    <row r="34217" ht="20" customHeight="1"/>
    <row r="34218" ht="20" customHeight="1"/>
    <row r="34219" ht="20" customHeight="1"/>
    <row r="34220" ht="20" customHeight="1"/>
    <row r="34221" ht="20" customHeight="1"/>
    <row r="34222" ht="20" customHeight="1"/>
    <row r="34223" ht="20" customHeight="1"/>
    <row r="34224" ht="20" customHeight="1"/>
    <row r="34225" ht="20" customHeight="1"/>
    <row r="34226" ht="20" customHeight="1"/>
    <row r="34227" ht="20" customHeight="1"/>
    <row r="34228" ht="20" customHeight="1"/>
    <row r="34229" ht="20" customHeight="1"/>
    <row r="34230" ht="20" customHeight="1"/>
    <row r="34231" ht="20" customHeight="1"/>
    <row r="34232" ht="20" customHeight="1"/>
    <row r="34233" ht="20" customHeight="1"/>
    <row r="34234" ht="20" customHeight="1"/>
    <row r="34235" ht="20" customHeight="1"/>
    <row r="34236" ht="20" customHeight="1"/>
    <row r="34237" ht="20" customHeight="1"/>
    <row r="34238" ht="20" customHeight="1"/>
    <row r="34239" ht="20" customHeight="1"/>
    <row r="34240" ht="20" customHeight="1"/>
    <row r="34241" ht="20" customHeight="1"/>
    <row r="34242" ht="20" customHeight="1"/>
    <row r="34243" ht="20" customHeight="1"/>
    <row r="34244" ht="20" customHeight="1"/>
    <row r="34245" ht="20" customHeight="1"/>
    <row r="34246" ht="20" customHeight="1"/>
    <row r="34247" ht="20" customHeight="1"/>
    <row r="34248" ht="20" customHeight="1"/>
    <row r="34249" ht="20" customHeight="1"/>
    <row r="34250" ht="20" customHeight="1"/>
    <row r="34251" ht="20" customHeight="1"/>
    <row r="34252" ht="20" customHeight="1"/>
    <row r="34253" ht="20" customHeight="1"/>
    <row r="34254" ht="20" customHeight="1"/>
    <row r="34255" ht="20" customHeight="1"/>
    <row r="34256" ht="20" customHeight="1"/>
    <row r="34257" ht="20" customHeight="1"/>
    <row r="34258" ht="20" customHeight="1"/>
    <row r="34259" ht="20" customHeight="1"/>
    <row r="34260" ht="20" customHeight="1"/>
    <row r="34261" ht="20" customHeight="1"/>
    <row r="34262" ht="20" customHeight="1"/>
    <row r="34263" ht="20" customHeight="1"/>
    <row r="34264" ht="20" customHeight="1"/>
    <row r="34265" ht="20" customHeight="1"/>
    <row r="34266" ht="20" customHeight="1"/>
    <row r="34267" ht="20" customHeight="1"/>
    <row r="34268" ht="20" customHeight="1"/>
    <row r="34269" ht="20" customHeight="1"/>
    <row r="34270" ht="20" customHeight="1"/>
    <row r="34271" ht="20" customHeight="1"/>
    <row r="34272" ht="20" customHeight="1"/>
    <row r="34273" ht="20" customHeight="1"/>
    <row r="34274" ht="20" customHeight="1"/>
    <row r="34275" ht="20" customHeight="1"/>
    <row r="34276" ht="20" customHeight="1"/>
    <row r="34277" ht="20" customHeight="1"/>
    <row r="34278" ht="20" customHeight="1"/>
    <row r="34279" ht="20" customHeight="1"/>
    <row r="34280" ht="20" customHeight="1"/>
    <row r="34281" ht="20" customHeight="1"/>
    <row r="34282" ht="20" customHeight="1"/>
    <row r="34283" ht="20" customHeight="1"/>
    <row r="34284" ht="20" customHeight="1"/>
    <row r="34285" ht="20" customHeight="1"/>
    <row r="34286" ht="20" customHeight="1"/>
    <row r="34287" ht="20" customHeight="1"/>
    <row r="34288" ht="20" customHeight="1"/>
    <row r="34289" ht="20" customHeight="1"/>
    <row r="34290" ht="20" customHeight="1"/>
    <row r="34291" ht="20" customHeight="1"/>
    <row r="34292" ht="20" customHeight="1"/>
    <row r="34293" ht="20" customHeight="1"/>
    <row r="34294" ht="20" customHeight="1"/>
    <row r="34295" ht="20" customHeight="1"/>
    <row r="34296" ht="20" customHeight="1"/>
    <row r="34297" ht="20" customHeight="1"/>
    <row r="34298" ht="20" customHeight="1"/>
    <row r="34299" ht="20" customHeight="1"/>
    <row r="34300" ht="20" customHeight="1"/>
    <row r="34301" ht="20" customHeight="1"/>
    <row r="34302" ht="20" customHeight="1"/>
    <row r="34303" ht="20" customHeight="1"/>
    <row r="34304" ht="20" customHeight="1"/>
    <row r="34305" ht="20" customHeight="1"/>
    <row r="34306" ht="20" customHeight="1"/>
    <row r="34307" ht="20" customHeight="1"/>
    <row r="34308" ht="20" customHeight="1"/>
    <row r="34309" ht="20" customHeight="1"/>
    <row r="34310" ht="20" customHeight="1"/>
    <row r="34311" ht="20" customHeight="1"/>
    <row r="34312" ht="20" customHeight="1"/>
    <row r="34313" ht="20" customHeight="1"/>
    <row r="34314" ht="20" customHeight="1"/>
    <row r="34315" ht="20" customHeight="1"/>
    <row r="34316" ht="20" customHeight="1"/>
    <row r="34317" ht="20" customHeight="1"/>
    <row r="34318" ht="20" customHeight="1"/>
    <row r="34319" ht="20" customHeight="1"/>
    <row r="34320" ht="20" customHeight="1"/>
    <row r="34321" ht="20" customHeight="1"/>
    <row r="34322" ht="20" customHeight="1"/>
    <row r="34323" ht="20" customHeight="1"/>
    <row r="34324" ht="20" customHeight="1"/>
    <row r="34325" ht="20" customHeight="1"/>
    <row r="34326" ht="20" customHeight="1"/>
    <row r="34327" ht="20" customHeight="1"/>
    <row r="34328" ht="20" customHeight="1"/>
    <row r="34329" ht="20" customHeight="1"/>
    <row r="34330" ht="20" customHeight="1"/>
    <row r="34331" ht="20" customHeight="1"/>
    <row r="34332" ht="20" customHeight="1"/>
    <row r="34333" ht="20" customHeight="1"/>
    <row r="34334" ht="20" customHeight="1"/>
    <row r="34335" ht="20" customHeight="1"/>
    <row r="34336" ht="20" customHeight="1"/>
    <row r="34337" ht="20" customHeight="1"/>
    <row r="34338" ht="20" customHeight="1"/>
    <row r="34339" ht="20" customHeight="1"/>
    <row r="34340" ht="20" customHeight="1"/>
    <row r="34341" ht="20" customHeight="1"/>
    <row r="34342" ht="20" customHeight="1"/>
    <row r="34343" ht="20" customHeight="1"/>
    <row r="34344" ht="20" customHeight="1"/>
    <row r="34345" ht="20" customHeight="1"/>
    <row r="34346" ht="20" customHeight="1"/>
    <row r="34347" ht="20" customHeight="1"/>
    <row r="34348" ht="20" customHeight="1"/>
    <row r="34349" ht="20" customHeight="1"/>
    <row r="34350" ht="20" customHeight="1"/>
    <row r="34351" ht="20" customHeight="1"/>
    <row r="34352" ht="20" customHeight="1"/>
    <row r="34353" ht="20" customHeight="1"/>
    <row r="34354" ht="20" customHeight="1"/>
    <row r="34355" ht="20" customHeight="1"/>
    <row r="34356" ht="20" customHeight="1"/>
    <row r="34357" ht="20" customHeight="1"/>
    <row r="34358" ht="20" customHeight="1"/>
    <row r="34359" ht="20" customHeight="1"/>
    <row r="34360" ht="20" customHeight="1"/>
    <row r="34361" ht="20" customHeight="1"/>
    <row r="34362" ht="20" customHeight="1"/>
    <row r="34363" ht="20" customHeight="1"/>
    <row r="34364" ht="20" customHeight="1"/>
    <row r="34365" ht="20" customHeight="1"/>
    <row r="34366" ht="20" customHeight="1"/>
    <row r="34367" ht="20" customHeight="1"/>
    <row r="34368" ht="20" customHeight="1"/>
    <row r="34369" ht="20" customHeight="1"/>
    <row r="34370" ht="20" customHeight="1"/>
    <row r="34371" ht="20" customHeight="1"/>
    <row r="34372" ht="20" customHeight="1"/>
    <row r="34373" ht="20" customHeight="1"/>
    <row r="34374" ht="20" customHeight="1"/>
    <row r="34375" ht="20" customHeight="1"/>
    <row r="34376" ht="20" customHeight="1"/>
    <row r="34377" ht="20" customHeight="1"/>
    <row r="34378" ht="20" customHeight="1"/>
    <row r="34379" ht="20" customHeight="1"/>
    <row r="34380" ht="20" customHeight="1"/>
    <row r="34381" ht="20" customHeight="1"/>
    <row r="34382" ht="20" customHeight="1"/>
    <row r="34383" ht="20" customHeight="1"/>
    <row r="34384" ht="20" customHeight="1"/>
    <row r="34385" ht="20" customHeight="1"/>
    <row r="34386" ht="20" customHeight="1"/>
    <row r="34387" ht="20" customHeight="1"/>
    <row r="34388" ht="20" customHeight="1"/>
    <row r="34389" ht="20" customHeight="1"/>
    <row r="34390" ht="20" customHeight="1"/>
    <row r="34391" ht="20" customHeight="1"/>
    <row r="34392" ht="20" customHeight="1"/>
    <row r="34393" ht="20" customHeight="1"/>
    <row r="34394" ht="20" customHeight="1"/>
    <row r="34395" ht="20" customHeight="1"/>
    <row r="34396" ht="20" customHeight="1"/>
    <row r="34397" ht="20" customHeight="1"/>
    <row r="34398" ht="20" customHeight="1"/>
    <row r="34399" ht="20" customHeight="1"/>
    <row r="34400" ht="20" customHeight="1"/>
    <row r="34401" ht="20" customHeight="1"/>
    <row r="34402" ht="20" customHeight="1"/>
    <row r="34403" ht="20" customHeight="1"/>
    <row r="34404" ht="20" customHeight="1"/>
    <row r="34405" ht="20" customHeight="1"/>
    <row r="34406" ht="20" customHeight="1"/>
    <row r="34407" ht="20" customHeight="1"/>
    <row r="34408" ht="20" customHeight="1"/>
    <row r="34409" ht="20" customHeight="1"/>
    <row r="34410" ht="20" customHeight="1"/>
    <row r="34411" ht="20" customHeight="1"/>
    <row r="34412" ht="20" customHeight="1"/>
    <row r="34413" ht="20" customHeight="1"/>
    <row r="34414" ht="20" customHeight="1"/>
    <row r="34415" ht="20" customHeight="1"/>
    <row r="34416" ht="20" customHeight="1"/>
    <row r="34417" ht="20" customHeight="1"/>
    <row r="34418" ht="20" customHeight="1"/>
    <row r="34419" ht="20" customHeight="1"/>
    <row r="34420" ht="20" customHeight="1"/>
    <row r="34421" ht="20" customHeight="1"/>
    <row r="34422" ht="20" customHeight="1"/>
    <row r="34423" ht="20" customHeight="1"/>
    <row r="34424" ht="20" customHeight="1"/>
    <row r="34425" ht="20" customHeight="1"/>
    <row r="34426" ht="20" customHeight="1"/>
    <row r="34427" ht="20" customHeight="1"/>
    <row r="34428" ht="20" customHeight="1"/>
    <row r="34429" ht="20" customHeight="1"/>
    <row r="34430" ht="20" customHeight="1"/>
    <row r="34431" ht="20" customHeight="1"/>
    <row r="34432" ht="20" customHeight="1"/>
    <row r="34433" ht="20" customHeight="1"/>
    <row r="34434" ht="20" customHeight="1"/>
    <row r="34435" ht="20" customHeight="1"/>
    <row r="34436" ht="20" customHeight="1"/>
    <row r="34437" ht="20" customHeight="1"/>
    <row r="34438" ht="20" customHeight="1"/>
    <row r="34439" ht="20" customHeight="1"/>
    <row r="34440" ht="20" customHeight="1"/>
    <row r="34441" ht="20" customHeight="1"/>
    <row r="34442" ht="20" customHeight="1"/>
    <row r="34443" ht="20" customHeight="1"/>
    <row r="34444" ht="20" customHeight="1"/>
    <row r="34445" ht="20" customHeight="1"/>
    <row r="34446" ht="20" customHeight="1"/>
    <row r="34447" ht="20" customHeight="1"/>
    <row r="34448" ht="20" customHeight="1"/>
    <row r="34449" ht="20" customHeight="1"/>
    <row r="34450" ht="20" customHeight="1"/>
    <row r="34451" ht="20" customHeight="1"/>
    <row r="34452" ht="20" customHeight="1"/>
    <row r="34453" ht="20" customHeight="1"/>
    <row r="34454" ht="20" customHeight="1"/>
    <row r="34455" ht="20" customHeight="1"/>
    <row r="34456" ht="20" customHeight="1"/>
    <row r="34457" ht="20" customHeight="1"/>
    <row r="34458" ht="20" customHeight="1"/>
    <row r="34459" ht="20" customHeight="1"/>
    <row r="34460" ht="20" customHeight="1"/>
    <row r="34461" ht="20" customHeight="1"/>
    <row r="34462" ht="20" customHeight="1"/>
    <row r="34463" ht="20" customHeight="1"/>
    <row r="34464" ht="20" customHeight="1"/>
    <row r="34465" ht="20" customHeight="1"/>
    <row r="34466" ht="20" customHeight="1"/>
    <row r="34467" ht="20" customHeight="1"/>
    <row r="34468" ht="20" customHeight="1"/>
    <row r="34469" ht="20" customHeight="1"/>
    <row r="34470" ht="20" customHeight="1"/>
    <row r="34471" ht="20" customHeight="1"/>
    <row r="34472" ht="20" customHeight="1"/>
    <row r="34473" ht="20" customHeight="1"/>
    <row r="34474" ht="20" customHeight="1"/>
    <row r="34475" ht="20" customHeight="1"/>
    <row r="34476" ht="20" customHeight="1"/>
    <row r="34477" ht="20" customHeight="1"/>
    <row r="34478" ht="20" customHeight="1"/>
    <row r="34479" ht="20" customHeight="1"/>
    <row r="34480" ht="20" customHeight="1"/>
    <row r="34481" ht="20" customHeight="1"/>
    <row r="34482" ht="20" customHeight="1"/>
    <row r="34483" ht="20" customHeight="1"/>
    <row r="34484" ht="20" customHeight="1"/>
    <row r="34485" ht="20" customHeight="1"/>
    <row r="34486" ht="20" customHeight="1"/>
    <row r="34487" ht="20" customHeight="1"/>
    <row r="34488" ht="20" customHeight="1"/>
    <row r="34489" ht="20" customHeight="1"/>
    <row r="34490" ht="20" customHeight="1"/>
    <row r="34491" ht="20" customHeight="1"/>
    <row r="34492" ht="20" customHeight="1"/>
    <row r="34493" ht="20" customHeight="1"/>
    <row r="34494" ht="20" customHeight="1"/>
    <row r="34495" ht="20" customHeight="1"/>
    <row r="34496" ht="20" customHeight="1"/>
    <row r="34497" ht="20" customHeight="1"/>
    <row r="34498" ht="20" customHeight="1"/>
    <row r="34499" ht="20" customHeight="1"/>
    <row r="34500" ht="20" customHeight="1"/>
    <row r="34501" ht="20" customHeight="1"/>
    <row r="34502" ht="20" customHeight="1"/>
    <row r="34503" ht="20" customHeight="1"/>
    <row r="34504" ht="20" customHeight="1"/>
    <row r="34505" ht="20" customHeight="1"/>
    <row r="34506" ht="20" customHeight="1"/>
    <row r="34507" ht="20" customHeight="1"/>
    <row r="34508" ht="20" customHeight="1"/>
    <row r="34509" ht="20" customHeight="1"/>
    <row r="34510" ht="20" customHeight="1"/>
    <row r="34511" ht="20" customHeight="1"/>
    <row r="34512" ht="20" customHeight="1"/>
    <row r="34513" ht="20" customHeight="1"/>
    <row r="34514" ht="20" customHeight="1"/>
    <row r="34515" ht="20" customHeight="1"/>
    <row r="34516" ht="20" customHeight="1"/>
    <row r="34517" ht="20" customHeight="1"/>
    <row r="34518" ht="20" customHeight="1"/>
    <row r="34519" ht="20" customHeight="1"/>
    <row r="34520" ht="20" customHeight="1"/>
    <row r="34521" ht="20" customHeight="1"/>
    <row r="34522" ht="20" customHeight="1"/>
    <row r="34523" ht="20" customHeight="1"/>
    <row r="34524" ht="20" customHeight="1"/>
    <row r="34525" ht="20" customHeight="1"/>
    <row r="34526" ht="20" customHeight="1"/>
    <row r="34527" ht="20" customHeight="1"/>
    <row r="34528" ht="20" customHeight="1"/>
    <row r="34529" ht="20" customHeight="1"/>
    <row r="34530" ht="20" customHeight="1"/>
    <row r="34531" ht="20" customHeight="1"/>
    <row r="34532" ht="20" customHeight="1"/>
    <row r="34533" ht="20" customHeight="1"/>
    <row r="34534" ht="20" customHeight="1"/>
    <row r="34535" ht="20" customHeight="1"/>
    <row r="34536" ht="20" customHeight="1"/>
    <row r="34537" ht="20" customHeight="1"/>
    <row r="34538" ht="20" customHeight="1"/>
    <row r="34539" ht="20" customHeight="1"/>
    <row r="34540" ht="20" customHeight="1"/>
    <row r="34541" ht="20" customHeight="1"/>
    <row r="34542" ht="20" customHeight="1"/>
    <row r="34543" ht="20" customHeight="1"/>
    <row r="34544" ht="20" customHeight="1"/>
    <row r="34545" ht="20" customHeight="1"/>
    <row r="34546" ht="20" customHeight="1"/>
    <row r="34547" ht="20" customHeight="1"/>
    <row r="34548" ht="20" customHeight="1"/>
    <row r="34549" ht="20" customHeight="1"/>
    <row r="34550" ht="20" customHeight="1"/>
    <row r="34551" ht="20" customHeight="1"/>
    <row r="34552" ht="20" customHeight="1"/>
    <row r="34553" ht="20" customHeight="1"/>
    <row r="34554" ht="20" customHeight="1"/>
    <row r="34555" ht="20" customHeight="1"/>
    <row r="34556" ht="20" customHeight="1"/>
    <row r="34557" ht="20" customHeight="1"/>
    <row r="34558" ht="20" customHeight="1"/>
    <row r="34559" ht="20" customHeight="1"/>
    <row r="34560" ht="20" customHeight="1"/>
    <row r="34561" ht="20" customHeight="1"/>
    <row r="34562" ht="20" customHeight="1"/>
    <row r="34563" ht="20" customHeight="1"/>
    <row r="34564" ht="20" customHeight="1"/>
    <row r="34565" ht="20" customHeight="1"/>
    <row r="34566" ht="20" customHeight="1"/>
    <row r="34567" ht="20" customHeight="1"/>
    <row r="34568" ht="20" customHeight="1"/>
    <row r="34569" ht="20" customHeight="1"/>
    <row r="34570" ht="20" customHeight="1"/>
    <row r="34571" ht="20" customHeight="1"/>
    <row r="34572" ht="20" customHeight="1"/>
    <row r="34573" ht="20" customHeight="1"/>
    <row r="34574" ht="20" customHeight="1"/>
    <row r="34575" ht="20" customHeight="1"/>
    <row r="34576" ht="20" customHeight="1"/>
    <row r="34577" ht="20" customHeight="1"/>
    <row r="34578" ht="20" customHeight="1"/>
    <row r="34579" ht="20" customHeight="1"/>
    <row r="34580" ht="20" customHeight="1"/>
    <row r="34581" ht="20" customHeight="1"/>
    <row r="34582" ht="20" customHeight="1"/>
    <row r="34583" ht="20" customHeight="1"/>
    <row r="34584" ht="20" customHeight="1"/>
    <row r="34585" ht="20" customHeight="1"/>
    <row r="34586" ht="20" customHeight="1"/>
    <row r="34587" ht="20" customHeight="1"/>
    <row r="34588" ht="20" customHeight="1"/>
    <row r="34589" ht="20" customHeight="1"/>
    <row r="34590" ht="20" customHeight="1"/>
    <row r="34591" ht="20" customHeight="1"/>
    <row r="34592" ht="20" customHeight="1"/>
    <row r="34593" ht="20" customHeight="1"/>
    <row r="34594" ht="20" customHeight="1"/>
    <row r="34595" ht="20" customHeight="1"/>
    <row r="34596" ht="20" customHeight="1"/>
    <row r="34597" ht="20" customHeight="1"/>
    <row r="34598" ht="20" customHeight="1"/>
    <row r="34599" ht="20" customHeight="1"/>
    <row r="34600" ht="20" customHeight="1"/>
    <row r="34601" ht="20" customHeight="1"/>
    <row r="34602" ht="20" customHeight="1"/>
    <row r="34603" ht="20" customHeight="1"/>
    <row r="34604" ht="20" customHeight="1"/>
    <row r="34605" ht="20" customHeight="1"/>
    <row r="34606" ht="20" customHeight="1"/>
    <row r="34607" ht="20" customHeight="1"/>
    <row r="34608" ht="20" customHeight="1"/>
    <row r="34609" ht="20" customHeight="1"/>
    <row r="34610" ht="20" customHeight="1"/>
    <row r="34611" ht="20" customHeight="1"/>
    <row r="34612" ht="20" customHeight="1"/>
    <row r="34613" ht="20" customHeight="1"/>
    <row r="34614" ht="20" customHeight="1"/>
    <row r="34615" ht="20" customHeight="1"/>
    <row r="34616" ht="20" customHeight="1"/>
    <row r="34617" ht="20" customHeight="1"/>
    <row r="34618" ht="20" customHeight="1"/>
    <row r="34619" ht="20" customHeight="1"/>
    <row r="34620" ht="20" customHeight="1"/>
    <row r="34621" ht="20" customHeight="1"/>
    <row r="34622" ht="20" customHeight="1"/>
    <row r="34623" ht="20" customHeight="1"/>
    <row r="34624" ht="20" customHeight="1"/>
    <row r="34625" ht="20" customHeight="1"/>
    <row r="34626" ht="20" customHeight="1"/>
    <row r="34627" ht="20" customHeight="1"/>
    <row r="34628" ht="20" customHeight="1"/>
    <row r="34629" ht="20" customHeight="1"/>
    <row r="34630" ht="20" customHeight="1"/>
    <row r="34631" ht="20" customHeight="1"/>
    <row r="34632" ht="20" customHeight="1"/>
    <row r="34633" ht="20" customHeight="1"/>
    <row r="34634" ht="20" customHeight="1"/>
    <row r="34635" ht="20" customHeight="1"/>
    <row r="34636" ht="20" customHeight="1"/>
    <row r="34637" ht="20" customHeight="1"/>
    <row r="34638" ht="20" customHeight="1"/>
    <row r="34639" ht="20" customHeight="1"/>
    <row r="34640" ht="20" customHeight="1"/>
    <row r="34641" ht="20" customHeight="1"/>
    <row r="34642" ht="20" customHeight="1"/>
    <row r="34643" ht="20" customHeight="1"/>
    <row r="34644" ht="20" customHeight="1"/>
    <row r="34645" ht="20" customHeight="1"/>
    <row r="34646" ht="20" customHeight="1"/>
    <row r="34647" ht="20" customHeight="1"/>
    <row r="34648" ht="20" customHeight="1"/>
    <row r="34649" ht="20" customHeight="1"/>
    <row r="34650" ht="20" customHeight="1"/>
    <row r="34651" ht="20" customHeight="1"/>
    <row r="34652" ht="20" customHeight="1"/>
    <row r="34653" ht="20" customHeight="1"/>
    <row r="34654" ht="20" customHeight="1"/>
    <row r="34655" ht="20" customHeight="1"/>
    <row r="34656" ht="20" customHeight="1"/>
    <row r="34657" ht="20" customHeight="1"/>
    <row r="34658" ht="20" customHeight="1"/>
    <row r="34659" ht="20" customHeight="1"/>
    <row r="34660" ht="20" customHeight="1"/>
    <row r="34661" ht="20" customHeight="1"/>
    <row r="34662" ht="20" customHeight="1"/>
    <row r="34663" ht="20" customHeight="1"/>
    <row r="34664" ht="20" customHeight="1"/>
    <row r="34665" ht="20" customHeight="1"/>
    <row r="34666" ht="20" customHeight="1"/>
    <row r="34667" ht="20" customHeight="1"/>
    <row r="34668" ht="20" customHeight="1"/>
    <row r="34669" ht="20" customHeight="1"/>
    <row r="34670" ht="20" customHeight="1"/>
    <row r="34671" ht="20" customHeight="1"/>
    <row r="34672" ht="20" customHeight="1"/>
    <row r="34673" ht="20" customHeight="1"/>
    <row r="34674" ht="20" customHeight="1"/>
    <row r="34675" ht="20" customHeight="1"/>
    <row r="34676" ht="20" customHeight="1"/>
    <row r="34677" ht="20" customHeight="1"/>
    <row r="34678" ht="20" customHeight="1"/>
    <row r="34679" ht="20" customHeight="1"/>
    <row r="34680" ht="20" customHeight="1"/>
    <row r="34681" ht="20" customHeight="1"/>
    <row r="34682" ht="20" customHeight="1"/>
    <row r="34683" ht="20" customHeight="1"/>
    <row r="34684" ht="20" customHeight="1"/>
    <row r="34685" ht="20" customHeight="1"/>
    <row r="34686" ht="20" customHeight="1"/>
    <row r="34687" ht="20" customHeight="1"/>
    <row r="34688" ht="20" customHeight="1"/>
    <row r="34689" ht="20" customHeight="1"/>
    <row r="34690" ht="20" customHeight="1"/>
    <row r="34691" ht="20" customHeight="1"/>
    <row r="34692" ht="20" customHeight="1"/>
    <row r="34693" ht="20" customHeight="1"/>
    <row r="34694" ht="20" customHeight="1"/>
    <row r="34695" ht="20" customHeight="1"/>
    <row r="34696" ht="20" customHeight="1"/>
    <row r="34697" ht="20" customHeight="1"/>
    <row r="34698" ht="20" customHeight="1"/>
    <row r="34699" ht="20" customHeight="1"/>
    <row r="34700" ht="20" customHeight="1"/>
    <row r="34701" ht="20" customHeight="1"/>
    <row r="34702" ht="20" customHeight="1"/>
    <row r="34703" ht="20" customHeight="1"/>
    <row r="34704" ht="20" customHeight="1"/>
    <row r="34705" ht="20" customHeight="1"/>
    <row r="34706" ht="20" customHeight="1"/>
    <row r="34707" ht="20" customHeight="1"/>
    <row r="34708" ht="20" customHeight="1"/>
    <row r="34709" ht="20" customHeight="1"/>
    <row r="34710" ht="20" customHeight="1"/>
    <row r="34711" ht="20" customHeight="1"/>
    <row r="34712" ht="20" customHeight="1"/>
    <row r="34713" ht="20" customHeight="1"/>
    <row r="34714" ht="20" customHeight="1"/>
    <row r="34715" ht="20" customHeight="1"/>
    <row r="34716" ht="20" customHeight="1"/>
    <row r="34717" ht="20" customHeight="1"/>
    <row r="34718" ht="20" customHeight="1"/>
    <row r="34719" ht="20" customHeight="1"/>
    <row r="34720" ht="20" customHeight="1"/>
    <row r="34721" ht="20" customHeight="1"/>
    <row r="34722" ht="20" customHeight="1"/>
    <row r="34723" ht="20" customHeight="1"/>
    <row r="34724" ht="20" customHeight="1"/>
    <row r="34725" ht="20" customHeight="1"/>
    <row r="34726" ht="20" customHeight="1"/>
    <row r="34727" ht="20" customHeight="1"/>
    <row r="34728" ht="20" customHeight="1"/>
    <row r="34729" ht="20" customHeight="1"/>
    <row r="34730" ht="20" customHeight="1"/>
    <row r="34731" ht="20" customHeight="1"/>
    <row r="34732" ht="20" customHeight="1"/>
    <row r="34733" ht="20" customHeight="1"/>
    <row r="34734" ht="20" customHeight="1"/>
    <row r="34735" ht="20" customHeight="1"/>
    <row r="34736" ht="20" customHeight="1"/>
    <row r="34737" ht="20" customHeight="1"/>
    <row r="34738" ht="20" customHeight="1"/>
    <row r="34739" ht="20" customHeight="1"/>
    <row r="34740" ht="20" customHeight="1"/>
    <row r="34741" ht="20" customHeight="1"/>
    <row r="34742" ht="20" customHeight="1"/>
    <row r="34743" ht="20" customHeight="1"/>
    <row r="34744" ht="20" customHeight="1"/>
    <row r="34745" ht="20" customHeight="1"/>
    <row r="34746" ht="20" customHeight="1"/>
    <row r="34747" ht="20" customHeight="1"/>
    <row r="34748" ht="20" customHeight="1"/>
    <row r="34749" ht="20" customHeight="1"/>
    <row r="34750" ht="20" customHeight="1"/>
    <row r="34751" ht="20" customHeight="1"/>
    <row r="34752" ht="20" customHeight="1"/>
    <row r="34753" ht="20" customHeight="1"/>
    <row r="34754" ht="20" customHeight="1"/>
    <row r="34755" ht="20" customHeight="1"/>
    <row r="34756" ht="20" customHeight="1"/>
    <row r="34757" ht="20" customHeight="1"/>
    <row r="34758" ht="20" customHeight="1"/>
    <row r="34759" ht="20" customHeight="1"/>
    <row r="34760" ht="20" customHeight="1"/>
    <row r="34761" ht="20" customHeight="1"/>
    <row r="34762" ht="20" customHeight="1"/>
    <row r="34763" ht="20" customHeight="1"/>
    <row r="34764" ht="20" customHeight="1"/>
    <row r="34765" ht="20" customHeight="1"/>
    <row r="34766" ht="20" customHeight="1"/>
    <row r="34767" ht="20" customHeight="1"/>
    <row r="34768" ht="20" customHeight="1"/>
    <row r="34769" ht="20" customHeight="1"/>
    <row r="34770" ht="20" customHeight="1"/>
    <row r="34771" ht="20" customHeight="1"/>
    <row r="34772" ht="20" customHeight="1"/>
    <row r="34773" ht="20" customHeight="1"/>
    <row r="34774" ht="20" customHeight="1"/>
    <row r="34775" ht="20" customHeight="1"/>
    <row r="34776" ht="20" customHeight="1"/>
    <row r="34777" ht="20" customHeight="1"/>
    <row r="34778" ht="20" customHeight="1"/>
    <row r="34779" ht="20" customHeight="1"/>
    <row r="34780" ht="20" customHeight="1"/>
    <row r="34781" ht="20" customHeight="1"/>
    <row r="34782" ht="20" customHeight="1"/>
    <row r="34783" ht="20" customHeight="1"/>
    <row r="34784" ht="20" customHeight="1"/>
    <row r="34785" ht="20" customHeight="1"/>
    <row r="34786" ht="20" customHeight="1"/>
    <row r="34787" ht="20" customHeight="1"/>
    <row r="34788" ht="20" customHeight="1"/>
    <row r="34789" ht="20" customHeight="1"/>
    <row r="34790" ht="20" customHeight="1"/>
    <row r="34791" ht="20" customHeight="1"/>
    <row r="34792" ht="20" customHeight="1"/>
    <row r="34793" ht="20" customHeight="1"/>
    <row r="34794" ht="20" customHeight="1"/>
    <row r="34795" ht="20" customHeight="1"/>
    <row r="34796" ht="20" customHeight="1"/>
    <row r="34797" ht="20" customHeight="1"/>
    <row r="34798" ht="20" customHeight="1"/>
    <row r="34799" ht="20" customHeight="1"/>
    <row r="34800" ht="20" customHeight="1"/>
    <row r="34801" ht="20" customHeight="1"/>
    <row r="34802" ht="20" customHeight="1"/>
    <row r="34803" ht="20" customHeight="1"/>
    <row r="34804" ht="20" customHeight="1"/>
    <row r="34805" ht="20" customHeight="1"/>
    <row r="34806" ht="20" customHeight="1"/>
    <row r="34807" ht="20" customHeight="1"/>
    <row r="34808" ht="20" customHeight="1"/>
    <row r="34809" ht="20" customHeight="1"/>
    <row r="34810" ht="20" customHeight="1"/>
    <row r="34811" ht="20" customHeight="1"/>
    <row r="34812" ht="20" customHeight="1"/>
    <row r="34813" ht="20" customHeight="1"/>
    <row r="34814" ht="20" customHeight="1"/>
    <row r="34815" ht="20" customHeight="1"/>
    <row r="34816" ht="20" customHeight="1"/>
    <row r="34817" ht="20" customHeight="1"/>
    <row r="34818" ht="20" customHeight="1"/>
    <row r="34819" ht="20" customHeight="1"/>
    <row r="34820" ht="20" customHeight="1"/>
    <row r="34821" ht="20" customHeight="1"/>
    <row r="34822" ht="20" customHeight="1"/>
    <row r="34823" ht="20" customHeight="1"/>
    <row r="34824" ht="20" customHeight="1"/>
    <row r="34825" ht="20" customHeight="1"/>
    <row r="34826" ht="20" customHeight="1"/>
    <row r="34827" ht="20" customHeight="1"/>
    <row r="34828" ht="20" customHeight="1"/>
    <row r="34829" ht="20" customHeight="1"/>
    <row r="34830" ht="20" customHeight="1"/>
    <row r="34831" ht="20" customHeight="1"/>
    <row r="34832" ht="20" customHeight="1"/>
    <row r="34833" ht="20" customHeight="1"/>
    <row r="34834" ht="20" customHeight="1"/>
    <row r="34835" ht="20" customHeight="1"/>
    <row r="34836" ht="20" customHeight="1"/>
    <row r="34837" ht="20" customHeight="1"/>
    <row r="34838" ht="20" customHeight="1"/>
    <row r="34839" ht="20" customHeight="1"/>
    <row r="34840" ht="20" customHeight="1"/>
    <row r="34841" ht="20" customHeight="1"/>
    <row r="34842" ht="20" customHeight="1"/>
    <row r="34843" ht="20" customHeight="1"/>
    <row r="34844" ht="20" customHeight="1"/>
    <row r="34845" ht="20" customHeight="1"/>
    <row r="34846" ht="20" customHeight="1"/>
    <row r="34847" ht="20" customHeight="1"/>
    <row r="34848" ht="20" customHeight="1"/>
    <row r="34849" ht="20" customHeight="1"/>
    <row r="34850" ht="20" customHeight="1"/>
    <row r="34851" ht="20" customHeight="1"/>
    <row r="34852" ht="20" customHeight="1"/>
    <row r="34853" ht="20" customHeight="1"/>
    <row r="34854" ht="20" customHeight="1"/>
    <row r="34855" ht="20" customHeight="1"/>
    <row r="34856" ht="20" customHeight="1"/>
    <row r="34857" ht="20" customHeight="1"/>
    <row r="34858" ht="20" customHeight="1"/>
    <row r="34859" ht="20" customHeight="1"/>
    <row r="34860" ht="20" customHeight="1"/>
    <row r="34861" ht="20" customHeight="1"/>
    <row r="34862" ht="20" customHeight="1"/>
    <row r="34863" ht="20" customHeight="1"/>
    <row r="34864" ht="20" customHeight="1"/>
    <row r="34865" ht="20" customHeight="1"/>
    <row r="34866" ht="20" customHeight="1"/>
    <row r="34867" ht="20" customHeight="1"/>
    <row r="34868" ht="20" customHeight="1"/>
    <row r="34869" ht="20" customHeight="1"/>
    <row r="34870" ht="20" customHeight="1"/>
    <row r="34871" ht="20" customHeight="1"/>
    <row r="34872" ht="20" customHeight="1"/>
    <row r="34873" ht="20" customHeight="1"/>
    <row r="34874" ht="20" customHeight="1"/>
    <row r="34875" ht="20" customHeight="1"/>
    <row r="34876" ht="20" customHeight="1"/>
    <row r="34877" ht="20" customHeight="1"/>
    <row r="34878" ht="20" customHeight="1"/>
    <row r="34879" ht="20" customHeight="1"/>
    <row r="34880" ht="20" customHeight="1"/>
    <row r="34881" ht="20" customHeight="1"/>
    <row r="34882" ht="20" customHeight="1"/>
    <row r="34883" ht="20" customHeight="1"/>
    <row r="34884" ht="20" customHeight="1"/>
    <row r="34885" ht="20" customHeight="1"/>
    <row r="34886" ht="20" customHeight="1"/>
    <row r="34887" ht="20" customHeight="1"/>
    <row r="34888" ht="20" customHeight="1"/>
    <row r="34889" ht="20" customHeight="1"/>
    <row r="34890" ht="20" customHeight="1"/>
    <row r="34891" ht="20" customHeight="1"/>
    <row r="34892" ht="20" customHeight="1"/>
    <row r="34893" ht="20" customHeight="1"/>
    <row r="34894" ht="20" customHeight="1"/>
    <row r="34895" ht="20" customHeight="1"/>
    <row r="34896" ht="20" customHeight="1"/>
    <row r="34897" ht="20" customHeight="1"/>
    <row r="34898" ht="20" customHeight="1"/>
    <row r="34899" ht="20" customHeight="1"/>
    <row r="34900" ht="20" customHeight="1"/>
    <row r="34901" ht="20" customHeight="1"/>
    <row r="34902" ht="20" customHeight="1"/>
    <row r="34903" ht="20" customHeight="1"/>
    <row r="34904" ht="20" customHeight="1"/>
    <row r="34905" ht="20" customHeight="1"/>
    <row r="34906" ht="20" customHeight="1"/>
    <row r="34907" ht="20" customHeight="1"/>
    <row r="34908" ht="20" customHeight="1"/>
    <row r="34909" ht="20" customHeight="1"/>
    <row r="34910" ht="20" customHeight="1"/>
    <row r="34911" ht="20" customHeight="1"/>
    <row r="34912" ht="20" customHeight="1"/>
    <row r="34913" ht="20" customHeight="1"/>
    <row r="34914" ht="20" customHeight="1"/>
    <row r="34915" ht="20" customHeight="1"/>
    <row r="34916" ht="20" customHeight="1"/>
    <row r="34917" ht="20" customHeight="1"/>
    <row r="34918" ht="20" customHeight="1"/>
    <row r="34919" ht="20" customHeight="1"/>
    <row r="34920" ht="20" customHeight="1"/>
    <row r="34921" ht="20" customHeight="1"/>
    <row r="34922" ht="20" customHeight="1"/>
    <row r="34923" ht="20" customHeight="1"/>
    <row r="34924" ht="20" customHeight="1"/>
    <row r="34925" ht="20" customHeight="1"/>
    <row r="34926" ht="20" customHeight="1"/>
    <row r="34927" ht="20" customHeight="1"/>
    <row r="34928" ht="20" customHeight="1"/>
    <row r="34929" ht="20" customHeight="1"/>
    <row r="34930" ht="20" customHeight="1"/>
    <row r="34931" ht="20" customHeight="1"/>
    <row r="34932" ht="20" customHeight="1"/>
    <row r="34933" ht="20" customHeight="1"/>
    <row r="34934" ht="20" customHeight="1"/>
    <row r="34935" ht="20" customHeight="1"/>
    <row r="34936" ht="20" customHeight="1"/>
    <row r="34937" ht="20" customHeight="1"/>
    <row r="34938" ht="20" customHeight="1"/>
    <row r="34939" ht="20" customHeight="1"/>
    <row r="34940" ht="20" customHeight="1"/>
    <row r="34941" ht="20" customHeight="1"/>
    <row r="34942" ht="20" customHeight="1"/>
    <row r="34943" ht="20" customHeight="1"/>
    <row r="34944" ht="20" customHeight="1"/>
    <row r="34945" ht="20" customHeight="1"/>
    <row r="34946" ht="20" customHeight="1"/>
    <row r="34947" ht="20" customHeight="1"/>
    <row r="34948" ht="20" customHeight="1"/>
    <row r="34949" ht="20" customHeight="1"/>
    <row r="34950" ht="20" customHeight="1"/>
    <row r="34951" ht="20" customHeight="1"/>
    <row r="34952" ht="20" customHeight="1"/>
    <row r="34953" ht="20" customHeight="1"/>
    <row r="34954" ht="20" customHeight="1"/>
    <row r="34955" ht="20" customHeight="1"/>
    <row r="34956" ht="20" customHeight="1"/>
    <row r="34957" ht="20" customHeight="1"/>
    <row r="34958" ht="20" customHeight="1"/>
    <row r="34959" ht="20" customHeight="1"/>
    <row r="34960" ht="20" customHeight="1"/>
    <row r="34961" ht="20" customHeight="1"/>
    <row r="34962" ht="20" customHeight="1"/>
    <row r="34963" ht="20" customHeight="1"/>
    <row r="34964" ht="20" customHeight="1"/>
    <row r="34965" ht="20" customHeight="1"/>
    <row r="34966" ht="20" customHeight="1"/>
    <row r="34967" ht="20" customHeight="1"/>
    <row r="34968" ht="20" customHeight="1"/>
    <row r="34969" ht="20" customHeight="1"/>
    <row r="34970" ht="20" customHeight="1"/>
    <row r="34971" ht="20" customHeight="1"/>
    <row r="34972" ht="20" customHeight="1"/>
    <row r="34973" ht="20" customHeight="1"/>
    <row r="34974" ht="20" customHeight="1"/>
    <row r="34975" ht="20" customHeight="1"/>
    <row r="34976" ht="20" customHeight="1"/>
    <row r="34977" ht="20" customHeight="1"/>
    <row r="34978" ht="20" customHeight="1"/>
    <row r="34979" ht="20" customHeight="1"/>
    <row r="34980" ht="20" customHeight="1"/>
    <row r="34981" ht="20" customHeight="1"/>
    <row r="34982" ht="20" customHeight="1"/>
    <row r="34983" ht="20" customHeight="1"/>
    <row r="34984" ht="20" customHeight="1"/>
    <row r="34985" ht="20" customHeight="1"/>
    <row r="34986" ht="20" customHeight="1"/>
    <row r="34987" ht="20" customHeight="1"/>
    <row r="34988" ht="20" customHeight="1"/>
    <row r="34989" ht="20" customHeight="1"/>
    <row r="34990" ht="20" customHeight="1"/>
    <row r="34991" ht="20" customHeight="1"/>
    <row r="34992" ht="20" customHeight="1"/>
    <row r="34993" ht="20" customHeight="1"/>
    <row r="34994" ht="20" customHeight="1"/>
    <row r="34995" ht="20" customHeight="1"/>
    <row r="34996" ht="20" customHeight="1"/>
    <row r="34997" ht="20" customHeight="1"/>
    <row r="34998" ht="20" customHeight="1"/>
    <row r="34999" ht="20" customHeight="1"/>
    <row r="35000" ht="20" customHeight="1"/>
    <row r="35001" ht="20" customHeight="1"/>
    <row r="35002" ht="20" customHeight="1"/>
    <row r="35003" ht="20" customHeight="1"/>
    <row r="35004" ht="20" customHeight="1"/>
    <row r="35005" ht="20" customHeight="1"/>
    <row r="35006" ht="20" customHeight="1"/>
    <row r="35007" ht="20" customHeight="1"/>
    <row r="35008" ht="20" customHeight="1"/>
    <row r="35009" ht="20" customHeight="1"/>
    <row r="35010" ht="20" customHeight="1"/>
    <row r="35011" ht="20" customHeight="1"/>
    <row r="35012" ht="20" customHeight="1"/>
    <row r="35013" ht="20" customHeight="1"/>
    <row r="35014" ht="20" customHeight="1"/>
    <row r="35015" ht="20" customHeight="1"/>
    <row r="35016" ht="20" customHeight="1"/>
    <row r="35017" ht="20" customHeight="1"/>
    <row r="35018" ht="20" customHeight="1"/>
    <row r="35019" ht="20" customHeight="1"/>
    <row r="35020" ht="20" customHeight="1"/>
    <row r="35021" ht="20" customHeight="1"/>
    <row r="35022" ht="20" customHeight="1"/>
    <row r="35023" ht="20" customHeight="1"/>
    <row r="35024" ht="20" customHeight="1"/>
    <row r="35025" ht="20" customHeight="1"/>
    <row r="35026" ht="20" customHeight="1"/>
    <row r="35027" ht="20" customHeight="1"/>
    <row r="35028" ht="20" customHeight="1"/>
    <row r="35029" ht="20" customHeight="1"/>
    <row r="35030" ht="20" customHeight="1"/>
    <row r="35031" ht="20" customHeight="1"/>
    <row r="35032" ht="20" customHeight="1"/>
    <row r="35033" ht="20" customHeight="1"/>
    <row r="35034" ht="20" customHeight="1"/>
    <row r="35035" ht="20" customHeight="1"/>
    <row r="35036" ht="20" customHeight="1"/>
    <row r="35037" ht="20" customHeight="1"/>
    <row r="35038" ht="20" customHeight="1"/>
    <row r="35039" ht="20" customHeight="1"/>
    <row r="35040" ht="20" customHeight="1"/>
    <row r="35041" ht="20" customHeight="1"/>
    <row r="35042" ht="20" customHeight="1"/>
    <row r="35043" ht="20" customHeight="1"/>
    <row r="35044" ht="20" customHeight="1"/>
    <row r="35045" ht="20" customHeight="1"/>
    <row r="35046" ht="20" customHeight="1"/>
    <row r="35047" ht="20" customHeight="1"/>
    <row r="35048" ht="20" customHeight="1"/>
    <row r="35049" ht="20" customHeight="1"/>
    <row r="35050" ht="20" customHeight="1"/>
    <row r="35051" ht="20" customHeight="1"/>
    <row r="35052" ht="20" customHeight="1"/>
    <row r="35053" ht="20" customHeight="1"/>
    <row r="35054" ht="20" customHeight="1"/>
    <row r="35055" ht="20" customHeight="1"/>
    <row r="35056" ht="20" customHeight="1"/>
    <row r="35057" ht="20" customHeight="1"/>
    <row r="35058" ht="20" customHeight="1"/>
    <row r="35059" ht="20" customHeight="1"/>
    <row r="35060" ht="20" customHeight="1"/>
    <row r="35061" ht="20" customHeight="1"/>
    <row r="35062" ht="20" customHeight="1"/>
    <row r="35063" ht="20" customHeight="1"/>
    <row r="35064" ht="20" customHeight="1"/>
    <row r="35065" ht="20" customHeight="1"/>
    <row r="35066" ht="20" customHeight="1"/>
    <row r="35067" ht="20" customHeight="1"/>
    <row r="35068" ht="20" customHeight="1"/>
    <row r="35069" ht="20" customHeight="1"/>
    <row r="35070" ht="20" customHeight="1"/>
    <row r="35071" ht="20" customHeight="1"/>
    <row r="35072" ht="20" customHeight="1"/>
    <row r="35073" ht="20" customHeight="1"/>
    <row r="35074" ht="20" customHeight="1"/>
    <row r="35075" ht="20" customHeight="1"/>
    <row r="35076" ht="20" customHeight="1"/>
    <row r="35077" ht="20" customHeight="1"/>
    <row r="35078" ht="20" customHeight="1"/>
    <row r="35079" ht="20" customHeight="1"/>
    <row r="35080" ht="20" customHeight="1"/>
    <row r="35081" ht="20" customHeight="1"/>
    <row r="35082" ht="20" customHeight="1"/>
    <row r="35083" ht="20" customHeight="1"/>
    <row r="35084" ht="20" customHeight="1"/>
    <row r="35085" ht="20" customHeight="1"/>
    <row r="35086" ht="20" customHeight="1"/>
    <row r="35087" ht="20" customHeight="1"/>
    <row r="35088" ht="20" customHeight="1"/>
    <row r="35089" ht="20" customHeight="1"/>
    <row r="35090" ht="20" customHeight="1"/>
    <row r="35091" ht="20" customHeight="1"/>
    <row r="35092" ht="20" customHeight="1"/>
    <row r="35093" ht="20" customHeight="1"/>
    <row r="35094" ht="20" customHeight="1"/>
    <row r="35095" ht="20" customHeight="1"/>
    <row r="35096" ht="20" customHeight="1"/>
    <row r="35097" ht="20" customHeight="1"/>
    <row r="35098" ht="20" customHeight="1"/>
    <row r="35099" ht="20" customHeight="1"/>
    <row r="35100" ht="20" customHeight="1"/>
    <row r="35101" ht="20" customHeight="1"/>
    <row r="35102" ht="20" customHeight="1"/>
    <row r="35103" ht="20" customHeight="1"/>
    <row r="35104" ht="20" customHeight="1"/>
    <row r="35105" ht="20" customHeight="1"/>
    <row r="35106" ht="20" customHeight="1"/>
    <row r="35107" ht="20" customHeight="1"/>
    <row r="35108" ht="20" customHeight="1"/>
    <row r="35109" ht="20" customHeight="1"/>
    <row r="35110" ht="20" customHeight="1"/>
    <row r="35111" ht="20" customHeight="1"/>
    <row r="35112" ht="20" customHeight="1"/>
    <row r="35113" ht="20" customHeight="1"/>
    <row r="35114" ht="20" customHeight="1"/>
    <row r="35115" ht="20" customHeight="1"/>
    <row r="35116" ht="20" customHeight="1"/>
    <row r="35117" ht="20" customHeight="1"/>
    <row r="35118" ht="20" customHeight="1"/>
    <row r="35119" ht="20" customHeight="1"/>
    <row r="35120" ht="20" customHeight="1"/>
    <row r="35121" ht="20" customHeight="1"/>
    <row r="35122" ht="20" customHeight="1"/>
    <row r="35123" ht="20" customHeight="1"/>
    <row r="35124" ht="20" customHeight="1"/>
    <row r="35125" ht="20" customHeight="1"/>
    <row r="35126" ht="20" customHeight="1"/>
    <row r="35127" ht="20" customHeight="1"/>
    <row r="35128" ht="20" customHeight="1"/>
    <row r="35129" ht="20" customHeight="1"/>
    <row r="35130" ht="20" customHeight="1"/>
    <row r="35131" ht="20" customHeight="1"/>
    <row r="35132" ht="20" customHeight="1"/>
    <row r="35133" ht="20" customHeight="1"/>
    <row r="35134" ht="20" customHeight="1"/>
    <row r="35135" ht="20" customHeight="1"/>
    <row r="35136" ht="20" customHeight="1"/>
    <row r="35137" ht="20" customHeight="1"/>
    <row r="35138" ht="20" customHeight="1"/>
    <row r="35139" ht="20" customHeight="1"/>
    <row r="35140" ht="20" customHeight="1"/>
    <row r="35141" ht="20" customHeight="1"/>
    <row r="35142" ht="20" customHeight="1"/>
    <row r="35143" ht="20" customHeight="1"/>
    <row r="35144" ht="20" customHeight="1"/>
    <row r="35145" ht="20" customHeight="1"/>
    <row r="35146" ht="20" customHeight="1"/>
    <row r="35147" ht="20" customHeight="1"/>
    <row r="35148" ht="20" customHeight="1"/>
    <row r="35149" ht="20" customHeight="1"/>
    <row r="35150" ht="20" customHeight="1"/>
    <row r="35151" ht="20" customHeight="1"/>
    <row r="35152" ht="20" customHeight="1"/>
    <row r="35153" ht="20" customHeight="1"/>
    <row r="35154" ht="20" customHeight="1"/>
    <row r="35155" ht="20" customHeight="1"/>
    <row r="35156" ht="20" customHeight="1"/>
    <row r="35157" ht="20" customHeight="1"/>
    <row r="35158" ht="20" customHeight="1"/>
    <row r="35159" ht="20" customHeight="1"/>
    <row r="35160" ht="20" customHeight="1"/>
    <row r="35161" ht="20" customHeight="1"/>
    <row r="35162" ht="20" customHeight="1"/>
    <row r="35163" ht="20" customHeight="1"/>
    <row r="35164" ht="20" customHeight="1"/>
    <row r="35165" ht="20" customHeight="1"/>
    <row r="35166" ht="20" customHeight="1"/>
    <row r="35167" ht="20" customHeight="1"/>
    <row r="35168" ht="20" customHeight="1"/>
    <row r="35169" ht="20" customHeight="1"/>
    <row r="35170" ht="20" customHeight="1"/>
    <row r="35171" ht="20" customHeight="1"/>
    <row r="35172" ht="20" customHeight="1"/>
    <row r="35173" ht="20" customHeight="1"/>
    <row r="35174" ht="20" customHeight="1"/>
    <row r="35175" ht="20" customHeight="1"/>
    <row r="35176" ht="20" customHeight="1"/>
    <row r="35177" ht="20" customHeight="1"/>
    <row r="35178" ht="20" customHeight="1"/>
    <row r="35179" ht="20" customHeight="1"/>
    <row r="35180" ht="20" customHeight="1"/>
    <row r="35181" ht="20" customHeight="1"/>
    <row r="35182" ht="20" customHeight="1"/>
    <row r="35183" ht="20" customHeight="1"/>
    <row r="35184" ht="20" customHeight="1"/>
    <row r="35185" ht="20" customHeight="1"/>
    <row r="35186" ht="20" customHeight="1"/>
    <row r="35187" ht="20" customHeight="1"/>
    <row r="35188" ht="20" customHeight="1"/>
    <row r="35189" ht="20" customHeight="1"/>
    <row r="35190" ht="20" customHeight="1"/>
    <row r="35191" ht="20" customHeight="1"/>
    <row r="35192" ht="20" customHeight="1"/>
    <row r="35193" ht="20" customHeight="1"/>
    <row r="35194" ht="20" customHeight="1"/>
    <row r="35195" ht="20" customHeight="1"/>
    <row r="35196" ht="20" customHeight="1"/>
    <row r="35197" ht="20" customHeight="1"/>
    <row r="35198" ht="20" customHeight="1"/>
    <row r="35199" ht="20" customHeight="1"/>
    <row r="35200" ht="20" customHeight="1"/>
    <row r="35201" ht="20" customHeight="1"/>
    <row r="35202" ht="20" customHeight="1"/>
    <row r="35203" ht="20" customHeight="1"/>
    <row r="35204" ht="20" customHeight="1"/>
    <row r="35205" ht="20" customHeight="1"/>
    <row r="35206" ht="20" customHeight="1"/>
    <row r="35207" ht="20" customHeight="1"/>
    <row r="35208" ht="20" customHeight="1"/>
    <row r="35209" ht="20" customHeight="1"/>
    <row r="35210" ht="20" customHeight="1"/>
    <row r="35211" ht="20" customHeight="1"/>
    <row r="35212" ht="20" customHeight="1"/>
    <row r="35213" ht="20" customHeight="1"/>
    <row r="35214" ht="20" customHeight="1"/>
    <row r="35215" ht="20" customHeight="1"/>
    <row r="35216" ht="20" customHeight="1"/>
    <row r="35217" ht="20" customHeight="1"/>
    <row r="35218" ht="20" customHeight="1"/>
    <row r="35219" ht="20" customHeight="1"/>
    <row r="35220" ht="20" customHeight="1"/>
    <row r="35221" ht="20" customHeight="1"/>
    <row r="35222" ht="20" customHeight="1"/>
    <row r="35223" ht="20" customHeight="1"/>
    <row r="35224" ht="20" customHeight="1"/>
    <row r="35225" ht="20" customHeight="1"/>
    <row r="35226" ht="20" customHeight="1"/>
    <row r="35227" ht="20" customHeight="1"/>
    <row r="35228" ht="20" customHeight="1"/>
    <row r="35229" ht="20" customHeight="1"/>
    <row r="35230" ht="20" customHeight="1"/>
    <row r="35231" ht="20" customHeight="1"/>
    <row r="35232" ht="20" customHeight="1"/>
    <row r="35233" ht="20" customHeight="1"/>
    <row r="35234" ht="20" customHeight="1"/>
    <row r="35235" ht="20" customHeight="1"/>
    <row r="35236" ht="20" customHeight="1"/>
    <row r="35237" ht="20" customHeight="1"/>
    <row r="35238" ht="20" customHeight="1"/>
    <row r="35239" ht="20" customHeight="1"/>
    <row r="35240" ht="20" customHeight="1"/>
    <row r="35241" ht="20" customHeight="1"/>
    <row r="35242" ht="20" customHeight="1"/>
    <row r="35243" ht="20" customHeight="1"/>
    <row r="35244" ht="20" customHeight="1"/>
    <row r="35245" ht="20" customHeight="1"/>
    <row r="35246" ht="20" customHeight="1"/>
    <row r="35247" ht="20" customHeight="1"/>
    <row r="35248" ht="20" customHeight="1"/>
    <row r="35249" ht="20" customHeight="1"/>
    <row r="35250" ht="20" customHeight="1"/>
    <row r="35251" ht="20" customHeight="1"/>
    <row r="35252" ht="20" customHeight="1"/>
    <row r="35253" ht="20" customHeight="1"/>
    <row r="35254" ht="20" customHeight="1"/>
    <row r="35255" ht="20" customHeight="1"/>
    <row r="35256" ht="20" customHeight="1"/>
    <row r="35257" ht="20" customHeight="1"/>
    <row r="35258" ht="20" customHeight="1"/>
    <row r="35259" ht="20" customHeight="1"/>
    <row r="35260" ht="20" customHeight="1"/>
    <row r="35261" ht="20" customHeight="1"/>
    <row r="35262" ht="20" customHeight="1"/>
    <row r="35263" ht="20" customHeight="1"/>
    <row r="35264" ht="20" customHeight="1"/>
    <row r="35265" ht="20" customHeight="1"/>
    <row r="35266" ht="20" customHeight="1"/>
    <row r="35267" ht="20" customHeight="1"/>
    <row r="35268" ht="20" customHeight="1"/>
    <row r="35269" ht="20" customHeight="1"/>
    <row r="35270" ht="20" customHeight="1"/>
    <row r="35271" ht="20" customHeight="1"/>
    <row r="35272" ht="20" customHeight="1"/>
    <row r="35273" ht="20" customHeight="1"/>
    <row r="35274" ht="20" customHeight="1"/>
    <row r="35275" ht="20" customHeight="1"/>
    <row r="35276" ht="20" customHeight="1"/>
    <row r="35277" ht="20" customHeight="1"/>
    <row r="35278" ht="20" customHeight="1"/>
    <row r="35279" ht="20" customHeight="1"/>
    <row r="35280" ht="20" customHeight="1"/>
    <row r="35281" ht="20" customHeight="1"/>
    <row r="35282" ht="20" customHeight="1"/>
    <row r="35283" ht="20" customHeight="1"/>
    <row r="35284" ht="20" customHeight="1"/>
    <row r="35285" ht="20" customHeight="1"/>
    <row r="35286" ht="20" customHeight="1"/>
    <row r="35287" ht="20" customHeight="1"/>
    <row r="35288" ht="20" customHeight="1"/>
    <row r="35289" ht="20" customHeight="1"/>
    <row r="35290" ht="20" customHeight="1"/>
    <row r="35291" ht="20" customHeight="1"/>
    <row r="35292" ht="20" customHeight="1"/>
    <row r="35293" ht="20" customHeight="1"/>
    <row r="35294" ht="20" customHeight="1"/>
    <row r="35295" ht="20" customHeight="1"/>
    <row r="35296" ht="20" customHeight="1"/>
    <row r="35297" ht="20" customHeight="1"/>
    <row r="35298" ht="20" customHeight="1"/>
    <row r="35299" ht="20" customHeight="1"/>
    <row r="35300" ht="20" customHeight="1"/>
    <row r="35301" ht="20" customHeight="1"/>
    <row r="35302" ht="20" customHeight="1"/>
    <row r="35303" ht="20" customHeight="1"/>
    <row r="35304" ht="20" customHeight="1"/>
    <row r="35305" ht="20" customHeight="1"/>
    <row r="35306" ht="20" customHeight="1"/>
    <row r="35307" ht="20" customHeight="1"/>
    <row r="35308" ht="20" customHeight="1"/>
    <row r="35309" ht="20" customHeight="1"/>
    <row r="35310" ht="20" customHeight="1"/>
    <row r="35311" ht="20" customHeight="1"/>
    <row r="35312" ht="20" customHeight="1"/>
    <row r="35313" ht="20" customHeight="1"/>
    <row r="35314" ht="20" customHeight="1"/>
    <row r="35315" ht="20" customHeight="1"/>
    <row r="35316" ht="20" customHeight="1"/>
    <row r="35317" ht="20" customHeight="1"/>
    <row r="35318" ht="20" customHeight="1"/>
    <row r="35319" ht="20" customHeight="1"/>
    <row r="35320" ht="20" customHeight="1"/>
    <row r="35321" ht="20" customHeight="1"/>
    <row r="35322" ht="20" customHeight="1"/>
    <row r="35323" ht="20" customHeight="1"/>
    <row r="35324" ht="20" customHeight="1"/>
    <row r="35325" ht="20" customHeight="1"/>
    <row r="35326" ht="20" customHeight="1"/>
    <row r="35327" ht="20" customHeight="1"/>
    <row r="35328" ht="20" customHeight="1"/>
    <row r="35329" ht="20" customHeight="1"/>
    <row r="35330" ht="20" customHeight="1"/>
    <row r="35331" ht="20" customHeight="1"/>
    <row r="35332" ht="20" customHeight="1"/>
    <row r="35333" ht="20" customHeight="1"/>
    <row r="35334" ht="20" customHeight="1"/>
    <row r="35335" ht="20" customHeight="1"/>
    <row r="35336" ht="20" customHeight="1"/>
    <row r="35337" ht="20" customHeight="1"/>
    <row r="35338" ht="20" customHeight="1"/>
    <row r="35339" ht="20" customHeight="1"/>
    <row r="35340" ht="20" customHeight="1"/>
    <row r="35341" ht="20" customHeight="1"/>
    <row r="35342" ht="20" customHeight="1"/>
    <row r="35343" ht="20" customHeight="1"/>
    <row r="35344" ht="20" customHeight="1"/>
    <row r="35345" ht="20" customHeight="1"/>
    <row r="35346" ht="20" customHeight="1"/>
    <row r="35347" ht="20" customHeight="1"/>
    <row r="35348" ht="20" customHeight="1"/>
    <row r="35349" ht="20" customHeight="1"/>
    <row r="35350" ht="20" customHeight="1"/>
    <row r="35351" ht="20" customHeight="1"/>
    <row r="35352" ht="20" customHeight="1"/>
    <row r="35353" ht="20" customHeight="1"/>
    <row r="35354" ht="20" customHeight="1"/>
    <row r="35355" ht="20" customHeight="1"/>
    <row r="35356" ht="20" customHeight="1"/>
    <row r="35357" ht="20" customHeight="1"/>
    <row r="35358" ht="20" customHeight="1"/>
    <row r="35359" ht="20" customHeight="1"/>
    <row r="35360" ht="20" customHeight="1"/>
    <row r="35361" ht="20" customHeight="1"/>
    <row r="35362" ht="20" customHeight="1"/>
    <row r="35363" ht="20" customHeight="1"/>
    <row r="35364" ht="20" customHeight="1"/>
    <row r="35365" ht="20" customHeight="1"/>
    <row r="35366" ht="20" customHeight="1"/>
    <row r="35367" ht="20" customHeight="1"/>
    <row r="35368" ht="20" customHeight="1"/>
    <row r="35369" ht="20" customHeight="1"/>
    <row r="35370" ht="20" customHeight="1"/>
    <row r="35371" ht="20" customHeight="1"/>
    <row r="35372" ht="20" customHeight="1"/>
    <row r="35373" ht="20" customHeight="1"/>
    <row r="35374" ht="20" customHeight="1"/>
    <row r="35375" ht="20" customHeight="1"/>
    <row r="35376" ht="20" customHeight="1"/>
    <row r="35377" ht="20" customHeight="1"/>
    <row r="35378" ht="20" customHeight="1"/>
    <row r="35379" ht="20" customHeight="1"/>
    <row r="35380" ht="20" customHeight="1"/>
    <row r="35381" ht="20" customHeight="1"/>
    <row r="35382" ht="20" customHeight="1"/>
    <row r="35383" ht="20" customHeight="1"/>
    <row r="35384" ht="20" customHeight="1"/>
    <row r="35385" ht="20" customHeight="1"/>
    <row r="35386" ht="20" customHeight="1"/>
    <row r="35387" ht="20" customHeight="1"/>
    <row r="35388" ht="20" customHeight="1"/>
    <row r="35389" ht="20" customHeight="1"/>
    <row r="35390" ht="20" customHeight="1"/>
    <row r="35391" ht="20" customHeight="1"/>
    <row r="35392" ht="20" customHeight="1"/>
    <row r="35393" ht="20" customHeight="1"/>
    <row r="35394" ht="20" customHeight="1"/>
    <row r="35395" ht="20" customHeight="1"/>
    <row r="35396" ht="20" customHeight="1"/>
    <row r="35397" ht="20" customHeight="1"/>
    <row r="35398" ht="20" customHeight="1"/>
    <row r="35399" ht="20" customHeight="1"/>
    <row r="35400" ht="20" customHeight="1"/>
    <row r="35401" ht="20" customHeight="1"/>
    <row r="35402" ht="20" customHeight="1"/>
    <row r="35403" ht="20" customHeight="1"/>
    <row r="35404" ht="20" customHeight="1"/>
    <row r="35405" ht="20" customHeight="1"/>
    <row r="35406" ht="20" customHeight="1"/>
    <row r="35407" ht="20" customHeight="1"/>
    <row r="35408" ht="20" customHeight="1"/>
    <row r="35409" ht="20" customHeight="1"/>
    <row r="35410" ht="20" customHeight="1"/>
    <row r="35411" ht="20" customHeight="1"/>
    <row r="35412" ht="20" customHeight="1"/>
    <row r="35413" ht="20" customHeight="1"/>
    <row r="35414" ht="20" customHeight="1"/>
    <row r="35415" ht="20" customHeight="1"/>
    <row r="35416" ht="20" customHeight="1"/>
    <row r="35417" ht="20" customHeight="1"/>
    <row r="35418" ht="20" customHeight="1"/>
    <row r="35419" ht="20" customHeight="1"/>
    <row r="35420" ht="20" customHeight="1"/>
    <row r="35421" ht="20" customHeight="1"/>
    <row r="35422" ht="20" customHeight="1"/>
    <row r="35423" ht="20" customHeight="1"/>
    <row r="35424" ht="20" customHeight="1"/>
    <row r="35425" ht="20" customHeight="1"/>
    <row r="35426" ht="20" customHeight="1"/>
    <row r="35427" ht="20" customHeight="1"/>
    <row r="35428" ht="20" customHeight="1"/>
    <row r="35429" ht="20" customHeight="1"/>
    <row r="35430" ht="20" customHeight="1"/>
    <row r="35431" ht="20" customHeight="1"/>
    <row r="35432" ht="20" customHeight="1"/>
    <row r="35433" ht="20" customHeight="1"/>
    <row r="35434" ht="20" customHeight="1"/>
    <row r="35435" ht="20" customHeight="1"/>
    <row r="35436" ht="20" customHeight="1"/>
    <row r="35437" ht="20" customHeight="1"/>
    <row r="35438" ht="20" customHeight="1"/>
    <row r="35439" ht="20" customHeight="1"/>
    <row r="35440" ht="20" customHeight="1"/>
    <row r="35441" ht="20" customHeight="1"/>
    <row r="35442" ht="20" customHeight="1"/>
    <row r="35443" ht="20" customHeight="1"/>
    <row r="35444" ht="20" customHeight="1"/>
    <row r="35445" ht="20" customHeight="1"/>
    <row r="35446" ht="20" customHeight="1"/>
    <row r="35447" ht="20" customHeight="1"/>
    <row r="35448" ht="20" customHeight="1"/>
    <row r="35449" ht="20" customHeight="1"/>
    <row r="35450" ht="20" customHeight="1"/>
    <row r="35451" ht="20" customHeight="1"/>
    <row r="35452" ht="20" customHeight="1"/>
    <row r="35453" ht="20" customHeight="1"/>
    <row r="35454" ht="20" customHeight="1"/>
    <row r="35455" ht="20" customHeight="1"/>
    <row r="35456" ht="20" customHeight="1"/>
    <row r="35457" ht="20" customHeight="1"/>
    <row r="35458" ht="20" customHeight="1"/>
    <row r="35459" ht="20" customHeight="1"/>
    <row r="35460" ht="20" customHeight="1"/>
    <row r="35461" ht="20" customHeight="1"/>
    <row r="35462" ht="20" customHeight="1"/>
    <row r="35463" ht="20" customHeight="1"/>
    <row r="35464" ht="20" customHeight="1"/>
    <row r="35465" ht="20" customHeight="1"/>
    <row r="35466" ht="20" customHeight="1"/>
    <row r="35467" ht="20" customHeight="1"/>
    <row r="35468" ht="20" customHeight="1"/>
    <row r="35469" ht="20" customHeight="1"/>
    <row r="35470" ht="20" customHeight="1"/>
    <row r="35471" ht="20" customHeight="1"/>
    <row r="35472" ht="20" customHeight="1"/>
    <row r="35473" ht="20" customHeight="1"/>
    <row r="35474" ht="20" customHeight="1"/>
    <row r="35475" ht="20" customHeight="1"/>
    <row r="35476" ht="20" customHeight="1"/>
    <row r="35477" ht="20" customHeight="1"/>
    <row r="35478" ht="20" customHeight="1"/>
    <row r="35479" ht="20" customHeight="1"/>
    <row r="35480" ht="20" customHeight="1"/>
    <row r="35481" ht="20" customHeight="1"/>
    <row r="35482" ht="20" customHeight="1"/>
    <row r="35483" ht="20" customHeight="1"/>
    <row r="35484" ht="20" customHeight="1"/>
    <row r="35485" ht="20" customHeight="1"/>
    <row r="35486" ht="20" customHeight="1"/>
    <row r="35487" ht="20" customHeight="1"/>
    <row r="35488" ht="20" customHeight="1"/>
    <row r="35489" ht="20" customHeight="1"/>
    <row r="35490" ht="20" customHeight="1"/>
    <row r="35491" ht="20" customHeight="1"/>
    <row r="35492" ht="20" customHeight="1"/>
    <row r="35493" ht="20" customHeight="1"/>
    <row r="35494" ht="20" customHeight="1"/>
    <row r="35495" ht="20" customHeight="1"/>
    <row r="35496" ht="20" customHeight="1"/>
    <row r="35497" ht="20" customHeight="1"/>
    <row r="35498" ht="20" customHeight="1"/>
    <row r="35499" ht="20" customHeight="1"/>
    <row r="35500" ht="20" customHeight="1"/>
    <row r="35501" ht="20" customHeight="1"/>
    <row r="35502" ht="20" customHeight="1"/>
    <row r="35503" ht="20" customHeight="1"/>
    <row r="35504" ht="20" customHeight="1"/>
    <row r="35505" ht="20" customHeight="1"/>
    <row r="35506" ht="20" customHeight="1"/>
    <row r="35507" ht="20" customHeight="1"/>
    <row r="35508" ht="20" customHeight="1"/>
    <row r="35509" ht="20" customHeight="1"/>
    <row r="35510" ht="20" customHeight="1"/>
    <row r="35511" ht="20" customHeight="1"/>
    <row r="35512" ht="20" customHeight="1"/>
    <row r="35513" ht="20" customHeight="1"/>
    <row r="35514" ht="20" customHeight="1"/>
    <row r="35515" ht="20" customHeight="1"/>
    <row r="35516" ht="20" customHeight="1"/>
    <row r="35517" ht="20" customHeight="1"/>
    <row r="35518" ht="20" customHeight="1"/>
    <row r="35519" ht="20" customHeight="1"/>
    <row r="35520" ht="20" customHeight="1"/>
    <row r="35521" ht="20" customHeight="1"/>
    <row r="35522" ht="20" customHeight="1"/>
    <row r="35523" ht="20" customHeight="1"/>
    <row r="35524" ht="20" customHeight="1"/>
    <row r="35525" ht="20" customHeight="1"/>
    <row r="35526" ht="20" customHeight="1"/>
    <row r="35527" ht="20" customHeight="1"/>
    <row r="35528" ht="20" customHeight="1"/>
    <row r="35529" ht="20" customHeight="1"/>
    <row r="35530" ht="20" customHeight="1"/>
    <row r="35531" ht="20" customHeight="1"/>
    <row r="35532" ht="20" customHeight="1"/>
    <row r="35533" ht="20" customHeight="1"/>
    <row r="35534" ht="20" customHeight="1"/>
    <row r="35535" ht="20" customHeight="1"/>
    <row r="35536" ht="20" customHeight="1"/>
    <row r="35537" ht="20" customHeight="1"/>
    <row r="35538" ht="20" customHeight="1"/>
    <row r="35539" ht="20" customHeight="1"/>
    <row r="35540" ht="20" customHeight="1"/>
    <row r="35541" ht="20" customHeight="1"/>
    <row r="35542" ht="20" customHeight="1"/>
    <row r="35543" ht="20" customHeight="1"/>
    <row r="35544" ht="20" customHeight="1"/>
    <row r="35545" ht="20" customHeight="1"/>
    <row r="35546" ht="20" customHeight="1"/>
    <row r="35547" ht="20" customHeight="1"/>
    <row r="35548" ht="20" customHeight="1"/>
    <row r="35549" ht="20" customHeight="1"/>
    <row r="35550" ht="20" customHeight="1"/>
    <row r="35551" ht="20" customHeight="1"/>
    <row r="35552" ht="20" customHeight="1"/>
    <row r="35553" ht="20" customHeight="1"/>
    <row r="35554" ht="20" customHeight="1"/>
    <row r="35555" ht="20" customHeight="1"/>
    <row r="35556" ht="20" customHeight="1"/>
    <row r="35557" ht="20" customHeight="1"/>
    <row r="35558" ht="20" customHeight="1"/>
    <row r="35559" ht="20" customHeight="1"/>
    <row r="35560" ht="20" customHeight="1"/>
    <row r="35561" ht="20" customHeight="1"/>
    <row r="35562" ht="20" customHeight="1"/>
    <row r="35563" ht="20" customHeight="1"/>
    <row r="35564" ht="20" customHeight="1"/>
    <row r="35565" ht="20" customHeight="1"/>
    <row r="35566" ht="20" customHeight="1"/>
    <row r="35567" ht="20" customHeight="1"/>
    <row r="35568" ht="20" customHeight="1"/>
    <row r="35569" ht="20" customHeight="1"/>
    <row r="35570" ht="20" customHeight="1"/>
    <row r="35571" ht="20" customHeight="1"/>
    <row r="35572" ht="20" customHeight="1"/>
    <row r="35573" ht="20" customHeight="1"/>
    <row r="35574" ht="20" customHeight="1"/>
    <row r="35575" ht="20" customHeight="1"/>
    <row r="35576" ht="20" customHeight="1"/>
    <row r="35577" ht="20" customHeight="1"/>
    <row r="35578" ht="20" customHeight="1"/>
    <row r="35579" ht="20" customHeight="1"/>
    <row r="35580" ht="20" customHeight="1"/>
    <row r="35581" ht="20" customHeight="1"/>
    <row r="35582" ht="20" customHeight="1"/>
    <row r="35583" ht="20" customHeight="1"/>
    <row r="35584" ht="20" customHeight="1"/>
    <row r="35585" ht="20" customHeight="1"/>
    <row r="35586" ht="20" customHeight="1"/>
    <row r="35587" ht="20" customHeight="1"/>
    <row r="35588" ht="20" customHeight="1"/>
    <row r="35589" ht="20" customHeight="1"/>
    <row r="35590" ht="20" customHeight="1"/>
    <row r="35591" ht="20" customHeight="1"/>
    <row r="35592" ht="20" customHeight="1"/>
    <row r="35593" ht="20" customHeight="1"/>
    <row r="35594" ht="20" customHeight="1"/>
    <row r="35595" ht="20" customHeight="1"/>
    <row r="35596" ht="20" customHeight="1"/>
    <row r="35597" ht="20" customHeight="1"/>
    <row r="35598" ht="20" customHeight="1"/>
    <row r="35599" ht="20" customHeight="1"/>
    <row r="35600" ht="20" customHeight="1"/>
    <row r="35601" ht="20" customHeight="1"/>
    <row r="35602" ht="20" customHeight="1"/>
    <row r="35603" ht="20" customHeight="1"/>
    <row r="35604" ht="20" customHeight="1"/>
    <row r="35605" ht="20" customHeight="1"/>
    <row r="35606" ht="20" customHeight="1"/>
    <row r="35607" ht="20" customHeight="1"/>
    <row r="35608" ht="20" customHeight="1"/>
    <row r="35609" ht="20" customHeight="1"/>
    <row r="35610" ht="20" customHeight="1"/>
    <row r="35611" ht="20" customHeight="1"/>
    <row r="35612" ht="20" customHeight="1"/>
    <row r="35613" ht="20" customHeight="1"/>
    <row r="35614" ht="20" customHeight="1"/>
    <row r="35615" ht="20" customHeight="1"/>
    <row r="35616" ht="20" customHeight="1"/>
    <row r="35617" ht="20" customHeight="1"/>
    <row r="35618" ht="20" customHeight="1"/>
    <row r="35619" ht="20" customHeight="1"/>
    <row r="35620" ht="20" customHeight="1"/>
    <row r="35621" ht="20" customHeight="1"/>
    <row r="35622" ht="20" customHeight="1"/>
    <row r="35623" ht="20" customHeight="1"/>
    <row r="35624" ht="20" customHeight="1"/>
    <row r="35625" ht="20" customHeight="1"/>
    <row r="35626" ht="20" customHeight="1"/>
    <row r="35627" ht="20" customHeight="1"/>
    <row r="35628" ht="20" customHeight="1"/>
    <row r="35629" ht="20" customHeight="1"/>
    <row r="35630" ht="20" customHeight="1"/>
    <row r="35631" ht="20" customHeight="1"/>
    <row r="35632" ht="20" customHeight="1"/>
    <row r="35633" ht="20" customHeight="1"/>
    <row r="35634" ht="20" customHeight="1"/>
    <row r="35635" ht="20" customHeight="1"/>
    <row r="35636" ht="20" customHeight="1"/>
    <row r="35637" ht="20" customHeight="1"/>
    <row r="35638" ht="20" customHeight="1"/>
    <row r="35639" ht="20" customHeight="1"/>
    <row r="35640" ht="20" customHeight="1"/>
    <row r="35641" ht="20" customHeight="1"/>
    <row r="35642" ht="20" customHeight="1"/>
    <row r="35643" ht="20" customHeight="1"/>
    <row r="35644" ht="20" customHeight="1"/>
    <row r="35645" ht="20" customHeight="1"/>
    <row r="35646" ht="20" customHeight="1"/>
    <row r="35647" ht="20" customHeight="1"/>
    <row r="35648" ht="20" customHeight="1"/>
    <row r="35649" ht="20" customHeight="1"/>
    <row r="35650" ht="20" customHeight="1"/>
    <row r="35651" ht="20" customHeight="1"/>
    <row r="35652" ht="20" customHeight="1"/>
    <row r="35653" ht="20" customHeight="1"/>
    <row r="35654" ht="20" customHeight="1"/>
    <row r="35655" ht="20" customHeight="1"/>
    <row r="35656" ht="20" customHeight="1"/>
    <row r="35657" ht="20" customHeight="1"/>
    <row r="35658" ht="20" customHeight="1"/>
    <row r="35659" ht="20" customHeight="1"/>
    <row r="35660" ht="20" customHeight="1"/>
    <row r="35661" ht="20" customHeight="1"/>
    <row r="35662" ht="20" customHeight="1"/>
    <row r="35663" ht="20" customHeight="1"/>
    <row r="35664" ht="20" customHeight="1"/>
    <row r="35665" ht="20" customHeight="1"/>
    <row r="35666" ht="20" customHeight="1"/>
    <row r="35667" ht="20" customHeight="1"/>
    <row r="35668" ht="20" customHeight="1"/>
    <row r="35669" ht="20" customHeight="1"/>
    <row r="35670" ht="20" customHeight="1"/>
    <row r="35671" ht="20" customHeight="1"/>
    <row r="35672" ht="20" customHeight="1"/>
    <row r="35673" ht="20" customHeight="1"/>
    <row r="35674" ht="20" customHeight="1"/>
    <row r="35675" ht="20" customHeight="1"/>
    <row r="35676" ht="20" customHeight="1"/>
    <row r="35677" ht="20" customHeight="1"/>
    <row r="35678" ht="20" customHeight="1"/>
    <row r="35679" ht="20" customHeight="1"/>
    <row r="35680" ht="20" customHeight="1"/>
    <row r="35681" ht="20" customHeight="1"/>
    <row r="35682" ht="20" customHeight="1"/>
    <row r="35683" ht="20" customHeight="1"/>
    <row r="35684" ht="20" customHeight="1"/>
    <row r="35685" ht="20" customHeight="1"/>
    <row r="35686" ht="20" customHeight="1"/>
    <row r="35687" ht="20" customHeight="1"/>
    <row r="35688" ht="20" customHeight="1"/>
    <row r="35689" ht="20" customHeight="1"/>
    <row r="35690" ht="20" customHeight="1"/>
    <row r="35691" ht="20" customHeight="1"/>
    <row r="35692" ht="20" customHeight="1"/>
    <row r="35693" ht="20" customHeight="1"/>
    <row r="35694" ht="20" customHeight="1"/>
    <row r="35695" ht="20" customHeight="1"/>
    <row r="35696" ht="20" customHeight="1"/>
    <row r="35697" ht="20" customHeight="1"/>
    <row r="35698" ht="20" customHeight="1"/>
    <row r="35699" ht="20" customHeight="1"/>
    <row r="35700" ht="20" customHeight="1"/>
    <row r="35701" ht="20" customHeight="1"/>
    <row r="35702" ht="20" customHeight="1"/>
    <row r="35703" ht="20" customHeight="1"/>
    <row r="35704" ht="20" customHeight="1"/>
    <row r="35705" ht="20" customHeight="1"/>
    <row r="35706" ht="20" customHeight="1"/>
    <row r="35707" ht="20" customHeight="1"/>
    <row r="35708" ht="20" customHeight="1"/>
    <row r="35709" ht="20" customHeight="1"/>
    <row r="35710" ht="20" customHeight="1"/>
    <row r="35711" ht="20" customHeight="1"/>
    <row r="35712" ht="20" customHeight="1"/>
    <row r="35713" ht="20" customHeight="1"/>
    <row r="35714" ht="20" customHeight="1"/>
    <row r="35715" ht="20" customHeight="1"/>
    <row r="35716" ht="20" customHeight="1"/>
    <row r="35717" ht="20" customHeight="1"/>
    <row r="35718" ht="20" customHeight="1"/>
    <row r="35719" ht="20" customHeight="1"/>
    <row r="35720" ht="20" customHeight="1"/>
    <row r="35721" ht="20" customHeight="1"/>
    <row r="35722" ht="20" customHeight="1"/>
    <row r="35723" ht="20" customHeight="1"/>
    <row r="35724" ht="20" customHeight="1"/>
    <row r="35725" ht="20" customHeight="1"/>
    <row r="35726" ht="20" customHeight="1"/>
    <row r="35727" ht="20" customHeight="1"/>
    <row r="35728" ht="20" customHeight="1"/>
    <row r="35729" ht="20" customHeight="1"/>
    <row r="35730" ht="20" customHeight="1"/>
    <row r="35731" ht="20" customHeight="1"/>
    <row r="35732" ht="20" customHeight="1"/>
    <row r="35733" ht="20" customHeight="1"/>
    <row r="35734" ht="20" customHeight="1"/>
    <row r="35735" ht="20" customHeight="1"/>
    <row r="35736" ht="20" customHeight="1"/>
    <row r="35737" ht="20" customHeight="1"/>
    <row r="35738" ht="20" customHeight="1"/>
    <row r="35739" ht="20" customHeight="1"/>
    <row r="35740" ht="20" customHeight="1"/>
    <row r="35741" ht="20" customHeight="1"/>
    <row r="35742" ht="20" customHeight="1"/>
    <row r="35743" ht="20" customHeight="1"/>
    <row r="35744" ht="20" customHeight="1"/>
    <row r="35745" ht="20" customHeight="1"/>
    <row r="35746" ht="20" customHeight="1"/>
    <row r="35747" ht="20" customHeight="1"/>
    <row r="35748" ht="20" customHeight="1"/>
    <row r="35749" ht="20" customHeight="1"/>
    <row r="35750" ht="20" customHeight="1"/>
    <row r="35751" ht="20" customHeight="1"/>
    <row r="35752" ht="20" customHeight="1"/>
    <row r="35753" ht="20" customHeight="1"/>
    <row r="35754" ht="20" customHeight="1"/>
    <row r="35755" ht="20" customHeight="1"/>
    <row r="35756" ht="20" customHeight="1"/>
    <row r="35757" ht="20" customHeight="1"/>
    <row r="35758" ht="20" customHeight="1"/>
    <row r="35759" ht="20" customHeight="1"/>
    <row r="35760" ht="20" customHeight="1"/>
    <row r="35761" ht="20" customHeight="1"/>
    <row r="35762" ht="20" customHeight="1"/>
    <row r="35763" ht="20" customHeight="1"/>
    <row r="35764" ht="20" customHeight="1"/>
    <row r="35765" ht="20" customHeight="1"/>
    <row r="35766" ht="20" customHeight="1"/>
    <row r="35767" ht="20" customHeight="1"/>
    <row r="35768" ht="20" customHeight="1"/>
    <row r="35769" ht="20" customHeight="1"/>
    <row r="35770" ht="20" customHeight="1"/>
    <row r="35771" ht="20" customHeight="1"/>
    <row r="35772" ht="20" customHeight="1"/>
    <row r="35773" ht="20" customHeight="1"/>
    <row r="35774" ht="20" customHeight="1"/>
    <row r="35775" ht="20" customHeight="1"/>
    <row r="35776" ht="20" customHeight="1"/>
    <row r="35777" ht="20" customHeight="1"/>
    <row r="35778" ht="20" customHeight="1"/>
    <row r="35779" ht="20" customHeight="1"/>
    <row r="35780" ht="20" customHeight="1"/>
    <row r="35781" ht="20" customHeight="1"/>
    <row r="35782" ht="20" customHeight="1"/>
    <row r="35783" ht="20" customHeight="1"/>
    <row r="35784" ht="20" customHeight="1"/>
    <row r="35785" ht="20" customHeight="1"/>
    <row r="35786" ht="20" customHeight="1"/>
    <row r="35787" ht="20" customHeight="1"/>
    <row r="35788" ht="20" customHeight="1"/>
    <row r="35789" ht="20" customHeight="1"/>
    <row r="35790" ht="20" customHeight="1"/>
    <row r="35791" ht="20" customHeight="1"/>
    <row r="35792" ht="20" customHeight="1"/>
    <row r="35793" ht="20" customHeight="1"/>
    <row r="35794" ht="20" customHeight="1"/>
    <row r="35795" ht="20" customHeight="1"/>
    <row r="35796" ht="20" customHeight="1"/>
    <row r="35797" ht="20" customHeight="1"/>
    <row r="35798" ht="20" customHeight="1"/>
    <row r="35799" ht="20" customHeight="1"/>
    <row r="35800" ht="20" customHeight="1"/>
    <row r="35801" ht="20" customHeight="1"/>
    <row r="35802" ht="20" customHeight="1"/>
    <row r="35803" ht="20" customHeight="1"/>
    <row r="35804" ht="20" customHeight="1"/>
    <row r="35805" ht="20" customHeight="1"/>
    <row r="35806" ht="20" customHeight="1"/>
    <row r="35807" ht="20" customHeight="1"/>
    <row r="35808" ht="20" customHeight="1"/>
    <row r="35809" ht="20" customHeight="1"/>
    <row r="35810" ht="20" customHeight="1"/>
    <row r="35811" ht="20" customHeight="1"/>
    <row r="35812" ht="20" customHeight="1"/>
    <row r="35813" ht="20" customHeight="1"/>
    <row r="35814" ht="20" customHeight="1"/>
    <row r="35815" ht="20" customHeight="1"/>
    <row r="35816" ht="20" customHeight="1"/>
    <row r="35817" ht="20" customHeight="1"/>
    <row r="35818" ht="20" customHeight="1"/>
    <row r="35819" ht="20" customHeight="1"/>
    <row r="35820" ht="20" customHeight="1"/>
    <row r="35821" ht="20" customHeight="1"/>
    <row r="35822" ht="20" customHeight="1"/>
    <row r="35823" ht="20" customHeight="1"/>
    <row r="35824" ht="20" customHeight="1"/>
    <row r="35825" ht="20" customHeight="1"/>
    <row r="35826" ht="20" customHeight="1"/>
    <row r="35827" ht="20" customHeight="1"/>
    <row r="35828" ht="20" customHeight="1"/>
    <row r="35829" ht="20" customHeight="1"/>
    <row r="35830" ht="20" customHeight="1"/>
    <row r="35831" ht="20" customHeight="1"/>
    <row r="35832" ht="20" customHeight="1"/>
    <row r="35833" ht="20" customHeight="1"/>
    <row r="35834" ht="20" customHeight="1"/>
    <row r="35835" ht="20" customHeight="1"/>
    <row r="35836" ht="20" customHeight="1"/>
    <row r="35837" ht="20" customHeight="1"/>
    <row r="35838" ht="20" customHeight="1"/>
    <row r="35839" ht="20" customHeight="1"/>
    <row r="35840" ht="20" customHeight="1"/>
    <row r="35841" ht="20" customHeight="1"/>
    <row r="35842" ht="20" customHeight="1"/>
    <row r="35843" ht="20" customHeight="1"/>
    <row r="35844" ht="20" customHeight="1"/>
    <row r="35845" ht="20" customHeight="1"/>
    <row r="35846" ht="20" customHeight="1"/>
    <row r="35847" ht="20" customHeight="1"/>
    <row r="35848" ht="20" customHeight="1"/>
    <row r="35849" ht="20" customHeight="1"/>
    <row r="35850" ht="20" customHeight="1"/>
    <row r="35851" ht="20" customHeight="1"/>
    <row r="35852" ht="20" customHeight="1"/>
    <row r="35853" ht="20" customHeight="1"/>
    <row r="35854" ht="20" customHeight="1"/>
    <row r="35855" ht="20" customHeight="1"/>
    <row r="35856" ht="20" customHeight="1"/>
    <row r="35857" ht="20" customHeight="1"/>
    <row r="35858" ht="20" customHeight="1"/>
    <row r="35859" ht="20" customHeight="1"/>
    <row r="35860" ht="20" customHeight="1"/>
    <row r="35861" ht="20" customHeight="1"/>
    <row r="35862" ht="20" customHeight="1"/>
    <row r="35863" ht="20" customHeight="1"/>
    <row r="35864" ht="20" customHeight="1"/>
    <row r="35865" ht="20" customHeight="1"/>
    <row r="35866" ht="20" customHeight="1"/>
    <row r="35867" ht="20" customHeight="1"/>
    <row r="35868" ht="20" customHeight="1"/>
    <row r="35869" ht="20" customHeight="1"/>
    <row r="35870" ht="20" customHeight="1"/>
    <row r="35871" ht="20" customHeight="1"/>
    <row r="35872" ht="20" customHeight="1"/>
    <row r="35873" ht="20" customHeight="1"/>
    <row r="35874" ht="20" customHeight="1"/>
    <row r="35875" ht="20" customHeight="1"/>
    <row r="35876" ht="20" customHeight="1"/>
    <row r="35877" ht="20" customHeight="1"/>
    <row r="35878" ht="20" customHeight="1"/>
    <row r="35879" ht="20" customHeight="1"/>
    <row r="35880" ht="20" customHeight="1"/>
    <row r="35881" ht="20" customHeight="1"/>
    <row r="35882" ht="20" customHeight="1"/>
    <row r="35883" ht="20" customHeight="1"/>
    <row r="35884" ht="20" customHeight="1"/>
    <row r="35885" ht="20" customHeight="1"/>
    <row r="35886" ht="20" customHeight="1"/>
    <row r="35887" ht="20" customHeight="1"/>
    <row r="35888" ht="20" customHeight="1"/>
    <row r="35889" ht="20" customHeight="1"/>
    <row r="35890" ht="20" customHeight="1"/>
    <row r="35891" ht="20" customHeight="1"/>
    <row r="35892" ht="20" customHeight="1"/>
    <row r="35893" ht="20" customHeight="1"/>
    <row r="35894" ht="20" customHeight="1"/>
    <row r="35895" ht="20" customHeight="1"/>
    <row r="35896" ht="20" customHeight="1"/>
    <row r="35897" ht="20" customHeight="1"/>
    <row r="35898" ht="20" customHeight="1"/>
    <row r="35899" ht="20" customHeight="1"/>
    <row r="35900" ht="20" customHeight="1"/>
    <row r="35901" ht="20" customHeight="1"/>
    <row r="35902" ht="20" customHeight="1"/>
    <row r="35903" ht="20" customHeight="1"/>
    <row r="35904" ht="20" customHeight="1"/>
    <row r="35905" ht="20" customHeight="1"/>
    <row r="35906" ht="20" customHeight="1"/>
    <row r="35907" ht="20" customHeight="1"/>
    <row r="35908" ht="20" customHeight="1"/>
    <row r="35909" ht="20" customHeight="1"/>
    <row r="35910" ht="20" customHeight="1"/>
    <row r="35911" ht="20" customHeight="1"/>
    <row r="35912" ht="20" customHeight="1"/>
    <row r="35913" ht="20" customHeight="1"/>
    <row r="35914" ht="20" customHeight="1"/>
    <row r="35915" ht="20" customHeight="1"/>
    <row r="35916" ht="20" customHeight="1"/>
    <row r="35917" ht="20" customHeight="1"/>
    <row r="35918" ht="20" customHeight="1"/>
    <row r="35919" ht="20" customHeight="1"/>
    <row r="35920" ht="20" customHeight="1"/>
    <row r="35921" ht="20" customHeight="1"/>
    <row r="35922" ht="20" customHeight="1"/>
    <row r="35923" ht="20" customHeight="1"/>
    <row r="35924" ht="20" customHeight="1"/>
    <row r="35925" ht="20" customHeight="1"/>
    <row r="35926" ht="20" customHeight="1"/>
    <row r="35927" ht="20" customHeight="1"/>
    <row r="35928" ht="20" customHeight="1"/>
    <row r="35929" ht="20" customHeight="1"/>
    <row r="35930" ht="20" customHeight="1"/>
    <row r="35931" ht="20" customHeight="1"/>
    <row r="35932" ht="20" customHeight="1"/>
    <row r="35933" ht="20" customHeight="1"/>
    <row r="35934" ht="20" customHeight="1"/>
    <row r="35935" ht="20" customHeight="1"/>
    <row r="35936" ht="20" customHeight="1"/>
    <row r="35937" ht="20" customHeight="1"/>
    <row r="35938" ht="20" customHeight="1"/>
    <row r="35939" ht="20" customHeight="1"/>
    <row r="35940" ht="20" customHeight="1"/>
    <row r="35941" ht="20" customHeight="1"/>
    <row r="35942" ht="20" customHeight="1"/>
    <row r="35943" ht="20" customHeight="1"/>
    <row r="35944" ht="20" customHeight="1"/>
    <row r="35945" ht="20" customHeight="1"/>
    <row r="35946" ht="20" customHeight="1"/>
    <row r="35947" ht="20" customHeight="1"/>
    <row r="35948" ht="20" customHeight="1"/>
    <row r="35949" ht="20" customHeight="1"/>
    <row r="35950" ht="20" customHeight="1"/>
    <row r="35951" ht="20" customHeight="1"/>
    <row r="35952" ht="20" customHeight="1"/>
    <row r="35953" ht="20" customHeight="1"/>
    <row r="35954" ht="20" customHeight="1"/>
    <row r="35955" ht="20" customHeight="1"/>
    <row r="35956" ht="20" customHeight="1"/>
    <row r="35957" ht="20" customHeight="1"/>
    <row r="35958" ht="20" customHeight="1"/>
    <row r="35959" ht="20" customHeight="1"/>
    <row r="35960" ht="20" customHeight="1"/>
    <row r="35961" ht="20" customHeight="1"/>
    <row r="35962" ht="20" customHeight="1"/>
    <row r="35963" ht="20" customHeight="1"/>
    <row r="35964" ht="20" customHeight="1"/>
    <row r="35965" ht="20" customHeight="1"/>
    <row r="35966" ht="20" customHeight="1"/>
    <row r="35967" ht="20" customHeight="1"/>
    <row r="35968" ht="20" customHeight="1"/>
    <row r="35969" ht="20" customHeight="1"/>
    <row r="35970" ht="20" customHeight="1"/>
    <row r="35971" ht="20" customHeight="1"/>
    <row r="35972" ht="20" customHeight="1"/>
    <row r="35973" ht="20" customHeight="1"/>
    <row r="35974" ht="20" customHeight="1"/>
    <row r="35975" ht="20" customHeight="1"/>
    <row r="35976" ht="20" customHeight="1"/>
    <row r="35977" ht="20" customHeight="1"/>
    <row r="35978" ht="20" customHeight="1"/>
    <row r="35979" ht="20" customHeight="1"/>
    <row r="35980" ht="20" customHeight="1"/>
    <row r="35981" ht="20" customHeight="1"/>
    <row r="35982" ht="20" customHeight="1"/>
    <row r="35983" ht="20" customHeight="1"/>
    <row r="35984" ht="20" customHeight="1"/>
    <row r="35985" ht="20" customHeight="1"/>
    <row r="35986" ht="20" customHeight="1"/>
    <row r="35987" ht="20" customHeight="1"/>
    <row r="35988" ht="20" customHeight="1"/>
    <row r="35989" ht="20" customHeight="1"/>
    <row r="35990" ht="20" customHeight="1"/>
    <row r="35991" ht="20" customHeight="1"/>
    <row r="35992" ht="20" customHeight="1"/>
    <row r="35993" ht="20" customHeight="1"/>
    <row r="35994" ht="20" customHeight="1"/>
    <row r="35995" ht="20" customHeight="1"/>
    <row r="35996" ht="20" customHeight="1"/>
    <row r="35997" ht="20" customHeight="1"/>
    <row r="35998" ht="20" customHeight="1"/>
    <row r="35999" ht="20" customHeight="1"/>
    <row r="36000" ht="20" customHeight="1"/>
    <row r="36001" ht="20" customHeight="1"/>
    <row r="36002" ht="20" customHeight="1"/>
    <row r="36003" ht="20" customHeight="1"/>
    <row r="36004" ht="20" customHeight="1"/>
    <row r="36005" ht="20" customHeight="1"/>
    <row r="36006" ht="20" customHeight="1"/>
    <row r="36007" ht="20" customHeight="1"/>
    <row r="36008" ht="20" customHeight="1"/>
    <row r="36009" ht="20" customHeight="1"/>
    <row r="36010" ht="20" customHeight="1"/>
    <row r="36011" ht="20" customHeight="1"/>
    <row r="36012" ht="20" customHeight="1"/>
    <row r="36013" ht="20" customHeight="1"/>
    <row r="36014" ht="20" customHeight="1"/>
    <row r="36015" ht="20" customHeight="1"/>
    <row r="36016" ht="20" customHeight="1"/>
    <row r="36017" ht="20" customHeight="1"/>
    <row r="36018" ht="20" customHeight="1"/>
    <row r="36019" ht="20" customHeight="1"/>
    <row r="36020" ht="20" customHeight="1"/>
    <row r="36021" ht="20" customHeight="1"/>
    <row r="36022" ht="20" customHeight="1"/>
    <row r="36023" ht="20" customHeight="1"/>
    <row r="36024" ht="20" customHeight="1"/>
    <row r="36025" ht="20" customHeight="1"/>
    <row r="36026" ht="20" customHeight="1"/>
    <row r="36027" ht="20" customHeight="1"/>
    <row r="36028" ht="20" customHeight="1"/>
    <row r="36029" ht="20" customHeight="1"/>
    <row r="36030" ht="20" customHeight="1"/>
    <row r="36031" ht="20" customHeight="1"/>
    <row r="36032" ht="20" customHeight="1"/>
    <row r="36033" ht="20" customHeight="1"/>
    <row r="36034" ht="20" customHeight="1"/>
    <row r="36035" ht="20" customHeight="1"/>
    <row r="36036" ht="20" customHeight="1"/>
    <row r="36037" ht="20" customHeight="1"/>
    <row r="36038" ht="20" customHeight="1"/>
    <row r="36039" ht="20" customHeight="1"/>
    <row r="36040" ht="20" customHeight="1"/>
    <row r="36041" ht="20" customHeight="1"/>
    <row r="36042" ht="20" customHeight="1"/>
    <row r="36043" ht="20" customHeight="1"/>
    <row r="36044" ht="20" customHeight="1"/>
    <row r="36045" ht="20" customHeight="1"/>
    <row r="36046" ht="20" customHeight="1"/>
    <row r="36047" ht="20" customHeight="1"/>
    <row r="36048" ht="20" customHeight="1"/>
    <row r="36049" ht="20" customHeight="1"/>
    <row r="36050" ht="20" customHeight="1"/>
    <row r="36051" ht="20" customHeight="1"/>
    <row r="36052" ht="20" customHeight="1"/>
    <row r="36053" ht="20" customHeight="1"/>
    <row r="36054" ht="20" customHeight="1"/>
    <row r="36055" ht="20" customHeight="1"/>
    <row r="36056" ht="20" customHeight="1"/>
    <row r="36057" ht="20" customHeight="1"/>
    <row r="36058" ht="20" customHeight="1"/>
    <row r="36059" ht="20" customHeight="1"/>
    <row r="36060" ht="20" customHeight="1"/>
    <row r="36061" ht="20" customHeight="1"/>
    <row r="36062" ht="20" customHeight="1"/>
    <row r="36063" ht="20" customHeight="1"/>
    <row r="36064" ht="20" customHeight="1"/>
    <row r="36065" ht="20" customHeight="1"/>
    <row r="36066" ht="20" customHeight="1"/>
    <row r="36067" ht="20" customHeight="1"/>
    <row r="36068" ht="20" customHeight="1"/>
    <row r="36069" ht="20" customHeight="1"/>
    <row r="36070" ht="20" customHeight="1"/>
    <row r="36071" ht="20" customHeight="1"/>
    <row r="36072" ht="20" customHeight="1"/>
    <row r="36073" ht="20" customHeight="1"/>
    <row r="36074" ht="20" customHeight="1"/>
    <row r="36075" ht="20" customHeight="1"/>
    <row r="36076" ht="20" customHeight="1"/>
    <row r="36077" ht="20" customHeight="1"/>
    <row r="36078" ht="20" customHeight="1"/>
    <row r="36079" ht="20" customHeight="1"/>
    <row r="36080" ht="20" customHeight="1"/>
    <row r="36081" ht="20" customHeight="1"/>
    <row r="36082" ht="20" customHeight="1"/>
    <row r="36083" ht="20" customHeight="1"/>
    <row r="36084" ht="20" customHeight="1"/>
    <row r="36085" ht="20" customHeight="1"/>
    <row r="36086" ht="20" customHeight="1"/>
    <row r="36087" ht="20" customHeight="1"/>
    <row r="36088" ht="20" customHeight="1"/>
    <row r="36089" ht="20" customHeight="1"/>
    <row r="36090" ht="20" customHeight="1"/>
    <row r="36091" ht="20" customHeight="1"/>
    <row r="36092" ht="20" customHeight="1"/>
    <row r="36093" ht="20" customHeight="1"/>
    <row r="36094" ht="20" customHeight="1"/>
    <row r="36095" ht="20" customHeight="1"/>
    <row r="36096" ht="20" customHeight="1"/>
    <row r="36097" ht="20" customHeight="1"/>
    <row r="36098" ht="20" customHeight="1"/>
    <row r="36099" ht="20" customHeight="1"/>
    <row r="36100" ht="20" customHeight="1"/>
    <row r="36101" ht="20" customHeight="1"/>
    <row r="36102" ht="20" customHeight="1"/>
    <row r="36103" ht="20" customHeight="1"/>
    <row r="36104" ht="20" customHeight="1"/>
    <row r="36105" ht="20" customHeight="1"/>
    <row r="36106" ht="20" customHeight="1"/>
    <row r="36107" ht="20" customHeight="1"/>
    <row r="36108" ht="20" customHeight="1"/>
    <row r="36109" ht="20" customHeight="1"/>
    <row r="36110" ht="20" customHeight="1"/>
    <row r="36111" ht="20" customHeight="1"/>
    <row r="36112" ht="20" customHeight="1"/>
    <row r="36113" ht="20" customHeight="1"/>
    <row r="36114" ht="20" customHeight="1"/>
    <row r="36115" ht="20" customHeight="1"/>
    <row r="36116" ht="20" customHeight="1"/>
    <row r="36117" ht="20" customHeight="1"/>
    <row r="36118" ht="20" customHeight="1"/>
    <row r="36119" ht="20" customHeight="1"/>
    <row r="36120" ht="20" customHeight="1"/>
    <row r="36121" ht="20" customHeight="1"/>
    <row r="36122" ht="20" customHeight="1"/>
    <row r="36123" ht="20" customHeight="1"/>
    <row r="36124" ht="20" customHeight="1"/>
    <row r="36125" ht="20" customHeight="1"/>
    <row r="36126" ht="20" customHeight="1"/>
    <row r="36127" ht="20" customHeight="1"/>
    <row r="36128" ht="20" customHeight="1"/>
    <row r="36129" ht="20" customHeight="1"/>
    <row r="36130" ht="20" customHeight="1"/>
    <row r="36131" ht="20" customHeight="1"/>
    <row r="36132" ht="20" customHeight="1"/>
    <row r="36133" ht="20" customHeight="1"/>
    <row r="36134" ht="20" customHeight="1"/>
    <row r="36135" ht="20" customHeight="1"/>
    <row r="36136" ht="20" customHeight="1"/>
    <row r="36137" ht="20" customHeight="1"/>
    <row r="36138" ht="20" customHeight="1"/>
    <row r="36139" ht="20" customHeight="1"/>
    <row r="36140" ht="20" customHeight="1"/>
    <row r="36141" ht="20" customHeight="1"/>
    <row r="36142" ht="20" customHeight="1"/>
    <row r="36143" ht="20" customHeight="1"/>
    <row r="36144" ht="20" customHeight="1"/>
    <row r="36145" ht="20" customHeight="1"/>
    <row r="36146" ht="20" customHeight="1"/>
    <row r="36147" ht="20" customHeight="1"/>
    <row r="36148" ht="20" customHeight="1"/>
    <row r="36149" ht="20" customHeight="1"/>
    <row r="36150" ht="20" customHeight="1"/>
    <row r="36151" ht="20" customHeight="1"/>
    <row r="36152" ht="20" customHeight="1"/>
    <row r="36153" ht="20" customHeight="1"/>
    <row r="36154" ht="20" customHeight="1"/>
    <row r="36155" ht="20" customHeight="1"/>
    <row r="36156" ht="20" customHeight="1"/>
    <row r="36157" ht="20" customHeight="1"/>
    <row r="36158" ht="20" customHeight="1"/>
    <row r="36159" ht="20" customHeight="1"/>
    <row r="36160" ht="20" customHeight="1"/>
    <row r="36161" ht="20" customHeight="1"/>
    <row r="36162" ht="20" customHeight="1"/>
    <row r="36163" ht="20" customHeight="1"/>
    <row r="36164" ht="20" customHeight="1"/>
    <row r="36165" ht="20" customHeight="1"/>
    <row r="36166" ht="20" customHeight="1"/>
    <row r="36167" ht="20" customHeight="1"/>
    <row r="36168" ht="20" customHeight="1"/>
    <row r="36169" ht="20" customHeight="1"/>
    <row r="36170" ht="20" customHeight="1"/>
    <row r="36171" ht="20" customHeight="1"/>
    <row r="36172" ht="20" customHeight="1"/>
    <row r="36173" ht="20" customHeight="1"/>
    <row r="36174" ht="20" customHeight="1"/>
    <row r="36175" ht="20" customHeight="1"/>
    <row r="36176" ht="20" customHeight="1"/>
    <row r="36177" ht="20" customHeight="1"/>
    <row r="36178" ht="20" customHeight="1"/>
    <row r="36179" ht="20" customHeight="1"/>
    <row r="36180" ht="20" customHeight="1"/>
    <row r="36181" ht="20" customHeight="1"/>
    <row r="36182" ht="20" customHeight="1"/>
    <row r="36183" ht="20" customHeight="1"/>
    <row r="36184" ht="20" customHeight="1"/>
    <row r="36185" ht="20" customHeight="1"/>
    <row r="36186" ht="20" customHeight="1"/>
    <row r="36187" ht="20" customHeight="1"/>
    <row r="36188" ht="20" customHeight="1"/>
    <row r="36189" ht="20" customHeight="1"/>
    <row r="36190" ht="20" customHeight="1"/>
    <row r="36191" ht="20" customHeight="1"/>
    <row r="36192" ht="20" customHeight="1"/>
    <row r="36193" ht="20" customHeight="1"/>
    <row r="36194" ht="20" customHeight="1"/>
    <row r="36195" ht="20" customHeight="1"/>
    <row r="36196" ht="20" customHeight="1"/>
    <row r="36197" ht="20" customHeight="1"/>
    <row r="36198" ht="20" customHeight="1"/>
    <row r="36199" ht="20" customHeight="1"/>
    <row r="36200" ht="20" customHeight="1"/>
    <row r="36201" ht="20" customHeight="1"/>
    <row r="36202" ht="20" customHeight="1"/>
    <row r="36203" ht="20" customHeight="1"/>
    <row r="36204" ht="20" customHeight="1"/>
    <row r="36205" ht="20" customHeight="1"/>
    <row r="36206" ht="20" customHeight="1"/>
    <row r="36207" ht="20" customHeight="1"/>
    <row r="36208" ht="20" customHeight="1"/>
    <row r="36209" ht="20" customHeight="1"/>
    <row r="36210" ht="20" customHeight="1"/>
    <row r="36211" ht="20" customHeight="1"/>
    <row r="36212" ht="20" customHeight="1"/>
    <row r="36213" ht="20" customHeight="1"/>
    <row r="36214" ht="20" customHeight="1"/>
    <row r="36215" ht="20" customHeight="1"/>
    <row r="36216" ht="20" customHeight="1"/>
    <row r="36217" ht="20" customHeight="1"/>
    <row r="36218" ht="20" customHeight="1"/>
    <row r="36219" ht="20" customHeight="1"/>
    <row r="36220" ht="20" customHeight="1"/>
    <row r="36221" ht="20" customHeight="1"/>
    <row r="36222" ht="20" customHeight="1"/>
    <row r="36223" ht="20" customHeight="1"/>
    <row r="36224" ht="20" customHeight="1"/>
    <row r="36225" ht="20" customHeight="1"/>
    <row r="36226" ht="20" customHeight="1"/>
    <row r="36227" ht="20" customHeight="1"/>
    <row r="36228" ht="20" customHeight="1"/>
    <row r="36229" ht="20" customHeight="1"/>
    <row r="36230" ht="20" customHeight="1"/>
    <row r="36231" ht="20" customHeight="1"/>
    <row r="36232" ht="20" customHeight="1"/>
    <row r="36233" ht="20" customHeight="1"/>
    <row r="36234" ht="20" customHeight="1"/>
    <row r="36235" ht="20" customHeight="1"/>
    <row r="36236" ht="20" customHeight="1"/>
    <row r="36237" ht="20" customHeight="1"/>
    <row r="36238" ht="20" customHeight="1"/>
    <row r="36239" ht="20" customHeight="1"/>
    <row r="36240" ht="20" customHeight="1"/>
    <row r="36241" ht="20" customHeight="1"/>
    <row r="36242" ht="20" customHeight="1"/>
    <row r="36243" ht="20" customHeight="1"/>
    <row r="36244" ht="20" customHeight="1"/>
    <row r="36245" ht="20" customHeight="1"/>
    <row r="36246" ht="20" customHeight="1"/>
    <row r="36247" ht="20" customHeight="1"/>
    <row r="36248" ht="20" customHeight="1"/>
    <row r="36249" ht="20" customHeight="1"/>
    <row r="36250" ht="20" customHeight="1"/>
    <row r="36251" ht="20" customHeight="1"/>
    <row r="36252" ht="20" customHeight="1"/>
    <row r="36253" ht="20" customHeight="1"/>
    <row r="36254" ht="20" customHeight="1"/>
    <row r="36255" ht="20" customHeight="1"/>
    <row r="36256" ht="20" customHeight="1"/>
    <row r="36257" ht="20" customHeight="1"/>
    <row r="36258" ht="20" customHeight="1"/>
    <row r="36259" ht="20" customHeight="1"/>
    <row r="36260" ht="20" customHeight="1"/>
    <row r="36261" ht="20" customHeight="1"/>
    <row r="36262" ht="20" customHeight="1"/>
    <row r="36263" ht="20" customHeight="1"/>
    <row r="36264" ht="20" customHeight="1"/>
    <row r="36265" ht="20" customHeight="1"/>
    <row r="36266" ht="20" customHeight="1"/>
    <row r="36267" ht="20" customHeight="1"/>
    <row r="36268" ht="20" customHeight="1"/>
    <row r="36269" ht="20" customHeight="1"/>
    <row r="36270" ht="20" customHeight="1"/>
    <row r="36271" ht="20" customHeight="1"/>
    <row r="36272" ht="20" customHeight="1"/>
    <row r="36273" ht="20" customHeight="1"/>
    <row r="36274" ht="20" customHeight="1"/>
    <row r="36275" ht="20" customHeight="1"/>
    <row r="36276" ht="20" customHeight="1"/>
    <row r="36277" ht="20" customHeight="1"/>
    <row r="36278" ht="20" customHeight="1"/>
    <row r="36279" ht="20" customHeight="1"/>
    <row r="36280" ht="20" customHeight="1"/>
    <row r="36281" ht="20" customHeight="1"/>
    <row r="36282" ht="20" customHeight="1"/>
    <row r="36283" ht="20" customHeight="1"/>
    <row r="36284" ht="20" customHeight="1"/>
    <row r="36285" ht="20" customHeight="1"/>
    <row r="36286" ht="20" customHeight="1"/>
    <row r="36287" ht="20" customHeight="1"/>
    <row r="36288" ht="20" customHeight="1"/>
    <row r="36289" ht="20" customHeight="1"/>
    <row r="36290" ht="20" customHeight="1"/>
    <row r="36291" ht="20" customHeight="1"/>
    <row r="36292" ht="20" customHeight="1"/>
    <row r="36293" ht="20" customHeight="1"/>
    <row r="36294" ht="20" customHeight="1"/>
    <row r="36295" ht="20" customHeight="1"/>
    <row r="36296" ht="20" customHeight="1"/>
    <row r="36297" ht="20" customHeight="1"/>
    <row r="36298" ht="20" customHeight="1"/>
    <row r="36299" ht="20" customHeight="1"/>
    <row r="36300" ht="20" customHeight="1"/>
    <row r="36301" ht="20" customHeight="1"/>
    <row r="36302" ht="20" customHeight="1"/>
    <row r="36303" ht="20" customHeight="1"/>
    <row r="36304" ht="20" customHeight="1"/>
    <row r="36305" ht="20" customHeight="1"/>
    <row r="36306" ht="20" customHeight="1"/>
    <row r="36307" ht="20" customHeight="1"/>
    <row r="36308" ht="20" customHeight="1"/>
    <row r="36309" ht="20" customHeight="1"/>
    <row r="36310" ht="20" customHeight="1"/>
    <row r="36311" ht="20" customHeight="1"/>
    <row r="36312" ht="20" customHeight="1"/>
    <row r="36313" ht="20" customHeight="1"/>
    <row r="36314" ht="20" customHeight="1"/>
    <row r="36315" ht="20" customHeight="1"/>
    <row r="36316" ht="20" customHeight="1"/>
    <row r="36317" ht="20" customHeight="1"/>
    <row r="36318" ht="20" customHeight="1"/>
    <row r="36319" ht="20" customHeight="1"/>
    <row r="36320" ht="20" customHeight="1"/>
    <row r="36321" ht="20" customHeight="1"/>
    <row r="36322" ht="20" customHeight="1"/>
    <row r="36323" ht="20" customHeight="1"/>
    <row r="36324" ht="20" customHeight="1"/>
    <row r="36325" ht="20" customHeight="1"/>
    <row r="36326" ht="20" customHeight="1"/>
    <row r="36327" ht="20" customHeight="1"/>
    <row r="36328" ht="20" customHeight="1"/>
    <row r="36329" ht="20" customHeight="1"/>
    <row r="36330" ht="20" customHeight="1"/>
    <row r="36331" ht="20" customHeight="1"/>
    <row r="36332" ht="20" customHeight="1"/>
    <row r="36333" ht="20" customHeight="1"/>
    <row r="36334" ht="20" customHeight="1"/>
    <row r="36335" ht="20" customHeight="1"/>
    <row r="36336" ht="20" customHeight="1"/>
    <row r="36337" ht="20" customHeight="1"/>
    <row r="36338" ht="20" customHeight="1"/>
    <row r="36339" ht="20" customHeight="1"/>
    <row r="36340" ht="20" customHeight="1"/>
    <row r="36341" ht="20" customHeight="1"/>
    <row r="36342" ht="20" customHeight="1"/>
    <row r="36343" ht="20" customHeight="1"/>
    <row r="36344" ht="20" customHeight="1"/>
    <row r="36345" ht="20" customHeight="1"/>
    <row r="36346" ht="20" customHeight="1"/>
    <row r="36347" ht="20" customHeight="1"/>
    <row r="36348" ht="20" customHeight="1"/>
    <row r="36349" ht="20" customHeight="1"/>
    <row r="36350" ht="20" customHeight="1"/>
    <row r="36351" ht="20" customHeight="1"/>
    <row r="36352" ht="20" customHeight="1"/>
    <row r="36353" ht="20" customHeight="1"/>
    <row r="36354" ht="20" customHeight="1"/>
    <row r="36355" ht="20" customHeight="1"/>
    <row r="36356" ht="20" customHeight="1"/>
    <row r="36357" ht="20" customHeight="1"/>
    <row r="36358" ht="20" customHeight="1"/>
    <row r="36359" ht="20" customHeight="1"/>
    <row r="36360" ht="20" customHeight="1"/>
    <row r="36361" ht="20" customHeight="1"/>
    <row r="36362" ht="20" customHeight="1"/>
    <row r="36363" ht="20" customHeight="1"/>
    <row r="36364" ht="20" customHeight="1"/>
    <row r="36365" ht="20" customHeight="1"/>
    <row r="36366" ht="20" customHeight="1"/>
    <row r="36367" ht="20" customHeight="1"/>
    <row r="36368" ht="20" customHeight="1"/>
    <row r="36369" ht="20" customHeight="1"/>
    <row r="36370" ht="20" customHeight="1"/>
    <row r="36371" ht="20" customHeight="1"/>
    <row r="36372" ht="20" customHeight="1"/>
    <row r="36373" ht="20" customHeight="1"/>
    <row r="36374" ht="20" customHeight="1"/>
    <row r="36375" ht="20" customHeight="1"/>
    <row r="36376" ht="20" customHeight="1"/>
    <row r="36377" ht="20" customHeight="1"/>
    <row r="36378" ht="20" customHeight="1"/>
    <row r="36379" ht="20" customHeight="1"/>
    <row r="36380" ht="20" customHeight="1"/>
    <row r="36381" ht="20" customHeight="1"/>
    <row r="36382" ht="20" customHeight="1"/>
    <row r="36383" ht="20" customHeight="1"/>
    <row r="36384" ht="20" customHeight="1"/>
    <row r="36385" ht="20" customHeight="1"/>
    <row r="36386" ht="20" customHeight="1"/>
    <row r="36387" ht="20" customHeight="1"/>
    <row r="36388" ht="20" customHeight="1"/>
    <row r="36389" ht="20" customHeight="1"/>
    <row r="36390" ht="20" customHeight="1"/>
    <row r="36391" ht="20" customHeight="1"/>
    <row r="36392" ht="20" customHeight="1"/>
    <row r="36393" ht="20" customHeight="1"/>
    <row r="36394" ht="20" customHeight="1"/>
    <row r="36395" ht="20" customHeight="1"/>
    <row r="36396" ht="20" customHeight="1"/>
    <row r="36397" ht="20" customHeight="1"/>
    <row r="36398" ht="20" customHeight="1"/>
    <row r="36399" ht="20" customHeight="1"/>
    <row r="36400" ht="20" customHeight="1"/>
    <row r="36401" ht="20" customHeight="1"/>
    <row r="36402" ht="20" customHeight="1"/>
    <row r="36403" ht="20" customHeight="1"/>
    <row r="36404" ht="20" customHeight="1"/>
    <row r="36405" ht="20" customHeight="1"/>
    <row r="36406" ht="20" customHeight="1"/>
    <row r="36407" ht="20" customHeight="1"/>
    <row r="36408" ht="20" customHeight="1"/>
    <row r="36409" ht="20" customHeight="1"/>
    <row r="36410" ht="20" customHeight="1"/>
    <row r="36411" ht="20" customHeight="1"/>
    <row r="36412" ht="20" customHeight="1"/>
    <row r="36413" ht="20" customHeight="1"/>
    <row r="36414" ht="20" customHeight="1"/>
    <row r="36415" ht="20" customHeight="1"/>
    <row r="36416" ht="20" customHeight="1"/>
    <row r="36417" ht="20" customHeight="1"/>
    <row r="36418" ht="20" customHeight="1"/>
    <row r="36419" ht="20" customHeight="1"/>
    <row r="36420" ht="20" customHeight="1"/>
    <row r="36421" ht="20" customHeight="1"/>
    <row r="36422" ht="20" customHeight="1"/>
    <row r="36423" ht="20" customHeight="1"/>
    <row r="36424" ht="20" customHeight="1"/>
    <row r="36425" ht="20" customHeight="1"/>
    <row r="36426" ht="20" customHeight="1"/>
    <row r="36427" ht="20" customHeight="1"/>
    <row r="36428" ht="20" customHeight="1"/>
    <row r="36429" ht="20" customHeight="1"/>
    <row r="36430" ht="20" customHeight="1"/>
    <row r="36431" ht="20" customHeight="1"/>
    <row r="36432" ht="20" customHeight="1"/>
    <row r="36433" ht="20" customHeight="1"/>
    <row r="36434" ht="20" customHeight="1"/>
    <row r="36435" ht="20" customHeight="1"/>
    <row r="36436" ht="20" customHeight="1"/>
    <row r="36437" ht="20" customHeight="1"/>
    <row r="36438" ht="20" customHeight="1"/>
    <row r="36439" ht="20" customHeight="1"/>
    <row r="36440" ht="20" customHeight="1"/>
    <row r="36441" ht="20" customHeight="1"/>
    <row r="36442" ht="20" customHeight="1"/>
    <row r="36443" ht="20" customHeight="1"/>
    <row r="36444" ht="20" customHeight="1"/>
    <row r="36445" ht="20" customHeight="1"/>
    <row r="36446" ht="20" customHeight="1"/>
    <row r="36447" ht="20" customHeight="1"/>
    <row r="36448" ht="20" customHeight="1"/>
    <row r="36449" ht="20" customHeight="1"/>
    <row r="36450" ht="20" customHeight="1"/>
    <row r="36451" ht="20" customHeight="1"/>
    <row r="36452" ht="20" customHeight="1"/>
    <row r="36453" ht="20" customHeight="1"/>
    <row r="36454" ht="20" customHeight="1"/>
    <row r="36455" ht="20" customHeight="1"/>
    <row r="36456" ht="20" customHeight="1"/>
    <row r="36457" ht="20" customHeight="1"/>
    <row r="36458" ht="20" customHeight="1"/>
    <row r="36459" ht="20" customHeight="1"/>
    <row r="36460" ht="20" customHeight="1"/>
    <row r="36461" ht="20" customHeight="1"/>
    <row r="36462" ht="20" customHeight="1"/>
    <row r="36463" ht="20" customHeight="1"/>
    <row r="36464" ht="20" customHeight="1"/>
    <row r="36465" ht="20" customHeight="1"/>
    <row r="36466" ht="20" customHeight="1"/>
    <row r="36467" ht="20" customHeight="1"/>
    <row r="36468" ht="20" customHeight="1"/>
    <row r="36469" ht="20" customHeight="1"/>
    <row r="36470" ht="20" customHeight="1"/>
    <row r="36471" ht="20" customHeight="1"/>
    <row r="36472" ht="20" customHeight="1"/>
    <row r="36473" ht="20" customHeight="1"/>
    <row r="36474" ht="20" customHeight="1"/>
    <row r="36475" ht="20" customHeight="1"/>
    <row r="36476" ht="20" customHeight="1"/>
    <row r="36477" ht="20" customHeight="1"/>
    <row r="36478" ht="20" customHeight="1"/>
    <row r="36479" ht="20" customHeight="1"/>
    <row r="36480" ht="20" customHeight="1"/>
    <row r="36481" ht="20" customHeight="1"/>
    <row r="36482" ht="20" customHeight="1"/>
    <row r="36483" ht="20" customHeight="1"/>
    <row r="36484" ht="20" customHeight="1"/>
    <row r="36485" ht="20" customHeight="1"/>
    <row r="36486" ht="20" customHeight="1"/>
    <row r="36487" ht="20" customHeight="1"/>
    <row r="36488" ht="20" customHeight="1"/>
    <row r="36489" ht="20" customHeight="1"/>
    <row r="36490" ht="20" customHeight="1"/>
    <row r="36491" ht="20" customHeight="1"/>
    <row r="36492" ht="20" customHeight="1"/>
    <row r="36493" ht="20" customHeight="1"/>
    <row r="36494" ht="20" customHeight="1"/>
    <row r="36495" ht="20" customHeight="1"/>
    <row r="36496" ht="20" customHeight="1"/>
    <row r="36497" ht="20" customHeight="1"/>
    <row r="36498" ht="20" customHeight="1"/>
    <row r="36499" ht="20" customHeight="1"/>
    <row r="36500" ht="20" customHeight="1"/>
    <row r="36501" ht="20" customHeight="1"/>
    <row r="36502" ht="20" customHeight="1"/>
    <row r="36503" ht="20" customHeight="1"/>
    <row r="36504" ht="20" customHeight="1"/>
    <row r="36505" ht="20" customHeight="1"/>
    <row r="36506" ht="20" customHeight="1"/>
    <row r="36507" ht="20" customHeight="1"/>
    <row r="36508" ht="20" customHeight="1"/>
    <row r="36509" ht="20" customHeight="1"/>
    <row r="36510" ht="20" customHeight="1"/>
    <row r="36511" ht="20" customHeight="1"/>
    <row r="36512" ht="20" customHeight="1"/>
    <row r="36513" ht="20" customHeight="1"/>
    <row r="36514" ht="20" customHeight="1"/>
    <row r="36515" ht="20" customHeight="1"/>
    <row r="36516" ht="20" customHeight="1"/>
    <row r="36517" ht="20" customHeight="1"/>
    <row r="36518" ht="20" customHeight="1"/>
    <row r="36519" ht="20" customHeight="1"/>
    <row r="36520" ht="20" customHeight="1"/>
    <row r="36521" ht="20" customHeight="1"/>
    <row r="36522" ht="20" customHeight="1"/>
    <row r="36523" ht="20" customHeight="1"/>
    <row r="36524" ht="20" customHeight="1"/>
    <row r="36525" ht="20" customHeight="1"/>
    <row r="36526" ht="20" customHeight="1"/>
    <row r="36527" ht="20" customHeight="1"/>
    <row r="36528" ht="20" customHeight="1"/>
    <row r="36529" ht="20" customHeight="1"/>
    <row r="36530" ht="20" customHeight="1"/>
    <row r="36531" ht="20" customHeight="1"/>
    <row r="36532" ht="20" customHeight="1"/>
    <row r="36533" ht="20" customHeight="1"/>
    <row r="36534" ht="20" customHeight="1"/>
    <row r="36535" ht="20" customHeight="1"/>
    <row r="36536" ht="20" customHeight="1"/>
    <row r="36537" ht="20" customHeight="1"/>
    <row r="36538" ht="20" customHeight="1"/>
    <row r="36539" ht="20" customHeight="1"/>
    <row r="36540" ht="20" customHeight="1"/>
    <row r="36541" ht="20" customHeight="1"/>
    <row r="36542" ht="20" customHeight="1"/>
    <row r="36543" ht="20" customHeight="1"/>
    <row r="36544" ht="20" customHeight="1"/>
    <row r="36545" ht="20" customHeight="1"/>
    <row r="36546" ht="20" customHeight="1"/>
    <row r="36547" ht="20" customHeight="1"/>
    <row r="36548" ht="20" customHeight="1"/>
    <row r="36549" ht="20" customHeight="1"/>
    <row r="36550" ht="20" customHeight="1"/>
    <row r="36551" ht="20" customHeight="1"/>
    <row r="36552" ht="20" customHeight="1"/>
    <row r="36553" ht="20" customHeight="1"/>
    <row r="36554" ht="20" customHeight="1"/>
    <row r="36555" ht="20" customHeight="1"/>
    <row r="36556" ht="20" customHeight="1"/>
    <row r="36557" ht="20" customHeight="1"/>
    <row r="36558" ht="20" customHeight="1"/>
    <row r="36559" ht="20" customHeight="1"/>
    <row r="36560" ht="20" customHeight="1"/>
    <row r="36561" ht="20" customHeight="1"/>
    <row r="36562" ht="20" customHeight="1"/>
    <row r="36563" ht="20" customHeight="1"/>
    <row r="36564" ht="20" customHeight="1"/>
    <row r="36565" ht="20" customHeight="1"/>
    <row r="36566" ht="20" customHeight="1"/>
    <row r="36567" ht="20" customHeight="1"/>
    <row r="36568" ht="20" customHeight="1"/>
    <row r="36569" ht="20" customHeight="1"/>
    <row r="36570" ht="20" customHeight="1"/>
    <row r="36571" ht="20" customHeight="1"/>
    <row r="36572" ht="20" customHeight="1"/>
    <row r="36573" ht="20" customHeight="1"/>
    <row r="36574" ht="20" customHeight="1"/>
    <row r="36575" ht="20" customHeight="1"/>
    <row r="36576" ht="20" customHeight="1"/>
    <row r="36577" ht="20" customHeight="1"/>
    <row r="36578" ht="20" customHeight="1"/>
    <row r="36579" ht="20" customHeight="1"/>
    <row r="36580" ht="20" customHeight="1"/>
    <row r="36581" ht="20" customHeight="1"/>
    <row r="36582" ht="20" customHeight="1"/>
    <row r="36583" ht="20" customHeight="1"/>
    <row r="36584" ht="20" customHeight="1"/>
    <row r="36585" ht="20" customHeight="1"/>
    <row r="36586" ht="20" customHeight="1"/>
    <row r="36587" ht="20" customHeight="1"/>
    <row r="36588" ht="20" customHeight="1"/>
    <row r="36589" ht="20" customHeight="1"/>
    <row r="36590" ht="20" customHeight="1"/>
    <row r="36591" ht="20" customHeight="1"/>
    <row r="36592" ht="20" customHeight="1"/>
    <row r="36593" ht="20" customHeight="1"/>
    <row r="36594" ht="20" customHeight="1"/>
    <row r="36595" ht="20" customHeight="1"/>
    <row r="36596" ht="20" customHeight="1"/>
    <row r="36597" ht="20" customHeight="1"/>
    <row r="36598" ht="20" customHeight="1"/>
    <row r="36599" ht="20" customHeight="1"/>
    <row r="36600" ht="20" customHeight="1"/>
    <row r="36601" ht="20" customHeight="1"/>
    <row r="36602" ht="20" customHeight="1"/>
    <row r="36603" ht="20" customHeight="1"/>
    <row r="36604" ht="20" customHeight="1"/>
    <row r="36605" ht="20" customHeight="1"/>
    <row r="36606" ht="20" customHeight="1"/>
    <row r="36607" ht="20" customHeight="1"/>
    <row r="36608" ht="20" customHeight="1"/>
    <row r="36609" ht="20" customHeight="1"/>
    <row r="36610" ht="20" customHeight="1"/>
    <row r="36611" ht="20" customHeight="1"/>
    <row r="36612" ht="20" customHeight="1"/>
    <row r="36613" ht="20" customHeight="1"/>
    <row r="36614" ht="20" customHeight="1"/>
    <row r="36615" ht="20" customHeight="1"/>
    <row r="36616" ht="20" customHeight="1"/>
    <row r="36617" ht="20" customHeight="1"/>
    <row r="36618" ht="20" customHeight="1"/>
    <row r="36619" ht="20" customHeight="1"/>
    <row r="36620" ht="20" customHeight="1"/>
    <row r="36621" ht="20" customHeight="1"/>
    <row r="36622" ht="20" customHeight="1"/>
    <row r="36623" ht="20" customHeight="1"/>
    <row r="36624" ht="20" customHeight="1"/>
    <row r="36625" ht="20" customHeight="1"/>
    <row r="36626" ht="20" customHeight="1"/>
    <row r="36627" ht="20" customHeight="1"/>
    <row r="36628" ht="20" customHeight="1"/>
    <row r="36629" ht="20" customHeight="1"/>
    <row r="36630" ht="20" customHeight="1"/>
    <row r="36631" ht="20" customHeight="1"/>
    <row r="36632" ht="20" customHeight="1"/>
    <row r="36633" ht="20" customHeight="1"/>
    <row r="36634" ht="20" customHeight="1"/>
    <row r="36635" ht="20" customHeight="1"/>
    <row r="36636" ht="20" customHeight="1"/>
    <row r="36637" ht="20" customHeight="1"/>
    <row r="36638" ht="20" customHeight="1"/>
    <row r="36639" ht="20" customHeight="1"/>
    <row r="36640" ht="20" customHeight="1"/>
    <row r="36641" ht="20" customHeight="1"/>
    <row r="36642" ht="20" customHeight="1"/>
    <row r="36643" ht="20" customHeight="1"/>
    <row r="36644" ht="20" customHeight="1"/>
    <row r="36645" ht="20" customHeight="1"/>
    <row r="36646" ht="20" customHeight="1"/>
    <row r="36647" ht="20" customHeight="1"/>
    <row r="36648" ht="20" customHeight="1"/>
    <row r="36649" ht="20" customHeight="1"/>
    <row r="36650" ht="20" customHeight="1"/>
    <row r="36651" ht="20" customHeight="1"/>
    <row r="36652" ht="20" customHeight="1"/>
    <row r="36653" ht="20" customHeight="1"/>
    <row r="36654" ht="20" customHeight="1"/>
    <row r="36655" ht="20" customHeight="1"/>
    <row r="36656" ht="20" customHeight="1"/>
    <row r="36657" ht="20" customHeight="1"/>
    <row r="36658" ht="20" customHeight="1"/>
    <row r="36659" ht="20" customHeight="1"/>
    <row r="36660" ht="20" customHeight="1"/>
    <row r="36661" ht="20" customHeight="1"/>
    <row r="36662" ht="20" customHeight="1"/>
    <row r="36663" ht="20" customHeight="1"/>
    <row r="36664" ht="20" customHeight="1"/>
    <row r="36665" ht="20" customHeight="1"/>
    <row r="36666" ht="20" customHeight="1"/>
    <row r="36667" ht="20" customHeight="1"/>
    <row r="36668" ht="20" customHeight="1"/>
    <row r="36669" ht="20" customHeight="1"/>
    <row r="36670" ht="20" customHeight="1"/>
    <row r="36671" ht="20" customHeight="1"/>
    <row r="36672" ht="20" customHeight="1"/>
    <row r="36673" ht="20" customHeight="1"/>
    <row r="36674" ht="20" customHeight="1"/>
    <row r="36675" ht="20" customHeight="1"/>
    <row r="36676" ht="20" customHeight="1"/>
    <row r="36677" ht="20" customHeight="1"/>
    <row r="36678" ht="20" customHeight="1"/>
    <row r="36679" ht="20" customHeight="1"/>
    <row r="36680" ht="20" customHeight="1"/>
    <row r="36681" ht="20" customHeight="1"/>
    <row r="36682" ht="20" customHeight="1"/>
    <row r="36683" ht="20" customHeight="1"/>
    <row r="36684" ht="20" customHeight="1"/>
    <row r="36685" ht="20" customHeight="1"/>
    <row r="36686" ht="20" customHeight="1"/>
    <row r="36687" ht="20" customHeight="1"/>
    <row r="36688" ht="20" customHeight="1"/>
    <row r="36689" ht="20" customHeight="1"/>
    <row r="36690" ht="20" customHeight="1"/>
    <row r="36691" ht="20" customHeight="1"/>
    <row r="36692" ht="20" customHeight="1"/>
    <row r="36693" ht="20" customHeight="1"/>
    <row r="36694" ht="20" customHeight="1"/>
    <row r="36695" ht="20" customHeight="1"/>
    <row r="36696" ht="20" customHeight="1"/>
    <row r="36697" ht="20" customHeight="1"/>
    <row r="36698" ht="20" customHeight="1"/>
    <row r="36699" ht="20" customHeight="1"/>
    <row r="36700" ht="20" customHeight="1"/>
    <row r="36701" ht="20" customHeight="1"/>
    <row r="36702" ht="20" customHeight="1"/>
    <row r="36703" ht="20" customHeight="1"/>
    <row r="36704" ht="20" customHeight="1"/>
    <row r="36705" ht="20" customHeight="1"/>
    <row r="36706" ht="20" customHeight="1"/>
    <row r="36707" ht="20" customHeight="1"/>
    <row r="36708" ht="20" customHeight="1"/>
    <row r="36709" ht="20" customHeight="1"/>
    <row r="36710" ht="20" customHeight="1"/>
    <row r="36711" ht="20" customHeight="1"/>
    <row r="36712" ht="20" customHeight="1"/>
    <row r="36713" ht="20" customHeight="1"/>
    <row r="36714" ht="20" customHeight="1"/>
    <row r="36715" ht="20" customHeight="1"/>
    <row r="36716" ht="20" customHeight="1"/>
    <row r="36717" ht="20" customHeight="1"/>
    <row r="36718" ht="20" customHeight="1"/>
    <row r="36719" ht="20" customHeight="1"/>
    <row r="36720" ht="20" customHeight="1"/>
    <row r="36721" ht="20" customHeight="1"/>
    <row r="36722" ht="20" customHeight="1"/>
    <row r="36723" ht="20" customHeight="1"/>
    <row r="36724" ht="20" customHeight="1"/>
    <row r="36725" ht="20" customHeight="1"/>
    <row r="36726" ht="20" customHeight="1"/>
    <row r="36727" ht="20" customHeight="1"/>
    <row r="36728" ht="20" customHeight="1"/>
    <row r="36729" ht="20" customHeight="1"/>
    <row r="36730" ht="20" customHeight="1"/>
    <row r="36731" ht="20" customHeight="1"/>
    <row r="36732" ht="20" customHeight="1"/>
    <row r="36733" ht="20" customHeight="1"/>
    <row r="36734" ht="20" customHeight="1"/>
    <row r="36735" ht="20" customHeight="1"/>
    <row r="36736" ht="20" customHeight="1"/>
    <row r="36737" ht="20" customHeight="1"/>
    <row r="36738" ht="20" customHeight="1"/>
    <row r="36739" ht="20" customHeight="1"/>
    <row r="36740" ht="20" customHeight="1"/>
    <row r="36741" ht="20" customHeight="1"/>
    <row r="36742" ht="20" customHeight="1"/>
    <row r="36743" ht="20" customHeight="1"/>
    <row r="36744" ht="20" customHeight="1"/>
    <row r="36745" ht="20" customHeight="1"/>
    <row r="36746" ht="20" customHeight="1"/>
    <row r="36747" ht="20" customHeight="1"/>
    <row r="36748" ht="20" customHeight="1"/>
    <row r="36749" ht="20" customHeight="1"/>
    <row r="36750" ht="20" customHeight="1"/>
    <row r="36751" ht="20" customHeight="1"/>
    <row r="36752" ht="20" customHeight="1"/>
    <row r="36753" ht="20" customHeight="1"/>
    <row r="36754" ht="20" customHeight="1"/>
    <row r="36755" ht="20" customHeight="1"/>
    <row r="36756" ht="20" customHeight="1"/>
    <row r="36757" ht="20" customHeight="1"/>
    <row r="36758" ht="20" customHeight="1"/>
    <row r="36759" ht="20" customHeight="1"/>
    <row r="36760" ht="20" customHeight="1"/>
    <row r="36761" ht="20" customHeight="1"/>
    <row r="36762" ht="20" customHeight="1"/>
    <row r="36763" ht="20" customHeight="1"/>
    <row r="36764" ht="20" customHeight="1"/>
    <row r="36765" ht="20" customHeight="1"/>
    <row r="36766" ht="20" customHeight="1"/>
    <row r="36767" ht="20" customHeight="1"/>
    <row r="36768" ht="20" customHeight="1"/>
    <row r="36769" ht="20" customHeight="1"/>
    <row r="36770" ht="20" customHeight="1"/>
    <row r="36771" ht="20" customHeight="1"/>
    <row r="36772" ht="20" customHeight="1"/>
    <row r="36773" ht="20" customHeight="1"/>
    <row r="36774" ht="20" customHeight="1"/>
    <row r="36775" ht="20" customHeight="1"/>
    <row r="36776" ht="20" customHeight="1"/>
    <row r="36777" ht="20" customHeight="1"/>
    <row r="36778" ht="20" customHeight="1"/>
    <row r="36779" ht="20" customHeight="1"/>
    <row r="36780" ht="20" customHeight="1"/>
    <row r="36781" ht="20" customHeight="1"/>
    <row r="36782" ht="20" customHeight="1"/>
    <row r="36783" ht="20" customHeight="1"/>
    <row r="36784" ht="20" customHeight="1"/>
    <row r="36785" ht="20" customHeight="1"/>
    <row r="36786" ht="20" customHeight="1"/>
    <row r="36787" ht="20" customHeight="1"/>
    <row r="36788" ht="20" customHeight="1"/>
    <row r="36789" ht="20" customHeight="1"/>
    <row r="36790" ht="20" customHeight="1"/>
    <row r="36791" ht="20" customHeight="1"/>
    <row r="36792" ht="20" customHeight="1"/>
    <row r="36793" ht="20" customHeight="1"/>
    <row r="36794" ht="20" customHeight="1"/>
    <row r="36795" ht="20" customHeight="1"/>
    <row r="36796" ht="20" customHeight="1"/>
    <row r="36797" ht="20" customHeight="1"/>
    <row r="36798" ht="20" customHeight="1"/>
    <row r="36799" ht="20" customHeight="1"/>
    <row r="36800" ht="20" customHeight="1"/>
    <row r="36801" ht="20" customHeight="1"/>
    <row r="36802" ht="20" customHeight="1"/>
    <row r="36803" ht="20" customHeight="1"/>
    <row r="36804" ht="20" customHeight="1"/>
    <row r="36805" ht="20" customHeight="1"/>
    <row r="36806" ht="20" customHeight="1"/>
    <row r="36807" ht="20" customHeight="1"/>
    <row r="36808" ht="20" customHeight="1"/>
    <row r="36809" ht="20" customHeight="1"/>
    <row r="36810" ht="20" customHeight="1"/>
    <row r="36811" ht="20" customHeight="1"/>
    <row r="36812" ht="20" customHeight="1"/>
    <row r="36813" ht="20" customHeight="1"/>
    <row r="36814" ht="20" customHeight="1"/>
    <row r="36815" ht="20" customHeight="1"/>
    <row r="36816" ht="20" customHeight="1"/>
    <row r="36817" ht="20" customHeight="1"/>
    <row r="36818" ht="20" customHeight="1"/>
    <row r="36819" ht="20" customHeight="1"/>
    <row r="36820" ht="20" customHeight="1"/>
    <row r="36821" ht="20" customHeight="1"/>
    <row r="36822" ht="20" customHeight="1"/>
    <row r="36823" ht="20" customHeight="1"/>
    <row r="36824" ht="20" customHeight="1"/>
    <row r="36825" ht="20" customHeight="1"/>
    <row r="36826" ht="20" customHeight="1"/>
    <row r="36827" ht="20" customHeight="1"/>
    <row r="36828" ht="20" customHeight="1"/>
    <row r="36829" ht="20" customHeight="1"/>
    <row r="36830" ht="20" customHeight="1"/>
    <row r="36831" ht="20" customHeight="1"/>
    <row r="36832" ht="20" customHeight="1"/>
    <row r="36833" ht="20" customHeight="1"/>
    <row r="36834" ht="20" customHeight="1"/>
    <row r="36835" ht="20" customHeight="1"/>
    <row r="36836" ht="20" customHeight="1"/>
    <row r="36837" ht="20" customHeight="1"/>
    <row r="36838" ht="20" customHeight="1"/>
    <row r="36839" ht="20" customHeight="1"/>
    <row r="36840" ht="20" customHeight="1"/>
    <row r="36841" ht="20" customHeight="1"/>
    <row r="36842" ht="20" customHeight="1"/>
    <row r="36843" ht="20" customHeight="1"/>
    <row r="36844" ht="20" customHeight="1"/>
    <row r="36845" ht="20" customHeight="1"/>
    <row r="36846" ht="20" customHeight="1"/>
    <row r="36847" ht="20" customHeight="1"/>
    <row r="36848" ht="20" customHeight="1"/>
    <row r="36849" ht="20" customHeight="1"/>
    <row r="36850" ht="20" customHeight="1"/>
    <row r="36851" ht="20" customHeight="1"/>
    <row r="36852" ht="20" customHeight="1"/>
    <row r="36853" ht="20" customHeight="1"/>
    <row r="36854" ht="20" customHeight="1"/>
    <row r="36855" ht="20" customHeight="1"/>
    <row r="36856" ht="20" customHeight="1"/>
    <row r="36857" ht="20" customHeight="1"/>
    <row r="36858" ht="20" customHeight="1"/>
    <row r="36859" ht="20" customHeight="1"/>
    <row r="36860" ht="20" customHeight="1"/>
    <row r="36861" ht="20" customHeight="1"/>
    <row r="36862" ht="20" customHeight="1"/>
    <row r="36863" ht="20" customHeight="1"/>
    <row r="36864" ht="20" customHeight="1"/>
    <row r="36865" ht="20" customHeight="1"/>
    <row r="36866" ht="20" customHeight="1"/>
    <row r="36867" ht="20" customHeight="1"/>
    <row r="36868" ht="20" customHeight="1"/>
    <row r="36869" ht="20" customHeight="1"/>
    <row r="36870" ht="20" customHeight="1"/>
    <row r="36871" ht="20" customHeight="1"/>
    <row r="36872" ht="20" customHeight="1"/>
    <row r="36873" ht="20" customHeight="1"/>
    <row r="36874" ht="20" customHeight="1"/>
    <row r="36875" ht="20" customHeight="1"/>
    <row r="36876" ht="20" customHeight="1"/>
    <row r="36877" ht="20" customHeight="1"/>
    <row r="36878" ht="20" customHeight="1"/>
    <row r="36879" ht="20" customHeight="1"/>
    <row r="36880" ht="20" customHeight="1"/>
    <row r="36881" ht="20" customHeight="1"/>
    <row r="36882" ht="20" customHeight="1"/>
    <row r="36883" ht="20" customHeight="1"/>
    <row r="36884" ht="20" customHeight="1"/>
    <row r="36885" ht="20" customHeight="1"/>
    <row r="36886" ht="20" customHeight="1"/>
    <row r="36887" ht="20" customHeight="1"/>
    <row r="36888" ht="20" customHeight="1"/>
    <row r="36889" ht="20" customHeight="1"/>
    <row r="36890" ht="20" customHeight="1"/>
    <row r="36891" ht="20" customHeight="1"/>
    <row r="36892" ht="20" customHeight="1"/>
    <row r="36893" ht="20" customHeight="1"/>
    <row r="36894" ht="20" customHeight="1"/>
    <row r="36895" ht="20" customHeight="1"/>
    <row r="36896" ht="20" customHeight="1"/>
    <row r="36897" ht="20" customHeight="1"/>
    <row r="36898" ht="20" customHeight="1"/>
    <row r="36899" ht="20" customHeight="1"/>
    <row r="36900" ht="20" customHeight="1"/>
    <row r="36901" ht="20" customHeight="1"/>
    <row r="36902" ht="20" customHeight="1"/>
    <row r="36903" ht="20" customHeight="1"/>
    <row r="36904" ht="20" customHeight="1"/>
    <row r="36905" ht="20" customHeight="1"/>
    <row r="36906" ht="20" customHeight="1"/>
    <row r="36907" ht="20" customHeight="1"/>
    <row r="36908" ht="20" customHeight="1"/>
    <row r="36909" ht="20" customHeight="1"/>
    <row r="36910" ht="20" customHeight="1"/>
    <row r="36911" ht="20" customHeight="1"/>
    <row r="36912" ht="20" customHeight="1"/>
    <row r="36913" ht="20" customHeight="1"/>
    <row r="36914" ht="20" customHeight="1"/>
    <row r="36915" ht="20" customHeight="1"/>
    <row r="36916" ht="20" customHeight="1"/>
    <row r="36917" ht="20" customHeight="1"/>
    <row r="36918" ht="20" customHeight="1"/>
    <row r="36919" ht="20" customHeight="1"/>
    <row r="36920" ht="20" customHeight="1"/>
    <row r="36921" ht="20" customHeight="1"/>
    <row r="36922" ht="20" customHeight="1"/>
    <row r="36923" ht="20" customHeight="1"/>
    <row r="36924" ht="20" customHeight="1"/>
    <row r="36925" ht="20" customHeight="1"/>
    <row r="36926" ht="20" customHeight="1"/>
    <row r="36927" ht="20" customHeight="1"/>
    <row r="36928" ht="20" customHeight="1"/>
    <row r="36929" ht="20" customHeight="1"/>
    <row r="36930" ht="20" customHeight="1"/>
    <row r="36931" ht="20" customHeight="1"/>
    <row r="36932" ht="20" customHeight="1"/>
    <row r="36933" ht="20" customHeight="1"/>
    <row r="36934" ht="20" customHeight="1"/>
    <row r="36935" ht="20" customHeight="1"/>
    <row r="36936" ht="20" customHeight="1"/>
    <row r="36937" ht="20" customHeight="1"/>
    <row r="36938" ht="20" customHeight="1"/>
    <row r="36939" ht="20" customHeight="1"/>
    <row r="36940" ht="20" customHeight="1"/>
    <row r="36941" ht="20" customHeight="1"/>
    <row r="36942" ht="20" customHeight="1"/>
    <row r="36943" ht="20" customHeight="1"/>
    <row r="36944" ht="20" customHeight="1"/>
    <row r="36945" ht="20" customHeight="1"/>
    <row r="36946" ht="20" customHeight="1"/>
    <row r="36947" ht="20" customHeight="1"/>
    <row r="36948" ht="20" customHeight="1"/>
    <row r="36949" ht="20" customHeight="1"/>
    <row r="36950" ht="20" customHeight="1"/>
    <row r="36951" ht="20" customHeight="1"/>
    <row r="36952" ht="20" customHeight="1"/>
    <row r="36953" ht="20" customHeight="1"/>
    <row r="36954" ht="20" customHeight="1"/>
    <row r="36955" ht="20" customHeight="1"/>
    <row r="36956" ht="20" customHeight="1"/>
    <row r="36957" ht="20" customHeight="1"/>
    <row r="36958" ht="20" customHeight="1"/>
    <row r="36959" ht="20" customHeight="1"/>
    <row r="36960" ht="20" customHeight="1"/>
    <row r="36961" ht="20" customHeight="1"/>
    <row r="36962" ht="20" customHeight="1"/>
    <row r="36963" ht="20" customHeight="1"/>
    <row r="36964" ht="20" customHeight="1"/>
    <row r="36965" ht="20" customHeight="1"/>
    <row r="36966" ht="20" customHeight="1"/>
    <row r="36967" ht="20" customHeight="1"/>
    <row r="36968" ht="20" customHeight="1"/>
    <row r="36969" ht="20" customHeight="1"/>
    <row r="36970" ht="20" customHeight="1"/>
    <row r="36971" ht="20" customHeight="1"/>
    <row r="36972" ht="20" customHeight="1"/>
    <row r="36973" ht="20" customHeight="1"/>
    <row r="36974" ht="20" customHeight="1"/>
    <row r="36975" ht="20" customHeight="1"/>
    <row r="36976" ht="20" customHeight="1"/>
    <row r="36977" ht="20" customHeight="1"/>
    <row r="36978" ht="20" customHeight="1"/>
    <row r="36979" ht="20" customHeight="1"/>
    <row r="36980" ht="20" customHeight="1"/>
    <row r="36981" ht="20" customHeight="1"/>
    <row r="36982" ht="20" customHeight="1"/>
    <row r="36983" ht="20" customHeight="1"/>
    <row r="36984" ht="20" customHeight="1"/>
    <row r="36985" ht="20" customHeight="1"/>
    <row r="36986" ht="20" customHeight="1"/>
    <row r="36987" ht="20" customHeight="1"/>
    <row r="36988" ht="20" customHeight="1"/>
    <row r="36989" ht="20" customHeight="1"/>
    <row r="36990" ht="20" customHeight="1"/>
    <row r="36991" ht="20" customHeight="1"/>
    <row r="36992" ht="20" customHeight="1"/>
    <row r="36993" ht="20" customHeight="1"/>
    <row r="36994" ht="20" customHeight="1"/>
    <row r="36995" ht="20" customHeight="1"/>
    <row r="36996" ht="20" customHeight="1"/>
    <row r="36997" ht="20" customHeight="1"/>
    <row r="36998" ht="20" customHeight="1"/>
    <row r="36999" ht="20" customHeight="1"/>
    <row r="37000" ht="20" customHeight="1"/>
    <row r="37001" ht="20" customHeight="1"/>
    <row r="37002" ht="20" customHeight="1"/>
    <row r="37003" ht="20" customHeight="1"/>
    <row r="37004" ht="20" customHeight="1"/>
    <row r="37005" ht="20" customHeight="1"/>
    <row r="37006" ht="20" customHeight="1"/>
    <row r="37007" ht="20" customHeight="1"/>
    <row r="37008" ht="20" customHeight="1"/>
    <row r="37009" ht="20" customHeight="1"/>
    <row r="37010" ht="20" customHeight="1"/>
    <row r="37011" ht="20" customHeight="1"/>
    <row r="37012" ht="20" customHeight="1"/>
    <row r="37013" ht="20" customHeight="1"/>
    <row r="37014" ht="20" customHeight="1"/>
    <row r="37015" ht="20" customHeight="1"/>
    <row r="37016" ht="20" customHeight="1"/>
    <row r="37017" ht="20" customHeight="1"/>
    <row r="37018" ht="20" customHeight="1"/>
    <row r="37019" ht="20" customHeight="1"/>
    <row r="37020" ht="20" customHeight="1"/>
    <row r="37021" ht="20" customHeight="1"/>
    <row r="37022" ht="20" customHeight="1"/>
    <row r="37023" ht="20" customHeight="1"/>
    <row r="37024" ht="20" customHeight="1"/>
    <row r="37025" ht="20" customHeight="1"/>
    <row r="37026" ht="20" customHeight="1"/>
    <row r="37027" ht="20" customHeight="1"/>
    <row r="37028" ht="20" customHeight="1"/>
    <row r="37029" ht="20" customHeight="1"/>
    <row r="37030" ht="20" customHeight="1"/>
    <row r="37031" ht="20" customHeight="1"/>
    <row r="37032" ht="20" customHeight="1"/>
    <row r="37033" ht="20" customHeight="1"/>
    <row r="37034" ht="20" customHeight="1"/>
    <row r="37035" ht="20" customHeight="1"/>
    <row r="37036" ht="20" customHeight="1"/>
    <row r="37037" ht="20" customHeight="1"/>
    <row r="37038" ht="20" customHeight="1"/>
    <row r="37039" ht="20" customHeight="1"/>
    <row r="37040" ht="20" customHeight="1"/>
    <row r="37041" ht="20" customHeight="1"/>
    <row r="37042" ht="20" customHeight="1"/>
    <row r="37043" ht="20" customHeight="1"/>
    <row r="37044" ht="20" customHeight="1"/>
    <row r="37045" ht="20" customHeight="1"/>
    <row r="37046" ht="20" customHeight="1"/>
    <row r="37047" ht="20" customHeight="1"/>
    <row r="37048" ht="20" customHeight="1"/>
    <row r="37049" ht="20" customHeight="1"/>
    <row r="37050" ht="20" customHeight="1"/>
    <row r="37051" ht="20" customHeight="1"/>
    <row r="37052" ht="20" customHeight="1"/>
    <row r="37053" ht="20" customHeight="1"/>
    <row r="37054" ht="20" customHeight="1"/>
    <row r="37055" ht="20" customHeight="1"/>
    <row r="37056" ht="20" customHeight="1"/>
    <row r="37057" ht="20" customHeight="1"/>
    <row r="37058" ht="20" customHeight="1"/>
    <row r="37059" ht="20" customHeight="1"/>
    <row r="37060" ht="20" customHeight="1"/>
    <row r="37061" ht="20" customHeight="1"/>
    <row r="37062" ht="20" customHeight="1"/>
    <row r="37063" ht="20" customHeight="1"/>
    <row r="37064" ht="20" customHeight="1"/>
    <row r="37065" ht="20" customHeight="1"/>
    <row r="37066" ht="20" customHeight="1"/>
    <row r="37067" ht="20" customHeight="1"/>
    <row r="37068" ht="20" customHeight="1"/>
    <row r="37069" ht="20" customHeight="1"/>
    <row r="37070" ht="20" customHeight="1"/>
    <row r="37071" ht="20" customHeight="1"/>
    <row r="37072" ht="20" customHeight="1"/>
    <row r="37073" ht="20" customHeight="1"/>
    <row r="37074" ht="20" customHeight="1"/>
    <row r="37075" ht="20" customHeight="1"/>
    <row r="37076" ht="20" customHeight="1"/>
    <row r="37077" ht="20" customHeight="1"/>
    <row r="37078" ht="20" customHeight="1"/>
    <row r="37079" ht="20" customHeight="1"/>
    <row r="37080" ht="20" customHeight="1"/>
    <row r="37081" ht="20" customHeight="1"/>
    <row r="37082" ht="20" customHeight="1"/>
    <row r="37083" ht="20" customHeight="1"/>
    <row r="37084" ht="20" customHeight="1"/>
    <row r="37085" ht="20" customHeight="1"/>
    <row r="37086" ht="20" customHeight="1"/>
    <row r="37087" ht="20" customHeight="1"/>
    <row r="37088" ht="20" customHeight="1"/>
    <row r="37089" ht="20" customHeight="1"/>
    <row r="37090" ht="20" customHeight="1"/>
    <row r="37091" ht="20" customHeight="1"/>
    <row r="37092" ht="20" customHeight="1"/>
    <row r="37093" ht="20" customHeight="1"/>
    <row r="37094" ht="20" customHeight="1"/>
    <row r="37095" ht="20" customHeight="1"/>
    <row r="37096" ht="20" customHeight="1"/>
    <row r="37097" ht="20" customHeight="1"/>
    <row r="37098" ht="20" customHeight="1"/>
    <row r="37099" ht="20" customHeight="1"/>
    <row r="37100" ht="20" customHeight="1"/>
    <row r="37101" ht="20" customHeight="1"/>
    <row r="37102" ht="20" customHeight="1"/>
    <row r="37103" ht="20" customHeight="1"/>
    <row r="37104" ht="20" customHeight="1"/>
    <row r="37105" ht="20" customHeight="1"/>
    <row r="37106" ht="20" customHeight="1"/>
    <row r="37107" ht="20" customHeight="1"/>
    <row r="37108" ht="20" customHeight="1"/>
    <row r="37109" ht="20" customHeight="1"/>
    <row r="37110" ht="20" customHeight="1"/>
    <row r="37111" ht="20" customHeight="1"/>
    <row r="37112" ht="20" customHeight="1"/>
    <row r="37113" ht="20" customHeight="1"/>
    <row r="37114" ht="20" customHeight="1"/>
    <row r="37115" ht="20" customHeight="1"/>
    <row r="37116" ht="20" customHeight="1"/>
    <row r="37117" ht="20" customHeight="1"/>
    <row r="37118" ht="20" customHeight="1"/>
    <row r="37119" ht="20" customHeight="1"/>
    <row r="37120" ht="20" customHeight="1"/>
    <row r="37121" ht="20" customHeight="1"/>
    <row r="37122" ht="20" customHeight="1"/>
    <row r="37123" ht="20" customHeight="1"/>
    <row r="37124" ht="20" customHeight="1"/>
    <row r="37125" ht="20" customHeight="1"/>
    <row r="37126" ht="20" customHeight="1"/>
    <row r="37127" ht="20" customHeight="1"/>
    <row r="37128" ht="20" customHeight="1"/>
    <row r="37129" ht="20" customHeight="1"/>
    <row r="37130" ht="20" customHeight="1"/>
    <row r="37131" ht="20" customHeight="1"/>
    <row r="37132" ht="20" customHeight="1"/>
    <row r="37133" ht="20" customHeight="1"/>
    <row r="37134" ht="20" customHeight="1"/>
    <row r="37135" ht="20" customHeight="1"/>
    <row r="37136" ht="20" customHeight="1"/>
    <row r="37137" ht="20" customHeight="1"/>
    <row r="37138" ht="20" customHeight="1"/>
    <row r="37139" ht="20" customHeight="1"/>
    <row r="37140" ht="20" customHeight="1"/>
    <row r="37141" ht="20" customHeight="1"/>
    <row r="37142" ht="20" customHeight="1"/>
    <row r="37143" ht="20" customHeight="1"/>
    <row r="37144" ht="20" customHeight="1"/>
    <row r="37145" ht="20" customHeight="1"/>
    <row r="37146" ht="20" customHeight="1"/>
    <row r="37147" ht="20" customHeight="1"/>
    <row r="37148" ht="20" customHeight="1"/>
    <row r="37149" ht="20" customHeight="1"/>
    <row r="37150" ht="20" customHeight="1"/>
    <row r="37151" ht="20" customHeight="1"/>
    <row r="37152" ht="20" customHeight="1"/>
    <row r="37153" ht="20" customHeight="1"/>
    <row r="37154" ht="20" customHeight="1"/>
    <row r="37155" ht="20" customHeight="1"/>
    <row r="37156" ht="20" customHeight="1"/>
    <row r="37157" ht="20" customHeight="1"/>
    <row r="37158" ht="20" customHeight="1"/>
    <row r="37159" ht="20" customHeight="1"/>
    <row r="37160" ht="20" customHeight="1"/>
    <row r="37161" ht="20" customHeight="1"/>
    <row r="37162" ht="20" customHeight="1"/>
    <row r="37163" ht="20" customHeight="1"/>
    <row r="37164" ht="20" customHeight="1"/>
    <row r="37165" ht="20" customHeight="1"/>
    <row r="37166" ht="20" customHeight="1"/>
    <row r="37167" ht="20" customHeight="1"/>
    <row r="37168" ht="20" customHeight="1"/>
    <row r="37169" ht="20" customHeight="1"/>
    <row r="37170" ht="20" customHeight="1"/>
    <row r="37171" ht="20" customHeight="1"/>
    <row r="37172" ht="20" customHeight="1"/>
    <row r="37173" ht="20" customHeight="1"/>
    <row r="37174" ht="20" customHeight="1"/>
    <row r="37175" ht="20" customHeight="1"/>
    <row r="37176" ht="20" customHeight="1"/>
    <row r="37177" ht="20" customHeight="1"/>
    <row r="37178" ht="20" customHeight="1"/>
    <row r="37179" ht="20" customHeight="1"/>
    <row r="37180" ht="20" customHeight="1"/>
    <row r="37181" ht="20" customHeight="1"/>
    <row r="37182" ht="20" customHeight="1"/>
    <row r="37183" ht="20" customHeight="1"/>
    <row r="37184" ht="20" customHeight="1"/>
    <row r="37185" ht="20" customHeight="1"/>
    <row r="37186" ht="20" customHeight="1"/>
    <row r="37187" ht="20" customHeight="1"/>
    <row r="37188" ht="20" customHeight="1"/>
    <row r="37189" ht="20" customHeight="1"/>
    <row r="37190" ht="20" customHeight="1"/>
    <row r="37191" ht="20" customHeight="1"/>
    <row r="37192" ht="20" customHeight="1"/>
    <row r="37193" ht="20" customHeight="1"/>
    <row r="37194" ht="20" customHeight="1"/>
    <row r="37195" ht="20" customHeight="1"/>
    <row r="37196" ht="20" customHeight="1"/>
    <row r="37197" ht="20" customHeight="1"/>
    <row r="37198" ht="20" customHeight="1"/>
    <row r="37199" ht="20" customHeight="1"/>
    <row r="37200" ht="20" customHeight="1"/>
    <row r="37201" ht="20" customHeight="1"/>
    <row r="37202" ht="20" customHeight="1"/>
    <row r="37203" ht="20" customHeight="1"/>
    <row r="37204" ht="20" customHeight="1"/>
    <row r="37205" ht="20" customHeight="1"/>
    <row r="37206" ht="20" customHeight="1"/>
    <row r="37207" ht="20" customHeight="1"/>
    <row r="37208" ht="20" customHeight="1"/>
    <row r="37209" ht="20" customHeight="1"/>
    <row r="37210" ht="20" customHeight="1"/>
    <row r="37211" ht="20" customHeight="1"/>
    <row r="37212" ht="20" customHeight="1"/>
    <row r="37213" ht="20" customHeight="1"/>
    <row r="37214" ht="20" customHeight="1"/>
    <row r="37215" ht="20" customHeight="1"/>
    <row r="37216" ht="20" customHeight="1"/>
    <row r="37217" ht="20" customHeight="1"/>
    <row r="37218" ht="20" customHeight="1"/>
    <row r="37219" ht="20" customHeight="1"/>
    <row r="37220" ht="20" customHeight="1"/>
    <row r="37221" ht="20" customHeight="1"/>
    <row r="37222" ht="20" customHeight="1"/>
    <row r="37223" ht="20" customHeight="1"/>
    <row r="37224" ht="20" customHeight="1"/>
    <row r="37225" ht="20" customHeight="1"/>
    <row r="37226" ht="20" customHeight="1"/>
    <row r="37227" ht="20" customHeight="1"/>
    <row r="37228" ht="20" customHeight="1"/>
    <row r="37229" ht="20" customHeight="1"/>
    <row r="37230" ht="20" customHeight="1"/>
    <row r="37231" ht="20" customHeight="1"/>
    <row r="37232" ht="20" customHeight="1"/>
    <row r="37233" ht="20" customHeight="1"/>
    <row r="37234" ht="20" customHeight="1"/>
    <row r="37235" ht="20" customHeight="1"/>
    <row r="37236" ht="20" customHeight="1"/>
    <row r="37237" ht="20" customHeight="1"/>
    <row r="37238" ht="20" customHeight="1"/>
    <row r="37239" ht="20" customHeight="1"/>
    <row r="37240" ht="20" customHeight="1"/>
    <row r="37241" ht="20" customHeight="1"/>
    <row r="37242" ht="20" customHeight="1"/>
    <row r="37243" ht="20" customHeight="1"/>
    <row r="37244" ht="20" customHeight="1"/>
    <row r="37245" ht="20" customHeight="1"/>
    <row r="37246" ht="20" customHeight="1"/>
    <row r="37247" ht="20" customHeight="1"/>
    <row r="37248" ht="20" customHeight="1"/>
    <row r="37249" ht="20" customHeight="1"/>
    <row r="37250" ht="20" customHeight="1"/>
    <row r="37251" ht="20" customHeight="1"/>
    <row r="37252" ht="20" customHeight="1"/>
    <row r="37253" ht="20" customHeight="1"/>
    <row r="37254" ht="20" customHeight="1"/>
    <row r="37255" ht="20" customHeight="1"/>
    <row r="37256" ht="20" customHeight="1"/>
    <row r="37257" ht="20" customHeight="1"/>
    <row r="37258" ht="20" customHeight="1"/>
    <row r="37259" ht="20" customHeight="1"/>
    <row r="37260" ht="20" customHeight="1"/>
    <row r="37261" ht="20" customHeight="1"/>
    <row r="37262" ht="20" customHeight="1"/>
    <row r="37263" ht="20" customHeight="1"/>
    <row r="37264" ht="20" customHeight="1"/>
    <row r="37265" ht="20" customHeight="1"/>
    <row r="37266" ht="20" customHeight="1"/>
    <row r="37267" ht="20" customHeight="1"/>
    <row r="37268" ht="20" customHeight="1"/>
    <row r="37269" ht="20" customHeight="1"/>
    <row r="37270" ht="20" customHeight="1"/>
    <row r="37271" ht="20" customHeight="1"/>
    <row r="37272" ht="20" customHeight="1"/>
    <row r="37273" ht="20" customHeight="1"/>
    <row r="37274" ht="20" customHeight="1"/>
    <row r="37275" ht="20" customHeight="1"/>
    <row r="37276" ht="20" customHeight="1"/>
    <row r="37277" ht="20" customHeight="1"/>
    <row r="37278" ht="20" customHeight="1"/>
    <row r="37279" ht="20" customHeight="1"/>
    <row r="37280" ht="20" customHeight="1"/>
    <row r="37281" ht="20" customHeight="1"/>
    <row r="37282" ht="20" customHeight="1"/>
    <row r="37283" ht="20" customHeight="1"/>
    <row r="37284" ht="20" customHeight="1"/>
    <row r="37285" ht="20" customHeight="1"/>
    <row r="37286" ht="20" customHeight="1"/>
    <row r="37287" ht="20" customHeight="1"/>
    <row r="37288" ht="20" customHeight="1"/>
    <row r="37289" ht="20" customHeight="1"/>
    <row r="37290" ht="20" customHeight="1"/>
    <row r="37291" ht="20" customHeight="1"/>
    <row r="37292" ht="20" customHeight="1"/>
    <row r="37293" ht="20" customHeight="1"/>
    <row r="37294" ht="20" customHeight="1"/>
    <row r="37295" ht="20" customHeight="1"/>
    <row r="37296" ht="20" customHeight="1"/>
    <row r="37297" ht="20" customHeight="1"/>
    <row r="37298" ht="20" customHeight="1"/>
    <row r="37299" ht="20" customHeight="1"/>
    <row r="37300" ht="20" customHeight="1"/>
    <row r="37301" ht="20" customHeight="1"/>
    <row r="37302" ht="20" customHeight="1"/>
    <row r="37303" ht="20" customHeight="1"/>
    <row r="37304" ht="20" customHeight="1"/>
    <row r="37305" ht="20" customHeight="1"/>
    <row r="37306" ht="20" customHeight="1"/>
    <row r="37307" ht="20" customHeight="1"/>
    <row r="37308" ht="20" customHeight="1"/>
    <row r="37309" ht="20" customHeight="1"/>
    <row r="37310" ht="20" customHeight="1"/>
    <row r="37311" ht="20" customHeight="1"/>
    <row r="37312" ht="20" customHeight="1"/>
    <row r="37313" ht="20" customHeight="1"/>
    <row r="37314" ht="20" customHeight="1"/>
    <row r="37315" ht="20" customHeight="1"/>
    <row r="37316" ht="20" customHeight="1"/>
    <row r="37317" ht="20" customHeight="1"/>
    <row r="37318" ht="20" customHeight="1"/>
    <row r="37319" ht="20" customHeight="1"/>
    <row r="37320" ht="20" customHeight="1"/>
    <row r="37321" ht="20" customHeight="1"/>
    <row r="37322" ht="20" customHeight="1"/>
    <row r="37323" ht="20" customHeight="1"/>
    <row r="37324" ht="20" customHeight="1"/>
    <row r="37325" ht="20" customHeight="1"/>
    <row r="37326" ht="20" customHeight="1"/>
    <row r="37327" ht="20" customHeight="1"/>
    <row r="37328" ht="20" customHeight="1"/>
    <row r="37329" ht="20" customHeight="1"/>
    <row r="37330" ht="20" customHeight="1"/>
    <row r="37331" ht="20" customHeight="1"/>
    <row r="37332" ht="20" customHeight="1"/>
    <row r="37333" ht="20" customHeight="1"/>
    <row r="37334" ht="20" customHeight="1"/>
    <row r="37335" ht="20" customHeight="1"/>
    <row r="37336" ht="20" customHeight="1"/>
    <row r="37337" ht="20" customHeight="1"/>
    <row r="37338" ht="20" customHeight="1"/>
    <row r="37339" ht="20" customHeight="1"/>
    <row r="37340" ht="20" customHeight="1"/>
    <row r="37341" ht="20" customHeight="1"/>
    <row r="37342" ht="20" customHeight="1"/>
    <row r="37343" ht="20" customHeight="1"/>
    <row r="37344" ht="20" customHeight="1"/>
    <row r="37345" ht="20" customHeight="1"/>
    <row r="37346" ht="20" customHeight="1"/>
    <row r="37347" ht="20" customHeight="1"/>
    <row r="37348" ht="20" customHeight="1"/>
    <row r="37349" ht="20" customHeight="1"/>
    <row r="37350" ht="20" customHeight="1"/>
    <row r="37351" ht="20" customHeight="1"/>
    <row r="37352" ht="20" customHeight="1"/>
    <row r="37353" ht="20" customHeight="1"/>
    <row r="37354" ht="20" customHeight="1"/>
    <row r="37355" ht="20" customHeight="1"/>
    <row r="37356" ht="20" customHeight="1"/>
    <row r="37357" ht="20" customHeight="1"/>
    <row r="37358" ht="20" customHeight="1"/>
    <row r="37359" ht="20" customHeight="1"/>
    <row r="37360" ht="20" customHeight="1"/>
    <row r="37361" ht="20" customHeight="1"/>
    <row r="37362" ht="20" customHeight="1"/>
    <row r="37363" ht="20" customHeight="1"/>
    <row r="37364" ht="20" customHeight="1"/>
    <row r="37365" ht="20" customHeight="1"/>
    <row r="37366" ht="20" customHeight="1"/>
    <row r="37367" ht="20" customHeight="1"/>
    <row r="37368" ht="20" customHeight="1"/>
    <row r="37369" ht="20" customHeight="1"/>
    <row r="37370" ht="20" customHeight="1"/>
    <row r="37371" ht="20" customHeight="1"/>
    <row r="37372" ht="20" customHeight="1"/>
    <row r="37373" ht="20" customHeight="1"/>
    <row r="37374" ht="20" customHeight="1"/>
    <row r="37375" ht="20" customHeight="1"/>
    <row r="37376" ht="20" customHeight="1"/>
    <row r="37377" ht="20" customHeight="1"/>
    <row r="37378" ht="20" customHeight="1"/>
    <row r="37379" ht="20" customHeight="1"/>
    <row r="37380" ht="20" customHeight="1"/>
    <row r="37381" ht="20" customHeight="1"/>
    <row r="37382" ht="20" customHeight="1"/>
    <row r="37383" ht="20" customHeight="1"/>
    <row r="37384" ht="20" customHeight="1"/>
    <row r="37385" ht="20" customHeight="1"/>
    <row r="37386" ht="20" customHeight="1"/>
    <row r="37387" ht="20" customHeight="1"/>
    <row r="37388" ht="20" customHeight="1"/>
    <row r="37389" ht="20" customHeight="1"/>
    <row r="37390" ht="20" customHeight="1"/>
    <row r="37391" ht="20" customHeight="1"/>
    <row r="37392" ht="20" customHeight="1"/>
    <row r="37393" ht="20" customHeight="1"/>
    <row r="37394" ht="20" customHeight="1"/>
    <row r="37395" ht="20" customHeight="1"/>
    <row r="37396" ht="20" customHeight="1"/>
    <row r="37397" ht="20" customHeight="1"/>
    <row r="37398" ht="20" customHeight="1"/>
    <row r="37399" ht="20" customHeight="1"/>
    <row r="37400" ht="20" customHeight="1"/>
    <row r="37401" ht="20" customHeight="1"/>
    <row r="37402" ht="20" customHeight="1"/>
    <row r="37403" ht="20" customHeight="1"/>
    <row r="37404" ht="20" customHeight="1"/>
    <row r="37405" ht="20" customHeight="1"/>
    <row r="37406" ht="20" customHeight="1"/>
    <row r="37407" ht="20" customHeight="1"/>
    <row r="37408" ht="20" customHeight="1"/>
    <row r="37409" ht="20" customHeight="1"/>
    <row r="37410" ht="20" customHeight="1"/>
    <row r="37411" ht="20" customHeight="1"/>
    <row r="37412" ht="20" customHeight="1"/>
    <row r="37413" ht="20" customHeight="1"/>
    <row r="37414" ht="20" customHeight="1"/>
    <row r="37415" ht="20" customHeight="1"/>
    <row r="37416" ht="20" customHeight="1"/>
    <row r="37417" ht="20" customHeight="1"/>
    <row r="37418" ht="20" customHeight="1"/>
    <row r="37419" ht="20" customHeight="1"/>
    <row r="37420" ht="20" customHeight="1"/>
    <row r="37421" ht="20" customHeight="1"/>
    <row r="37422" ht="20" customHeight="1"/>
    <row r="37423" ht="20" customHeight="1"/>
    <row r="37424" ht="20" customHeight="1"/>
    <row r="37425" ht="20" customHeight="1"/>
    <row r="37426" ht="20" customHeight="1"/>
    <row r="37427" ht="20" customHeight="1"/>
    <row r="37428" ht="20" customHeight="1"/>
    <row r="37429" ht="20" customHeight="1"/>
    <row r="37430" ht="20" customHeight="1"/>
    <row r="37431" ht="20" customHeight="1"/>
    <row r="37432" ht="20" customHeight="1"/>
    <row r="37433" ht="20" customHeight="1"/>
    <row r="37434" ht="20" customHeight="1"/>
    <row r="37435" ht="20" customHeight="1"/>
    <row r="37436" ht="20" customHeight="1"/>
    <row r="37437" ht="20" customHeight="1"/>
    <row r="37438" ht="20" customHeight="1"/>
    <row r="37439" ht="20" customHeight="1"/>
    <row r="37440" ht="20" customHeight="1"/>
    <row r="37441" ht="20" customHeight="1"/>
    <row r="37442" ht="20" customHeight="1"/>
    <row r="37443" ht="20" customHeight="1"/>
    <row r="37444" ht="20" customHeight="1"/>
    <row r="37445" ht="20" customHeight="1"/>
    <row r="37446" ht="20" customHeight="1"/>
    <row r="37447" ht="20" customHeight="1"/>
    <row r="37448" ht="20" customHeight="1"/>
    <row r="37449" ht="20" customHeight="1"/>
    <row r="37450" ht="20" customHeight="1"/>
    <row r="37451" ht="20" customHeight="1"/>
    <row r="37452" ht="20" customHeight="1"/>
    <row r="37453" ht="20" customHeight="1"/>
    <row r="37454" ht="20" customHeight="1"/>
    <row r="37455" ht="20" customHeight="1"/>
    <row r="37456" ht="20" customHeight="1"/>
    <row r="37457" ht="20" customHeight="1"/>
    <row r="37458" ht="20" customHeight="1"/>
    <row r="37459" ht="20" customHeight="1"/>
    <row r="37460" ht="20" customHeight="1"/>
    <row r="37461" ht="20" customHeight="1"/>
    <row r="37462" ht="20" customHeight="1"/>
    <row r="37463" ht="20" customHeight="1"/>
    <row r="37464" ht="20" customHeight="1"/>
    <row r="37465" ht="20" customHeight="1"/>
    <row r="37466" ht="20" customHeight="1"/>
    <row r="37467" ht="20" customHeight="1"/>
    <row r="37468" ht="20" customHeight="1"/>
    <row r="37469" ht="20" customHeight="1"/>
    <row r="37470" ht="20" customHeight="1"/>
    <row r="37471" ht="20" customHeight="1"/>
    <row r="37472" ht="20" customHeight="1"/>
    <row r="37473" ht="20" customHeight="1"/>
    <row r="37474" ht="20" customHeight="1"/>
    <row r="37475" ht="20" customHeight="1"/>
    <row r="37476" ht="20" customHeight="1"/>
    <row r="37477" ht="20" customHeight="1"/>
    <row r="37478" ht="20" customHeight="1"/>
    <row r="37479" ht="20" customHeight="1"/>
    <row r="37480" ht="20" customHeight="1"/>
    <row r="37481" ht="20" customHeight="1"/>
    <row r="37482" ht="20" customHeight="1"/>
    <row r="37483" ht="20" customHeight="1"/>
    <row r="37484" ht="20" customHeight="1"/>
    <row r="37485" ht="20" customHeight="1"/>
    <row r="37486" ht="20" customHeight="1"/>
    <row r="37487" ht="20" customHeight="1"/>
    <row r="37488" ht="20" customHeight="1"/>
    <row r="37489" ht="20" customHeight="1"/>
    <row r="37490" ht="20" customHeight="1"/>
    <row r="37491" ht="20" customHeight="1"/>
    <row r="37492" ht="20" customHeight="1"/>
    <row r="37493" ht="20" customHeight="1"/>
    <row r="37494" ht="20" customHeight="1"/>
    <row r="37495" ht="20" customHeight="1"/>
    <row r="37496" ht="20" customHeight="1"/>
    <row r="37497" ht="20" customHeight="1"/>
    <row r="37498" ht="20" customHeight="1"/>
    <row r="37499" ht="20" customHeight="1"/>
    <row r="37500" ht="20" customHeight="1"/>
    <row r="37501" ht="20" customHeight="1"/>
    <row r="37502" ht="20" customHeight="1"/>
    <row r="37503" ht="20" customHeight="1"/>
    <row r="37504" ht="20" customHeight="1"/>
    <row r="37505" ht="20" customHeight="1"/>
    <row r="37506" ht="20" customHeight="1"/>
    <row r="37507" ht="20" customHeight="1"/>
    <row r="37508" ht="20" customHeight="1"/>
    <row r="37509" ht="20" customHeight="1"/>
    <row r="37510" ht="20" customHeight="1"/>
    <row r="37511" ht="20" customHeight="1"/>
    <row r="37512" ht="20" customHeight="1"/>
    <row r="37513" ht="20" customHeight="1"/>
    <row r="37514" ht="20" customHeight="1"/>
    <row r="37515" ht="20" customHeight="1"/>
    <row r="37516" ht="20" customHeight="1"/>
    <row r="37517" ht="20" customHeight="1"/>
    <row r="37518" ht="20" customHeight="1"/>
    <row r="37519" ht="20" customHeight="1"/>
    <row r="37520" ht="20" customHeight="1"/>
    <row r="37521" ht="20" customHeight="1"/>
    <row r="37522" ht="20" customHeight="1"/>
    <row r="37523" ht="20" customHeight="1"/>
    <row r="37524" ht="20" customHeight="1"/>
    <row r="37525" ht="20" customHeight="1"/>
    <row r="37526" ht="20" customHeight="1"/>
    <row r="37527" ht="20" customHeight="1"/>
    <row r="37528" ht="20" customHeight="1"/>
    <row r="37529" ht="20" customHeight="1"/>
    <row r="37530" ht="20" customHeight="1"/>
    <row r="37531" ht="20" customHeight="1"/>
    <row r="37532" ht="20" customHeight="1"/>
    <row r="37533" ht="20" customHeight="1"/>
    <row r="37534" ht="20" customHeight="1"/>
    <row r="37535" ht="20" customHeight="1"/>
    <row r="37536" ht="20" customHeight="1"/>
    <row r="37537" ht="20" customHeight="1"/>
    <row r="37538" ht="20" customHeight="1"/>
    <row r="37539" ht="20" customHeight="1"/>
    <row r="37540" ht="20" customHeight="1"/>
    <row r="37541" ht="20" customHeight="1"/>
    <row r="37542" ht="20" customHeight="1"/>
    <row r="37543" ht="20" customHeight="1"/>
    <row r="37544" ht="20" customHeight="1"/>
    <row r="37545" ht="20" customHeight="1"/>
    <row r="37546" ht="20" customHeight="1"/>
    <row r="37547" ht="20" customHeight="1"/>
    <row r="37548" ht="20" customHeight="1"/>
    <row r="37549" ht="20" customHeight="1"/>
    <row r="37550" ht="20" customHeight="1"/>
    <row r="37551" ht="20" customHeight="1"/>
    <row r="37552" ht="20" customHeight="1"/>
    <row r="37553" ht="20" customHeight="1"/>
    <row r="37554" ht="20" customHeight="1"/>
    <row r="37555" ht="20" customHeight="1"/>
    <row r="37556" ht="20" customHeight="1"/>
    <row r="37557" ht="20" customHeight="1"/>
    <row r="37558" ht="20" customHeight="1"/>
    <row r="37559" ht="20" customHeight="1"/>
    <row r="37560" ht="20" customHeight="1"/>
    <row r="37561" ht="20" customHeight="1"/>
    <row r="37562" ht="20" customHeight="1"/>
    <row r="37563" ht="20" customHeight="1"/>
    <row r="37564" ht="20" customHeight="1"/>
    <row r="37565" ht="20" customHeight="1"/>
    <row r="37566" ht="20" customHeight="1"/>
    <row r="37567" ht="20" customHeight="1"/>
    <row r="37568" ht="20" customHeight="1"/>
    <row r="37569" ht="20" customHeight="1"/>
    <row r="37570" ht="20" customHeight="1"/>
    <row r="37571" ht="20" customHeight="1"/>
    <row r="37572" ht="20" customHeight="1"/>
    <row r="37573" ht="20" customHeight="1"/>
    <row r="37574" ht="20" customHeight="1"/>
    <row r="37575" ht="20" customHeight="1"/>
    <row r="37576" ht="20" customHeight="1"/>
    <row r="37577" ht="20" customHeight="1"/>
    <row r="37578" ht="20" customHeight="1"/>
    <row r="37579" ht="20" customHeight="1"/>
    <row r="37580" ht="20" customHeight="1"/>
    <row r="37581" ht="20" customHeight="1"/>
    <row r="37582" ht="20" customHeight="1"/>
    <row r="37583" ht="20" customHeight="1"/>
    <row r="37584" ht="20" customHeight="1"/>
    <row r="37585" ht="20" customHeight="1"/>
    <row r="37586" ht="20" customHeight="1"/>
    <row r="37587" ht="20" customHeight="1"/>
    <row r="37588" ht="20" customHeight="1"/>
    <row r="37589" ht="20" customHeight="1"/>
    <row r="37590" ht="20" customHeight="1"/>
    <row r="37591" ht="20" customHeight="1"/>
    <row r="37592" ht="20" customHeight="1"/>
    <row r="37593" ht="20" customHeight="1"/>
    <row r="37594" ht="20" customHeight="1"/>
    <row r="37595" ht="20" customHeight="1"/>
    <row r="37596" ht="20" customHeight="1"/>
    <row r="37597" ht="20" customHeight="1"/>
    <row r="37598" ht="20" customHeight="1"/>
    <row r="37599" ht="20" customHeight="1"/>
    <row r="37600" ht="20" customHeight="1"/>
    <row r="37601" ht="20" customHeight="1"/>
    <row r="37602" ht="20" customHeight="1"/>
    <row r="37603" ht="20" customHeight="1"/>
    <row r="37604" ht="20" customHeight="1"/>
    <row r="37605" ht="20" customHeight="1"/>
    <row r="37606" ht="20" customHeight="1"/>
    <row r="37607" ht="20" customHeight="1"/>
    <row r="37608" ht="20" customHeight="1"/>
    <row r="37609" ht="20" customHeight="1"/>
    <row r="37610" ht="20" customHeight="1"/>
    <row r="37611" ht="20" customHeight="1"/>
    <row r="37612" ht="20" customHeight="1"/>
    <row r="37613" ht="20" customHeight="1"/>
    <row r="37614" ht="20" customHeight="1"/>
    <row r="37615" ht="20" customHeight="1"/>
    <row r="37616" ht="20" customHeight="1"/>
    <row r="37617" ht="20" customHeight="1"/>
    <row r="37618" ht="20" customHeight="1"/>
    <row r="37619" ht="20" customHeight="1"/>
    <row r="37620" ht="20" customHeight="1"/>
    <row r="37621" ht="20" customHeight="1"/>
    <row r="37622" ht="20" customHeight="1"/>
    <row r="37623" ht="20" customHeight="1"/>
    <row r="37624" ht="20" customHeight="1"/>
    <row r="37625" ht="20" customHeight="1"/>
    <row r="37626" ht="20" customHeight="1"/>
    <row r="37627" ht="20" customHeight="1"/>
    <row r="37628" ht="20" customHeight="1"/>
    <row r="37629" ht="20" customHeight="1"/>
    <row r="37630" ht="20" customHeight="1"/>
    <row r="37631" ht="20" customHeight="1"/>
    <row r="37632" ht="20" customHeight="1"/>
    <row r="37633" ht="20" customHeight="1"/>
    <row r="37634" ht="20" customHeight="1"/>
    <row r="37635" ht="20" customHeight="1"/>
    <row r="37636" ht="20" customHeight="1"/>
    <row r="37637" ht="20" customHeight="1"/>
    <row r="37638" ht="20" customHeight="1"/>
    <row r="37639" ht="20" customHeight="1"/>
    <row r="37640" ht="20" customHeight="1"/>
    <row r="37641" ht="20" customHeight="1"/>
    <row r="37642" ht="20" customHeight="1"/>
    <row r="37643" ht="20" customHeight="1"/>
    <row r="37644" ht="20" customHeight="1"/>
    <row r="37645" ht="20" customHeight="1"/>
    <row r="37646" ht="20" customHeight="1"/>
    <row r="37647" ht="20" customHeight="1"/>
    <row r="37648" ht="20" customHeight="1"/>
    <row r="37649" ht="20" customHeight="1"/>
    <row r="37650" ht="20" customHeight="1"/>
    <row r="37651" ht="20" customHeight="1"/>
    <row r="37652" ht="20" customHeight="1"/>
    <row r="37653" ht="20" customHeight="1"/>
    <row r="37654" ht="20" customHeight="1"/>
    <row r="37655" ht="20" customHeight="1"/>
    <row r="37656" ht="20" customHeight="1"/>
    <row r="37657" ht="20" customHeight="1"/>
    <row r="37658" ht="20" customHeight="1"/>
    <row r="37659" ht="20" customHeight="1"/>
    <row r="37660" ht="20" customHeight="1"/>
    <row r="37661" ht="20" customHeight="1"/>
    <row r="37662" ht="20" customHeight="1"/>
    <row r="37663" ht="20" customHeight="1"/>
    <row r="37664" ht="20" customHeight="1"/>
    <row r="37665" ht="20" customHeight="1"/>
    <row r="37666" ht="20" customHeight="1"/>
    <row r="37667" ht="20" customHeight="1"/>
    <row r="37668" ht="20" customHeight="1"/>
    <row r="37669" ht="20" customHeight="1"/>
    <row r="37670" ht="20" customHeight="1"/>
    <row r="37671" ht="20" customHeight="1"/>
    <row r="37672" ht="20" customHeight="1"/>
    <row r="37673" ht="20" customHeight="1"/>
    <row r="37674" ht="20" customHeight="1"/>
    <row r="37675" ht="20" customHeight="1"/>
    <row r="37676" ht="20" customHeight="1"/>
    <row r="37677" ht="20" customHeight="1"/>
    <row r="37678" ht="20" customHeight="1"/>
    <row r="37679" ht="20" customHeight="1"/>
    <row r="37680" ht="20" customHeight="1"/>
    <row r="37681" ht="20" customHeight="1"/>
    <row r="37682" ht="20" customHeight="1"/>
    <row r="37683" ht="20" customHeight="1"/>
    <row r="37684" ht="20" customHeight="1"/>
    <row r="37685" ht="20" customHeight="1"/>
    <row r="37686" ht="20" customHeight="1"/>
    <row r="37687" ht="20" customHeight="1"/>
    <row r="37688" ht="20" customHeight="1"/>
    <row r="37689" ht="20" customHeight="1"/>
    <row r="37690" ht="20" customHeight="1"/>
    <row r="37691" ht="20" customHeight="1"/>
    <row r="37692" ht="20" customHeight="1"/>
    <row r="37693" ht="20" customHeight="1"/>
    <row r="37694" ht="20" customHeight="1"/>
    <row r="37695" ht="20" customHeight="1"/>
    <row r="37696" ht="20" customHeight="1"/>
    <row r="37697" ht="20" customHeight="1"/>
    <row r="37698" ht="20" customHeight="1"/>
    <row r="37699" ht="20" customHeight="1"/>
    <row r="37700" ht="20" customHeight="1"/>
    <row r="37701" ht="20" customHeight="1"/>
    <row r="37702" ht="20" customHeight="1"/>
    <row r="37703" ht="20" customHeight="1"/>
    <row r="37704" ht="20" customHeight="1"/>
    <row r="37705" ht="20" customHeight="1"/>
    <row r="37706" ht="20" customHeight="1"/>
    <row r="37707" ht="20" customHeight="1"/>
    <row r="37708" ht="20" customHeight="1"/>
    <row r="37709" ht="20" customHeight="1"/>
    <row r="37710" ht="20" customHeight="1"/>
    <row r="37711" ht="20" customHeight="1"/>
    <row r="37712" ht="20" customHeight="1"/>
    <row r="37713" ht="20" customHeight="1"/>
    <row r="37714" ht="20" customHeight="1"/>
    <row r="37715" ht="20" customHeight="1"/>
    <row r="37716" ht="20" customHeight="1"/>
    <row r="37717" ht="20" customHeight="1"/>
    <row r="37718" ht="20" customHeight="1"/>
    <row r="37719" ht="20" customHeight="1"/>
    <row r="37720" ht="20" customHeight="1"/>
    <row r="37721" ht="20" customHeight="1"/>
    <row r="37722" ht="20" customHeight="1"/>
    <row r="37723" ht="20" customHeight="1"/>
    <row r="37724" ht="20" customHeight="1"/>
    <row r="37725" ht="20" customHeight="1"/>
    <row r="37726" ht="20" customHeight="1"/>
    <row r="37727" ht="20" customHeight="1"/>
    <row r="37728" ht="20" customHeight="1"/>
    <row r="37729" ht="20" customHeight="1"/>
    <row r="37730" ht="20" customHeight="1"/>
    <row r="37731" ht="20" customHeight="1"/>
    <row r="37732" ht="20" customHeight="1"/>
    <row r="37733" ht="20" customHeight="1"/>
    <row r="37734" ht="20" customHeight="1"/>
    <row r="37735" ht="20" customHeight="1"/>
    <row r="37736" ht="20" customHeight="1"/>
    <row r="37737" ht="20" customHeight="1"/>
    <row r="37738" ht="20" customHeight="1"/>
    <row r="37739" ht="20" customHeight="1"/>
    <row r="37740" ht="20" customHeight="1"/>
    <row r="37741" ht="20" customHeight="1"/>
    <row r="37742" ht="20" customHeight="1"/>
    <row r="37743" ht="20" customHeight="1"/>
    <row r="37744" ht="20" customHeight="1"/>
    <row r="37745" ht="20" customHeight="1"/>
    <row r="37746" ht="20" customHeight="1"/>
    <row r="37747" ht="20" customHeight="1"/>
    <row r="37748" ht="20" customHeight="1"/>
    <row r="37749" ht="20" customHeight="1"/>
    <row r="37750" ht="20" customHeight="1"/>
    <row r="37751" ht="20" customHeight="1"/>
    <row r="37752" ht="20" customHeight="1"/>
    <row r="37753" ht="20" customHeight="1"/>
    <row r="37754" ht="20" customHeight="1"/>
    <row r="37755" ht="20" customHeight="1"/>
    <row r="37756" ht="20" customHeight="1"/>
    <row r="37757" ht="20" customHeight="1"/>
    <row r="37758" ht="20" customHeight="1"/>
    <row r="37759" ht="20" customHeight="1"/>
    <row r="37760" ht="20" customHeight="1"/>
    <row r="37761" ht="20" customHeight="1"/>
    <row r="37762" ht="20" customHeight="1"/>
    <row r="37763" ht="20" customHeight="1"/>
    <row r="37764" ht="20" customHeight="1"/>
    <row r="37765" ht="20" customHeight="1"/>
    <row r="37766" ht="20" customHeight="1"/>
    <row r="37767" ht="20" customHeight="1"/>
    <row r="37768" ht="20" customHeight="1"/>
    <row r="37769" ht="20" customHeight="1"/>
    <row r="37770" ht="20" customHeight="1"/>
    <row r="37771" ht="20" customHeight="1"/>
    <row r="37772" ht="20" customHeight="1"/>
    <row r="37773" ht="20" customHeight="1"/>
    <row r="37774" ht="20" customHeight="1"/>
    <row r="37775" ht="20" customHeight="1"/>
    <row r="37776" ht="20" customHeight="1"/>
    <row r="37777" ht="20" customHeight="1"/>
    <row r="37778" ht="20" customHeight="1"/>
    <row r="37779" ht="20" customHeight="1"/>
    <row r="37780" ht="20" customHeight="1"/>
    <row r="37781" ht="20" customHeight="1"/>
    <row r="37782" ht="20" customHeight="1"/>
    <row r="37783" ht="20" customHeight="1"/>
    <row r="37784" ht="20" customHeight="1"/>
    <row r="37785" ht="20" customHeight="1"/>
    <row r="37786" ht="20" customHeight="1"/>
    <row r="37787" ht="20" customHeight="1"/>
    <row r="37788" ht="20" customHeight="1"/>
    <row r="37789" ht="20" customHeight="1"/>
    <row r="37790" ht="20" customHeight="1"/>
    <row r="37791" ht="20" customHeight="1"/>
    <row r="37792" ht="20" customHeight="1"/>
    <row r="37793" ht="20" customHeight="1"/>
    <row r="37794" ht="20" customHeight="1"/>
    <row r="37795" ht="20" customHeight="1"/>
    <row r="37796" ht="20" customHeight="1"/>
    <row r="37797" ht="20" customHeight="1"/>
    <row r="37798" ht="20" customHeight="1"/>
    <row r="37799" ht="20" customHeight="1"/>
    <row r="37800" ht="20" customHeight="1"/>
    <row r="37801" ht="20" customHeight="1"/>
    <row r="37802" ht="20" customHeight="1"/>
    <row r="37803" ht="20" customHeight="1"/>
    <row r="37804" ht="20" customHeight="1"/>
    <row r="37805" ht="20" customHeight="1"/>
    <row r="37806" ht="20" customHeight="1"/>
    <row r="37807" ht="20" customHeight="1"/>
    <row r="37808" ht="20" customHeight="1"/>
    <row r="37809" ht="20" customHeight="1"/>
    <row r="37810" ht="20" customHeight="1"/>
    <row r="37811" ht="20" customHeight="1"/>
    <row r="37812" ht="20" customHeight="1"/>
    <row r="37813" ht="20" customHeight="1"/>
    <row r="37814" ht="20" customHeight="1"/>
    <row r="37815" ht="20" customHeight="1"/>
    <row r="37816" ht="20" customHeight="1"/>
    <row r="37817" ht="20" customHeight="1"/>
    <row r="37818" ht="20" customHeight="1"/>
    <row r="37819" ht="20" customHeight="1"/>
    <row r="37820" ht="20" customHeight="1"/>
    <row r="37821" ht="20" customHeight="1"/>
    <row r="37822" ht="20" customHeight="1"/>
    <row r="37823" ht="20" customHeight="1"/>
    <row r="37824" ht="20" customHeight="1"/>
    <row r="37825" ht="20" customHeight="1"/>
    <row r="37826" ht="20" customHeight="1"/>
    <row r="37827" ht="20" customHeight="1"/>
    <row r="37828" ht="20" customHeight="1"/>
    <row r="37829" ht="20" customHeight="1"/>
    <row r="37830" ht="20" customHeight="1"/>
    <row r="37831" ht="20" customHeight="1"/>
    <row r="37832" ht="20" customHeight="1"/>
    <row r="37833" ht="20" customHeight="1"/>
    <row r="37834" ht="20" customHeight="1"/>
    <row r="37835" ht="20" customHeight="1"/>
    <row r="37836" ht="20" customHeight="1"/>
    <row r="37837" ht="20" customHeight="1"/>
    <row r="37838" ht="20" customHeight="1"/>
    <row r="37839" ht="20" customHeight="1"/>
    <row r="37840" ht="20" customHeight="1"/>
    <row r="37841" ht="20" customHeight="1"/>
    <row r="37842" ht="20" customHeight="1"/>
    <row r="37843" ht="20" customHeight="1"/>
    <row r="37844" ht="20" customHeight="1"/>
    <row r="37845" ht="20" customHeight="1"/>
    <row r="37846" ht="20" customHeight="1"/>
    <row r="37847" ht="20" customHeight="1"/>
    <row r="37848" ht="20" customHeight="1"/>
    <row r="37849" ht="20" customHeight="1"/>
    <row r="37850" ht="20" customHeight="1"/>
    <row r="37851" ht="20" customHeight="1"/>
    <row r="37852" ht="20" customHeight="1"/>
    <row r="37853" ht="20" customHeight="1"/>
    <row r="37854" ht="20" customHeight="1"/>
    <row r="37855" ht="20" customHeight="1"/>
    <row r="37856" ht="20" customHeight="1"/>
    <row r="37857" ht="20" customHeight="1"/>
    <row r="37858" ht="20" customHeight="1"/>
    <row r="37859" ht="20" customHeight="1"/>
    <row r="37860" ht="20" customHeight="1"/>
    <row r="37861" ht="20" customHeight="1"/>
    <row r="37862" ht="20" customHeight="1"/>
    <row r="37863" ht="20" customHeight="1"/>
    <row r="37864" ht="20" customHeight="1"/>
    <row r="37865" ht="20" customHeight="1"/>
    <row r="37866" ht="20" customHeight="1"/>
    <row r="37867" ht="20" customHeight="1"/>
    <row r="37868" ht="20" customHeight="1"/>
    <row r="37869" ht="20" customHeight="1"/>
    <row r="37870" ht="20" customHeight="1"/>
    <row r="37871" ht="20" customHeight="1"/>
    <row r="37872" ht="20" customHeight="1"/>
    <row r="37873" ht="20" customHeight="1"/>
    <row r="37874" ht="20" customHeight="1"/>
    <row r="37875" ht="20" customHeight="1"/>
    <row r="37876" ht="20" customHeight="1"/>
    <row r="37877" ht="20" customHeight="1"/>
    <row r="37878" ht="20" customHeight="1"/>
    <row r="37879" ht="20" customHeight="1"/>
    <row r="37880" ht="20" customHeight="1"/>
    <row r="37881" ht="20" customHeight="1"/>
    <row r="37882" ht="20" customHeight="1"/>
    <row r="37883" ht="20" customHeight="1"/>
    <row r="37884" ht="20" customHeight="1"/>
    <row r="37885" ht="20" customHeight="1"/>
    <row r="37886" ht="20" customHeight="1"/>
    <row r="37887" ht="20" customHeight="1"/>
    <row r="37888" ht="20" customHeight="1"/>
    <row r="37889" ht="20" customHeight="1"/>
    <row r="37890" ht="20" customHeight="1"/>
    <row r="37891" ht="20" customHeight="1"/>
    <row r="37892" ht="20" customHeight="1"/>
    <row r="37893" ht="20" customHeight="1"/>
    <row r="37894" ht="20" customHeight="1"/>
    <row r="37895" ht="20" customHeight="1"/>
    <row r="37896" ht="20" customHeight="1"/>
    <row r="37897" ht="20" customHeight="1"/>
    <row r="37898" ht="20" customHeight="1"/>
    <row r="37899" ht="20" customHeight="1"/>
    <row r="37900" ht="20" customHeight="1"/>
    <row r="37901" ht="20" customHeight="1"/>
    <row r="37902" ht="20" customHeight="1"/>
    <row r="37903" ht="20" customHeight="1"/>
    <row r="37904" ht="20" customHeight="1"/>
    <row r="37905" ht="20" customHeight="1"/>
    <row r="37906" ht="20" customHeight="1"/>
    <row r="37907" ht="20" customHeight="1"/>
    <row r="37908" ht="20" customHeight="1"/>
    <row r="37909" ht="20" customHeight="1"/>
    <row r="37910" ht="20" customHeight="1"/>
    <row r="37911" ht="20" customHeight="1"/>
    <row r="37912" ht="20" customHeight="1"/>
    <row r="37913" ht="20" customHeight="1"/>
    <row r="37914" ht="20" customHeight="1"/>
    <row r="37915" ht="20" customHeight="1"/>
    <row r="37916" ht="20" customHeight="1"/>
    <row r="37917" ht="20" customHeight="1"/>
    <row r="37918" ht="20" customHeight="1"/>
    <row r="37919" ht="20" customHeight="1"/>
    <row r="37920" ht="20" customHeight="1"/>
    <row r="37921" ht="20" customHeight="1"/>
    <row r="37922" ht="20" customHeight="1"/>
    <row r="37923" ht="20" customHeight="1"/>
    <row r="37924" ht="20" customHeight="1"/>
    <row r="37925" ht="20" customHeight="1"/>
    <row r="37926" ht="20" customHeight="1"/>
    <row r="37927" ht="20" customHeight="1"/>
    <row r="37928" ht="20" customHeight="1"/>
    <row r="37929" ht="20" customHeight="1"/>
    <row r="37930" ht="20" customHeight="1"/>
    <row r="37931" ht="20" customHeight="1"/>
    <row r="37932" ht="20" customHeight="1"/>
    <row r="37933" ht="20" customHeight="1"/>
    <row r="37934" ht="20" customHeight="1"/>
    <row r="37935" ht="20" customHeight="1"/>
    <row r="37936" ht="20" customHeight="1"/>
    <row r="37937" ht="20" customHeight="1"/>
    <row r="37938" ht="20" customHeight="1"/>
    <row r="37939" ht="20" customHeight="1"/>
    <row r="37940" ht="20" customHeight="1"/>
    <row r="37941" ht="20" customHeight="1"/>
    <row r="37942" ht="20" customHeight="1"/>
    <row r="37943" ht="20" customHeight="1"/>
    <row r="37944" ht="20" customHeight="1"/>
    <row r="37945" ht="20" customHeight="1"/>
    <row r="37946" ht="20" customHeight="1"/>
    <row r="37947" ht="20" customHeight="1"/>
    <row r="37948" ht="20" customHeight="1"/>
    <row r="37949" ht="20" customHeight="1"/>
    <row r="37950" ht="20" customHeight="1"/>
    <row r="37951" ht="20" customHeight="1"/>
    <row r="37952" ht="20" customHeight="1"/>
    <row r="37953" ht="20" customHeight="1"/>
    <row r="37954" ht="20" customHeight="1"/>
    <row r="37955" ht="20" customHeight="1"/>
    <row r="37956" ht="20" customHeight="1"/>
    <row r="37957" ht="20" customHeight="1"/>
    <row r="37958" ht="20" customHeight="1"/>
    <row r="37959" ht="20" customHeight="1"/>
    <row r="37960" ht="20" customHeight="1"/>
    <row r="37961" ht="20" customHeight="1"/>
    <row r="37962" ht="20" customHeight="1"/>
    <row r="37963" ht="20" customHeight="1"/>
    <row r="37964" ht="20" customHeight="1"/>
    <row r="37965" ht="20" customHeight="1"/>
    <row r="37966" ht="20" customHeight="1"/>
    <row r="37967" ht="20" customHeight="1"/>
    <row r="37968" ht="20" customHeight="1"/>
    <row r="37969" ht="20" customHeight="1"/>
    <row r="37970" ht="20" customHeight="1"/>
    <row r="37971" ht="20" customHeight="1"/>
    <row r="37972" ht="20" customHeight="1"/>
    <row r="37973" ht="20" customHeight="1"/>
    <row r="37974" ht="20" customHeight="1"/>
    <row r="37975" ht="20" customHeight="1"/>
    <row r="37976" ht="20" customHeight="1"/>
    <row r="37977" ht="20" customHeight="1"/>
    <row r="37978" ht="20" customHeight="1"/>
    <row r="37979" ht="20" customHeight="1"/>
    <row r="37980" ht="20" customHeight="1"/>
    <row r="37981" ht="20" customHeight="1"/>
    <row r="37982" ht="20" customHeight="1"/>
    <row r="37983" ht="20" customHeight="1"/>
    <row r="37984" ht="20" customHeight="1"/>
    <row r="37985" ht="20" customHeight="1"/>
    <row r="37986" ht="20" customHeight="1"/>
    <row r="37987" ht="20" customHeight="1"/>
    <row r="37988" ht="20" customHeight="1"/>
    <row r="37989" ht="20" customHeight="1"/>
    <row r="37990" ht="20" customHeight="1"/>
    <row r="37991" ht="20" customHeight="1"/>
    <row r="37992" ht="20" customHeight="1"/>
    <row r="37993" ht="20" customHeight="1"/>
    <row r="37994" ht="20" customHeight="1"/>
    <row r="37995" ht="20" customHeight="1"/>
    <row r="37996" ht="20" customHeight="1"/>
    <row r="37997" ht="20" customHeight="1"/>
    <row r="37998" ht="20" customHeight="1"/>
    <row r="37999" ht="20" customHeight="1"/>
    <row r="38000" ht="20" customHeight="1"/>
    <row r="38001" ht="20" customHeight="1"/>
    <row r="38002" ht="20" customHeight="1"/>
    <row r="38003" ht="20" customHeight="1"/>
    <row r="38004" ht="20" customHeight="1"/>
    <row r="38005" ht="20" customHeight="1"/>
    <row r="38006" ht="20" customHeight="1"/>
    <row r="38007" ht="20" customHeight="1"/>
    <row r="38008" ht="20" customHeight="1"/>
    <row r="38009" ht="20" customHeight="1"/>
    <row r="38010" ht="20" customHeight="1"/>
    <row r="38011" ht="20" customHeight="1"/>
    <row r="38012" ht="20" customHeight="1"/>
    <row r="38013" ht="20" customHeight="1"/>
    <row r="38014" ht="20" customHeight="1"/>
    <row r="38015" ht="20" customHeight="1"/>
    <row r="38016" ht="20" customHeight="1"/>
    <row r="38017" ht="20" customHeight="1"/>
    <row r="38018" ht="20" customHeight="1"/>
    <row r="38019" ht="20" customHeight="1"/>
    <row r="38020" ht="20" customHeight="1"/>
    <row r="38021" ht="20" customHeight="1"/>
    <row r="38022" ht="20" customHeight="1"/>
    <row r="38023" ht="20" customHeight="1"/>
    <row r="38024" ht="20" customHeight="1"/>
    <row r="38025" ht="20" customHeight="1"/>
    <row r="38026" ht="20" customHeight="1"/>
    <row r="38027" ht="20" customHeight="1"/>
    <row r="38028" ht="20" customHeight="1"/>
    <row r="38029" ht="20" customHeight="1"/>
    <row r="38030" ht="20" customHeight="1"/>
    <row r="38031" ht="20" customHeight="1"/>
    <row r="38032" ht="20" customHeight="1"/>
    <row r="38033" ht="20" customHeight="1"/>
    <row r="38034" ht="20" customHeight="1"/>
    <row r="38035" ht="20" customHeight="1"/>
    <row r="38036" ht="20" customHeight="1"/>
    <row r="38037" ht="20" customHeight="1"/>
    <row r="38038" ht="20" customHeight="1"/>
    <row r="38039" ht="20" customHeight="1"/>
    <row r="38040" ht="20" customHeight="1"/>
    <row r="38041" ht="20" customHeight="1"/>
    <row r="38042" ht="20" customHeight="1"/>
    <row r="38043" ht="20" customHeight="1"/>
    <row r="38044" ht="20" customHeight="1"/>
    <row r="38045" ht="20" customHeight="1"/>
    <row r="38046" ht="20" customHeight="1"/>
    <row r="38047" ht="20" customHeight="1"/>
    <row r="38048" ht="20" customHeight="1"/>
    <row r="38049" ht="20" customHeight="1"/>
    <row r="38050" ht="20" customHeight="1"/>
    <row r="38051" ht="20" customHeight="1"/>
    <row r="38052" ht="20" customHeight="1"/>
    <row r="38053" ht="20" customHeight="1"/>
    <row r="38054" ht="20" customHeight="1"/>
    <row r="38055" ht="20" customHeight="1"/>
    <row r="38056" ht="20" customHeight="1"/>
    <row r="38057" ht="20" customHeight="1"/>
    <row r="38058" ht="20" customHeight="1"/>
    <row r="38059" ht="20" customHeight="1"/>
    <row r="38060" ht="20" customHeight="1"/>
    <row r="38061" ht="20" customHeight="1"/>
    <row r="38062" ht="20" customHeight="1"/>
    <row r="38063" ht="20" customHeight="1"/>
    <row r="38064" ht="20" customHeight="1"/>
    <row r="38065" ht="20" customHeight="1"/>
    <row r="38066" ht="20" customHeight="1"/>
    <row r="38067" ht="20" customHeight="1"/>
    <row r="38068" ht="20" customHeight="1"/>
    <row r="38069" ht="20" customHeight="1"/>
    <row r="38070" ht="20" customHeight="1"/>
    <row r="38071" ht="20" customHeight="1"/>
    <row r="38072" ht="20" customHeight="1"/>
    <row r="38073" ht="20" customHeight="1"/>
    <row r="38074" ht="20" customHeight="1"/>
    <row r="38075" ht="20" customHeight="1"/>
    <row r="38076" ht="20" customHeight="1"/>
    <row r="38077" ht="20" customHeight="1"/>
    <row r="38078" ht="20" customHeight="1"/>
    <row r="38079" ht="20" customHeight="1"/>
    <row r="38080" ht="20" customHeight="1"/>
    <row r="38081" ht="20" customHeight="1"/>
    <row r="38082" ht="20" customHeight="1"/>
    <row r="38083" ht="20" customHeight="1"/>
    <row r="38084" ht="20" customHeight="1"/>
    <row r="38085" ht="20" customHeight="1"/>
    <row r="38086" ht="20" customHeight="1"/>
    <row r="38087" ht="20" customHeight="1"/>
    <row r="38088" ht="20" customHeight="1"/>
    <row r="38089" ht="20" customHeight="1"/>
    <row r="38090" ht="20" customHeight="1"/>
    <row r="38091" ht="20" customHeight="1"/>
    <row r="38092" ht="20" customHeight="1"/>
    <row r="38093" ht="20" customHeight="1"/>
    <row r="38094" ht="20" customHeight="1"/>
    <row r="38095" ht="20" customHeight="1"/>
    <row r="38096" ht="20" customHeight="1"/>
    <row r="38097" ht="20" customHeight="1"/>
    <row r="38098" ht="20" customHeight="1"/>
    <row r="38099" ht="20" customHeight="1"/>
    <row r="38100" ht="20" customHeight="1"/>
    <row r="38101" ht="20" customHeight="1"/>
    <row r="38102" ht="20" customHeight="1"/>
    <row r="38103" ht="20" customHeight="1"/>
    <row r="38104" ht="20" customHeight="1"/>
    <row r="38105" ht="20" customHeight="1"/>
    <row r="38106" ht="20" customHeight="1"/>
    <row r="38107" ht="20" customHeight="1"/>
    <row r="38108" ht="20" customHeight="1"/>
    <row r="38109" ht="20" customHeight="1"/>
    <row r="38110" ht="20" customHeight="1"/>
    <row r="38111" ht="20" customHeight="1"/>
    <row r="38112" ht="20" customHeight="1"/>
    <row r="38113" ht="20" customHeight="1"/>
    <row r="38114" ht="20" customHeight="1"/>
    <row r="38115" ht="20" customHeight="1"/>
    <row r="38116" ht="20" customHeight="1"/>
    <row r="38117" ht="20" customHeight="1"/>
    <row r="38118" ht="20" customHeight="1"/>
    <row r="38119" ht="20" customHeight="1"/>
    <row r="38120" ht="20" customHeight="1"/>
    <row r="38121" ht="20" customHeight="1"/>
    <row r="38122" ht="20" customHeight="1"/>
    <row r="38123" ht="20" customHeight="1"/>
    <row r="38124" ht="20" customHeight="1"/>
    <row r="38125" ht="20" customHeight="1"/>
    <row r="38126" ht="20" customHeight="1"/>
    <row r="38127" ht="20" customHeight="1"/>
    <row r="38128" ht="20" customHeight="1"/>
    <row r="38129" ht="20" customHeight="1"/>
    <row r="38130" ht="20" customHeight="1"/>
    <row r="38131" ht="20" customHeight="1"/>
    <row r="38132" ht="20" customHeight="1"/>
    <row r="38133" ht="20" customHeight="1"/>
    <row r="38134" ht="20" customHeight="1"/>
    <row r="38135" ht="20" customHeight="1"/>
    <row r="38136" ht="20" customHeight="1"/>
    <row r="38137" ht="20" customHeight="1"/>
    <row r="38138" ht="20" customHeight="1"/>
    <row r="38139" ht="20" customHeight="1"/>
    <row r="38140" ht="20" customHeight="1"/>
    <row r="38141" ht="20" customHeight="1"/>
    <row r="38142" ht="20" customHeight="1"/>
    <row r="38143" ht="20" customHeight="1"/>
    <row r="38144" ht="20" customHeight="1"/>
    <row r="38145" ht="20" customHeight="1"/>
    <row r="38146" ht="20" customHeight="1"/>
    <row r="38147" ht="20" customHeight="1"/>
    <row r="38148" ht="20" customHeight="1"/>
    <row r="38149" ht="20" customHeight="1"/>
    <row r="38150" ht="20" customHeight="1"/>
    <row r="38151" ht="20" customHeight="1"/>
    <row r="38152" ht="20" customHeight="1"/>
    <row r="38153" ht="20" customHeight="1"/>
    <row r="38154" ht="20" customHeight="1"/>
    <row r="38155" ht="20" customHeight="1"/>
    <row r="38156" ht="20" customHeight="1"/>
    <row r="38157" ht="20" customHeight="1"/>
    <row r="38158" ht="20" customHeight="1"/>
    <row r="38159" ht="20" customHeight="1"/>
    <row r="38160" ht="20" customHeight="1"/>
    <row r="38161" ht="20" customHeight="1"/>
    <row r="38162" ht="20" customHeight="1"/>
    <row r="38163" ht="20" customHeight="1"/>
    <row r="38164" ht="20" customHeight="1"/>
    <row r="38165" ht="20" customHeight="1"/>
    <row r="38166" ht="20" customHeight="1"/>
    <row r="38167" ht="20" customHeight="1"/>
    <row r="38168" ht="20" customHeight="1"/>
    <row r="38169" ht="20" customHeight="1"/>
    <row r="38170" ht="20" customHeight="1"/>
    <row r="38171" ht="20" customHeight="1"/>
    <row r="38172" ht="20" customHeight="1"/>
    <row r="38173" ht="20" customHeight="1"/>
    <row r="38174" ht="20" customHeight="1"/>
    <row r="38175" ht="20" customHeight="1"/>
    <row r="38176" ht="20" customHeight="1"/>
    <row r="38177" ht="20" customHeight="1"/>
    <row r="38178" ht="20" customHeight="1"/>
    <row r="38179" ht="20" customHeight="1"/>
    <row r="38180" ht="20" customHeight="1"/>
    <row r="38181" ht="20" customHeight="1"/>
    <row r="38182" ht="20" customHeight="1"/>
    <row r="38183" ht="20" customHeight="1"/>
    <row r="38184" ht="20" customHeight="1"/>
    <row r="38185" ht="20" customHeight="1"/>
    <row r="38186" ht="20" customHeight="1"/>
    <row r="38187" ht="20" customHeight="1"/>
    <row r="38188" ht="20" customHeight="1"/>
    <row r="38189" ht="20" customHeight="1"/>
    <row r="38190" ht="20" customHeight="1"/>
    <row r="38191" ht="20" customHeight="1"/>
    <row r="38192" ht="20" customHeight="1"/>
    <row r="38193" ht="20" customHeight="1"/>
    <row r="38194" ht="20" customHeight="1"/>
    <row r="38195" ht="20" customHeight="1"/>
    <row r="38196" ht="20" customHeight="1"/>
    <row r="38197" ht="20" customHeight="1"/>
    <row r="38198" ht="20" customHeight="1"/>
    <row r="38199" ht="20" customHeight="1"/>
    <row r="38200" ht="20" customHeight="1"/>
    <row r="38201" ht="20" customHeight="1"/>
    <row r="38202" ht="20" customHeight="1"/>
    <row r="38203" ht="20" customHeight="1"/>
    <row r="38204" ht="20" customHeight="1"/>
    <row r="38205" ht="20" customHeight="1"/>
    <row r="38206" ht="20" customHeight="1"/>
    <row r="38207" ht="20" customHeight="1"/>
    <row r="38208" ht="20" customHeight="1"/>
    <row r="38209" ht="20" customHeight="1"/>
    <row r="38210" ht="20" customHeight="1"/>
    <row r="38211" ht="20" customHeight="1"/>
    <row r="38212" ht="20" customHeight="1"/>
    <row r="38213" ht="20" customHeight="1"/>
    <row r="38214" ht="20" customHeight="1"/>
    <row r="38215" ht="20" customHeight="1"/>
    <row r="38216" ht="20" customHeight="1"/>
    <row r="38217" ht="20" customHeight="1"/>
    <row r="38218" ht="20" customHeight="1"/>
    <row r="38219" ht="20" customHeight="1"/>
    <row r="38220" ht="20" customHeight="1"/>
    <row r="38221" ht="20" customHeight="1"/>
    <row r="38222" ht="20" customHeight="1"/>
    <row r="38223" ht="20" customHeight="1"/>
    <row r="38224" ht="20" customHeight="1"/>
    <row r="38225" ht="20" customHeight="1"/>
    <row r="38226" ht="20" customHeight="1"/>
    <row r="38227" ht="20" customHeight="1"/>
    <row r="38228" ht="20" customHeight="1"/>
    <row r="38229" ht="20" customHeight="1"/>
    <row r="38230" ht="20" customHeight="1"/>
    <row r="38231" ht="20" customHeight="1"/>
    <row r="38232" ht="20" customHeight="1"/>
    <row r="38233" ht="20" customHeight="1"/>
    <row r="38234" ht="20" customHeight="1"/>
    <row r="38235" ht="20" customHeight="1"/>
    <row r="38236" ht="20" customHeight="1"/>
    <row r="38237" ht="20" customHeight="1"/>
    <row r="38238" ht="20" customHeight="1"/>
    <row r="38239" ht="20" customHeight="1"/>
    <row r="38240" ht="20" customHeight="1"/>
    <row r="38241" ht="20" customHeight="1"/>
    <row r="38242" ht="20" customHeight="1"/>
    <row r="38243" ht="20" customHeight="1"/>
    <row r="38244" ht="20" customHeight="1"/>
    <row r="38245" ht="20" customHeight="1"/>
    <row r="38246" ht="20" customHeight="1"/>
    <row r="38247" ht="20" customHeight="1"/>
    <row r="38248" ht="20" customHeight="1"/>
    <row r="38249" ht="20" customHeight="1"/>
    <row r="38250" ht="20" customHeight="1"/>
    <row r="38251" ht="20" customHeight="1"/>
    <row r="38252" ht="20" customHeight="1"/>
    <row r="38253" ht="20" customHeight="1"/>
    <row r="38254" ht="20" customHeight="1"/>
    <row r="38255" ht="20" customHeight="1"/>
    <row r="38256" ht="20" customHeight="1"/>
    <row r="38257" ht="20" customHeight="1"/>
    <row r="38258" ht="20" customHeight="1"/>
    <row r="38259" ht="20" customHeight="1"/>
    <row r="38260" ht="20" customHeight="1"/>
    <row r="38261" ht="20" customHeight="1"/>
    <row r="38262" ht="20" customHeight="1"/>
    <row r="38263" ht="20" customHeight="1"/>
    <row r="38264" ht="20" customHeight="1"/>
    <row r="38265" ht="20" customHeight="1"/>
    <row r="38266" ht="20" customHeight="1"/>
    <row r="38267" ht="20" customHeight="1"/>
    <row r="38268" ht="20" customHeight="1"/>
    <row r="38269" ht="20" customHeight="1"/>
    <row r="38270" ht="20" customHeight="1"/>
    <row r="38271" ht="20" customHeight="1"/>
    <row r="38272" ht="20" customHeight="1"/>
    <row r="38273" ht="20" customHeight="1"/>
    <row r="38274" ht="20" customHeight="1"/>
    <row r="38275" ht="20" customHeight="1"/>
    <row r="38276" ht="20" customHeight="1"/>
    <row r="38277" ht="20" customHeight="1"/>
    <row r="38278" ht="20" customHeight="1"/>
    <row r="38279" ht="20" customHeight="1"/>
    <row r="38280" ht="20" customHeight="1"/>
    <row r="38281" ht="20" customHeight="1"/>
    <row r="38282" ht="20" customHeight="1"/>
    <row r="38283" ht="20" customHeight="1"/>
    <row r="38284" ht="20" customHeight="1"/>
    <row r="38285" ht="20" customHeight="1"/>
    <row r="38286" ht="20" customHeight="1"/>
    <row r="38287" ht="20" customHeight="1"/>
    <row r="38288" ht="20" customHeight="1"/>
    <row r="38289" ht="20" customHeight="1"/>
    <row r="38290" ht="20" customHeight="1"/>
    <row r="38291" ht="20" customHeight="1"/>
    <row r="38292" ht="20" customHeight="1"/>
    <row r="38293" ht="20" customHeight="1"/>
    <row r="38294" ht="20" customHeight="1"/>
    <row r="38295" ht="20" customHeight="1"/>
    <row r="38296" ht="20" customHeight="1"/>
    <row r="38297" ht="20" customHeight="1"/>
    <row r="38298" ht="20" customHeight="1"/>
    <row r="38299" ht="20" customHeight="1"/>
    <row r="38300" ht="20" customHeight="1"/>
    <row r="38301" ht="20" customHeight="1"/>
    <row r="38302" ht="20" customHeight="1"/>
    <row r="38303" ht="20" customHeight="1"/>
    <row r="38304" ht="20" customHeight="1"/>
    <row r="38305" ht="20" customHeight="1"/>
    <row r="38306" ht="20" customHeight="1"/>
    <row r="38307" ht="20" customHeight="1"/>
    <row r="38308" ht="20" customHeight="1"/>
    <row r="38309" ht="20" customHeight="1"/>
    <row r="38310" ht="20" customHeight="1"/>
    <row r="38311" ht="20" customHeight="1"/>
    <row r="38312" ht="20" customHeight="1"/>
    <row r="38313" ht="20" customHeight="1"/>
    <row r="38314" ht="20" customHeight="1"/>
    <row r="38315" ht="20" customHeight="1"/>
    <row r="38316" ht="20" customHeight="1"/>
    <row r="38317" ht="20" customHeight="1"/>
    <row r="38318" ht="20" customHeight="1"/>
    <row r="38319" ht="20" customHeight="1"/>
    <row r="38320" ht="20" customHeight="1"/>
    <row r="38321" ht="20" customHeight="1"/>
    <row r="38322" ht="20" customHeight="1"/>
    <row r="38323" ht="20" customHeight="1"/>
    <row r="38324" ht="20" customHeight="1"/>
    <row r="38325" ht="20" customHeight="1"/>
    <row r="38326" ht="20" customHeight="1"/>
    <row r="38327" ht="20" customHeight="1"/>
    <row r="38328" ht="20" customHeight="1"/>
    <row r="38329" ht="20" customHeight="1"/>
    <row r="38330" ht="20" customHeight="1"/>
    <row r="38331" ht="20" customHeight="1"/>
    <row r="38332" ht="20" customHeight="1"/>
    <row r="38333" ht="20" customHeight="1"/>
    <row r="38334" ht="20" customHeight="1"/>
    <row r="38335" ht="20" customHeight="1"/>
    <row r="38336" ht="20" customHeight="1"/>
    <row r="38337" ht="20" customHeight="1"/>
    <row r="38338" ht="20" customHeight="1"/>
    <row r="38339" ht="20" customHeight="1"/>
    <row r="38340" ht="20" customHeight="1"/>
    <row r="38341" ht="20" customHeight="1"/>
    <row r="38342" ht="20" customHeight="1"/>
    <row r="38343" ht="20" customHeight="1"/>
    <row r="38344" ht="20" customHeight="1"/>
    <row r="38345" ht="20" customHeight="1"/>
    <row r="38346" ht="20" customHeight="1"/>
    <row r="38347" ht="20" customHeight="1"/>
    <row r="38348" ht="20" customHeight="1"/>
    <row r="38349" ht="20" customHeight="1"/>
    <row r="38350" ht="20" customHeight="1"/>
    <row r="38351" ht="20" customHeight="1"/>
    <row r="38352" ht="20" customHeight="1"/>
    <row r="38353" ht="20" customHeight="1"/>
    <row r="38354" ht="20" customHeight="1"/>
    <row r="38355" ht="20" customHeight="1"/>
    <row r="38356" ht="20" customHeight="1"/>
    <row r="38357" ht="20" customHeight="1"/>
    <row r="38358" ht="20" customHeight="1"/>
    <row r="38359" ht="20" customHeight="1"/>
    <row r="38360" ht="20" customHeight="1"/>
    <row r="38361" ht="20" customHeight="1"/>
    <row r="38362" ht="20" customHeight="1"/>
    <row r="38363" ht="20" customHeight="1"/>
    <row r="38364" ht="20" customHeight="1"/>
    <row r="38365" ht="20" customHeight="1"/>
    <row r="38366" ht="20" customHeight="1"/>
    <row r="38367" ht="20" customHeight="1"/>
    <row r="38368" ht="20" customHeight="1"/>
    <row r="38369" ht="20" customHeight="1"/>
    <row r="38370" ht="20" customHeight="1"/>
    <row r="38371" ht="20" customHeight="1"/>
    <row r="38372" ht="20" customHeight="1"/>
    <row r="38373" ht="20" customHeight="1"/>
    <row r="38374" ht="20" customHeight="1"/>
    <row r="38375" ht="20" customHeight="1"/>
    <row r="38376" ht="20" customHeight="1"/>
    <row r="38377" ht="20" customHeight="1"/>
    <row r="38378" ht="20" customHeight="1"/>
    <row r="38379" ht="20" customHeight="1"/>
    <row r="38380" ht="20" customHeight="1"/>
    <row r="38381" ht="20" customHeight="1"/>
    <row r="38382" ht="20" customHeight="1"/>
    <row r="38383" ht="20" customHeight="1"/>
    <row r="38384" ht="20" customHeight="1"/>
    <row r="38385" ht="20" customHeight="1"/>
    <row r="38386" ht="20" customHeight="1"/>
    <row r="38387" ht="20" customHeight="1"/>
    <row r="38388" ht="20" customHeight="1"/>
    <row r="38389" ht="20" customHeight="1"/>
    <row r="38390" ht="20" customHeight="1"/>
    <row r="38391" ht="20" customHeight="1"/>
    <row r="38392" ht="20" customHeight="1"/>
    <row r="38393" ht="20" customHeight="1"/>
    <row r="38394" ht="20" customHeight="1"/>
    <row r="38395" ht="20" customHeight="1"/>
    <row r="38396" ht="20" customHeight="1"/>
    <row r="38397" ht="20" customHeight="1"/>
    <row r="38398" ht="20" customHeight="1"/>
    <row r="38399" ht="20" customHeight="1"/>
    <row r="38400" ht="20" customHeight="1"/>
    <row r="38401" ht="20" customHeight="1"/>
    <row r="38402" ht="20" customHeight="1"/>
    <row r="38403" ht="20" customHeight="1"/>
    <row r="38404" ht="20" customHeight="1"/>
    <row r="38405" ht="20" customHeight="1"/>
    <row r="38406" ht="20" customHeight="1"/>
    <row r="38407" ht="20" customHeight="1"/>
    <row r="38408" ht="20" customHeight="1"/>
    <row r="38409" ht="20" customHeight="1"/>
    <row r="38410" ht="20" customHeight="1"/>
    <row r="38411" ht="20" customHeight="1"/>
    <row r="38412" ht="20" customHeight="1"/>
    <row r="38413" ht="20" customHeight="1"/>
    <row r="38414" ht="20" customHeight="1"/>
    <row r="38415" ht="20" customHeight="1"/>
    <row r="38416" ht="20" customHeight="1"/>
    <row r="38417" ht="20" customHeight="1"/>
    <row r="38418" ht="20" customHeight="1"/>
    <row r="38419" ht="20" customHeight="1"/>
    <row r="38420" ht="20" customHeight="1"/>
    <row r="38421" ht="20" customHeight="1"/>
    <row r="38422" ht="20" customHeight="1"/>
    <row r="38423" ht="20" customHeight="1"/>
    <row r="38424" ht="20" customHeight="1"/>
    <row r="38425" ht="20" customHeight="1"/>
    <row r="38426" ht="20" customHeight="1"/>
    <row r="38427" ht="20" customHeight="1"/>
    <row r="38428" ht="20" customHeight="1"/>
    <row r="38429" ht="20" customHeight="1"/>
    <row r="38430" ht="20" customHeight="1"/>
    <row r="38431" ht="20" customHeight="1"/>
    <row r="38432" ht="20" customHeight="1"/>
    <row r="38433" ht="20" customHeight="1"/>
    <row r="38434" ht="20" customHeight="1"/>
    <row r="38435" ht="20" customHeight="1"/>
    <row r="38436" ht="20" customHeight="1"/>
    <row r="38437" ht="20" customHeight="1"/>
    <row r="38438" ht="20" customHeight="1"/>
    <row r="38439" ht="20" customHeight="1"/>
    <row r="38440" ht="20" customHeight="1"/>
    <row r="38441" ht="20" customHeight="1"/>
    <row r="38442" ht="20" customHeight="1"/>
    <row r="38443" ht="20" customHeight="1"/>
    <row r="38444" ht="20" customHeight="1"/>
    <row r="38445" ht="20" customHeight="1"/>
    <row r="38446" ht="20" customHeight="1"/>
    <row r="38447" ht="20" customHeight="1"/>
    <row r="38448" ht="20" customHeight="1"/>
    <row r="38449" ht="20" customHeight="1"/>
    <row r="38450" ht="20" customHeight="1"/>
    <row r="38451" ht="20" customHeight="1"/>
    <row r="38452" ht="20" customHeight="1"/>
    <row r="38453" ht="20" customHeight="1"/>
    <row r="38454" ht="20" customHeight="1"/>
    <row r="38455" ht="20" customHeight="1"/>
    <row r="38456" ht="20" customHeight="1"/>
    <row r="38457" ht="20" customHeight="1"/>
    <row r="38458" ht="20" customHeight="1"/>
    <row r="38459" ht="20" customHeight="1"/>
    <row r="38460" ht="20" customHeight="1"/>
    <row r="38461" ht="20" customHeight="1"/>
    <row r="38462" ht="20" customHeight="1"/>
    <row r="38463" ht="20" customHeight="1"/>
    <row r="38464" ht="20" customHeight="1"/>
    <row r="38465" ht="20" customHeight="1"/>
    <row r="38466" ht="20" customHeight="1"/>
    <row r="38467" ht="20" customHeight="1"/>
    <row r="38468" ht="20" customHeight="1"/>
    <row r="38469" ht="20" customHeight="1"/>
    <row r="38470" ht="20" customHeight="1"/>
    <row r="38471" ht="20" customHeight="1"/>
    <row r="38472" ht="20" customHeight="1"/>
    <row r="38473" ht="20" customHeight="1"/>
    <row r="38474" ht="20" customHeight="1"/>
    <row r="38475" ht="20" customHeight="1"/>
    <row r="38476" ht="20" customHeight="1"/>
    <row r="38477" ht="20" customHeight="1"/>
    <row r="38478" ht="20" customHeight="1"/>
    <row r="38479" ht="20" customHeight="1"/>
    <row r="38480" ht="20" customHeight="1"/>
    <row r="38481" ht="20" customHeight="1"/>
    <row r="38482" ht="20" customHeight="1"/>
    <row r="38483" ht="20" customHeight="1"/>
    <row r="38484" ht="20" customHeight="1"/>
    <row r="38485" ht="20" customHeight="1"/>
    <row r="38486" ht="20" customHeight="1"/>
    <row r="38487" ht="20" customHeight="1"/>
    <row r="38488" ht="20" customHeight="1"/>
    <row r="38489" ht="20" customHeight="1"/>
    <row r="38490" ht="20" customHeight="1"/>
    <row r="38491" ht="20" customHeight="1"/>
    <row r="38492" ht="20" customHeight="1"/>
    <row r="38493" ht="20" customHeight="1"/>
    <row r="38494" ht="20" customHeight="1"/>
    <row r="38495" ht="20" customHeight="1"/>
    <row r="38496" ht="20" customHeight="1"/>
    <row r="38497" ht="20" customHeight="1"/>
    <row r="38498" ht="20" customHeight="1"/>
    <row r="38499" ht="20" customHeight="1"/>
    <row r="38500" ht="20" customHeight="1"/>
    <row r="38501" ht="20" customHeight="1"/>
    <row r="38502" ht="20" customHeight="1"/>
    <row r="38503" ht="20" customHeight="1"/>
    <row r="38504" ht="20" customHeight="1"/>
    <row r="38505" ht="20" customHeight="1"/>
    <row r="38506" ht="20" customHeight="1"/>
    <row r="38507" ht="20" customHeight="1"/>
    <row r="38508" ht="20" customHeight="1"/>
    <row r="38509" ht="20" customHeight="1"/>
    <row r="38510" ht="20" customHeight="1"/>
    <row r="38511" ht="20" customHeight="1"/>
    <row r="38512" ht="20" customHeight="1"/>
    <row r="38513" ht="20" customHeight="1"/>
    <row r="38514" ht="20" customHeight="1"/>
    <row r="38515" ht="20" customHeight="1"/>
    <row r="38516" ht="20" customHeight="1"/>
    <row r="38517" ht="20" customHeight="1"/>
    <row r="38518" ht="20" customHeight="1"/>
    <row r="38519" ht="20" customHeight="1"/>
    <row r="38520" ht="20" customHeight="1"/>
    <row r="38521" ht="20" customHeight="1"/>
    <row r="38522" ht="20" customHeight="1"/>
    <row r="38523" ht="20" customHeight="1"/>
    <row r="38524" ht="20" customHeight="1"/>
    <row r="38525" ht="20" customHeight="1"/>
    <row r="38526" ht="20" customHeight="1"/>
    <row r="38527" ht="20" customHeight="1"/>
    <row r="38528" ht="20" customHeight="1"/>
    <row r="38529" ht="20" customHeight="1"/>
    <row r="38530" ht="20" customHeight="1"/>
    <row r="38531" ht="20" customHeight="1"/>
    <row r="38532" ht="20" customHeight="1"/>
    <row r="38533" ht="20" customHeight="1"/>
    <row r="38534" ht="20" customHeight="1"/>
    <row r="38535" ht="20" customHeight="1"/>
    <row r="38536" ht="20" customHeight="1"/>
    <row r="38537" ht="20" customHeight="1"/>
    <row r="38538" ht="20" customHeight="1"/>
    <row r="38539" ht="20" customHeight="1"/>
    <row r="38540" ht="20" customHeight="1"/>
    <row r="38541" ht="20" customHeight="1"/>
    <row r="38542" ht="20" customHeight="1"/>
    <row r="38543" ht="20" customHeight="1"/>
    <row r="38544" ht="20" customHeight="1"/>
    <row r="38545" ht="20" customHeight="1"/>
    <row r="38546" ht="20" customHeight="1"/>
    <row r="38547" ht="20" customHeight="1"/>
    <row r="38548" ht="20" customHeight="1"/>
    <row r="38549" ht="20" customHeight="1"/>
    <row r="38550" ht="20" customHeight="1"/>
    <row r="38551" ht="20" customHeight="1"/>
    <row r="38552" ht="20" customHeight="1"/>
    <row r="38553" ht="20" customHeight="1"/>
    <row r="38554" ht="20" customHeight="1"/>
    <row r="38555" ht="20" customHeight="1"/>
    <row r="38556" ht="20" customHeight="1"/>
    <row r="38557" ht="20" customHeight="1"/>
    <row r="38558" ht="20" customHeight="1"/>
    <row r="38559" ht="20" customHeight="1"/>
    <row r="38560" ht="20" customHeight="1"/>
    <row r="38561" ht="20" customHeight="1"/>
    <row r="38562" ht="20" customHeight="1"/>
    <row r="38563" ht="20" customHeight="1"/>
    <row r="38564" ht="20" customHeight="1"/>
    <row r="38565" ht="20" customHeight="1"/>
    <row r="38566" ht="20" customHeight="1"/>
    <row r="38567" ht="20" customHeight="1"/>
    <row r="38568" ht="20" customHeight="1"/>
    <row r="38569" ht="20" customHeight="1"/>
    <row r="38570" ht="20" customHeight="1"/>
    <row r="38571" ht="20" customHeight="1"/>
    <row r="38572" ht="20" customHeight="1"/>
    <row r="38573" ht="20" customHeight="1"/>
    <row r="38574" ht="20" customHeight="1"/>
    <row r="38575" ht="20" customHeight="1"/>
    <row r="38576" ht="20" customHeight="1"/>
    <row r="38577" ht="20" customHeight="1"/>
    <row r="38578" ht="20" customHeight="1"/>
    <row r="38579" ht="20" customHeight="1"/>
    <row r="38580" ht="20" customHeight="1"/>
    <row r="38581" ht="20" customHeight="1"/>
    <row r="38582" ht="20" customHeight="1"/>
    <row r="38583" ht="20" customHeight="1"/>
    <row r="38584" ht="20" customHeight="1"/>
    <row r="38585" ht="20" customHeight="1"/>
    <row r="38586" ht="20" customHeight="1"/>
    <row r="38587" ht="20" customHeight="1"/>
    <row r="38588" ht="20" customHeight="1"/>
    <row r="38589" ht="20" customHeight="1"/>
    <row r="38590" ht="20" customHeight="1"/>
    <row r="38591" ht="20" customHeight="1"/>
    <row r="38592" ht="20" customHeight="1"/>
    <row r="38593" ht="20" customHeight="1"/>
    <row r="38594" ht="20" customHeight="1"/>
    <row r="38595" ht="20" customHeight="1"/>
    <row r="38596" ht="20" customHeight="1"/>
    <row r="38597" ht="20" customHeight="1"/>
    <row r="38598" ht="20" customHeight="1"/>
    <row r="38599" ht="20" customHeight="1"/>
    <row r="38600" ht="20" customHeight="1"/>
    <row r="38601" ht="20" customHeight="1"/>
    <row r="38602" ht="20" customHeight="1"/>
    <row r="38603" ht="20" customHeight="1"/>
    <row r="38604" ht="20" customHeight="1"/>
    <row r="38605" ht="20" customHeight="1"/>
    <row r="38606" ht="20" customHeight="1"/>
    <row r="38607" ht="20" customHeight="1"/>
    <row r="38608" ht="20" customHeight="1"/>
    <row r="38609" ht="20" customHeight="1"/>
    <row r="38610" ht="20" customHeight="1"/>
    <row r="38611" ht="20" customHeight="1"/>
    <row r="38612" ht="20" customHeight="1"/>
    <row r="38613" ht="20" customHeight="1"/>
    <row r="38614" ht="20" customHeight="1"/>
    <row r="38615" ht="20" customHeight="1"/>
    <row r="38616" ht="20" customHeight="1"/>
    <row r="38617" ht="20" customHeight="1"/>
    <row r="38618" ht="20" customHeight="1"/>
    <row r="38619" ht="20" customHeight="1"/>
    <row r="38620" ht="20" customHeight="1"/>
    <row r="38621" ht="20" customHeight="1"/>
    <row r="38622" ht="20" customHeight="1"/>
    <row r="38623" ht="20" customHeight="1"/>
    <row r="38624" ht="20" customHeight="1"/>
    <row r="38625" ht="20" customHeight="1"/>
    <row r="38626" ht="20" customHeight="1"/>
    <row r="38627" ht="20" customHeight="1"/>
    <row r="38628" ht="20" customHeight="1"/>
    <row r="38629" ht="20" customHeight="1"/>
    <row r="38630" ht="20" customHeight="1"/>
    <row r="38631" ht="20" customHeight="1"/>
    <row r="38632" ht="20" customHeight="1"/>
    <row r="38633" ht="20" customHeight="1"/>
    <row r="38634" ht="20" customHeight="1"/>
    <row r="38635" ht="20" customHeight="1"/>
    <row r="38636" ht="20" customHeight="1"/>
    <row r="38637" ht="20" customHeight="1"/>
    <row r="38638" ht="20" customHeight="1"/>
    <row r="38639" ht="20" customHeight="1"/>
    <row r="38640" ht="20" customHeight="1"/>
    <row r="38641" ht="20" customHeight="1"/>
    <row r="38642" ht="20" customHeight="1"/>
    <row r="38643" ht="20" customHeight="1"/>
    <row r="38644" ht="20" customHeight="1"/>
    <row r="38645" ht="20" customHeight="1"/>
    <row r="38646" ht="20" customHeight="1"/>
    <row r="38647" ht="20" customHeight="1"/>
    <row r="38648" ht="20" customHeight="1"/>
    <row r="38649" ht="20" customHeight="1"/>
    <row r="38650" ht="20" customHeight="1"/>
    <row r="38651" ht="20" customHeight="1"/>
    <row r="38652" ht="20" customHeight="1"/>
    <row r="38653" ht="20" customHeight="1"/>
    <row r="38654" ht="20" customHeight="1"/>
    <row r="38655" ht="20" customHeight="1"/>
    <row r="38656" ht="20" customHeight="1"/>
    <row r="38657" ht="20" customHeight="1"/>
    <row r="38658" ht="20" customHeight="1"/>
    <row r="38659" ht="20" customHeight="1"/>
    <row r="38660" ht="20" customHeight="1"/>
    <row r="38661" ht="20" customHeight="1"/>
    <row r="38662" ht="20" customHeight="1"/>
    <row r="38663" ht="20" customHeight="1"/>
    <row r="38664" ht="20" customHeight="1"/>
    <row r="38665" ht="20" customHeight="1"/>
    <row r="38666" ht="20" customHeight="1"/>
    <row r="38667" ht="20" customHeight="1"/>
    <row r="38668" ht="20" customHeight="1"/>
    <row r="38669" ht="20" customHeight="1"/>
    <row r="38670" ht="20" customHeight="1"/>
    <row r="38671" ht="20" customHeight="1"/>
    <row r="38672" ht="20" customHeight="1"/>
    <row r="38673" ht="20" customHeight="1"/>
    <row r="38674" ht="20" customHeight="1"/>
    <row r="38675" ht="20" customHeight="1"/>
    <row r="38676" ht="20" customHeight="1"/>
    <row r="38677" ht="20" customHeight="1"/>
    <row r="38678" ht="20" customHeight="1"/>
    <row r="38679" ht="20" customHeight="1"/>
    <row r="38680" ht="20" customHeight="1"/>
    <row r="38681" ht="20" customHeight="1"/>
    <row r="38682" ht="20" customHeight="1"/>
    <row r="38683" ht="20" customHeight="1"/>
    <row r="38684" ht="20" customHeight="1"/>
    <row r="38685" ht="20" customHeight="1"/>
    <row r="38686" ht="20" customHeight="1"/>
    <row r="38687" ht="20" customHeight="1"/>
    <row r="38688" ht="20" customHeight="1"/>
    <row r="38689" ht="20" customHeight="1"/>
    <row r="38690" ht="20" customHeight="1"/>
    <row r="38691" ht="20" customHeight="1"/>
    <row r="38692" ht="20" customHeight="1"/>
    <row r="38693" ht="20" customHeight="1"/>
    <row r="38694" ht="20" customHeight="1"/>
    <row r="38695" ht="20" customHeight="1"/>
    <row r="38696" ht="20" customHeight="1"/>
    <row r="38697" ht="20" customHeight="1"/>
    <row r="38698" ht="20" customHeight="1"/>
    <row r="38699" ht="20" customHeight="1"/>
    <row r="38700" ht="20" customHeight="1"/>
    <row r="38701" ht="20" customHeight="1"/>
    <row r="38702" ht="20" customHeight="1"/>
    <row r="38703" ht="20" customHeight="1"/>
    <row r="38704" ht="20" customHeight="1"/>
    <row r="38705" ht="20" customHeight="1"/>
    <row r="38706" ht="20" customHeight="1"/>
    <row r="38707" ht="20" customHeight="1"/>
    <row r="38708" ht="20" customHeight="1"/>
    <row r="38709" ht="20" customHeight="1"/>
    <row r="38710" ht="20" customHeight="1"/>
    <row r="38711" ht="20" customHeight="1"/>
    <row r="38712" ht="20" customHeight="1"/>
    <row r="38713" ht="20" customHeight="1"/>
    <row r="38714" ht="20" customHeight="1"/>
    <row r="38715" ht="20" customHeight="1"/>
    <row r="38716" ht="20" customHeight="1"/>
    <row r="38717" ht="20" customHeight="1"/>
    <row r="38718" ht="20" customHeight="1"/>
    <row r="38719" ht="20" customHeight="1"/>
    <row r="38720" ht="20" customHeight="1"/>
    <row r="38721" ht="20" customHeight="1"/>
    <row r="38722" ht="20" customHeight="1"/>
    <row r="38723" ht="20" customHeight="1"/>
    <row r="38724" ht="20" customHeight="1"/>
    <row r="38725" ht="20" customHeight="1"/>
    <row r="38726" ht="20" customHeight="1"/>
    <row r="38727" ht="20" customHeight="1"/>
    <row r="38728" ht="20" customHeight="1"/>
    <row r="38729" ht="20" customHeight="1"/>
    <row r="38730" ht="20" customHeight="1"/>
    <row r="38731" ht="20" customHeight="1"/>
    <row r="38732" ht="20" customHeight="1"/>
    <row r="38733" ht="20" customHeight="1"/>
    <row r="38734" ht="20" customHeight="1"/>
    <row r="38735" ht="20" customHeight="1"/>
    <row r="38736" ht="20" customHeight="1"/>
    <row r="38737" ht="20" customHeight="1"/>
    <row r="38738" ht="20" customHeight="1"/>
    <row r="38739" ht="20" customHeight="1"/>
    <row r="38740" ht="20" customHeight="1"/>
    <row r="38741" ht="20" customHeight="1"/>
    <row r="38742" ht="20" customHeight="1"/>
    <row r="38743" ht="20" customHeight="1"/>
    <row r="38744" ht="20" customHeight="1"/>
    <row r="38745" ht="20" customHeight="1"/>
    <row r="38746" ht="20" customHeight="1"/>
    <row r="38747" ht="20" customHeight="1"/>
    <row r="38748" ht="20" customHeight="1"/>
    <row r="38749" ht="20" customHeight="1"/>
    <row r="38750" ht="20" customHeight="1"/>
    <row r="38751" ht="20" customHeight="1"/>
    <row r="38752" ht="20" customHeight="1"/>
    <row r="38753" ht="20" customHeight="1"/>
    <row r="38754" ht="20" customHeight="1"/>
    <row r="38755" ht="20" customHeight="1"/>
    <row r="38756" ht="20" customHeight="1"/>
    <row r="38757" ht="20" customHeight="1"/>
    <row r="38758" ht="20" customHeight="1"/>
    <row r="38759" ht="20" customHeight="1"/>
    <row r="38760" ht="20" customHeight="1"/>
    <row r="38761" ht="20" customHeight="1"/>
    <row r="38762" ht="20" customHeight="1"/>
    <row r="38763" ht="20" customHeight="1"/>
    <row r="38764" ht="20" customHeight="1"/>
    <row r="38765" ht="20" customHeight="1"/>
    <row r="38766" ht="20" customHeight="1"/>
    <row r="38767" ht="20" customHeight="1"/>
    <row r="38768" ht="20" customHeight="1"/>
    <row r="38769" ht="20" customHeight="1"/>
    <row r="38770" ht="20" customHeight="1"/>
    <row r="38771" ht="20" customHeight="1"/>
    <row r="38772" ht="20" customHeight="1"/>
    <row r="38773" ht="20" customHeight="1"/>
    <row r="38774" ht="20" customHeight="1"/>
    <row r="38775" ht="20" customHeight="1"/>
    <row r="38776" ht="20" customHeight="1"/>
    <row r="38777" ht="20" customHeight="1"/>
    <row r="38778" ht="20" customHeight="1"/>
    <row r="38779" ht="20" customHeight="1"/>
    <row r="38780" ht="20" customHeight="1"/>
    <row r="38781" ht="20" customHeight="1"/>
    <row r="38782" ht="20" customHeight="1"/>
    <row r="38783" ht="20" customHeight="1"/>
    <row r="38784" ht="20" customHeight="1"/>
    <row r="38785" ht="20" customHeight="1"/>
    <row r="38786" ht="20" customHeight="1"/>
    <row r="38787" ht="20" customHeight="1"/>
    <row r="38788" ht="20" customHeight="1"/>
    <row r="38789" ht="20" customHeight="1"/>
    <row r="38790" ht="20" customHeight="1"/>
    <row r="38791" ht="20" customHeight="1"/>
    <row r="38792" ht="20" customHeight="1"/>
    <row r="38793" ht="20" customHeight="1"/>
    <row r="38794" ht="20" customHeight="1"/>
    <row r="38795" ht="20" customHeight="1"/>
    <row r="38796" ht="20" customHeight="1"/>
    <row r="38797" ht="20" customHeight="1"/>
    <row r="38798" ht="20" customHeight="1"/>
    <row r="38799" ht="20" customHeight="1"/>
    <row r="38800" ht="20" customHeight="1"/>
    <row r="38801" ht="20" customHeight="1"/>
    <row r="38802" ht="20" customHeight="1"/>
    <row r="38803" ht="20" customHeight="1"/>
    <row r="38804" ht="20" customHeight="1"/>
    <row r="38805" ht="20" customHeight="1"/>
    <row r="38806" ht="20" customHeight="1"/>
    <row r="38807" ht="20" customHeight="1"/>
    <row r="38808" ht="20" customHeight="1"/>
    <row r="38809" ht="20" customHeight="1"/>
    <row r="38810" ht="20" customHeight="1"/>
    <row r="38811" ht="20" customHeight="1"/>
    <row r="38812" ht="20" customHeight="1"/>
    <row r="38813" ht="20" customHeight="1"/>
    <row r="38814" ht="20" customHeight="1"/>
    <row r="38815" ht="20" customHeight="1"/>
    <row r="38816" ht="20" customHeight="1"/>
    <row r="38817" ht="20" customHeight="1"/>
    <row r="38818" ht="20" customHeight="1"/>
    <row r="38819" ht="20" customHeight="1"/>
    <row r="38820" ht="20" customHeight="1"/>
    <row r="38821" ht="20" customHeight="1"/>
    <row r="38822" ht="20" customHeight="1"/>
    <row r="38823" ht="20" customHeight="1"/>
    <row r="38824" ht="20" customHeight="1"/>
    <row r="38825" ht="20" customHeight="1"/>
    <row r="38826" ht="20" customHeight="1"/>
    <row r="38827" ht="20" customHeight="1"/>
    <row r="38828" ht="20" customHeight="1"/>
    <row r="38829" ht="20" customHeight="1"/>
    <row r="38830" ht="20" customHeight="1"/>
    <row r="38831" ht="20" customHeight="1"/>
    <row r="38832" ht="20" customHeight="1"/>
    <row r="38833" ht="20" customHeight="1"/>
    <row r="38834" ht="20" customHeight="1"/>
    <row r="38835" ht="20" customHeight="1"/>
    <row r="38836" ht="20" customHeight="1"/>
    <row r="38837" ht="20" customHeight="1"/>
    <row r="38838" ht="20" customHeight="1"/>
    <row r="38839" ht="20" customHeight="1"/>
    <row r="38840" ht="20" customHeight="1"/>
    <row r="38841" ht="20" customHeight="1"/>
    <row r="38842" ht="20" customHeight="1"/>
    <row r="38843" ht="20" customHeight="1"/>
    <row r="38844" ht="20" customHeight="1"/>
    <row r="38845" ht="20" customHeight="1"/>
    <row r="38846" ht="20" customHeight="1"/>
    <row r="38847" ht="20" customHeight="1"/>
    <row r="38848" ht="20" customHeight="1"/>
    <row r="38849" ht="20" customHeight="1"/>
    <row r="38850" ht="20" customHeight="1"/>
    <row r="38851" ht="20" customHeight="1"/>
    <row r="38852" ht="20" customHeight="1"/>
    <row r="38853" ht="20" customHeight="1"/>
    <row r="38854" ht="20" customHeight="1"/>
    <row r="38855" ht="20" customHeight="1"/>
    <row r="38856" ht="20" customHeight="1"/>
    <row r="38857" ht="20" customHeight="1"/>
    <row r="38858" ht="20" customHeight="1"/>
    <row r="38859" ht="20" customHeight="1"/>
    <row r="38860" ht="20" customHeight="1"/>
    <row r="38861" ht="20" customHeight="1"/>
    <row r="38862" ht="20" customHeight="1"/>
    <row r="38863" ht="20" customHeight="1"/>
    <row r="38864" ht="20" customHeight="1"/>
    <row r="38865" ht="20" customHeight="1"/>
    <row r="38866" ht="20" customHeight="1"/>
    <row r="38867" ht="20" customHeight="1"/>
    <row r="38868" ht="20" customHeight="1"/>
    <row r="38869" ht="20" customHeight="1"/>
    <row r="38870" ht="20" customHeight="1"/>
    <row r="38871" ht="20" customHeight="1"/>
    <row r="38872" ht="20" customHeight="1"/>
    <row r="38873" ht="20" customHeight="1"/>
    <row r="38874" ht="20" customHeight="1"/>
    <row r="38875" ht="20" customHeight="1"/>
    <row r="38876" ht="20" customHeight="1"/>
    <row r="38877" ht="20" customHeight="1"/>
    <row r="38878" ht="20" customHeight="1"/>
    <row r="38879" ht="20" customHeight="1"/>
    <row r="38880" ht="20" customHeight="1"/>
    <row r="38881" ht="20" customHeight="1"/>
    <row r="38882" ht="20" customHeight="1"/>
    <row r="38883" ht="20" customHeight="1"/>
    <row r="38884" ht="20" customHeight="1"/>
    <row r="38885" ht="20" customHeight="1"/>
    <row r="38886" ht="20" customHeight="1"/>
    <row r="38887" ht="20" customHeight="1"/>
    <row r="38888" ht="20" customHeight="1"/>
    <row r="38889" ht="20" customHeight="1"/>
    <row r="38890" ht="20" customHeight="1"/>
    <row r="38891" ht="20" customHeight="1"/>
    <row r="38892" ht="20" customHeight="1"/>
    <row r="38893" ht="20" customHeight="1"/>
    <row r="38894" ht="20" customHeight="1"/>
    <row r="38895" ht="20" customHeight="1"/>
    <row r="38896" ht="20" customHeight="1"/>
    <row r="38897" ht="20" customHeight="1"/>
    <row r="38898" ht="20" customHeight="1"/>
    <row r="38899" ht="20" customHeight="1"/>
    <row r="38900" ht="20" customHeight="1"/>
    <row r="38901" ht="20" customHeight="1"/>
    <row r="38902" ht="20" customHeight="1"/>
    <row r="38903" ht="20" customHeight="1"/>
    <row r="38904" ht="20" customHeight="1"/>
    <row r="38905" ht="20" customHeight="1"/>
    <row r="38906" ht="20" customHeight="1"/>
    <row r="38907" ht="20" customHeight="1"/>
    <row r="38908" ht="20" customHeight="1"/>
    <row r="38909" ht="20" customHeight="1"/>
    <row r="38910" ht="20" customHeight="1"/>
    <row r="38911" ht="20" customHeight="1"/>
    <row r="38912" ht="20" customHeight="1"/>
    <row r="38913" ht="20" customHeight="1"/>
    <row r="38914" ht="20" customHeight="1"/>
    <row r="38915" ht="20" customHeight="1"/>
    <row r="38916" ht="20" customHeight="1"/>
    <row r="38917" ht="20" customHeight="1"/>
    <row r="38918" ht="20" customHeight="1"/>
    <row r="38919" ht="20" customHeight="1"/>
    <row r="38920" ht="20" customHeight="1"/>
    <row r="38921" ht="20" customHeight="1"/>
    <row r="38922" ht="20" customHeight="1"/>
    <row r="38923" ht="20" customHeight="1"/>
    <row r="38924" ht="20" customHeight="1"/>
    <row r="38925" ht="20" customHeight="1"/>
    <row r="38926" ht="20" customHeight="1"/>
    <row r="38927" ht="20" customHeight="1"/>
    <row r="38928" ht="20" customHeight="1"/>
    <row r="38929" ht="20" customHeight="1"/>
    <row r="38930" ht="20" customHeight="1"/>
    <row r="38931" ht="20" customHeight="1"/>
    <row r="38932" ht="20" customHeight="1"/>
    <row r="38933" ht="20" customHeight="1"/>
    <row r="38934" ht="20" customHeight="1"/>
    <row r="38935" ht="20" customHeight="1"/>
    <row r="38936" ht="20" customHeight="1"/>
    <row r="38937" ht="20" customHeight="1"/>
    <row r="38938" ht="20" customHeight="1"/>
    <row r="38939" ht="20" customHeight="1"/>
    <row r="38940" ht="20" customHeight="1"/>
    <row r="38941" ht="20" customHeight="1"/>
    <row r="38942" ht="20" customHeight="1"/>
    <row r="38943" ht="20" customHeight="1"/>
    <row r="38944" ht="20" customHeight="1"/>
    <row r="38945" ht="20" customHeight="1"/>
    <row r="38946" ht="20" customHeight="1"/>
    <row r="38947" ht="20" customHeight="1"/>
    <row r="38948" ht="20" customHeight="1"/>
    <row r="38949" ht="20" customHeight="1"/>
    <row r="38950" ht="20" customHeight="1"/>
    <row r="38951" ht="20" customHeight="1"/>
    <row r="38952" ht="20" customHeight="1"/>
    <row r="38953" ht="20" customHeight="1"/>
    <row r="38954" ht="20" customHeight="1"/>
    <row r="38955" ht="20" customHeight="1"/>
    <row r="38956" ht="20" customHeight="1"/>
    <row r="38957" ht="20" customHeight="1"/>
    <row r="38958" ht="20" customHeight="1"/>
    <row r="38959" ht="20" customHeight="1"/>
    <row r="38960" ht="20" customHeight="1"/>
    <row r="38961" ht="20" customHeight="1"/>
    <row r="38962" ht="20" customHeight="1"/>
    <row r="38963" ht="20" customHeight="1"/>
    <row r="38964" ht="20" customHeight="1"/>
    <row r="38965" ht="20" customHeight="1"/>
    <row r="38966" ht="20" customHeight="1"/>
    <row r="38967" ht="20" customHeight="1"/>
    <row r="38968" ht="20" customHeight="1"/>
    <row r="38969" ht="20" customHeight="1"/>
    <row r="38970" ht="20" customHeight="1"/>
    <row r="38971" ht="20" customHeight="1"/>
    <row r="38972" ht="20" customHeight="1"/>
    <row r="38973" ht="20" customHeight="1"/>
    <row r="38974" ht="20" customHeight="1"/>
    <row r="38975" ht="20" customHeight="1"/>
    <row r="38976" ht="20" customHeight="1"/>
    <row r="38977" ht="20" customHeight="1"/>
    <row r="38978" ht="20" customHeight="1"/>
    <row r="38979" ht="20" customHeight="1"/>
    <row r="38980" ht="20" customHeight="1"/>
    <row r="38981" ht="20" customHeight="1"/>
    <row r="38982" ht="20" customHeight="1"/>
    <row r="38983" ht="20" customHeight="1"/>
    <row r="38984" ht="20" customHeight="1"/>
    <row r="38985" ht="20" customHeight="1"/>
    <row r="38986" ht="20" customHeight="1"/>
    <row r="38987" ht="20" customHeight="1"/>
    <row r="38988" ht="20" customHeight="1"/>
    <row r="38989" ht="20" customHeight="1"/>
    <row r="38990" ht="20" customHeight="1"/>
    <row r="38991" ht="20" customHeight="1"/>
    <row r="38992" ht="20" customHeight="1"/>
    <row r="38993" ht="20" customHeight="1"/>
    <row r="38994" ht="20" customHeight="1"/>
    <row r="38995" ht="20" customHeight="1"/>
    <row r="38996" ht="20" customHeight="1"/>
    <row r="38997" ht="20" customHeight="1"/>
    <row r="38998" ht="20" customHeight="1"/>
    <row r="38999" ht="20" customHeight="1"/>
    <row r="39000" ht="20" customHeight="1"/>
    <row r="39001" ht="20" customHeight="1"/>
    <row r="39002" ht="20" customHeight="1"/>
    <row r="39003" ht="20" customHeight="1"/>
    <row r="39004" ht="20" customHeight="1"/>
    <row r="39005" ht="20" customHeight="1"/>
    <row r="39006" ht="20" customHeight="1"/>
    <row r="39007" ht="20" customHeight="1"/>
    <row r="39008" ht="20" customHeight="1"/>
    <row r="39009" ht="20" customHeight="1"/>
    <row r="39010" ht="20" customHeight="1"/>
    <row r="39011" ht="20" customHeight="1"/>
    <row r="39012" ht="20" customHeight="1"/>
    <row r="39013" ht="20" customHeight="1"/>
    <row r="39014" ht="20" customHeight="1"/>
    <row r="39015" ht="20" customHeight="1"/>
    <row r="39016" ht="20" customHeight="1"/>
    <row r="39017" ht="20" customHeight="1"/>
    <row r="39018" ht="20" customHeight="1"/>
    <row r="39019" ht="20" customHeight="1"/>
    <row r="39020" ht="20" customHeight="1"/>
    <row r="39021" ht="20" customHeight="1"/>
    <row r="39022" ht="20" customHeight="1"/>
    <row r="39023" ht="20" customHeight="1"/>
    <row r="39024" ht="20" customHeight="1"/>
    <row r="39025" ht="20" customHeight="1"/>
    <row r="39026" ht="20" customHeight="1"/>
    <row r="39027" ht="20" customHeight="1"/>
    <row r="39028" ht="20" customHeight="1"/>
    <row r="39029" ht="20" customHeight="1"/>
    <row r="39030" ht="20" customHeight="1"/>
    <row r="39031" ht="20" customHeight="1"/>
    <row r="39032" ht="20" customHeight="1"/>
    <row r="39033" ht="20" customHeight="1"/>
    <row r="39034" ht="20" customHeight="1"/>
    <row r="39035" ht="20" customHeight="1"/>
    <row r="39036" ht="20" customHeight="1"/>
    <row r="39037" ht="20" customHeight="1"/>
    <row r="39038" ht="20" customHeight="1"/>
    <row r="39039" ht="20" customHeight="1"/>
    <row r="39040" ht="20" customHeight="1"/>
    <row r="39041" ht="20" customHeight="1"/>
    <row r="39042" ht="20" customHeight="1"/>
    <row r="39043" ht="20" customHeight="1"/>
    <row r="39044" ht="20" customHeight="1"/>
    <row r="39045" ht="20" customHeight="1"/>
    <row r="39046" ht="20" customHeight="1"/>
    <row r="39047" ht="20" customHeight="1"/>
    <row r="39048" ht="20" customHeight="1"/>
    <row r="39049" ht="20" customHeight="1"/>
    <row r="39050" ht="20" customHeight="1"/>
    <row r="39051" ht="20" customHeight="1"/>
    <row r="39052" ht="20" customHeight="1"/>
    <row r="39053" ht="20" customHeight="1"/>
    <row r="39054" ht="20" customHeight="1"/>
    <row r="39055" ht="20" customHeight="1"/>
    <row r="39056" ht="20" customHeight="1"/>
    <row r="39057" ht="20" customHeight="1"/>
    <row r="39058" ht="20" customHeight="1"/>
    <row r="39059" ht="20" customHeight="1"/>
    <row r="39060" ht="20" customHeight="1"/>
    <row r="39061" ht="20" customHeight="1"/>
    <row r="39062" ht="20" customHeight="1"/>
    <row r="39063" ht="20" customHeight="1"/>
    <row r="39064" ht="20" customHeight="1"/>
    <row r="39065" ht="20" customHeight="1"/>
    <row r="39066" ht="20" customHeight="1"/>
    <row r="39067" ht="20" customHeight="1"/>
    <row r="39068" ht="20" customHeight="1"/>
    <row r="39069" ht="20" customHeight="1"/>
    <row r="39070" ht="20" customHeight="1"/>
    <row r="39071" ht="20" customHeight="1"/>
    <row r="39072" ht="20" customHeight="1"/>
    <row r="39073" ht="20" customHeight="1"/>
    <row r="39074" ht="20" customHeight="1"/>
    <row r="39075" ht="20" customHeight="1"/>
    <row r="39076" ht="20" customHeight="1"/>
    <row r="39077" ht="20" customHeight="1"/>
    <row r="39078" ht="20" customHeight="1"/>
    <row r="39079" ht="20" customHeight="1"/>
    <row r="39080" ht="20" customHeight="1"/>
    <row r="39081" ht="20" customHeight="1"/>
    <row r="39082" ht="20" customHeight="1"/>
    <row r="39083" ht="20" customHeight="1"/>
    <row r="39084" ht="20" customHeight="1"/>
    <row r="39085" ht="20" customHeight="1"/>
    <row r="39086" ht="20" customHeight="1"/>
    <row r="39087" ht="20" customHeight="1"/>
    <row r="39088" ht="20" customHeight="1"/>
    <row r="39089" ht="20" customHeight="1"/>
    <row r="39090" ht="20" customHeight="1"/>
    <row r="39091" ht="20" customHeight="1"/>
    <row r="39092" ht="20" customHeight="1"/>
    <row r="39093" ht="20" customHeight="1"/>
    <row r="39094" ht="20" customHeight="1"/>
    <row r="39095" ht="20" customHeight="1"/>
    <row r="39096" ht="20" customHeight="1"/>
    <row r="39097" ht="20" customHeight="1"/>
    <row r="39098" ht="20" customHeight="1"/>
    <row r="39099" ht="20" customHeight="1"/>
    <row r="39100" ht="20" customHeight="1"/>
    <row r="39101" ht="20" customHeight="1"/>
    <row r="39102" ht="20" customHeight="1"/>
    <row r="39103" ht="20" customHeight="1"/>
    <row r="39104" ht="20" customHeight="1"/>
    <row r="39105" ht="20" customHeight="1"/>
    <row r="39106" ht="20" customHeight="1"/>
    <row r="39107" ht="20" customHeight="1"/>
    <row r="39108" ht="20" customHeight="1"/>
    <row r="39109" ht="20" customHeight="1"/>
    <row r="39110" ht="20" customHeight="1"/>
    <row r="39111" ht="20" customHeight="1"/>
    <row r="39112" ht="20" customHeight="1"/>
    <row r="39113" ht="20" customHeight="1"/>
    <row r="39114" ht="20" customHeight="1"/>
    <row r="39115" ht="20" customHeight="1"/>
    <row r="39116" ht="20" customHeight="1"/>
    <row r="39117" ht="20" customHeight="1"/>
    <row r="39118" ht="20" customHeight="1"/>
    <row r="39119" ht="20" customHeight="1"/>
    <row r="39120" ht="20" customHeight="1"/>
    <row r="39121" ht="20" customHeight="1"/>
    <row r="39122" ht="20" customHeight="1"/>
    <row r="39123" ht="20" customHeight="1"/>
    <row r="39124" ht="20" customHeight="1"/>
    <row r="39125" ht="20" customHeight="1"/>
    <row r="39126" ht="20" customHeight="1"/>
    <row r="39127" ht="20" customHeight="1"/>
    <row r="39128" ht="20" customHeight="1"/>
    <row r="39129" ht="20" customHeight="1"/>
    <row r="39130" ht="20" customHeight="1"/>
    <row r="39131" ht="20" customHeight="1"/>
    <row r="39132" ht="20" customHeight="1"/>
    <row r="39133" ht="20" customHeight="1"/>
    <row r="39134" ht="20" customHeight="1"/>
    <row r="39135" ht="20" customHeight="1"/>
    <row r="39136" ht="20" customHeight="1"/>
    <row r="39137" ht="20" customHeight="1"/>
    <row r="39138" ht="20" customHeight="1"/>
    <row r="39139" ht="20" customHeight="1"/>
    <row r="39140" ht="20" customHeight="1"/>
    <row r="39141" ht="20" customHeight="1"/>
    <row r="39142" ht="20" customHeight="1"/>
    <row r="39143" ht="20" customHeight="1"/>
    <row r="39144" ht="20" customHeight="1"/>
    <row r="39145" ht="20" customHeight="1"/>
    <row r="39146" ht="20" customHeight="1"/>
    <row r="39147" ht="20" customHeight="1"/>
    <row r="39148" ht="20" customHeight="1"/>
    <row r="39149" ht="20" customHeight="1"/>
    <row r="39150" ht="20" customHeight="1"/>
    <row r="39151" ht="20" customHeight="1"/>
    <row r="39152" ht="20" customHeight="1"/>
    <row r="39153" ht="20" customHeight="1"/>
    <row r="39154" ht="20" customHeight="1"/>
    <row r="39155" ht="20" customHeight="1"/>
    <row r="39156" ht="20" customHeight="1"/>
    <row r="39157" ht="20" customHeight="1"/>
    <row r="39158" ht="20" customHeight="1"/>
    <row r="39159" ht="20" customHeight="1"/>
    <row r="39160" ht="20" customHeight="1"/>
    <row r="39161" ht="20" customHeight="1"/>
    <row r="39162" ht="20" customHeight="1"/>
    <row r="39163" ht="20" customHeight="1"/>
    <row r="39164" ht="20" customHeight="1"/>
    <row r="39165" ht="20" customHeight="1"/>
    <row r="39166" ht="20" customHeight="1"/>
    <row r="39167" ht="20" customHeight="1"/>
    <row r="39168" ht="20" customHeight="1"/>
    <row r="39169" ht="20" customHeight="1"/>
    <row r="39170" ht="20" customHeight="1"/>
    <row r="39171" ht="20" customHeight="1"/>
    <row r="39172" ht="20" customHeight="1"/>
    <row r="39173" ht="20" customHeight="1"/>
    <row r="39174" ht="20" customHeight="1"/>
    <row r="39175" ht="20" customHeight="1"/>
    <row r="39176" ht="20" customHeight="1"/>
    <row r="39177" ht="20" customHeight="1"/>
    <row r="39178" ht="20" customHeight="1"/>
    <row r="39179" ht="20" customHeight="1"/>
    <row r="39180" ht="20" customHeight="1"/>
    <row r="39181" ht="20" customHeight="1"/>
    <row r="39182" ht="20" customHeight="1"/>
    <row r="39183" ht="20" customHeight="1"/>
    <row r="39184" ht="20" customHeight="1"/>
    <row r="39185" ht="20" customHeight="1"/>
    <row r="39186" ht="20" customHeight="1"/>
    <row r="39187" ht="20" customHeight="1"/>
    <row r="39188" ht="20" customHeight="1"/>
    <row r="39189" ht="20" customHeight="1"/>
    <row r="39190" ht="20" customHeight="1"/>
    <row r="39191" ht="20" customHeight="1"/>
    <row r="39192" ht="20" customHeight="1"/>
    <row r="39193" ht="20" customHeight="1"/>
    <row r="39194" ht="20" customHeight="1"/>
    <row r="39195" ht="20" customHeight="1"/>
    <row r="39196" ht="20" customHeight="1"/>
    <row r="39197" ht="20" customHeight="1"/>
    <row r="39198" ht="20" customHeight="1"/>
    <row r="39199" ht="20" customHeight="1"/>
    <row r="39200" ht="20" customHeight="1"/>
    <row r="39201" ht="20" customHeight="1"/>
    <row r="39202" ht="20" customHeight="1"/>
    <row r="39203" ht="20" customHeight="1"/>
    <row r="39204" ht="20" customHeight="1"/>
    <row r="39205" ht="20" customHeight="1"/>
    <row r="39206" ht="20" customHeight="1"/>
    <row r="39207" ht="20" customHeight="1"/>
    <row r="39208" ht="20" customHeight="1"/>
    <row r="39209" ht="20" customHeight="1"/>
    <row r="39210" ht="20" customHeight="1"/>
    <row r="39211" ht="20" customHeight="1"/>
    <row r="39212" ht="20" customHeight="1"/>
    <row r="39213" ht="20" customHeight="1"/>
    <row r="39214" ht="20" customHeight="1"/>
    <row r="39215" ht="20" customHeight="1"/>
    <row r="39216" ht="20" customHeight="1"/>
    <row r="39217" ht="20" customHeight="1"/>
    <row r="39218" ht="20" customHeight="1"/>
    <row r="39219" ht="20" customHeight="1"/>
    <row r="39220" ht="20" customHeight="1"/>
    <row r="39221" ht="20" customHeight="1"/>
    <row r="39222" ht="20" customHeight="1"/>
    <row r="39223" ht="20" customHeight="1"/>
    <row r="39224" ht="20" customHeight="1"/>
    <row r="39225" ht="20" customHeight="1"/>
    <row r="39226" ht="20" customHeight="1"/>
    <row r="39227" ht="20" customHeight="1"/>
    <row r="39228" ht="20" customHeight="1"/>
    <row r="39229" ht="20" customHeight="1"/>
    <row r="39230" ht="20" customHeight="1"/>
    <row r="39231" ht="20" customHeight="1"/>
    <row r="39232" ht="20" customHeight="1"/>
    <row r="39233" ht="20" customHeight="1"/>
    <row r="39234" ht="20" customHeight="1"/>
    <row r="39235" ht="20" customHeight="1"/>
    <row r="39236" ht="20" customHeight="1"/>
    <row r="39237" ht="20" customHeight="1"/>
    <row r="39238" ht="20" customHeight="1"/>
    <row r="39239" ht="20" customHeight="1"/>
    <row r="39240" ht="20" customHeight="1"/>
    <row r="39241" ht="20" customHeight="1"/>
    <row r="39242" ht="20" customHeight="1"/>
    <row r="39243" ht="20" customHeight="1"/>
    <row r="39244" ht="20" customHeight="1"/>
    <row r="39245" ht="20" customHeight="1"/>
    <row r="39246" ht="20" customHeight="1"/>
    <row r="39247" ht="20" customHeight="1"/>
    <row r="39248" ht="20" customHeight="1"/>
    <row r="39249" ht="20" customHeight="1"/>
    <row r="39250" ht="20" customHeight="1"/>
    <row r="39251" ht="20" customHeight="1"/>
    <row r="39252" ht="20" customHeight="1"/>
    <row r="39253" ht="20" customHeight="1"/>
    <row r="39254" ht="20" customHeight="1"/>
    <row r="39255" ht="20" customHeight="1"/>
    <row r="39256" ht="20" customHeight="1"/>
    <row r="39257" ht="20" customHeight="1"/>
    <row r="39258" ht="20" customHeight="1"/>
    <row r="39259" ht="20" customHeight="1"/>
    <row r="39260" ht="20" customHeight="1"/>
    <row r="39261" ht="20" customHeight="1"/>
    <row r="39262" ht="20" customHeight="1"/>
    <row r="39263" ht="20" customHeight="1"/>
    <row r="39264" ht="20" customHeight="1"/>
    <row r="39265" ht="20" customHeight="1"/>
    <row r="39266" ht="20" customHeight="1"/>
    <row r="39267" ht="20" customHeight="1"/>
    <row r="39268" ht="20" customHeight="1"/>
    <row r="39269" ht="20" customHeight="1"/>
    <row r="39270" ht="20" customHeight="1"/>
    <row r="39271" ht="20" customHeight="1"/>
    <row r="39272" ht="20" customHeight="1"/>
    <row r="39273" ht="20" customHeight="1"/>
    <row r="39274" ht="20" customHeight="1"/>
    <row r="39275" ht="20" customHeight="1"/>
    <row r="39276" ht="20" customHeight="1"/>
    <row r="39277" ht="20" customHeight="1"/>
    <row r="39278" ht="20" customHeight="1"/>
    <row r="39279" ht="20" customHeight="1"/>
    <row r="39280" ht="20" customHeight="1"/>
    <row r="39281" ht="20" customHeight="1"/>
    <row r="39282" ht="20" customHeight="1"/>
    <row r="39283" ht="20" customHeight="1"/>
    <row r="39284" ht="20" customHeight="1"/>
    <row r="39285" ht="20" customHeight="1"/>
    <row r="39286" ht="20" customHeight="1"/>
    <row r="39287" ht="20" customHeight="1"/>
    <row r="39288" ht="20" customHeight="1"/>
    <row r="39289" ht="20" customHeight="1"/>
    <row r="39290" ht="20" customHeight="1"/>
    <row r="39291" ht="20" customHeight="1"/>
    <row r="39292" ht="20" customHeight="1"/>
    <row r="39293" ht="20" customHeight="1"/>
    <row r="39294" ht="20" customHeight="1"/>
    <row r="39295" ht="20" customHeight="1"/>
    <row r="39296" ht="20" customHeight="1"/>
    <row r="39297" ht="20" customHeight="1"/>
    <row r="39298" ht="20" customHeight="1"/>
    <row r="39299" ht="20" customHeight="1"/>
    <row r="39300" ht="20" customHeight="1"/>
    <row r="39301" ht="20" customHeight="1"/>
    <row r="39302" ht="20" customHeight="1"/>
    <row r="39303" ht="20" customHeight="1"/>
    <row r="39304" ht="20" customHeight="1"/>
    <row r="39305" ht="20" customHeight="1"/>
    <row r="39306" ht="20" customHeight="1"/>
    <row r="39307" ht="20" customHeight="1"/>
    <row r="39308" ht="20" customHeight="1"/>
    <row r="39309" ht="20" customHeight="1"/>
    <row r="39310" ht="20" customHeight="1"/>
    <row r="39311" ht="20" customHeight="1"/>
    <row r="39312" ht="20" customHeight="1"/>
    <row r="39313" ht="20" customHeight="1"/>
    <row r="39314" ht="20" customHeight="1"/>
    <row r="39315" ht="20" customHeight="1"/>
    <row r="39316" ht="20" customHeight="1"/>
    <row r="39317" ht="20" customHeight="1"/>
    <row r="39318" ht="20" customHeight="1"/>
    <row r="39319" ht="20" customHeight="1"/>
    <row r="39320" ht="20" customHeight="1"/>
    <row r="39321" ht="20" customHeight="1"/>
    <row r="39322" ht="20" customHeight="1"/>
    <row r="39323" ht="20" customHeight="1"/>
    <row r="39324" ht="20" customHeight="1"/>
    <row r="39325" ht="20" customHeight="1"/>
    <row r="39326" ht="20" customHeight="1"/>
    <row r="39327" ht="20" customHeight="1"/>
    <row r="39328" ht="20" customHeight="1"/>
    <row r="39329" ht="20" customHeight="1"/>
    <row r="39330" ht="20" customHeight="1"/>
    <row r="39331" ht="20" customHeight="1"/>
    <row r="39332" ht="20" customHeight="1"/>
    <row r="39333" ht="20" customHeight="1"/>
    <row r="39334" ht="20" customHeight="1"/>
    <row r="39335" ht="20" customHeight="1"/>
    <row r="39336" ht="20" customHeight="1"/>
    <row r="39337" ht="20" customHeight="1"/>
    <row r="39338" ht="20" customHeight="1"/>
    <row r="39339" ht="20" customHeight="1"/>
    <row r="39340" ht="20" customHeight="1"/>
    <row r="39341" ht="20" customHeight="1"/>
    <row r="39342" ht="20" customHeight="1"/>
    <row r="39343" ht="20" customHeight="1"/>
    <row r="39344" ht="20" customHeight="1"/>
    <row r="39345" ht="20" customHeight="1"/>
    <row r="39346" ht="20" customHeight="1"/>
    <row r="39347" ht="20" customHeight="1"/>
    <row r="39348" ht="20" customHeight="1"/>
    <row r="39349" ht="20" customHeight="1"/>
    <row r="39350" ht="20" customHeight="1"/>
    <row r="39351" ht="20" customHeight="1"/>
    <row r="39352" ht="20" customHeight="1"/>
    <row r="39353" ht="20" customHeight="1"/>
    <row r="39354" ht="20" customHeight="1"/>
    <row r="39355" ht="20" customHeight="1"/>
    <row r="39356" ht="20" customHeight="1"/>
    <row r="39357" ht="20" customHeight="1"/>
    <row r="39358" ht="20" customHeight="1"/>
    <row r="39359" ht="20" customHeight="1"/>
    <row r="39360" ht="20" customHeight="1"/>
    <row r="39361" ht="20" customHeight="1"/>
    <row r="39362" ht="20" customHeight="1"/>
    <row r="39363" ht="20" customHeight="1"/>
    <row r="39364" ht="20" customHeight="1"/>
    <row r="39365" ht="20" customHeight="1"/>
    <row r="39366" ht="20" customHeight="1"/>
    <row r="39367" ht="20" customHeight="1"/>
    <row r="39368" ht="20" customHeight="1"/>
    <row r="39369" ht="20" customHeight="1"/>
    <row r="39370" ht="20" customHeight="1"/>
    <row r="39371" ht="20" customHeight="1"/>
    <row r="39372" ht="20" customHeight="1"/>
    <row r="39373" ht="20" customHeight="1"/>
    <row r="39374" ht="20" customHeight="1"/>
    <row r="39375" ht="20" customHeight="1"/>
    <row r="39376" ht="20" customHeight="1"/>
    <row r="39377" ht="20" customHeight="1"/>
    <row r="39378" ht="20" customHeight="1"/>
    <row r="39379" ht="20" customHeight="1"/>
    <row r="39380" ht="20" customHeight="1"/>
    <row r="39381" ht="20" customHeight="1"/>
    <row r="39382" ht="20" customHeight="1"/>
    <row r="39383" ht="20" customHeight="1"/>
    <row r="39384" ht="20" customHeight="1"/>
    <row r="39385" ht="20" customHeight="1"/>
    <row r="39386" ht="20" customHeight="1"/>
    <row r="39387" ht="20" customHeight="1"/>
    <row r="39388" ht="20" customHeight="1"/>
    <row r="39389" ht="20" customHeight="1"/>
    <row r="39390" ht="20" customHeight="1"/>
    <row r="39391" ht="20" customHeight="1"/>
    <row r="39392" ht="20" customHeight="1"/>
    <row r="39393" ht="20" customHeight="1"/>
    <row r="39394" ht="20" customHeight="1"/>
    <row r="39395" ht="20" customHeight="1"/>
    <row r="39396" ht="20" customHeight="1"/>
    <row r="39397" ht="20" customHeight="1"/>
    <row r="39398" ht="20" customHeight="1"/>
    <row r="39399" ht="20" customHeight="1"/>
    <row r="39400" ht="20" customHeight="1"/>
    <row r="39401" ht="20" customHeight="1"/>
    <row r="39402" ht="20" customHeight="1"/>
    <row r="39403" ht="20" customHeight="1"/>
    <row r="39404" ht="20" customHeight="1"/>
    <row r="39405" ht="20" customHeight="1"/>
    <row r="39406" ht="20" customHeight="1"/>
    <row r="39407" ht="20" customHeight="1"/>
    <row r="39408" ht="20" customHeight="1"/>
    <row r="39409" ht="20" customHeight="1"/>
    <row r="39410" ht="20" customHeight="1"/>
    <row r="39411" ht="20" customHeight="1"/>
    <row r="39412" ht="20" customHeight="1"/>
    <row r="39413" ht="20" customHeight="1"/>
    <row r="39414" ht="20" customHeight="1"/>
    <row r="39415" ht="20" customHeight="1"/>
    <row r="39416" ht="20" customHeight="1"/>
    <row r="39417" ht="20" customHeight="1"/>
    <row r="39418" ht="20" customHeight="1"/>
    <row r="39419" ht="20" customHeight="1"/>
    <row r="39420" ht="20" customHeight="1"/>
    <row r="39421" ht="20" customHeight="1"/>
    <row r="39422" ht="20" customHeight="1"/>
    <row r="39423" ht="20" customHeight="1"/>
    <row r="39424" ht="20" customHeight="1"/>
    <row r="39425" ht="20" customHeight="1"/>
    <row r="39426" ht="20" customHeight="1"/>
    <row r="39427" ht="20" customHeight="1"/>
    <row r="39428" ht="20" customHeight="1"/>
    <row r="39429" ht="20" customHeight="1"/>
    <row r="39430" ht="20" customHeight="1"/>
    <row r="39431" ht="20" customHeight="1"/>
    <row r="39432" ht="20" customHeight="1"/>
    <row r="39433" ht="20" customHeight="1"/>
    <row r="39434" ht="20" customHeight="1"/>
    <row r="39435" ht="20" customHeight="1"/>
    <row r="39436" ht="20" customHeight="1"/>
    <row r="39437" ht="20" customHeight="1"/>
    <row r="39438" ht="20" customHeight="1"/>
    <row r="39439" ht="20" customHeight="1"/>
    <row r="39440" ht="20" customHeight="1"/>
    <row r="39441" ht="20" customHeight="1"/>
    <row r="39442" ht="20" customHeight="1"/>
    <row r="39443" ht="20" customHeight="1"/>
    <row r="39444" ht="20" customHeight="1"/>
    <row r="39445" ht="20" customHeight="1"/>
    <row r="39446" ht="20" customHeight="1"/>
    <row r="39447" ht="20" customHeight="1"/>
    <row r="39448" ht="20" customHeight="1"/>
    <row r="39449" ht="20" customHeight="1"/>
    <row r="39450" ht="20" customHeight="1"/>
    <row r="39451" ht="20" customHeight="1"/>
    <row r="39452" ht="20" customHeight="1"/>
    <row r="39453" ht="20" customHeight="1"/>
    <row r="39454" ht="20" customHeight="1"/>
    <row r="39455" ht="20" customHeight="1"/>
    <row r="39456" ht="20" customHeight="1"/>
    <row r="39457" ht="20" customHeight="1"/>
    <row r="39458" ht="20" customHeight="1"/>
    <row r="39459" ht="20" customHeight="1"/>
    <row r="39460" ht="20" customHeight="1"/>
    <row r="39461" ht="20" customHeight="1"/>
    <row r="39462" ht="20" customHeight="1"/>
    <row r="39463" ht="20" customHeight="1"/>
    <row r="39464" ht="20" customHeight="1"/>
    <row r="39465" ht="20" customHeight="1"/>
    <row r="39466" ht="20" customHeight="1"/>
    <row r="39467" ht="20" customHeight="1"/>
    <row r="39468" ht="20" customHeight="1"/>
    <row r="39469" ht="20" customHeight="1"/>
    <row r="39470" ht="20" customHeight="1"/>
    <row r="39471" ht="20" customHeight="1"/>
    <row r="39472" ht="20" customHeight="1"/>
    <row r="39473" ht="20" customHeight="1"/>
    <row r="39474" ht="20" customHeight="1"/>
    <row r="39475" ht="20" customHeight="1"/>
    <row r="39476" ht="20" customHeight="1"/>
    <row r="39477" ht="20" customHeight="1"/>
    <row r="39478" ht="20" customHeight="1"/>
    <row r="39479" ht="20" customHeight="1"/>
    <row r="39480" ht="20" customHeight="1"/>
    <row r="39481" ht="20" customHeight="1"/>
    <row r="39482" ht="20" customHeight="1"/>
    <row r="39483" ht="20" customHeight="1"/>
    <row r="39484" ht="20" customHeight="1"/>
    <row r="39485" ht="20" customHeight="1"/>
    <row r="39486" ht="20" customHeight="1"/>
    <row r="39487" ht="20" customHeight="1"/>
    <row r="39488" ht="20" customHeight="1"/>
    <row r="39489" ht="20" customHeight="1"/>
    <row r="39490" ht="20" customHeight="1"/>
    <row r="39491" ht="20" customHeight="1"/>
    <row r="39492" ht="20" customHeight="1"/>
    <row r="39493" ht="20" customHeight="1"/>
    <row r="39494" ht="20" customHeight="1"/>
    <row r="39495" ht="20" customHeight="1"/>
    <row r="39496" ht="20" customHeight="1"/>
    <row r="39497" ht="20" customHeight="1"/>
    <row r="39498" ht="20" customHeight="1"/>
    <row r="39499" ht="20" customHeight="1"/>
    <row r="39500" ht="20" customHeight="1"/>
    <row r="39501" ht="20" customHeight="1"/>
    <row r="39502" ht="20" customHeight="1"/>
    <row r="39503" ht="20" customHeight="1"/>
    <row r="39504" ht="20" customHeight="1"/>
    <row r="39505" ht="20" customHeight="1"/>
    <row r="39506" ht="20" customHeight="1"/>
    <row r="39507" ht="20" customHeight="1"/>
    <row r="39508" ht="20" customHeight="1"/>
    <row r="39509" ht="20" customHeight="1"/>
    <row r="39510" ht="20" customHeight="1"/>
    <row r="39511" ht="20" customHeight="1"/>
    <row r="39512" ht="20" customHeight="1"/>
    <row r="39513" ht="20" customHeight="1"/>
    <row r="39514" ht="20" customHeight="1"/>
    <row r="39515" ht="20" customHeight="1"/>
    <row r="39516" ht="20" customHeight="1"/>
    <row r="39517" ht="20" customHeight="1"/>
    <row r="39518" ht="20" customHeight="1"/>
    <row r="39519" ht="20" customHeight="1"/>
    <row r="39520" ht="20" customHeight="1"/>
    <row r="39521" ht="20" customHeight="1"/>
    <row r="39522" ht="20" customHeight="1"/>
    <row r="39523" ht="20" customHeight="1"/>
    <row r="39524" ht="20" customHeight="1"/>
    <row r="39525" ht="20" customHeight="1"/>
    <row r="39526" ht="20" customHeight="1"/>
    <row r="39527" ht="20" customHeight="1"/>
    <row r="39528" ht="20" customHeight="1"/>
    <row r="39529" ht="20" customHeight="1"/>
    <row r="39530" ht="20" customHeight="1"/>
    <row r="39531" ht="20" customHeight="1"/>
    <row r="39532" ht="20" customHeight="1"/>
    <row r="39533" ht="20" customHeight="1"/>
    <row r="39534" ht="20" customHeight="1"/>
    <row r="39535" ht="20" customHeight="1"/>
    <row r="39536" ht="20" customHeight="1"/>
    <row r="39537" ht="20" customHeight="1"/>
    <row r="39538" ht="20" customHeight="1"/>
    <row r="39539" ht="20" customHeight="1"/>
    <row r="39540" ht="20" customHeight="1"/>
    <row r="39541" ht="20" customHeight="1"/>
    <row r="39542" ht="20" customHeight="1"/>
    <row r="39543" ht="20" customHeight="1"/>
    <row r="39544" ht="20" customHeight="1"/>
    <row r="39545" ht="20" customHeight="1"/>
    <row r="39546" ht="20" customHeight="1"/>
    <row r="39547" ht="20" customHeight="1"/>
    <row r="39548" ht="20" customHeight="1"/>
    <row r="39549" ht="20" customHeight="1"/>
    <row r="39550" ht="20" customHeight="1"/>
    <row r="39551" ht="20" customHeight="1"/>
    <row r="39552" ht="20" customHeight="1"/>
    <row r="39553" ht="20" customHeight="1"/>
    <row r="39554" ht="20" customHeight="1"/>
    <row r="39555" ht="20" customHeight="1"/>
    <row r="39556" ht="20" customHeight="1"/>
    <row r="39557" ht="20" customHeight="1"/>
    <row r="39558" ht="20" customHeight="1"/>
    <row r="39559" ht="20" customHeight="1"/>
    <row r="39560" ht="20" customHeight="1"/>
    <row r="39561" ht="20" customHeight="1"/>
    <row r="39562" ht="20" customHeight="1"/>
    <row r="39563" ht="20" customHeight="1"/>
    <row r="39564" ht="20" customHeight="1"/>
    <row r="39565" ht="20" customHeight="1"/>
    <row r="39566" ht="20" customHeight="1"/>
    <row r="39567" ht="20" customHeight="1"/>
    <row r="39568" ht="20" customHeight="1"/>
    <row r="39569" ht="20" customHeight="1"/>
    <row r="39570" ht="20" customHeight="1"/>
    <row r="39571" ht="20" customHeight="1"/>
    <row r="39572" ht="20" customHeight="1"/>
    <row r="39573" ht="20" customHeight="1"/>
    <row r="39574" ht="20" customHeight="1"/>
    <row r="39575" ht="20" customHeight="1"/>
    <row r="39576" ht="20" customHeight="1"/>
    <row r="39577" ht="20" customHeight="1"/>
    <row r="39578" ht="20" customHeight="1"/>
    <row r="39579" ht="20" customHeight="1"/>
    <row r="39580" ht="20" customHeight="1"/>
    <row r="39581" ht="20" customHeight="1"/>
    <row r="39582" ht="20" customHeight="1"/>
    <row r="39583" ht="20" customHeight="1"/>
    <row r="39584" ht="20" customHeight="1"/>
    <row r="39585" ht="20" customHeight="1"/>
    <row r="39586" ht="20" customHeight="1"/>
    <row r="39587" ht="20" customHeight="1"/>
    <row r="39588" ht="20" customHeight="1"/>
    <row r="39589" ht="20" customHeight="1"/>
    <row r="39590" ht="20" customHeight="1"/>
    <row r="39591" ht="20" customHeight="1"/>
    <row r="39592" ht="20" customHeight="1"/>
    <row r="39593" ht="20" customHeight="1"/>
    <row r="39594" ht="20" customHeight="1"/>
    <row r="39595" ht="20" customHeight="1"/>
    <row r="39596" ht="20" customHeight="1"/>
    <row r="39597" ht="20" customHeight="1"/>
    <row r="39598" ht="20" customHeight="1"/>
    <row r="39599" ht="20" customHeight="1"/>
    <row r="39600" ht="20" customHeight="1"/>
    <row r="39601" ht="20" customHeight="1"/>
    <row r="39602" ht="20" customHeight="1"/>
    <row r="39603" ht="20" customHeight="1"/>
    <row r="39604" ht="20" customHeight="1"/>
    <row r="39605" ht="20" customHeight="1"/>
    <row r="39606" ht="20" customHeight="1"/>
    <row r="39607" ht="20" customHeight="1"/>
    <row r="39608" ht="20" customHeight="1"/>
    <row r="39609" ht="20" customHeight="1"/>
    <row r="39610" ht="20" customHeight="1"/>
    <row r="39611" ht="20" customHeight="1"/>
    <row r="39612" ht="20" customHeight="1"/>
    <row r="39613" ht="20" customHeight="1"/>
    <row r="39614" ht="20" customHeight="1"/>
    <row r="39615" ht="20" customHeight="1"/>
    <row r="39616" ht="20" customHeight="1"/>
    <row r="39617" ht="20" customHeight="1"/>
    <row r="39618" ht="20" customHeight="1"/>
    <row r="39619" ht="20" customHeight="1"/>
    <row r="39620" ht="20" customHeight="1"/>
    <row r="39621" ht="20" customHeight="1"/>
    <row r="39622" ht="20" customHeight="1"/>
    <row r="39623" ht="20" customHeight="1"/>
    <row r="39624" ht="20" customHeight="1"/>
    <row r="39625" ht="20" customHeight="1"/>
    <row r="39626" ht="20" customHeight="1"/>
    <row r="39627" ht="20" customHeight="1"/>
    <row r="39628" ht="20" customHeight="1"/>
    <row r="39629" ht="20" customHeight="1"/>
    <row r="39630" ht="20" customHeight="1"/>
    <row r="39631" ht="20" customHeight="1"/>
    <row r="39632" ht="20" customHeight="1"/>
    <row r="39633" ht="20" customHeight="1"/>
    <row r="39634" ht="20" customHeight="1"/>
    <row r="39635" ht="20" customHeight="1"/>
    <row r="39636" ht="20" customHeight="1"/>
    <row r="39637" ht="20" customHeight="1"/>
    <row r="39638" ht="20" customHeight="1"/>
    <row r="39639" ht="20" customHeight="1"/>
    <row r="39640" ht="20" customHeight="1"/>
    <row r="39641" ht="20" customHeight="1"/>
    <row r="39642" ht="20" customHeight="1"/>
    <row r="39643" ht="20" customHeight="1"/>
    <row r="39644" ht="20" customHeight="1"/>
    <row r="39645" ht="20" customHeight="1"/>
    <row r="39646" ht="20" customHeight="1"/>
    <row r="39647" ht="20" customHeight="1"/>
    <row r="39648" ht="20" customHeight="1"/>
    <row r="39649" ht="20" customHeight="1"/>
    <row r="39650" ht="20" customHeight="1"/>
    <row r="39651" ht="20" customHeight="1"/>
    <row r="39652" ht="20" customHeight="1"/>
    <row r="39653" ht="20" customHeight="1"/>
    <row r="39654" ht="20" customHeight="1"/>
    <row r="39655" ht="20" customHeight="1"/>
    <row r="39656" ht="20" customHeight="1"/>
    <row r="39657" ht="20" customHeight="1"/>
    <row r="39658" ht="20" customHeight="1"/>
    <row r="39659" ht="20" customHeight="1"/>
    <row r="39660" ht="20" customHeight="1"/>
    <row r="39661" ht="20" customHeight="1"/>
    <row r="39662" ht="20" customHeight="1"/>
    <row r="39663" ht="20" customHeight="1"/>
    <row r="39664" ht="20" customHeight="1"/>
    <row r="39665" ht="20" customHeight="1"/>
    <row r="39666" ht="20" customHeight="1"/>
    <row r="39667" ht="20" customHeight="1"/>
    <row r="39668" ht="20" customHeight="1"/>
    <row r="39669" ht="20" customHeight="1"/>
    <row r="39670" ht="20" customHeight="1"/>
    <row r="39671" ht="20" customHeight="1"/>
    <row r="39672" ht="20" customHeight="1"/>
    <row r="39673" ht="20" customHeight="1"/>
    <row r="39674" ht="20" customHeight="1"/>
    <row r="39675" ht="20" customHeight="1"/>
    <row r="39676" ht="20" customHeight="1"/>
    <row r="39677" ht="20" customHeight="1"/>
    <row r="39678" ht="20" customHeight="1"/>
    <row r="39679" ht="20" customHeight="1"/>
    <row r="39680" ht="20" customHeight="1"/>
    <row r="39681" ht="20" customHeight="1"/>
    <row r="39682" ht="20" customHeight="1"/>
    <row r="39683" ht="20" customHeight="1"/>
    <row r="39684" ht="20" customHeight="1"/>
    <row r="39685" ht="20" customHeight="1"/>
    <row r="39686" ht="20" customHeight="1"/>
    <row r="39687" ht="20" customHeight="1"/>
    <row r="39688" ht="20" customHeight="1"/>
    <row r="39689" ht="20" customHeight="1"/>
    <row r="39690" ht="20" customHeight="1"/>
    <row r="39691" ht="20" customHeight="1"/>
    <row r="39692" ht="20" customHeight="1"/>
    <row r="39693" ht="20" customHeight="1"/>
    <row r="39694" ht="20" customHeight="1"/>
    <row r="39695" ht="20" customHeight="1"/>
    <row r="39696" ht="20" customHeight="1"/>
    <row r="39697" ht="20" customHeight="1"/>
    <row r="39698" ht="20" customHeight="1"/>
    <row r="39699" ht="20" customHeight="1"/>
    <row r="39700" ht="20" customHeight="1"/>
    <row r="39701" ht="20" customHeight="1"/>
    <row r="39702" ht="20" customHeight="1"/>
    <row r="39703" ht="20" customHeight="1"/>
    <row r="39704" ht="20" customHeight="1"/>
    <row r="39705" ht="20" customHeight="1"/>
    <row r="39706" ht="20" customHeight="1"/>
    <row r="39707" ht="20" customHeight="1"/>
    <row r="39708" ht="20" customHeight="1"/>
    <row r="39709" ht="20" customHeight="1"/>
    <row r="39710" ht="20" customHeight="1"/>
    <row r="39711" ht="20" customHeight="1"/>
    <row r="39712" ht="20" customHeight="1"/>
    <row r="39713" ht="20" customHeight="1"/>
    <row r="39714" ht="20" customHeight="1"/>
    <row r="39715" ht="20" customHeight="1"/>
    <row r="39716" ht="20" customHeight="1"/>
    <row r="39717" ht="20" customHeight="1"/>
    <row r="39718" ht="20" customHeight="1"/>
    <row r="39719" ht="20" customHeight="1"/>
    <row r="39720" ht="20" customHeight="1"/>
    <row r="39721" ht="20" customHeight="1"/>
    <row r="39722" ht="20" customHeight="1"/>
    <row r="39723" ht="20" customHeight="1"/>
    <row r="39724" ht="20" customHeight="1"/>
    <row r="39725" ht="20" customHeight="1"/>
    <row r="39726" ht="20" customHeight="1"/>
    <row r="39727" ht="20" customHeight="1"/>
    <row r="39728" ht="20" customHeight="1"/>
    <row r="39729" ht="20" customHeight="1"/>
    <row r="39730" ht="20" customHeight="1"/>
    <row r="39731" ht="20" customHeight="1"/>
    <row r="39732" ht="20" customHeight="1"/>
    <row r="39733" ht="20" customHeight="1"/>
    <row r="39734" ht="20" customHeight="1"/>
    <row r="39735" ht="20" customHeight="1"/>
    <row r="39736" ht="20" customHeight="1"/>
    <row r="39737" ht="20" customHeight="1"/>
    <row r="39738" ht="20" customHeight="1"/>
    <row r="39739" ht="20" customHeight="1"/>
    <row r="39740" ht="20" customHeight="1"/>
    <row r="39741" ht="20" customHeight="1"/>
    <row r="39742" ht="20" customHeight="1"/>
    <row r="39743" ht="20" customHeight="1"/>
    <row r="39744" ht="20" customHeight="1"/>
    <row r="39745" ht="20" customHeight="1"/>
    <row r="39746" ht="20" customHeight="1"/>
    <row r="39747" ht="20" customHeight="1"/>
    <row r="39748" ht="20" customHeight="1"/>
    <row r="39749" ht="20" customHeight="1"/>
    <row r="39750" ht="20" customHeight="1"/>
    <row r="39751" ht="20" customHeight="1"/>
    <row r="39752" ht="20" customHeight="1"/>
    <row r="39753" ht="20" customHeight="1"/>
    <row r="39754" ht="20" customHeight="1"/>
    <row r="39755" ht="20" customHeight="1"/>
    <row r="39756" ht="20" customHeight="1"/>
    <row r="39757" ht="20" customHeight="1"/>
    <row r="39758" ht="20" customHeight="1"/>
    <row r="39759" ht="20" customHeight="1"/>
    <row r="39760" ht="20" customHeight="1"/>
    <row r="39761" ht="20" customHeight="1"/>
    <row r="39762" ht="20" customHeight="1"/>
    <row r="39763" ht="20" customHeight="1"/>
    <row r="39764" ht="20" customHeight="1"/>
    <row r="39765" ht="20" customHeight="1"/>
    <row r="39766" ht="20" customHeight="1"/>
    <row r="39767" ht="20" customHeight="1"/>
    <row r="39768" ht="20" customHeight="1"/>
    <row r="39769" ht="20" customHeight="1"/>
    <row r="39770" ht="20" customHeight="1"/>
    <row r="39771" ht="20" customHeight="1"/>
    <row r="39772" ht="20" customHeight="1"/>
    <row r="39773" ht="20" customHeight="1"/>
    <row r="39774" ht="20" customHeight="1"/>
    <row r="39775" ht="20" customHeight="1"/>
    <row r="39776" ht="20" customHeight="1"/>
    <row r="39777" ht="20" customHeight="1"/>
    <row r="39778" ht="20" customHeight="1"/>
    <row r="39779" ht="20" customHeight="1"/>
    <row r="39780" ht="20" customHeight="1"/>
    <row r="39781" ht="20" customHeight="1"/>
    <row r="39782" ht="20" customHeight="1"/>
    <row r="39783" ht="20" customHeight="1"/>
    <row r="39784" ht="20" customHeight="1"/>
    <row r="39785" ht="20" customHeight="1"/>
    <row r="39786" ht="20" customHeight="1"/>
    <row r="39787" ht="20" customHeight="1"/>
    <row r="39788" ht="20" customHeight="1"/>
    <row r="39789" ht="20" customHeight="1"/>
    <row r="39790" ht="20" customHeight="1"/>
    <row r="39791" ht="20" customHeight="1"/>
    <row r="39792" ht="20" customHeight="1"/>
    <row r="39793" ht="20" customHeight="1"/>
    <row r="39794" ht="20" customHeight="1"/>
    <row r="39795" ht="20" customHeight="1"/>
    <row r="39796" ht="20" customHeight="1"/>
    <row r="39797" ht="20" customHeight="1"/>
    <row r="39798" ht="20" customHeight="1"/>
    <row r="39799" ht="20" customHeight="1"/>
    <row r="39800" ht="20" customHeight="1"/>
    <row r="39801" ht="20" customHeight="1"/>
    <row r="39802" ht="20" customHeight="1"/>
    <row r="39803" ht="20" customHeight="1"/>
    <row r="39804" ht="20" customHeight="1"/>
    <row r="39805" ht="20" customHeight="1"/>
    <row r="39806" ht="20" customHeight="1"/>
    <row r="39807" ht="20" customHeight="1"/>
    <row r="39808" ht="20" customHeight="1"/>
    <row r="39809" ht="20" customHeight="1"/>
    <row r="39810" ht="20" customHeight="1"/>
    <row r="39811" ht="20" customHeight="1"/>
    <row r="39812" ht="20" customHeight="1"/>
    <row r="39813" ht="20" customHeight="1"/>
    <row r="39814" ht="20" customHeight="1"/>
    <row r="39815" ht="20" customHeight="1"/>
    <row r="39816" ht="20" customHeight="1"/>
    <row r="39817" ht="20" customHeight="1"/>
    <row r="39818" ht="20" customHeight="1"/>
    <row r="39819" ht="20" customHeight="1"/>
    <row r="39820" ht="20" customHeight="1"/>
    <row r="39821" ht="20" customHeight="1"/>
    <row r="39822" ht="20" customHeight="1"/>
    <row r="39823" ht="20" customHeight="1"/>
    <row r="39824" ht="20" customHeight="1"/>
    <row r="39825" ht="20" customHeight="1"/>
    <row r="39826" ht="20" customHeight="1"/>
    <row r="39827" ht="20" customHeight="1"/>
    <row r="39828" ht="20" customHeight="1"/>
    <row r="39829" ht="20" customHeight="1"/>
    <row r="39830" ht="20" customHeight="1"/>
    <row r="39831" ht="20" customHeight="1"/>
    <row r="39832" ht="20" customHeight="1"/>
    <row r="39833" ht="20" customHeight="1"/>
    <row r="39834" ht="20" customHeight="1"/>
    <row r="39835" ht="20" customHeight="1"/>
    <row r="39836" ht="20" customHeight="1"/>
    <row r="39837" ht="20" customHeight="1"/>
    <row r="39838" ht="20" customHeight="1"/>
    <row r="39839" ht="20" customHeight="1"/>
    <row r="39840" ht="20" customHeight="1"/>
    <row r="39841" ht="20" customHeight="1"/>
    <row r="39842" ht="20" customHeight="1"/>
    <row r="39843" ht="20" customHeight="1"/>
    <row r="39844" ht="20" customHeight="1"/>
    <row r="39845" ht="20" customHeight="1"/>
    <row r="39846" ht="20" customHeight="1"/>
    <row r="39847" ht="20" customHeight="1"/>
    <row r="39848" ht="20" customHeight="1"/>
    <row r="39849" ht="20" customHeight="1"/>
    <row r="39850" ht="20" customHeight="1"/>
    <row r="39851" ht="20" customHeight="1"/>
    <row r="39852" ht="20" customHeight="1"/>
    <row r="39853" ht="20" customHeight="1"/>
    <row r="39854" ht="20" customHeight="1"/>
    <row r="39855" ht="20" customHeight="1"/>
    <row r="39856" ht="20" customHeight="1"/>
    <row r="39857" ht="20" customHeight="1"/>
    <row r="39858" ht="20" customHeight="1"/>
    <row r="39859" ht="20" customHeight="1"/>
    <row r="39860" ht="20" customHeight="1"/>
    <row r="39861" ht="20" customHeight="1"/>
    <row r="39862" ht="20" customHeight="1"/>
    <row r="39863" ht="20" customHeight="1"/>
    <row r="39864" ht="20" customHeight="1"/>
    <row r="39865" ht="20" customHeight="1"/>
    <row r="39866" ht="20" customHeight="1"/>
    <row r="39867" ht="20" customHeight="1"/>
    <row r="39868" ht="20" customHeight="1"/>
    <row r="39869" ht="20" customHeight="1"/>
    <row r="39870" ht="20" customHeight="1"/>
    <row r="39871" ht="20" customHeight="1"/>
    <row r="39872" ht="20" customHeight="1"/>
    <row r="39873" ht="20" customHeight="1"/>
    <row r="39874" ht="20" customHeight="1"/>
    <row r="39875" ht="20" customHeight="1"/>
    <row r="39876" ht="20" customHeight="1"/>
    <row r="39877" ht="20" customHeight="1"/>
    <row r="39878" ht="20" customHeight="1"/>
    <row r="39879" ht="20" customHeight="1"/>
    <row r="39880" ht="20" customHeight="1"/>
    <row r="39881" ht="20" customHeight="1"/>
    <row r="39882" ht="20" customHeight="1"/>
    <row r="39883" ht="20" customHeight="1"/>
    <row r="39884" ht="20" customHeight="1"/>
    <row r="39885" ht="20" customHeight="1"/>
    <row r="39886" ht="20" customHeight="1"/>
    <row r="39887" ht="20" customHeight="1"/>
    <row r="39888" ht="20" customHeight="1"/>
    <row r="39889" ht="20" customHeight="1"/>
    <row r="39890" ht="20" customHeight="1"/>
    <row r="39891" ht="20" customHeight="1"/>
    <row r="39892" ht="20" customHeight="1"/>
    <row r="39893" ht="20" customHeight="1"/>
    <row r="39894" ht="20" customHeight="1"/>
    <row r="39895" ht="20" customHeight="1"/>
    <row r="39896" ht="20" customHeight="1"/>
    <row r="39897" ht="20" customHeight="1"/>
    <row r="39898" ht="20" customHeight="1"/>
    <row r="39899" ht="20" customHeight="1"/>
    <row r="39900" ht="20" customHeight="1"/>
    <row r="39901" ht="20" customHeight="1"/>
    <row r="39902" ht="20" customHeight="1"/>
    <row r="39903" ht="20" customHeight="1"/>
    <row r="39904" ht="20" customHeight="1"/>
    <row r="39905" ht="20" customHeight="1"/>
    <row r="39906" ht="20" customHeight="1"/>
    <row r="39907" ht="20" customHeight="1"/>
    <row r="39908" ht="20" customHeight="1"/>
    <row r="39909" ht="20" customHeight="1"/>
    <row r="39910" ht="20" customHeight="1"/>
    <row r="39911" ht="20" customHeight="1"/>
    <row r="39912" ht="20" customHeight="1"/>
    <row r="39913" ht="20" customHeight="1"/>
    <row r="39914" ht="20" customHeight="1"/>
    <row r="39915" ht="20" customHeight="1"/>
    <row r="39916" ht="20" customHeight="1"/>
    <row r="39917" ht="20" customHeight="1"/>
    <row r="39918" ht="20" customHeight="1"/>
    <row r="39919" ht="20" customHeight="1"/>
    <row r="39920" ht="20" customHeight="1"/>
    <row r="39921" ht="20" customHeight="1"/>
    <row r="39922" ht="20" customHeight="1"/>
    <row r="39923" ht="20" customHeight="1"/>
    <row r="39924" ht="20" customHeight="1"/>
    <row r="39925" ht="20" customHeight="1"/>
    <row r="39926" ht="20" customHeight="1"/>
    <row r="39927" ht="20" customHeight="1"/>
    <row r="39928" ht="20" customHeight="1"/>
    <row r="39929" ht="20" customHeight="1"/>
    <row r="39930" ht="20" customHeight="1"/>
    <row r="39931" ht="20" customHeight="1"/>
    <row r="39932" ht="20" customHeight="1"/>
    <row r="39933" ht="20" customHeight="1"/>
    <row r="39934" ht="20" customHeight="1"/>
    <row r="39935" ht="20" customHeight="1"/>
    <row r="39936" ht="20" customHeight="1"/>
    <row r="39937" ht="20" customHeight="1"/>
    <row r="39938" ht="20" customHeight="1"/>
    <row r="39939" ht="20" customHeight="1"/>
    <row r="39940" ht="20" customHeight="1"/>
    <row r="39941" ht="20" customHeight="1"/>
    <row r="39942" ht="20" customHeight="1"/>
    <row r="39943" ht="20" customHeight="1"/>
    <row r="39944" ht="20" customHeight="1"/>
    <row r="39945" ht="20" customHeight="1"/>
    <row r="39946" ht="20" customHeight="1"/>
    <row r="39947" ht="20" customHeight="1"/>
    <row r="39948" ht="20" customHeight="1"/>
    <row r="39949" ht="20" customHeight="1"/>
    <row r="39950" ht="20" customHeight="1"/>
    <row r="39951" ht="20" customHeight="1"/>
    <row r="39952" ht="20" customHeight="1"/>
    <row r="39953" ht="20" customHeight="1"/>
    <row r="39954" ht="20" customHeight="1"/>
    <row r="39955" ht="20" customHeight="1"/>
    <row r="39956" ht="20" customHeight="1"/>
    <row r="39957" ht="20" customHeight="1"/>
    <row r="39958" ht="20" customHeight="1"/>
    <row r="39959" ht="20" customHeight="1"/>
    <row r="39960" ht="20" customHeight="1"/>
    <row r="39961" ht="20" customHeight="1"/>
    <row r="39962" ht="20" customHeight="1"/>
    <row r="39963" ht="20" customHeight="1"/>
    <row r="39964" ht="20" customHeight="1"/>
    <row r="39965" ht="20" customHeight="1"/>
    <row r="39966" ht="20" customHeight="1"/>
    <row r="39967" ht="20" customHeight="1"/>
    <row r="39968" ht="20" customHeight="1"/>
    <row r="39969" ht="20" customHeight="1"/>
    <row r="39970" ht="20" customHeight="1"/>
    <row r="39971" ht="20" customHeight="1"/>
    <row r="39972" ht="20" customHeight="1"/>
    <row r="39973" ht="20" customHeight="1"/>
    <row r="39974" ht="20" customHeight="1"/>
    <row r="39975" ht="20" customHeight="1"/>
    <row r="39976" ht="20" customHeight="1"/>
    <row r="39977" ht="20" customHeight="1"/>
    <row r="39978" ht="20" customHeight="1"/>
    <row r="39979" ht="20" customHeight="1"/>
    <row r="39980" ht="20" customHeight="1"/>
    <row r="39981" ht="20" customHeight="1"/>
    <row r="39982" ht="20" customHeight="1"/>
    <row r="39983" ht="20" customHeight="1"/>
    <row r="39984" ht="20" customHeight="1"/>
    <row r="39985" ht="20" customHeight="1"/>
    <row r="39986" ht="20" customHeight="1"/>
    <row r="39987" ht="20" customHeight="1"/>
    <row r="39988" ht="20" customHeight="1"/>
    <row r="39989" ht="20" customHeight="1"/>
    <row r="39990" ht="20" customHeight="1"/>
    <row r="39991" ht="20" customHeight="1"/>
    <row r="39992" ht="20" customHeight="1"/>
    <row r="39993" ht="20" customHeight="1"/>
    <row r="39994" ht="20" customHeight="1"/>
    <row r="39995" ht="20" customHeight="1"/>
    <row r="39996" ht="20" customHeight="1"/>
    <row r="39997" ht="20" customHeight="1"/>
    <row r="39998" ht="20" customHeight="1"/>
    <row r="39999" ht="20" customHeight="1"/>
    <row r="40000" ht="20" customHeight="1"/>
    <row r="40001" ht="20" customHeight="1"/>
    <row r="40002" ht="20" customHeight="1"/>
    <row r="40003" ht="20" customHeight="1"/>
    <row r="40004" ht="20" customHeight="1"/>
    <row r="40005" ht="20" customHeight="1"/>
    <row r="40006" ht="20" customHeight="1"/>
    <row r="40007" ht="20" customHeight="1"/>
    <row r="40008" ht="20" customHeight="1"/>
    <row r="40009" ht="20" customHeight="1"/>
    <row r="40010" ht="20" customHeight="1"/>
    <row r="40011" ht="20" customHeight="1"/>
    <row r="40012" ht="20" customHeight="1"/>
    <row r="40013" ht="20" customHeight="1"/>
    <row r="40014" ht="20" customHeight="1"/>
    <row r="40015" ht="20" customHeight="1"/>
    <row r="40016" ht="20" customHeight="1"/>
    <row r="40017" ht="20" customHeight="1"/>
    <row r="40018" ht="20" customHeight="1"/>
    <row r="40019" ht="20" customHeight="1"/>
    <row r="40020" ht="20" customHeight="1"/>
    <row r="40021" ht="20" customHeight="1"/>
    <row r="40022" ht="20" customHeight="1"/>
    <row r="40023" ht="20" customHeight="1"/>
    <row r="40024" ht="20" customHeight="1"/>
    <row r="40025" ht="20" customHeight="1"/>
    <row r="40026" ht="20" customHeight="1"/>
    <row r="40027" ht="20" customHeight="1"/>
    <row r="40028" ht="20" customHeight="1"/>
    <row r="40029" ht="20" customHeight="1"/>
    <row r="40030" ht="20" customHeight="1"/>
    <row r="40031" ht="20" customHeight="1"/>
    <row r="40032" ht="20" customHeight="1"/>
    <row r="40033" ht="20" customHeight="1"/>
    <row r="40034" ht="20" customHeight="1"/>
    <row r="40035" ht="20" customHeight="1"/>
    <row r="40036" ht="20" customHeight="1"/>
    <row r="40037" ht="20" customHeight="1"/>
    <row r="40038" ht="20" customHeight="1"/>
    <row r="40039" ht="20" customHeight="1"/>
    <row r="40040" ht="20" customHeight="1"/>
    <row r="40041" ht="20" customHeight="1"/>
    <row r="40042" ht="20" customHeight="1"/>
    <row r="40043" ht="20" customHeight="1"/>
    <row r="40044" ht="20" customHeight="1"/>
    <row r="40045" ht="20" customHeight="1"/>
    <row r="40046" ht="20" customHeight="1"/>
    <row r="40047" ht="20" customHeight="1"/>
    <row r="40048" ht="20" customHeight="1"/>
    <row r="40049" ht="20" customHeight="1"/>
    <row r="40050" ht="20" customHeight="1"/>
    <row r="40051" ht="20" customHeight="1"/>
    <row r="40052" ht="20" customHeight="1"/>
    <row r="40053" ht="20" customHeight="1"/>
    <row r="40054" ht="20" customHeight="1"/>
    <row r="40055" ht="20" customHeight="1"/>
    <row r="40056" ht="20" customHeight="1"/>
    <row r="40057" ht="20" customHeight="1"/>
    <row r="40058" ht="20" customHeight="1"/>
    <row r="40059" ht="20" customHeight="1"/>
    <row r="40060" ht="20" customHeight="1"/>
    <row r="40061" ht="20" customHeight="1"/>
    <row r="40062" ht="20" customHeight="1"/>
    <row r="40063" ht="20" customHeight="1"/>
    <row r="40064" ht="20" customHeight="1"/>
    <row r="40065" ht="20" customHeight="1"/>
    <row r="40066" ht="20" customHeight="1"/>
    <row r="40067" ht="20" customHeight="1"/>
    <row r="40068" ht="20" customHeight="1"/>
    <row r="40069" ht="20" customHeight="1"/>
    <row r="40070" ht="20" customHeight="1"/>
    <row r="40071" ht="20" customHeight="1"/>
    <row r="40072" ht="20" customHeight="1"/>
    <row r="40073" ht="20" customHeight="1"/>
    <row r="40074" ht="20" customHeight="1"/>
    <row r="40075" ht="20" customHeight="1"/>
    <row r="40076" ht="20" customHeight="1"/>
    <row r="40077" ht="20" customHeight="1"/>
    <row r="40078" ht="20" customHeight="1"/>
    <row r="40079" ht="20" customHeight="1"/>
    <row r="40080" ht="20" customHeight="1"/>
    <row r="40081" ht="20" customHeight="1"/>
    <row r="40082" ht="20" customHeight="1"/>
    <row r="40083" ht="20" customHeight="1"/>
    <row r="40084" ht="20" customHeight="1"/>
    <row r="40085" ht="20" customHeight="1"/>
    <row r="40086" ht="20" customHeight="1"/>
    <row r="40087" ht="20" customHeight="1"/>
    <row r="40088" ht="20" customHeight="1"/>
    <row r="40089" ht="20" customHeight="1"/>
    <row r="40090" ht="20" customHeight="1"/>
    <row r="40091" ht="20" customHeight="1"/>
    <row r="40092" ht="20" customHeight="1"/>
    <row r="40093" ht="20" customHeight="1"/>
    <row r="40094" ht="20" customHeight="1"/>
    <row r="40095" ht="20" customHeight="1"/>
    <row r="40096" ht="20" customHeight="1"/>
    <row r="40097" ht="20" customHeight="1"/>
    <row r="40098" ht="20" customHeight="1"/>
    <row r="40099" ht="20" customHeight="1"/>
    <row r="40100" ht="20" customHeight="1"/>
    <row r="40101" ht="20" customHeight="1"/>
    <row r="40102" ht="20" customHeight="1"/>
    <row r="40103" ht="20" customHeight="1"/>
    <row r="40104" ht="20" customHeight="1"/>
    <row r="40105" ht="20" customHeight="1"/>
    <row r="40106" ht="20" customHeight="1"/>
    <row r="40107" ht="20" customHeight="1"/>
    <row r="40108" ht="20" customHeight="1"/>
    <row r="40109" ht="20" customHeight="1"/>
    <row r="40110" ht="20" customHeight="1"/>
    <row r="40111" ht="20" customHeight="1"/>
    <row r="40112" ht="20" customHeight="1"/>
    <row r="40113" ht="20" customHeight="1"/>
    <row r="40114" ht="20" customHeight="1"/>
    <row r="40115" ht="20" customHeight="1"/>
    <row r="40116" ht="20" customHeight="1"/>
    <row r="40117" ht="20" customHeight="1"/>
    <row r="40118" ht="20" customHeight="1"/>
    <row r="40119" ht="20" customHeight="1"/>
    <row r="40120" ht="20" customHeight="1"/>
    <row r="40121" ht="20" customHeight="1"/>
    <row r="40122" ht="20" customHeight="1"/>
    <row r="40123" ht="20" customHeight="1"/>
    <row r="40124" ht="20" customHeight="1"/>
    <row r="40125" ht="20" customHeight="1"/>
    <row r="40126" ht="20" customHeight="1"/>
    <row r="40127" ht="20" customHeight="1"/>
    <row r="40128" ht="20" customHeight="1"/>
    <row r="40129" ht="20" customHeight="1"/>
    <row r="40130" ht="20" customHeight="1"/>
    <row r="40131" ht="20" customHeight="1"/>
    <row r="40132" ht="20" customHeight="1"/>
    <row r="40133" ht="20" customHeight="1"/>
    <row r="40134" ht="20" customHeight="1"/>
    <row r="40135" ht="20" customHeight="1"/>
    <row r="40136" ht="20" customHeight="1"/>
    <row r="40137" ht="20" customHeight="1"/>
    <row r="40138" ht="20" customHeight="1"/>
    <row r="40139" ht="20" customHeight="1"/>
    <row r="40140" ht="20" customHeight="1"/>
    <row r="40141" ht="20" customHeight="1"/>
    <row r="40142" ht="20" customHeight="1"/>
    <row r="40143" ht="20" customHeight="1"/>
    <row r="40144" ht="20" customHeight="1"/>
    <row r="40145" ht="20" customHeight="1"/>
    <row r="40146" ht="20" customHeight="1"/>
    <row r="40147" ht="20" customHeight="1"/>
    <row r="40148" ht="20" customHeight="1"/>
    <row r="40149" ht="20" customHeight="1"/>
    <row r="40150" ht="20" customHeight="1"/>
    <row r="40151" ht="20" customHeight="1"/>
    <row r="40152" ht="20" customHeight="1"/>
    <row r="40153" ht="20" customHeight="1"/>
    <row r="40154" ht="20" customHeight="1"/>
    <row r="40155" ht="20" customHeight="1"/>
    <row r="40156" ht="20" customHeight="1"/>
    <row r="40157" ht="20" customHeight="1"/>
    <row r="40158" ht="20" customHeight="1"/>
    <row r="40159" ht="20" customHeight="1"/>
    <row r="40160" ht="20" customHeight="1"/>
    <row r="40161" ht="20" customHeight="1"/>
    <row r="40162" ht="20" customHeight="1"/>
    <row r="40163" ht="20" customHeight="1"/>
    <row r="40164" ht="20" customHeight="1"/>
    <row r="40165" ht="20" customHeight="1"/>
    <row r="40166" ht="20" customHeight="1"/>
    <row r="40167" ht="20" customHeight="1"/>
    <row r="40168" ht="20" customHeight="1"/>
    <row r="40169" ht="20" customHeight="1"/>
    <row r="40170" ht="20" customHeight="1"/>
    <row r="40171" ht="20" customHeight="1"/>
    <row r="40172" ht="20" customHeight="1"/>
    <row r="40173" ht="20" customHeight="1"/>
    <row r="40174" ht="20" customHeight="1"/>
    <row r="40175" ht="20" customHeight="1"/>
    <row r="40176" ht="20" customHeight="1"/>
    <row r="40177" ht="20" customHeight="1"/>
    <row r="40178" ht="20" customHeight="1"/>
    <row r="40179" ht="20" customHeight="1"/>
    <row r="40180" ht="20" customHeight="1"/>
    <row r="40181" ht="20" customHeight="1"/>
    <row r="40182" ht="20" customHeight="1"/>
    <row r="40183" ht="20" customHeight="1"/>
    <row r="40184" ht="20" customHeight="1"/>
    <row r="40185" ht="20" customHeight="1"/>
    <row r="40186" ht="20" customHeight="1"/>
    <row r="40187" ht="20" customHeight="1"/>
    <row r="40188" ht="20" customHeight="1"/>
    <row r="40189" ht="20" customHeight="1"/>
    <row r="40190" ht="20" customHeight="1"/>
    <row r="40191" ht="20" customHeight="1"/>
    <row r="40192" ht="20" customHeight="1"/>
    <row r="40193" ht="20" customHeight="1"/>
    <row r="40194" ht="20" customHeight="1"/>
    <row r="40195" ht="20" customHeight="1"/>
    <row r="40196" ht="20" customHeight="1"/>
    <row r="40197" ht="20" customHeight="1"/>
    <row r="40198" ht="20" customHeight="1"/>
    <row r="40199" ht="20" customHeight="1"/>
    <row r="40200" ht="20" customHeight="1"/>
    <row r="40201" ht="20" customHeight="1"/>
    <row r="40202" ht="20" customHeight="1"/>
    <row r="40203" ht="20" customHeight="1"/>
    <row r="40204" ht="20" customHeight="1"/>
    <row r="40205" ht="20" customHeight="1"/>
    <row r="40206" ht="20" customHeight="1"/>
    <row r="40207" ht="20" customHeight="1"/>
    <row r="40208" ht="20" customHeight="1"/>
    <row r="40209" ht="20" customHeight="1"/>
    <row r="40210" ht="20" customHeight="1"/>
    <row r="40211" ht="20" customHeight="1"/>
    <row r="40212" ht="20" customHeight="1"/>
    <row r="40213" ht="20" customHeight="1"/>
    <row r="40214" ht="20" customHeight="1"/>
    <row r="40215" ht="20" customHeight="1"/>
    <row r="40216" ht="20" customHeight="1"/>
    <row r="40217" ht="20" customHeight="1"/>
    <row r="40218" ht="20" customHeight="1"/>
    <row r="40219" ht="20" customHeight="1"/>
    <row r="40220" ht="20" customHeight="1"/>
    <row r="40221" ht="20" customHeight="1"/>
    <row r="40222" ht="20" customHeight="1"/>
    <row r="40223" ht="20" customHeight="1"/>
    <row r="40224" ht="20" customHeight="1"/>
    <row r="40225" ht="20" customHeight="1"/>
    <row r="40226" ht="20" customHeight="1"/>
    <row r="40227" ht="20" customHeight="1"/>
    <row r="40228" ht="20" customHeight="1"/>
    <row r="40229" ht="20" customHeight="1"/>
    <row r="40230" ht="20" customHeight="1"/>
    <row r="40231" ht="20" customHeight="1"/>
    <row r="40232" ht="20" customHeight="1"/>
    <row r="40233" ht="20" customHeight="1"/>
    <row r="40234" ht="20" customHeight="1"/>
    <row r="40235" ht="20" customHeight="1"/>
    <row r="40236" ht="20" customHeight="1"/>
    <row r="40237" ht="20" customHeight="1"/>
    <row r="40238" ht="20" customHeight="1"/>
    <row r="40239" ht="20" customHeight="1"/>
    <row r="40240" ht="20" customHeight="1"/>
    <row r="40241" ht="20" customHeight="1"/>
    <row r="40242" ht="20" customHeight="1"/>
    <row r="40243" ht="20" customHeight="1"/>
    <row r="40244" ht="20" customHeight="1"/>
    <row r="40245" ht="20" customHeight="1"/>
    <row r="40246" ht="20" customHeight="1"/>
    <row r="40247" ht="20" customHeight="1"/>
    <row r="40248" ht="20" customHeight="1"/>
    <row r="40249" ht="20" customHeight="1"/>
    <row r="40250" ht="20" customHeight="1"/>
    <row r="40251" ht="20" customHeight="1"/>
    <row r="40252" ht="20" customHeight="1"/>
    <row r="40253" ht="20" customHeight="1"/>
    <row r="40254" ht="20" customHeight="1"/>
    <row r="40255" ht="20" customHeight="1"/>
    <row r="40256" ht="20" customHeight="1"/>
    <row r="40257" ht="20" customHeight="1"/>
    <row r="40258" ht="20" customHeight="1"/>
    <row r="40259" ht="20" customHeight="1"/>
    <row r="40260" ht="20" customHeight="1"/>
    <row r="40261" ht="20" customHeight="1"/>
    <row r="40262" ht="20" customHeight="1"/>
    <row r="40263" ht="20" customHeight="1"/>
    <row r="40264" ht="20" customHeight="1"/>
    <row r="40265" ht="20" customHeight="1"/>
    <row r="40266" ht="20" customHeight="1"/>
    <row r="40267" ht="20" customHeight="1"/>
    <row r="40268" ht="20" customHeight="1"/>
    <row r="40269" ht="20" customHeight="1"/>
    <row r="40270" ht="20" customHeight="1"/>
    <row r="40271" ht="20" customHeight="1"/>
    <row r="40272" ht="20" customHeight="1"/>
    <row r="40273" ht="20" customHeight="1"/>
    <row r="40274" ht="20" customHeight="1"/>
    <row r="40275" ht="20" customHeight="1"/>
    <row r="40276" ht="20" customHeight="1"/>
    <row r="40277" ht="20" customHeight="1"/>
    <row r="40278" ht="20" customHeight="1"/>
    <row r="40279" ht="20" customHeight="1"/>
    <row r="40280" ht="20" customHeight="1"/>
    <row r="40281" ht="20" customHeight="1"/>
    <row r="40282" ht="20" customHeight="1"/>
    <row r="40283" ht="20" customHeight="1"/>
    <row r="40284" ht="20" customHeight="1"/>
    <row r="40285" ht="20" customHeight="1"/>
    <row r="40286" ht="20" customHeight="1"/>
    <row r="40287" ht="20" customHeight="1"/>
    <row r="40288" ht="20" customHeight="1"/>
    <row r="40289" ht="20" customHeight="1"/>
    <row r="40290" ht="20" customHeight="1"/>
    <row r="40291" ht="20" customHeight="1"/>
    <row r="40292" ht="20" customHeight="1"/>
    <row r="40293" ht="20" customHeight="1"/>
    <row r="40294" ht="20" customHeight="1"/>
    <row r="40295" ht="20" customHeight="1"/>
    <row r="40296" ht="20" customHeight="1"/>
    <row r="40297" ht="20" customHeight="1"/>
    <row r="40298" ht="20" customHeight="1"/>
    <row r="40299" ht="20" customHeight="1"/>
    <row r="40300" ht="20" customHeight="1"/>
    <row r="40301" ht="20" customHeight="1"/>
    <row r="40302" ht="20" customHeight="1"/>
    <row r="40303" ht="20" customHeight="1"/>
    <row r="40304" ht="20" customHeight="1"/>
    <row r="40305" ht="20" customHeight="1"/>
    <row r="40306" ht="20" customHeight="1"/>
    <row r="40307" ht="20" customHeight="1"/>
    <row r="40308" ht="20" customHeight="1"/>
    <row r="40309" ht="20" customHeight="1"/>
    <row r="40310" ht="20" customHeight="1"/>
    <row r="40311" ht="20" customHeight="1"/>
    <row r="40312" ht="20" customHeight="1"/>
    <row r="40313" ht="20" customHeight="1"/>
    <row r="40314" ht="20" customHeight="1"/>
    <row r="40315" ht="20" customHeight="1"/>
    <row r="40316" ht="20" customHeight="1"/>
    <row r="40317" ht="20" customHeight="1"/>
    <row r="40318" ht="20" customHeight="1"/>
    <row r="40319" ht="20" customHeight="1"/>
    <row r="40320" ht="20" customHeight="1"/>
    <row r="40321" ht="20" customHeight="1"/>
    <row r="40322" ht="20" customHeight="1"/>
    <row r="40323" ht="20" customHeight="1"/>
    <row r="40324" ht="20" customHeight="1"/>
    <row r="40325" ht="20" customHeight="1"/>
    <row r="40326" ht="20" customHeight="1"/>
    <row r="40327" ht="20" customHeight="1"/>
    <row r="40328" ht="20" customHeight="1"/>
    <row r="40329" ht="20" customHeight="1"/>
    <row r="40330" ht="20" customHeight="1"/>
    <row r="40331" ht="20" customHeight="1"/>
    <row r="40332" ht="20" customHeight="1"/>
    <row r="40333" ht="20" customHeight="1"/>
    <row r="40334" ht="20" customHeight="1"/>
    <row r="40335" ht="20" customHeight="1"/>
    <row r="40336" ht="20" customHeight="1"/>
    <row r="40337" ht="20" customHeight="1"/>
    <row r="40338" ht="20" customHeight="1"/>
    <row r="40339" ht="20" customHeight="1"/>
    <row r="40340" ht="20" customHeight="1"/>
    <row r="40341" ht="20" customHeight="1"/>
    <row r="40342" ht="20" customHeight="1"/>
    <row r="40343" ht="20" customHeight="1"/>
    <row r="40344" ht="20" customHeight="1"/>
    <row r="40345" ht="20" customHeight="1"/>
    <row r="40346" ht="20" customHeight="1"/>
    <row r="40347" ht="20" customHeight="1"/>
    <row r="40348" ht="20" customHeight="1"/>
    <row r="40349" ht="20" customHeight="1"/>
    <row r="40350" ht="20" customHeight="1"/>
    <row r="40351" ht="20" customHeight="1"/>
    <row r="40352" ht="20" customHeight="1"/>
    <row r="40353" ht="20" customHeight="1"/>
    <row r="40354" ht="20" customHeight="1"/>
    <row r="40355" ht="20" customHeight="1"/>
    <row r="40356" ht="20" customHeight="1"/>
    <row r="40357" ht="20" customHeight="1"/>
    <row r="40358" ht="20" customHeight="1"/>
    <row r="40359" ht="20" customHeight="1"/>
    <row r="40360" ht="20" customHeight="1"/>
    <row r="40361" ht="20" customHeight="1"/>
    <row r="40362" ht="20" customHeight="1"/>
    <row r="40363" ht="20" customHeight="1"/>
    <row r="40364" ht="20" customHeight="1"/>
    <row r="40365" ht="20" customHeight="1"/>
    <row r="40366" ht="20" customHeight="1"/>
    <row r="40367" ht="20" customHeight="1"/>
    <row r="40368" ht="20" customHeight="1"/>
    <row r="40369" ht="20" customHeight="1"/>
    <row r="40370" ht="20" customHeight="1"/>
    <row r="40371" ht="20" customHeight="1"/>
    <row r="40372" ht="20" customHeight="1"/>
    <row r="40373" ht="20" customHeight="1"/>
    <row r="40374" ht="20" customHeight="1"/>
    <row r="40375" ht="20" customHeight="1"/>
    <row r="40376" ht="20" customHeight="1"/>
    <row r="40377" ht="20" customHeight="1"/>
    <row r="40378" ht="20" customHeight="1"/>
    <row r="40379" ht="20" customHeight="1"/>
    <row r="40380" ht="20" customHeight="1"/>
    <row r="40381" ht="20" customHeight="1"/>
    <row r="40382" ht="20" customHeight="1"/>
    <row r="40383" ht="20" customHeight="1"/>
    <row r="40384" ht="20" customHeight="1"/>
    <row r="40385" ht="20" customHeight="1"/>
    <row r="40386" ht="20" customHeight="1"/>
    <row r="40387" ht="20" customHeight="1"/>
    <row r="40388" ht="20" customHeight="1"/>
    <row r="40389" ht="20" customHeight="1"/>
    <row r="40390" ht="20" customHeight="1"/>
    <row r="40391" ht="20" customHeight="1"/>
    <row r="40392" ht="20" customHeight="1"/>
    <row r="40393" ht="20" customHeight="1"/>
    <row r="40394" ht="20" customHeight="1"/>
    <row r="40395" ht="20" customHeight="1"/>
    <row r="40396" ht="20" customHeight="1"/>
    <row r="40397" ht="20" customHeight="1"/>
    <row r="40398" ht="20" customHeight="1"/>
    <row r="40399" ht="20" customHeight="1"/>
    <row r="40400" ht="20" customHeight="1"/>
    <row r="40401" ht="20" customHeight="1"/>
    <row r="40402" ht="20" customHeight="1"/>
    <row r="40403" ht="20" customHeight="1"/>
    <row r="40404" ht="20" customHeight="1"/>
    <row r="40405" ht="20" customHeight="1"/>
    <row r="40406" ht="20" customHeight="1"/>
    <row r="40407" ht="20" customHeight="1"/>
    <row r="40408" ht="20" customHeight="1"/>
    <row r="40409" ht="20" customHeight="1"/>
    <row r="40410" ht="20" customHeight="1"/>
    <row r="40411" ht="20" customHeight="1"/>
    <row r="40412" ht="20" customHeight="1"/>
    <row r="40413" ht="20" customHeight="1"/>
    <row r="40414" ht="20" customHeight="1"/>
    <row r="40415" ht="20" customHeight="1"/>
    <row r="40416" ht="20" customHeight="1"/>
    <row r="40417" ht="20" customHeight="1"/>
    <row r="40418" ht="20" customHeight="1"/>
    <row r="40419" ht="20" customHeight="1"/>
    <row r="40420" ht="20" customHeight="1"/>
    <row r="40421" ht="20" customHeight="1"/>
    <row r="40422" ht="20" customHeight="1"/>
    <row r="40423" ht="20" customHeight="1"/>
    <row r="40424" ht="20" customHeight="1"/>
    <row r="40425" ht="20" customHeight="1"/>
    <row r="40426" ht="20" customHeight="1"/>
    <row r="40427" ht="20" customHeight="1"/>
    <row r="40428" ht="20" customHeight="1"/>
    <row r="40429" ht="20" customHeight="1"/>
    <row r="40430" ht="20" customHeight="1"/>
    <row r="40431" ht="20" customHeight="1"/>
    <row r="40432" ht="20" customHeight="1"/>
    <row r="40433" ht="20" customHeight="1"/>
    <row r="40434" ht="20" customHeight="1"/>
    <row r="40435" ht="20" customHeight="1"/>
    <row r="40436" ht="20" customHeight="1"/>
    <row r="40437" ht="20" customHeight="1"/>
    <row r="40438" ht="20" customHeight="1"/>
    <row r="40439" ht="20" customHeight="1"/>
    <row r="40440" ht="20" customHeight="1"/>
    <row r="40441" ht="20" customHeight="1"/>
    <row r="40442" ht="20" customHeight="1"/>
    <row r="40443" ht="20" customHeight="1"/>
    <row r="40444" ht="20" customHeight="1"/>
    <row r="40445" ht="20" customHeight="1"/>
    <row r="40446" ht="20" customHeight="1"/>
    <row r="40447" ht="20" customHeight="1"/>
    <row r="40448" ht="20" customHeight="1"/>
    <row r="40449" ht="20" customHeight="1"/>
    <row r="40450" ht="20" customHeight="1"/>
    <row r="40451" ht="20" customHeight="1"/>
    <row r="40452" ht="20" customHeight="1"/>
    <row r="40453" ht="20" customHeight="1"/>
    <row r="40454" ht="20" customHeight="1"/>
    <row r="40455" ht="20" customHeight="1"/>
    <row r="40456" ht="20" customHeight="1"/>
    <row r="40457" ht="20" customHeight="1"/>
    <row r="40458" ht="20" customHeight="1"/>
    <row r="40459" ht="20" customHeight="1"/>
    <row r="40460" ht="20" customHeight="1"/>
    <row r="40461" ht="20" customHeight="1"/>
    <row r="40462" ht="20" customHeight="1"/>
    <row r="40463" ht="20" customHeight="1"/>
    <row r="40464" ht="20" customHeight="1"/>
    <row r="40465" ht="20" customHeight="1"/>
    <row r="40466" ht="20" customHeight="1"/>
    <row r="40467" ht="20" customHeight="1"/>
    <row r="40468" ht="20" customHeight="1"/>
    <row r="40469" ht="20" customHeight="1"/>
    <row r="40470" ht="20" customHeight="1"/>
    <row r="40471" ht="20" customHeight="1"/>
    <row r="40472" ht="20" customHeight="1"/>
    <row r="40473" ht="20" customHeight="1"/>
    <row r="40474" ht="20" customHeight="1"/>
    <row r="40475" ht="20" customHeight="1"/>
    <row r="40476" ht="20" customHeight="1"/>
    <row r="40477" ht="20" customHeight="1"/>
    <row r="40478" ht="20" customHeight="1"/>
    <row r="40479" ht="20" customHeight="1"/>
    <row r="40480" ht="20" customHeight="1"/>
    <row r="40481" ht="20" customHeight="1"/>
    <row r="40482" ht="20" customHeight="1"/>
    <row r="40483" ht="20" customHeight="1"/>
    <row r="40484" ht="20" customHeight="1"/>
    <row r="40485" ht="20" customHeight="1"/>
    <row r="40486" ht="20" customHeight="1"/>
    <row r="40487" ht="20" customHeight="1"/>
    <row r="40488" ht="20" customHeight="1"/>
    <row r="40489" ht="20" customHeight="1"/>
    <row r="40490" ht="20" customHeight="1"/>
    <row r="40491" ht="20" customHeight="1"/>
    <row r="40492" ht="20" customHeight="1"/>
    <row r="40493" ht="20" customHeight="1"/>
    <row r="40494" ht="20" customHeight="1"/>
    <row r="40495" ht="20" customHeight="1"/>
    <row r="40496" ht="20" customHeight="1"/>
    <row r="40497" ht="20" customHeight="1"/>
    <row r="40498" ht="20" customHeight="1"/>
    <row r="40499" ht="20" customHeight="1"/>
    <row r="40500" ht="20" customHeight="1"/>
    <row r="40501" ht="20" customHeight="1"/>
    <row r="40502" ht="20" customHeight="1"/>
    <row r="40503" ht="20" customHeight="1"/>
    <row r="40504" ht="20" customHeight="1"/>
    <row r="40505" ht="20" customHeight="1"/>
    <row r="40506" ht="20" customHeight="1"/>
    <row r="40507" ht="20" customHeight="1"/>
    <row r="40508" ht="20" customHeight="1"/>
    <row r="40509" ht="20" customHeight="1"/>
    <row r="40510" ht="20" customHeight="1"/>
    <row r="40511" ht="20" customHeight="1"/>
    <row r="40512" ht="20" customHeight="1"/>
    <row r="40513" ht="20" customHeight="1"/>
    <row r="40514" ht="20" customHeight="1"/>
    <row r="40515" ht="20" customHeight="1"/>
    <row r="40516" ht="20" customHeight="1"/>
    <row r="40517" ht="20" customHeight="1"/>
    <row r="40518" ht="20" customHeight="1"/>
    <row r="40519" ht="20" customHeight="1"/>
    <row r="40520" ht="20" customHeight="1"/>
    <row r="40521" ht="20" customHeight="1"/>
    <row r="40522" ht="20" customHeight="1"/>
    <row r="40523" ht="20" customHeight="1"/>
    <row r="40524" ht="20" customHeight="1"/>
    <row r="40525" ht="20" customHeight="1"/>
    <row r="40526" ht="20" customHeight="1"/>
    <row r="40527" ht="20" customHeight="1"/>
    <row r="40528" ht="20" customHeight="1"/>
    <row r="40529" ht="20" customHeight="1"/>
    <row r="40530" ht="20" customHeight="1"/>
    <row r="40531" ht="20" customHeight="1"/>
    <row r="40532" ht="20" customHeight="1"/>
    <row r="40533" ht="20" customHeight="1"/>
    <row r="40534" ht="20" customHeight="1"/>
    <row r="40535" ht="20" customHeight="1"/>
    <row r="40536" ht="20" customHeight="1"/>
    <row r="40537" ht="20" customHeight="1"/>
    <row r="40538" ht="20" customHeight="1"/>
    <row r="40539" ht="20" customHeight="1"/>
    <row r="40540" ht="20" customHeight="1"/>
    <row r="40541" ht="20" customHeight="1"/>
    <row r="40542" ht="20" customHeight="1"/>
    <row r="40543" ht="20" customHeight="1"/>
    <row r="40544" ht="20" customHeight="1"/>
    <row r="40545" ht="20" customHeight="1"/>
    <row r="40546" ht="20" customHeight="1"/>
    <row r="40547" ht="20" customHeight="1"/>
    <row r="40548" ht="20" customHeight="1"/>
    <row r="40549" ht="20" customHeight="1"/>
    <row r="40550" ht="20" customHeight="1"/>
    <row r="40551" ht="20" customHeight="1"/>
    <row r="40552" ht="20" customHeight="1"/>
    <row r="40553" ht="20" customHeight="1"/>
    <row r="40554" ht="20" customHeight="1"/>
    <row r="40555" ht="20" customHeight="1"/>
    <row r="40556" ht="20" customHeight="1"/>
    <row r="40557" ht="20" customHeight="1"/>
    <row r="40558" ht="20" customHeight="1"/>
    <row r="40559" ht="20" customHeight="1"/>
    <row r="40560" ht="20" customHeight="1"/>
    <row r="40561" ht="20" customHeight="1"/>
    <row r="40562" ht="20" customHeight="1"/>
    <row r="40563" ht="20" customHeight="1"/>
    <row r="40564" ht="20" customHeight="1"/>
    <row r="40565" ht="20" customHeight="1"/>
    <row r="40566" ht="20" customHeight="1"/>
    <row r="40567" ht="20" customHeight="1"/>
    <row r="40568" ht="20" customHeight="1"/>
    <row r="40569" ht="20" customHeight="1"/>
    <row r="40570" ht="20" customHeight="1"/>
    <row r="40571" ht="20" customHeight="1"/>
    <row r="40572" ht="20" customHeight="1"/>
    <row r="40573" ht="20" customHeight="1"/>
    <row r="40574" ht="20" customHeight="1"/>
    <row r="40575" ht="20" customHeight="1"/>
    <row r="40576" ht="20" customHeight="1"/>
    <row r="40577" ht="20" customHeight="1"/>
    <row r="40578" ht="20" customHeight="1"/>
    <row r="40579" ht="20" customHeight="1"/>
    <row r="40580" ht="20" customHeight="1"/>
    <row r="40581" ht="20" customHeight="1"/>
    <row r="40582" ht="20" customHeight="1"/>
    <row r="40583" ht="20" customHeight="1"/>
    <row r="40584" ht="20" customHeight="1"/>
    <row r="40585" ht="20" customHeight="1"/>
    <row r="40586" ht="20" customHeight="1"/>
    <row r="40587" ht="20" customHeight="1"/>
    <row r="40588" ht="20" customHeight="1"/>
    <row r="40589" ht="20" customHeight="1"/>
    <row r="40590" ht="20" customHeight="1"/>
    <row r="40591" ht="20" customHeight="1"/>
    <row r="40592" ht="20" customHeight="1"/>
    <row r="40593" ht="20" customHeight="1"/>
    <row r="40594" ht="20" customHeight="1"/>
    <row r="40595" ht="20" customHeight="1"/>
    <row r="40596" ht="20" customHeight="1"/>
    <row r="40597" ht="20" customHeight="1"/>
    <row r="40598" ht="20" customHeight="1"/>
    <row r="40599" ht="20" customHeight="1"/>
    <row r="40600" ht="20" customHeight="1"/>
    <row r="40601" ht="20" customHeight="1"/>
    <row r="40602" ht="20" customHeight="1"/>
    <row r="40603" ht="20" customHeight="1"/>
    <row r="40604" ht="20" customHeight="1"/>
    <row r="40605" ht="20" customHeight="1"/>
    <row r="40606" ht="20" customHeight="1"/>
    <row r="40607" ht="20" customHeight="1"/>
    <row r="40608" ht="20" customHeight="1"/>
    <row r="40609" ht="20" customHeight="1"/>
    <row r="40610" ht="20" customHeight="1"/>
    <row r="40611" ht="20" customHeight="1"/>
    <row r="40612" ht="20" customHeight="1"/>
    <row r="40613" ht="20" customHeight="1"/>
    <row r="40614" ht="20" customHeight="1"/>
    <row r="40615" ht="20" customHeight="1"/>
    <row r="40616" ht="20" customHeight="1"/>
    <row r="40617" ht="20" customHeight="1"/>
    <row r="40618" ht="20" customHeight="1"/>
    <row r="40619" ht="20" customHeight="1"/>
    <row r="40620" ht="20" customHeight="1"/>
    <row r="40621" ht="20" customHeight="1"/>
    <row r="40622" ht="20" customHeight="1"/>
    <row r="40623" ht="20" customHeight="1"/>
    <row r="40624" ht="20" customHeight="1"/>
    <row r="40625" ht="20" customHeight="1"/>
    <row r="40626" ht="20" customHeight="1"/>
    <row r="40627" ht="20" customHeight="1"/>
    <row r="40628" ht="20" customHeight="1"/>
    <row r="40629" ht="20" customHeight="1"/>
    <row r="40630" ht="20" customHeight="1"/>
    <row r="40631" ht="20" customHeight="1"/>
    <row r="40632" ht="20" customHeight="1"/>
    <row r="40633" ht="20" customHeight="1"/>
    <row r="40634" ht="20" customHeight="1"/>
    <row r="40635" ht="20" customHeight="1"/>
    <row r="40636" ht="20" customHeight="1"/>
    <row r="40637" ht="20" customHeight="1"/>
    <row r="40638" ht="20" customHeight="1"/>
    <row r="40639" ht="20" customHeight="1"/>
    <row r="40640" ht="20" customHeight="1"/>
    <row r="40641" ht="20" customHeight="1"/>
    <row r="40642" ht="20" customHeight="1"/>
    <row r="40643" ht="20" customHeight="1"/>
    <row r="40644" ht="20" customHeight="1"/>
    <row r="40645" ht="20" customHeight="1"/>
    <row r="40646" ht="20" customHeight="1"/>
    <row r="40647" ht="20" customHeight="1"/>
    <row r="40648" ht="20" customHeight="1"/>
    <row r="40649" ht="20" customHeight="1"/>
    <row r="40650" ht="20" customHeight="1"/>
    <row r="40651" ht="20" customHeight="1"/>
    <row r="40652" ht="20" customHeight="1"/>
    <row r="40653" ht="20" customHeight="1"/>
    <row r="40654" ht="20" customHeight="1"/>
    <row r="40655" ht="20" customHeight="1"/>
    <row r="40656" ht="20" customHeight="1"/>
    <row r="40657" ht="20" customHeight="1"/>
    <row r="40658" ht="20" customHeight="1"/>
    <row r="40659" ht="20" customHeight="1"/>
    <row r="40660" ht="20" customHeight="1"/>
    <row r="40661" ht="20" customHeight="1"/>
    <row r="40662" ht="20" customHeight="1"/>
    <row r="40663" ht="20" customHeight="1"/>
    <row r="40664" ht="20" customHeight="1"/>
    <row r="40665" ht="20" customHeight="1"/>
    <row r="40666" ht="20" customHeight="1"/>
    <row r="40667" ht="20" customHeight="1"/>
    <row r="40668" ht="20" customHeight="1"/>
    <row r="40669" ht="20" customHeight="1"/>
    <row r="40670" ht="20" customHeight="1"/>
    <row r="40671" ht="20" customHeight="1"/>
    <row r="40672" ht="20" customHeight="1"/>
    <row r="40673" ht="20" customHeight="1"/>
    <row r="40674" ht="20" customHeight="1"/>
    <row r="40675" ht="20" customHeight="1"/>
    <row r="40676" ht="20" customHeight="1"/>
    <row r="40677" ht="20" customHeight="1"/>
    <row r="40678" ht="20" customHeight="1"/>
    <row r="40679" ht="20" customHeight="1"/>
    <row r="40680" ht="20" customHeight="1"/>
    <row r="40681" ht="20" customHeight="1"/>
    <row r="40682" ht="20" customHeight="1"/>
    <row r="40683" ht="20" customHeight="1"/>
    <row r="40684" ht="20" customHeight="1"/>
    <row r="40685" ht="20" customHeight="1"/>
    <row r="40686" ht="20" customHeight="1"/>
    <row r="40687" ht="20" customHeight="1"/>
    <row r="40688" ht="20" customHeight="1"/>
    <row r="40689" ht="20" customHeight="1"/>
    <row r="40690" ht="20" customHeight="1"/>
    <row r="40691" ht="20" customHeight="1"/>
    <row r="40692" ht="20" customHeight="1"/>
    <row r="40693" ht="20" customHeight="1"/>
    <row r="40694" ht="20" customHeight="1"/>
    <row r="40695" ht="20" customHeight="1"/>
    <row r="40696" ht="20" customHeight="1"/>
    <row r="40697" ht="20" customHeight="1"/>
    <row r="40698" ht="20" customHeight="1"/>
    <row r="40699" ht="20" customHeight="1"/>
    <row r="40700" ht="20" customHeight="1"/>
    <row r="40701" ht="20" customHeight="1"/>
    <row r="40702" ht="20" customHeight="1"/>
    <row r="40703" ht="20" customHeight="1"/>
    <row r="40704" ht="20" customHeight="1"/>
    <row r="40705" ht="20" customHeight="1"/>
    <row r="40706" ht="20" customHeight="1"/>
    <row r="40707" ht="20" customHeight="1"/>
    <row r="40708" ht="20" customHeight="1"/>
    <row r="40709" ht="20" customHeight="1"/>
    <row r="40710" ht="20" customHeight="1"/>
    <row r="40711" ht="20" customHeight="1"/>
    <row r="40712" ht="20" customHeight="1"/>
    <row r="40713" ht="20" customHeight="1"/>
    <row r="40714" ht="20" customHeight="1"/>
    <row r="40715" ht="20" customHeight="1"/>
    <row r="40716" ht="20" customHeight="1"/>
    <row r="40717" ht="20" customHeight="1"/>
    <row r="40718" ht="20" customHeight="1"/>
    <row r="40719" ht="20" customHeight="1"/>
    <row r="40720" ht="20" customHeight="1"/>
    <row r="40721" ht="20" customHeight="1"/>
    <row r="40722" ht="20" customHeight="1"/>
    <row r="40723" ht="20" customHeight="1"/>
    <row r="40724" ht="20" customHeight="1"/>
    <row r="40725" ht="20" customHeight="1"/>
    <row r="40726" ht="20" customHeight="1"/>
    <row r="40727" ht="20" customHeight="1"/>
    <row r="40728" ht="20" customHeight="1"/>
    <row r="40729" ht="20" customHeight="1"/>
    <row r="40730" ht="20" customHeight="1"/>
    <row r="40731" ht="20" customHeight="1"/>
    <row r="40732" ht="20" customHeight="1"/>
    <row r="40733" ht="20" customHeight="1"/>
    <row r="40734" ht="20" customHeight="1"/>
    <row r="40735" ht="20" customHeight="1"/>
    <row r="40736" ht="20" customHeight="1"/>
    <row r="40737" ht="20" customHeight="1"/>
    <row r="40738" ht="20" customHeight="1"/>
    <row r="40739" ht="20" customHeight="1"/>
    <row r="40740" ht="20" customHeight="1"/>
    <row r="40741" ht="20" customHeight="1"/>
    <row r="40742" ht="20" customHeight="1"/>
    <row r="40743" ht="20" customHeight="1"/>
    <row r="40744" ht="20" customHeight="1"/>
    <row r="40745" ht="20" customHeight="1"/>
    <row r="40746" ht="20" customHeight="1"/>
    <row r="40747" ht="20" customHeight="1"/>
    <row r="40748" ht="20" customHeight="1"/>
    <row r="40749" ht="20" customHeight="1"/>
    <row r="40750" ht="20" customHeight="1"/>
    <row r="40751" ht="20" customHeight="1"/>
    <row r="40752" ht="20" customHeight="1"/>
    <row r="40753" ht="20" customHeight="1"/>
    <row r="40754" ht="20" customHeight="1"/>
    <row r="40755" ht="20" customHeight="1"/>
    <row r="40756" ht="20" customHeight="1"/>
    <row r="40757" ht="20" customHeight="1"/>
    <row r="40758" ht="20" customHeight="1"/>
    <row r="40759" ht="20" customHeight="1"/>
    <row r="40760" ht="20" customHeight="1"/>
    <row r="40761" ht="20" customHeight="1"/>
    <row r="40762" ht="20" customHeight="1"/>
    <row r="40763" ht="20" customHeight="1"/>
    <row r="40764" ht="20" customHeight="1"/>
    <row r="40765" ht="20" customHeight="1"/>
    <row r="40766" ht="20" customHeight="1"/>
    <row r="40767" ht="20" customHeight="1"/>
    <row r="40768" ht="20" customHeight="1"/>
    <row r="40769" ht="20" customHeight="1"/>
    <row r="40770" ht="20" customHeight="1"/>
    <row r="40771" ht="20" customHeight="1"/>
    <row r="40772" ht="20" customHeight="1"/>
    <row r="40773" ht="20" customHeight="1"/>
    <row r="40774" ht="20" customHeight="1"/>
    <row r="40775" ht="20" customHeight="1"/>
    <row r="40776" ht="20" customHeight="1"/>
    <row r="40777" ht="20" customHeight="1"/>
    <row r="40778" ht="20" customHeight="1"/>
    <row r="40779" ht="20" customHeight="1"/>
    <row r="40780" ht="20" customHeight="1"/>
    <row r="40781" ht="20" customHeight="1"/>
    <row r="40782" ht="20" customHeight="1"/>
    <row r="40783" ht="20" customHeight="1"/>
    <row r="40784" ht="20" customHeight="1"/>
    <row r="40785" ht="20" customHeight="1"/>
    <row r="40786" ht="20" customHeight="1"/>
    <row r="40787" ht="20" customHeight="1"/>
    <row r="40788" ht="20" customHeight="1"/>
    <row r="40789" ht="20" customHeight="1"/>
    <row r="40790" ht="20" customHeight="1"/>
    <row r="40791" ht="20" customHeight="1"/>
    <row r="40792" ht="20" customHeight="1"/>
    <row r="40793" ht="20" customHeight="1"/>
    <row r="40794" ht="20" customHeight="1"/>
    <row r="40795" ht="20" customHeight="1"/>
    <row r="40796" ht="20" customHeight="1"/>
    <row r="40797" ht="20" customHeight="1"/>
    <row r="40798" ht="20" customHeight="1"/>
    <row r="40799" ht="20" customHeight="1"/>
    <row r="40800" ht="20" customHeight="1"/>
    <row r="40801" ht="20" customHeight="1"/>
    <row r="40802" ht="20" customHeight="1"/>
    <row r="40803" ht="20" customHeight="1"/>
    <row r="40804" ht="20" customHeight="1"/>
    <row r="40805" ht="20" customHeight="1"/>
    <row r="40806" ht="20" customHeight="1"/>
    <row r="40807" ht="20" customHeight="1"/>
    <row r="40808" ht="20" customHeight="1"/>
    <row r="40809" ht="20" customHeight="1"/>
    <row r="40810" ht="20" customHeight="1"/>
    <row r="40811" ht="20" customHeight="1"/>
    <row r="40812" ht="20" customHeight="1"/>
    <row r="40813" ht="20" customHeight="1"/>
    <row r="40814" ht="20" customHeight="1"/>
    <row r="40815" ht="20" customHeight="1"/>
    <row r="40816" ht="20" customHeight="1"/>
    <row r="40817" ht="20" customHeight="1"/>
    <row r="40818" ht="20" customHeight="1"/>
    <row r="40819" ht="20" customHeight="1"/>
    <row r="40820" ht="20" customHeight="1"/>
    <row r="40821" ht="20" customHeight="1"/>
    <row r="40822" ht="20" customHeight="1"/>
    <row r="40823" ht="20" customHeight="1"/>
    <row r="40824" ht="20" customHeight="1"/>
    <row r="40825" ht="20" customHeight="1"/>
    <row r="40826" ht="20" customHeight="1"/>
    <row r="40827" ht="20" customHeight="1"/>
    <row r="40828" ht="20" customHeight="1"/>
    <row r="40829" ht="20" customHeight="1"/>
    <row r="40830" ht="20" customHeight="1"/>
    <row r="40831" ht="20" customHeight="1"/>
    <row r="40832" ht="20" customHeight="1"/>
    <row r="40833" ht="20" customHeight="1"/>
    <row r="40834" ht="20" customHeight="1"/>
    <row r="40835" ht="20" customHeight="1"/>
    <row r="40836" ht="20" customHeight="1"/>
    <row r="40837" ht="20" customHeight="1"/>
    <row r="40838" ht="20" customHeight="1"/>
    <row r="40839" ht="20" customHeight="1"/>
    <row r="40840" ht="20" customHeight="1"/>
    <row r="40841" ht="20" customHeight="1"/>
    <row r="40842" ht="20" customHeight="1"/>
    <row r="40843" ht="20" customHeight="1"/>
    <row r="40844" ht="20" customHeight="1"/>
    <row r="40845" ht="20" customHeight="1"/>
    <row r="40846" ht="20" customHeight="1"/>
    <row r="40847" ht="20" customHeight="1"/>
    <row r="40848" ht="20" customHeight="1"/>
    <row r="40849" ht="20" customHeight="1"/>
    <row r="40850" ht="20" customHeight="1"/>
    <row r="40851" ht="20" customHeight="1"/>
    <row r="40852" ht="20" customHeight="1"/>
    <row r="40853" ht="20" customHeight="1"/>
    <row r="40854" ht="20" customHeight="1"/>
    <row r="40855" ht="20" customHeight="1"/>
    <row r="40856" ht="20" customHeight="1"/>
    <row r="40857" ht="20" customHeight="1"/>
    <row r="40858" ht="20" customHeight="1"/>
    <row r="40859" ht="20" customHeight="1"/>
    <row r="40860" ht="20" customHeight="1"/>
    <row r="40861" ht="20" customHeight="1"/>
    <row r="40862" ht="20" customHeight="1"/>
    <row r="40863" ht="20" customHeight="1"/>
    <row r="40864" ht="20" customHeight="1"/>
    <row r="40865" ht="20" customHeight="1"/>
    <row r="40866" ht="20" customHeight="1"/>
    <row r="40867" ht="20" customHeight="1"/>
    <row r="40868" ht="20" customHeight="1"/>
    <row r="40869" ht="20" customHeight="1"/>
    <row r="40870" ht="20" customHeight="1"/>
    <row r="40871" ht="20" customHeight="1"/>
    <row r="40872" ht="20" customHeight="1"/>
    <row r="40873" ht="20" customHeight="1"/>
    <row r="40874" ht="20" customHeight="1"/>
    <row r="40875" ht="20" customHeight="1"/>
    <row r="40876" ht="20" customHeight="1"/>
    <row r="40877" ht="20" customHeight="1"/>
    <row r="40878" ht="20" customHeight="1"/>
    <row r="40879" ht="20" customHeight="1"/>
    <row r="40880" ht="20" customHeight="1"/>
    <row r="40881" ht="20" customHeight="1"/>
    <row r="40882" ht="20" customHeight="1"/>
    <row r="40883" ht="20" customHeight="1"/>
    <row r="40884" ht="20" customHeight="1"/>
    <row r="40885" ht="20" customHeight="1"/>
    <row r="40886" ht="20" customHeight="1"/>
    <row r="40887" ht="20" customHeight="1"/>
    <row r="40888" ht="20" customHeight="1"/>
    <row r="40889" ht="20" customHeight="1"/>
    <row r="40890" ht="20" customHeight="1"/>
    <row r="40891" ht="20" customHeight="1"/>
    <row r="40892" ht="20" customHeight="1"/>
    <row r="40893" ht="20" customHeight="1"/>
    <row r="40894" ht="20" customHeight="1"/>
    <row r="40895" ht="20" customHeight="1"/>
    <row r="40896" ht="20" customHeight="1"/>
    <row r="40897" ht="20" customHeight="1"/>
    <row r="40898" ht="20" customHeight="1"/>
    <row r="40899" ht="20" customHeight="1"/>
    <row r="40900" ht="20" customHeight="1"/>
    <row r="40901" ht="20" customHeight="1"/>
    <row r="40902" ht="20" customHeight="1"/>
    <row r="40903" ht="20" customHeight="1"/>
    <row r="40904" ht="20" customHeight="1"/>
    <row r="40905" ht="20" customHeight="1"/>
    <row r="40906" ht="20" customHeight="1"/>
    <row r="40907" ht="20" customHeight="1"/>
    <row r="40908" ht="20" customHeight="1"/>
    <row r="40909" ht="20" customHeight="1"/>
    <row r="40910" ht="20" customHeight="1"/>
    <row r="40911" ht="20" customHeight="1"/>
    <row r="40912" ht="20" customHeight="1"/>
    <row r="40913" ht="20" customHeight="1"/>
    <row r="40914" ht="20" customHeight="1"/>
    <row r="40915" ht="20" customHeight="1"/>
    <row r="40916" ht="20" customHeight="1"/>
    <row r="40917" ht="20" customHeight="1"/>
    <row r="40918" ht="20" customHeight="1"/>
    <row r="40919" ht="20" customHeight="1"/>
    <row r="40920" ht="20" customHeight="1"/>
    <row r="40921" ht="20" customHeight="1"/>
    <row r="40922" ht="20" customHeight="1"/>
    <row r="40923" ht="20" customHeight="1"/>
    <row r="40924" ht="20" customHeight="1"/>
    <row r="40925" ht="20" customHeight="1"/>
    <row r="40926" ht="20" customHeight="1"/>
    <row r="40927" ht="20" customHeight="1"/>
    <row r="40928" ht="20" customHeight="1"/>
    <row r="40929" ht="20" customHeight="1"/>
    <row r="40930" ht="20" customHeight="1"/>
    <row r="40931" ht="20" customHeight="1"/>
    <row r="40932" ht="20" customHeight="1"/>
    <row r="40933" ht="20" customHeight="1"/>
    <row r="40934" ht="20" customHeight="1"/>
    <row r="40935" ht="20" customHeight="1"/>
    <row r="40936" ht="20" customHeight="1"/>
    <row r="40937" ht="20" customHeight="1"/>
    <row r="40938" ht="20" customHeight="1"/>
    <row r="40939" ht="20" customHeight="1"/>
    <row r="40940" ht="20" customHeight="1"/>
    <row r="40941" ht="20" customHeight="1"/>
    <row r="40942" ht="20" customHeight="1"/>
    <row r="40943" ht="20" customHeight="1"/>
    <row r="40944" ht="20" customHeight="1"/>
    <row r="40945" ht="20" customHeight="1"/>
    <row r="40946" ht="20" customHeight="1"/>
    <row r="40947" ht="20" customHeight="1"/>
    <row r="40948" ht="20" customHeight="1"/>
    <row r="40949" ht="20" customHeight="1"/>
    <row r="40950" ht="20" customHeight="1"/>
    <row r="40951" ht="20" customHeight="1"/>
    <row r="40952" ht="20" customHeight="1"/>
    <row r="40953" ht="20" customHeight="1"/>
    <row r="40954" ht="20" customHeight="1"/>
    <row r="40955" ht="20" customHeight="1"/>
    <row r="40956" ht="20" customHeight="1"/>
    <row r="40957" ht="20" customHeight="1"/>
    <row r="40958" ht="20" customHeight="1"/>
    <row r="40959" ht="20" customHeight="1"/>
    <row r="40960" ht="20" customHeight="1"/>
    <row r="40961" ht="20" customHeight="1"/>
    <row r="40962" ht="20" customHeight="1"/>
    <row r="40963" ht="20" customHeight="1"/>
    <row r="40964" ht="20" customHeight="1"/>
    <row r="40965" ht="20" customHeight="1"/>
    <row r="40966" ht="20" customHeight="1"/>
    <row r="40967" ht="20" customHeight="1"/>
    <row r="40968" ht="20" customHeight="1"/>
    <row r="40969" ht="20" customHeight="1"/>
    <row r="40970" ht="20" customHeight="1"/>
    <row r="40971" ht="20" customHeight="1"/>
    <row r="40972" ht="20" customHeight="1"/>
    <row r="40973" ht="20" customHeight="1"/>
    <row r="40974" ht="20" customHeight="1"/>
    <row r="40975" ht="20" customHeight="1"/>
    <row r="40976" ht="20" customHeight="1"/>
    <row r="40977" ht="20" customHeight="1"/>
    <row r="40978" ht="20" customHeight="1"/>
    <row r="40979" ht="20" customHeight="1"/>
    <row r="40980" ht="20" customHeight="1"/>
    <row r="40981" ht="20" customHeight="1"/>
    <row r="40982" ht="20" customHeight="1"/>
    <row r="40983" ht="20" customHeight="1"/>
    <row r="40984" ht="20" customHeight="1"/>
    <row r="40985" ht="20" customHeight="1"/>
    <row r="40986" ht="20" customHeight="1"/>
    <row r="40987" ht="20" customHeight="1"/>
    <row r="40988" ht="20" customHeight="1"/>
    <row r="40989" ht="20" customHeight="1"/>
    <row r="40990" ht="20" customHeight="1"/>
    <row r="40991" ht="20" customHeight="1"/>
    <row r="40992" ht="20" customHeight="1"/>
    <row r="40993" ht="20" customHeight="1"/>
    <row r="40994" ht="20" customHeight="1"/>
    <row r="40995" ht="20" customHeight="1"/>
    <row r="40996" ht="20" customHeight="1"/>
    <row r="40997" ht="20" customHeight="1"/>
    <row r="40998" ht="20" customHeight="1"/>
    <row r="40999" ht="20" customHeight="1"/>
    <row r="41000" ht="20" customHeight="1"/>
    <row r="41001" ht="20" customHeight="1"/>
    <row r="41002" ht="20" customHeight="1"/>
    <row r="41003" ht="20" customHeight="1"/>
    <row r="41004" ht="20" customHeight="1"/>
    <row r="41005" ht="20" customHeight="1"/>
    <row r="41006" ht="20" customHeight="1"/>
    <row r="41007" ht="20" customHeight="1"/>
    <row r="41008" ht="20" customHeight="1"/>
    <row r="41009" ht="20" customHeight="1"/>
    <row r="41010" ht="20" customHeight="1"/>
    <row r="41011" ht="20" customHeight="1"/>
    <row r="41012" ht="20" customHeight="1"/>
    <row r="41013" ht="20" customHeight="1"/>
    <row r="41014" ht="20" customHeight="1"/>
    <row r="41015" ht="20" customHeight="1"/>
    <row r="41016" ht="20" customHeight="1"/>
    <row r="41017" ht="20" customHeight="1"/>
    <row r="41018" ht="20" customHeight="1"/>
    <row r="41019" ht="20" customHeight="1"/>
    <row r="41020" ht="20" customHeight="1"/>
    <row r="41021" ht="20" customHeight="1"/>
    <row r="41022" ht="20" customHeight="1"/>
    <row r="41023" ht="20" customHeight="1"/>
    <row r="41024" ht="20" customHeight="1"/>
    <row r="41025" ht="20" customHeight="1"/>
    <row r="41026" ht="20" customHeight="1"/>
    <row r="41027" ht="20" customHeight="1"/>
    <row r="41028" ht="20" customHeight="1"/>
    <row r="41029" ht="20" customHeight="1"/>
    <row r="41030" ht="20" customHeight="1"/>
    <row r="41031" ht="20" customHeight="1"/>
    <row r="41032" ht="20" customHeight="1"/>
    <row r="41033" ht="20" customHeight="1"/>
    <row r="41034" ht="20" customHeight="1"/>
    <row r="41035" ht="20" customHeight="1"/>
    <row r="41036" ht="20" customHeight="1"/>
    <row r="41037" ht="20" customHeight="1"/>
    <row r="41038" ht="20" customHeight="1"/>
    <row r="41039" ht="20" customHeight="1"/>
    <row r="41040" ht="20" customHeight="1"/>
    <row r="41041" ht="20" customHeight="1"/>
    <row r="41042" ht="20" customHeight="1"/>
    <row r="41043" ht="20" customHeight="1"/>
    <row r="41044" ht="20" customHeight="1"/>
    <row r="41045" ht="20" customHeight="1"/>
    <row r="41046" ht="20" customHeight="1"/>
    <row r="41047" ht="20" customHeight="1"/>
    <row r="41048" ht="20" customHeight="1"/>
    <row r="41049" ht="20" customHeight="1"/>
    <row r="41050" ht="20" customHeight="1"/>
    <row r="41051" ht="20" customHeight="1"/>
    <row r="41052" ht="20" customHeight="1"/>
    <row r="41053" ht="20" customHeight="1"/>
    <row r="41054" ht="20" customHeight="1"/>
    <row r="41055" ht="20" customHeight="1"/>
    <row r="41056" ht="20" customHeight="1"/>
    <row r="41057" ht="20" customHeight="1"/>
    <row r="41058" ht="20" customHeight="1"/>
    <row r="41059" ht="20" customHeight="1"/>
    <row r="41060" ht="20" customHeight="1"/>
    <row r="41061" ht="20" customHeight="1"/>
    <row r="41062" ht="20" customHeight="1"/>
    <row r="41063" ht="20" customHeight="1"/>
    <row r="41064" ht="20" customHeight="1"/>
    <row r="41065" ht="20" customHeight="1"/>
    <row r="41066" ht="20" customHeight="1"/>
    <row r="41067" ht="20" customHeight="1"/>
    <row r="41068" ht="20" customHeight="1"/>
    <row r="41069" ht="20" customHeight="1"/>
    <row r="41070" ht="20" customHeight="1"/>
    <row r="41071" ht="20" customHeight="1"/>
    <row r="41072" ht="20" customHeight="1"/>
    <row r="41073" ht="20" customHeight="1"/>
    <row r="41074" ht="20" customHeight="1"/>
    <row r="41075" ht="20" customHeight="1"/>
    <row r="41076" ht="20" customHeight="1"/>
    <row r="41077" ht="20" customHeight="1"/>
    <row r="41078" ht="20" customHeight="1"/>
    <row r="41079" ht="20" customHeight="1"/>
    <row r="41080" ht="20" customHeight="1"/>
    <row r="41081" ht="20" customHeight="1"/>
    <row r="41082" ht="20" customHeight="1"/>
    <row r="41083" ht="20" customHeight="1"/>
    <row r="41084" ht="20" customHeight="1"/>
    <row r="41085" ht="20" customHeight="1"/>
    <row r="41086" ht="20" customHeight="1"/>
    <row r="41087" ht="20" customHeight="1"/>
    <row r="41088" ht="20" customHeight="1"/>
    <row r="41089" ht="20" customHeight="1"/>
    <row r="41090" ht="20" customHeight="1"/>
    <row r="41091" ht="20" customHeight="1"/>
    <row r="41092" ht="20" customHeight="1"/>
    <row r="41093" ht="20" customHeight="1"/>
    <row r="41094" ht="20" customHeight="1"/>
    <row r="41095" ht="20" customHeight="1"/>
    <row r="41096" ht="20" customHeight="1"/>
    <row r="41097" ht="20" customHeight="1"/>
    <row r="41098" ht="20" customHeight="1"/>
    <row r="41099" ht="20" customHeight="1"/>
    <row r="41100" ht="20" customHeight="1"/>
    <row r="41101" ht="20" customHeight="1"/>
    <row r="41102" ht="20" customHeight="1"/>
    <row r="41103" ht="20" customHeight="1"/>
    <row r="41104" ht="20" customHeight="1"/>
    <row r="41105" ht="20" customHeight="1"/>
    <row r="41106" ht="20" customHeight="1"/>
    <row r="41107" ht="20" customHeight="1"/>
    <row r="41108" ht="20" customHeight="1"/>
    <row r="41109" ht="20" customHeight="1"/>
    <row r="41110" ht="20" customHeight="1"/>
    <row r="41111" ht="20" customHeight="1"/>
    <row r="41112" ht="20" customHeight="1"/>
    <row r="41113" ht="20" customHeight="1"/>
    <row r="41114" ht="20" customHeight="1"/>
    <row r="41115" ht="20" customHeight="1"/>
    <row r="41116" ht="20" customHeight="1"/>
    <row r="41117" ht="20" customHeight="1"/>
    <row r="41118" ht="20" customHeight="1"/>
    <row r="41119" ht="20" customHeight="1"/>
    <row r="41120" ht="20" customHeight="1"/>
    <row r="41121" ht="20" customHeight="1"/>
    <row r="41122" ht="20" customHeight="1"/>
    <row r="41123" ht="20" customHeight="1"/>
    <row r="41124" ht="20" customHeight="1"/>
    <row r="41125" ht="20" customHeight="1"/>
    <row r="41126" ht="20" customHeight="1"/>
    <row r="41127" ht="20" customHeight="1"/>
    <row r="41128" ht="20" customHeight="1"/>
    <row r="41129" ht="20" customHeight="1"/>
    <row r="41130" ht="20" customHeight="1"/>
    <row r="41131" ht="20" customHeight="1"/>
    <row r="41132" ht="20" customHeight="1"/>
    <row r="41133" ht="20" customHeight="1"/>
    <row r="41134" ht="20" customHeight="1"/>
    <row r="41135" ht="20" customHeight="1"/>
    <row r="41136" ht="20" customHeight="1"/>
    <row r="41137" ht="20" customHeight="1"/>
    <row r="41138" ht="20" customHeight="1"/>
    <row r="41139" ht="20" customHeight="1"/>
    <row r="41140" ht="20" customHeight="1"/>
    <row r="41141" ht="20" customHeight="1"/>
    <row r="41142" ht="20" customHeight="1"/>
    <row r="41143" ht="20" customHeight="1"/>
    <row r="41144" ht="20" customHeight="1"/>
    <row r="41145" ht="20" customHeight="1"/>
    <row r="41146" ht="20" customHeight="1"/>
    <row r="41147" ht="20" customHeight="1"/>
    <row r="41148" ht="20" customHeight="1"/>
    <row r="41149" ht="20" customHeight="1"/>
    <row r="41150" ht="20" customHeight="1"/>
    <row r="41151" ht="20" customHeight="1"/>
    <row r="41152" ht="20" customHeight="1"/>
    <row r="41153" ht="20" customHeight="1"/>
    <row r="41154" ht="20" customHeight="1"/>
    <row r="41155" ht="20" customHeight="1"/>
    <row r="41156" ht="20" customHeight="1"/>
    <row r="41157" ht="20" customHeight="1"/>
    <row r="41158" ht="20" customHeight="1"/>
    <row r="41159" ht="20" customHeight="1"/>
    <row r="41160" ht="20" customHeight="1"/>
    <row r="41161" ht="20" customHeight="1"/>
    <row r="41162" ht="20" customHeight="1"/>
    <row r="41163" ht="20" customHeight="1"/>
    <row r="41164" ht="20" customHeight="1"/>
    <row r="41165" ht="20" customHeight="1"/>
    <row r="41166" ht="20" customHeight="1"/>
    <row r="41167" ht="20" customHeight="1"/>
    <row r="41168" ht="20" customHeight="1"/>
    <row r="41169" ht="20" customHeight="1"/>
    <row r="41170" ht="20" customHeight="1"/>
    <row r="41171" ht="20" customHeight="1"/>
    <row r="41172" ht="20" customHeight="1"/>
    <row r="41173" ht="20" customHeight="1"/>
    <row r="41174" ht="20" customHeight="1"/>
    <row r="41175" ht="20" customHeight="1"/>
    <row r="41176" ht="20" customHeight="1"/>
    <row r="41177" ht="20" customHeight="1"/>
    <row r="41178" ht="20" customHeight="1"/>
    <row r="41179" ht="20" customHeight="1"/>
    <row r="41180" ht="20" customHeight="1"/>
    <row r="41181" ht="20" customHeight="1"/>
    <row r="41182" ht="20" customHeight="1"/>
    <row r="41183" ht="20" customHeight="1"/>
    <row r="41184" ht="20" customHeight="1"/>
    <row r="41185" ht="20" customHeight="1"/>
    <row r="41186" ht="20" customHeight="1"/>
    <row r="41187" ht="20" customHeight="1"/>
    <row r="41188" ht="20" customHeight="1"/>
    <row r="41189" ht="20" customHeight="1"/>
    <row r="41190" ht="20" customHeight="1"/>
    <row r="41191" ht="20" customHeight="1"/>
    <row r="41192" ht="20" customHeight="1"/>
    <row r="41193" ht="20" customHeight="1"/>
    <row r="41194" ht="20" customHeight="1"/>
    <row r="41195" ht="20" customHeight="1"/>
    <row r="41196" ht="20" customHeight="1"/>
    <row r="41197" ht="20" customHeight="1"/>
    <row r="41198" ht="20" customHeight="1"/>
    <row r="41199" ht="20" customHeight="1"/>
    <row r="41200" ht="20" customHeight="1"/>
    <row r="41201" ht="20" customHeight="1"/>
    <row r="41202" ht="20" customHeight="1"/>
    <row r="41203" ht="20" customHeight="1"/>
    <row r="41204" ht="20" customHeight="1"/>
    <row r="41205" ht="20" customHeight="1"/>
    <row r="41206" ht="20" customHeight="1"/>
    <row r="41207" ht="20" customHeight="1"/>
    <row r="41208" ht="20" customHeight="1"/>
    <row r="41209" ht="20" customHeight="1"/>
    <row r="41210" ht="20" customHeight="1"/>
    <row r="41211" ht="20" customHeight="1"/>
    <row r="41212" ht="20" customHeight="1"/>
    <row r="41213" ht="20" customHeight="1"/>
    <row r="41214" ht="20" customHeight="1"/>
    <row r="41215" ht="20" customHeight="1"/>
    <row r="41216" ht="20" customHeight="1"/>
    <row r="41217" ht="20" customHeight="1"/>
    <row r="41218" ht="20" customHeight="1"/>
    <row r="41219" ht="20" customHeight="1"/>
    <row r="41220" ht="20" customHeight="1"/>
    <row r="41221" ht="20" customHeight="1"/>
    <row r="41222" ht="20" customHeight="1"/>
    <row r="41223" ht="20" customHeight="1"/>
    <row r="41224" ht="20" customHeight="1"/>
    <row r="41225" ht="20" customHeight="1"/>
    <row r="41226" ht="20" customHeight="1"/>
    <row r="41227" ht="20" customHeight="1"/>
    <row r="41228" ht="20" customHeight="1"/>
    <row r="41229" ht="20" customHeight="1"/>
    <row r="41230" ht="20" customHeight="1"/>
    <row r="41231" ht="20" customHeight="1"/>
    <row r="41232" ht="20" customHeight="1"/>
    <row r="41233" ht="20" customHeight="1"/>
    <row r="41234" ht="20" customHeight="1"/>
    <row r="41235" ht="20" customHeight="1"/>
    <row r="41236" ht="20" customHeight="1"/>
    <row r="41237" ht="20" customHeight="1"/>
    <row r="41238" ht="20" customHeight="1"/>
    <row r="41239" ht="20" customHeight="1"/>
    <row r="41240" ht="20" customHeight="1"/>
    <row r="41241" ht="20" customHeight="1"/>
    <row r="41242" ht="20" customHeight="1"/>
    <row r="41243" ht="20" customHeight="1"/>
    <row r="41244" ht="20" customHeight="1"/>
    <row r="41245" ht="20" customHeight="1"/>
    <row r="41246" ht="20" customHeight="1"/>
    <row r="41247" ht="20" customHeight="1"/>
    <row r="41248" ht="20" customHeight="1"/>
    <row r="41249" ht="20" customHeight="1"/>
    <row r="41250" ht="20" customHeight="1"/>
    <row r="41251" ht="20" customHeight="1"/>
    <row r="41252" ht="20" customHeight="1"/>
    <row r="41253" ht="20" customHeight="1"/>
    <row r="41254" ht="20" customHeight="1"/>
    <row r="41255" ht="20" customHeight="1"/>
    <row r="41256" ht="20" customHeight="1"/>
    <row r="41257" ht="20" customHeight="1"/>
    <row r="41258" ht="20" customHeight="1"/>
    <row r="41259" ht="20" customHeight="1"/>
    <row r="41260" ht="20" customHeight="1"/>
    <row r="41261" ht="20" customHeight="1"/>
    <row r="41262" ht="20" customHeight="1"/>
    <row r="41263" ht="20" customHeight="1"/>
    <row r="41264" ht="20" customHeight="1"/>
    <row r="41265" ht="20" customHeight="1"/>
    <row r="41266" ht="20" customHeight="1"/>
    <row r="41267" ht="20" customHeight="1"/>
    <row r="41268" ht="20" customHeight="1"/>
    <row r="41269" ht="20" customHeight="1"/>
    <row r="41270" ht="20" customHeight="1"/>
    <row r="41271" ht="20" customHeight="1"/>
    <row r="41272" ht="20" customHeight="1"/>
    <row r="41273" ht="20" customHeight="1"/>
    <row r="41274" ht="20" customHeight="1"/>
    <row r="41275" ht="20" customHeight="1"/>
    <row r="41276" ht="20" customHeight="1"/>
    <row r="41277" ht="20" customHeight="1"/>
    <row r="41278" ht="20" customHeight="1"/>
    <row r="41279" ht="20" customHeight="1"/>
    <row r="41280" ht="20" customHeight="1"/>
    <row r="41281" ht="20" customHeight="1"/>
    <row r="41282" ht="20" customHeight="1"/>
    <row r="41283" ht="20" customHeight="1"/>
    <row r="41284" ht="20" customHeight="1"/>
    <row r="41285" ht="20" customHeight="1"/>
    <row r="41286" ht="20" customHeight="1"/>
    <row r="41287" ht="20" customHeight="1"/>
    <row r="41288" ht="20" customHeight="1"/>
    <row r="41289" ht="20" customHeight="1"/>
    <row r="41290" ht="20" customHeight="1"/>
    <row r="41291" ht="20" customHeight="1"/>
    <row r="41292" ht="20" customHeight="1"/>
    <row r="41293" ht="20" customHeight="1"/>
    <row r="41294" ht="20" customHeight="1"/>
    <row r="41295" ht="20" customHeight="1"/>
    <row r="41296" ht="20" customHeight="1"/>
    <row r="41297" ht="20" customHeight="1"/>
    <row r="41298" ht="20" customHeight="1"/>
    <row r="41299" ht="20" customHeight="1"/>
    <row r="41300" ht="20" customHeight="1"/>
    <row r="41301" ht="20" customHeight="1"/>
    <row r="41302" ht="20" customHeight="1"/>
    <row r="41303" ht="20" customHeight="1"/>
    <row r="41304" ht="20" customHeight="1"/>
    <row r="41305" ht="20" customHeight="1"/>
    <row r="41306" ht="20" customHeight="1"/>
    <row r="41307" ht="20" customHeight="1"/>
    <row r="41308" ht="20" customHeight="1"/>
    <row r="41309" ht="20" customHeight="1"/>
    <row r="41310" ht="20" customHeight="1"/>
    <row r="41311" ht="20" customHeight="1"/>
    <row r="41312" ht="20" customHeight="1"/>
    <row r="41313" ht="20" customHeight="1"/>
    <row r="41314" ht="20" customHeight="1"/>
    <row r="41315" ht="20" customHeight="1"/>
    <row r="41316" ht="20" customHeight="1"/>
    <row r="41317" ht="20" customHeight="1"/>
    <row r="41318" ht="20" customHeight="1"/>
    <row r="41319" ht="20" customHeight="1"/>
    <row r="41320" ht="20" customHeight="1"/>
    <row r="41321" ht="20" customHeight="1"/>
    <row r="41322" ht="20" customHeight="1"/>
    <row r="41323" ht="20" customHeight="1"/>
    <row r="41324" ht="20" customHeight="1"/>
    <row r="41325" ht="20" customHeight="1"/>
    <row r="41326" ht="20" customHeight="1"/>
    <row r="41327" ht="20" customHeight="1"/>
    <row r="41328" ht="20" customHeight="1"/>
    <row r="41329" ht="20" customHeight="1"/>
    <row r="41330" ht="20" customHeight="1"/>
    <row r="41331" ht="20" customHeight="1"/>
    <row r="41332" ht="20" customHeight="1"/>
    <row r="41333" ht="20" customHeight="1"/>
    <row r="41334" ht="20" customHeight="1"/>
    <row r="41335" ht="20" customHeight="1"/>
    <row r="41336" ht="20" customHeight="1"/>
    <row r="41337" ht="20" customHeight="1"/>
    <row r="41338" ht="20" customHeight="1"/>
    <row r="41339" ht="20" customHeight="1"/>
    <row r="41340" ht="20" customHeight="1"/>
    <row r="41341" ht="20" customHeight="1"/>
    <row r="41342" ht="20" customHeight="1"/>
    <row r="41343" ht="20" customHeight="1"/>
    <row r="41344" ht="20" customHeight="1"/>
    <row r="41345" ht="20" customHeight="1"/>
    <row r="41346" ht="20" customHeight="1"/>
    <row r="41347" ht="20" customHeight="1"/>
    <row r="41348" ht="20" customHeight="1"/>
    <row r="41349" ht="20" customHeight="1"/>
    <row r="41350" ht="20" customHeight="1"/>
    <row r="41351" ht="20" customHeight="1"/>
    <row r="41352" ht="20" customHeight="1"/>
    <row r="41353" ht="20" customHeight="1"/>
    <row r="41354" ht="20" customHeight="1"/>
    <row r="41355" ht="20" customHeight="1"/>
    <row r="41356" ht="20" customHeight="1"/>
    <row r="41357" ht="20" customHeight="1"/>
    <row r="41358" ht="20" customHeight="1"/>
    <row r="41359" ht="20" customHeight="1"/>
    <row r="41360" ht="20" customHeight="1"/>
    <row r="41361" ht="20" customHeight="1"/>
    <row r="41362" ht="20" customHeight="1"/>
    <row r="41363" ht="20" customHeight="1"/>
    <row r="41364" ht="20" customHeight="1"/>
    <row r="41365" ht="20" customHeight="1"/>
    <row r="41366" ht="20" customHeight="1"/>
    <row r="41367" ht="20" customHeight="1"/>
    <row r="41368" ht="20" customHeight="1"/>
    <row r="41369" ht="20" customHeight="1"/>
    <row r="41370" ht="20" customHeight="1"/>
    <row r="41371" ht="20" customHeight="1"/>
    <row r="41372" ht="20" customHeight="1"/>
    <row r="41373" ht="20" customHeight="1"/>
    <row r="41374" ht="20" customHeight="1"/>
    <row r="41375" ht="20" customHeight="1"/>
    <row r="41376" ht="20" customHeight="1"/>
    <row r="41377" ht="20" customHeight="1"/>
    <row r="41378" ht="20" customHeight="1"/>
    <row r="41379" ht="20" customHeight="1"/>
    <row r="41380" ht="20" customHeight="1"/>
    <row r="41381" ht="20" customHeight="1"/>
    <row r="41382" ht="20" customHeight="1"/>
    <row r="41383" ht="20" customHeight="1"/>
    <row r="41384" ht="20" customHeight="1"/>
    <row r="41385" ht="20" customHeight="1"/>
    <row r="41386" ht="20" customHeight="1"/>
    <row r="41387" ht="20" customHeight="1"/>
    <row r="41388" ht="20" customHeight="1"/>
    <row r="41389" ht="20" customHeight="1"/>
    <row r="41390" ht="20" customHeight="1"/>
    <row r="41391" ht="20" customHeight="1"/>
    <row r="41392" ht="20" customHeight="1"/>
    <row r="41393" ht="20" customHeight="1"/>
    <row r="41394" ht="20" customHeight="1"/>
    <row r="41395" ht="20" customHeight="1"/>
    <row r="41396" ht="20" customHeight="1"/>
    <row r="41397" ht="20" customHeight="1"/>
    <row r="41398" ht="20" customHeight="1"/>
    <row r="41399" ht="20" customHeight="1"/>
    <row r="41400" ht="20" customHeight="1"/>
    <row r="41401" ht="20" customHeight="1"/>
    <row r="41402" ht="20" customHeight="1"/>
    <row r="41403" ht="20" customHeight="1"/>
    <row r="41404" ht="20" customHeight="1"/>
    <row r="41405" ht="20" customHeight="1"/>
    <row r="41406" ht="20" customHeight="1"/>
    <row r="41407" ht="20" customHeight="1"/>
    <row r="41408" ht="20" customHeight="1"/>
    <row r="41409" ht="20" customHeight="1"/>
    <row r="41410" ht="20" customHeight="1"/>
    <row r="41411" ht="20" customHeight="1"/>
    <row r="41412" ht="20" customHeight="1"/>
    <row r="41413" ht="20" customHeight="1"/>
    <row r="41414" ht="20" customHeight="1"/>
    <row r="41415" ht="20" customHeight="1"/>
    <row r="41416" ht="20" customHeight="1"/>
    <row r="41417" ht="20" customHeight="1"/>
    <row r="41418" ht="20" customHeight="1"/>
    <row r="41419" ht="20" customHeight="1"/>
    <row r="41420" ht="20" customHeight="1"/>
    <row r="41421" ht="20" customHeight="1"/>
    <row r="41422" ht="20" customHeight="1"/>
    <row r="41423" ht="20" customHeight="1"/>
    <row r="41424" ht="20" customHeight="1"/>
    <row r="41425" ht="20" customHeight="1"/>
    <row r="41426" ht="20" customHeight="1"/>
    <row r="41427" ht="20" customHeight="1"/>
    <row r="41428" ht="20" customHeight="1"/>
    <row r="41429" ht="20" customHeight="1"/>
    <row r="41430" ht="20" customHeight="1"/>
    <row r="41431" ht="20" customHeight="1"/>
    <row r="41432" ht="20" customHeight="1"/>
    <row r="41433" ht="20" customHeight="1"/>
    <row r="41434" ht="20" customHeight="1"/>
    <row r="41435" ht="20" customHeight="1"/>
    <row r="41436" ht="20" customHeight="1"/>
    <row r="41437" ht="20" customHeight="1"/>
    <row r="41438" ht="20" customHeight="1"/>
    <row r="41439" ht="20" customHeight="1"/>
    <row r="41440" ht="20" customHeight="1"/>
    <row r="41441" ht="20" customHeight="1"/>
    <row r="41442" ht="20" customHeight="1"/>
    <row r="41443" ht="20" customHeight="1"/>
    <row r="41444" ht="20" customHeight="1"/>
    <row r="41445" ht="20" customHeight="1"/>
    <row r="41446" ht="20" customHeight="1"/>
    <row r="41447" ht="20" customHeight="1"/>
    <row r="41448" ht="20" customHeight="1"/>
    <row r="41449" ht="20" customHeight="1"/>
    <row r="41450" ht="20" customHeight="1"/>
    <row r="41451" ht="20" customHeight="1"/>
    <row r="41452" ht="20" customHeight="1"/>
    <row r="41453" ht="20" customHeight="1"/>
    <row r="41454" ht="20" customHeight="1"/>
    <row r="41455" ht="20" customHeight="1"/>
    <row r="41456" ht="20" customHeight="1"/>
    <row r="41457" ht="20" customHeight="1"/>
    <row r="41458" ht="20" customHeight="1"/>
    <row r="41459" ht="20" customHeight="1"/>
    <row r="41460" ht="20" customHeight="1"/>
    <row r="41461" ht="20" customHeight="1"/>
    <row r="41462" ht="20" customHeight="1"/>
    <row r="41463" ht="20" customHeight="1"/>
    <row r="41464" ht="20" customHeight="1"/>
    <row r="41465" ht="20" customHeight="1"/>
    <row r="41466" ht="20" customHeight="1"/>
    <row r="41467" ht="20" customHeight="1"/>
    <row r="41468" ht="20" customHeight="1"/>
    <row r="41469" ht="20" customHeight="1"/>
    <row r="41470" ht="20" customHeight="1"/>
    <row r="41471" ht="20" customHeight="1"/>
    <row r="41472" ht="20" customHeight="1"/>
    <row r="41473" ht="20" customHeight="1"/>
    <row r="41474" ht="20" customHeight="1"/>
    <row r="41475" ht="20" customHeight="1"/>
    <row r="41476" ht="20" customHeight="1"/>
    <row r="41477" ht="20" customHeight="1"/>
    <row r="41478" ht="20" customHeight="1"/>
    <row r="41479" ht="20" customHeight="1"/>
    <row r="41480" ht="20" customHeight="1"/>
    <row r="41481" ht="20" customHeight="1"/>
    <row r="41482" ht="20" customHeight="1"/>
    <row r="41483" ht="20" customHeight="1"/>
    <row r="41484" ht="20" customHeight="1"/>
    <row r="41485" ht="20" customHeight="1"/>
    <row r="41486" ht="20" customHeight="1"/>
    <row r="41487" ht="20" customHeight="1"/>
    <row r="41488" ht="20" customHeight="1"/>
    <row r="41489" ht="20" customHeight="1"/>
    <row r="41490" ht="20" customHeight="1"/>
    <row r="41491" ht="20" customHeight="1"/>
    <row r="41492" ht="20" customHeight="1"/>
    <row r="41493" ht="20" customHeight="1"/>
    <row r="41494" ht="20" customHeight="1"/>
    <row r="41495" ht="20" customHeight="1"/>
    <row r="41496" ht="20" customHeight="1"/>
    <row r="41497" ht="20" customHeight="1"/>
    <row r="41498" ht="20" customHeight="1"/>
    <row r="41499" ht="20" customHeight="1"/>
    <row r="41500" ht="20" customHeight="1"/>
    <row r="41501" ht="20" customHeight="1"/>
    <row r="41502" ht="20" customHeight="1"/>
    <row r="41503" ht="20" customHeight="1"/>
    <row r="41504" ht="20" customHeight="1"/>
    <row r="41505" ht="20" customHeight="1"/>
    <row r="41506" ht="20" customHeight="1"/>
    <row r="41507" ht="20" customHeight="1"/>
    <row r="41508" ht="20" customHeight="1"/>
    <row r="41509" ht="20" customHeight="1"/>
    <row r="41510" ht="20" customHeight="1"/>
    <row r="41511" ht="20" customHeight="1"/>
    <row r="41512" ht="20" customHeight="1"/>
    <row r="41513" ht="20" customHeight="1"/>
    <row r="41514" ht="20" customHeight="1"/>
    <row r="41515" ht="20" customHeight="1"/>
    <row r="41516" ht="20" customHeight="1"/>
    <row r="41517" ht="20" customHeight="1"/>
    <row r="41518" ht="20" customHeight="1"/>
    <row r="41519" ht="20" customHeight="1"/>
    <row r="41520" ht="20" customHeight="1"/>
    <row r="41521" ht="20" customHeight="1"/>
    <row r="41522" ht="20" customHeight="1"/>
    <row r="41523" ht="20" customHeight="1"/>
    <row r="41524" ht="20" customHeight="1"/>
    <row r="41525" ht="20" customHeight="1"/>
    <row r="41526" ht="20" customHeight="1"/>
    <row r="41527" ht="20" customHeight="1"/>
    <row r="41528" ht="20" customHeight="1"/>
    <row r="41529" ht="20" customHeight="1"/>
    <row r="41530" ht="20" customHeight="1"/>
    <row r="41531" ht="20" customHeight="1"/>
    <row r="41532" ht="20" customHeight="1"/>
    <row r="41533" ht="20" customHeight="1"/>
    <row r="41534" ht="20" customHeight="1"/>
    <row r="41535" ht="20" customHeight="1"/>
    <row r="41536" ht="20" customHeight="1"/>
    <row r="41537" ht="20" customHeight="1"/>
    <row r="41538" ht="20" customHeight="1"/>
    <row r="41539" ht="20" customHeight="1"/>
    <row r="41540" ht="20" customHeight="1"/>
    <row r="41541" ht="20" customHeight="1"/>
    <row r="41542" ht="20" customHeight="1"/>
    <row r="41543" ht="20" customHeight="1"/>
    <row r="41544" ht="20" customHeight="1"/>
    <row r="41545" ht="20" customHeight="1"/>
    <row r="41546" ht="20" customHeight="1"/>
    <row r="41547" ht="20" customHeight="1"/>
    <row r="41548" ht="20" customHeight="1"/>
    <row r="41549" ht="20" customHeight="1"/>
    <row r="41550" ht="20" customHeight="1"/>
    <row r="41551" ht="20" customHeight="1"/>
    <row r="41552" ht="20" customHeight="1"/>
    <row r="41553" ht="20" customHeight="1"/>
    <row r="41554" ht="20" customHeight="1"/>
    <row r="41555" ht="20" customHeight="1"/>
    <row r="41556" ht="20" customHeight="1"/>
    <row r="41557" ht="20" customHeight="1"/>
    <row r="41558" ht="20" customHeight="1"/>
    <row r="41559" ht="20" customHeight="1"/>
    <row r="41560" ht="20" customHeight="1"/>
    <row r="41561" ht="20" customHeight="1"/>
    <row r="41562" ht="20" customHeight="1"/>
    <row r="41563" ht="20" customHeight="1"/>
    <row r="41564" ht="20" customHeight="1"/>
    <row r="41565" ht="20" customHeight="1"/>
    <row r="41566" ht="20" customHeight="1"/>
    <row r="41567" ht="20" customHeight="1"/>
    <row r="41568" ht="20" customHeight="1"/>
    <row r="41569" ht="20" customHeight="1"/>
    <row r="41570" ht="20" customHeight="1"/>
    <row r="41571" ht="20" customHeight="1"/>
    <row r="41572" ht="20" customHeight="1"/>
    <row r="41573" ht="20" customHeight="1"/>
    <row r="41574" ht="20" customHeight="1"/>
    <row r="41575" ht="20" customHeight="1"/>
    <row r="41576" ht="20" customHeight="1"/>
    <row r="41577" ht="20" customHeight="1"/>
    <row r="41578" ht="20" customHeight="1"/>
    <row r="41579" ht="20" customHeight="1"/>
    <row r="41580" ht="20" customHeight="1"/>
    <row r="41581" ht="20" customHeight="1"/>
    <row r="41582" ht="20" customHeight="1"/>
    <row r="41583" ht="20" customHeight="1"/>
    <row r="41584" ht="20" customHeight="1"/>
    <row r="41585" ht="20" customHeight="1"/>
    <row r="41586" ht="20" customHeight="1"/>
    <row r="41587" ht="20" customHeight="1"/>
    <row r="41588" ht="20" customHeight="1"/>
    <row r="41589" ht="20" customHeight="1"/>
    <row r="41590" ht="20" customHeight="1"/>
    <row r="41591" ht="20" customHeight="1"/>
    <row r="41592" ht="20" customHeight="1"/>
    <row r="41593" ht="20" customHeight="1"/>
    <row r="41594" ht="20" customHeight="1"/>
    <row r="41595" ht="20" customHeight="1"/>
    <row r="41596" ht="20" customHeight="1"/>
    <row r="41597" ht="20" customHeight="1"/>
    <row r="41598" ht="20" customHeight="1"/>
    <row r="41599" ht="20" customHeight="1"/>
    <row r="41600" ht="20" customHeight="1"/>
    <row r="41601" ht="20" customHeight="1"/>
    <row r="41602" ht="20" customHeight="1"/>
    <row r="41603" ht="20" customHeight="1"/>
    <row r="41604" ht="20" customHeight="1"/>
    <row r="41605" ht="20" customHeight="1"/>
    <row r="41606" ht="20" customHeight="1"/>
    <row r="41607" ht="20" customHeight="1"/>
    <row r="41608" ht="20" customHeight="1"/>
    <row r="41609" ht="20" customHeight="1"/>
    <row r="41610" ht="20" customHeight="1"/>
    <row r="41611" ht="20" customHeight="1"/>
    <row r="41612" ht="20" customHeight="1"/>
    <row r="41613" ht="20" customHeight="1"/>
    <row r="41614" ht="20" customHeight="1"/>
    <row r="41615" ht="20" customHeight="1"/>
    <row r="41616" ht="20" customHeight="1"/>
    <row r="41617" ht="20" customHeight="1"/>
    <row r="41618" ht="20" customHeight="1"/>
    <row r="41619" ht="20" customHeight="1"/>
    <row r="41620" ht="20" customHeight="1"/>
    <row r="41621" ht="20" customHeight="1"/>
    <row r="41622" ht="20" customHeight="1"/>
    <row r="41623" ht="20" customHeight="1"/>
    <row r="41624" ht="20" customHeight="1"/>
    <row r="41625" ht="20" customHeight="1"/>
    <row r="41626" ht="20" customHeight="1"/>
    <row r="41627" ht="20" customHeight="1"/>
    <row r="41628" ht="20" customHeight="1"/>
    <row r="41629" ht="20" customHeight="1"/>
    <row r="41630" ht="20" customHeight="1"/>
    <row r="41631" ht="20" customHeight="1"/>
    <row r="41632" ht="20" customHeight="1"/>
    <row r="41633" ht="20" customHeight="1"/>
    <row r="41634" ht="20" customHeight="1"/>
    <row r="41635" ht="20" customHeight="1"/>
    <row r="41636" ht="20" customHeight="1"/>
    <row r="41637" ht="20" customHeight="1"/>
    <row r="41638" ht="20" customHeight="1"/>
    <row r="41639" ht="20" customHeight="1"/>
    <row r="41640" ht="20" customHeight="1"/>
    <row r="41641" ht="20" customHeight="1"/>
    <row r="41642" ht="20" customHeight="1"/>
    <row r="41643" ht="20" customHeight="1"/>
    <row r="41644" ht="20" customHeight="1"/>
    <row r="41645" ht="20" customHeight="1"/>
    <row r="41646" ht="20" customHeight="1"/>
    <row r="41647" ht="20" customHeight="1"/>
    <row r="41648" ht="20" customHeight="1"/>
    <row r="41649" ht="20" customHeight="1"/>
    <row r="41650" ht="20" customHeight="1"/>
    <row r="41651" ht="20" customHeight="1"/>
    <row r="41652" ht="20" customHeight="1"/>
    <row r="41653" ht="20" customHeight="1"/>
    <row r="41654" ht="20" customHeight="1"/>
    <row r="41655" ht="20" customHeight="1"/>
    <row r="41656" ht="20" customHeight="1"/>
    <row r="41657" ht="20" customHeight="1"/>
    <row r="41658" ht="20" customHeight="1"/>
    <row r="41659" ht="20" customHeight="1"/>
    <row r="41660" ht="20" customHeight="1"/>
    <row r="41661" ht="20" customHeight="1"/>
    <row r="41662" ht="20" customHeight="1"/>
    <row r="41663" ht="20" customHeight="1"/>
    <row r="41664" ht="20" customHeight="1"/>
    <row r="41665" ht="20" customHeight="1"/>
    <row r="41666" ht="20" customHeight="1"/>
    <row r="41667" ht="20" customHeight="1"/>
    <row r="41668" ht="20" customHeight="1"/>
    <row r="41669" ht="20" customHeight="1"/>
    <row r="41670" ht="20" customHeight="1"/>
    <row r="41671" ht="20" customHeight="1"/>
    <row r="41672" ht="20" customHeight="1"/>
    <row r="41673" ht="20" customHeight="1"/>
    <row r="41674" ht="20" customHeight="1"/>
    <row r="41675" ht="20" customHeight="1"/>
    <row r="41676" ht="20" customHeight="1"/>
    <row r="41677" ht="20" customHeight="1"/>
    <row r="41678" ht="20" customHeight="1"/>
    <row r="41679" ht="20" customHeight="1"/>
    <row r="41680" ht="20" customHeight="1"/>
    <row r="41681" ht="20" customHeight="1"/>
    <row r="41682" ht="20" customHeight="1"/>
    <row r="41683" ht="20" customHeight="1"/>
    <row r="41684" ht="20" customHeight="1"/>
    <row r="41685" ht="20" customHeight="1"/>
    <row r="41686" ht="20" customHeight="1"/>
    <row r="41687" ht="20" customHeight="1"/>
    <row r="41688" ht="20" customHeight="1"/>
    <row r="41689" ht="20" customHeight="1"/>
    <row r="41690" ht="20" customHeight="1"/>
    <row r="41691" ht="20" customHeight="1"/>
    <row r="41692" ht="20" customHeight="1"/>
    <row r="41693" ht="20" customHeight="1"/>
    <row r="41694" ht="20" customHeight="1"/>
    <row r="41695" ht="20" customHeight="1"/>
    <row r="41696" ht="20" customHeight="1"/>
    <row r="41697" ht="20" customHeight="1"/>
    <row r="41698" ht="20" customHeight="1"/>
    <row r="41699" ht="20" customHeight="1"/>
    <row r="41700" ht="20" customHeight="1"/>
    <row r="41701" ht="20" customHeight="1"/>
    <row r="41702" ht="20" customHeight="1"/>
    <row r="41703" ht="20" customHeight="1"/>
    <row r="41704" ht="20" customHeight="1"/>
    <row r="41705" ht="20" customHeight="1"/>
    <row r="41706" ht="20" customHeight="1"/>
    <row r="41707" ht="20" customHeight="1"/>
    <row r="41708" ht="20" customHeight="1"/>
    <row r="41709" ht="20" customHeight="1"/>
    <row r="41710" ht="20" customHeight="1"/>
    <row r="41711" ht="20" customHeight="1"/>
    <row r="41712" ht="20" customHeight="1"/>
    <row r="41713" ht="20" customHeight="1"/>
    <row r="41714" ht="20" customHeight="1"/>
    <row r="41715" ht="20" customHeight="1"/>
    <row r="41716" ht="20" customHeight="1"/>
    <row r="41717" ht="20" customHeight="1"/>
    <row r="41718" ht="20" customHeight="1"/>
    <row r="41719" ht="20" customHeight="1"/>
    <row r="41720" ht="20" customHeight="1"/>
    <row r="41721" ht="20" customHeight="1"/>
    <row r="41722" ht="20" customHeight="1"/>
    <row r="41723" ht="20" customHeight="1"/>
    <row r="41724" ht="20" customHeight="1"/>
    <row r="41725" ht="20" customHeight="1"/>
    <row r="41726" ht="20" customHeight="1"/>
    <row r="41727" ht="20" customHeight="1"/>
    <row r="41728" ht="20" customHeight="1"/>
    <row r="41729" ht="20" customHeight="1"/>
    <row r="41730" ht="20" customHeight="1"/>
    <row r="41731" ht="20" customHeight="1"/>
    <row r="41732" ht="20" customHeight="1"/>
    <row r="41733" ht="20" customHeight="1"/>
    <row r="41734" ht="20" customHeight="1"/>
    <row r="41735" ht="20" customHeight="1"/>
    <row r="41736" ht="20" customHeight="1"/>
    <row r="41737" ht="20" customHeight="1"/>
    <row r="41738" ht="20" customHeight="1"/>
    <row r="41739" ht="20" customHeight="1"/>
    <row r="41740" ht="20" customHeight="1"/>
    <row r="41741" ht="20" customHeight="1"/>
    <row r="41742" ht="20" customHeight="1"/>
    <row r="41743" ht="20" customHeight="1"/>
    <row r="41744" ht="20" customHeight="1"/>
    <row r="41745" ht="20" customHeight="1"/>
    <row r="41746" ht="20" customHeight="1"/>
    <row r="41747" ht="20" customHeight="1"/>
    <row r="41748" ht="20" customHeight="1"/>
    <row r="41749" ht="20" customHeight="1"/>
    <row r="41750" ht="20" customHeight="1"/>
    <row r="41751" ht="20" customHeight="1"/>
    <row r="41752" ht="20" customHeight="1"/>
    <row r="41753" ht="20" customHeight="1"/>
    <row r="41754" ht="20" customHeight="1"/>
    <row r="41755" ht="20" customHeight="1"/>
    <row r="41756" ht="20" customHeight="1"/>
    <row r="41757" ht="20" customHeight="1"/>
    <row r="41758" ht="20" customHeight="1"/>
    <row r="41759" ht="20" customHeight="1"/>
    <row r="41760" ht="20" customHeight="1"/>
    <row r="41761" ht="20" customHeight="1"/>
    <row r="41762" ht="20" customHeight="1"/>
    <row r="41763" ht="20" customHeight="1"/>
    <row r="41764" ht="20" customHeight="1"/>
    <row r="41765" ht="20" customHeight="1"/>
    <row r="41766" ht="20" customHeight="1"/>
    <row r="41767" ht="20" customHeight="1"/>
    <row r="41768" ht="20" customHeight="1"/>
    <row r="41769" ht="20" customHeight="1"/>
    <row r="41770" ht="20" customHeight="1"/>
    <row r="41771" ht="20" customHeight="1"/>
    <row r="41772" ht="20" customHeight="1"/>
    <row r="41773" ht="20" customHeight="1"/>
    <row r="41774" ht="20" customHeight="1"/>
    <row r="41775" ht="20" customHeight="1"/>
    <row r="41776" ht="20" customHeight="1"/>
    <row r="41777" ht="20" customHeight="1"/>
    <row r="41778" ht="20" customHeight="1"/>
    <row r="41779" ht="20" customHeight="1"/>
    <row r="41780" ht="20" customHeight="1"/>
    <row r="41781" ht="20" customHeight="1"/>
    <row r="41782" ht="20" customHeight="1"/>
    <row r="41783" ht="20" customHeight="1"/>
    <row r="41784" ht="20" customHeight="1"/>
    <row r="41785" ht="20" customHeight="1"/>
    <row r="41786" ht="20" customHeight="1"/>
    <row r="41787" ht="20" customHeight="1"/>
    <row r="41788" ht="20" customHeight="1"/>
    <row r="41789" ht="20" customHeight="1"/>
    <row r="41790" ht="20" customHeight="1"/>
    <row r="41791" ht="20" customHeight="1"/>
    <row r="41792" ht="20" customHeight="1"/>
    <row r="41793" ht="20" customHeight="1"/>
    <row r="41794" ht="20" customHeight="1"/>
    <row r="41795" ht="20" customHeight="1"/>
    <row r="41796" ht="20" customHeight="1"/>
    <row r="41797" ht="20" customHeight="1"/>
    <row r="41798" ht="20" customHeight="1"/>
    <row r="41799" ht="20" customHeight="1"/>
    <row r="41800" ht="20" customHeight="1"/>
    <row r="41801" ht="20" customHeight="1"/>
    <row r="41802" ht="20" customHeight="1"/>
    <row r="41803" ht="20" customHeight="1"/>
    <row r="41804" ht="20" customHeight="1"/>
    <row r="41805" ht="20" customHeight="1"/>
    <row r="41806" ht="20" customHeight="1"/>
    <row r="41807" ht="20" customHeight="1"/>
    <row r="41808" ht="20" customHeight="1"/>
    <row r="41809" ht="20" customHeight="1"/>
    <row r="41810" ht="20" customHeight="1"/>
    <row r="41811" ht="20" customHeight="1"/>
    <row r="41812" ht="20" customHeight="1"/>
    <row r="41813" ht="20" customHeight="1"/>
    <row r="41814" ht="20" customHeight="1"/>
    <row r="41815" ht="20" customHeight="1"/>
    <row r="41816" ht="20" customHeight="1"/>
    <row r="41817" ht="20" customHeight="1"/>
    <row r="41818" ht="20" customHeight="1"/>
    <row r="41819" ht="20" customHeight="1"/>
    <row r="41820" ht="20" customHeight="1"/>
    <row r="41821" ht="20" customHeight="1"/>
    <row r="41822" ht="20" customHeight="1"/>
    <row r="41823" ht="20" customHeight="1"/>
    <row r="41824" ht="20" customHeight="1"/>
    <row r="41825" ht="20" customHeight="1"/>
    <row r="41826" ht="20" customHeight="1"/>
    <row r="41827" ht="20" customHeight="1"/>
    <row r="41828" ht="20" customHeight="1"/>
    <row r="41829" ht="20" customHeight="1"/>
    <row r="41830" ht="20" customHeight="1"/>
    <row r="41831" ht="20" customHeight="1"/>
    <row r="41832" ht="20" customHeight="1"/>
    <row r="41833" ht="20" customHeight="1"/>
    <row r="41834" ht="20" customHeight="1"/>
    <row r="41835" ht="20" customHeight="1"/>
    <row r="41836" ht="20" customHeight="1"/>
    <row r="41837" ht="20" customHeight="1"/>
    <row r="41838" ht="20" customHeight="1"/>
    <row r="41839" ht="20" customHeight="1"/>
    <row r="41840" ht="20" customHeight="1"/>
    <row r="41841" ht="20" customHeight="1"/>
    <row r="41842" ht="20" customHeight="1"/>
    <row r="41843" ht="20" customHeight="1"/>
    <row r="41844" ht="20" customHeight="1"/>
    <row r="41845" ht="20" customHeight="1"/>
    <row r="41846" ht="20" customHeight="1"/>
    <row r="41847" ht="20" customHeight="1"/>
    <row r="41848" ht="20" customHeight="1"/>
    <row r="41849" ht="20" customHeight="1"/>
    <row r="41850" ht="20" customHeight="1"/>
    <row r="41851" ht="20" customHeight="1"/>
    <row r="41852" ht="20" customHeight="1"/>
    <row r="41853" ht="20" customHeight="1"/>
    <row r="41854" ht="20" customHeight="1"/>
    <row r="41855" ht="20" customHeight="1"/>
    <row r="41856" ht="20" customHeight="1"/>
    <row r="41857" ht="20" customHeight="1"/>
    <row r="41858" ht="20" customHeight="1"/>
    <row r="41859" ht="20" customHeight="1"/>
    <row r="41860" ht="20" customHeight="1"/>
    <row r="41861" ht="20" customHeight="1"/>
    <row r="41862" ht="20" customHeight="1"/>
    <row r="41863" ht="20" customHeight="1"/>
    <row r="41864" ht="20" customHeight="1"/>
    <row r="41865" ht="20" customHeight="1"/>
    <row r="41866" ht="20" customHeight="1"/>
    <row r="41867" ht="20" customHeight="1"/>
    <row r="41868" ht="20" customHeight="1"/>
    <row r="41869" ht="20" customHeight="1"/>
    <row r="41870" ht="20" customHeight="1"/>
    <row r="41871" ht="20" customHeight="1"/>
    <row r="41872" ht="20" customHeight="1"/>
    <row r="41873" ht="20" customHeight="1"/>
    <row r="41874" ht="20" customHeight="1"/>
    <row r="41875" ht="20" customHeight="1"/>
    <row r="41876" ht="20" customHeight="1"/>
    <row r="41877" ht="20" customHeight="1"/>
    <row r="41878" ht="20" customHeight="1"/>
    <row r="41879" ht="20" customHeight="1"/>
    <row r="41880" ht="20" customHeight="1"/>
    <row r="41881" ht="20" customHeight="1"/>
    <row r="41882" ht="20" customHeight="1"/>
    <row r="41883" ht="20" customHeight="1"/>
    <row r="41884" ht="20" customHeight="1"/>
    <row r="41885" ht="20" customHeight="1"/>
    <row r="41886" ht="20" customHeight="1"/>
    <row r="41887" ht="20" customHeight="1"/>
    <row r="41888" ht="20" customHeight="1"/>
    <row r="41889" ht="20" customHeight="1"/>
    <row r="41890" ht="20" customHeight="1"/>
    <row r="41891" ht="20" customHeight="1"/>
    <row r="41892" ht="20" customHeight="1"/>
    <row r="41893" ht="20" customHeight="1"/>
    <row r="41894" ht="20" customHeight="1"/>
    <row r="41895" ht="20" customHeight="1"/>
    <row r="41896" ht="20" customHeight="1"/>
    <row r="41897" ht="20" customHeight="1"/>
    <row r="41898" ht="20" customHeight="1"/>
    <row r="41899" ht="20" customHeight="1"/>
    <row r="41900" ht="20" customHeight="1"/>
    <row r="41901" ht="20" customHeight="1"/>
    <row r="41902" ht="20" customHeight="1"/>
    <row r="41903" ht="20" customHeight="1"/>
    <row r="41904" ht="20" customHeight="1"/>
    <row r="41905" ht="20" customHeight="1"/>
    <row r="41906" ht="20" customHeight="1"/>
    <row r="41907" ht="20" customHeight="1"/>
    <row r="41908" ht="20" customHeight="1"/>
    <row r="41909" ht="20" customHeight="1"/>
    <row r="41910" ht="20" customHeight="1"/>
    <row r="41911" ht="20" customHeight="1"/>
    <row r="41912" ht="20" customHeight="1"/>
    <row r="41913" ht="20" customHeight="1"/>
    <row r="41914" ht="20" customHeight="1"/>
    <row r="41915" ht="20" customHeight="1"/>
    <row r="41916" ht="20" customHeight="1"/>
    <row r="41917" ht="20" customHeight="1"/>
    <row r="41918" ht="20" customHeight="1"/>
    <row r="41919" ht="20" customHeight="1"/>
    <row r="41920" ht="20" customHeight="1"/>
    <row r="41921" ht="20" customHeight="1"/>
    <row r="41922" ht="20" customHeight="1"/>
    <row r="41923" ht="20" customHeight="1"/>
    <row r="41924" ht="20" customHeight="1"/>
    <row r="41925" ht="20" customHeight="1"/>
    <row r="41926" ht="20" customHeight="1"/>
    <row r="41927" ht="20" customHeight="1"/>
    <row r="41928" ht="20" customHeight="1"/>
    <row r="41929" ht="20" customHeight="1"/>
    <row r="41930" ht="20" customHeight="1"/>
    <row r="41931" ht="20" customHeight="1"/>
    <row r="41932" ht="20" customHeight="1"/>
    <row r="41933" ht="20" customHeight="1"/>
    <row r="41934" ht="20" customHeight="1"/>
    <row r="41935" ht="20" customHeight="1"/>
    <row r="41936" ht="20" customHeight="1"/>
    <row r="41937" ht="20" customHeight="1"/>
    <row r="41938" ht="20" customHeight="1"/>
    <row r="41939" ht="20" customHeight="1"/>
    <row r="41940" ht="20" customHeight="1"/>
    <row r="41941" ht="20" customHeight="1"/>
    <row r="41942" ht="20" customHeight="1"/>
    <row r="41943" ht="20" customHeight="1"/>
    <row r="41944" ht="20" customHeight="1"/>
    <row r="41945" ht="20" customHeight="1"/>
    <row r="41946" ht="20" customHeight="1"/>
    <row r="41947" ht="20" customHeight="1"/>
    <row r="41948" ht="20" customHeight="1"/>
    <row r="41949" ht="20" customHeight="1"/>
    <row r="41950" ht="20" customHeight="1"/>
    <row r="41951" ht="20" customHeight="1"/>
    <row r="41952" ht="20" customHeight="1"/>
    <row r="41953" ht="20" customHeight="1"/>
    <row r="41954" ht="20" customHeight="1"/>
    <row r="41955" ht="20" customHeight="1"/>
    <row r="41956" ht="20" customHeight="1"/>
    <row r="41957" ht="20" customHeight="1"/>
    <row r="41958" ht="20" customHeight="1"/>
    <row r="41959" ht="20" customHeight="1"/>
    <row r="41960" ht="20" customHeight="1"/>
    <row r="41961" ht="20" customHeight="1"/>
    <row r="41962" ht="20" customHeight="1"/>
    <row r="41963" ht="20" customHeight="1"/>
    <row r="41964" ht="20" customHeight="1"/>
    <row r="41965" ht="20" customHeight="1"/>
    <row r="41966" ht="20" customHeight="1"/>
    <row r="41967" ht="20" customHeight="1"/>
    <row r="41968" ht="20" customHeight="1"/>
    <row r="41969" ht="20" customHeight="1"/>
    <row r="41970" ht="20" customHeight="1"/>
    <row r="41971" ht="20" customHeight="1"/>
    <row r="41972" ht="20" customHeight="1"/>
    <row r="41973" ht="20" customHeight="1"/>
    <row r="41974" ht="20" customHeight="1"/>
    <row r="41975" ht="20" customHeight="1"/>
    <row r="41976" ht="20" customHeight="1"/>
    <row r="41977" ht="20" customHeight="1"/>
    <row r="41978" ht="20" customHeight="1"/>
    <row r="41979" ht="20" customHeight="1"/>
    <row r="41980" ht="20" customHeight="1"/>
    <row r="41981" ht="20" customHeight="1"/>
    <row r="41982" ht="20" customHeight="1"/>
    <row r="41983" ht="20" customHeight="1"/>
    <row r="41984" ht="20" customHeight="1"/>
    <row r="41985" ht="20" customHeight="1"/>
    <row r="41986" ht="20" customHeight="1"/>
    <row r="41987" ht="20" customHeight="1"/>
    <row r="41988" ht="20" customHeight="1"/>
    <row r="41989" ht="20" customHeight="1"/>
    <row r="41990" ht="20" customHeight="1"/>
    <row r="41991" ht="20" customHeight="1"/>
    <row r="41992" ht="20" customHeight="1"/>
    <row r="41993" ht="20" customHeight="1"/>
    <row r="41994" ht="20" customHeight="1"/>
    <row r="41995" ht="20" customHeight="1"/>
    <row r="41996" ht="20" customHeight="1"/>
    <row r="41997" ht="20" customHeight="1"/>
    <row r="41998" ht="20" customHeight="1"/>
    <row r="41999" ht="20" customHeight="1"/>
    <row r="42000" ht="20" customHeight="1"/>
    <row r="42001" ht="20" customHeight="1"/>
    <row r="42002" ht="20" customHeight="1"/>
    <row r="42003" ht="20" customHeight="1"/>
    <row r="42004" ht="20" customHeight="1"/>
    <row r="42005" ht="20" customHeight="1"/>
    <row r="42006" ht="20" customHeight="1"/>
    <row r="42007" ht="20" customHeight="1"/>
    <row r="42008" ht="20" customHeight="1"/>
    <row r="42009" ht="20" customHeight="1"/>
    <row r="42010" ht="20" customHeight="1"/>
    <row r="42011" ht="20" customHeight="1"/>
    <row r="42012" ht="20" customHeight="1"/>
    <row r="42013" ht="20" customHeight="1"/>
    <row r="42014" ht="20" customHeight="1"/>
    <row r="42015" ht="20" customHeight="1"/>
    <row r="42016" ht="20" customHeight="1"/>
    <row r="42017" ht="20" customHeight="1"/>
    <row r="42018" ht="20" customHeight="1"/>
    <row r="42019" ht="20" customHeight="1"/>
    <row r="42020" ht="20" customHeight="1"/>
    <row r="42021" ht="20" customHeight="1"/>
    <row r="42022" ht="20" customHeight="1"/>
    <row r="42023" ht="20" customHeight="1"/>
    <row r="42024" ht="20" customHeight="1"/>
    <row r="42025" ht="20" customHeight="1"/>
    <row r="42026" ht="20" customHeight="1"/>
    <row r="42027" ht="20" customHeight="1"/>
    <row r="42028" ht="20" customHeight="1"/>
    <row r="42029" ht="20" customHeight="1"/>
    <row r="42030" ht="20" customHeight="1"/>
    <row r="42031" ht="20" customHeight="1"/>
    <row r="42032" ht="20" customHeight="1"/>
    <row r="42033" ht="20" customHeight="1"/>
    <row r="42034" ht="20" customHeight="1"/>
    <row r="42035" ht="20" customHeight="1"/>
    <row r="42036" ht="20" customHeight="1"/>
    <row r="42037" ht="20" customHeight="1"/>
    <row r="42038" ht="20" customHeight="1"/>
    <row r="42039" ht="20" customHeight="1"/>
    <row r="42040" ht="20" customHeight="1"/>
    <row r="42041" ht="20" customHeight="1"/>
    <row r="42042" ht="20" customHeight="1"/>
    <row r="42043" ht="20" customHeight="1"/>
    <row r="42044" ht="20" customHeight="1"/>
    <row r="42045" ht="20" customHeight="1"/>
    <row r="42046" ht="20" customHeight="1"/>
    <row r="42047" ht="20" customHeight="1"/>
    <row r="42048" ht="20" customHeight="1"/>
    <row r="42049" ht="20" customHeight="1"/>
    <row r="42050" ht="20" customHeight="1"/>
    <row r="42051" ht="20" customHeight="1"/>
    <row r="42052" ht="20" customHeight="1"/>
    <row r="42053" ht="20" customHeight="1"/>
    <row r="42054" ht="20" customHeight="1"/>
    <row r="42055" ht="20" customHeight="1"/>
    <row r="42056" ht="20" customHeight="1"/>
    <row r="42057" ht="20" customHeight="1"/>
    <row r="42058" ht="20" customHeight="1"/>
    <row r="42059" ht="20" customHeight="1"/>
    <row r="42060" ht="20" customHeight="1"/>
    <row r="42061" ht="20" customHeight="1"/>
    <row r="42062" ht="20" customHeight="1"/>
    <row r="42063" ht="20" customHeight="1"/>
    <row r="42064" ht="20" customHeight="1"/>
    <row r="42065" ht="20" customHeight="1"/>
    <row r="42066" ht="20" customHeight="1"/>
    <row r="42067" ht="20" customHeight="1"/>
    <row r="42068" ht="20" customHeight="1"/>
    <row r="42069" ht="20" customHeight="1"/>
    <row r="42070" ht="20" customHeight="1"/>
    <row r="42071" ht="20" customHeight="1"/>
    <row r="42072" ht="20" customHeight="1"/>
    <row r="42073" ht="20" customHeight="1"/>
    <row r="42074" ht="20" customHeight="1"/>
    <row r="42075" ht="20" customHeight="1"/>
    <row r="42076" ht="20" customHeight="1"/>
    <row r="42077" ht="20" customHeight="1"/>
    <row r="42078" ht="20" customHeight="1"/>
    <row r="42079" ht="20" customHeight="1"/>
    <row r="42080" ht="20" customHeight="1"/>
    <row r="42081" ht="20" customHeight="1"/>
    <row r="42082" ht="20" customHeight="1"/>
    <row r="42083" ht="20" customHeight="1"/>
    <row r="42084" ht="20" customHeight="1"/>
    <row r="42085" ht="20" customHeight="1"/>
    <row r="42086" ht="20" customHeight="1"/>
    <row r="42087" ht="20" customHeight="1"/>
    <row r="42088" ht="20" customHeight="1"/>
    <row r="42089" ht="20" customHeight="1"/>
    <row r="42090" ht="20" customHeight="1"/>
    <row r="42091" ht="20" customHeight="1"/>
    <row r="42092" ht="20" customHeight="1"/>
    <row r="42093" ht="20" customHeight="1"/>
    <row r="42094" ht="20" customHeight="1"/>
    <row r="42095" ht="20" customHeight="1"/>
    <row r="42096" ht="20" customHeight="1"/>
    <row r="42097" ht="20" customHeight="1"/>
    <row r="42098" ht="20" customHeight="1"/>
    <row r="42099" ht="20" customHeight="1"/>
    <row r="42100" ht="20" customHeight="1"/>
    <row r="42101" ht="20" customHeight="1"/>
    <row r="42102" ht="20" customHeight="1"/>
    <row r="42103" ht="20" customHeight="1"/>
    <row r="42104" ht="20" customHeight="1"/>
    <row r="42105" ht="20" customHeight="1"/>
    <row r="42106" ht="20" customHeight="1"/>
    <row r="42107" ht="20" customHeight="1"/>
    <row r="42108" ht="20" customHeight="1"/>
    <row r="42109" ht="20" customHeight="1"/>
    <row r="42110" ht="20" customHeight="1"/>
    <row r="42111" ht="20" customHeight="1"/>
    <row r="42112" ht="20" customHeight="1"/>
    <row r="42113" ht="20" customHeight="1"/>
    <row r="42114" ht="20" customHeight="1"/>
    <row r="42115" ht="20" customHeight="1"/>
    <row r="42116" ht="20" customHeight="1"/>
    <row r="42117" ht="20" customHeight="1"/>
    <row r="42118" ht="20" customHeight="1"/>
    <row r="42119" ht="20" customHeight="1"/>
    <row r="42120" ht="20" customHeight="1"/>
    <row r="42121" ht="20" customHeight="1"/>
    <row r="42122" ht="20" customHeight="1"/>
    <row r="42123" ht="20" customHeight="1"/>
    <row r="42124" ht="20" customHeight="1"/>
    <row r="42125" ht="20" customHeight="1"/>
    <row r="42126" ht="20" customHeight="1"/>
    <row r="42127" ht="20" customHeight="1"/>
    <row r="42128" ht="20" customHeight="1"/>
    <row r="42129" ht="20" customHeight="1"/>
    <row r="42130" ht="20" customHeight="1"/>
    <row r="42131" ht="20" customHeight="1"/>
    <row r="42132" ht="20" customHeight="1"/>
    <row r="42133" ht="20" customHeight="1"/>
    <row r="42134" ht="20" customHeight="1"/>
    <row r="42135" ht="20" customHeight="1"/>
    <row r="42136" ht="20" customHeight="1"/>
    <row r="42137" ht="20" customHeight="1"/>
    <row r="42138" ht="20" customHeight="1"/>
    <row r="42139" ht="20" customHeight="1"/>
    <row r="42140" ht="20" customHeight="1"/>
    <row r="42141" ht="20" customHeight="1"/>
    <row r="42142" ht="20" customHeight="1"/>
    <row r="42143" ht="20" customHeight="1"/>
    <row r="42144" ht="20" customHeight="1"/>
    <row r="42145" ht="20" customHeight="1"/>
    <row r="42146" ht="20" customHeight="1"/>
    <row r="42147" ht="20" customHeight="1"/>
    <row r="42148" ht="20" customHeight="1"/>
    <row r="42149" ht="20" customHeight="1"/>
    <row r="42150" ht="20" customHeight="1"/>
    <row r="42151" ht="20" customHeight="1"/>
    <row r="42152" ht="20" customHeight="1"/>
    <row r="42153" ht="20" customHeight="1"/>
    <row r="42154" ht="20" customHeight="1"/>
    <row r="42155" ht="20" customHeight="1"/>
    <row r="42156" ht="20" customHeight="1"/>
    <row r="42157" ht="20" customHeight="1"/>
    <row r="42158" ht="20" customHeight="1"/>
    <row r="42159" ht="20" customHeight="1"/>
    <row r="42160" ht="20" customHeight="1"/>
    <row r="42161" ht="20" customHeight="1"/>
    <row r="42162" ht="20" customHeight="1"/>
    <row r="42163" ht="20" customHeight="1"/>
    <row r="42164" ht="20" customHeight="1"/>
    <row r="42165" ht="20" customHeight="1"/>
    <row r="42166" ht="20" customHeight="1"/>
    <row r="42167" ht="20" customHeight="1"/>
    <row r="42168" ht="20" customHeight="1"/>
    <row r="42169" ht="20" customHeight="1"/>
    <row r="42170" ht="20" customHeight="1"/>
    <row r="42171" ht="20" customHeight="1"/>
    <row r="42172" ht="20" customHeight="1"/>
    <row r="42173" ht="20" customHeight="1"/>
    <row r="42174" ht="20" customHeight="1"/>
    <row r="42175" ht="20" customHeight="1"/>
    <row r="42176" ht="20" customHeight="1"/>
    <row r="42177" ht="20" customHeight="1"/>
    <row r="42178" ht="20" customHeight="1"/>
    <row r="42179" ht="20" customHeight="1"/>
    <row r="42180" ht="20" customHeight="1"/>
    <row r="42181" ht="20" customHeight="1"/>
    <row r="42182" ht="20" customHeight="1"/>
    <row r="42183" ht="20" customHeight="1"/>
    <row r="42184" ht="20" customHeight="1"/>
    <row r="42185" ht="20" customHeight="1"/>
    <row r="42186" ht="20" customHeight="1"/>
    <row r="42187" ht="20" customHeight="1"/>
    <row r="42188" ht="20" customHeight="1"/>
    <row r="42189" ht="20" customHeight="1"/>
    <row r="42190" ht="20" customHeight="1"/>
    <row r="42191" ht="20" customHeight="1"/>
    <row r="42192" ht="20" customHeight="1"/>
    <row r="42193" ht="20" customHeight="1"/>
    <row r="42194" ht="20" customHeight="1"/>
    <row r="42195" ht="20" customHeight="1"/>
    <row r="42196" ht="20" customHeight="1"/>
    <row r="42197" ht="20" customHeight="1"/>
    <row r="42198" ht="20" customHeight="1"/>
    <row r="42199" ht="20" customHeight="1"/>
    <row r="42200" ht="20" customHeight="1"/>
    <row r="42201" ht="20" customHeight="1"/>
    <row r="42202" ht="20" customHeight="1"/>
    <row r="42203" ht="20" customHeight="1"/>
    <row r="42204" ht="20" customHeight="1"/>
    <row r="42205" ht="20" customHeight="1"/>
    <row r="42206" ht="20" customHeight="1"/>
    <row r="42207" ht="20" customHeight="1"/>
    <row r="42208" ht="20" customHeight="1"/>
    <row r="42209" ht="20" customHeight="1"/>
    <row r="42210" ht="20" customHeight="1"/>
    <row r="42211" ht="20" customHeight="1"/>
    <row r="42212" ht="20" customHeight="1"/>
    <row r="42213" ht="20" customHeight="1"/>
    <row r="42214" ht="20" customHeight="1"/>
    <row r="42215" ht="20" customHeight="1"/>
    <row r="42216" ht="20" customHeight="1"/>
    <row r="42217" ht="20" customHeight="1"/>
    <row r="42218" ht="20" customHeight="1"/>
    <row r="42219" ht="20" customHeight="1"/>
    <row r="42220" ht="20" customHeight="1"/>
    <row r="42221" ht="20" customHeight="1"/>
    <row r="42222" ht="20" customHeight="1"/>
    <row r="42223" ht="20" customHeight="1"/>
    <row r="42224" ht="20" customHeight="1"/>
    <row r="42225" ht="20" customHeight="1"/>
    <row r="42226" ht="20" customHeight="1"/>
    <row r="42227" ht="20" customHeight="1"/>
    <row r="42228" ht="20" customHeight="1"/>
    <row r="42229" ht="20" customHeight="1"/>
    <row r="42230" ht="20" customHeight="1"/>
    <row r="42231" ht="20" customHeight="1"/>
    <row r="42232" ht="20" customHeight="1"/>
    <row r="42233" ht="20" customHeight="1"/>
    <row r="42234" ht="20" customHeight="1"/>
    <row r="42235" ht="20" customHeight="1"/>
    <row r="42236" ht="20" customHeight="1"/>
    <row r="42237" ht="20" customHeight="1"/>
    <row r="42238" ht="20" customHeight="1"/>
    <row r="42239" ht="20" customHeight="1"/>
    <row r="42240" ht="20" customHeight="1"/>
    <row r="42241" ht="20" customHeight="1"/>
    <row r="42242" ht="20" customHeight="1"/>
    <row r="42243" ht="20" customHeight="1"/>
    <row r="42244" ht="20" customHeight="1"/>
    <row r="42245" ht="20" customHeight="1"/>
    <row r="42246" ht="20" customHeight="1"/>
    <row r="42247" ht="20" customHeight="1"/>
    <row r="42248" ht="20" customHeight="1"/>
    <row r="42249" ht="20" customHeight="1"/>
    <row r="42250" ht="20" customHeight="1"/>
    <row r="42251" ht="20" customHeight="1"/>
    <row r="42252" ht="20" customHeight="1"/>
    <row r="42253" ht="20" customHeight="1"/>
    <row r="42254" ht="20" customHeight="1"/>
    <row r="42255" ht="20" customHeight="1"/>
    <row r="42256" ht="20" customHeight="1"/>
    <row r="42257" ht="20" customHeight="1"/>
    <row r="42258" ht="20" customHeight="1"/>
    <row r="42259" ht="20" customHeight="1"/>
    <row r="42260" ht="20" customHeight="1"/>
    <row r="42261" ht="20" customHeight="1"/>
    <row r="42262" ht="20" customHeight="1"/>
    <row r="42263" ht="20" customHeight="1"/>
    <row r="42264" ht="20" customHeight="1"/>
    <row r="42265" ht="20" customHeight="1"/>
    <row r="42266" ht="20" customHeight="1"/>
    <row r="42267" ht="20" customHeight="1"/>
    <row r="42268" ht="20" customHeight="1"/>
    <row r="42269" ht="20" customHeight="1"/>
    <row r="42270" ht="20" customHeight="1"/>
    <row r="42271" ht="20" customHeight="1"/>
    <row r="42272" ht="20" customHeight="1"/>
    <row r="42273" ht="20" customHeight="1"/>
    <row r="42274" ht="20" customHeight="1"/>
    <row r="42275" ht="20" customHeight="1"/>
    <row r="42276" ht="20" customHeight="1"/>
    <row r="42277" ht="20" customHeight="1"/>
    <row r="42278" ht="20" customHeight="1"/>
    <row r="42279" ht="20" customHeight="1"/>
    <row r="42280" ht="20" customHeight="1"/>
    <row r="42281" ht="20" customHeight="1"/>
    <row r="42282" ht="20" customHeight="1"/>
    <row r="42283" ht="20" customHeight="1"/>
    <row r="42284" ht="20" customHeight="1"/>
    <row r="42285" ht="20" customHeight="1"/>
    <row r="42286" ht="20" customHeight="1"/>
    <row r="42287" ht="20" customHeight="1"/>
    <row r="42288" ht="20" customHeight="1"/>
    <row r="42289" ht="20" customHeight="1"/>
    <row r="42290" ht="20" customHeight="1"/>
    <row r="42291" ht="20" customHeight="1"/>
    <row r="42292" ht="20" customHeight="1"/>
    <row r="42293" ht="20" customHeight="1"/>
    <row r="42294" ht="20" customHeight="1"/>
    <row r="42295" ht="20" customHeight="1"/>
    <row r="42296" ht="20" customHeight="1"/>
    <row r="42297" ht="20" customHeight="1"/>
    <row r="42298" ht="20" customHeight="1"/>
    <row r="42299" ht="20" customHeight="1"/>
    <row r="42300" ht="20" customHeight="1"/>
    <row r="42301" ht="20" customHeight="1"/>
    <row r="42302" ht="20" customHeight="1"/>
    <row r="42303" ht="20" customHeight="1"/>
    <row r="42304" ht="20" customHeight="1"/>
    <row r="42305" ht="20" customHeight="1"/>
    <row r="42306" ht="20" customHeight="1"/>
    <row r="42307" ht="20" customHeight="1"/>
    <row r="42308" ht="20" customHeight="1"/>
    <row r="42309" ht="20" customHeight="1"/>
    <row r="42310" ht="20" customHeight="1"/>
    <row r="42311" ht="20" customHeight="1"/>
    <row r="42312" ht="20" customHeight="1"/>
    <row r="42313" ht="20" customHeight="1"/>
    <row r="42314" ht="20" customHeight="1"/>
    <row r="42315" ht="20" customHeight="1"/>
    <row r="42316" ht="20" customHeight="1"/>
    <row r="42317" ht="20" customHeight="1"/>
    <row r="42318" ht="20" customHeight="1"/>
    <row r="42319" ht="20" customHeight="1"/>
    <row r="42320" ht="20" customHeight="1"/>
    <row r="42321" ht="20" customHeight="1"/>
    <row r="42322" ht="20" customHeight="1"/>
    <row r="42323" ht="20" customHeight="1"/>
    <row r="42324" ht="20" customHeight="1"/>
    <row r="42325" ht="20" customHeight="1"/>
    <row r="42326" ht="20" customHeight="1"/>
    <row r="42327" ht="20" customHeight="1"/>
    <row r="42328" ht="20" customHeight="1"/>
    <row r="42329" ht="20" customHeight="1"/>
    <row r="42330" ht="20" customHeight="1"/>
    <row r="42331" ht="20" customHeight="1"/>
    <row r="42332" ht="20" customHeight="1"/>
    <row r="42333" ht="20" customHeight="1"/>
    <row r="42334" ht="20" customHeight="1"/>
    <row r="42335" ht="20" customHeight="1"/>
    <row r="42336" ht="20" customHeight="1"/>
    <row r="42337" ht="20" customHeight="1"/>
    <row r="42338" ht="20" customHeight="1"/>
    <row r="42339" ht="20" customHeight="1"/>
    <row r="42340" ht="20" customHeight="1"/>
    <row r="42341" ht="20" customHeight="1"/>
    <row r="42342" ht="20" customHeight="1"/>
    <row r="42343" ht="20" customHeight="1"/>
    <row r="42344" ht="20" customHeight="1"/>
    <row r="42345" ht="20" customHeight="1"/>
    <row r="42346" ht="20" customHeight="1"/>
    <row r="42347" ht="20" customHeight="1"/>
    <row r="42348" ht="20" customHeight="1"/>
    <row r="42349" ht="20" customHeight="1"/>
    <row r="42350" ht="20" customHeight="1"/>
    <row r="42351" ht="20" customHeight="1"/>
    <row r="42352" ht="20" customHeight="1"/>
    <row r="42353" ht="20" customHeight="1"/>
    <row r="42354" ht="20" customHeight="1"/>
    <row r="42355" ht="20" customHeight="1"/>
    <row r="42356" ht="20" customHeight="1"/>
    <row r="42357" ht="20" customHeight="1"/>
    <row r="42358" ht="20" customHeight="1"/>
    <row r="42359" ht="20" customHeight="1"/>
    <row r="42360" ht="20" customHeight="1"/>
    <row r="42361" ht="20" customHeight="1"/>
    <row r="42362" ht="20" customHeight="1"/>
    <row r="42363" ht="20" customHeight="1"/>
    <row r="42364" ht="20" customHeight="1"/>
    <row r="42365" ht="20" customHeight="1"/>
    <row r="42366" ht="20" customHeight="1"/>
    <row r="42367" ht="20" customHeight="1"/>
    <row r="42368" ht="20" customHeight="1"/>
    <row r="42369" ht="20" customHeight="1"/>
    <row r="42370" ht="20" customHeight="1"/>
    <row r="42371" ht="20" customHeight="1"/>
    <row r="42372" ht="20" customHeight="1"/>
    <row r="42373" ht="20" customHeight="1"/>
    <row r="42374" ht="20" customHeight="1"/>
    <row r="42375" ht="20" customHeight="1"/>
    <row r="42376" ht="20" customHeight="1"/>
    <row r="42377" ht="20" customHeight="1"/>
    <row r="42378" ht="20" customHeight="1"/>
    <row r="42379" ht="20" customHeight="1"/>
    <row r="42380" ht="20" customHeight="1"/>
    <row r="42381" ht="20" customHeight="1"/>
    <row r="42382" ht="20" customHeight="1"/>
    <row r="42383" ht="20" customHeight="1"/>
    <row r="42384" ht="20" customHeight="1"/>
    <row r="42385" ht="20" customHeight="1"/>
    <row r="42386" ht="20" customHeight="1"/>
    <row r="42387" ht="20" customHeight="1"/>
    <row r="42388" ht="20" customHeight="1"/>
    <row r="42389" ht="20" customHeight="1"/>
    <row r="42390" ht="20" customHeight="1"/>
    <row r="42391" ht="20" customHeight="1"/>
    <row r="42392" ht="20" customHeight="1"/>
    <row r="42393" ht="20" customHeight="1"/>
    <row r="42394" ht="20" customHeight="1"/>
    <row r="42395" ht="20" customHeight="1"/>
    <row r="42396" ht="20" customHeight="1"/>
    <row r="42397" ht="20" customHeight="1"/>
    <row r="42398" ht="20" customHeight="1"/>
    <row r="42399" ht="20" customHeight="1"/>
    <row r="42400" ht="20" customHeight="1"/>
    <row r="42401" ht="20" customHeight="1"/>
    <row r="42402" ht="20" customHeight="1"/>
    <row r="42403" ht="20" customHeight="1"/>
    <row r="42404" ht="20" customHeight="1"/>
    <row r="42405" ht="20" customHeight="1"/>
    <row r="42406" ht="20" customHeight="1"/>
    <row r="42407" ht="20" customHeight="1"/>
    <row r="42408" ht="20" customHeight="1"/>
    <row r="42409" ht="20" customHeight="1"/>
    <row r="42410" ht="20" customHeight="1"/>
    <row r="42411" ht="20" customHeight="1"/>
    <row r="42412" ht="20" customHeight="1"/>
    <row r="42413" ht="20" customHeight="1"/>
    <row r="42414" ht="20" customHeight="1"/>
    <row r="42415" ht="20" customHeight="1"/>
    <row r="42416" ht="20" customHeight="1"/>
    <row r="42417" ht="20" customHeight="1"/>
    <row r="42418" ht="20" customHeight="1"/>
    <row r="42419" ht="20" customHeight="1"/>
    <row r="42420" ht="20" customHeight="1"/>
    <row r="42421" ht="20" customHeight="1"/>
    <row r="42422" ht="20" customHeight="1"/>
    <row r="42423" ht="20" customHeight="1"/>
    <row r="42424" ht="20" customHeight="1"/>
    <row r="42425" ht="20" customHeight="1"/>
    <row r="42426" ht="20" customHeight="1"/>
    <row r="42427" ht="20" customHeight="1"/>
    <row r="42428" ht="20" customHeight="1"/>
    <row r="42429" ht="20" customHeight="1"/>
    <row r="42430" ht="20" customHeight="1"/>
    <row r="42431" ht="20" customHeight="1"/>
    <row r="42432" ht="20" customHeight="1"/>
    <row r="42433" ht="20" customHeight="1"/>
    <row r="42434" ht="20" customHeight="1"/>
    <row r="42435" ht="20" customHeight="1"/>
    <row r="42436" ht="20" customHeight="1"/>
    <row r="42437" ht="20" customHeight="1"/>
    <row r="42438" ht="20" customHeight="1"/>
    <row r="42439" ht="20" customHeight="1"/>
    <row r="42440" ht="20" customHeight="1"/>
    <row r="42441" ht="20" customHeight="1"/>
    <row r="42442" ht="20" customHeight="1"/>
    <row r="42443" ht="20" customHeight="1"/>
    <row r="42444" ht="20" customHeight="1"/>
    <row r="42445" ht="20" customHeight="1"/>
    <row r="42446" ht="20" customHeight="1"/>
    <row r="42447" ht="20" customHeight="1"/>
    <row r="42448" ht="20" customHeight="1"/>
    <row r="42449" ht="20" customHeight="1"/>
    <row r="42450" ht="20" customHeight="1"/>
    <row r="42451" ht="20" customHeight="1"/>
    <row r="42452" ht="20" customHeight="1"/>
    <row r="42453" ht="20" customHeight="1"/>
    <row r="42454" ht="20" customHeight="1"/>
    <row r="42455" ht="20" customHeight="1"/>
    <row r="42456" ht="20" customHeight="1"/>
    <row r="42457" ht="20" customHeight="1"/>
    <row r="42458" ht="20" customHeight="1"/>
    <row r="42459" ht="20" customHeight="1"/>
    <row r="42460" ht="20" customHeight="1"/>
    <row r="42461" ht="20" customHeight="1"/>
    <row r="42462" ht="20" customHeight="1"/>
    <row r="42463" ht="20" customHeight="1"/>
    <row r="42464" ht="20" customHeight="1"/>
    <row r="42465" ht="20" customHeight="1"/>
    <row r="42466" ht="20" customHeight="1"/>
    <row r="42467" ht="20" customHeight="1"/>
    <row r="42468" ht="20" customHeight="1"/>
    <row r="42469" ht="20" customHeight="1"/>
    <row r="42470" ht="20" customHeight="1"/>
    <row r="42471" ht="20" customHeight="1"/>
    <row r="42472" ht="20" customHeight="1"/>
    <row r="42473" ht="20" customHeight="1"/>
    <row r="42474" ht="20" customHeight="1"/>
    <row r="42475" ht="20" customHeight="1"/>
    <row r="42476" ht="20" customHeight="1"/>
    <row r="42477" ht="20" customHeight="1"/>
    <row r="42478" ht="20" customHeight="1"/>
    <row r="42479" ht="20" customHeight="1"/>
    <row r="42480" ht="20" customHeight="1"/>
    <row r="42481" ht="20" customHeight="1"/>
    <row r="42482" ht="20" customHeight="1"/>
    <row r="42483" ht="20" customHeight="1"/>
    <row r="42484" ht="20" customHeight="1"/>
    <row r="42485" ht="20" customHeight="1"/>
    <row r="42486" ht="20" customHeight="1"/>
    <row r="42487" ht="20" customHeight="1"/>
    <row r="42488" ht="20" customHeight="1"/>
    <row r="42489" ht="20" customHeight="1"/>
    <row r="42490" ht="20" customHeight="1"/>
    <row r="42491" ht="20" customHeight="1"/>
    <row r="42492" ht="20" customHeight="1"/>
    <row r="42493" ht="20" customHeight="1"/>
    <row r="42494" ht="20" customHeight="1"/>
    <row r="42495" ht="20" customHeight="1"/>
    <row r="42496" ht="20" customHeight="1"/>
    <row r="42497" ht="20" customHeight="1"/>
    <row r="42498" ht="20" customHeight="1"/>
    <row r="42499" ht="20" customHeight="1"/>
    <row r="42500" ht="20" customHeight="1"/>
    <row r="42501" ht="20" customHeight="1"/>
    <row r="42502" ht="20" customHeight="1"/>
    <row r="42503" ht="20" customHeight="1"/>
    <row r="42504" ht="20" customHeight="1"/>
    <row r="42505" ht="20" customHeight="1"/>
    <row r="42506" ht="20" customHeight="1"/>
    <row r="42507" ht="20" customHeight="1"/>
    <row r="42508" ht="20" customHeight="1"/>
    <row r="42509" ht="20" customHeight="1"/>
    <row r="42510" ht="20" customHeight="1"/>
    <row r="42511" ht="20" customHeight="1"/>
    <row r="42512" ht="20" customHeight="1"/>
    <row r="42513" ht="20" customHeight="1"/>
    <row r="42514" ht="20" customHeight="1"/>
    <row r="42515" ht="20" customHeight="1"/>
    <row r="42516" ht="20" customHeight="1"/>
    <row r="42517" ht="20" customHeight="1"/>
    <row r="42518" ht="20" customHeight="1"/>
    <row r="42519" ht="20" customHeight="1"/>
    <row r="42520" ht="20" customHeight="1"/>
    <row r="42521" ht="20" customHeight="1"/>
    <row r="42522" ht="20" customHeight="1"/>
    <row r="42523" ht="20" customHeight="1"/>
    <row r="42524" ht="20" customHeight="1"/>
    <row r="42525" ht="20" customHeight="1"/>
    <row r="42526" ht="20" customHeight="1"/>
    <row r="42527" ht="20" customHeight="1"/>
    <row r="42528" ht="20" customHeight="1"/>
    <row r="42529" ht="20" customHeight="1"/>
    <row r="42530" ht="20" customHeight="1"/>
    <row r="42531" ht="20" customHeight="1"/>
    <row r="42532" ht="20" customHeight="1"/>
    <row r="42533" ht="20" customHeight="1"/>
    <row r="42534" ht="20" customHeight="1"/>
    <row r="42535" ht="20" customHeight="1"/>
    <row r="42536" ht="20" customHeight="1"/>
    <row r="42537" ht="20" customHeight="1"/>
    <row r="42538" ht="20" customHeight="1"/>
    <row r="42539" ht="20" customHeight="1"/>
    <row r="42540" ht="20" customHeight="1"/>
    <row r="42541" ht="20" customHeight="1"/>
    <row r="42542" ht="20" customHeight="1"/>
    <row r="42543" ht="20" customHeight="1"/>
    <row r="42544" ht="20" customHeight="1"/>
    <row r="42545" ht="20" customHeight="1"/>
    <row r="42546" ht="20" customHeight="1"/>
    <row r="42547" ht="20" customHeight="1"/>
    <row r="42548" ht="20" customHeight="1"/>
    <row r="42549" ht="20" customHeight="1"/>
    <row r="42550" ht="20" customHeight="1"/>
    <row r="42551" ht="20" customHeight="1"/>
    <row r="42552" ht="20" customHeight="1"/>
    <row r="42553" ht="20" customHeight="1"/>
    <row r="42554" ht="20" customHeight="1"/>
    <row r="42555" ht="20" customHeight="1"/>
    <row r="42556" ht="20" customHeight="1"/>
    <row r="42557" ht="20" customHeight="1"/>
    <row r="42558" ht="20" customHeight="1"/>
    <row r="42559" ht="20" customHeight="1"/>
    <row r="42560" ht="20" customHeight="1"/>
    <row r="42561" ht="20" customHeight="1"/>
    <row r="42562" ht="20" customHeight="1"/>
    <row r="42563" ht="20" customHeight="1"/>
    <row r="42564" ht="20" customHeight="1"/>
    <row r="42565" ht="20" customHeight="1"/>
    <row r="42566" ht="20" customHeight="1"/>
    <row r="42567" ht="20" customHeight="1"/>
    <row r="42568" ht="20" customHeight="1"/>
    <row r="42569" ht="20" customHeight="1"/>
    <row r="42570" ht="20" customHeight="1"/>
    <row r="42571" ht="20" customHeight="1"/>
    <row r="42572" ht="20" customHeight="1"/>
    <row r="42573" ht="20" customHeight="1"/>
    <row r="42574" ht="20" customHeight="1"/>
    <row r="42575" ht="20" customHeight="1"/>
    <row r="42576" ht="20" customHeight="1"/>
    <row r="42577" ht="20" customHeight="1"/>
    <row r="42578" ht="20" customHeight="1"/>
    <row r="42579" ht="20" customHeight="1"/>
    <row r="42580" ht="20" customHeight="1"/>
    <row r="42581" ht="20" customHeight="1"/>
    <row r="42582" ht="20" customHeight="1"/>
    <row r="42583" ht="20" customHeight="1"/>
    <row r="42584" ht="20" customHeight="1"/>
    <row r="42585" ht="20" customHeight="1"/>
    <row r="42586" ht="20" customHeight="1"/>
    <row r="42587" ht="20" customHeight="1"/>
    <row r="42588" ht="20" customHeight="1"/>
    <row r="42589" ht="20" customHeight="1"/>
    <row r="42590" ht="20" customHeight="1"/>
    <row r="42591" ht="20" customHeight="1"/>
    <row r="42592" ht="20" customHeight="1"/>
    <row r="42593" ht="20" customHeight="1"/>
    <row r="42594" ht="20" customHeight="1"/>
    <row r="42595" ht="20" customHeight="1"/>
    <row r="42596" ht="20" customHeight="1"/>
    <row r="42597" ht="20" customHeight="1"/>
    <row r="42598" ht="20" customHeight="1"/>
    <row r="42599" ht="20" customHeight="1"/>
    <row r="42600" ht="20" customHeight="1"/>
    <row r="42601" ht="20" customHeight="1"/>
    <row r="42602" ht="20" customHeight="1"/>
    <row r="42603" ht="20" customHeight="1"/>
    <row r="42604" ht="20" customHeight="1"/>
    <row r="42605" ht="20" customHeight="1"/>
    <row r="42606" ht="20" customHeight="1"/>
    <row r="42607" ht="20" customHeight="1"/>
    <row r="42608" ht="20" customHeight="1"/>
    <row r="42609" ht="20" customHeight="1"/>
    <row r="42610" ht="20" customHeight="1"/>
    <row r="42611" ht="20" customHeight="1"/>
    <row r="42612" ht="20" customHeight="1"/>
    <row r="42613" ht="20" customHeight="1"/>
    <row r="42614" ht="20" customHeight="1"/>
    <row r="42615" ht="20" customHeight="1"/>
    <row r="42616" ht="20" customHeight="1"/>
    <row r="42617" ht="20" customHeight="1"/>
    <row r="42618" ht="20" customHeight="1"/>
    <row r="42619" ht="20" customHeight="1"/>
    <row r="42620" ht="20" customHeight="1"/>
    <row r="42621" ht="20" customHeight="1"/>
    <row r="42622" ht="20" customHeight="1"/>
    <row r="42623" ht="20" customHeight="1"/>
    <row r="42624" ht="20" customHeight="1"/>
    <row r="42625" ht="20" customHeight="1"/>
    <row r="42626" ht="20" customHeight="1"/>
    <row r="42627" ht="20" customHeight="1"/>
    <row r="42628" ht="20" customHeight="1"/>
    <row r="42629" ht="20" customHeight="1"/>
    <row r="42630" ht="20" customHeight="1"/>
    <row r="42631" ht="20" customHeight="1"/>
    <row r="42632" ht="20" customHeight="1"/>
    <row r="42633" ht="20" customHeight="1"/>
    <row r="42634" ht="20" customHeight="1"/>
    <row r="42635" ht="20" customHeight="1"/>
    <row r="42636" ht="20" customHeight="1"/>
    <row r="42637" ht="20" customHeight="1"/>
    <row r="42638" ht="20" customHeight="1"/>
    <row r="42639" ht="20" customHeight="1"/>
    <row r="42640" ht="20" customHeight="1"/>
    <row r="42641" ht="20" customHeight="1"/>
    <row r="42642" ht="20" customHeight="1"/>
    <row r="42643" ht="20" customHeight="1"/>
    <row r="42644" ht="20" customHeight="1"/>
    <row r="42645" ht="20" customHeight="1"/>
    <row r="42646" ht="20" customHeight="1"/>
    <row r="42647" ht="20" customHeight="1"/>
    <row r="42648" ht="20" customHeight="1"/>
    <row r="42649" ht="20" customHeight="1"/>
    <row r="42650" ht="20" customHeight="1"/>
    <row r="42651" ht="20" customHeight="1"/>
    <row r="42652" ht="20" customHeight="1"/>
    <row r="42653" ht="20" customHeight="1"/>
    <row r="42654" ht="20" customHeight="1"/>
    <row r="42655" ht="20" customHeight="1"/>
    <row r="42656" ht="20" customHeight="1"/>
    <row r="42657" ht="20" customHeight="1"/>
    <row r="42658" ht="20" customHeight="1"/>
    <row r="42659" ht="20" customHeight="1"/>
    <row r="42660" ht="20" customHeight="1"/>
    <row r="42661" ht="20" customHeight="1"/>
    <row r="42662" ht="20" customHeight="1"/>
    <row r="42663" ht="20" customHeight="1"/>
    <row r="42664" ht="20" customHeight="1"/>
    <row r="42665" ht="20" customHeight="1"/>
    <row r="42666" ht="20" customHeight="1"/>
    <row r="42667" ht="20" customHeight="1"/>
    <row r="42668" ht="20" customHeight="1"/>
    <row r="42669" ht="20" customHeight="1"/>
    <row r="42670" ht="20" customHeight="1"/>
    <row r="42671" ht="20" customHeight="1"/>
    <row r="42672" ht="20" customHeight="1"/>
    <row r="42673" ht="20" customHeight="1"/>
    <row r="42674" ht="20" customHeight="1"/>
    <row r="42675" ht="20" customHeight="1"/>
    <row r="42676" ht="20" customHeight="1"/>
    <row r="42677" ht="20" customHeight="1"/>
    <row r="42678" ht="20" customHeight="1"/>
    <row r="42679" ht="20" customHeight="1"/>
    <row r="42680" ht="20" customHeight="1"/>
    <row r="42681" ht="20" customHeight="1"/>
    <row r="42682" ht="20" customHeight="1"/>
    <row r="42683" ht="20" customHeight="1"/>
    <row r="42684" ht="20" customHeight="1"/>
    <row r="42685" ht="20" customHeight="1"/>
    <row r="42686" ht="20" customHeight="1"/>
    <row r="42687" ht="20" customHeight="1"/>
    <row r="42688" ht="20" customHeight="1"/>
    <row r="42689" ht="20" customHeight="1"/>
    <row r="42690" ht="20" customHeight="1"/>
    <row r="42691" ht="20" customHeight="1"/>
    <row r="42692" ht="20" customHeight="1"/>
    <row r="42693" ht="20" customHeight="1"/>
    <row r="42694" ht="20" customHeight="1"/>
    <row r="42695" ht="20" customHeight="1"/>
    <row r="42696" ht="20" customHeight="1"/>
    <row r="42697" ht="20" customHeight="1"/>
    <row r="42698" ht="20" customHeight="1"/>
    <row r="42699" ht="20" customHeight="1"/>
    <row r="42700" ht="20" customHeight="1"/>
    <row r="42701" ht="20" customHeight="1"/>
    <row r="42702" ht="20" customHeight="1"/>
    <row r="42703" ht="20" customHeight="1"/>
    <row r="42704" ht="20" customHeight="1"/>
    <row r="42705" ht="20" customHeight="1"/>
    <row r="42706" ht="20" customHeight="1"/>
    <row r="42707" ht="20" customHeight="1"/>
    <row r="42708" ht="20" customHeight="1"/>
    <row r="42709" ht="20" customHeight="1"/>
    <row r="42710" ht="20" customHeight="1"/>
    <row r="42711" ht="20" customHeight="1"/>
    <row r="42712" ht="20" customHeight="1"/>
    <row r="42713" ht="20" customHeight="1"/>
    <row r="42714" ht="20" customHeight="1"/>
    <row r="42715" ht="20" customHeight="1"/>
    <row r="42716" ht="20" customHeight="1"/>
    <row r="42717" ht="20" customHeight="1"/>
    <row r="42718" ht="20" customHeight="1"/>
    <row r="42719" ht="20" customHeight="1"/>
    <row r="42720" ht="20" customHeight="1"/>
    <row r="42721" ht="20" customHeight="1"/>
    <row r="42722" ht="20" customHeight="1"/>
    <row r="42723" ht="20" customHeight="1"/>
    <row r="42724" ht="20" customHeight="1"/>
    <row r="42725" ht="20" customHeight="1"/>
    <row r="42726" ht="20" customHeight="1"/>
    <row r="42727" ht="20" customHeight="1"/>
    <row r="42728" ht="20" customHeight="1"/>
    <row r="42729" ht="20" customHeight="1"/>
    <row r="42730" ht="20" customHeight="1"/>
    <row r="42731" ht="20" customHeight="1"/>
    <row r="42732" ht="20" customHeight="1"/>
    <row r="42733" ht="20" customHeight="1"/>
    <row r="42734" ht="20" customHeight="1"/>
    <row r="42735" ht="20" customHeight="1"/>
    <row r="42736" ht="20" customHeight="1"/>
    <row r="42737" ht="20" customHeight="1"/>
    <row r="42738" ht="20" customHeight="1"/>
    <row r="42739" ht="20" customHeight="1"/>
    <row r="42740" ht="20" customHeight="1"/>
    <row r="42741" ht="20" customHeight="1"/>
    <row r="42742" ht="20" customHeight="1"/>
    <row r="42743" ht="20" customHeight="1"/>
    <row r="42744" ht="20" customHeight="1"/>
    <row r="42745" ht="20" customHeight="1"/>
    <row r="42746" ht="20" customHeight="1"/>
    <row r="42747" ht="20" customHeight="1"/>
    <row r="42748" ht="20" customHeight="1"/>
    <row r="42749" ht="20" customHeight="1"/>
    <row r="42750" ht="20" customHeight="1"/>
    <row r="42751" ht="20" customHeight="1"/>
    <row r="42752" ht="20" customHeight="1"/>
    <row r="42753" ht="20" customHeight="1"/>
    <row r="42754" ht="20" customHeight="1"/>
    <row r="42755" ht="20" customHeight="1"/>
    <row r="42756" ht="20" customHeight="1"/>
    <row r="42757" ht="20" customHeight="1"/>
    <row r="42758" ht="20" customHeight="1"/>
    <row r="42759" ht="20" customHeight="1"/>
    <row r="42760" ht="20" customHeight="1"/>
    <row r="42761" ht="20" customHeight="1"/>
    <row r="42762" ht="20" customHeight="1"/>
    <row r="42763" ht="20" customHeight="1"/>
    <row r="42764" ht="20" customHeight="1"/>
    <row r="42765" ht="20" customHeight="1"/>
    <row r="42766" ht="20" customHeight="1"/>
    <row r="42767" ht="20" customHeight="1"/>
    <row r="42768" ht="20" customHeight="1"/>
    <row r="42769" ht="20" customHeight="1"/>
    <row r="42770" ht="20" customHeight="1"/>
    <row r="42771" ht="20" customHeight="1"/>
    <row r="42772" ht="20" customHeight="1"/>
    <row r="42773" ht="20" customHeight="1"/>
    <row r="42774" ht="20" customHeight="1"/>
    <row r="42775" ht="20" customHeight="1"/>
    <row r="42776" ht="20" customHeight="1"/>
    <row r="42777" ht="20" customHeight="1"/>
    <row r="42778" ht="20" customHeight="1"/>
    <row r="42779" ht="20" customHeight="1"/>
    <row r="42780" ht="20" customHeight="1"/>
    <row r="42781" ht="20" customHeight="1"/>
    <row r="42782" ht="20" customHeight="1"/>
    <row r="42783" ht="20" customHeight="1"/>
    <row r="42784" ht="20" customHeight="1"/>
    <row r="42785" ht="20" customHeight="1"/>
    <row r="42786" ht="20" customHeight="1"/>
    <row r="42787" ht="20" customHeight="1"/>
    <row r="42788" ht="20" customHeight="1"/>
    <row r="42789" ht="20" customHeight="1"/>
    <row r="42790" ht="20" customHeight="1"/>
    <row r="42791" ht="20" customHeight="1"/>
    <row r="42792" ht="20" customHeight="1"/>
    <row r="42793" ht="20" customHeight="1"/>
    <row r="42794" ht="20" customHeight="1"/>
    <row r="42795" ht="20" customHeight="1"/>
    <row r="42796" ht="20" customHeight="1"/>
    <row r="42797" ht="20" customHeight="1"/>
    <row r="42798" ht="20" customHeight="1"/>
    <row r="42799" ht="20" customHeight="1"/>
    <row r="42800" ht="20" customHeight="1"/>
    <row r="42801" ht="20" customHeight="1"/>
    <row r="42802" ht="20" customHeight="1"/>
    <row r="42803" ht="20" customHeight="1"/>
    <row r="42804" ht="20" customHeight="1"/>
    <row r="42805" ht="20" customHeight="1"/>
    <row r="42806" ht="20" customHeight="1"/>
    <row r="42807" ht="20" customHeight="1"/>
    <row r="42808" ht="20" customHeight="1"/>
    <row r="42809" ht="20" customHeight="1"/>
    <row r="42810" ht="20" customHeight="1"/>
    <row r="42811" ht="20" customHeight="1"/>
    <row r="42812" ht="20" customHeight="1"/>
    <row r="42813" ht="20" customHeight="1"/>
    <row r="42814" ht="20" customHeight="1"/>
    <row r="42815" ht="20" customHeight="1"/>
    <row r="42816" ht="20" customHeight="1"/>
    <row r="42817" ht="20" customHeight="1"/>
    <row r="42818" ht="20" customHeight="1"/>
    <row r="42819" ht="20" customHeight="1"/>
    <row r="42820" ht="20" customHeight="1"/>
    <row r="42821" ht="20" customHeight="1"/>
    <row r="42822" ht="20" customHeight="1"/>
    <row r="42823" ht="20" customHeight="1"/>
    <row r="42824" ht="20" customHeight="1"/>
    <row r="42825" ht="20" customHeight="1"/>
    <row r="42826" ht="20" customHeight="1"/>
    <row r="42827" ht="20" customHeight="1"/>
    <row r="42828" ht="20" customHeight="1"/>
    <row r="42829" ht="20" customHeight="1"/>
    <row r="42830" ht="20" customHeight="1"/>
    <row r="42831" ht="20" customHeight="1"/>
    <row r="42832" ht="20" customHeight="1"/>
    <row r="42833" ht="20" customHeight="1"/>
    <row r="42834" ht="20" customHeight="1"/>
    <row r="42835" ht="20" customHeight="1"/>
    <row r="42836" ht="20" customHeight="1"/>
    <row r="42837" ht="20" customHeight="1"/>
    <row r="42838" ht="20" customHeight="1"/>
    <row r="42839" ht="20" customHeight="1"/>
    <row r="42840" ht="20" customHeight="1"/>
    <row r="42841" ht="20" customHeight="1"/>
    <row r="42842" ht="20" customHeight="1"/>
    <row r="42843" ht="20" customHeight="1"/>
    <row r="42844" ht="20" customHeight="1"/>
    <row r="42845" ht="20" customHeight="1"/>
    <row r="42846" ht="20" customHeight="1"/>
    <row r="42847" ht="20" customHeight="1"/>
    <row r="42848" ht="20" customHeight="1"/>
    <row r="42849" ht="20" customHeight="1"/>
    <row r="42850" ht="20" customHeight="1"/>
    <row r="42851" ht="20" customHeight="1"/>
    <row r="42852" ht="20" customHeight="1"/>
    <row r="42853" ht="20" customHeight="1"/>
    <row r="42854" ht="20" customHeight="1"/>
    <row r="42855" ht="20" customHeight="1"/>
    <row r="42856" ht="20" customHeight="1"/>
    <row r="42857" ht="20" customHeight="1"/>
    <row r="42858" ht="20" customHeight="1"/>
    <row r="42859" ht="20" customHeight="1"/>
    <row r="42860" ht="20" customHeight="1"/>
    <row r="42861" ht="20" customHeight="1"/>
    <row r="42862" ht="20" customHeight="1"/>
    <row r="42863" ht="20" customHeight="1"/>
    <row r="42864" ht="20" customHeight="1"/>
    <row r="42865" ht="20" customHeight="1"/>
    <row r="42866" ht="20" customHeight="1"/>
    <row r="42867" ht="20" customHeight="1"/>
    <row r="42868" ht="20" customHeight="1"/>
    <row r="42869" ht="20" customHeight="1"/>
    <row r="42870" ht="20" customHeight="1"/>
    <row r="42871" ht="20" customHeight="1"/>
    <row r="42872" ht="20" customHeight="1"/>
    <row r="42873" ht="20" customHeight="1"/>
    <row r="42874" ht="20" customHeight="1"/>
    <row r="42875" ht="20" customHeight="1"/>
    <row r="42876" ht="20" customHeight="1"/>
    <row r="42877" ht="20" customHeight="1"/>
    <row r="42878" ht="20" customHeight="1"/>
    <row r="42879" ht="20" customHeight="1"/>
    <row r="42880" ht="20" customHeight="1"/>
    <row r="42881" ht="20" customHeight="1"/>
    <row r="42882" ht="20" customHeight="1"/>
    <row r="42883" ht="20" customHeight="1"/>
    <row r="42884" ht="20" customHeight="1"/>
    <row r="42885" ht="20" customHeight="1"/>
    <row r="42886" ht="20" customHeight="1"/>
    <row r="42887" ht="20" customHeight="1"/>
    <row r="42888" ht="20" customHeight="1"/>
    <row r="42889" ht="20" customHeight="1"/>
    <row r="42890" ht="20" customHeight="1"/>
    <row r="42891" ht="20" customHeight="1"/>
    <row r="42892" ht="20" customHeight="1"/>
    <row r="42893" ht="20" customHeight="1"/>
    <row r="42894" ht="20" customHeight="1"/>
    <row r="42895" ht="20" customHeight="1"/>
    <row r="42896" ht="20" customHeight="1"/>
    <row r="42897" ht="20" customHeight="1"/>
    <row r="42898" ht="20" customHeight="1"/>
    <row r="42899" ht="20" customHeight="1"/>
    <row r="42900" ht="20" customHeight="1"/>
    <row r="42901" ht="20" customHeight="1"/>
    <row r="42902" ht="20" customHeight="1"/>
    <row r="42903" ht="20" customHeight="1"/>
    <row r="42904" ht="20" customHeight="1"/>
    <row r="42905" ht="20" customHeight="1"/>
    <row r="42906" ht="20" customHeight="1"/>
    <row r="42907" ht="20" customHeight="1"/>
    <row r="42908" ht="20" customHeight="1"/>
    <row r="42909" ht="20" customHeight="1"/>
    <row r="42910" ht="20" customHeight="1"/>
    <row r="42911" ht="20" customHeight="1"/>
    <row r="42912" ht="20" customHeight="1"/>
    <row r="42913" ht="20" customHeight="1"/>
    <row r="42914" ht="20" customHeight="1"/>
    <row r="42915" ht="20" customHeight="1"/>
    <row r="42916" ht="20" customHeight="1"/>
    <row r="42917" ht="20" customHeight="1"/>
    <row r="42918" ht="20" customHeight="1"/>
    <row r="42919" ht="20" customHeight="1"/>
    <row r="42920" ht="20" customHeight="1"/>
    <row r="42921" ht="20" customHeight="1"/>
    <row r="42922" ht="20" customHeight="1"/>
    <row r="42923" ht="20" customHeight="1"/>
    <row r="42924" ht="20" customHeight="1"/>
    <row r="42925" ht="20" customHeight="1"/>
    <row r="42926" ht="20" customHeight="1"/>
    <row r="42927" ht="20" customHeight="1"/>
    <row r="42928" ht="20" customHeight="1"/>
    <row r="42929" ht="20" customHeight="1"/>
    <row r="42930" ht="20" customHeight="1"/>
    <row r="42931" ht="20" customHeight="1"/>
    <row r="42932" ht="20" customHeight="1"/>
    <row r="42933" ht="20" customHeight="1"/>
    <row r="42934" ht="20" customHeight="1"/>
    <row r="42935" ht="20" customHeight="1"/>
    <row r="42936" ht="20" customHeight="1"/>
    <row r="42937" ht="20" customHeight="1"/>
    <row r="42938" ht="20" customHeight="1"/>
    <row r="42939" ht="20" customHeight="1"/>
    <row r="42940" ht="20" customHeight="1"/>
    <row r="42941" ht="20" customHeight="1"/>
    <row r="42942" ht="20" customHeight="1"/>
    <row r="42943" ht="20" customHeight="1"/>
    <row r="42944" ht="20" customHeight="1"/>
    <row r="42945" ht="20" customHeight="1"/>
    <row r="42946" ht="20" customHeight="1"/>
    <row r="42947" ht="20" customHeight="1"/>
    <row r="42948" ht="20" customHeight="1"/>
    <row r="42949" ht="20" customHeight="1"/>
    <row r="42950" ht="20" customHeight="1"/>
    <row r="42951" ht="20" customHeight="1"/>
    <row r="42952" ht="20" customHeight="1"/>
    <row r="42953" ht="20" customHeight="1"/>
    <row r="42954" ht="20" customHeight="1"/>
    <row r="42955" ht="20" customHeight="1"/>
    <row r="42956" ht="20" customHeight="1"/>
    <row r="42957" ht="20" customHeight="1"/>
    <row r="42958" ht="20" customHeight="1"/>
    <row r="42959" ht="20" customHeight="1"/>
    <row r="42960" ht="20" customHeight="1"/>
    <row r="42961" ht="20" customHeight="1"/>
    <row r="42962" ht="20" customHeight="1"/>
    <row r="42963" ht="20" customHeight="1"/>
    <row r="42964" ht="20" customHeight="1"/>
    <row r="42965" ht="20" customHeight="1"/>
    <row r="42966" ht="20" customHeight="1"/>
    <row r="42967" ht="20" customHeight="1"/>
    <row r="42968" ht="20" customHeight="1"/>
    <row r="42969" ht="20" customHeight="1"/>
    <row r="42970" ht="20" customHeight="1"/>
    <row r="42971" ht="20" customHeight="1"/>
    <row r="42972" ht="20" customHeight="1"/>
    <row r="42973" ht="20" customHeight="1"/>
    <row r="42974" ht="20" customHeight="1"/>
    <row r="42975" ht="20" customHeight="1"/>
    <row r="42976" ht="20" customHeight="1"/>
    <row r="42977" ht="20" customHeight="1"/>
    <row r="42978" ht="20" customHeight="1"/>
    <row r="42979" ht="20" customHeight="1"/>
    <row r="42980" ht="20" customHeight="1"/>
    <row r="42981" ht="20" customHeight="1"/>
    <row r="42982" ht="20" customHeight="1"/>
    <row r="42983" ht="20" customHeight="1"/>
    <row r="42984" ht="20" customHeight="1"/>
    <row r="42985" ht="20" customHeight="1"/>
    <row r="42986" ht="20" customHeight="1"/>
    <row r="42987" ht="20" customHeight="1"/>
    <row r="42988" ht="20" customHeight="1"/>
    <row r="42989" ht="20" customHeight="1"/>
    <row r="42990" ht="20" customHeight="1"/>
    <row r="42991" ht="20" customHeight="1"/>
    <row r="42992" ht="20" customHeight="1"/>
    <row r="42993" ht="20" customHeight="1"/>
    <row r="42994" ht="20" customHeight="1"/>
    <row r="42995" ht="20" customHeight="1"/>
    <row r="42996" ht="20" customHeight="1"/>
    <row r="42997" ht="20" customHeight="1"/>
    <row r="42998" ht="20" customHeight="1"/>
    <row r="42999" ht="20" customHeight="1"/>
    <row r="43000" ht="20" customHeight="1"/>
    <row r="43001" ht="20" customHeight="1"/>
    <row r="43002" ht="20" customHeight="1"/>
    <row r="43003" ht="20" customHeight="1"/>
    <row r="43004" ht="20" customHeight="1"/>
    <row r="43005" ht="20" customHeight="1"/>
    <row r="43006" ht="20" customHeight="1"/>
    <row r="43007" ht="20" customHeight="1"/>
    <row r="43008" ht="20" customHeight="1"/>
    <row r="43009" ht="20" customHeight="1"/>
    <row r="43010" ht="20" customHeight="1"/>
    <row r="43011" ht="20" customHeight="1"/>
    <row r="43012" ht="20" customHeight="1"/>
    <row r="43013" ht="20" customHeight="1"/>
    <row r="43014" ht="20" customHeight="1"/>
    <row r="43015" ht="20" customHeight="1"/>
    <row r="43016" ht="20" customHeight="1"/>
    <row r="43017" ht="20" customHeight="1"/>
    <row r="43018" ht="20" customHeight="1"/>
    <row r="43019" ht="20" customHeight="1"/>
    <row r="43020" ht="20" customHeight="1"/>
    <row r="43021" ht="20" customHeight="1"/>
    <row r="43022" ht="20" customHeight="1"/>
    <row r="43023" ht="20" customHeight="1"/>
    <row r="43024" ht="20" customHeight="1"/>
    <row r="43025" ht="20" customHeight="1"/>
    <row r="43026" ht="20" customHeight="1"/>
    <row r="43027" ht="20" customHeight="1"/>
    <row r="43028" ht="20" customHeight="1"/>
    <row r="43029" ht="20" customHeight="1"/>
    <row r="43030" ht="20" customHeight="1"/>
    <row r="43031" ht="20" customHeight="1"/>
    <row r="43032" ht="20" customHeight="1"/>
    <row r="43033" ht="20" customHeight="1"/>
    <row r="43034" ht="20" customHeight="1"/>
    <row r="43035" ht="20" customHeight="1"/>
    <row r="43036" ht="20" customHeight="1"/>
    <row r="43037" ht="20" customHeight="1"/>
    <row r="43038" ht="20" customHeight="1"/>
    <row r="43039" ht="20" customHeight="1"/>
    <row r="43040" ht="20" customHeight="1"/>
    <row r="43041" ht="20" customHeight="1"/>
    <row r="43042" ht="20" customHeight="1"/>
    <row r="43043" ht="20" customHeight="1"/>
    <row r="43044" ht="20" customHeight="1"/>
    <row r="43045" ht="20" customHeight="1"/>
    <row r="43046" ht="20" customHeight="1"/>
    <row r="43047" ht="20" customHeight="1"/>
    <row r="43048" ht="20" customHeight="1"/>
    <row r="43049" ht="20" customHeight="1"/>
    <row r="43050" ht="20" customHeight="1"/>
    <row r="43051" ht="20" customHeight="1"/>
    <row r="43052" ht="20" customHeight="1"/>
    <row r="43053" ht="20" customHeight="1"/>
    <row r="43054" ht="20" customHeight="1"/>
    <row r="43055" ht="20" customHeight="1"/>
    <row r="43056" ht="20" customHeight="1"/>
    <row r="43057" ht="20" customHeight="1"/>
    <row r="43058" ht="20" customHeight="1"/>
    <row r="43059" ht="20" customHeight="1"/>
    <row r="43060" ht="20" customHeight="1"/>
    <row r="43061" ht="20" customHeight="1"/>
    <row r="43062" ht="20" customHeight="1"/>
    <row r="43063" ht="20" customHeight="1"/>
    <row r="43064" ht="20" customHeight="1"/>
    <row r="43065" ht="20" customHeight="1"/>
    <row r="43066" ht="20" customHeight="1"/>
    <row r="43067" ht="20" customHeight="1"/>
    <row r="43068" ht="20" customHeight="1"/>
    <row r="43069" ht="20" customHeight="1"/>
    <row r="43070" ht="20" customHeight="1"/>
    <row r="43071" ht="20" customHeight="1"/>
    <row r="43072" ht="20" customHeight="1"/>
    <row r="43073" ht="20" customHeight="1"/>
    <row r="43074" ht="20" customHeight="1"/>
    <row r="43075" ht="20" customHeight="1"/>
    <row r="43076" ht="20" customHeight="1"/>
    <row r="43077" ht="20" customHeight="1"/>
    <row r="43078" ht="20" customHeight="1"/>
    <row r="43079" ht="20" customHeight="1"/>
    <row r="43080" ht="20" customHeight="1"/>
    <row r="43081" ht="20" customHeight="1"/>
    <row r="43082" ht="20" customHeight="1"/>
    <row r="43083" ht="20" customHeight="1"/>
    <row r="43084" ht="20" customHeight="1"/>
    <row r="43085" ht="20" customHeight="1"/>
    <row r="43086" ht="20" customHeight="1"/>
    <row r="43087" ht="20" customHeight="1"/>
    <row r="43088" ht="20" customHeight="1"/>
    <row r="43089" ht="20" customHeight="1"/>
    <row r="43090" ht="20" customHeight="1"/>
    <row r="43091" ht="20" customHeight="1"/>
    <row r="43092" ht="20" customHeight="1"/>
    <row r="43093" ht="20" customHeight="1"/>
    <row r="43094" ht="20" customHeight="1"/>
    <row r="43095" ht="20" customHeight="1"/>
    <row r="43096" ht="20" customHeight="1"/>
    <row r="43097" ht="20" customHeight="1"/>
    <row r="43098" ht="20" customHeight="1"/>
    <row r="43099" ht="20" customHeight="1"/>
    <row r="43100" ht="20" customHeight="1"/>
    <row r="43101" ht="20" customHeight="1"/>
    <row r="43102" ht="20" customHeight="1"/>
    <row r="43103" ht="20" customHeight="1"/>
    <row r="43104" ht="20" customHeight="1"/>
    <row r="43105" ht="20" customHeight="1"/>
    <row r="43106" ht="20" customHeight="1"/>
    <row r="43107" ht="20" customHeight="1"/>
    <row r="43108" ht="20" customHeight="1"/>
    <row r="43109" ht="20" customHeight="1"/>
    <row r="43110" ht="20" customHeight="1"/>
    <row r="43111" ht="20" customHeight="1"/>
    <row r="43112" ht="20" customHeight="1"/>
    <row r="43113" ht="20" customHeight="1"/>
    <row r="43114" ht="20" customHeight="1"/>
    <row r="43115" ht="20" customHeight="1"/>
    <row r="43116" ht="20" customHeight="1"/>
    <row r="43117" ht="20" customHeight="1"/>
    <row r="43118" ht="20" customHeight="1"/>
    <row r="43119" ht="20" customHeight="1"/>
    <row r="43120" ht="20" customHeight="1"/>
    <row r="43121" ht="20" customHeight="1"/>
    <row r="43122" ht="20" customHeight="1"/>
    <row r="43123" ht="20" customHeight="1"/>
    <row r="43124" ht="20" customHeight="1"/>
    <row r="43125" ht="20" customHeight="1"/>
    <row r="43126" ht="20" customHeight="1"/>
    <row r="43127" ht="20" customHeight="1"/>
    <row r="43128" ht="20" customHeight="1"/>
    <row r="43129" ht="20" customHeight="1"/>
    <row r="43130" ht="20" customHeight="1"/>
    <row r="43131" ht="20" customHeight="1"/>
    <row r="43132" ht="20" customHeight="1"/>
    <row r="43133" ht="20" customHeight="1"/>
    <row r="43134" ht="20" customHeight="1"/>
    <row r="43135" ht="20" customHeight="1"/>
    <row r="43136" ht="20" customHeight="1"/>
    <row r="43137" ht="20" customHeight="1"/>
    <row r="43138" ht="20" customHeight="1"/>
    <row r="43139" ht="20" customHeight="1"/>
    <row r="43140" ht="20" customHeight="1"/>
    <row r="43141" ht="20" customHeight="1"/>
    <row r="43142" ht="20" customHeight="1"/>
    <row r="43143" ht="20" customHeight="1"/>
    <row r="43144" ht="20" customHeight="1"/>
    <row r="43145" ht="20" customHeight="1"/>
    <row r="43146" ht="20" customHeight="1"/>
    <row r="43147" ht="20" customHeight="1"/>
    <row r="43148" ht="20" customHeight="1"/>
    <row r="43149" ht="20" customHeight="1"/>
    <row r="43150" ht="20" customHeight="1"/>
    <row r="43151" ht="20" customHeight="1"/>
    <row r="43152" ht="20" customHeight="1"/>
    <row r="43153" ht="20" customHeight="1"/>
    <row r="43154" ht="20" customHeight="1"/>
    <row r="43155" ht="20" customHeight="1"/>
    <row r="43156" ht="20" customHeight="1"/>
    <row r="43157" ht="20" customHeight="1"/>
    <row r="43158" ht="20" customHeight="1"/>
    <row r="43159" ht="20" customHeight="1"/>
    <row r="43160" ht="20" customHeight="1"/>
    <row r="43161" ht="20" customHeight="1"/>
    <row r="43162" ht="20" customHeight="1"/>
    <row r="43163" ht="20" customHeight="1"/>
    <row r="43164" ht="20" customHeight="1"/>
    <row r="43165" ht="20" customHeight="1"/>
    <row r="43166" ht="20" customHeight="1"/>
    <row r="43167" ht="20" customHeight="1"/>
    <row r="43168" ht="20" customHeight="1"/>
    <row r="43169" ht="20" customHeight="1"/>
    <row r="43170" ht="20" customHeight="1"/>
    <row r="43171" ht="20" customHeight="1"/>
    <row r="43172" ht="20" customHeight="1"/>
    <row r="43173" ht="20" customHeight="1"/>
    <row r="43174" ht="20" customHeight="1"/>
    <row r="43175" ht="20" customHeight="1"/>
    <row r="43176" ht="20" customHeight="1"/>
    <row r="43177" ht="20" customHeight="1"/>
    <row r="43178" ht="20" customHeight="1"/>
    <row r="43179" ht="20" customHeight="1"/>
    <row r="43180" ht="20" customHeight="1"/>
    <row r="43181" ht="20" customHeight="1"/>
    <row r="43182" ht="20" customHeight="1"/>
    <row r="43183" ht="20" customHeight="1"/>
    <row r="43184" ht="20" customHeight="1"/>
    <row r="43185" ht="20" customHeight="1"/>
    <row r="43186" ht="20" customHeight="1"/>
    <row r="43187" ht="20" customHeight="1"/>
    <row r="43188" ht="20" customHeight="1"/>
    <row r="43189" ht="20" customHeight="1"/>
    <row r="43190" ht="20" customHeight="1"/>
    <row r="43191" ht="20" customHeight="1"/>
    <row r="43192" ht="20" customHeight="1"/>
    <row r="43193" ht="20" customHeight="1"/>
    <row r="43194" ht="20" customHeight="1"/>
    <row r="43195" ht="20" customHeight="1"/>
    <row r="43196" ht="20" customHeight="1"/>
    <row r="43197" ht="20" customHeight="1"/>
    <row r="43198" ht="20" customHeight="1"/>
    <row r="43199" ht="20" customHeight="1"/>
    <row r="43200" ht="20" customHeight="1"/>
    <row r="43201" ht="20" customHeight="1"/>
    <row r="43202" ht="20" customHeight="1"/>
    <row r="43203" ht="20" customHeight="1"/>
    <row r="43204" ht="20" customHeight="1"/>
    <row r="43205" ht="20" customHeight="1"/>
    <row r="43206" ht="20" customHeight="1"/>
    <row r="43207" ht="20" customHeight="1"/>
    <row r="43208" ht="20" customHeight="1"/>
    <row r="43209" ht="20" customHeight="1"/>
    <row r="43210" ht="20" customHeight="1"/>
    <row r="43211" ht="20" customHeight="1"/>
    <row r="43212" ht="20" customHeight="1"/>
    <row r="43213" ht="20" customHeight="1"/>
    <row r="43214" ht="20" customHeight="1"/>
    <row r="43215" ht="20" customHeight="1"/>
    <row r="43216" ht="20" customHeight="1"/>
    <row r="43217" ht="20" customHeight="1"/>
    <row r="43218" ht="20" customHeight="1"/>
    <row r="43219" ht="20" customHeight="1"/>
    <row r="43220" ht="20" customHeight="1"/>
    <row r="43221" ht="20" customHeight="1"/>
    <row r="43222" ht="20" customHeight="1"/>
    <row r="43223" ht="20" customHeight="1"/>
    <row r="43224" ht="20" customHeight="1"/>
    <row r="43225" ht="20" customHeight="1"/>
    <row r="43226" ht="20" customHeight="1"/>
    <row r="43227" ht="20" customHeight="1"/>
    <row r="43228" ht="20" customHeight="1"/>
    <row r="43229" ht="20" customHeight="1"/>
    <row r="43230" ht="20" customHeight="1"/>
    <row r="43231" ht="20" customHeight="1"/>
    <row r="43232" ht="20" customHeight="1"/>
    <row r="43233" ht="20" customHeight="1"/>
    <row r="43234" ht="20" customHeight="1"/>
    <row r="43235" ht="20" customHeight="1"/>
    <row r="43236" ht="20" customHeight="1"/>
    <row r="43237" ht="20" customHeight="1"/>
    <row r="43238" ht="20" customHeight="1"/>
    <row r="43239" ht="20" customHeight="1"/>
    <row r="43240" ht="20" customHeight="1"/>
    <row r="43241" ht="20" customHeight="1"/>
    <row r="43242" ht="20" customHeight="1"/>
    <row r="43243" ht="20" customHeight="1"/>
    <row r="43244" ht="20" customHeight="1"/>
    <row r="43245" ht="20" customHeight="1"/>
    <row r="43246" ht="20" customHeight="1"/>
    <row r="43247" ht="20" customHeight="1"/>
    <row r="43248" ht="20" customHeight="1"/>
    <row r="43249" ht="20" customHeight="1"/>
    <row r="43250" ht="20" customHeight="1"/>
    <row r="43251" ht="20" customHeight="1"/>
    <row r="43252" ht="20" customHeight="1"/>
    <row r="43253" ht="20" customHeight="1"/>
    <row r="43254" ht="20" customHeight="1"/>
    <row r="43255" ht="20" customHeight="1"/>
    <row r="43256" ht="20" customHeight="1"/>
    <row r="43257" ht="20" customHeight="1"/>
    <row r="43258" ht="20" customHeight="1"/>
    <row r="43259" ht="20" customHeight="1"/>
    <row r="43260" ht="20" customHeight="1"/>
    <row r="43261" ht="20" customHeight="1"/>
    <row r="43262" ht="20" customHeight="1"/>
    <row r="43263" ht="20" customHeight="1"/>
    <row r="43264" ht="20" customHeight="1"/>
    <row r="43265" ht="20" customHeight="1"/>
    <row r="43266" ht="20" customHeight="1"/>
    <row r="43267" ht="20" customHeight="1"/>
    <row r="43268" ht="20" customHeight="1"/>
    <row r="43269" ht="20" customHeight="1"/>
    <row r="43270" ht="20" customHeight="1"/>
    <row r="43271" ht="20" customHeight="1"/>
    <row r="43272" ht="20" customHeight="1"/>
    <row r="43273" ht="20" customHeight="1"/>
    <row r="43274" ht="20" customHeight="1"/>
    <row r="43275" ht="20" customHeight="1"/>
    <row r="43276" ht="20" customHeight="1"/>
    <row r="43277" ht="20" customHeight="1"/>
    <row r="43278" ht="20" customHeight="1"/>
    <row r="43279" ht="20" customHeight="1"/>
    <row r="43280" ht="20" customHeight="1"/>
    <row r="43281" ht="20" customHeight="1"/>
    <row r="43282" ht="20" customHeight="1"/>
    <row r="43283" ht="20" customHeight="1"/>
    <row r="43284" ht="20" customHeight="1"/>
    <row r="43285" ht="20" customHeight="1"/>
    <row r="43286" ht="20" customHeight="1"/>
    <row r="43287" ht="20" customHeight="1"/>
    <row r="43288" ht="20" customHeight="1"/>
    <row r="43289" ht="20" customHeight="1"/>
    <row r="43290" ht="20" customHeight="1"/>
    <row r="43291" ht="20" customHeight="1"/>
    <row r="43292" ht="20" customHeight="1"/>
    <row r="43293" ht="20" customHeight="1"/>
    <row r="43294" ht="20" customHeight="1"/>
    <row r="43295" ht="20" customHeight="1"/>
    <row r="43296" ht="20" customHeight="1"/>
    <row r="43297" ht="20" customHeight="1"/>
    <row r="43298" ht="20" customHeight="1"/>
    <row r="43299" ht="20" customHeight="1"/>
    <row r="43300" ht="20" customHeight="1"/>
    <row r="43301" ht="20" customHeight="1"/>
    <row r="43302" ht="20" customHeight="1"/>
    <row r="43303" ht="20" customHeight="1"/>
    <row r="43304" ht="20" customHeight="1"/>
    <row r="43305" ht="20" customHeight="1"/>
    <row r="43306" ht="20" customHeight="1"/>
    <row r="43307" ht="20" customHeight="1"/>
    <row r="43308" ht="20" customHeight="1"/>
    <row r="43309" ht="20" customHeight="1"/>
    <row r="43310" ht="20" customHeight="1"/>
    <row r="43311" ht="20" customHeight="1"/>
    <row r="43312" ht="20" customHeight="1"/>
    <row r="43313" ht="20" customHeight="1"/>
    <row r="43314" ht="20" customHeight="1"/>
    <row r="43315" ht="20" customHeight="1"/>
    <row r="43316" ht="20" customHeight="1"/>
    <row r="43317" ht="20" customHeight="1"/>
    <row r="43318" ht="20" customHeight="1"/>
    <row r="43319" ht="20" customHeight="1"/>
    <row r="43320" ht="20" customHeight="1"/>
    <row r="43321" ht="20" customHeight="1"/>
    <row r="43322" ht="20" customHeight="1"/>
    <row r="43323" ht="20" customHeight="1"/>
    <row r="43324" ht="20" customHeight="1"/>
    <row r="43325" ht="20" customHeight="1"/>
    <row r="43326" ht="20" customHeight="1"/>
    <row r="43327" ht="20" customHeight="1"/>
    <row r="43328" ht="20" customHeight="1"/>
    <row r="43329" ht="20" customHeight="1"/>
    <row r="43330" ht="20" customHeight="1"/>
    <row r="43331" ht="20" customHeight="1"/>
    <row r="43332" ht="20" customHeight="1"/>
    <row r="43333" ht="20" customHeight="1"/>
    <row r="43334" ht="20" customHeight="1"/>
    <row r="43335" ht="20" customHeight="1"/>
    <row r="43336" ht="20" customHeight="1"/>
    <row r="43337" ht="20" customHeight="1"/>
    <row r="43338" ht="20" customHeight="1"/>
    <row r="43339" ht="20" customHeight="1"/>
    <row r="43340" ht="20" customHeight="1"/>
    <row r="43341" ht="20" customHeight="1"/>
    <row r="43342" ht="20" customHeight="1"/>
    <row r="43343" ht="20" customHeight="1"/>
    <row r="43344" ht="20" customHeight="1"/>
    <row r="43345" ht="20" customHeight="1"/>
    <row r="43346" ht="20" customHeight="1"/>
    <row r="43347" ht="20" customHeight="1"/>
    <row r="43348" ht="20" customHeight="1"/>
    <row r="43349" ht="20" customHeight="1"/>
    <row r="43350" ht="20" customHeight="1"/>
    <row r="43351" ht="20" customHeight="1"/>
    <row r="43352" ht="20" customHeight="1"/>
    <row r="43353" ht="20" customHeight="1"/>
    <row r="43354" ht="20" customHeight="1"/>
    <row r="43355" ht="20" customHeight="1"/>
    <row r="43356" ht="20" customHeight="1"/>
    <row r="43357" ht="20" customHeight="1"/>
    <row r="43358" ht="20" customHeight="1"/>
    <row r="43359" ht="20" customHeight="1"/>
    <row r="43360" ht="20" customHeight="1"/>
    <row r="43361" ht="20" customHeight="1"/>
    <row r="43362" ht="20" customHeight="1"/>
    <row r="43363" ht="20" customHeight="1"/>
    <row r="43364" ht="20" customHeight="1"/>
    <row r="43365" ht="20" customHeight="1"/>
    <row r="43366" ht="20" customHeight="1"/>
    <row r="43367" ht="20" customHeight="1"/>
    <row r="43368" ht="20" customHeight="1"/>
    <row r="43369" ht="20" customHeight="1"/>
    <row r="43370" ht="20" customHeight="1"/>
    <row r="43371" ht="20" customHeight="1"/>
    <row r="43372" ht="20" customHeight="1"/>
    <row r="43373" ht="20" customHeight="1"/>
    <row r="43374" ht="20" customHeight="1"/>
    <row r="43375" ht="20" customHeight="1"/>
    <row r="43376" ht="20" customHeight="1"/>
    <row r="43377" ht="20" customHeight="1"/>
    <row r="43378" ht="20" customHeight="1"/>
    <row r="43379" ht="20" customHeight="1"/>
    <row r="43380" ht="20" customHeight="1"/>
    <row r="43381" ht="20" customHeight="1"/>
    <row r="43382" ht="20" customHeight="1"/>
    <row r="43383" ht="20" customHeight="1"/>
    <row r="43384" ht="20" customHeight="1"/>
    <row r="43385" ht="20" customHeight="1"/>
    <row r="43386" ht="20" customHeight="1"/>
    <row r="43387" ht="20" customHeight="1"/>
    <row r="43388" ht="20" customHeight="1"/>
    <row r="43389" ht="20" customHeight="1"/>
    <row r="43390" ht="20" customHeight="1"/>
    <row r="43391" ht="20" customHeight="1"/>
    <row r="43392" ht="20" customHeight="1"/>
    <row r="43393" ht="20" customHeight="1"/>
    <row r="43394" ht="20" customHeight="1"/>
    <row r="43395" ht="20" customHeight="1"/>
    <row r="43396" ht="20" customHeight="1"/>
    <row r="43397" ht="20" customHeight="1"/>
    <row r="43398" ht="20" customHeight="1"/>
    <row r="43399" ht="20" customHeight="1"/>
    <row r="43400" ht="20" customHeight="1"/>
    <row r="43401" ht="20" customHeight="1"/>
    <row r="43402" ht="20" customHeight="1"/>
    <row r="43403" ht="20" customHeight="1"/>
    <row r="43404" ht="20" customHeight="1"/>
    <row r="43405" ht="20" customHeight="1"/>
    <row r="43406" ht="20" customHeight="1"/>
    <row r="43407" ht="20" customHeight="1"/>
    <row r="43408" ht="20" customHeight="1"/>
    <row r="43409" ht="20" customHeight="1"/>
    <row r="43410" ht="20" customHeight="1"/>
    <row r="43411" ht="20" customHeight="1"/>
    <row r="43412" ht="20" customHeight="1"/>
    <row r="43413" ht="20" customHeight="1"/>
    <row r="43414" ht="20" customHeight="1"/>
    <row r="43415" ht="20" customHeight="1"/>
    <row r="43416" ht="20" customHeight="1"/>
    <row r="43417" ht="20" customHeight="1"/>
    <row r="43418" ht="20" customHeight="1"/>
    <row r="43419" ht="20" customHeight="1"/>
    <row r="43420" ht="20" customHeight="1"/>
    <row r="43421" ht="20" customHeight="1"/>
    <row r="43422" ht="20" customHeight="1"/>
    <row r="43423" ht="20" customHeight="1"/>
    <row r="43424" ht="20" customHeight="1"/>
    <row r="43425" ht="20" customHeight="1"/>
    <row r="43426" ht="20" customHeight="1"/>
    <row r="43427" ht="20" customHeight="1"/>
    <row r="43428" ht="20" customHeight="1"/>
    <row r="43429" ht="20" customHeight="1"/>
    <row r="43430" ht="20" customHeight="1"/>
    <row r="43431" ht="20" customHeight="1"/>
    <row r="43432" ht="20" customHeight="1"/>
    <row r="43433" ht="20" customHeight="1"/>
    <row r="43434" ht="20" customHeight="1"/>
    <row r="43435" ht="20" customHeight="1"/>
    <row r="43436" ht="20" customHeight="1"/>
    <row r="43437" ht="20" customHeight="1"/>
    <row r="43438" ht="20" customHeight="1"/>
    <row r="43439" ht="20" customHeight="1"/>
    <row r="43440" ht="20" customHeight="1"/>
    <row r="43441" ht="20" customHeight="1"/>
    <row r="43442" ht="20" customHeight="1"/>
    <row r="43443" ht="20" customHeight="1"/>
    <row r="43444" ht="20" customHeight="1"/>
    <row r="43445" ht="20" customHeight="1"/>
    <row r="43446" ht="20" customHeight="1"/>
    <row r="43447" ht="20" customHeight="1"/>
    <row r="43448" ht="20" customHeight="1"/>
    <row r="43449" ht="20" customHeight="1"/>
    <row r="43450" ht="20" customHeight="1"/>
    <row r="43451" ht="20" customHeight="1"/>
    <row r="43452" ht="20" customHeight="1"/>
    <row r="43453" ht="20" customHeight="1"/>
    <row r="43454" ht="20" customHeight="1"/>
    <row r="43455" ht="20" customHeight="1"/>
    <row r="43456" ht="20" customHeight="1"/>
    <row r="43457" ht="20" customHeight="1"/>
    <row r="43458" ht="20" customHeight="1"/>
    <row r="43459" ht="20" customHeight="1"/>
    <row r="43460" ht="20" customHeight="1"/>
    <row r="43461" ht="20" customHeight="1"/>
    <row r="43462" ht="20" customHeight="1"/>
    <row r="43463" ht="20" customHeight="1"/>
    <row r="43464" ht="20" customHeight="1"/>
    <row r="43465" ht="20" customHeight="1"/>
    <row r="43466" ht="20" customHeight="1"/>
    <row r="43467" ht="20" customHeight="1"/>
    <row r="43468" ht="20" customHeight="1"/>
    <row r="43469" ht="20" customHeight="1"/>
    <row r="43470" ht="20" customHeight="1"/>
    <row r="43471" ht="20" customHeight="1"/>
    <row r="43472" ht="20" customHeight="1"/>
    <row r="43473" ht="20" customHeight="1"/>
    <row r="43474" ht="20" customHeight="1"/>
    <row r="43475" ht="20" customHeight="1"/>
    <row r="43476" ht="20" customHeight="1"/>
    <row r="43477" ht="20" customHeight="1"/>
    <row r="43478" ht="20" customHeight="1"/>
    <row r="43479" ht="20" customHeight="1"/>
    <row r="43480" ht="20" customHeight="1"/>
    <row r="43481" ht="20" customHeight="1"/>
    <row r="43482" ht="20" customHeight="1"/>
    <row r="43483" ht="20" customHeight="1"/>
    <row r="43484" ht="20" customHeight="1"/>
    <row r="43485" ht="20" customHeight="1"/>
    <row r="43486" ht="20" customHeight="1"/>
    <row r="43487" ht="20" customHeight="1"/>
    <row r="43488" ht="20" customHeight="1"/>
    <row r="43489" ht="20" customHeight="1"/>
    <row r="43490" ht="20" customHeight="1"/>
    <row r="43491" ht="20" customHeight="1"/>
    <row r="43492" ht="20" customHeight="1"/>
    <row r="43493" ht="20" customHeight="1"/>
    <row r="43494" ht="20" customHeight="1"/>
    <row r="43495" ht="20" customHeight="1"/>
    <row r="43496" ht="20" customHeight="1"/>
    <row r="43497" ht="20" customHeight="1"/>
    <row r="43498" ht="20" customHeight="1"/>
    <row r="43499" ht="20" customHeight="1"/>
    <row r="43500" ht="20" customHeight="1"/>
    <row r="43501" ht="20" customHeight="1"/>
    <row r="43502" ht="20" customHeight="1"/>
    <row r="43503" ht="20" customHeight="1"/>
    <row r="43504" ht="20" customHeight="1"/>
    <row r="43505" ht="20" customHeight="1"/>
    <row r="43506" ht="20" customHeight="1"/>
    <row r="43507" ht="20" customHeight="1"/>
    <row r="43508" ht="20" customHeight="1"/>
    <row r="43509" ht="20" customHeight="1"/>
    <row r="43510" ht="20" customHeight="1"/>
    <row r="43511" ht="20" customHeight="1"/>
    <row r="43512" ht="20" customHeight="1"/>
    <row r="43513" ht="20" customHeight="1"/>
    <row r="43514" ht="20" customHeight="1"/>
    <row r="43515" ht="20" customHeight="1"/>
    <row r="43516" ht="20" customHeight="1"/>
    <row r="43517" ht="20" customHeight="1"/>
    <row r="43518" ht="20" customHeight="1"/>
    <row r="43519" ht="20" customHeight="1"/>
    <row r="43520" ht="20" customHeight="1"/>
    <row r="43521" ht="20" customHeight="1"/>
    <row r="43522" ht="20" customHeight="1"/>
    <row r="43523" ht="20" customHeight="1"/>
    <row r="43524" ht="20" customHeight="1"/>
    <row r="43525" ht="20" customHeight="1"/>
    <row r="43526" ht="20" customHeight="1"/>
    <row r="43527" ht="20" customHeight="1"/>
    <row r="43528" ht="20" customHeight="1"/>
    <row r="43529" ht="20" customHeight="1"/>
    <row r="43530" ht="20" customHeight="1"/>
    <row r="43531" ht="20" customHeight="1"/>
    <row r="43532" ht="20" customHeight="1"/>
    <row r="43533" ht="20" customHeight="1"/>
    <row r="43534" ht="20" customHeight="1"/>
    <row r="43535" ht="20" customHeight="1"/>
    <row r="43536" ht="20" customHeight="1"/>
    <row r="43537" ht="20" customHeight="1"/>
    <row r="43538" ht="20" customHeight="1"/>
    <row r="43539" ht="20" customHeight="1"/>
    <row r="43540" ht="20" customHeight="1"/>
    <row r="43541" ht="20" customHeight="1"/>
    <row r="43542" ht="20" customHeight="1"/>
    <row r="43543" ht="20" customHeight="1"/>
    <row r="43544" ht="20" customHeight="1"/>
    <row r="43545" ht="20" customHeight="1"/>
    <row r="43546" ht="20" customHeight="1"/>
    <row r="43547" ht="20" customHeight="1"/>
    <row r="43548" ht="20" customHeight="1"/>
    <row r="43549" ht="20" customHeight="1"/>
    <row r="43550" ht="20" customHeight="1"/>
    <row r="43551" ht="20" customHeight="1"/>
    <row r="43552" ht="20" customHeight="1"/>
    <row r="43553" ht="20" customHeight="1"/>
    <row r="43554" ht="20" customHeight="1"/>
    <row r="43555" ht="20" customHeight="1"/>
    <row r="43556" ht="20" customHeight="1"/>
    <row r="43557" ht="20" customHeight="1"/>
    <row r="43558" ht="20" customHeight="1"/>
    <row r="43559" ht="20" customHeight="1"/>
    <row r="43560" ht="20" customHeight="1"/>
    <row r="43561" ht="20" customHeight="1"/>
    <row r="43562" ht="20" customHeight="1"/>
    <row r="43563" ht="20" customHeight="1"/>
    <row r="43564" ht="20" customHeight="1"/>
    <row r="43565" ht="20" customHeight="1"/>
    <row r="43566" ht="20" customHeight="1"/>
    <row r="43567" ht="20" customHeight="1"/>
    <row r="43568" ht="20" customHeight="1"/>
    <row r="43569" ht="20" customHeight="1"/>
    <row r="43570" ht="20" customHeight="1"/>
    <row r="43571" ht="20" customHeight="1"/>
    <row r="43572" ht="20" customHeight="1"/>
    <row r="43573" ht="20" customHeight="1"/>
    <row r="43574" ht="20" customHeight="1"/>
    <row r="43575" ht="20" customHeight="1"/>
    <row r="43576" ht="20" customHeight="1"/>
    <row r="43577" ht="20" customHeight="1"/>
    <row r="43578" ht="20" customHeight="1"/>
    <row r="43579" ht="20" customHeight="1"/>
    <row r="43580" ht="20" customHeight="1"/>
    <row r="43581" ht="20" customHeight="1"/>
    <row r="43582" ht="20" customHeight="1"/>
    <row r="43583" ht="20" customHeight="1"/>
    <row r="43584" ht="20" customHeight="1"/>
    <row r="43585" ht="20" customHeight="1"/>
    <row r="43586" ht="20" customHeight="1"/>
    <row r="43587" ht="20" customHeight="1"/>
    <row r="43588" ht="20" customHeight="1"/>
    <row r="43589" ht="20" customHeight="1"/>
    <row r="43590" ht="20" customHeight="1"/>
    <row r="43591" ht="20" customHeight="1"/>
    <row r="43592" ht="20" customHeight="1"/>
    <row r="43593" ht="20" customHeight="1"/>
    <row r="43594" ht="20" customHeight="1"/>
    <row r="43595" ht="20" customHeight="1"/>
    <row r="43596" ht="20" customHeight="1"/>
    <row r="43597" ht="20" customHeight="1"/>
    <row r="43598" ht="20" customHeight="1"/>
    <row r="43599" ht="20" customHeight="1"/>
    <row r="43600" ht="20" customHeight="1"/>
    <row r="43601" ht="20" customHeight="1"/>
    <row r="43602" ht="20" customHeight="1"/>
    <row r="43603" ht="20" customHeight="1"/>
    <row r="43604" ht="20" customHeight="1"/>
    <row r="43605" ht="20" customHeight="1"/>
    <row r="43606" ht="20" customHeight="1"/>
    <row r="43607" ht="20" customHeight="1"/>
    <row r="43608" ht="20" customHeight="1"/>
    <row r="43609" ht="20" customHeight="1"/>
    <row r="43610" ht="20" customHeight="1"/>
    <row r="43611" ht="20" customHeight="1"/>
    <row r="43612" ht="20" customHeight="1"/>
    <row r="43613" ht="20" customHeight="1"/>
    <row r="43614" ht="20" customHeight="1"/>
    <row r="43615" ht="20" customHeight="1"/>
    <row r="43616" ht="20" customHeight="1"/>
    <row r="43617" ht="20" customHeight="1"/>
    <row r="43618" ht="20" customHeight="1"/>
    <row r="43619" ht="20" customHeight="1"/>
    <row r="43620" ht="20" customHeight="1"/>
    <row r="43621" ht="20" customHeight="1"/>
    <row r="43622" ht="20" customHeight="1"/>
    <row r="43623" ht="20" customHeight="1"/>
    <row r="43624" ht="20" customHeight="1"/>
    <row r="43625" ht="20" customHeight="1"/>
    <row r="43626" ht="20" customHeight="1"/>
    <row r="43627" ht="20" customHeight="1"/>
    <row r="43628" ht="20" customHeight="1"/>
    <row r="43629" ht="20" customHeight="1"/>
    <row r="43630" ht="20" customHeight="1"/>
    <row r="43631" ht="20" customHeight="1"/>
    <row r="43632" ht="20" customHeight="1"/>
    <row r="43633" ht="20" customHeight="1"/>
    <row r="43634" ht="20" customHeight="1"/>
    <row r="43635" ht="20" customHeight="1"/>
    <row r="43636" ht="20" customHeight="1"/>
    <row r="43637" ht="20" customHeight="1"/>
    <row r="43638" ht="20" customHeight="1"/>
    <row r="43639" ht="20" customHeight="1"/>
    <row r="43640" ht="20" customHeight="1"/>
    <row r="43641" ht="20" customHeight="1"/>
    <row r="43642" ht="20" customHeight="1"/>
    <row r="43643" ht="20" customHeight="1"/>
    <row r="43644" ht="20" customHeight="1"/>
    <row r="43645" ht="20" customHeight="1"/>
    <row r="43646" ht="20" customHeight="1"/>
    <row r="43647" ht="20" customHeight="1"/>
    <row r="43648" ht="20" customHeight="1"/>
    <row r="43649" ht="20" customHeight="1"/>
    <row r="43650" ht="20" customHeight="1"/>
    <row r="43651" ht="20" customHeight="1"/>
    <row r="43652" ht="20" customHeight="1"/>
    <row r="43653" ht="20" customHeight="1"/>
    <row r="43654" ht="20" customHeight="1"/>
    <row r="43655" ht="20" customHeight="1"/>
    <row r="43656" ht="20" customHeight="1"/>
    <row r="43657" ht="20" customHeight="1"/>
    <row r="43658" ht="20" customHeight="1"/>
    <row r="43659" ht="20" customHeight="1"/>
    <row r="43660" ht="20" customHeight="1"/>
    <row r="43661" ht="20" customHeight="1"/>
    <row r="43662" ht="20" customHeight="1"/>
    <row r="43663" ht="20" customHeight="1"/>
    <row r="43664" ht="20" customHeight="1"/>
    <row r="43665" ht="20" customHeight="1"/>
    <row r="43666" ht="20" customHeight="1"/>
    <row r="43667" ht="20" customHeight="1"/>
    <row r="43668" ht="20" customHeight="1"/>
    <row r="43669" ht="20" customHeight="1"/>
    <row r="43670" ht="20" customHeight="1"/>
    <row r="43671" ht="20" customHeight="1"/>
    <row r="43672" ht="20" customHeight="1"/>
    <row r="43673" ht="20" customHeight="1"/>
    <row r="43674" ht="20" customHeight="1"/>
    <row r="43675" ht="20" customHeight="1"/>
    <row r="43676" ht="20" customHeight="1"/>
    <row r="43677" ht="20" customHeight="1"/>
    <row r="43678" ht="20" customHeight="1"/>
    <row r="43679" ht="20" customHeight="1"/>
    <row r="43680" ht="20" customHeight="1"/>
    <row r="43681" ht="20" customHeight="1"/>
    <row r="43682" ht="20" customHeight="1"/>
    <row r="43683" ht="20" customHeight="1"/>
    <row r="43684" ht="20" customHeight="1"/>
    <row r="43685" ht="20" customHeight="1"/>
    <row r="43686" ht="20" customHeight="1"/>
    <row r="43687" ht="20" customHeight="1"/>
    <row r="43688" ht="20" customHeight="1"/>
    <row r="43689" ht="20" customHeight="1"/>
    <row r="43690" ht="20" customHeight="1"/>
    <row r="43691" ht="20" customHeight="1"/>
    <row r="43692" ht="20" customHeight="1"/>
    <row r="43693" ht="20" customHeight="1"/>
    <row r="43694" ht="20" customHeight="1"/>
    <row r="43695" ht="20" customHeight="1"/>
    <row r="43696" ht="20" customHeight="1"/>
    <row r="43697" ht="20" customHeight="1"/>
    <row r="43698" ht="20" customHeight="1"/>
    <row r="43699" ht="20" customHeight="1"/>
    <row r="43700" ht="20" customHeight="1"/>
    <row r="43701" ht="20" customHeight="1"/>
    <row r="43702" ht="20" customHeight="1"/>
    <row r="43703" ht="20" customHeight="1"/>
    <row r="43704" ht="20" customHeight="1"/>
    <row r="43705" ht="20" customHeight="1"/>
    <row r="43706" ht="20" customHeight="1"/>
    <row r="43707" ht="20" customHeight="1"/>
    <row r="43708" ht="20" customHeight="1"/>
    <row r="43709" ht="20" customHeight="1"/>
    <row r="43710" ht="20" customHeight="1"/>
    <row r="43711" ht="20" customHeight="1"/>
    <row r="43712" ht="20" customHeight="1"/>
    <row r="43713" ht="20" customHeight="1"/>
    <row r="43714" ht="20" customHeight="1"/>
    <row r="43715" ht="20" customHeight="1"/>
    <row r="43716" ht="20" customHeight="1"/>
    <row r="43717" ht="20" customHeight="1"/>
    <row r="43718" ht="20" customHeight="1"/>
    <row r="43719" ht="20" customHeight="1"/>
    <row r="43720" ht="20" customHeight="1"/>
    <row r="43721" ht="20" customHeight="1"/>
    <row r="43722" ht="20" customHeight="1"/>
    <row r="43723" ht="20" customHeight="1"/>
    <row r="43724" ht="20" customHeight="1"/>
    <row r="43725" ht="20" customHeight="1"/>
    <row r="43726" ht="20" customHeight="1"/>
    <row r="43727" ht="20" customHeight="1"/>
    <row r="43728" ht="20" customHeight="1"/>
    <row r="43729" ht="20" customHeight="1"/>
    <row r="43730" ht="20" customHeight="1"/>
    <row r="43731" ht="20" customHeight="1"/>
    <row r="43732" ht="20" customHeight="1"/>
    <row r="43733" ht="20" customHeight="1"/>
    <row r="43734" ht="20" customHeight="1"/>
    <row r="43735" ht="20" customHeight="1"/>
    <row r="43736" ht="20" customHeight="1"/>
    <row r="43737" ht="20" customHeight="1"/>
    <row r="43738" ht="20" customHeight="1"/>
    <row r="43739" ht="20" customHeight="1"/>
    <row r="43740" ht="20" customHeight="1"/>
    <row r="43741" ht="20" customHeight="1"/>
    <row r="43742" ht="20" customHeight="1"/>
    <row r="43743" ht="20" customHeight="1"/>
    <row r="43744" ht="20" customHeight="1"/>
    <row r="43745" ht="20" customHeight="1"/>
    <row r="43746" ht="20" customHeight="1"/>
    <row r="43747" ht="20" customHeight="1"/>
    <row r="43748" ht="20" customHeight="1"/>
    <row r="43749" ht="20" customHeight="1"/>
    <row r="43750" ht="20" customHeight="1"/>
    <row r="43751" ht="20" customHeight="1"/>
    <row r="43752" ht="20" customHeight="1"/>
    <row r="43753" ht="20" customHeight="1"/>
    <row r="43754" ht="20" customHeight="1"/>
    <row r="43755" ht="20" customHeight="1"/>
    <row r="43756" ht="20" customHeight="1"/>
    <row r="43757" ht="20" customHeight="1"/>
    <row r="43758" ht="20" customHeight="1"/>
    <row r="43759" ht="20" customHeight="1"/>
    <row r="43760" ht="20" customHeight="1"/>
    <row r="43761" ht="20" customHeight="1"/>
    <row r="43762" ht="20" customHeight="1"/>
    <row r="43763" ht="20" customHeight="1"/>
    <row r="43764" ht="20" customHeight="1"/>
    <row r="43765" ht="20" customHeight="1"/>
    <row r="43766" ht="20" customHeight="1"/>
    <row r="43767" ht="20" customHeight="1"/>
    <row r="43768" ht="20" customHeight="1"/>
    <row r="43769" ht="20" customHeight="1"/>
    <row r="43770" ht="20" customHeight="1"/>
    <row r="43771" ht="20" customHeight="1"/>
    <row r="43772" ht="20" customHeight="1"/>
    <row r="43773" ht="20" customHeight="1"/>
    <row r="43774" ht="20" customHeight="1"/>
    <row r="43775" ht="20" customHeight="1"/>
    <row r="43776" ht="20" customHeight="1"/>
    <row r="43777" ht="20" customHeight="1"/>
    <row r="43778" ht="20" customHeight="1"/>
    <row r="43779" ht="20" customHeight="1"/>
    <row r="43780" ht="20" customHeight="1"/>
    <row r="43781" ht="20" customHeight="1"/>
    <row r="43782" ht="20" customHeight="1"/>
    <row r="43783" ht="20" customHeight="1"/>
    <row r="43784" ht="20" customHeight="1"/>
    <row r="43785" ht="20" customHeight="1"/>
    <row r="43786" ht="20" customHeight="1"/>
    <row r="43787" ht="20" customHeight="1"/>
    <row r="43788" ht="20" customHeight="1"/>
    <row r="43789" ht="20" customHeight="1"/>
    <row r="43790" ht="20" customHeight="1"/>
    <row r="43791" ht="20" customHeight="1"/>
    <row r="43792" ht="20" customHeight="1"/>
    <row r="43793" ht="20" customHeight="1"/>
    <row r="43794" ht="20" customHeight="1"/>
    <row r="43795" ht="20" customHeight="1"/>
    <row r="43796" ht="20" customHeight="1"/>
    <row r="43797" ht="20" customHeight="1"/>
    <row r="43798" ht="20" customHeight="1"/>
    <row r="43799" ht="20" customHeight="1"/>
    <row r="43800" ht="20" customHeight="1"/>
    <row r="43801" ht="20" customHeight="1"/>
    <row r="43802" ht="20" customHeight="1"/>
    <row r="43803" ht="20" customHeight="1"/>
    <row r="43804" ht="20" customHeight="1"/>
    <row r="43805" ht="20" customHeight="1"/>
    <row r="43806" ht="20" customHeight="1"/>
    <row r="43807" ht="20" customHeight="1"/>
    <row r="43808" ht="20" customHeight="1"/>
    <row r="43809" ht="20" customHeight="1"/>
    <row r="43810" ht="20" customHeight="1"/>
    <row r="43811" ht="20" customHeight="1"/>
    <row r="43812" ht="20" customHeight="1"/>
    <row r="43813" ht="20" customHeight="1"/>
    <row r="43814" ht="20" customHeight="1"/>
    <row r="43815" ht="20" customHeight="1"/>
    <row r="43816" ht="20" customHeight="1"/>
    <row r="43817" ht="20" customHeight="1"/>
    <row r="43818" ht="20" customHeight="1"/>
    <row r="43819" ht="20" customHeight="1"/>
    <row r="43820" ht="20" customHeight="1"/>
    <row r="43821" ht="20" customHeight="1"/>
    <row r="43822" ht="20" customHeight="1"/>
    <row r="43823" ht="20" customHeight="1"/>
    <row r="43824" ht="20" customHeight="1"/>
    <row r="43825" ht="20" customHeight="1"/>
    <row r="43826" ht="20" customHeight="1"/>
    <row r="43827" ht="20" customHeight="1"/>
    <row r="43828" ht="20" customHeight="1"/>
    <row r="43829" ht="20" customHeight="1"/>
    <row r="43830" ht="20" customHeight="1"/>
    <row r="43831" ht="20" customHeight="1"/>
    <row r="43832" ht="20" customHeight="1"/>
    <row r="43833" ht="20" customHeight="1"/>
    <row r="43834" ht="20" customHeight="1"/>
    <row r="43835" ht="20" customHeight="1"/>
    <row r="43836" ht="20" customHeight="1"/>
    <row r="43837" ht="20" customHeight="1"/>
    <row r="43838" ht="20" customHeight="1"/>
    <row r="43839" ht="20" customHeight="1"/>
    <row r="43840" ht="20" customHeight="1"/>
    <row r="43841" ht="20" customHeight="1"/>
    <row r="43842" ht="20" customHeight="1"/>
    <row r="43843" ht="20" customHeight="1"/>
    <row r="43844" ht="20" customHeight="1"/>
    <row r="43845" ht="20" customHeight="1"/>
    <row r="43846" ht="20" customHeight="1"/>
    <row r="43847" ht="20" customHeight="1"/>
    <row r="43848" ht="20" customHeight="1"/>
    <row r="43849" ht="20" customHeight="1"/>
    <row r="43850" ht="20" customHeight="1"/>
    <row r="43851" ht="20" customHeight="1"/>
    <row r="43852" ht="20" customHeight="1"/>
    <row r="43853" ht="20" customHeight="1"/>
    <row r="43854" ht="20" customHeight="1"/>
    <row r="43855" ht="20" customHeight="1"/>
    <row r="43856" ht="20" customHeight="1"/>
    <row r="43857" ht="20" customHeight="1"/>
    <row r="43858" ht="20" customHeight="1"/>
    <row r="43859" ht="20" customHeight="1"/>
    <row r="43860" ht="20" customHeight="1"/>
    <row r="43861" ht="20" customHeight="1"/>
    <row r="43862" ht="20" customHeight="1"/>
    <row r="43863" ht="20" customHeight="1"/>
    <row r="43864" ht="20" customHeight="1"/>
    <row r="43865" ht="20" customHeight="1"/>
    <row r="43866" ht="20" customHeight="1"/>
    <row r="43867" ht="20" customHeight="1"/>
    <row r="43868" ht="20" customHeight="1"/>
    <row r="43869" ht="20" customHeight="1"/>
    <row r="43870" ht="20" customHeight="1"/>
    <row r="43871" ht="20" customHeight="1"/>
    <row r="43872" ht="20" customHeight="1"/>
    <row r="43873" ht="20" customHeight="1"/>
    <row r="43874" ht="20" customHeight="1"/>
    <row r="43875" ht="20" customHeight="1"/>
    <row r="43876" ht="20" customHeight="1"/>
    <row r="43877" ht="20" customHeight="1"/>
    <row r="43878" ht="20" customHeight="1"/>
    <row r="43879" ht="20" customHeight="1"/>
    <row r="43880" ht="20" customHeight="1"/>
    <row r="43881" ht="20" customHeight="1"/>
    <row r="43882" ht="20" customHeight="1"/>
    <row r="43883" ht="20" customHeight="1"/>
    <row r="43884" ht="20" customHeight="1"/>
    <row r="43885" ht="20" customHeight="1"/>
    <row r="43886" ht="20" customHeight="1"/>
    <row r="43887" ht="20" customHeight="1"/>
    <row r="43888" ht="20" customHeight="1"/>
    <row r="43889" ht="20" customHeight="1"/>
    <row r="43890" ht="20" customHeight="1"/>
    <row r="43891" ht="20" customHeight="1"/>
    <row r="43892" ht="20" customHeight="1"/>
    <row r="43893" ht="20" customHeight="1"/>
    <row r="43894" ht="20" customHeight="1"/>
    <row r="43895" ht="20" customHeight="1"/>
    <row r="43896" ht="20" customHeight="1"/>
    <row r="43897" ht="20" customHeight="1"/>
    <row r="43898" ht="20" customHeight="1"/>
    <row r="43899" ht="20" customHeight="1"/>
    <row r="43900" ht="20" customHeight="1"/>
    <row r="43901" ht="20" customHeight="1"/>
    <row r="43902" ht="20" customHeight="1"/>
    <row r="43903" ht="20" customHeight="1"/>
    <row r="43904" ht="20" customHeight="1"/>
    <row r="43905" ht="20" customHeight="1"/>
    <row r="43906" ht="20" customHeight="1"/>
    <row r="43907" ht="20" customHeight="1"/>
    <row r="43908" ht="20" customHeight="1"/>
    <row r="43909" ht="20" customHeight="1"/>
    <row r="43910" ht="20" customHeight="1"/>
    <row r="43911" ht="20" customHeight="1"/>
    <row r="43912" ht="20" customHeight="1"/>
    <row r="43913" ht="20" customHeight="1"/>
    <row r="43914" ht="20" customHeight="1"/>
    <row r="43915" ht="20" customHeight="1"/>
    <row r="43916" ht="20" customHeight="1"/>
    <row r="43917" ht="20" customHeight="1"/>
    <row r="43918" ht="20" customHeight="1"/>
    <row r="43919" ht="20" customHeight="1"/>
    <row r="43920" ht="20" customHeight="1"/>
    <row r="43921" ht="20" customHeight="1"/>
    <row r="43922" ht="20" customHeight="1"/>
    <row r="43923" ht="20" customHeight="1"/>
    <row r="43924" ht="20" customHeight="1"/>
    <row r="43925" ht="20" customHeight="1"/>
    <row r="43926" ht="20" customHeight="1"/>
    <row r="43927" ht="20" customHeight="1"/>
    <row r="43928" ht="20" customHeight="1"/>
    <row r="43929" ht="20" customHeight="1"/>
    <row r="43930" ht="20" customHeight="1"/>
    <row r="43931" ht="20" customHeight="1"/>
    <row r="43932" ht="20" customHeight="1"/>
    <row r="43933" ht="20" customHeight="1"/>
    <row r="43934" ht="20" customHeight="1"/>
    <row r="43935" ht="20" customHeight="1"/>
    <row r="43936" ht="20" customHeight="1"/>
    <row r="43937" ht="20" customHeight="1"/>
    <row r="43938" ht="20" customHeight="1"/>
    <row r="43939" ht="20" customHeight="1"/>
    <row r="43940" ht="20" customHeight="1"/>
    <row r="43941" ht="20" customHeight="1"/>
    <row r="43942" ht="20" customHeight="1"/>
    <row r="43943" ht="20" customHeight="1"/>
    <row r="43944" ht="20" customHeight="1"/>
    <row r="43945" ht="20" customHeight="1"/>
    <row r="43946" ht="20" customHeight="1"/>
    <row r="43947" ht="20" customHeight="1"/>
    <row r="43948" ht="20" customHeight="1"/>
    <row r="43949" ht="20" customHeight="1"/>
    <row r="43950" ht="20" customHeight="1"/>
    <row r="43951" ht="20" customHeight="1"/>
    <row r="43952" ht="20" customHeight="1"/>
    <row r="43953" ht="20" customHeight="1"/>
    <row r="43954" ht="20" customHeight="1"/>
    <row r="43955" ht="20" customHeight="1"/>
    <row r="43956" ht="20" customHeight="1"/>
    <row r="43957" ht="20" customHeight="1"/>
    <row r="43958" ht="20" customHeight="1"/>
    <row r="43959" ht="20" customHeight="1"/>
    <row r="43960" ht="20" customHeight="1"/>
    <row r="43961" ht="20" customHeight="1"/>
    <row r="43962" ht="20" customHeight="1"/>
    <row r="43963" ht="20" customHeight="1"/>
    <row r="43964" ht="20" customHeight="1"/>
    <row r="43965" ht="20" customHeight="1"/>
    <row r="43966" ht="20" customHeight="1"/>
    <row r="43967" ht="20" customHeight="1"/>
    <row r="43968" ht="20" customHeight="1"/>
    <row r="43969" ht="20" customHeight="1"/>
    <row r="43970" ht="20" customHeight="1"/>
    <row r="43971" ht="20" customHeight="1"/>
    <row r="43972" ht="20" customHeight="1"/>
    <row r="43973" ht="20" customHeight="1"/>
    <row r="43974" ht="20" customHeight="1"/>
    <row r="43975" ht="20" customHeight="1"/>
    <row r="43976" ht="20" customHeight="1"/>
    <row r="43977" ht="20" customHeight="1"/>
    <row r="43978" ht="20" customHeight="1"/>
    <row r="43979" ht="20" customHeight="1"/>
    <row r="43980" ht="20" customHeight="1"/>
    <row r="43981" ht="20" customHeight="1"/>
    <row r="43982" ht="20" customHeight="1"/>
    <row r="43983" ht="20" customHeight="1"/>
    <row r="43984" ht="20" customHeight="1"/>
    <row r="43985" ht="20" customHeight="1"/>
    <row r="43986" ht="20" customHeight="1"/>
    <row r="43987" ht="20" customHeight="1"/>
    <row r="43988" ht="20" customHeight="1"/>
    <row r="43989" ht="20" customHeight="1"/>
    <row r="43990" ht="20" customHeight="1"/>
    <row r="43991" ht="20" customHeight="1"/>
    <row r="43992" ht="20" customHeight="1"/>
    <row r="43993" ht="20" customHeight="1"/>
    <row r="43994" ht="20" customHeight="1"/>
    <row r="43995" ht="20" customHeight="1"/>
    <row r="43996" ht="20" customHeight="1"/>
    <row r="43997" ht="20" customHeight="1"/>
    <row r="43998" ht="20" customHeight="1"/>
    <row r="43999" ht="20" customHeight="1"/>
    <row r="44000" ht="20" customHeight="1"/>
    <row r="44001" ht="20" customHeight="1"/>
    <row r="44002" ht="20" customHeight="1"/>
    <row r="44003" ht="20" customHeight="1"/>
    <row r="44004" ht="20" customHeight="1"/>
    <row r="44005" ht="20" customHeight="1"/>
    <row r="44006" ht="20" customHeight="1"/>
    <row r="44007" ht="20" customHeight="1"/>
    <row r="44008" ht="20" customHeight="1"/>
    <row r="44009" ht="20" customHeight="1"/>
    <row r="44010" ht="20" customHeight="1"/>
    <row r="44011" ht="20" customHeight="1"/>
    <row r="44012" ht="20" customHeight="1"/>
    <row r="44013" ht="20" customHeight="1"/>
    <row r="44014" ht="20" customHeight="1"/>
    <row r="44015" ht="20" customHeight="1"/>
    <row r="44016" ht="20" customHeight="1"/>
    <row r="44017" ht="20" customHeight="1"/>
    <row r="44018" ht="20" customHeight="1"/>
    <row r="44019" ht="20" customHeight="1"/>
    <row r="44020" ht="20" customHeight="1"/>
    <row r="44021" ht="20" customHeight="1"/>
    <row r="44022" ht="20" customHeight="1"/>
    <row r="44023" ht="20" customHeight="1"/>
    <row r="44024" ht="20" customHeight="1"/>
    <row r="44025" ht="20" customHeight="1"/>
    <row r="44026" ht="20" customHeight="1"/>
    <row r="44027" ht="20" customHeight="1"/>
    <row r="44028" ht="20" customHeight="1"/>
    <row r="44029" ht="20" customHeight="1"/>
    <row r="44030" ht="20" customHeight="1"/>
    <row r="44031" ht="20" customHeight="1"/>
    <row r="44032" ht="20" customHeight="1"/>
    <row r="44033" ht="20" customHeight="1"/>
    <row r="44034" ht="20" customHeight="1"/>
    <row r="44035" ht="20" customHeight="1"/>
    <row r="44036" ht="20" customHeight="1"/>
    <row r="44037" ht="20" customHeight="1"/>
    <row r="44038" ht="20" customHeight="1"/>
    <row r="44039" ht="20" customHeight="1"/>
    <row r="44040" ht="20" customHeight="1"/>
    <row r="44041" ht="20" customHeight="1"/>
    <row r="44042" ht="20" customHeight="1"/>
    <row r="44043" ht="20" customHeight="1"/>
    <row r="44044" ht="20" customHeight="1"/>
    <row r="44045" ht="20" customHeight="1"/>
    <row r="44046" ht="20" customHeight="1"/>
    <row r="44047" ht="20" customHeight="1"/>
    <row r="44048" ht="20" customHeight="1"/>
    <row r="44049" ht="20" customHeight="1"/>
    <row r="44050" ht="20" customHeight="1"/>
    <row r="44051" ht="20" customHeight="1"/>
    <row r="44052" ht="20" customHeight="1"/>
    <row r="44053" ht="20" customHeight="1"/>
    <row r="44054" ht="20" customHeight="1"/>
    <row r="44055" ht="20" customHeight="1"/>
    <row r="44056" ht="20" customHeight="1"/>
    <row r="44057" ht="20" customHeight="1"/>
    <row r="44058" ht="20" customHeight="1"/>
    <row r="44059" ht="20" customHeight="1"/>
    <row r="44060" ht="20" customHeight="1"/>
    <row r="44061" ht="20" customHeight="1"/>
    <row r="44062" ht="20" customHeight="1"/>
    <row r="44063" ht="20" customHeight="1"/>
    <row r="44064" ht="20" customHeight="1"/>
    <row r="44065" ht="20" customHeight="1"/>
    <row r="44066" ht="20" customHeight="1"/>
    <row r="44067" ht="20" customHeight="1"/>
    <row r="44068" ht="20" customHeight="1"/>
    <row r="44069" ht="20" customHeight="1"/>
    <row r="44070" ht="20" customHeight="1"/>
    <row r="44071" ht="20" customHeight="1"/>
    <row r="44072" ht="20" customHeight="1"/>
    <row r="44073" ht="20" customHeight="1"/>
    <row r="44074" ht="20" customHeight="1"/>
    <row r="44075" ht="20" customHeight="1"/>
    <row r="44076" ht="20" customHeight="1"/>
    <row r="44077" ht="20" customHeight="1"/>
    <row r="44078" ht="20" customHeight="1"/>
    <row r="44079" ht="20" customHeight="1"/>
    <row r="44080" ht="20" customHeight="1"/>
    <row r="44081" ht="20" customHeight="1"/>
    <row r="44082" ht="20" customHeight="1"/>
    <row r="44083" ht="20" customHeight="1"/>
    <row r="44084" ht="20" customHeight="1"/>
    <row r="44085" ht="20" customHeight="1"/>
    <row r="44086" ht="20" customHeight="1"/>
    <row r="44087" ht="20" customHeight="1"/>
    <row r="44088" ht="20" customHeight="1"/>
    <row r="44089" ht="20" customHeight="1"/>
    <row r="44090" ht="20" customHeight="1"/>
    <row r="44091" ht="20" customHeight="1"/>
    <row r="44092" ht="20" customHeight="1"/>
    <row r="44093" ht="20" customHeight="1"/>
    <row r="44094" ht="20" customHeight="1"/>
    <row r="44095" ht="20" customHeight="1"/>
    <row r="44096" ht="20" customHeight="1"/>
    <row r="44097" ht="20" customHeight="1"/>
    <row r="44098" ht="20" customHeight="1"/>
    <row r="44099" ht="20" customHeight="1"/>
    <row r="44100" ht="20" customHeight="1"/>
    <row r="44101" ht="20" customHeight="1"/>
    <row r="44102" ht="20" customHeight="1"/>
    <row r="44103" ht="20" customHeight="1"/>
    <row r="44104" ht="20" customHeight="1"/>
    <row r="44105" ht="20" customHeight="1"/>
    <row r="44106" ht="20" customHeight="1"/>
    <row r="44107" ht="20" customHeight="1"/>
    <row r="44108" ht="20" customHeight="1"/>
    <row r="44109" ht="20" customHeight="1"/>
    <row r="44110" ht="20" customHeight="1"/>
    <row r="44111" ht="20" customHeight="1"/>
    <row r="44112" ht="20" customHeight="1"/>
    <row r="44113" ht="20" customHeight="1"/>
    <row r="44114" ht="20" customHeight="1"/>
    <row r="44115" ht="20" customHeight="1"/>
    <row r="44116" ht="20" customHeight="1"/>
    <row r="44117" ht="20" customHeight="1"/>
    <row r="44118" ht="20" customHeight="1"/>
    <row r="44119" ht="20" customHeight="1"/>
    <row r="44120" ht="20" customHeight="1"/>
    <row r="44121" ht="20" customHeight="1"/>
    <row r="44122" ht="20" customHeight="1"/>
    <row r="44123" ht="20" customHeight="1"/>
    <row r="44124" ht="20" customHeight="1"/>
    <row r="44125" ht="20" customHeight="1"/>
    <row r="44126" ht="20" customHeight="1"/>
    <row r="44127" ht="20" customHeight="1"/>
    <row r="44128" ht="20" customHeight="1"/>
    <row r="44129" ht="20" customHeight="1"/>
    <row r="44130" ht="20" customHeight="1"/>
    <row r="44131" ht="20" customHeight="1"/>
    <row r="44132" ht="20" customHeight="1"/>
    <row r="44133" ht="20" customHeight="1"/>
    <row r="44134" ht="20" customHeight="1"/>
    <row r="44135" ht="20" customHeight="1"/>
    <row r="44136" ht="20" customHeight="1"/>
    <row r="44137" ht="20" customHeight="1"/>
    <row r="44138" ht="20" customHeight="1"/>
    <row r="44139" ht="20" customHeight="1"/>
    <row r="44140" ht="20" customHeight="1"/>
    <row r="44141" ht="20" customHeight="1"/>
    <row r="44142" ht="20" customHeight="1"/>
    <row r="44143" ht="20" customHeight="1"/>
    <row r="44144" ht="20" customHeight="1"/>
    <row r="44145" ht="20" customHeight="1"/>
    <row r="44146" ht="20" customHeight="1"/>
    <row r="44147" ht="20" customHeight="1"/>
    <row r="44148" ht="20" customHeight="1"/>
    <row r="44149" ht="20" customHeight="1"/>
    <row r="44150" ht="20" customHeight="1"/>
    <row r="44151" ht="20" customHeight="1"/>
    <row r="44152" ht="20" customHeight="1"/>
    <row r="44153" ht="20" customHeight="1"/>
    <row r="44154" ht="20" customHeight="1"/>
    <row r="44155" ht="20" customHeight="1"/>
    <row r="44156" ht="20" customHeight="1"/>
    <row r="44157" ht="20" customHeight="1"/>
    <row r="44158" ht="20" customHeight="1"/>
    <row r="44159" ht="20" customHeight="1"/>
    <row r="44160" ht="20" customHeight="1"/>
    <row r="44161" ht="20" customHeight="1"/>
    <row r="44162" ht="20" customHeight="1"/>
    <row r="44163" ht="20" customHeight="1"/>
    <row r="44164" ht="20" customHeight="1"/>
    <row r="44165" ht="20" customHeight="1"/>
    <row r="44166" ht="20" customHeight="1"/>
    <row r="44167" ht="20" customHeight="1"/>
    <row r="44168" ht="20" customHeight="1"/>
    <row r="44169" ht="20" customHeight="1"/>
    <row r="44170" ht="20" customHeight="1"/>
    <row r="44171" ht="20" customHeight="1"/>
    <row r="44172" ht="20" customHeight="1"/>
    <row r="44173" ht="20" customHeight="1"/>
    <row r="44174" ht="20" customHeight="1"/>
    <row r="44175" ht="20" customHeight="1"/>
    <row r="44176" ht="20" customHeight="1"/>
    <row r="44177" ht="20" customHeight="1"/>
    <row r="44178" ht="20" customHeight="1"/>
    <row r="44179" ht="20" customHeight="1"/>
    <row r="44180" ht="20" customHeight="1"/>
    <row r="44181" ht="20" customHeight="1"/>
    <row r="44182" ht="20" customHeight="1"/>
    <row r="44183" ht="20" customHeight="1"/>
    <row r="44184" ht="20" customHeight="1"/>
    <row r="44185" ht="20" customHeight="1"/>
    <row r="44186" ht="20" customHeight="1"/>
    <row r="44187" ht="20" customHeight="1"/>
    <row r="44188" ht="20" customHeight="1"/>
    <row r="44189" ht="20" customHeight="1"/>
    <row r="44190" ht="20" customHeight="1"/>
    <row r="44191" ht="20" customHeight="1"/>
    <row r="44192" ht="20" customHeight="1"/>
    <row r="44193" ht="20" customHeight="1"/>
    <row r="44194" ht="20" customHeight="1"/>
    <row r="44195" ht="20" customHeight="1"/>
    <row r="44196" ht="20" customHeight="1"/>
    <row r="44197" ht="20" customHeight="1"/>
    <row r="44198" ht="20" customHeight="1"/>
    <row r="44199" ht="20" customHeight="1"/>
    <row r="44200" ht="20" customHeight="1"/>
    <row r="44201" ht="20" customHeight="1"/>
    <row r="44202" ht="20" customHeight="1"/>
    <row r="44203" ht="20" customHeight="1"/>
    <row r="44204" ht="20" customHeight="1"/>
    <row r="44205" ht="20" customHeight="1"/>
    <row r="44206" ht="20" customHeight="1"/>
    <row r="44207" ht="20" customHeight="1"/>
    <row r="44208" ht="20" customHeight="1"/>
    <row r="44209" ht="20" customHeight="1"/>
    <row r="44210" ht="20" customHeight="1"/>
    <row r="44211" ht="20" customHeight="1"/>
    <row r="44212" ht="20" customHeight="1"/>
    <row r="44213" ht="20" customHeight="1"/>
    <row r="44214" ht="20" customHeight="1"/>
    <row r="44215" ht="20" customHeight="1"/>
    <row r="44216" ht="20" customHeight="1"/>
    <row r="44217" ht="20" customHeight="1"/>
    <row r="44218" ht="20" customHeight="1"/>
    <row r="44219" ht="20" customHeight="1"/>
    <row r="44220" ht="20" customHeight="1"/>
    <row r="44221" ht="20" customHeight="1"/>
    <row r="44222" ht="20" customHeight="1"/>
    <row r="44223" ht="20" customHeight="1"/>
    <row r="44224" ht="20" customHeight="1"/>
    <row r="44225" ht="20" customHeight="1"/>
    <row r="44226" ht="20" customHeight="1"/>
    <row r="44227" ht="20" customHeight="1"/>
    <row r="44228" ht="20" customHeight="1"/>
    <row r="44229" ht="20" customHeight="1"/>
    <row r="44230" ht="20" customHeight="1"/>
    <row r="44231" ht="20" customHeight="1"/>
    <row r="44232" ht="20" customHeight="1"/>
    <row r="44233" ht="20" customHeight="1"/>
    <row r="44234" ht="20" customHeight="1"/>
    <row r="44235" ht="20" customHeight="1"/>
    <row r="44236" ht="20" customHeight="1"/>
    <row r="44237" ht="20" customHeight="1"/>
    <row r="44238" ht="20" customHeight="1"/>
    <row r="44239" ht="20" customHeight="1"/>
    <row r="44240" ht="20" customHeight="1"/>
    <row r="44241" ht="20" customHeight="1"/>
    <row r="44242" ht="20" customHeight="1"/>
    <row r="44243" ht="20" customHeight="1"/>
    <row r="44244" ht="20" customHeight="1"/>
    <row r="44245" ht="20" customHeight="1"/>
    <row r="44246" ht="20" customHeight="1"/>
    <row r="44247" ht="20" customHeight="1"/>
    <row r="44248" ht="20" customHeight="1"/>
    <row r="44249" ht="20" customHeight="1"/>
    <row r="44250" ht="20" customHeight="1"/>
    <row r="44251" ht="20" customHeight="1"/>
    <row r="44252" ht="20" customHeight="1"/>
    <row r="44253" ht="20" customHeight="1"/>
    <row r="44254" ht="20" customHeight="1"/>
    <row r="44255" ht="20" customHeight="1"/>
    <row r="44256" ht="20" customHeight="1"/>
    <row r="44257" ht="20" customHeight="1"/>
    <row r="44258" ht="20" customHeight="1"/>
    <row r="44259" ht="20" customHeight="1"/>
    <row r="44260" ht="20" customHeight="1"/>
    <row r="44261" ht="20" customHeight="1"/>
    <row r="44262" ht="20" customHeight="1"/>
    <row r="44263" ht="20" customHeight="1"/>
    <row r="44264" ht="20" customHeight="1"/>
    <row r="44265" ht="20" customHeight="1"/>
    <row r="44266" ht="20" customHeight="1"/>
    <row r="44267" ht="20" customHeight="1"/>
    <row r="44268" ht="20" customHeight="1"/>
    <row r="44269" ht="20" customHeight="1"/>
    <row r="44270" ht="20" customHeight="1"/>
    <row r="44271" ht="20" customHeight="1"/>
    <row r="44272" ht="20" customHeight="1"/>
    <row r="44273" ht="20" customHeight="1"/>
    <row r="44274" ht="20" customHeight="1"/>
    <row r="44275" ht="20" customHeight="1"/>
    <row r="44276" ht="20" customHeight="1"/>
    <row r="44277" ht="20" customHeight="1"/>
    <row r="44278" ht="20" customHeight="1"/>
    <row r="44279" ht="20" customHeight="1"/>
    <row r="44280" ht="20" customHeight="1"/>
    <row r="44281" ht="20" customHeight="1"/>
    <row r="44282" ht="20" customHeight="1"/>
    <row r="44283" ht="20" customHeight="1"/>
    <row r="44284" ht="20" customHeight="1"/>
    <row r="44285" ht="20" customHeight="1"/>
    <row r="44286" ht="20" customHeight="1"/>
    <row r="44287" ht="20" customHeight="1"/>
    <row r="44288" ht="20" customHeight="1"/>
    <row r="44289" ht="20" customHeight="1"/>
    <row r="44290" ht="20" customHeight="1"/>
    <row r="44291" ht="20" customHeight="1"/>
    <row r="44292" ht="20" customHeight="1"/>
    <row r="44293" ht="20" customHeight="1"/>
    <row r="44294" ht="20" customHeight="1"/>
    <row r="44295" ht="20" customHeight="1"/>
    <row r="44296" ht="20" customHeight="1"/>
    <row r="44297" ht="20" customHeight="1"/>
    <row r="44298" ht="20" customHeight="1"/>
    <row r="44299" ht="20" customHeight="1"/>
    <row r="44300" ht="20" customHeight="1"/>
    <row r="44301" ht="20" customHeight="1"/>
    <row r="44302" ht="20" customHeight="1"/>
    <row r="44303" ht="20" customHeight="1"/>
    <row r="44304" ht="20" customHeight="1"/>
    <row r="44305" ht="20" customHeight="1"/>
    <row r="44306" ht="20" customHeight="1"/>
    <row r="44307" ht="20" customHeight="1"/>
    <row r="44308" ht="20" customHeight="1"/>
    <row r="44309" ht="20" customHeight="1"/>
    <row r="44310" ht="20" customHeight="1"/>
    <row r="44311" ht="20" customHeight="1"/>
    <row r="44312" ht="20" customHeight="1"/>
    <row r="44313" ht="20" customHeight="1"/>
    <row r="44314" ht="20" customHeight="1"/>
    <row r="44315" ht="20" customHeight="1"/>
    <row r="44316" ht="20" customHeight="1"/>
    <row r="44317" ht="20" customHeight="1"/>
    <row r="44318" ht="20" customHeight="1"/>
    <row r="44319" ht="20" customHeight="1"/>
    <row r="44320" ht="20" customHeight="1"/>
    <row r="44321" ht="20" customHeight="1"/>
    <row r="44322" ht="20" customHeight="1"/>
    <row r="44323" ht="20" customHeight="1"/>
    <row r="44324" ht="20" customHeight="1"/>
    <row r="44325" ht="20" customHeight="1"/>
    <row r="44326" ht="20" customHeight="1"/>
    <row r="44327" ht="20" customHeight="1"/>
    <row r="44328" ht="20" customHeight="1"/>
    <row r="44329" ht="20" customHeight="1"/>
    <row r="44330" ht="20" customHeight="1"/>
    <row r="44331" ht="20" customHeight="1"/>
    <row r="44332" ht="20" customHeight="1"/>
    <row r="44333" ht="20" customHeight="1"/>
    <row r="44334" ht="20" customHeight="1"/>
    <row r="44335" ht="20" customHeight="1"/>
    <row r="44336" ht="20" customHeight="1"/>
    <row r="44337" ht="20" customHeight="1"/>
    <row r="44338" ht="20" customHeight="1"/>
    <row r="44339" ht="20" customHeight="1"/>
    <row r="44340" ht="20" customHeight="1"/>
    <row r="44341" ht="20" customHeight="1"/>
    <row r="44342" ht="20" customHeight="1"/>
    <row r="44343" ht="20" customHeight="1"/>
    <row r="44344" ht="20" customHeight="1"/>
    <row r="44345" ht="20" customHeight="1"/>
    <row r="44346" ht="20" customHeight="1"/>
    <row r="44347" ht="20" customHeight="1"/>
    <row r="44348" ht="20" customHeight="1"/>
    <row r="44349" ht="20" customHeight="1"/>
    <row r="44350" ht="20" customHeight="1"/>
    <row r="44351" ht="20" customHeight="1"/>
    <row r="44352" ht="20" customHeight="1"/>
    <row r="44353" ht="20" customHeight="1"/>
    <row r="44354" ht="20" customHeight="1"/>
    <row r="44355" ht="20" customHeight="1"/>
    <row r="44356" ht="20" customHeight="1"/>
    <row r="44357" ht="20" customHeight="1"/>
    <row r="44358" ht="20" customHeight="1"/>
    <row r="44359" ht="20" customHeight="1"/>
    <row r="44360" ht="20" customHeight="1"/>
    <row r="44361" ht="20" customHeight="1"/>
    <row r="44362" ht="20" customHeight="1"/>
    <row r="44363" ht="20" customHeight="1"/>
    <row r="44364" ht="20" customHeight="1"/>
    <row r="44365" ht="20" customHeight="1"/>
    <row r="44366" ht="20" customHeight="1"/>
    <row r="44367" ht="20" customHeight="1"/>
    <row r="44368" ht="20" customHeight="1"/>
    <row r="44369" ht="20" customHeight="1"/>
    <row r="44370" ht="20" customHeight="1"/>
    <row r="44371" ht="20" customHeight="1"/>
    <row r="44372" ht="20" customHeight="1"/>
    <row r="44373" ht="20" customHeight="1"/>
    <row r="44374" ht="20" customHeight="1"/>
    <row r="44375" ht="20" customHeight="1"/>
    <row r="44376" ht="20" customHeight="1"/>
    <row r="44377" ht="20" customHeight="1"/>
    <row r="44378" ht="20" customHeight="1"/>
    <row r="44379" ht="20" customHeight="1"/>
    <row r="44380" ht="20" customHeight="1"/>
    <row r="44381" ht="20" customHeight="1"/>
    <row r="44382" ht="20" customHeight="1"/>
    <row r="44383" ht="20" customHeight="1"/>
    <row r="44384" ht="20" customHeight="1"/>
    <row r="44385" ht="20" customHeight="1"/>
    <row r="44386" ht="20" customHeight="1"/>
    <row r="44387" ht="20" customHeight="1"/>
    <row r="44388" ht="20" customHeight="1"/>
    <row r="44389" ht="20" customHeight="1"/>
    <row r="44390" ht="20" customHeight="1"/>
    <row r="44391" ht="20" customHeight="1"/>
    <row r="44392" ht="20" customHeight="1"/>
    <row r="44393" ht="20" customHeight="1"/>
    <row r="44394" ht="20" customHeight="1"/>
    <row r="44395" ht="20" customHeight="1"/>
    <row r="44396" ht="20" customHeight="1"/>
    <row r="44397" ht="20" customHeight="1"/>
    <row r="44398" ht="20" customHeight="1"/>
    <row r="44399" ht="20" customHeight="1"/>
    <row r="44400" ht="20" customHeight="1"/>
    <row r="44401" ht="20" customHeight="1"/>
    <row r="44402" ht="20" customHeight="1"/>
    <row r="44403" ht="20" customHeight="1"/>
    <row r="44404" ht="20" customHeight="1"/>
    <row r="44405" ht="20" customHeight="1"/>
    <row r="44406" ht="20" customHeight="1"/>
    <row r="44407" ht="20" customHeight="1"/>
    <row r="44408" ht="20" customHeight="1"/>
    <row r="44409" ht="20" customHeight="1"/>
    <row r="44410" ht="20" customHeight="1"/>
    <row r="44411" ht="20" customHeight="1"/>
    <row r="44412" ht="20" customHeight="1"/>
    <row r="44413" ht="20" customHeight="1"/>
    <row r="44414" ht="20" customHeight="1"/>
    <row r="44415" ht="20" customHeight="1"/>
    <row r="44416" ht="20" customHeight="1"/>
    <row r="44417" ht="20" customHeight="1"/>
    <row r="44418" ht="20" customHeight="1"/>
    <row r="44419" ht="20" customHeight="1"/>
    <row r="44420" ht="20" customHeight="1"/>
    <row r="44421" ht="20" customHeight="1"/>
    <row r="44422" ht="20" customHeight="1"/>
    <row r="44423" ht="20" customHeight="1"/>
    <row r="44424" ht="20" customHeight="1"/>
    <row r="44425" ht="20" customHeight="1"/>
    <row r="44426" ht="20" customHeight="1"/>
    <row r="44427" ht="20" customHeight="1"/>
    <row r="44428" ht="20" customHeight="1"/>
    <row r="44429" ht="20" customHeight="1"/>
    <row r="44430" ht="20" customHeight="1"/>
    <row r="44431" ht="20" customHeight="1"/>
    <row r="44432" ht="20" customHeight="1"/>
    <row r="44433" ht="20" customHeight="1"/>
    <row r="44434" ht="20" customHeight="1"/>
    <row r="44435" ht="20" customHeight="1"/>
    <row r="44436" ht="20" customHeight="1"/>
    <row r="44437" ht="20" customHeight="1"/>
    <row r="44438" ht="20" customHeight="1"/>
    <row r="44439" ht="20" customHeight="1"/>
    <row r="44440" ht="20" customHeight="1"/>
    <row r="44441" ht="20" customHeight="1"/>
    <row r="44442" ht="20" customHeight="1"/>
    <row r="44443" ht="20" customHeight="1"/>
    <row r="44444" ht="20" customHeight="1"/>
    <row r="44445" ht="20" customHeight="1"/>
    <row r="44446" ht="20" customHeight="1"/>
    <row r="44447" ht="20" customHeight="1"/>
    <row r="44448" ht="20" customHeight="1"/>
    <row r="44449" ht="20" customHeight="1"/>
    <row r="44450" ht="20" customHeight="1"/>
    <row r="44451" ht="20" customHeight="1"/>
    <row r="44452" ht="20" customHeight="1"/>
    <row r="44453" ht="20" customHeight="1"/>
    <row r="44454" ht="20" customHeight="1"/>
    <row r="44455" ht="20" customHeight="1"/>
    <row r="44456" ht="20" customHeight="1"/>
    <row r="44457" ht="20" customHeight="1"/>
    <row r="44458" ht="20" customHeight="1"/>
    <row r="44459" ht="20" customHeight="1"/>
    <row r="44460" ht="20" customHeight="1"/>
    <row r="44461" ht="20" customHeight="1"/>
    <row r="44462" ht="20" customHeight="1"/>
    <row r="44463" ht="20" customHeight="1"/>
    <row r="44464" ht="20" customHeight="1"/>
    <row r="44465" ht="20" customHeight="1"/>
    <row r="44466" ht="20" customHeight="1"/>
    <row r="44467" ht="20" customHeight="1"/>
    <row r="44468" ht="20" customHeight="1"/>
    <row r="44469" ht="20" customHeight="1"/>
    <row r="44470" ht="20" customHeight="1"/>
    <row r="44471" ht="20" customHeight="1"/>
    <row r="44472" ht="20" customHeight="1"/>
    <row r="44473" ht="20" customHeight="1"/>
    <row r="44474" ht="20" customHeight="1"/>
    <row r="44475" ht="20" customHeight="1"/>
    <row r="44476" ht="20" customHeight="1"/>
    <row r="44477" ht="20" customHeight="1"/>
    <row r="44478" ht="20" customHeight="1"/>
    <row r="44479" ht="20" customHeight="1"/>
    <row r="44480" ht="20" customHeight="1"/>
    <row r="44481" ht="20" customHeight="1"/>
    <row r="44482" ht="20" customHeight="1"/>
    <row r="44483" ht="20" customHeight="1"/>
    <row r="44484" ht="20" customHeight="1"/>
    <row r="44485" ht="20" customHeight="1"/>
    <row r="44486" ht="20" customHeight="1"/>
    <row r="44487" ht="20" customHeight="1"/>
    <row r="44488" ht="20" customHeight="1"/>
    <row r="44489" ht="20" customHeight="1"/>
    <row r="44490" ht="20" customHeight="1"/>
    <row r="44491" ht="20" customHeight="1"/>
    <row r="44492" ht="20" customHeight="1"/>
    <row r="44493" ht="20" customHeight="1"/>
    <row r="44494" ht="20" customHeight="1"/>
    <row r="44495" ht="20" customHeight="1"/>
    <row r="44496" ht="20" customHeight="1"/>
    <row r="44497" ht="20" customHeight="1"/>
    <row r="44498" ht="20" customHeight="1"/>
    <row r="44499" ht="20" customHeight="1"/>
    <row r="44500" ht="20" customHeight="1"/>
    <row r="44501" ht="20" customHeight="1"/>
    <row r="44502" ht="20" customHeight="1"/>
    <row r="44503" ht="20" customHeight="1"/>
    <row r="44504" ht="20" customHeight="1"/>
    <row r="44505" ht="20" customHeight="1"/>
    <row r="44506" ht="20" customHeight="1"/>
    <row r="44507" ht="20" customHeight="1"/>
    <row r="44508" ht="20" customHeight="1"/>
    <row r="44509" ht="20" customHeight="1"/>
    <row r="44510" ht="20" customHeight="1"/>
    <row r="44511" ht="20" customHeight="1"/>
    <row r="44512" ht="20" customHeight="1"/>
    <row r="44513" ht="20" customHeight="1"/>
    <row r="44514" ht="20" customHeight="1"/>
    <row r="44515" ht="20" customHeight="1"/>
    <row r="44516" ht="20" customHeight="1"/>
    <row r="44517" ht="20" customHeight="1"/>
    <row r="44518" ht="20" customHeight="1"/>
    <row r="44519" ht="20" customHeight="1"/>
    <row r="44520" ht="20" customHeight="1"/>
    <row r="44521" ht="20" customHeight="1"/>
    <row r="44522" ht="20" customHeight="1"/>
    <row r="44523" ht="20" customHeight="1"/>
    <row r="44524" ht="20" customHeight="1"/>
    <row r="44525" ht="20" customHeight="1"/>
    <row r="44526" ht="20" customHeight="1"/>
    <row r="44527" ht="20" customHeight="1"/>
    <row r="44528" ht="20" customHeight="1"/>
    <row r="44529" ht="20" customHeight="1"/>
    <row r="44530" ht="20" customHeight="1"/>
    <row r="44531" ht="20" customHeight="1"/>
    <row r="44532" ht="20" customHeight="1"/>
    <row r="44533" ht="20" customHeight="1"/>
    <row r="44534" ht="20" customHeight="1"/>
    <row r="44535" ht="20" customHeight="1"/>
    <row r="44536" ht="20" customHeight="1"/>
    <row r="44537" ht="20" customHeight="1"/>
    <row r="44538" ht="20" customHeight="1"/>
    <row r="44539" ht="20" customHeight="1"/>
    <row r="44540" ht="20" customHeight="1"/>
    <row r="44541" ht="20" customHeight="1"/>
    <row r="44542" ht="20" customHeight="1"/>
    <row r="44543" ht="20" customHeight="1"/>
    <row r="44544" ht="20" customHeight="1"/>
    <row r="44545" ht="20" customHeight="1"/>
    <row r="44546" ht="20" customHeight="1"/>
    <row r="44547" ht="20" customHeight="1"/>
    <row r="44548" ht="20" customHeight="1"/>
    <row r="44549" ht="20" customHeight="1"/>
    <row r="44550" ht="20" customHeight="1"/>
    <row r="44551" ht="20" customHeight="1"/>
    <row r="44552" ht="20" customHeight="1"/>
    <row r="44553" ht="20" customHeight="1"/>
    <row r="44554" ht="20" customHeight="1"/>
    <row r="44555" ht="20" customHeight="1"/>
    <row r="44556" ht="20" customHeight="1"/>
    <row r="44557" ht="20" customHeight="1"/>
    <row r="44558" ht="20" customHeight="1"/>
    <row r="44559" ht="20" customHeight="1"/>
    <row r="44560" ht="20" customHeight="1"/>
    <row r="44561" ht="20" customHeight="1"/>
    <row r="44562" ht="20" customHeight="1"/>
    <row r="44563" ht="20" customHeight="1"/>
    <row r="44564" ht="20" customHeight="1"/>
    <row r="44565" ht="20" customHeight="1"/>
    <row r="44566" ht="20" customHeight="1"/>
    <row r="44567" ht="20" customHeight="1"/>
    <row r="44568" ht="20" customHeight="1"/>
    <row r="44569" ht="20" customHeight="1"/>
    <row r="44570" ht="20" customHeight="1"/>
    <row r="44571" ht="20" customHeight="1"/>
    <row r="44572" ht="20" customHeight="1"/>
    <row r="44573" ht="20" customHeight="1"/>
    <row r="44574" ht="20" customHeight="1"/>
    <row r="44575" ht="20" customHeight="1"/>
    <row r="44576" ht="20" customHeight="1"/>
    <row r="44577" ht="20" customHeight="1"/>
    <row r="44578" ht="20" customHeight="1"/>
    <row r="44579" ht="20" customHeight="1"/>
    <row r="44580" ht="20" customHeight="1"/>
    <row r="44581" ht="20" customHeight="1"/>
    <row r="44582" ht="20" customHeight="1"/>
    <row r="44583" ht="20" customHeight="1"/>
    <row r="44584" ht="20" customHeight="1"/>
    <row r="44585" ht="20" customHeight="1"/>
    <row r="44586" ht="20" customHeight="1"/>
    <row r="44587" ht="20" customHeight="1"/>
    <row r="44588" ht="20" customHeight="1"/>
    <row r="44589" ht="20" customHeight="1"/>
    <row r="44590" ht="20" customHeight="1"/>
    <row r="44591" ht="20" customHeight="1"/>
    <row r="44592" ht="20" customHeight="1"/>
    <row r="44593" ht="20" customHeight="1"/>
    <row r="44594" ht="20" customHeight="1"/>
    <row r="44595" ht="20" customHeight="1"/>
    <row r="44596" ht="20" customHeight="1"/>
    <row r="44597" ht="20" customHeight="1"/>
    <row r="44598" ht="20" customHeight="1"/>
    <row r="44599" ht="20" customHeight="1"/>
    <row r="44600" ht="20" customHeight="1"/>
    <row r="44601" ht="20" customHeight="1"/>
    <row r="44602" ht="20" customHeight="1"/>
    <row r="44603" ht="20" customHeight="1"/>
    <row r="44604" ht="20" customHeight="1"/>
    <row r="44605" ht="20" customHeight="1"/>
    <row r="44606" ht="20" customHeight="1"/>
    <row r="44607" ht="20" customHeight="1"/>
    <row r="44608" ht="20" customHeight="1"/>
    <row r="44609" ht="20" customHeight="1"/>
    <row r="44610" ht="20" customHeight="1"/>
    <row r="44611" ht="20" customHeight="1"/>
    <row r="44612" ht="20" customHeight="1"/>
    <row r="44613" ht="20" customHeight="1"/>
    <row r="44614" ht="20" customHeight="1"/>
    <row r="44615" ht="20" customHeight="1"/>
    <row r="44616" ht="20" customHeight="1"/>
    <row r="44617" ht="20" customHeight="1"/>
    <row r="44618" ht="20" customHeight="1"/>
    <row r="44619" ht="20" customHeight="1"/>
    <row r="44620" ht="20" customHeight="1"/>
    <row r="44621" ht="20" customHeight="1"/>
    <row r="44622" ht="20" customHeight="1"/>
    <row r="44623" ht="20" customHeight="1"/>
    <row r="44624" ht="20" customHeight="1"/>
    <row r="44625" ht="20" customHeight="1"/>
    <row r="44626" ht="20" customHeight="1"/>
    <row r="44627" ht="20" customHeight="1"/>
    <row r="44628" ht="20" customHeight="1"/>
    <row r="44629" ht="20" customHeight="1"/>
    <row r="44630" ht="20" customHeight="1"/>
    <row r="44631" ht="20" customHeight="1"/>
    <row r="44632" ht="20" customHeight="1"/>
    <row r="44633" ht="20" customHeight="1"/>
    <row r="44634" ht="20" customHeight="1"/>
    <row r="44635" ht="20" customHeight="1"/>
    <row r="44636" ht="20" customHeight="1"/>
    <row r="44637" ht="20" customHeight="1"/>
    <row r="44638" ht="20" customHeight="1"/>
    <row r="44639" ht="20" customHeight="1"/>
    <row r="44640" ht="20" customHeight="1"/>
    <row r="44641" ht="20" customHeight="1"/>
    <row r="44642" ht="20" customHeight="1"/>
    <row r="44643" ht="20" customHeight="1"/>
    <row r="44644" ht="20" customHeight="1"/>
    <row r="44645" ht="20" customHeight="1"/>
    <row r="44646" ht="20" customHeight="1"/>
    <row r="44647" ht="20" customHeight="1"/>
    <row r="44648" ht="20" customHeight="1"/>
    <row r="44649" ht="20" customHeight="1"/>
    <row r="44650" ht="20" customHeight="1"/>
    <row r="44651" ht="20" customHeight="1"/>
    <row r="44652" ht="20" customHeight="1"/>
    <row r="44653" ht="20" customHeight="1"/>
    <row r="44654" ht="20" customHeight="1"/>
    <row r="44655" ht="20" customHeight="1"/>
    <row r="44656" ht="20" customHeight="1"/>
    <row r="44657" ht="20" customHeight="1"/>
    <row r="44658" ht="20" customHeight="1"/>
    <row r="44659" ht="20" customHeight="1"/>
    <row r="44660" ht="20" customHeight="1"/>
    <row r="44661" ht="20" customHeight="1"/>
    <row r="44662" ht="20" customHeight="1"/>
    <row r="44663" ht="20" customHeight="1"/>
    <row r="44664" ht="20" customHeight="1"/>
    <row r="44665" ht="20" customHeight="1"/>
    <row r="44666" ht="20" customHeight="1"/>
    <row r="44667" ht="20" customHeight="1"/>
    <row r="44668" ht="20" customHeight="1"/>
    <row r="44669" ht="20" customHeight="1"/>
    <row r="44670" ht="20" customHeight="1"/>
    <row r="44671" ht="20" customHeight="1"/>
    <row r="44672" ht="20" customHeight="1"/>
    <row r="44673" ht="20" customHeight="1"/>
    <row r="44674" ht="20" customHeight="1"/>
    <row r="44675" ht="20" customHeight="1"/>
    <row r="44676" ht="20" customHeight="1"/>
    <row r="44677" ht="20" customHeight="1"/>
    <row r="44678" ht="20" customHeight="1"/>
    <row r="44679" ht="20" customHeight="1"/>
    <row r="44680" ht="20" customHeight="1"/>
    <row r="44681" ht="20" customHeight="1"/>
    <row r="44682" ht="20" customHeight="1"/>
    <row r="44683" ht="20" customHeight="1"/>
    <row r="44684" ht="20" customHeight="1"/>
    <row r="44685" ht="20" customHeight="1"/>
    <row r="44686" ht="20" customHeight="1"/>
    <row r="44687" ht="20" customHeight="1"/>
    <row r="44688" ht="20" customHeight="1"/>
    <row r="44689" ht="20" customHeight="1"/>
    <row r="44690" ht="20" customHeight="1"/>
    <row r="44691" ht="20" customHeight="1"/>
    <row r="44692" ht="20" customHeight="1"/>
    <row r="44693" ht="20" customHeight="1"/>
    <row r="44694" ht="20" customHeight="1"/>
    <row r="44695" ht="20" customHeight="1"/>
    <row r="44696" ht="20" customHeight="1"/>
    <row r="44697" ht="20" customHeight="1"/>
    <row r="44698" ht="20" customHeight="1"/>
    <row r="44699" ht="20" customHeight="1"/>
    <row r="44700" ht="20" customHeight="1"/>
    <row r="44701" ht="20" customHeight="1"/>
    <row r="44702" ht="20" customHeight="1"/>
    <row r="44703" ht="20" customHeight="1"/>
    <row r="44704" ht="20" customHeight="1"/>
    <row r="44705" ht="20" customHeight="1"/>
    <row r="44706" ht="20" customHeight="1"/>
    <row r="44707" ht="20" customHeight="1"/>
    <row r="44708" ht="20" customHeight="1"/>
    <row r="44709" ht="20" customHeight="1"/>
    <row r="44710" ht="20" customHeight="1"/>
    <row r="44711" ht="20" customHeight="1"/>
    <row r="44712" ht="20" customHeight="1"/>
    <row r="44713" ht="20" customHeight="1"/>
    <row r="44714" ht="20" customHeight="1"/>
    <row r="44715" ht="20" customHeight="1"/>
    <row r="44716" ht="20" customHeight="1"/>
    <row r="44717" ht="20" customHeight="1"/>
    <row r="44718" ht="20" customHeight="1"/>
    <row r="44719" ht="20" customHeight="1"/>
    <row r="44720" ht="20" customHeight="1"/>
    <row r="44721" ht="20" customHeight="1"/>
    <row r="44722" ht="20" customHeight="1"/>
    <row r="44723" ht="20" customHeight="1"/>
    <row r="44724" ht="20" customHeight="1"/>
    <row r="44725" ht="20" customHeight="1"/>
    <row r="44726" ht="20" customHeight="1"/>
    <row r="44727" ht="20" customHeight="1"/>
    <row r="44728" ht="20" customHeight="1"/>
    <row r="44729" ht="20" customHeight="1"/>
    <row r="44730" ht="20" customHeight="1"/>
    <row r="44731" ht="20" customHeight="1"/>
    <row r="44732" ht="20" customHeight="1"/>
    <row r="44733" ht="20" customHeight="1"/>
    <row r="44734" ht="20" customHeight="1"/>
    <row r="44735" ht="20" customHeight="1"/>
    <row r="44736" ht="20" customHeight="1"/>
    <row r="44737" ht="20" customHeight="1"/>
    <row r="44738" ht="20" customHeight="1"/>
    <row r="44739" ht="20" customHeight="1"/>
    <row r="44740" ht="20" customHeight="1"/>
    <row r="44741" ht="20" customHeight="1"/>
    <row r="44742" ht="20" customHeight="1"/>
    <row r="44743" ht="20" customHeight="1"/>
    <row r="44744" ht="20" customHeight="1"/>
    <row r="44745" ht="20" customHeight="1"/>
    <row r="44746" ht="20" customHeight="1"/>
    <row r="44747" ht="20" customHeight="1"/>
    <row r="44748" ht="20" customHeight="1"/>
    <row r="44749" ht="20" customHeight="1"/>
    <row r="44750" ht="20" customHeight="1"/>
    <row r="44751" ht="20" customHeight="1"/>
    <row r="44752" ht="20" customHeight="1"/>
    <row r="44753" ht="20" customHeight="1"/>
    <row r="44754" ht="20" customHeight="1"/>
    <row r="44755" ht="20" customHeight="1"/>
    <row r="44756" ht="20" customHeight="1"/>
    <row r="44757" ht="20" customHeight="1"/>
    <row r="44758" ht="20" customHeight="1"/>
    <row r="44759" ht="20" customHeight="1"/>
    <row r="44760" ht="20" customHeight="1"/>
    <row r="44761" ht="20" customHeight="1"/>
    <row r="44762" ht="20" customHeight="1"/>
    <row r="44763" ht="20" customHeight="1"/>
    <row r="44764" ht="20" customHeight="1"/>
    <row r="44765" ht="20" customHeight="1"/>
    <row r="44766" ht="20" customHeight="1"/>
    <row r="44767" ht="20" customHeight="1"/>
    <row r="44768" ht="20" customHeight="1"/>
    <row r="44769" ht="20" customHeight="1"/>
    <row r="44770" ht="20" customHeight="1"/>
    <row r="44771" ht="20" customHeight="1"/>
    <row r="44772" ht="20" customHeight="1"/>
    <row r="44773" ht="20" customHeight="1"/>
    <row r="44774" ht="20" customHeight="1"/>
    <row r="44775" ht="20" customHeight="1"/>
    <row r="44776" ht="20" customHeight="1"/>
    <row r="44777" ht="20" customHeight="1"/>
    <row r="44778" ht="20" customHeight="1"/>
    <row r="44779" ht="20" customHeight="1"/>
    <row r="44780" ht="20" customHeight="1"/>
    <row r="44781" ht="20" customHeight="1"/>
    <row r="44782" ht="20" customHeight="1"/>
    <row r="44783" ht="20" customHeight="1"/>
    <row r="44784" ht="20" customHeight="1"/>
    <row r="44785" ht="20" customHeight="1"/>
    <row r="44786" ht="20" customHeight="1"/>
    <row r="44787" ht="20" customHeight="1"/>
    <row r="44788" ht="20" customHeight="1"/>
    <row r="44789" ht="20" customHeight="1"/>
    <row r="44790" ht="20" customHeight="1"/>
    <row r="44791" ht="20" customHeight="1"/>
    <row r="44792" ht="20" customHeight="1"/>
    <row r="44793" ht="20" customHeight="1"/>
    <row r="44794" ht="20" customHeight="1"/>
    <row r="44795" ht="20" customHeight="1"/>
    <row r="44796" ht="20" customHeight="1"/>
    <row r="44797" ht="20" customHeight="1"/>
    <row r="44798" ht="20" customHeight="1"/>
    <row r="44799" ht="20" customHeight="1"/>
    <row r="44800" ht="20" customHeight="1"/>
    <row r="44801" ht="20" customHeight="1"/>
    <row r="44802" ht="20" customHeight="1"/>
    <row r="44803" ht="20" customHeight="1"/>
    <row r="44804" ht="20" customHeight="1"/>
    <row r="44805" ht="20" customHeight="1"/>
    <row r="44806" ht="20" customHeight="1"/>
    <row r="44807" ht="20" customHeight="1"/>
    <row r="44808" ht="20" customHeight="1"/>
    <row r="44809" ht="20" customHeight="1"/>
    <row r="44810" ht="20" customHeight="1"/>
    <row r="44811" ht="20" customHeight="1"/>
    <row r="44812" ht="20" customHeight="1"/>
    <row r="44813" ht="20" customHeight="1"/>
    <row r="44814" ht="20" customHeight="1"/>
    <row r="44815" ht="20" customHeight="1"/>
    <row r="44816" ht="20" customHeight="1"/>
    <row r="44817" ht="20" customHeight="1"/>
    <row r="44818" ht="20" customHeight="1"/>
    <row r="44819" ht="20" customHeight="1"/>
    <row r="44820" ht="20" customHeight="1"/>
    <row r="44821" ht="20" customHeight="1"/>
    <row r="44822" ht="20" customHeight="1"/>
    <row r="44823" ht="20" customHeight="1"/>
    <row r="44824" ht="20" customHeight="1"/>
    <row r="44825" ht="20" customHeight="1"/>
    <row r="44826" ht="20" customHeight="1"/>
    <row r="44827" ht="20" customHeight="1"/>
    <row r="44828" ht="20" customHeight="1"/>
    <row r="44829" ht="20" customHeight="1"/>
    <row r="44830" ht="20" customHeight="1"/>
    <row r="44831" ht="20" customHeight="1"/>
    <row r="44832" ht="20" customHeight="1"/>
    <row r="44833" ht="20" customHeight="1"/>
    <row r="44834" ht="20" customHeight="1"/>
    <row r="44835" ht="20" customHeight="1"/>
    <row r="44836" ht="20" customHeight="1"/>
    <row r="44837" ht="20" customHeight="1"/>
    <row r="44838" ht="20" customHeight="1"/>
    <row r="44839" ht="20" customHeight="1"/>
    <row r="44840" ht="20" customHeight="1"/>
    <row r="44841" ht="20" customHeight="1"/>
    <row r="44842" ht="20" customHeight="1"/>
    <row r="44843" ht="20" customHeight="1"/>
    <row r="44844" ht="20" customHeight="1"/>
    <row r="44845" ht="20" customHeight="1"/>
    <row r="44846" ht="20" customHeight="1"/>
    <row r="44847" ht="20" customHeight="1"/>
    <row r="44848" ht="20" customHeight="1"/>
    <row r="44849" ht="20" customHeight="1"/>
    <row r="44850" ht="20" customHeight="1"/>
    <row r="44851" ht="20" customHeight="1"/>
    <row r="44852" ht="20" customHeight="1"/>
    <row r="44853" ht="20" customHeight="1"/>
    <row r="44854" ht="20" customHeight="1"/>
    <row r="44855" ht="20" customHeight="1"/>
    <row r="44856" ht="20" customHeight="1"/>
    <row r="44857" ht="20" customHeight="1"/>
    <row r="44858" ht="20" customHeight="1"/>
    <row r="44859" ht="20" customHeight="1"/>
    <row r="44860" ht="20" customHeight="1"/>
    <row r="44861" ht="20" customHeight="1"/>
    <row r="44862" ht="20" customHeight="1"/>
    <row r="44863" ht="20" customHeight="1"/>
    <row r="44864" ht="20" customHeight="1"/>
    <row r="44865" ht="20" customHeight="1"/>
    <row r="44866" ht="20" customHeight="1"/>
    <row r="44867" ht="20" customHeight="1"/>
    <row r="44868" ht="20" customHeight="1"/>
    <row r="44869" ht="20" customHeight="1"/>
    <row r="44870" ht="20" customHeight="1"/>
    <row r="44871" ht="20" customHeight="1"/>
    <row r="44872" ht="20" customHeight="1"/>
    <row r="44873" ht="20" customHeight="1"/>
    <row r="44874" ht="20" customHeight="1"/>
    <row r="44875" ht="20" customHeight="1"/>
    <row r="44876" ht="20" customHeight="1"/>
    <row r="44877" ht="20" customHeight="1"/>
    <row r="44878" ht="20" customHeight="1"/>
    <row r="44879" ht="20" customHeight="1"/>
    <row r="44880" ht="20" customHeight="1"/>
    <row r="44881" ht="20" customHeight="1"/>
    <row r="44882" ht="20" customHeight="1"/>
    <row r="44883" ht="20" customHeight="1"/>
    <row r="44884" ht="20" customHeight="1"/>
    <row r="44885" ht="20" customHeight="1"/>
    <row r="44886" ht="20" customHeight="1"/>
    <row r="44887" ht="20" customHeight="1"/>
    <row r="44888" ht="20" customHeight="1"/>
    <row r="44889" ht="20" customHeight="1"/>
    <row r="44890" ht="20" customHeight="1"/>
    <row r="44891" ht="20" customHeight="1"/>
    <row r="44892" ht="20" customHeight="1"/>
    <row r="44893" ht="20" customHeight="1"/>
    <row r="44894" ht="20" customHeight="1"/>
    <row r="44895" ht="20" customHeight="1"/>
    <row r="44896" ht="20" customHeight="1"/>
    <row r="44897" ht="20" customHeight="1"/>
    <row r="44898" ht="20" customHeight="1"/>
    <row r="44899" ht="20" customHeight="1"/>
    <row r="44900" ht="20" customHeight="1"/>
    <row r="44901" ht="20" customHeight="1"/>
    <row r="44902" ht="20" customHeight="1"/>
    <row r="44903" ht="20" customHeight="1"/>
    <row r="44904" ht="20" customHeight="1"/>
    <row r="44905" ht="20" customHeight="1"/>
    <row r="44906" ht="20" customHeight="1"/>
    <row r="44907" ht="20" customHeight="1"/>
    <row r="44908" ht="20" customHeight="1"/>
    <row r="44909" ht="20" customHeight="1"/>
    <row r="44910" ht="20" customHeight="1"/>
    <row r="44911" ht="20" customHeight="1"/>
    <row r="44912" ht="20" customHeight="1"/>
    <row r="44913" ht="20" customHeight="1"/>
    <row r="44914" ht="20" customHeight="1"/>
    <row r="44915" ht="20" customHeight="1"/>
    <row r="44916" ht="20" customHeight="1"/>
    <row r="44917" ht="20" customHeight="1"/>
    <row r="44918" ht="20" customHeight="1"/>
    <row r="44919" ht="20" customHeight="1"/>
    <row r="44920" ht="20" customHeight="1"/>
    <row r="44921" ht="20" customHeight="1"/>
    <row r="44922" ht="20" customHeight="1"/>
    <row r="44923" ht="20" customHeight="1"/>
    <row r="44924" ht="20" customHeight="1"/>
    <row r="44925" ht="20" customHeight="1"/>
    <row r="44926" ht="20" customHeight="1"/>
    <row r="44927" ht="20" customHeight="1"/>
    <row r="44928" ht="20" customHeight="1"/>
    <row r="44929" ht="20" customHeight="1"/>
    <row r="44930" ht="20" customHeight="1"/>
    <row r="44931" ht="20" customHeight="1"/>
    <row r="44932" ht="20" customHeight="1"/>
    <row r="44933" ht="20" customHeight="1"/>
    <row r="44934" ht="20" customHeight="1"/>
    <row r="44935" ht="20" customHeight="1"/>
    <row r="44936" ht="20" customHeight="1"/>
    <row r="44937" ht="20" customHeight="1"/>
    <row r="44938" ht="20" customHeight="1"/>
    <row r="44939" ht="20" customHeight="1"/>
    <row r="44940" ht="20" customHeight="1"/>
    <row r="44941" ht="20" customHeight="1"/>
    <row r="44942" ht="20" customHeight="1"/>
    <row r="44943" ht="20" customHeight="1"/>
    <row r="44944" ht="20" customHeight="1"/>
    <row r="44945" ht="20" customHeight="1"/>
    <row r="44946" ht="20" customHeight="1"/>
    <row r="44947" ht="20" customHeight="1"/>
    <row r="44948" ht="20" customHeight="1"/>
    <row r="44949" ht="20" customHeight="1"/>
    <row r="44950" ht="20" customHeight="1"/>
    <row r="44951" ht="20" customHeight="1"/>
    <row r="44952" ht="20" customHeight="1"/>
    <row r="44953" ht="20" customHeight="1"/>
    <row r="44954" ht="20" customHeight="1"/>
    <row r="44955" ht="20" customHeight="1"/>
    <row r="44956" ht="20" customHeight="1"/>
    <row r="44957" ht="20" customHeight="1"/>
    <row r="44958" ht="20" customHeight="1"/>
    <row r="44959" ht="20" customHeight="1"/>
    <row r="44960" ht="20" customHeight="1"/>
    <row r="44961" ht="20" customHeight="1"/>
    <row r="44962" ht="20" customHeight="1"/>
    <row r="44963" ht="20" customHeight="1"/>
    <row r="44964" ht="20" customHeight="1"/>
    <row r="44965" ht="20" customHeight="1"/>
    <row r="44966" ht="20" customHeight="1"/>
    <row r="44967" ht="20" customHeight="1"/>
    <row r="44968" ht="20" customHeight="1"/>
    <row r="44969" ht="20" customHeight="1"/>
    <row r="44970" ht="20" customHeight="1"/>
    <row r="44971" ht="20" customHeight="1"/>
    <row r="44972" ht="20" customHeight="1"/>
    <row r="44973" ht="20" customHeight="1"/>
    <row r="44974" ht="20" customHeight="1"/>
    <row r="44975" ht="20" customHeight="1"/>
    <row r="44976" ht="20" customHeight="1"/>
    <row r="44977" ht="20" customHeight="1"/>
    <row r="44978" ht="20" customHeight="1"/>
    <row r="44979" ht="20" customHeight="1"/>
    <row r="44980" ht="20" customHeight="1"/>
    <row r="44981" ht="20" customHeight="1"/>
    <row r="44982" ht="20" customHeight="1"/>
    <row r="44983" ht="20" customHeight="1"/>
    <row r="44984" ht="20" customHeight="1"/>
    <row r="44985" ht="20" customHeight="1"/>
    <row r="44986" ht="20" customHeight="1"/>
    <row r="44987" ht="20" customHeight="1"/>
    <row r="44988" ht="20" customHeight="1"/>
    <row r="44989" ht="20" customHeight="1"/>
    <row r="44990" ht="20" customHeight="1"/>
    <row r="44991" ht="20" customHeight="1"/>
    <row r="44992" ht="20" customHeight="1"/>
    <row r="44993" ht="20" customHeight="1"/>
    <row r="44994" ht="20" customHeight="1"/>
    <row r="44995" ht="20" customHeight="1"/>
    <row r="44996" ht="20" customHeight="1"/>
    <row r="44997" ht="20" customHeight="1"/>
    <row r="44998" ht="20" customHeight="1"/>
    <row r="44999" ht="20" customHeight="1"/>
    <row r="45000" ht="20" customHeight="1"/>
    <row r="45001" ht="20" customHeight="1"/>
    <row r="45002" ht="20" customHeight="1"/>
    <row r="45003" ht="20" customHeight="1"/>
    <row r="45004" ht="20" customHeight="1"/>
    <row r="45005" ht="20" customHeight="1"/>
    <row r="45006" ht="20" customHeight="1"/>
    <row r="45007" ht="20" customHeight="1"/>
    <row r="45008" ht="20" customHeight="1"/>
    <row r="45009" ht="20" customHeight="1"/>
    <row r="45010" ht="20" customHeight="1"/>
    <row r="45011" ht="20" customHeight="1"/>
    <row r="45012" ht="20" customHeight="1"/>
    <row r="45013" ht="20" customHeight="1"/>
    <row r="45014" ht="20" customHeight="1"/>
    <row r="45015" ht="20" customHeight="1"/>
    <row r="45016" ht="20" customHeight="1"/>
    <row r="45017" ht="20" customHeight="1"/>
    <row r="45018" ht="20" customHeight="1"/>
    <row r="45019" ht="20" customHeight="1"/>
    <row r="45020" ht="20" customHeight="1"/>
    <row r="45021" ht="20" customHeight="1"/>
    <row r="45022" ht="20" customHeight="1"/>
    <row r="45023" ht="20" customHeight="1"/>
    <row r="45024" ht="20" customHeight="1"/>
    <row r="45025" ht="20" customHeight="1"/>
    <row r="45026" ht="20" customHeight="1"/>
    <row r="45027" ht="20" customHeight="1"/>
    <row r="45028" ht="20" customHeight="1"/>
    <row r="45029" ht="20" customHeight="1"/>
    <row r="45030" ht="20" customHeight="1"/>
    <row r="45031" ht="20" customHeight="1"/>
    <row r="45032" ht="20" customHeight="1"/>
    <row r="45033" ht="20" customHeight="1"/>
    <row r="45034" ht="20" customHeight="1"/>
    <row r="45035" ht="20" customHeight="1"/>
    <row r="45036" ht="20" customHeight="1"/>
    <row r="45037" ht="20" customHeight="1"/>
    <row r="45038" ht="20" customHeight="1"/>
    <row r="45039" ht="20" customHeight="1"/>
    <row r="45040" ht="20" customHeight="1"/>
    <row r="45041" ht="20" customHeight="1"/>
    <row r="45042" ht="20" customHeight="1"/>
    <row r="45043" ht="20" customHeight="1"/>
    <row r="45044" ht="20" customHeight="1"/>
    <row r="45045" ht="20" customHeight="1"/>
    <row r="45046" ht="20" customHeight="1"/>
    <row r="45047" ht="20" customHeight="1"/>
    <row r="45048" ht="20" customHeight="1"/>
    <row r="45049" ht="20" customHeight="1"/>
    <row r="45050" ht="20" customHeight="1"/>
    <row r="45051" ht="20" customHeight="1"/>
    <row r="45052" ht="20" customHeight="1"/>
    <row r="45053" ht="20" customHeight="1"/>
    <row r="45054" ht="20" customHeight="1"/>
    <row r="45055" ht="20" customHeight="1"/>
    <row r="45056" ht="20" customHeight="1"/>
    <row r="45057" ht="20" customHeight="1"/>
    <row r="45058" ht="20" customHeight="1"/>
    <row r="45059" ht="20" customHeight="1"/>
    <row r="45060" ht="20" customHeight="1"/>
    <row r="45061" ht="20" customHeight="1"/>
    <row r="45062" ht="20" customHeight="1"/>
    <row r="45063" ht="20" customHeight="1"/>
    <row r="45064" ht="20" customHeight="1"/>
    <row r="45065" ht="20" customHeight="1"/>
    <row r="45066" ht="20" customHeight="1"/>
    <row r="45067" ht="20" customHeight="1"/>
    <row r="45068" ht="20" customHeight="1"/>
    <row r="45069" ht="20" customHeight="1"/>
    <row r="45070" ht="20" customHeight="1"/>
    <row r="45071" ht="20" customHeight="1"/>
    <row r="45072" ht="20" customHeight="1"/>
    <row r="45073" ht="20" customHeight="1"/>
    <row r="45074" ht="20" customHeight="1"/>
    <row r="45075" ht="20" customHeight="1"/>
    <row r="45076" ht="20" customHeight="1"/>
    <row r="45077" ht="20" customHeight="1"/>
    <row r="45078" ht="20" customHeight="1"/>
    <row r="45079" ht="20" customHeight="1"/>
    <row r="45080" ht="20" customHeight="1"/>
    <row r="45081" ht="20" customHeight="1"/>
    <row r="45082" ht="20" customHeight="1"/>
    <row r="45083" ht="20" customHeight="1"/>
    <row r="45084" ht="20" customHeight="1"/>
    <row r="45085" ht="20" customHeight="1"/>
    <row r="45086" ht="20" customHeight="1"/>
    <row r="45087" ht="20" customHeight="1"/>
    <row r="45088" ht="20" customHeight="1"/>
    <row r="45089" ht="20" customHeight="1"/>
    <row r="45090" ht="20" customHeight="1"/>
    <row r="45091" ht="20" customHeight="1"/>
    <row r="45092" ht="20" customHeight="1"/>
    <row r="45093" ht="20" customHeight="1"/>
    <row r="45094" ht="20" customHeight="1"/>
    <row r="45095" ht="20" customHeight="1"/>
    <row r="45096" ht="20" customHeight="1"/>
    <row r="45097" ht="20" customHeight="1"/>
    <row r="45098" ht="20" customHeight="1"/>
    <row r="45099" ht="20" customHeight="1"/>
    <row r="45100" ht="20" customHeight="1"/>
    <row r="45101" ht="20" customHeight="1"/>
    <row r="45102" ht="20" customHeight="1"/>
    <row r="45103" ht="20" customHeight="1"/>
    <row r="45104" ht="20" customHeight="1"/>
    <row r="45105" ht="20" customHeight="1"/>
    <row r="45106" ht="20" customHeight="1"/>
    <row r="45107" ht="20" customHeight="1"/>
    <row r="45108" ht="20" customHeight="1"/>
    <row r="45109" ht="20" customHeight="1"/>
    <row r="45110" ht="20" customHeight="1"/>
    <row r="45111" ht="20" customHeight="1"/>
    <row r="45112" ht="20" customHeight="1"/>
    <row r="45113" ht="20" customHeight="1"/>
    <row r="45114" ht="20" customHeight="1"/>
    <row r="45115" ht="20" customHeight="1"/>
    <row r="45116" ht="20" customHeight="1"/>
    <row r="45117" ht="20" customHeight="1"/>
    <row r="45118" ht="20" customHeight="1"/>
    <row r="45119" ht="20" customHeight="1"/>
    <row r="45120" ht="20" customHeight="1"/>
    <row r="45121" ht="20" customHeight="1"/>
    <row r="45122" ht="20" customHeight="1"/>
    <row r="45123" ht="20" customHeight="1"/>
    <row r="45124" ht="20" customHeight="1"/>
    <row r="45125" ht="20" customHeight="1"/>
    <row r="45126" ht="20" customHeight="1"/>
    <row r="45127" ht="20" customHeight="1"/>
    <row r="45128" ht="20" customHeight="1"/>
    <row r="45129" ht="20" customHeight="1"/>
    <row r="45130" ht="20" customHeight="1"/>
    <row r="45131" ht="20" customHeight="1"/>
    <row r="45132" ht="20" customHeight="1"/>
    <row r="45133" ht="20" customHeight="1"/>
    <row r="45134" ht="20" customHeight="1"/>
    <row r="45135" ht="20" customHeight="1"/>
    <row r="45136" ht="20" customHeight="1"/>
    <row r="45137" ht="20" customHeight="1"/>
    <row r="45138" ht="20" customHeight="1"/>
    <row r="45139" ht="20" customHeight="1"/>
    <row r="45140" ht="20" customHeight="1"/>
    <row r="45141" ht="20" customHeight="1"/>
    <row r="45142" ht="20" customHeight="1"/>
    <row r="45143" ht="20" customHeight="1"/>
    <row r="45144" ht="20" customHeight="1"/>
    <row r="45145" ht="20" customHeight="1"/>
    <row r="45146" ht="20" customHeight="1"/>
    <row r="45147" ht="20" customHeight="1"/>
    <row r="45148" ht="20" customHeight="1"/>
    <row r="45149" ht="20" customHeight="1"/>
    <row r="45150" ht="20" customHeight="1"/>
    <row r="45151" ht="20" customHeight="1"/>
    <row r="45152" ht="20" customHeight="1"/>
    <row r="45153" ht="20" customHeight="1"/>
    <row r="45154" ht="20" customHeight="1"/>
    <row r="45155" ht="20" customHeight="1"/>
    <row r="45156" ht="20" customHeight="1"/>
    <row r="45157" ht="20" customHeight="1"/>
    <row r="45158" ht="20" customHeight="1"/>
    <row r="45159" ht="20" customHeight="1"/>
    <row r="45160" ht="20" customHeight="1"/>
    <row r="45161" ht="20" customHeight="1"/>
    <row r="45162" ht="20" customHeight="1"/>
    <row r="45163" ht="20" customHeight="1"/>
    <row r="45164" ht="20" customHeight="1"/>
    <row r="45165" ht="20" customHeight="1"/>
    <row r="45166" ht="20" customHeight="1"/>
    <row r="45167" ht="20" customHeight="1"/>
    <row r="45168" ht="20" customHeight="1"/>
    <row r="45169" ht="20" customHeight="1"/>
    <row r="45170" ht="20" customHeight="1"/>
    <row r="45171" ht="20" customHeight="1"/>
    <row r="45172" ht="20" customHeight="1"/>
    <row r="45173" ht="20" customHeight="1"/>
    <row r="45174" ht="20" customHeight="1"/>
    <row r="45175" ht="20" customHeight="1"/>
    <row r="45176" ht="20" customHeight="1"/>
    <row r="45177" ht="20" customHeight="1"/>
    <row r="45178" ht="20" customHeight="1"/>
    <row r="45179" ht="20" customHeight="1"/>
    <row r="45180" ht="20" customHeight="1"/>
    <row r="45181" ht="20" customHeight="1"/>
    <row r="45182" ht="20" customHeight="1"/>
    <row r="45183" ht="20" customHeight="1"/>
    <row r="45184" ht="20" customHeight="1"/>
    <row r="45185" ht="20" customHeight="1"/>
    <row r="45186" ht="20" customHeight="1"/>
    <row r="45187" ht="20" customHeight="1"/>
    <row r="45188" ht="20" customHeight="1"/>
    <row r="45189" ht="20" customHeight="1"/>
    <row r="45190" ht="20" customHeight="1"/>
    <row r="45191" ht="20" customHeight="1"/>
    <row r="45192" ht="20" customHeight="1"/>
    <row r="45193" ht="20" customHeight="1"/>
    <row r="45194" ht="20" customHeight="1"/>
    <row r="45195" ht="20" customHeight="1"/>
    <row r="45196" ht="20" customHeight="1"/>
    <row r="45197" ht="20" customHeight="1"/>
    <row r="45198" ht="20" customHeight="1"/>
    <row r="45199" ht="20" customHeight="1"/>
    <row r="45200" ht="20" customHeight="1"/>
    <row r="45201" ht="20" customHeight="1"/>
    <row r="45202" ht="20" customHeight="1"/>
    <row r="45203" ht="20" customHeight="1"/>
    <row r="45204" ht="20" customHeight="1"/>
    <row r="45205" ht="20" customHeight="1"/>
    <row r="45206" ht="20" customHeight="1"/>
    <row r="45207" ht="20" customHeight="1"/>
    <row r="45208" ht="20" customHeight="1"/>
    <row r="45209" ht="20" customHeight="1"/>
    <row r="45210" ht="20" customHeight="1"/>
    <row r="45211" ht="20" customHeight="1"/>
    <row r="45212" ht="20" customHeight="1"/>
    <row r="45213" ht="20" customHeight="1"/>
    <row r="45214" ht="20" customHeight="1"/>
    <row r="45215" ht="20" customHeight="1"/>
    <row r="45216" ht="20" customHeight="1"/>
    <row r="45217" ht="20" customHeight="1"/>
    <row r="45218" ht="20" customHeight="1"/>
    <row r="45219" ht="20" customHeight="1"/>
    <row r="45220" ht="20" customHeight="1"/>
    <row r="45221" ht="20" customHeight="1"/>
    <row r="45222" ht="20" customHeight="1"/>
    <row r="45223" ht="20" customHeight="1"/>
    <row r="45224" ht="20" customHeight="1"/>
    <row r="45225" ht="20" customHeight="1"/>
    <row r="45226" ht="20" customHeight="1"/>
    <row r="45227" ht="20" customHeight="1"/>
    <row r="45228" ht="20" customHeight="1"/>
    <row r="45229" ht="20" customHeight="1"/>
    <row r="45230" ht="20" customHeight="1"/>
    <row r="45231" ht="20" customHeight="1"/>
    <row r="45232" ht="20" customHeight="1"/>
    <row r="45233" ht="20" customHeight="1"/>
    <row r="45234" ht="20" customHeight="1"/>
    <row r="45235" ht="20" customHeight="1"/>
    <row r="45236" ht="20" customHeight="1"/>
    <row r="45237" ht="20" customHeight="1"/>
    <row r="45238" ht="20" customHeight="1"/>
    <row r="45239" ht="20" customHeight="1"/>
    <row r="45240" ht="20" customHeight="1"/>
    <row r="45241" ht="20" customHeight="1"/>
    <row r="45242" ht="20" customHeight="1"/>
    <row r="45243" ht="20" customHeight="1"/>
    <row r="45244" ht="20" customHeight="1"/>
    <row r="45245" ht="20" customHeight="1"/>
    <row r="45246" ht="20" customHeight="1"/>
    <row r="45247" ht="20" customHeight="1"/>
    <row r="45248" ht="20" customHeight="1"/>
    <row r="45249" ht="20" customHeight="1"/>
    <row r="45250" ht="20" customHeight="1"/>
    <row r="45251" ht="20" customHeight="1"/>
    <row r="45252" ht="20" customHeight="1"/>
    <row r="45253" ht="20" customHeight="1"/>
    <row r="45254" ht="20" customHeight="1"/>
    <row r="45255" ht="20" customHeight="1"/>
    <row r="45256" ht="20" customHeight="1"/>
    <row r="45257" ht="20" customHeight="1"/>
    <row r="45258" ht="20" customHeight="1"/>
    <row r="45259" ht="20" customHeight="1"/>
    <row r="45260" ht="20" customHeight="1"/>
    <row r="45261" ht="20" customHeight="1"/>
    <row r="45262" ht="20" customHeight="1"/>
    <row r="45263" ht="20" customHeight="1"/>
    <row r="45264" ht="20" customHeight="1"/>
    <row r="45265" ht="20" customHeight="1"/>
    <row r="45266" ht="20" customHeight="1"/>
    <row r="45267" ht="20" customHeight="1"/>
    <row r="45268" ht="20" customHeight="1"/>
    <row r="45269" ht="20" customHeight="1"/>
    <row r="45270" ht="20" customHeight="1"/>
    <row r="45271" ht="20" customHeight="1"/>
    <row r="45272" ht="20" customHeight="1"/>
    <row r="45273" ht="20" customHeight="1"/>
    <row r="45274" ht="20" customHeight="1"/>
    <row r="45275" ht="20" customHeight="1"/>
    <row r="45276" ht="20" customHeight="1"/>
    <row r="45277" ht="20" customHeight="1"/>
    <row r="45278" ht="20" customHeight="1"/>
    <row r="45279" ht="20" customHeight="1"/>
    <row r="45280" ht="20" customHeight="1"/>
    <row r="45281" ht="20" customHeight="1"/>
    <row r="45282" ht="20" customHeight="1"/>
    <row r="45283" ht="20" customHeight="1"/>
    <row r="45284" ht="20" customHeight="1"/>
    <row r="45285" ht="20" customHeight="1"/>
    <row r="45286" ht="20" customHeight="1"/>
    <row r="45287" ht="20" customHeight="1"/>
    <row r="45288" ht="20" customHeight="1"/>
    <row r="45289" ht="20" customHeight="1"/>
    <row r="45290" ht="20" customHeight="1"/>
    <row r="45291" ht="20" customHeight="1"/>
    <row r="45292" ht="20" customHeight="1"/>
    <row r="45293" ht="20" customHeight="1"/>
    <row r="45294" ht="20" customHeight="1"/>
    <row r="45295" ht="20" customHeight="1"/>
    <row r="45296" ht="20" customHeight="1"/>
    <row r="45297" ht="20" customHeight="1"/>
    <row r="45298" ht="20" customHeight="1"/>
    <row r="45299" ht="20" customHeight="1"/>
    <row r="45300" ht="20" customHeight="1"/>
    <row r="45301" ht="20" customHeight="1"/>
    <row r="45302" ht="20" customHeight="1"/>
    <row r="45303" ht="20" customHeight="1"/>
    <row r="45304" ht="20" customHeight="1"/>
    <row r="45305" ht="20" customHeight="1"/>
    <row r="45306" ht="20" customHeight="1"/>
    <row r="45307" ht="20" customHeight="1"/>
    <row r="45308" ht="20" customHeight="1"/>
    <row r="45309" ht="20" customHeight="1"/>
    <row r="45310" ht="20" customHeight="1"/>
    <row r="45311" ht="20" customHeight="1"/>
    <row r="45312" ht="20" customHeight="1"/>
    <row r="45313" ht="20" customHeight="1"/>
    <row r="45314" ht="20" customHeight="1"/>
    <row r="45315" ht="20" customHeight="1"/>
    <row r="45316" ht="20" customHeight="1"/>
    <row r="45317" ht="20" customHeight="1"/>
    <row r="45318" ht="20" customHeight="1"/>
    <row r="45319" ht="20" customHeight="1"/>
    <row r="45320" ht="20" customHeight="1"/>
    <row r="45321" ht="20" customHeight="1"/>
    <row r="45322" ht="20" customHeight="1"/>
    <row r="45323" ht="20" customHeight="1"/>
    <row r="45324" ht="20" customHeight="1"/>
    <row r="45325" ht="20" customHeight="1"/>
    <row r="45326" ht="20" customHeight="1"/>
    <row r="45327" ht="20" customHeight="1"/>
    <row r="45328" ht="20" customHeight="1"/>
    <row r="45329" ht="20" customHeight="1"/>
    <row r="45330" ht="20" customHeight="1"/>
    <row r="45331" ht="20" customHeight="1"/>
    <row r="45332" ht="20" customHeight="1"/>
    <row r="45333" ht="20" customHeight="1"/>
    <row r="45334" ht="20" customHeight="1"/>
    <row r="45335" ht="20" customHeight="1"/>
    <row r="45336" ht="20" customHeight="1"/>
    <row r="45337" ht="20" customHeight="1"/>
    <row r="45338" ht="20" customHeight="1"/>
    <row r="45339" ht="20" customHeight="1"/>
    <row r="45340" ht="20" customHeight="1"/>
    <row r="45341" ht="20" customHeight="1"/>
    <row r="45342" ht="20" customHeight="1"/>
    <row r="45343" ht="20" customHeight="1"/>
    <row r="45344" ht="20" customHeight="1"/>
    <row r="45345" ht="20" customHeight="1"/>
    <row r="45346" ht="20" customHeight="1"/>
    <row r="45347" ht="20" customHeight="1"/>
    <row r="45348" ht="20" customHeight="1"/>
    <row r="45349" ht="20" customHeight="1"/>
    <row r="45350" ht="20" customHeight="1"/>
    <row r="45351" ht="20" customHeight="1"/>
    <row r="45352" ht="20" customHeight="1"/>
    <row r="45353" ht="20" customHeight="1"/>
    <row r="45354" ht="20" customHeight="1"/>
    <row r="45355" ht="20" customHeight="1"/>
    <row r="45356" ht="20" customHeight="1"/>
    <row r="45357" ht="20" customHeight="1"/>
    <row r="45358" ht="20" customHeight="1"/>
    <row r="45359" ht="20" customHeight="1"/>
    <row r="45360" ht="20" customHeight="1"/>
    <row r="45361" ht="20" customHeight="1"/>
    <row r="45362" ht="20" customHeight="1"/>
    <row r="45363" ht="20" customHeight="1"/>
    <row r="45364" ht="20" customHeight="1"/>
    <row r="45365" ht="20" customHeight="1"/>
    <row r="45366" ht="20" customHeight="1"/>
    <row r="45367" ht="20" customHeight="1"/>
    <row r="45368" ht="20" customHeight="1"/>
    <row r="45369" ht="20" customHeight="1"/>
    <row r="45370" ht="20" customHeight="1"/>
    <row r="45371" ht="20" customHeight="1"/>
    <row r="45372" ht="20" customHeight="1"/>
    <row r="45373" ht="20" customHeight="1"/>
    <row r="45374" ht="20" customHeight="1"/>
    <row r="45375" ht="20" customHeight="1"/>
    <row r="45376" ht="20" customHeight="1"/>
    <row r="45377" ht="20" customHeight="1"/>
    <row r="45378" ht="20" customHeight="1"/>
    <row r="45379" ht="20" customHeight="1"/>
    <row r="45380" ht="20" customHeight="1"/>
    <row r="45381" ht="20" customHeight="1"/>
    <row r="45382" ht="20" customHeight="1"/>
    <row r="45383" ht="20" customHeight="1"/>
    <row r="45384" ht="20" customHeight="1"/>
    <row r="45385" ht="20" customHeight="1"/>
    <row r="45386" ht="20" customHeight="1"/>
    <row r="45387" ht="20" customHeight="1"/>
    <row r="45388" ht="20" customHeight="1"/>
    <row r="45389" ht="20" customHeight="1"/>
    <row r="45390" ht="20" customHeight="1"/>
    <row r="45391" ht="20" customHeight="1"/>
    <row r="45392" ht="20" customHeight="1"/>
    <row r="45393" ht="20" customHeight="1"/>
    <row r="45394" ht="20" customHeight="1"/>
    <row r="45395" ht="20" customHeight="1"/>
    <row r="45396" ht="20" customHeight="1"/>
    <row r="45397" ht="20" customHeight="1"/>
    <row r="45398" ht="20" customHeight="1"/>
    <row r="45399" ht="20" customHeight="1"/>
    <row r="45400" ht="20" customHeight="1"/>
    <row r="45401" ht="20" customHeight="1"/>
    <row r="45402" ht="20" customHeight="1"/>
    <row r="45403" ht="20" customHeight="1"/>
    <row r="45404" ht="20" customHeight="1"/>
    <row r="45405" ht="20" customHeight="1"/>
    <row r="45406" ht="20" customHeight="1"/>
    <row r="45407" ht="20" customHeight="1"/>
    <row r="45408" ht="20" customHeight="1"/>
    <row r="45409" ht="20" customHeight="1"/>
    <row r="45410" ht="20" customHeight="1"/>
    <row r="45411" ht="20" customHeight="1"/>
    <row r="45412" ht="20" customHeight="1"/>
    <row r="45413" ht="20" customHeight="1"/>
    <row r="45414" ht="20" customHeight="1"/>
    <row r="45415" ht="20" customHeight="1"/>
    <row r="45416" ht="20" customHeight="1"/>
    <row r="45417" ht="20" customHeight="1"/>
    <row r="45418" ht="20" customHeight="1"/>
    <row r="45419" ht="20" customHeight="1"/>
    <row r="45420" ht="20" customHeight="1"/>
    <row r="45421" ht="20" customHeight="1"/>
    <row r="45422" ht="20" customHeight="1"/>
    <row r="45423" ht="20" customHeight="1"/>
    <row r="45424" ht="20" customHeight="1"/>
    <row r="45425" ht="20" customHeight="1"/>
    <row r="45426" ht="20" customHeight="1"/>
    <row r="45427" ht="20" customHeight="1"/>
    <row r="45428" ht="20" customHeight="1"/>
    <row r="45429" ht="20" customHeight="1"/>
    <row r="45430" ht="20" customHeight="1"/>
    <row r="45431" ht="20" customHeight="1"/>
    <row r="45432" ht="20" customHeight="1"/>
    <row r="45433" ht="20" customHeight="1"/>
    <row r="45434" ht="20" customHeight="1"/>
    <row r="45435" ht="20" customHeight="1"/>
    <row r="45436" ht="20" customHeight="1"/>
    <row r="45437" ht="20" customHeight="1"/>
    <row r="45438" ht="20" customHeight="1"/>
    <row r="45439" ht="20" customHeight="1"/>
    <row r="45440" ht="20" customHeight="1"/>
    <row r="45441" ht="20" customHeight="1"/>
    <row r="45442" ht="20" customHeight="1"/>
    <row r="45443" ht="20" customHeight="1"/>
    <row r="45444" ht="20" customHeight="1"/>
    <row r="45445" ht="20" customHeight="1"/>
    <row r="45446" ht="20" customHeight="1"/>
    <row r="45447" ht="20" customHeight="1"/>
    <row r="45448" ht="20" customHeight="1"/>
    <row r="45449" ht="20" customHeight="1"/>
    <row r="45450" ht="20" customHeight="1"/>
    <row r="45451" ht="20" customHeight="1"/>
    <row r="45452" ht="20" customHeight="1"/>
    <row r="45453" ht="20" customHeight="1"/>
    <row r="45454" ht="20" customHeight="1"/>
    <row r="45455" ht="20" customHeight="1"/>
    <row r="45456" ht="20" customHeight="1"/>
    <row r="45457" ht="20" customHeight="1"/>
    <row r="45458" ht="20" customHeight="1"/>
    <row r="45459" ht="20" customHeight="1"/>
    <row r="45460" ht="20" customHeight="1"/>
    <row r="45461" ht="20" customHeight="1"/>
    <row r="45462" ht="20" customHeight="1"/>
    <row r="45463" ht="20" customHeight="1"/>
    <row r="45464" ht="20" customHeight="1"/>
    <row r="45465" ht="20" customHeight="1"/>
    <row r="45466" ht="20" customHeight="1"/>
    <row r="45467" ht="20" customHeight="1"/>
    <row r="45468" ht="20" customHeight="1"/>
    <row r="45469" ht="20" customHeight="1"/>
    <row r="45470" ht="20" customHeight="1"/>
    <row r="45471" ht="20" customHeight="1"/>
    <row r="45472" ht="20" customHeight="1"/>
    <row r="45473" ht="20" customHeight="1"/>
    <row r="45474" ht="20" customHeight="1"/>
    <row r="45475" ht="20" customHeight="1"/>
    <row r="45476" ht="20" customHeight="1"/>
    <row r="45477" ht="20" customHeight="1"/>
    <row r="45478" ht="20" customHeight="1"/>
    <row r="45479" ht="20" customHeight="1"/>
    <row r="45480" ht="20" customHeight="1"/>
    <row r="45481" ht="20" customHeight="1"/>
    <row r="45482" ht="20" customHeight="1"/>
    <row r="45483" ht="20" customHeight="1"/>
    <row r="45484" ht="20" customHeight="1"/>
    <row r="45485" ht="20" customHeight="1"/>
    <row r="45486" ht="20" customHeight="1"/>
    <row r="45487" ht="20" customHeight="1"/>
    <row r="45488" ht="20" customHeight="1"/>
    <row r="45489" ht="20" customHeight="1"/>
    <row r="45490" ht="20" customHeight="1"/>
    <row r="45491" ht="20" customHeight="1"/>
    <row r="45492" ht="20" customHeight="1"/>
    <row r="45493" ht="20" customHeight="1"/>
    <row r="45494" ht="20" customHeight="1"/>
    <row r="45495" ht="20" customHeight="1"/>
    <row r="45496" ht="20" customHeight="1"/>
    <row r="45497" ht="20" customHeight="1"/>
    <row r="45498" ht="20" customHeight="1"/>
    <row r="45499" ht="20" customHeight="1"/>
    <row r="45500" ht="20" customHeight="1"/>
    <row r="45501" ht="20" customHeight="1"/>
    <row r="45502" ht="20" customHeight="1"/>
    <row r="45503" ht="20" customHeight="1"/>
    <row r="45504" ht="20" customHeight="1"/>
    <row r="45505" ht="20" customHeight="1"/>
    <row r="45506" ht="20" customHeight="1"/>
    <row r="45507" ht="20" customHeight="1"/>
    <row r="45508" ht="20" customHeight="1"/>
    <row r="45509" ht="20" customHeight="1"/>
    <row r="45510" ht="20" customHeight="1"/>
    <row r="45511" ht="20" customHeight="1"/>
    <row r="45512" ht="20" customHeight="1"/>
    <row r="45513" ht="20" customHeight="1"/>
    <row r="45514" ht="20" customHeight="1"/>
    <row r="45515" ht="20" customHeight="1"/>
    <row r="45516" ht="20" customHeight="1"/>
    <row r="45517" ht="20" customHeight="1"/>
    <row r="45518" ht="20" customHeight="1"/>
    <row r="45519" ht="20" customHeight="1"/>
    <row r="45520" ht="20" customHeight="1"/>
    <row r="45521" ht="20" customHeight="1"/>
    <row r="45522" ht="20" customHeight="1"/>
    <row r="45523" ht="20" customHeight="1"/>
    <row r="45524" ht="20" customHeight="1"/>
    <row r="45525" ht="20" customHeight="1"/>
    <row r="45526" ht="20" customHeight="1"/>
    <row r="45527" ht="20" customHeight="1"/>
    <row r="45528" ht="20" customHeight="1"/>
    <row r="45529" ht="20" customHeight="1"/>
    <row r="45530" ht="20" customHeight="1"/>
    <row r="45531" ht="20" customHeight="1"/>
    <row r="45532" ht="20" customHeight="1"/>
    <row r="45533" ht="20" customHeight="1"/>
    <row r="45534" ht="20" customHeight="1"/>
    <row r="45535" ht="20" customHeight="1"/>
    <row r="45536" ht="20" customHeight="1"/>
    <row r="45537" ht="20" customHeight="1"/>
    <row r="45538" ht="20" customHeight="1"/>
    <row r="45539" ht="20" customHeight="1"/>
    <row r="45540" ht="20" customHeight="1"/>
    <row r="45541" ht="20" customHeight="1"/>
    <row r="45542" ht="20" customHeight="1"/>
    <row r="45543" ht="20" customHeight="1"/>
    <row r="45544" ht="20" customHeight="1"/>
    <row r="45545" ht="20" customHeight="1"/>
    <row r="45546" ht="20" customHeight="1"/>
    <row r="45547" ht="20" customHeight="1"/>
    <row r="45548" ht="20" customHeight="1"/>
    <row r="45549" ht="20" customHeight="1"/>
    <row r="45550" ht="20" customHeight="1"/>
    <row r="45551" ht="20" customHeight="1"/>
    <row r="45552" ht="20" customHeight="1"/>
    <row r="45553" ht="20" customHeight="1"/>
    <row r="45554" ht="20" customHeight="1"/>
    <row r="45555" ht="20" customHeight="1"/>
    <row r="45556" ht="20" customHeight="1"/>
    <row r="45557" ht="20" customHeight="1"/>
    <row r="45558" ht="20" customHeight="1"/>
    <row r="45559" ht="20" customHeight="1"/>
    <row r="45560" ht="20" customHeight="1"/>
    <row r="45561" ht="20" customHeight="1"/>
    <row r="45562" ht="20" customHeight="1"/>
    <row r="45563" ht="20" customHeight="1"/>
    <row r="45564" ht="20" customHeight="1"/>
    <row r="45565" ht="20" customHeight="1"/>
    <row r="45566" ht="20" customHeight="1"/>
    <row r="45567" ht="20" customHeight="1"/>
    <row r="45568" ht="20" customHeight="1"/>
    <row r="45569" ht="20" customHeight="1"/>
    <row r="45570" ht="20" customHeight="1"/>
    <row r="45571" ht="20" customHeight="1"/>
    <row r="45572" ht="20" customHeight="1"/>
    <row r="45573" ht="20" customHeight="1"/>
    <row r="45574" ht="20" customHeight="1"/>
    <row r="45575" ht="20" customHeight="1"/>
    <row r="45576" ht="20" customHeight="1"/>
    <row r="45577" ht="20" customHeight="1"/>
    <row r="45578" ht="20" customHeight="1"/>
    <row r="45579" ht="20" customHeight="1"/>
    <row r="45580" ht="20" customHeight="1"/>
    <row r="45581" ht="20" customHeight="1"/>
    <row r="45582" ht="20" customHeight="1"/>
    <row r="45583" ht="20" customHeight="1"/>
    <row r="45584" ht="20" customHeight="1"/>
    <row r="45585" ht="20" customHeight="1"/>
    <row r="45586" ht="20" customHeight="1"/>
    <row r="45587" ht="20" customHeight="1"/>
    <row r="45588" ht="20" customHeight="1"/>
    <row r="45589" ht="20" customHeight="1"/>
    <row r="45590" ht="20" customHeight="1"/>
    <row r="45591" ht="20" customHeight="1"/>
    <row r="45592" ht="20" customHeight="1"/>
    <row r="45593" ht="20" customHeight="1"/>
    <row r="45594" ht="20" customHeight="1"/>
    <row r="45595" ht="20" customHeight="1"/>
    <row r="45596" ht="20" customHeight="1"/>
    <row r="45597" ht="20" customHeight="1"/>
    <row r="45598" ht="20" customHeight="1"/>
    <row r="45599" ht="20" customHeight="1"/>
    <row r="45600" ht="20" customHeight="1"/>
    <row r="45601" ht="20" customHeight="1"/>
    <row r="45602" ht="20" customHeight="1"/>
    <row r="45603" ht="20" customHeight="1"/>
    <row r="45604" ht="20" customHeight="1"/>
    <row r="45605" ht="20" customHeight="1"/>
    <row r="45606" ht="20" customHeight="1"/>
    <row r="45607" ht="20" customHeight="1"/>
    <row r="45608" ht="20" customHeight="1"/>
    <row r="45609" ht="20" customHeight="1"/>
    <row r="45610" ht="20" customHeight="1"/>
    <row r="45611" ht="20" customHeight="1"/>
    <row r="45612" ht="20" customHeight="1"/>
    <row r="45613" ht="20" customHeight="1"/>
    <row r="45614" ht="20" customHeight="1"/>
    <row r="45615" ht="20" customHeight="1"/>
    <row r="45616" ht="20" customHeight="1"/>
    <row r="45617" ht="20" customHeight="1"/>
    <row r="45618" ht="20" customHeight="1"/>
    <row r="45619" ht="20" customHeight="1"/>
    <row r="45620" ht="20" customHeight="1"/>
    <row r="45621" ht="20" customHeight="1"/>
    <row r="45622" ht="20" customHeight="1"/>
    <row r="45623" ht="20" customHeight="1"/>
    <row r="45624" ht="20" customHeight="1"/>
    <row r="45625" ht="20" customHeight="1"/>
    <row r="45626" ht="20" customHeight="1"/>
    <row r="45627" ht="20" customHeight="1"/>
    <row r="45628" ht="20" customHeight="1"/>
    <row r="45629" ht="20" customHeight="1"/>
    <row r="45630" ht="20" customHeight="1"/>
    <row r="45631" ht="20" customHeight="1"/>
    <row r="45632" ht="20" customHeight="1"/>
    <row r="45633" ht="20" customHeight="1"/>
    <row r="45634" ht="20" customHeight="1"/>
    <row r="45635" ht="20" customHeight="1"/>
    <row r="45636" ht="20" customHeight="1"/>
    <row r="45637" ht="20" customHeight="1"/>
    <row r="45638" ht="20" customHeight="1"/>
    <row r="45639" ht="20" customHeight="1"/>
    <row r="45640" ht="20" customHeight="1"/>
    <row r="45641" ht="20" customHeight="1"/>
    <row r="45642" ht="20" customHeight="1"/>
    <row r="45643" ht="20" customHeight="1"/>
    <row r="45644" ht="20" customHeight="1"/>
    <row r="45645" ht="20" customHeight="1"/>
    <row r="45646" ht="20" customHeight="1"/>
    <row r="45647" ht="20" customHeight="1"/>
    <row r="45648" ht="20" customHeight="1"/>
    <row r="45649" ht="20" customHeight="1"/>
    <row r="45650" ht="20" customHeight="1"/>
    <row r="45651" ht="20" customHeight="1"/>
    <row r="45652" ht="20" customHeight="1"/>
    <row r="45653" ht="20" customHeight="1"/>
    <row r="45654" ht="20" customHeight="1"/>
    <row r="45655" ht="20" customHeight="1"/>
    <row r="45656" ht="20" customHeight="1"/>
    <row r="45657" ht="20" customHeight="1"/>
    <row r="45658" ht="20" customHeight="1"/>
    <row r="45659" ht="20" customHeight="1"/>
    <row r="45660" ht="20" customHeight="1"/>
    <row r="45661" ht="20" customHeight="1"/>
    <row r="45662" ht="20" customHeight="1"/>
    <row r="45663" ht="20" customHeight="1"/>
    <row r="45664" ht="20" customHeight="1"/>
    <row r="45665" ht="20" customHeight="1"/>
    <row r="45666" ht="20" customHeight="1"/>
    <row r="45667" ht="20" customHeight="1"/>
    <row r="45668" ht="20" customHeight="1"/>
    <row r="45669" ht="20" customHeight="1"/>
    <row r="45670" ht="20" customHeight="1"/>
    <row r="45671" ht="20" customHeight="1"/>
    <row r="45672" ht="20" customHeight="1"/>
    <row r="45673" ht="20" customHeight="1"/>
    <row r="45674" ht="20" customHeight="1"/>
    <row r="45675" ht="20" customHeight="1"/>
    <row r="45676" ht="20" customHeight="1"/>
    <row r="45677" ht="20" customHeight="1"/>
    <row r="45678" ht="20" customHeight="1"/>
    <row r="45679" ht="20" customHeight="1"/>
    <row r="45680" ht="20" customHeight="1"/>
    <row r="45681" ht="20" customHeight="1"/>
    <row r="45682" ht="20" customHeight="1"/>
    <row r="45683" ht="20" customHeight="1"/>
    <row r="45684" ht="20" customHeight="1"/>
    <row r="45685" ht="20" customHeight="1"/>
    <row r="45686" ht="20" customHeight="1"/>
    <row r="45687" ht="20" customHeight="1"/>
    <row r="45688" ht="20" customHeight="1"/>
    <row r="45689" ht="20" customHeight="1"/>
    <row r="45690" ht="20" customHeight="1"/>
    <row r="45691" ht="20" customHeight="1"/>
    <row r="45692" ht="20" customHeight="1"/>
    <row r="45693" ht="20" customHeight="1"/>
    <row r="45694" ht="20" customHeight="1"/>
    <row r="45695" ht="20" customHeight="1"/>
    <row r="45696" ht="20" customHeight="1"/>
    <row r="45697" ht="20" customHeight="1"/>
    <row r="45698" ht="20" customHeight="1"/>
    <row r="45699" ht="20" customHeight="1"/>
    <row r="45700" ht="20" customHeight="1"/>
    <row r="45701" ht="20" customHeight="1"/>
    <row r="45702" ht="20" customHeight="1"/>
    <row r="45703" ht="20" customHeight="1"/>
    <row r="45704" ht="20" customHeight="1"/>
    <row r="45705" ht="20" customHeight="1"/>
    <row r="45706" ht="20" customHeight="1"/>
    <row r="45707" ht="20" customHeight="1"/>
    <row r="45708" ht="20" customHeight="1"/>
    <row r="45709" ht="20" customHeight="1"/>
    <row r="45710" ht="20" customHeight="1"/>
    <row r="45711" ht="20" customHeight="1"/>
    <row r="45712" ht="20" customHeight="1"/>
    <row r="45713" ht="20" customHeight="1"/>
    <row r="45714" ht="20" customHeight="1"/>
    <row r="45715" ht="20" customHeight="1"/>
    <row r="45716" ht="20" customHeight="1"/>
    <row r="45717" ht="20" customHeight="1"/>
    <row r="45718" ht="20" customHeight="1"/>
    <row r="45719" ht="20" customHeight="1"/>
    <row r="45720" ht="20" customHeight="1"/>
    <row r="45721" ht="20" customHeight="1"/>
    <row r="45722" ht="20" customHeight="1"/>
    <row r="45723" ht="20" customHeight="1"/>
    <row r="45724" ht="20" customHeight="1"/>
    <row r="45725" ht="20" customHeight="1"/>
    <row r="45726" ht="20" customHeight="1"/>
    <row r="45727" ht="20" customHeight="1"/>
    <row r="45728" ht="20" customHeight="1"/>
    <row r="45729" ht="20" customHeight="1"/>
    <row r="45730" ht="20" customHeight="1"/>
    <row r="45731" ht="20" customHeight="1"/>
    <row r="45732" ht="20" customHeight="1"/>
    <row r="45733" ht="20" customHeight="1"/>
    <row r="45734" ht="20" customHeight="1"/>
    <row r="45735" ht="20" customHeight="1"/>
    <row r="45736" ht="20" customHeight="1"/>
    <row r="45737" ht="20" customHeight="1"/>
    <row r="45738" ht="20" customHeight="1"/>
    <row r="45739" ht="20" customHeight="1"/>
    <row r="45740" ht="20" customHeight="1"/>
    <row r="45741" ht="20" customHeight="1"/>
    <row r="45742" ht="20" customHeight="1"/>
    <row r="45743" ht="20" customHeight="1"/>
    <row r="45744" ht="20" customHeight="1"/>
    <row r="45745" ht="20" customHeight="1"/>
    <row r="45746" ht="20" customHeight="1"/>
    <row r="45747" ht="20" customHeight="1"/>
    <row r="45748" ht="20" customHeight="1"/>
    <row r="45749" ht="20" customHeight="1"/>
    <row r="45750" ht="20" customHeight="1"/>
    <row r="45751" ht="20" customHeight="1"/>
    <row r="45752" ht="20" customHeight="1"/>
    <row r="45753" ht="20" customHeight="1"/>
    <row r="45754" ht="20" customHeight="1"/>
    <row r="45755" ht="20" customHeight="1"/>
    <row r="45756" ht="20" customHeight="1"/>
    <row r="45757" ht="20" customHeight="1"/>
    <row r="45758" ht="20" customHeight="1"/>
    <row r="45759" ht="20" customHeight="1"/>
    <row r="45760" ht="20" customHeight="1"/>
    <row r="45761" ht="20" customHeight="1"/>
    <row r="45762" ht="20" customHeight="1"/>
    <row r="45763" ht="20" customHeight="1"/>
    <row r="45764" ht="20" customHeight="1"/>
    <row r="45765" ht="20" customHeight="1"/>
    <row r="45766" ht="20" customHeight="1"/>
    <row r="45767" ht="20" customHeight="1"/>
    <row r="45768" ht="20" customHeight="1"/>
    <row r="45769" ht="20" customHeight="1"/>
    <row r="45770" ht="20" customHeight="1"/>
    <row r="45771" ht="20" customHeight="1"/>
    <row r="45772" ht="20" customHeight="1"/>
    <row r="45773" ht="20" customHeight="1"/>
    <row r="45774" ht="20" customHeight="1"/>
    <row r="45775" ht="20" customHeight="1"/>
    <row r="45776" ht="20" customHeight="1"/>
    <row r="45777" ht="20" customHeight="1"/>
    <row r="45778" ht="20" customHeight="1"/>
    <row r="45779" ht="20" customHeight="1"/>
    <row r="45780" ht="20" customHeight="1"/>
    <row r="45781" ht="20" customHeight="1"/>
    <row r="45782" ht="20" customHeight="1"/>
    <row r="45783" ht="20" customHeight="1"/>
    <row r="45784" ht="20" customHeight="1"/>
    <row r="45785" ht="20" customHeight="1"/>
    <row r="45786" ht="20" customHeight="1"/>
    <row r="45787" ht="20" customHeight="1"/>
    <row r="45788" ht="20" customHeight="1"/>
    <row r="45789" ht="20" customHeight="1"/>
    <row r="45790" ht="20" customHeight="1"/>
    <row r="45791" ht="20" customHeight="1"/>
    <row r="45792" ht="20" customHeight="1"/>
    <row r="45793" ht="20" customHeight="1"/>
    <row r="45794" ht="20" customHeight="1"/>
    <row r="45795" ht="20" customHeight="1"/>
    <row r="45796" ht="20" customHeight="1"/>
    <row r="45797" ht="20" customHeight="1"/>
    <row r="45798" ht="20" customHeight="1"/>
    <row r="45799" ht="20" customHeight="1"/>
    <row r="45800" ht="20" customHeight="1"/>
    <row r="45801" ht="20" customHeight="1"/>
    <row r="45802" ht="20" customHeight="1"/>
    <row r="45803" ht="20" customHeight="1"/>
    <row r="45804" ht="20" customHeight="1"/>
    <row r="45805" ht="20" customHeight="1"/>
    <row r="45806" ht="20" customHeight="1"/>
    <row r="45807" ht="20" customHeight="1"/>
    <row r="45808" ht="20" customHeight="1"/>
    <row r="45809" ht="20" customHeight="1"/>
    <row r="45810" ht="20" customHeight="1"/>
    <row r="45811" ht="20" customHeight="1"/>
    <row r="45812" ht="20" customHeight="1"/>
    <row r="45813" ht="20" customHeight="1"/>
    <row r="45814" ht="20" customHeight="1"/>
    <row r="45815" ht="20" customHeight="1"/>
    <row r="45816" ht="20" customHeight="1"/>
    <row r="45817" ht="20" customHeight="1"/>
    <row r="45818" ht="20" customHeight="1"/>
    <row r="45819" ht="20" customHeight="1"/>
    <row r="45820" ht="20" customHeight="1"/>
    <row r="45821" ht="20" customHeight="1"/>
    <row r="45822" ht="20" customHeight="1"/>
    <row r="45823" ht="20" customHeight="1"/>
    <row r="45824" ht="20" customHeight="1"/>
    <row r="45825" ht="20" customHeight="1"/>
    <row r="45826" ht="20" customHeight="1"/>
    <row r="45827" ht="20" customHeight="1"/>
    <row r="45828" ht="20" customHeight="1"/>
    <row r="45829" ht="20" customHeight="1"/>
    <row r="45830" ht="20" customHeight="1"/>
    <row r="45831" ht="20" customHeight="1"/>
    <row r="45832" ht="20" customHeight="1"/>
    <row r="45833" ht="20" customHeight="1"/>
    <row r="45834" ht="20" customHeight="1"/>
    <row r="45835" ht="20" customHeight="1"/>
    <row r="45836" ht="20" customHeight="1"/>
    <row r="45837" ht="20" customHeight="1"/>
    <row r="45838" ht="20" customHeight="1"/>
    <row r="45839" ht="20" customHeight="1"/>
    <row r="45840" ht="20" customHeight="1"/>
    <row r="45841" ht="20" customHeight="1"/>
    <row r="45842" ht="20" customHeight="1"/>
    <row r="45843" ht="20" customHeight="1"/>
    <row r="45844" ht="20" customHeight="1"/>
    <row r="45845" ht="20" customHeight="1"/>
    <row r="45846" ht="20" customHeight="1"/>
    <row r="45847" ht="20" customHeight="1"/>
    <row r="45848" ht="20" customHeight="1"/>
    <row r="45849" ht="20" customHeight="1"/>
    <row r="45850" ht="20" customHeight="1"/>
    <row r="45851" ht="20" customHeight="1"/>
    <row r="45852" ht="20" customHeight="1"/>
    <row r="45853" ht="20" customHeight="1"/>
    <row r="45854" ht="20" customHeight="1"/>
    <row r="45855" ht="20" customHeight="1"/>
    <row r="45856" ht="20" customHeight="1"/>
    <row r="45857" ht="20" customHeight="1"/>
    <row r="45858" ht="20" customHeight="1"/>
    <row r="45859" ht="20" customHeight="1"/>
    <row r="45860" ht="20" customHeight="1"/>
    <row r="45861" ht="20" customHeight="1"/>
    <row r="45862" ht="20" customHeight="1"/>
    <row r="45863" ht="20" customHeight="1"/>
    <row r="45864" ht="20" customHeight="1"/>
    <row r="45865" ht="20" customHeight="1"/>
    <row r="45866" ht="20" customHeight="1"/>
    <row r="45867" ht="20" customHeight="1"/>
    <row r="45868" ht="20" customHeight="1"/>
    <row r="45869" ht="20" customHeight="1"/>
    <row r="45870" ht="20" customHeight="1"/>
    <row r="45871" ht="20" customHeight="1"/>
    <row r="45872" ht="20" customHeight="1"/>
    <row r="45873" ht="20" customHeight="1"/>
    <row r="45874" ht="20" customHeight="1"/>
    <row r="45875" ht="20" customHeight="1"/>
    <row r="45876" ht="20" customHeight="1"/>
    <row r="45877" ht="20" customHeight="1"/>
    <row r="45878" ht="20" customHeight="1"/>
    <row r="45879" ht="20" customHeight="1"/>
    <row r="45880" ht="20" customHeight="1"/>
    <row r="45881" ht="20" customHeight="1"/>
    <row r="45882" ht="20" customHeight="1"/>
    <row r="45883" ht="20" customHeight="1"/>
    <row r="45884" ht="20" customHeight="1"/>
    <row r="45885" ht="20" customHeight="1"/>
    <row r="45886" ht="20" customHeight="1"/>
    <row r="45887" ht="20" customHeight="1"/>
    <row r="45888" ht="20" customHeight="1"/>
    <row r="45889" ht="20" customHeight="1"/>
    <row r="45890" ht="20" customHeight="1"/>
    <row r="45891" ht="20" customHeight="1"/>
    <row r="45892" ht="20" customHeight="1"/>
    <row r="45893" ht="20" customHeight="1"/>
    <row r="45894" ht="20" customHeight="1"/>
    <row r="45895" ht="20" customHeight="1"/>
    <row r="45896" ht="20" customHeight="1"/>
    <row r="45897" ht="20" customHeight="1"/>
    <row r="45898" ht="20" customHeight="1"/>
    <row r="45899" ht="20" customHeight="1"/>
    <row r="45900" ht="20" customHeight="1"/>
    <row r="45901" ht="20" customHeight="1"/>
    <row r="45902" ht="20" customHeight="1"/>
    <row r="45903" ht="20" customHeight="1"/>
    <row r="45904" ht="20" customHeight="1"/>
    <row r="45905" ht="20" customHeight="1"/>
    <row r="45906" ht="20" customHeight="1"/>
    <row r="45907" ht="20" customHeight="1"/>
    <row r="45908" ht="20" customHeight="1"/>
    <row r="45909" ht="20" customHeight="1"/>
    <row r="45910" ht="20" customHeight="1"/>
    <row r="45911" ht="20" customHeight="1"/>
    <row r="45912" ht="20" customHeight="1"/>
    <row r="45913" ht="20" customHeight="1"/>
    <row r="45914" ht="20" customHeight="1"/>
    <row r="45915" ht="20" customHeight="1"/>
    <row r="45916" ht="20" customHeight="1"/>
    <row r="45917" ht="20" customHeight="1"/>
    <row r="45918" ht="20" customHeight="1"/>
    <row r="45919" ht="20" customHeight="1"/>
    <row r="45920" ht="20" customHeight="1"/>
    <row r="45921" ht="20" customHeight="1"/>
    <row r="45922" ht="20" customHeight="1"/>
    <row r="45923" ht="20" customHeight="1"/>
    <row r="45924" ht="20" customHeight="1"/>
    <row r="45925" ht="20" customHeight="1"/>
    <row r="45926" ht="20" customHeight="1"/>
    <row r="45927" ht="20" customHeight="1"/>
    <row r="45928" ht="20" customHeight="1"/>
    <row r="45929" ht="20" customHeight="1"/>
    <row r="45930" ht="20" customHeight="1"/>
    <row r="45931" ht="20" customHeight="1"/>
    <row r="45932" ht="20" customHeight="1"/>
    <row r="45933" ht="20" customHeight="1"/>
    <row r="45934" ht="20" customHeight="1"/>
    <row r="45935" ht="20" customHeight="1"/>
    <row r="45936" ht="20" customHeight="1"/>
    <row r="45937" ht="20" customHeight="1"/>
    <row r="45938" ht="20" customHeight="1"/>
    <row r="45939" ht="20" customHeight="1"/>
    <row r="45940" ht="20" customHeight="1"/>
    <row r="45941" ht="20" customHeight="1"/>
    <row r="45942" ht="20" customHeight="1"/>
    <row r="45943" ht="20" customHeight="1"/>
    <row r="45944" ht="20" customHeight="1"/>
    <row r="45945" ht="20" customHeight="1"/>
    <row r="45946" ht="20" customHeight="1"/>
    <row r="45947" ht="20" customHeight="1"/>
    <row r="45948" ht="20" customHeight="1"/>
    <row r="45949" ht="20" customHeight="1"/>
    <row r="45950" ht="20" customHeight="1"/>
    <row r="45951" ht="20" customHeight="1"/>
    <row r="45952" ht="20" customHeight="1"/>
    <row r="45953" ht="20" customHeight="1"/>
    <row r="45954" ht="20" customHeight="1"/>
    <row r="45955" ht="20" customHeight="1"/>
    <row r="45956" ht="20" customHeight="1"/>
    <row r="45957" ht="20" customHeight="1"/>
    <row r="45958" ht="20" customHeight="1"/>
    <row r="45959" ht="20" customHeight="1"/>
    <row r="45960" ht="20" customHeight="1"/>
    <row r="45961" ht="20" customHeight="1"/>
    <row r="45962" ht="20" customHeight="1"/>
    <row r="45963" ht="20" customHeight="1"/>
    <row r="45964" ht="20" customHeight="1"/>
    <row r="45965" ht="20" customHeight="1"/>
    <row r="45966" ht="20" customHeight="1"/>
    <row r="45967" ht="20" customHeight="1"/>
    <row r="45968" ht="20" customHeight="1"/>
    <row r="45969" ht="20" customHeight="1"/>
    <row r="45970" ht="20" customHeight="1"/>
    <row r="45971" ht="20" customHeight="1"/>
    <row r="45972" ht="20" customHeight="1"/>
    <row r="45973" ht="20" customHeight="1"/>
    <row r="45974" ht="20" customHeight="1"/>
    <row r="45975" ht="20" customHeight="1"/>
    <row r="45976" ht="20" customHeight="1"/>
    <row r="45977" ht="20" customHeight="1"/>
    <row r="45978" ht="20" customHeight="1"/>
    <row r="45979" ht="20" customHeight="1"/>
    <row r="45980" ht="20" customHeight="1"/>
    <row r="45981" ht="20" customHeight="1"/>
    <row r="45982" ht="20" customHeight="1"/>
    <row r="45983" ht="20" customHeight="1"/>
    <row r="45984" ht="20" customHeight="1"/>
    <row r="45985" ht="20" customHeight="1"/>
    <row r="45986" ht="20" customHeight="1"/>
    <row r="45987" ht="20" customHeight="1"/>
    <row r="45988" ht="20" customHeight="1"/>
    <row r="45989" ht="20" customHeight="1"/>
    <row r="45990" ht="20" customHeight="1"/>
    <row r="45991" ht="20" customHeight="1"/>
    <row r="45992" ht="20" customHeight="1"/>
    <row r="45993" ht="20" customHeight="1"/>
    <row r="45994" ht="20" customHeight="1"/>
    <row r="45995" ht="20" customHeight="1"/>
    <row r="45996" ht="20" customHeight="1"/>
    <row r="45997" ht="20" customHeight="1"/>
    <row r="45998" ht="20" customHeight="1"/>
    <row r="45999" ht="20" customHeight="1"/>
    <row r="46000" ht="20" customHeight="1"/>
    <row r="46001" ht="20" customHeight="1"/>
    <row r="46002" ht="20" customHeight="1"/>
    <row r="46003" ht="20" customHeight="1"/>
    <row r="46004" ht="20" customHeight="1"/>
    <row r="46005" ht="20" customHeight="1"/>
    <row r="46006" ht="20" customHeight="1"/>
    <row r="46007" ht="20" customHeight="1"/>
    <row r="46008" ht="20" customHeight="1"/>
    <row r="46009" ht="20" customHeight="1"/>
    <row r="46010" ht="20" customHeight="1"/>
    <row r="46011" ht="20" customHeight="1"/>
    <row r="46012" ht="20" customHeight="1"/>
    <row r="46013" ht="20" customHeight="1"/>
    <row r="46014" ht="20" customHeight="1"/>
    <row r="46015" ht="20" customHeight="1"/>
    <row r="46016" ht="20" customHeight="1"/>
    <row r="46017" ht="20" customHeight="1"/>
    <row r="46018" ht="20" customHeight="1"/>
    <row r="46019" ht="20" customHeight="1"/>
    <row r="46020" ht="20" customHeight="1"/>
    <row r="46021" ht="20" customHeight="1"/>
    <row r="46022" ht="20" customHeight="1"/>
    <row r="46023" ht="20" customHeight="1"/>
    <row r="46024" ht="20" customHeight="1"/>
    <row r="46025" ht="20" customHeight="1"/>
    <row r="46026" ht="20" customHeight="1"/>
    <row r="46027" ht="20" customHeight="1"/>
    <row r="46028" ht="20" customHeight="1"/>
    <row r="46029" ht="20" customHeight="1"/>
    <row r="46030" ht="20" customHeight="1"/>
    <row r="46031" ht="20" customHeight="1"/>
    <row r="46032" ht="20" customHeight="1"/>
    <row r="46033" ht="20" customHeight="1"/>
    <row r="46034" ht="20" customHeight="1"/>
    <row r="46035" ht="20" customHeight="1"/>
    <row r="46036" ht="20" customHeight="1"/>
    <row r="46037" ht="20" customHeight="1"/>
    <row r="46038" ht="20" customHeight="1"/>
    <row r="46039" ht="20" customHeight="1"/>
    <row r="46040" ht="20" customHeight="1"/>
    <row r="46041" ht="20" customHeight="1"/>
    <row r="46042" ht="20" customHeight="1"/>
    <row r="46043" ht="20" customHeight="1"/>
    <row r="46044" ht="20" customHeight="1"/>
    <row r="46045" ht="20" customHeight="1"/>
    <row r="46046" ht="20" customHeight="1"/>
    <row r="46047" ht="20" customHeight="1"/>
    <row r="46048" ht="20" customHeight="1"/>
    <row r="46049" ht="20" customHeight="1"/>
    <row r="46050" ht="20" customHeight="1"/>
    <row r="46051" ht="20" customHeight="1"/>
    <row r="46052" ht="20" customHeight="1"/>
    <row r="46053" ht="20" customHeight="1"/>
    <row r="46054" ht="20" customHeight="1"/>
    <row r="46055" ht="20" customHeight="1"/>
    <row r="46056" ht="20" customHeight="1"/>
    <row r="46057" ht="20" customHeight="1"/>
    <row r="46058" ht="20" customHeight="1"/>
    <row r="46059" ht="20" customHeight="1"/>
    <row r="46060" ht="20" customHeight="1"/>
    <row r="46061" ht="20" customHeight="1"/>
    <row r="46062" ht="20" customHeight="1"/>
    <row r="46063" ht="20" customHeight="1"/>
    <row r="46064" ht="20" customHeight="1"/>
    <row r="46065" ht="20" customHeight="1"/>
    <row r="46066" ht="20" customHeight="1"/>
    <row r="46067" ht="20" customHeight="1"/>
    <row r="46068" ht="20" customHeight="1"/>
    <row r="46069" ht="20" customHeight="1"/>
    <row r="46070" ht="20" customHeight="1"/>
    <row r="46071" ht="20" customHeight="1"/>
    <row r="46072" ht="20" customHeight="1"/>
    <row r="46073" ht="20" customHeight="1"/>
    <row r="46074" ht="20" customHeight="1"/>
    <row r="46075" ht="20" customHeight="1"/>
    <row r="46076" ht="20" customHeight="1"/>
    <row r="46077" ht="20" customHeight="1"/>
    <row r="46078" ht="20" customHeight="1"/>
    <row r="46079" ht="20" customHeight="1"/>
    <row r="46080" ht="20" customHeight="1"/>
    <row r="46081" ht="20" customHeight="1"/>
    <row r="46082" ht="20" customHeight="1"/>
    <row r="46083" ht="20" customHeight="1"/>
    <row r="46084" ht="20" customHeight="1"/>
    <row r="46085" ht="20" customHeight="1"/>
    <row r="46086" ht="20" customHeight="1"/>
    <row r="46087" ht="20" customHeight="1"/>
    <row r="46088" ht="20" customHeight="1"/>
    <row r="46089" ht="20" customHeight="1"/>
    <row r="46090" ht="20" customHeight="1"/>
    <row r="46091" ht="20" customHeight="1"/>
    <row r="46092" ht="20" customHeight="1"/>
    <row r="46093" ht="20" customHeight="1"/>
    <row r="46094" ht="20" customHeight="1"/>
    <row r="46095" ht="20" customHeight="1"/>
    <row r="46096" ht="20" customHeight="1"/>
    <row r="46097" ht="20" customHeight="1"/>
    <row r="46098" ht="20" customHeight="1"/>
    <row r="46099" ht="20" customHeight="1"/>
    <row r="46100" ht="20" customHeight="1"/>
    <row r="46101" ht="20" customHeight="1"/>
    <row r="46102" ht="20" customHeight="1"/>
    <row r="46103" ht="20" customHeight="1"/>
    <row r="46104" ht="20" customHeight="1"/>
    <row r="46105" ht="20" customHeight="1"/>
    <row r="46106" ht="20" customHeight="1"/>
    <row r="46107" ht="20" customHeight="1"/>
    <row r="46108" ht="20" customHeight="1"/>
    <row r="46109" ht="20" customHeight="1"/>
    <row r="46110" ht="20" customHeight="1"/>
    <row r="46111" ht="20" customHeight="1"/>
    <row r="46112" ht="20" customHeight="1"/>
    <row r="46113" ht="20" customHeight="1"/>
    <row r="46114" ht="20" customHeight="1"/>
    <row r="46115" ht="20" customHeight="1"/>
    <row r="46116" ht="20" customHeight="1"/>
    <row r="46117" ht="20" customHeight="1"/>
    <row r="46118" ht="20" customHeight="1"/>
    <row r="46119" ht="20" customHeight="1"/>
    <row r="46120" ht="20" customHeight="1"/>
    <row r="46121" ht="20" customHeight="1"/>
    <row r="46122" ht="20" customHeight="1"/>
    <row r="46123" ht="20" customHeight="1"/>
    <row r="46124" ht="20" customHeight="1"/>
    <row r="46125" ht="20" customHeight="1"/>
    <row r="46126" ht="20" customHeight="1"/>
    <row r="46127" ht="20" customHeight="1"/>
    <row r="46128" ht="20" customHeight="1"/>
    <row r="46129" ht="20" customHeight="1"/>
    <row r="46130" ht="20" customHeight="1"/>
    <row r="46131" ht="20" customHeight="1"/>
    <row r="46132" ht="20" customHeight="1"/>
    <row r="46133" ht="20" customHeight="1"/>
    <row r="46134" ht="20" customHeight="1"/>
    <row r="46135" ht="20" customHeight="1"/>
    <row r="46136" ht="20" customHeight="1"/>
    <row r="46137" ht="20" customHeight="1"/>
    <row r="46138" ht="20" customHeight="1"/>
    <row r="46139" ht="20" customHeight="1"/>
    <row r="46140" ht="20" customHeight="1"/>
    <row r="46141" ht="20" customHeight="1"/>
    <row r="46142" ht="20" customHeight="1"/>
    <row r="46143" ht="20" customHeight="1"/>
    <row r="46144" ht="20" customHeight="1"/>
    <row r="46145" ht="20" customHeight="1"/>
    <row r="46146" ht="20" customHeight="1"/>
    <row r="46147" ht="20" customHeight="1"/>
    <row r="46148" ht="20" customHeight="1"/>
    <row r="46149" ht="20" customHeight="1"/>
    <row r="46150" ht="20" customHeight="1"/>
    <row r="46151" ht="20" customHeight="1"/>
    <row r="46152" ht="20" customHeight="1"/>
    <row r="46153" ht="20" customHeight="1"/>
    <row r="46154" ht="20" customHeight="1"/>
    <row r="46155" ht="20" customHeight="1"/>
    <row r="46156" ht="20" customHeight="1"/>
    <row r="46157" ht="20" customHeight="1"/>
    <row r="46158" ht="20" customHeight="1"/>
    <row r="46159" ht="20" customHeight="1"/>
    <row r="46160" ht="20" customHeight="1"/>
    <row r="46161" ht="20" customHeight="1"/>
    <row r="46162" ht="20" customHeight="1"/>
    <row r="46163" ht="20" customHeight="1"/>
    <row r="46164" ht="20" customHeight="1"/>
    <row r="46165" ht="20" customHeight="1"/>
    <row r="46166" ht="20" customHeight="1"/>
    <row r="46167" ht="20" customHeight="1"/>
    <row r="46168" ht="20" customHeight="1"/>
    <row r="46169" ht="20" customHeight="1"/>
    <row r="46170" ht="20" customHeight="1"/>
    <row r="46171" ht="20" customHeight="1"/>
    <row r="46172" ht="20" customHeight="1"/>
    <row r="46173" ht="20" customHeight="1"/>
    <row r="46174" ht="20" customHeight="1"/>
    <row r="46175" ht="20" customHeight="1"/>
    <row r="46176" ht="20" customHeight="1"/>
    <row r="46177" ht="20" customHeight="1"/>
    <row r="46178" ht="20" customHeight="1"/>
    <row r="46179" ht="20" customHeight="1"/>
    <row r="46180" ht="20" customHeight="1"/>
    <row r="46181" ht="20" customHeight="1"/>
    <row r="46182" ht="20" customHeight="1"/>
    <row r="46183" ht="20" customHeight="1"/>
    <row r="46184" ht="20" customHeight="1"/>
    <row r="46185" ht="20" customHeight="1"/>
    <row r="46186" ht="20" customHeight="1"/>
    <row r="46187" ht="20" customHeight="1"/>
    <row r="46188" ht="20" customHeight="1"/>
    <row r="46189" ht="20" customHeight="1"/>
    <row r="46190" ht="20" customHeight="1"/>
    <row r="46191" ht="20" customHeight="1"/>
    <row r="46192" ht="20" customHeight="1"/>
    <row r="46193" ht="20" customHeight="1"/>
    <row r="46194" ht="20" customHeight="1"/>
    <row r="46195" ht="20" customHeight="1"/>
    <row r="46196" ht="20" customHeight="1"/>
    <row r="46197" ht="20" customHeight="1"/>
    <row r="46198" ht="20" customHeight="1"/>
    <row r="46199" ht="20" customHeight="1"/>
    <row r="46200" ht="20" customHeight="1"/>
    <row r="46201" ht="20" customHeight="1"/>
    <row r="46202" ht="20" customHeight="1"/>
    <row r="46203" ht="20" customHeight="1"/>
    <row r="46204" ht="20" customHeight="1"/>
    <row r="46205" ht="20" customHeight="1"/>
    <row r="46206" ht="20" customHeight="1"/>
    <row r="46207" ht="20" customHeight="1"/>
    <row r="46208" ht="20" customHeight="1"/>
    <row r="46209" ht="20" customHeight="1"/>
    <row r="46210" ht="20" customHeight="1"/>
    <row r="46211" ht="20" customHeight="1"/>
    <row r="46212" ht="20" customHeight="1"/>
    <row r="46213" ht="20" customHeight="1"/>
    <row r="46214" ht="20" customHeight="1"/>
    <row r="46215" ht="20" customHeight="1"/>
    <row r="46216" ht="20" customHeight="1"/>
    <row r="46217" ht="20" customHeight="1"/>
    <row r="46218" ht="20" customHeight="1"/>
    <row r="46219" ht="20" customHeight="1"/>
    <row r="46220" ht="20" customHeight="1"/>
    <row r="46221" ht="20" customHeight="1"/>
    <row r="46222" ht="20" customHeight="1"/>
    <row r="46223" ht="20" customHeight="1"/>
    <row r="46224" ht="20" customHeight="1"/>
    <row r="46225" ht="20" customHeight="1"/>
    <row r="46226" ht="20" customHeight="1"/>
    <row r="46227" ht="20" customHeight="1"/>
    <row r="46228" ht="20" customHeight="1"/>
    <row r="46229" ht="20" customHeight="1"/>
    <row r="46230" ht="20" customHeight="1"/>
    <row r="46231" ht="20" customHeight="1"/>
    <row r="46232" ht="20" customHeight="1"/>
    <row r="46233" ht="20" customHeight="1"/>
    <row r="46234" ht="20" customHeight="1"/>
    <row r="46235" ht="20" customHeight="1"/>
    <row r="46236" ht="20" customHeight="1"/>
    <row r="46237" ht="20" customHeight="1"/>
    <row r="46238" ht="20" customHeight="1"/>
    <row r="46239" ht="20" customHeight="1"/>
    <row r="46240" ht="20" customHeight="1"/>
    <row r="46241" ht="20" customHeight="1"/>
    <row r="46242" ht="20" customHeight="1"/>
    <row r="46243" ht="20" customHeight="1"/>
    <row r="46244" ht="20" customHeight="1"/>
    <row r="46245" ht="20" customHeight="1"/>
    <row r="46246" ht="20" customHeight="1"/>
    <row r="46247" ht="20" customHeight="1"/>
    <row r="46248" ht="20" customHeight="1"/>
    <row r="46249" ht="20" customHeight="1"/>
    <row r="46250" ht="20" customHeight="1"/>
    <row r="46251" ht="20" customHeight="1"/>
    <row r="46252" ht="20" customHeight="1"/>
    <row r="46253" ht="20" customHeight="1"/>
    <row r="46254" ht="20" customHeight="1"/>
    <row r="46255" ht="20" customHeight="1"/>
    <row r="46256" ht="20" customHeight="1"/>
    <row r="46257" ht="20" customHeight="1"/>
    <row r="46258" ht="20" customHeight="1"/>
    <row r="46259" ht="20" customHeight="1"/>
    <row r="46260" ht="20" customHeight="1"/>
    <row r="46261" ht="20" customHeight="1"/>
    <row r="46262" ht="20" customHeight="1"/>
    <row r="46263" ht="20" customHeight="1"/>
    <row r="46264" ht="20" customHeight="1"/>
    <row r="46265" ht="20" customHeight="1"/>
    <row r="46266" ht="20" customHeight="1"/>
    <row r="46267" ht="20" customHeight="1"/>
    <row r="46268" ht="20" customHeight="1"/>
    <row r="46269" ht="20" customHeight="1"/>
    <row r="46270" ht="20" customHeight="1"/>
    <row r="46271" ht="20" customHeight="1"/>
    <row r="46272" ht="20" customHeight="1"/>
    <row r="46273" ht="20" customHeight="1"/>
    <row r="46274" ht="20" customHeight="1"/>
    <row r="46275" ht="20" customHeight="1"/>
    <row r="46276" ht="20" customHeight="1"/>
    <row r="46277" ht="20" customHeight="1"/>
    <row r="46278" ht="20" customHeight="1"/>
    <row r="46279" ht="20" customHeight="1"/>
    <row r="46280" ht="20" customHeight="1"/>
    <row r="46281" ht="20" customHeight="1"/>
    <row r="46282" ht="20" customHeight="1"/>
    <row r="46283" ht="20" customHeight="1"/>
    <row r="46284" ht="20" customHeight="1"/>
    <row r="46285" ht="20" customHeight="1"/>
    <row r="46286" ht="20" customHeight="1"/>
    <row r="46287" ht="20" customHeight="1"/>
    <row r="46288" ht="20" customHeight="1"/>
    <row r="46289" ht="20" customHeight="1"/>
    <row r="46290" ht="20" customHeight="1"/>
    <row r="46291" ht="20" customHeight="1"/>
    <row r="46292" ht="20" customHeight="1"/>
    <row r="46293" ht="20" customHeight="1"/>
    <row r="46294" ht="20" customHeight="1"/>
    <row r="46295" ht="20" customHeight="1"/>
    <row r="46296" ht="20" customHeight="1"/>
    <row r="46297" ht="20" customHeight="1"/>
    <row r="46298" ht="20" customHeight="1"/>
    <row r="46299" ht="20" customHeight="1"/>
    <row r="46300" ht="20" customHeight="1"/>
    <row r="46301" ht="20" customHeight="1"/>
    <row r="46302" ht="20" customHeight="1"/>
    <row r="46303" ht="20" customHeight="1"/>
    <row r="46304" ht="20" customHeight="1"/>
    <row r="46305" ht="20" customHeight="1"/>
    <row r="46306" ht="20" customHeight="1"/>
    <row r="46307" ht="20" customHeight="1"/>
    <row r="46308" ht="20" customHeight="1"/>
    <row r="46309" ht="20" customHeight="1"/>
    <row r="46310" ht="20" customHeight="1"/>
    <row r="46311" ht="20" customHeight="1"/>
    <row r="46312" ht="20" customHeight="1"/>
    <row r="46313" ht="20" customHeight="1"/>
    <row r="46314" ht="20" customHeight="1"/>
    <row r="46315" ht="20" customHeight="1"/>
    <row r="46316" ht="20" customHeight="1"/>
    <row r="46317" ht="20" customHeight="1"/>
    <row r="46318" ht="20" customHeight="1"/>
    <row r="46319" ht="20" customHeight="1"/>
    <row r="46320" ht="20" customHeight="1"/>
    <row r="46321" ht="20" customHeight="1"/>
    <row r="46322" ht="20" customHeight="1"/>
    <row r="46323" ht="20" customHeight="1"/>
    <row r="46324" ht="20" customHeight="1"/>
    <row r="46325" ht="20" customHeight="1"/>
    <row r="46326" ht="20" customHeight="1"/>
    <row r="46327" ht="20" customHeight="1"/>
    <row r="46328" ht="20" customHeight="1"/>
    <row r="46329" ht="20" customHeight="1"/>
    <row r="46330" ht="20" customHeight="1"/>
    <row r="46331" ht="20" customHeight="1"/>
    <row r="46332" ht="20" customHeight="1"/>
    <row r="46333" ht="20" customHeight="1"/>
    <row r="46334" ht="20" customHeight="1"/>
    <row r="46335" ht="20" customHeight="1"/>
    <row r="46336" ht="20" customHeight="1"/>
    <row r="46337" ht="20" customHeight="1"/>
    <row r="46338" ht="20" customHeight="1"/>
    <row r="46339" ht="20" customHeight="1"/>
    <row r="46340" ht="20" customHeight="1"/>
    <row r="46341" ht="20" customHeight="1"/>
    <row r="46342" ht="20" customHeight="1"/>
    <row r="46343" ht="20" customHeight="1"/>
    <row r="46344" ht="20" customHeight="1"/>
    <row r="46345" ht="20" customHeight="1"/>
    <row r="46346" ht="20" customHeight="1"/>
    <row r="46347" ht="20" customHeight="1"/>
    <row r="46348" ht="20" customHeight="1"/>
    <row r="46349" ht="20" customHeight="1"/>
    <row r="46350" ht="20" customHeight="1"/>
    <row r="46351" ht="20" customHeight="1"/>
    <row r="46352" ht="20" customHeight="1"/>
    <row r="46353" ht="20" customHeight="1"/>
    <row r="46354" ht="20" customHeight="1"/>
    <row r="46355" ht="20" customHeight="1"/>
    <row r="46356" ht="20" customHeight="1"/>
    <row r="46357" ht="20" customHeight="1"/>
    <row r="46358" ht="20" customHeight="1"/>
    <row r="46359" ht="20" customHeight="1"/>
    <row r="46360" ht="20" customHeight="1"/>
    <row r="46361" ht="20" customHeight="1"/>
    <row r="46362" ht="20" customHeight="1"/>
    <row r="46363" ht="20" customHeight="1"/>
    <row r="46364" ht="20" customHeight="1"/>
    <row r="46365" ht="20" customHeight="1"/>
    <row r="46366" ht="20" customHeight="1"/>
    <row r="46367" ht="20" customHeight="1"/>
    <row r="46368" ht="20" customHeight="1"/>
    <row r="46369" ht="20" customHeight="1"/>
    <row r="46370" ht="20" customHeight="1"/>
    <row r="46371" ht="20" customHeight="1"/>
    <row r="46372" ht="20" customHeight="1"/>
    <row r="46373" ht="20" customHeight="1"/>
    <row r="46374" ht="20" customHeight="1"/>
    <row r="46375" ht="20" customHeight="1"/>
    <row r="46376" ht="20" customHeight="1"/>
    <row r="46377" ht="20" customHeight="1"/>
    <row r="46378" ht="20" customHeight="1"/>
    <row r="46379" ht="20" customHeight="1"/>
    <row r="46380" ht="20" customHeight="1"/>
    <row r="46381" ht="20" customHeight="1"/>
    <row r="46382" ht="20" customHeight="1"/>
    <row r="46383" ht="20" customHeight="1"/>
    <row r="46384" ht="20" customHeight="1"/>
    <row r="46385" ht="20" customHeight="1"/>
    <row r="46386" ht="20" customHeight="1"/>
    <row r="46387" ht="20" customHeight="1"/>
    <row r="46388" ht="20" customHeight="1"/>
    <row r="46389" ht="20" customHeight="1"/>
    <row r="46390" ht="20" customHeight="1"/>
    <row r="46391" ht="20" customHeight="1"/>
    <row r="46392" ht="20" customHeight="1"/>
    <row r="46393" ht="20" customHeight="1"/>
    <row r="46394" ht="20" customHeight="1"/>
    <row r="46395" ht="20" customHeight="1"/>
    <row r="46396" ht="20" customHeight="1"/>
    <row r="46397" ht="20" customHeight="1"/>
    <row r="46398" ht="20" customHeight="1"/>
    <row r="46399" ht="20" customHeight="1"/>
    <row r="46400" ht="20" customHeight="1"/>
    <row r="46401" ht="20" customHeight="1"/>
    <row r="46402" ht="20" customHeight="1"/>
    <row r="46403" ht="20" customHeight="1"/>
    <row r="46404" ht="20" customHeight="1"/>
    <row r="46405" ht="20" customHeight="1"/>
    <row r="46406" ht="20" customHeight="1"/>
    <row r="46407" ht="20" customHeight="1"/>
    <row r="46408" ht="20" customHeight="1"/>
    <row r="46409" ht="20" customHeight="1"/>
    <row r="46410" ht="20" customHeight="1"/>
    <row r="46411" ht="20" customHeight="1"/>
    <row r="46412" ht="20" customHeight="1"/>
    <row r="46413" ht="20" customHeight="1"/>
    <row r="46414" ht="20" customHeight="1"/>
    <row r="46415" ht="20" customHeight="1"/>
    <row r="46416" ht="20" customHeight="1"/>
    <row r="46417" ht="20" customHeight="1"/>
    <row r="46418" ht="20" customHeight="1"/>
    <row r="46419" ht="20" customHeight="1"/>
    <row r="46420" ht="20" customHeight="1"/>
    <row r="46421" ht="20" customHeight="1"/>
    <row r="46422" ht="20" customHeight="1"/>
    <row r="46423" ht="20" customHeight="1"/>
    <row r="46424" ht="20" customHeight="1"/>
    <row r="46425" ht="20" customHeight="1"/>
    <row r="46426" ht="20" customHeight="1"/>
    <row r="46427" ht="20" customHeight="1"/>
    <row r="46428" ht="20" customHeight="1"/>
    <row r="46429" ht="20" customHeight="1"/>
    <row r="46430" ht="20" customHeight="1"/>
    <row r="46431" ht="20" customHeight="1"/>
    <row r="46432" ht="20" customHeight="1"/>
    <row r="46433" ht="20" customHeight="1"/>
    <row r="46434" ht="20" customHeight="1"/>
    <row r="46435" ht="20" customHeight="1"/>
    <row r="46436" ht="20" customHeight="1"/>
    <row r="46437" ht="20" customHeight="1"/>
    <row r="46438" ht="20" customHeight="1"/>
    <row r="46439" ht="20" customHeight="1"/>
    <row r="46440" ht="20" customHeight="1"/>
    <row r="46441" ht="20" customHeight="1"/>
    <row r="46442" ht="20" customHeight="1"/>
    <row r="46443" ht="20" customHeight="1"/>
    <row r="46444" ht="20" customHeight="1"/>
    <row r="46445" ht="20" customHeight="1"/>
    <row r="46446" ht="20" customHeight="1"/>
    <row r="46447" ht="20" customHeight="1"/>
    <row r="46448" ht="20" customHeight="1"/>
    <row r="46449" ht="20" customHeight="1"/>
    <row r="46450" ht="20" customHeight="1"/>
    <row r="46451" ht="20" customHeight="1"/>
    <row r="46452" ht="20" customHeight="1"/>
    <row r="46453" ht="20" customHeight="1"/>
    <row r="46454" ht="20" customHeight="1"/>
    <row r="46455" ht="20" customHeight="1"/>
    <row r="46456" ht="20" customHeight="1"/>
    <row r="46457" ht="20" customHeight="1"/>
    <row r="46458" ht="20" customHeight="1"/>
    <row r="46459" ht="20" customHeight="1"/>
    <row r="46460" ht="20" customHeight="1"/>
    <row r="46461" ht="20" customHeight="1"/>
    <row r="46462" ht="20" customHeight="1"/>
    <row r="46463" ht="20" customHeight="1"/>
    <row r="46464" ht="20" customHeight="1"/>
    <row r="46465" ht="20" customHeight="1"/>
    <row r="46466" ht="20" customHeight="1"/>
    <row r="46467" ht="20" customHeight="1"/>
    <row r="46468" ht="20" customHeight="1"/>
    <row r="46469" ht="20" customHeight="1"/>
    <row r="46470" ht="20" customHeight="1"/>
    <row r="46471" ht="20" customHeight="1"/>
    <row r="46472" ht="20" customHeight="1"/>
    <row r="46473" ht="20" customHeight="1"/>
    <row r="46474" ht="20" customHeight="1"/>
    <row r="46475" ht="20" customHeight="1"/>
    <row r="46476" ht="20" customHeight="1"/>
    <row r="46477" ht="20" customHeight="1"/>
    <row r="46478" ht="20" customHeight="1"/>
    <row r="46479" ht="20" customHeight="1"/>
    <row r="46480" ht="20" customHeight="1"/>
    <row r="46481" ht="20" customHeight="1"/>
    <row r="46482" ht="20" customHeight="1"/>
    <row r="46483" ht="20" customHeight="1"/>
    <row r="46484" ht="20" customHeight="1"/>
    <row r="46485" ht="20" customHeight="1"/>
    <row r="46486" ht="20" customHeight="1"/>
    <row r="46487" ht="20" customHeight="1"/>
    <row r="46488" ht="20" customHeight="1"/>
    <row r="46489" ht="20" customHeight="1"/>
    <row r="46490" ht="20" customHeight="1"/>
    <row r="46491" ht="20" customHeight="1"/>
    <row r="46492" ht="20" customHeight="1"/>
    <row r="46493" ht="20" customHeight="1"/>
    <row r="46494" ht="20" customHeight="1"/>
    <row r="46495" ht="20" customHeight="1"/>
    <row r="46496" ht="20" customHeight="1"/>
    <row r="46497" ht="20" customHeight="1"/>
    <row r="46498" ht="20" customHeight="1"/>
    <row r="46499" ht="20" customHeight="1"/>
    <row r="46500" ht="20" customHeight="1"/>
    <row r="46501" ht="20" customHeight="1"/>
    <row r="46502" ht="20" customHeight="1"/>
    <row r="46503" ht="20" customHeight="1"/>
    <row r="46504" ht="20" customHeight="1"/>
    <row r="46505" ht="20" customHeight="1"/>
    <row r="46506" ht="20" customHeight="1"/>
    <row r="46507" ht="20" customHeight="1"/>
    <row r="46508" ht="20" customHeight="1"/>
    <row r="46509" ht="20" customHeight="1"/>
    <row r="46510" ht="20" customHeight="1"/>
    <row r="46511" ht="20" customHeight="1"/>
    <row r="46512" ht="20" customHeight="1"/>
    <row r="46513" ht="20" customHeight="1"/>
    <row r="46514" ht="20" customHeight="1"/>
    <row r="46515" ht="20" customHeight="1"/>
    <row r="46516" ht="20" customHeight="1"/>
    <row r="46517" ht="20" customHeight="1"/>
    <row r="46518" ht="20" customHeight="1"/>
    <row r="46519" ht="20" customHeight="1"/>
    <row r="46520" ht="20" customHeight="1"/>
    <row r="46521" ht="20" customHeight="1"/>
    <row r="46522" ht="20" customHeight="1"/>
    <row r="46523" ht="20" customHeight="1"/>
    <row r="46524" ht="20" customHeight="1"/>
    <row r="46525" ht="20" customHeight="1"/>
    <row r="46526" ht="20" customHeight="1"/>
    <row r="46527" ht="20" customHeight="1"/>
    <row r="46528" ht="20" customHeight="1"/>
    <row r="46529" ht="20" customHeight="1"/>
    <row r="46530" ht="20" customHeight="1"/>
    <row r="46531" ht="20" customHeight="1"/>
    <row r="46532" ht="20" customHeight="1"/>
    <row r="46533" ht="20" customHeight="1"/>
    <row r="46534" ht="20" customHeight="1"/>
    <row r="46535" ht="20" customHeight="1"/>
    <row r="46536" ht="20" customHeight="1"/>
    <row r="46537" ht="20" customHeight="1"/>
    <row r="46538" ht="20" customHeight="1"/>
    <row r="46539" ht="20" customHeight="1"/>
    <row r="46540" ht="20" customHeight="1"/>
    <row r="46541" ht="20" customHeight="1"/>
    <row r="46542" ht="20" customHeight="1"/>
    <row r="46543" ht="20" customHeight="1"/>
    <row r="46544" ht="20" customHeight="1"/>
    <row r="46545" ht="20" customHeight="1"/>
    <row r="46546" ht="20" customHeight="1"/>
    <row r="46547" ht="20" customHeight="1"/>
    <row r="46548" ht="20" customHeight="1"/>
    <row r="46549" ht="20" customHeight="1"/>
    <row r="46550" ht="20" customHeight="1"/>
    <row r="46551" ht="20" customHeight="1"/>
    <row r="46552" ht="20" customHeight="1"/>
    <row r="46553" ht="20" customHeight="1"/>
    <row r="46554" ht="20" customHeight="1"/>
    <row r="46555" ht="20" customHeight="1"/>
    <row r="46556" ht="20" customHeight="1"/>
    <row r="46557" ht="20" customHeight="1"/>
    <row r="46558" ht="20" customHeight="1"/>
    <row r="46559" ht="20" customHeight="1"/>
    <row r="46560" ht="20" customHeight="1"/>
    <row r="46561" ht="20" customHeight="1"/>
    <row r="46562" ht="20" customHeight="1"/>
    <row r="46563" ht="20" customHeight="1"/>
    <row r="46564" ht="20" customHeight="1"/>
    <row r="46565" ht="20" customHeight="1"/>
    <row r="46566" ht="20" customHeight="1"/>
    <row r="46567" ht="20" customHeight="1"/>
    <row r="46568" ht="20" customHeight="1"/>
    <row r="46569" ht="20" customHeight="1"/>
    <row r="46570" ht="20" customHeight="1"/>
    <row r="46571" ht="20" customHeight="1"/>
    <row r="46572" ht="20" customHeight="1"/>
    <row r="46573" ht="20" customHeight="1"/>
    <row r="46574" ht="20" customHeight="1"/>
    <row r="46575" ht="20" customHeight="1"/>
    <row r="46576" ht="20" customHeight="1"/>
    <row r="46577" ht="20" customHeight="1"/>
    <row r="46578" ht="20" customHeight="1"/>
    <row r="46579" ht="20" customHeight="1"/>
    <row r="46580" ht="20" customHeight="1"/>
    <row r="46581" ht="20" customHeight="1"/>
    <row r="46582" ht="20" customHeight="1"/>
    <row r="46583" ht="20" customHeight="1"/>
    <row r="46584" ht="20" customHeight="1"/>
    <row r="46585" ht="20" customHeight="1"/>
    <row r="46586" ht="20" customHeight="1"/>
    <row r="46587" ht="20" customHeight="1"/>
    <row r="46588" ht="20" customHeight="1"/>
    <row r="46589" ht="20" customHeight="1"/>
    <row r="46590" ht="20" customHeight="1"/>
    <row r="46591" ht="20" customHeight="1"/>
    <row r="46592" ht="20" customHeight="1"/>
    <row r="46593" ht="20" customHeight="1"/>
    <row r="46594" ht="20" customHeight="1"/>
    <row r="46595" ht="20" customHeight="1"/>
    <row r="46596" ht="20" customHeight="1"/>
    <row r="46597" ht="20" customHeight="1"/>
    <row r="46598" ht="20" customHeight="1"/>
    <row r="46599" ht="20" customHeight="1"/>
    <row r="46600" ht="20" customHeight="1"/>
    <row r="46601" ht="20" customHeight="1"/>
    <row r="46602" ht="20" customHeight="1"/>
    <row r="46603" ht="20" customHeight="1"/>
    <row r="46604" ht="20" customHeight="1"/>
    <row r="46605" ht="20" customHeight="1"/>
    <row r="46606" ht="20" customHeight="1"/>
    <row r="46607" ht="20" customHeight="1"/>
    <row r="46608" ht="20" customHeight="1"/>
    <row r="46609" ht="20" customHeight="1"/>
    <row r="46610" ht="20" customHeight="1"/>
    <row r="46611" ht="20" customHeight="1"/>
    <row r="46612" ht="20" customHeight="1"/>
    <row r="46613" ht="20" customHeight="1"/>
    <row r="46614" ht="20" customHeight="1"/>
    <row r="46615" ht="20" customHeight="1"/>
    <row r="46616" ht="20" customHeight="1"/>
    <row r="46617" ht="20" customHeight="1"/>
    <row r="46618" ht="20" customHeight="1"/>
    <row r="46619" ht="20" customHeight="1"/>
    <row r="46620" ht="20" customHeight="1"/>
    <row r="46621" ht="20" customHeight="1"/>
    <row r="46622" ht="20" customHeight="1"/>
    <row r="46623" ht="20" customHeight="1"/>
    <row r="46624" ht="20" customHeight="1"/>
    <row r="46625" ht="20" customHeight="1"/>
    <row r="46626" ht="20" customHeight="1"/>
    <row r="46627" ht="20" customHeight="1"/>
    <row r="46628" ht="20" customHeight="1"/>
    <row r="46629" ht="20" customHeight="1"/>
    <row r="46630" ht="20" customHeight="1"/>
    <row r="46631" ht="20" customHeight="1"/>
    <row r="46632" ht="20" customHeight="1"/>
    <row r="46633" ht="20" customHeight="1"/>
    <row r="46634" ht="20" customHeight="1"/>
    <row r="46635" ht="20" customHeight="1"/>
    <row r="46636" ht="20" customHeight="1"/>
    <row r="46637" ht="20" customHeight="1"/>
    <row r="46638" ht="20" customHeight="1"/>
    <row r="46639" ht="20" customHeight="1"/>
    <row r="46640" ht="20" customHeight="1"/>
    <row r="46641" ht="20" customHeight="1"/>
    <row r="46642" ht="20" customHeight="1"/>
    <row r="46643" ht="20" customHeight="1"/>
    <row r="46644" ht="20" customHeight="1"/>
    <row r="46645" ht="20" customHeight="1"/>
    <row r="46646" ht="20" customHeight="1"/>
    <row r="46647" ht="20" customHeight="1"/>
    <row r="46648" ht="20" customHeight="1"/>
    <row r="46649" ht="20" customHeight="1"/>
    <row r="46650" ht="20" customHeight="1"/>
    <row r="46651" ht="20" customHeight="1"/>
    <row r="46652" ht="20" customHeight="1"/>
    <row r="46653" ht="20" customHeight="1"/>
    <row r="46654" ht="20" customHeight="1"/>
    <row r="46655" ht="20" customHeight="1"/>
    <row r="46656" ht="20" customHeight="1"/>
    <row r="46657" ht="20" customHeight="1"/>
    <row r="46658" ht="20" customHeight="1"/>
    <row r="46659" ht="20" customHeight="1"/>
    <row r="46660" ht="20" customHeight="1"/>
    <row r="46661" ht="20" customHeight="1"/>
    <row r="46662" ht="20" customHeight="1"/>
    <row r="46663" ht="20" customHeight="1"/>
    <row r="46664" ht="20" customHeight="1"/>
    <row r="46665" ht="20" customHeight="1"/>
    <row r="46666" ht="20" customHeight="1"/>
    <row r="46667" ht="20" customHeight="1"/>
    <row r="46668" ht="20" customHeight="1"/>
    <row r="46669" ht="20" customHeight="1"/>
    <row r="46670" ht="20" customHeight="1"/>
    <row r="46671" ht="20" customHeight="1"/>
    <row r="46672" ht="20" customHeight="1"/>
    <row r="46673" ht="20" customHeight="1"/>
    <row r="46674" ht="20" customHeight="1"/>
    <row r="46675" ht="20" customHeight="1"/>
    <row r="46676" ht="20" customHeight="1"/>
    <row r="46677" ht="20" customHeight="1"/>
    <row r="46678" ht="20" customHeight="1"/>
    <row r="46679" ht="20" customHeight="1"/>
    <row r="46680" ht="20" customHeight="1"/>
    <row r="46681" ht="20" customHeight="1"/>
    <row r="46682" ht="20" customHeight="1"/>
    <row r="46683" ht="20" customHeight="1"/>
    <row r="46684" ht="20" customHeight="1"/>
    <row r="46685" ht="20" customHeight="1"/>
    <row r="46686" ht="20" customHeight="1"/>
    <row r="46687" ht="20" customHeight="1"/>
    <row r="46688" ht="20" customHeight="1"/>
    <row r="46689" ht="20" customHeight="1"/>
    <row r="46690" ht="20" customHeight="1"/>
    <row r="46691" ht="20" customHeight="1"/>
    <row r="46692" ht="20" customHeight="1"/>
    <row r="46693" ht="20" customHeight="1"/>
    <row r="46694" ht="20" customHeight="1"/>
    <row r="46695" ht="20" customHeight="1"/>
    <row r="46696" ht="20" customHeight="1"/>
    <row r="46697" ht="20" customHeight="1"/>
    <row r="46698" ht="20" customHeight="1"/>
    <row r="46699" ht="20" customHeight="1"/>
    <row r="46700" ht="20" customHeight="1"/>
    <row r="46701" ht="20" customHeight="1"/>
    <row r="46702" ht="20" customHeight="1"/>
    <row r="46703" ht="20" customHeight="1"/>
    <row r="46704" ht="20" customHeight="1"/>
    <row r="46705" ht="20" customHeight="1"/>
    <row r="46706" ht="20" customHeight="1"/>
    <row r="46707" ht="20" customHeight="1"/>
    <row r="46708" ht="20" customHeight="1"/>
    <row r="46709" ht="20" customHeight="1"/>
    <row r="46710" ht="20" customHeight="1"/>
    <row r="46711" ht="20" customHeight="1"/>
    <row r="46712" ht="20" customHeight="1"/>
    <row r="46713" ht="20" customHeight="1"/>
    <row r="46714" ht="20" customHeight="1"/>
    <row r="46715" ht="20" customHeight="1"/>
    <row r="46716" ht="20" customHeight="1"/>
    <row r="46717" ht="20" customHeight="1"/>
    <row r="46718" ht="20" customHeight="1"/>
    <row r="46719" ht="20" customHeight="1"/>
    <row r="46720" ht="20" customHeight="1"/>
    <row r="46721" ht="20" customHeight="1"/>
    <row r="46722" ht="20" customHeight="1"/>
    <row r="46723" ht="20" customHeight="1"/>
    <row r="46724" ht="20" customHeight="1"/>
    <row r="46725" ht="20" customHeight="1"/>
    <row r="46726" ht="20" customHeight="1"/>
    <row r="46727" ht="20" customHeight="1"/>
    <row r="46728" ht="20" customHeight="1"/>
    <row r="46729" ht="20" customHeight="1"/>
    <row r="46730" ht="20" customHeight="1"/>
    <row r="46731" ht="20" customHeight="1"/>
    <row r="46732" ht="20" customHeight="1"/>
    <row r="46733" ht="20" customHeight="1"/>
    <row r="46734" ht="20" customHeight="1"/>
    <row r="46735" ht="20" customHeight="1"/>
    <row r="46736" ht="20" customHeight="1"/>
    <row r="46737" ht="20" customHeight="1"/>
    <row r="46738" ht="20" customHeight="1"/>
    <row r="46739" ht="20" customHeight="1"/>
    <row r="46740" ht="20" customHeight="1"/>
    <row r="46741" ht="20" customHeight="1"/>
    <row r="46742" ht="20" customHeight="1"/>
    <row r="46743" ht="20" customHeight="1"/>
    <row r="46744" ht="20" customHeight="1"/>
    <row r="46745" ht="20" customHeight="1"/>
    <row r="46746" ht="20" customHeight="1"/>
    <row r="46747" ht="20" customHeight="1"/>
    <row r="46748" ht="20" customHeight="1"/>
    <row r="46749" ht="20" customHeight="1"/>
    <row r="46750" ht="20" customHeight="1"/>
    <row r="46751" ht="20" customHeight="1"/>
    <row r="46752" ht="20" customHeight="1"/>
    <row r="46753" ht="20" customHeight="1"/>
    <row r="46754" ht="20" customHeight="1"/>
    <row r="46755" ht="20" customHeight="1"/>
    <row r="46756" ht="20" customHeight="1"/>
    <row r="46757" ht="20" customHeight="1"/>
    <row r="46758" ht="20" customHeight="1"/>
    <row r="46759" ht="20" customHeight="1"/>
    <row r="46760" ht="20" customHeight="1"/>
    <row r="46761" ht="20" customHeight="1"/>
    <row r="46762" ht="20" customHeight="1"/>
    <row r="46763" ht="20" customHeight="1"/>
    <row r="46764" ht="20" customHeight="1"/>
    <row r="46765" ht="20" customHeight="1"/>
    <row r="46766" ht="20" customHeight="1"/>
    <row r="46767" ht="20" customHeight="1"/>
    <row r="46768" ht="20" customHeight="1"/>
    <row r="46769" ht="20" customHeight="1"/>
    <row r="46770" ht="20" customHeight="1"/>
    <row r="46771" ht="20" customHeight="1"/>
    <row r="46772" ht="20" customHeight="1"/>
    <row r="46773" ht="20" customHeight="1"/>
    <row r="46774" ht="20" customHeight="1"/>
    <row r="46775" ht="20" customHeight="1"/>
    <row r="46776" ht="20" customHeight="1"/>
    <row r="46777" ht="20" customHeight="1"/>
    <row r="46778" ht="20" customHeight="1"/>
    <row r="46779" ht="20" customHeight="1"/>
    <row r="46780" ht="20" customHeight="1"/>
    <row r="46781" ht="20" customHeight="1"/>
    <row r="46782" ht="20" customHeight="1"/>
    <row r="46783" ht="20" customHeight="1"/>
    <row r="46784" ht="20" customHeight="1"/>
    <row r="46785" ht="20" customHeight="1"/>
    <row r="46786" ht="20" customHeight="1"/>
    <row r="46787" ht="20" customHeight="1"/>
    <row r="46788" ht="20" customHeight="1"/>
    <row r="46789" ht="20" customHeight="1"/>
    <row r="46790" ht="20" customHeight="1"/>
    <row r="46791" ht="20" customHeight="1"/>
    <row r="46792" ht="20" customHeight="1"/>
    <row r="46793" ht="20" customHeight="1"/>
    <row r="46794" ht="20" customHeight="1"/>
    <row r="46795" ht="20" customHeight="1"/>
    <row r="46796" ht="20" customHeight="1"/>
    <row r="46797" ht="20" customHeight="1"/>
    <row r="46798" ht="20" customHeight="1"/>
    <row r="46799" ht="20" customHeight="1"/>
    <row r="46800" ht="20" customHeight="1"/>
    <row r="46801" ht="20" customHeight="1"/>
    <row r="46802" ht="20" customHeight="1"/>
    <row r="46803" ht="20" customHeight="1"/>
    <row r="46804" ht="20" customHeight="1"/>
    <row r="46805" ht="20" customHeight="1"/>
    <row r="46806" ht="20" customHeight="1"/>
    <row r="46807" ht="20" customHeight="1"/>
    <row r="46808" ht="20" customHeight="1"/>
    <row r="46809" ht="20" customHeight="1"/>
    <row r="46810" ht="20" customHeight="1"/>
    <row r="46811" ht="20" customHeight="1"/>
    <row r="46812" ht="20" customHeight="1"/>
    <row r="46813" ht="20" customHeight="1"/>
    <row r="46814" ht="20" customHeight="1"/>
    <row r="46815" ht="20" customHeight="1"/>
    <row r="46816" ht="20" customHeight="1"/>
    <row r="46817" ht="20" customHeight="1"/>
    <row r="46818" ht="20" customHeight="1"/>
    <row r="46819" ht="20" customHeight="1"/>
    <row r="46820" ht="20" customHeight="1"/>
    <row r="46821" ht="20" customHeight="1"/>
    <row r="46822" ht="20" customHeight="1"/>
    <row r="46823" ht="20" customHeight="1"/>
    <row r="46824" ht="20" customHeight="1"/>
    <row r="46825" ht="20" customHeight="1"/>
    <row r="46826" ht="20" customHeight="1"/>
    <row r="46827" ht="20" customHeight="1"/>
    <row r="46828" ht="20" customHeight="1"/>
    <row r="46829" ht="20" customHeight="1"/>
    <row r="46830" ht="20" customHeight="1"/>
    <row r="46831" ht="20" customHeight="1"/>
    <row r="46832" ht="20" customHeight="1"/>
    <row r="46833" ht="20" customHeight="1"/>
    <row r="46834" ht="20" customHeight="1"/>
    <row r="46835" ht="20" customHeight="1"/>
    <row r="46836" ht="20" customHeight="1"/>
    <row r="46837" ht="20" customHeight="1"/>
    <row r="46838" ht="20" customHeight="1"/>
    <row r="46839" ht="20" customHeight="1"/>
    <row r="46840" ht="20" customHeight="1"/>
    <row r="46841" ht="20" customHeight="1"/>
    <row r="46842" ht="20" customHeight="1"/>
    <row r="46843" ht="20" customHeight="1"/>
    <row r="46844" ht="20" customHeight="1"/>
    <row r="46845" ht="20" customHeight="1"/>
    <row r="46846" ht="20" customHeight="1"/>
    <row r="46847" ht="20" customHeight="1"/>
    <row r="46848" ht="20" customHeight="1"/>
    <row r="46849" ht="20" customHeight="1"/>
    <row r="46850" ht="20" customHeight="1"/>
    <row r="46851" ht="20" customHeight="1"/>
    <row r="46852" ht="20" customHeight="1"/>
    <row r="46853" ht="20" customHeight="1"/>
    <row r="46854" ht="20" customHeight="1"/>
    <row r="46855" ht="20" customHeight="1"/>
    <row r="46856" ht="20" customHeight="1"/>
    <row r="46857" ht="20" customHeight="1"/>
    <row r="46858" ht="20" customHeight="1"/>
    <row r="46859" ht="20" customHeight="1"/>
    <row r="46860" ht="20" customHeight="1"/>
    <row r="46861" ht="20" customHeight="1"/>
    <row r="46862" ht="20" customHeight="1"/>
    <row r="46863" ht="20" customHeight="1"/>
    <row r="46864" ht="20" customHeight="1"/>
    <row r="46865" ht="20" customHeight="1"/>
    <row r="46866" ht="20" customHeight="1"/>
    <row r="46867" ht="20" customHeight="1"/>
    <row r="46868" ht="20" customHeight="1"/>
    <row r="46869" ht="20" customHeight="1"/>
    <row r="46870" ht="20" customHeight="1"/>
    <row r="46871" ht="20" customHeight="1"/>
    <row r="46872" ht="20" customHeight="1"/>
    <row r="46873" ht="20" customHeight="1"/>
    <row r="46874" ht="20" customHeight="1"/>
    <row r="46875" ht="20" customHeight="1"/>
    <row r="46876" ht="20" customHeight="1"/>
    <row r="46877" ht="20" customHeight="1"/>
    <row r="46878" ht="20" customHeight="1"/>
    <row r="46879" ht="20" customHeight="1"/>
    <row r="46880" ht="20" customHeight="1"/>
    <row r="46881" ht="20" customHeight="1"/>
    <row r="46882" ht="20" customHeight="1"/>
    <row r="46883" ht="20" customHeight="1"/>
    <row r="46884" ht="20" customHeight="1"/>
    <row r="46885" ht="20" customHeight="1"/>
    <row r="46886" ht="20" customHeight="1"/>
    <row r="46887" ht="20" customHeight="1"/>
    <row r="46888" ht="20" customHeight="1"/>
    <row r="46889" ht="20" customHeight="1"/>
    <row r="46890" ht="20" customHeight="1"/>
    <row r="46891" ht="20" customHeight="1"/>
    <row r="46892" ht="20" customHeight="1"/>
    <row r="46893" ht="20" customHeight="1"/>
    <row r="46894" ht="20" customHeight="1"/>
    <row r="46895" ht="20" customHeight="1"/>
    <row r="46896" ht="20" customHeight="1"/>
    <row r="46897" ht="20" customHeight="1"/>
    <row r="46898" ht="20" customHeight="1"/>
    <row r="46899" ht="20" customHeight="1"/>
    <row r="46900" ht="20" customHeight="1"/>
    <row r="46901" ht="20" customHeight="1"/>
    <row r="46902" ht="20" customHeight="1"/>
    <row r="46903" ht="20" customHeight="1"/>
    <row r="46904" ht="20" customHeight="1"/>
    <row r="46905" ht="20" customHeight="1"/>
    <row r="46906" ht="20" customHeight="1"/>
    <row r="46907" ht="20" customHeight="1"/>
    <row r="46908" ht="20" customHeight="1"/>
    <row r="46909" ht="20" customHeight="1"/>
    <row r="46910" ht="20" customHeight="1"/>
    <row r="46911" ht="20" customHeight="1"/>
    <row r="46912" ht="20" customHeight="1"/>
    <row r="46913" ht="20" customHeight="1"/>
    <row r="46914" ht="20" customHeight="1"/>
    <row r="46915" ht="20" customHeight="1"/>
    <row r="46916" ht="20" customHeight="1"/>
    <row r="46917" ht="20" customHeight="1"/>
    <row r="46918" ht="20" customHeight="1"/>
    <row r="46919" ht="20" customHeight="1"/>
    <row r="46920" ht="20" customHeight="1"/>
    <row r="46921" ht="20" customHeight="1"/>
    <row r="46922" ht="20" customHeight="1"/>
    <row r="46923" ht="20" customHeight="1"/>
    <row r="46924" ht="20" customHeight="1"/>
    <row r="46925" ht="20" customHeight="1"/>
    <row r="46926" ht="20" customHeight="1"/>
    <row r="46927" ht="20" customHeight="1"/>
    <row r="46928" ht="20" customHeight="1"/>
    <row r="46929" ht="20" customHeight="1"/>
    <row r="46930" ht="20" customHeight="1"/>
    <row r="46931" ht="20" customHeight="1"/>
    <row r="46932" ht="20" customHeight="1"/>
    <row r="46933" ht="20" customHeight="1"/>
    <row r="46934" ht="20" customHeight="1"/>
    <row r="46935" ht="20" customHeight="1"/>
    <row r="46936" ht="20" customHeight="1"/>
    <row r="46937" ht="20" customHeight="1"/>
    <row r="46938" ht="20" customHeight="1"/>
    <row r="46939" ht="20" customHeight="1"/>
    <row r="46940" ht="20" customHeight="1"/>
    <row r="46941" ht="20" customHeight="1"/>
    <row r="46942" ht="20" customHeight="1"/>
    <row r="46943" ht="20" customHeight="1"/>
    <row r="46944" ht="20" customHeight="1"/>
    <row r="46945" ht="20" customHeight="1"/>
    <row r="46946" ht="20" customHeight="1"/>
    <row r="46947" ht="20" customHeight="1"/>
    <row r="46948" ht="20" customHeight="1"/>
    <row r="46949" ht="20" customHeight="1"/>
    <row r="46950" ht="20" customHeight="1"/>
    <row r="46951" ht="20" customHeight="1"/>
    <row r="46952" ht="20" customHeight="1"/>
    <row r="46953" ht="20" customHeight="1"/>
    <row r="46954" ht="20" customHeight="1"/>
    <row r="46955" ht="20" customHeight="1"/>
    <row r="46956" ht="20" customHeight="1"/>
    <row r="46957" ht="20" customHeight="1"/>
    <row r="46958" ht="20" customHeight="1"/>
    <row r="46959" ht="20" customHeight="1"/>
    <row r="46960" ht="20" customHeight="1"/>
    <row r="46961" ht="20" customHeight="1"/>
    <row r="46962" ht="20" customHeight="1"/>
    <row r="46963" ht="20" customHeight="1"/>
    <row r="46964" ht="20" customHeight="1"/>
    <row r="46965" ht="20" customHeight="1"/>
    <row r="46966" ht="20" customHeight="1"/>
    <row r="46967" ht="20" customHeight="1"/>
    <row r="46968" ht="20" customHeight="1"/>
    <row r="46969" ht="20" customHeight="1"/>
    <row r="46970" ht="20" customHeight="1"/>
    <row r="46971" ht="20" customHeight="1"/>
    <row r="46972" ht="20" customHeight="1"/>
    <row r="46973" ht="20" customHeight="1"/>
    <row r="46974" ht="20" customHeight="1"/>
    <row r="46975" ht="20" customHeight="1"/>
    <row r="46976" ht="20" customHeight="1"/>
    <row r="46977" ht="20" customHeight="1"/>
    <row r="46978" ht="20" customHeight="1"/>
    <row r="46979" ht="20" customHeight="1"/>
    <row r="46980" ht="20" customHeight="1"/>
    <row r="46981" ht="20" customHeight="1"/>
    <row r="46982" ht="20" customHeight="1"/>
    <row r="46983" ht="20" customHeight="1"/>
    <row r="46984" ht="20" customHeight="1"/>
    <row r="46985" ht="20" customHeight="1"/>
    <row r="46986" ht="20" customHeight="1"/>
    <row r="46987" ht="20" customHeight="1"/>
    <row r="46988" ht="20" customHeight="1"/>
    <row r="46989" ht="20" customHeight="1"/>
    <row r="46990" ht="20" customHeight="1"/>
    <row r="46991" ht="20" customHeight="1"/>
    <row r="46992" ht="20" customHeight="1"/>
    <row r="46993" ht="20" customHeight="1"/>
    <row r="46994" ht="20" customHeight="1"/>
    <row r="46995" ht="20" customHeight="1"/>
    <row r="46996" ht="20" customHeight="1"/>
    <row r="46997" ht="20" customHeight="1"/>
    <row r="46998" ht="20" customHeight="1"/>
    <row r="46999" ht="20" customHeight="1"/>
    <row r="47000" ht="20" customHeight="1"/>
    <row r="47001" ht="20" customHeight="1"/>
    <row r="47002" ht="20" customHeight="1"/>
    <row r="47003" ht="20" customHeight="1"/>
    <row r="47004" ht="20" customHeight="1"/>
    <row r="47005" ht="20" customHeight="1"/>
    <row r="47006" ht="20" customHeight="1"/>
    <row r="47007" ht="20" customHeight="1"/>
    <row r="47008" ht="20" customHeight="1"/>
    <row r="47009" ht="20" customHeight="1"/>
    <row r="47010" ht="20" customHeight="1"/>
    <row r="47011" ht="20" customHeight="1"/>
    <row r="47012" ht="20" customHeight="1"/>
    <row r="47013" ht="20" customHeight="1"/>
    <row r="47014" ht="20" customHeight="1"/>
    <row r="47015" ht="20" customHeight="1"/>
    <row r="47016" ht="20" customHeight="1"/>
    <row r="47017" ht="20" customHeight="1"/>
    <row r="47018" ht="20" customHeight="1"/>
    <row r="47019" ht="20" customHeight="1"/>
    <row r="47020" ht="20" customHeight="1"/>
    <row r="47021" ht="20" customHeight="1"/>
    <row r="47022" ht="20" customHeight="1"/>
    <row r="47023" ht="20" customHeight="1"/>
    <row r="47024" ht="20" customHeight="1"/>
    <row r="47025" ht="20" customHeight="1"/>
    <row r="47026" ht="20" customHeight="1"/>
    <row r="47027" ht="20" customHeight="1"/>
    <row r="47028" ht="20" customHeight="1"/>
    <row r="47029" ht="20" customHeight="1"/>
    <row r="47030" ht="20" customHeight="1"/>
    <row r="47031" ht="20" customHeight="1"/>
    <row r="47032" ht="20" customHeight="1"/>
    <row r="47033" ht="20" customHeight="1"/>
    <row r="47034" ht="20" customHeight="1"/>
    <row r="47035" ht="20" customHeight="1"/>
    <row r="47036" ht="20" customHeight="1"/>
    <row r="47037" ht="20" customHeight="1"/>
    <row r="47038" ht="20" customHeight="1"/>
    <row r="47039" ht="20" customHeight="1"/>
    <row r="47040" ht="20" customHeight="1"/>
    <row r="47041" ht="20" customHeight="1"/>
    <row r="47042" ht="20" customHeight="1"/>
    <row r="47043" ht="20" customHeight="1"/>
    <row r="47044" ht="20" customHeight="1"/>
    <row r="47045" ht="20" customHeight="1"/>
    <row r="47046" ht="20" customHeight="1"/>
    <row r="47047" ht="20" customHeight="1"/>
    <row r="47048" ht="20" customHeight="1"/>
    <row r="47049" ht="20" customHeight="1"/>
    <row r="47050" ht="20" customHeight="1"/>
    <row r="47051" ht="20" customHeight="1"/>
    <row r="47052" ht="20" customHeight="1"/>
    <row r="47053" ht="20" customHeight="1"/>
    <row r="47054" ht="20" customHeight="1"/>
    <row r="47055" ht="20" customHeight="1"/>
    <row r="47056" ht="20" customHeight="1"/>
    <row r="47057" ht="20" customHeight="1"/>
    <row r="47058" ht="20" customHeight="1"/>
    <row r="47059" ht="20" customHeight="1"/>
    <row r="47060" ht="20" customHeight="1"/>
    <row r="47061" ht="20" customHeight="1"/>
    <row r="47062" ht="20" customHeight="1"/>
    <row r="47063" ht="20" customHeight="1"/>
    <row r="47064" ht="20" customHeight="1"/>
    <row r="47065" ht="20" customHeight="1"/>
    <row r="47066" ht="20" customHeight="1"/>
    <row r="47067" ht="20" customHeight="1"/>
    <row r="47068" ht="20" customHeight="1"/>
    <row r="47069" ht="20" customHeight="1"/>
    <row r="47070" ht="20" customHeight="1"/>
    <row r="47071" ht="20" customHeight="1"/>
    <row r="47072" ht="20" customHeight="1"/>
    <row r="47073" ht="20" customHeight="1"/>
    <row r="47074" ht="20" customHeight="1"/>
    <row r="47075" ht="20" customHeight="1"/>
    <row r="47076" ht="20" customHeight="1"/>
    <row r="47077" ht="20" customHeight="1"/>
    <row r="47078" ht="20" customHeight="1"/>
    <row r="47079" ht="20" customHeight="1"/>
    <row r="47080" ht="20" customHeight="1"/>
    <row r="47081" ht="20" customHeight="1"/>
    <row r="47082" ht="20" customHeight="1"/>
    <row r="47083" ht="20" customHeight="1"/>
    <row r="47084" ht="20" customHeight="1"/>
    <row r="47085" ht="20" customHeight="1"/>
    <row r="47086" ht="20" customHeight="1"/>
    <row r="47087" ht="20" customHeight="1"/>
    <row r="47088" ht="20" customHeight="1"/>
    <row r="47089" ht="20" customHeight="1"/>
    <row r="47090" ht="20" customHeight="1"/>
    <row r="47091" ht="20" customHeight="1"/>
    <row r="47092" ht="20" customHeight="1"/>
    <row r="47093" ht="20" customHeight="1"/>
    <row r="47094" ht="20" customHeight="1"/>
    <row r="47095" ht="20" customHeight="1"/>
    <row r="47096" ht="20" customHeight="1"/>
    <row r="47097" ht="20" customHeight="1"/>
    <row r="47098" ht="20" customHeight="1"/>
    <row r="47099" ht="20" customHeight="1"/>
    <row r="47100" ht="20" customHeight="1"/>
    <row r="47101" ht="20" customHeight="1"/>
    <row r="47102" ht="20" customHeight="1"/>
    <row r="47103" ht="20" customHeight="1"/>
    <row r="47104" ht="20" customHeight="1"/>
    <row r="47105" ht="20" customHeight="1"/>
    <row r="47106" ht="20" customHeight="1"/>
    <row r="47107" ht="20" customHeight="1"/>
    <row r="47108" ht="20" customHeight="1"/>
    <row r="47109" ht="20" customHeight="1"/>
    <row r="47110" ht="20" customHeight="1"/>
    <row r="47111" ht="20" customHeight="1"/>
    <row r="47112" ht="20" customHeight="1"/>
    <row r="47113" ht="20" customHeight="1"/>
    <row r="47114" ht="20" customHeight="1"/>
    <row r="47115" ht="20" customHeight="1"/>
    <row r="47116" ht="20" customHeight="1"/>
    <row r="47117" ht="20" customHeight="1"/>
    <row r="47118" ht="20" customHeight="1"/>
    <row r="47119" ht="20" customHeight="1"/>
    <row r="47120" ht="20" customHeight="1"/>
    <row r="47121" ht="20" customHeight="1"/>
    <row r="47122" ht="20" customHeight="1"/>
    <row r="47123" ht="20" customHeight="1"/>
    <row r="47124" ht="20" customHeight="1"/>
    <row r="47125" ht="20" customHeight="1"/>
    <row r="47126" ht="20" customHeight="1"/>
    <row r="47127" ht="20" customHeight="1"/>
    <row r="47128" ht="20" customHeight="1"/>
    <row r="47129" ht="20" customHeight="1"/>
    <row r="47130" ht="20" customHeight="1"/>
    <row r="47131" ht="20" customHeight="1"/>
    <row r="47132" ht="20" customHeight="1"/>
    <row r="47133" ht="20" customHeight="1"/>
    <row r="47134" ht="20" customHeight="1"/>
    <row r="47135" ht="20" customHeight="1"/>
    <row r="47136" ht="20" customHeight="1"/>
    <row r="47137" ht="20" customHeight="1"/>
    <row r="47138" ht="20" customHeight="1"/>
    <row r="47139" ht="20" customHeight="1"/>
    <row r="47140" ht="20" customHeight="1"/>
    <row r="47141" ht="20" customHeight="1"/>
    <row r="47142" ht="20" customHeight="1"/>
    <row r="47143" ht="20" customHeight="1"/>
    <row r="47144" ht="20" customHeight="1"/>
    <row r="47145" ht="20" customHeight="1"/>
    <row r="47146" ht="20" customHeight="1"/>
    <row r="47147" ht="20" customHeight="1"/>
    <row r="47148" ht="20" customHeight="1"/>
    <row r="47149" ht="20" customHeight="1"/>
    <row r="47150" ht="20" customHeight="1"/>
    <row r="47151" ht="20" customHeight="1"/>
    <row r="47152" ht="20" customHeight="1"/>
    <row r="47153" ht="20" customHeight="1"/>
    <row r="47154" ht="20" customHeight="1"/>
    <row r="47155" ht="20" customHeight="1"/>
    <row r="47156" ht="20" customHeight="1"/>
    <row r="47157" ht="20" customHeight="1"/>
    <row r="47158" ht="20" customHeight="1"/>
    <row r="47159" ht="20" customHeight="1"/>
    <row r="47160" ht="20" customHeight="1"/>
    <row r="47161" ht="20" customHeight="1"/>
    <row r="47162" ht="20" customHeight="1"/>
    <row r="47163" ht="20" customHeight="1"/>
    <row r="47164" ht="20" customHeight="1"/>
    <row r="47165" ht="20" customHeight="1"/>
    <row r="47166" ht="20" customHeight="1"/>
    <row r="47167" ht="20" customHeight="1"/>
    <row r="47168" ht="20" customHeight="1"/>
    <row r="47169" ht="20" customHeight="1"/>
    <row r="47170" ht="20" customHeight="1"/>
    <row r="47171" ht="20" customHeight="1"/>
    <row r="47172" ht="20" customHeight="1"/>
    <row r="47173" ht="20" customHeight="1"/>
    <row r="47174" ht="20" customHeight="1"/>
    <row r="47175" ht="20" customHeight="1"/>
    <row r="47176" ht="20" customHeight="1"/>
    <row r="47177" ht="20" customHeight="1"/>
    <row r="47178" ht="20" customHeight="1"/>
    <row r="47179" ht="20" customHeight="1"/>
    <row r="47180" ht="20" customHeight="1"/>
    <row r="47181" ht="20" customHeight="1"/>
    <row r="47182" ht="20" customHeight="1"/>
    <row r="47183" ht="20" customHeight="1"/>
    <row r="47184" ht="20" customHeight="1"/>
    <row r="47185" ht="20" customHeight="1"/>
    <row r="47186" ht="20" customHeight="1"/>
    <row r="47187" ht="20" customHeight="1"/>
    <row r="47188" ht="20" customHeight="1"/>
    <row r="47189" ht="20" customHeight="1"/>
    <row r="47190" ht="20" customHeight="1"/>
    <row r="47191" ht="20" customHeight="1"/>
    <row r="47192" ht="20" customHeight="1"/>
    <row r="47193" ht="20" customHeight="1"/>
    <row r="47194" ht="20" customHeight="1"/>
    <row r="47195" ht="20" customHeight="1"/>
    <row r="47196" ht="20" customHeight="1"/>
    <row r="47197" ht="20" customHeight="1"/>
    <row r="47198" ht="20" customHeight="1"/>
    <row r="47199" ht="20" customHeight="1"/>
    <row r="47200" ht="20" customHeight="1"/>
    <row r="47201" ht="20" customHeight="1"/>
    <row r="47202" ht="20" customHeight="1"/>
    <row r="47203" ht="20" customHeight="1"/>
    <row r="47204" ht="20" customHeight="1"/>
    <row r="47205" ht="20" customHeight="1"/>
    <row r="47206" ht="20" customHeight="1"/>
    <row r="47207" ht="20" customHeight="1"/>
    <row r="47208" ht="20" customHeight="1"/>
    <row r="47209" ht="20" customHeight="1"/>
    <row r="47210" ht="20" customHeight="1"/>
    <row r="47211" ht="20" customHeight="1"/>
    <row r="47212" ht="20" customHeight="1"/>
    <row r="47213" ht="20" customHeight="1"/>
    <row r="47214" ht="20" customHeight="1"/>
    <row r="47215" ht="20" customHeight="1"/>
    <row r="47216" ht="20" customHeight="1"/>
    <row r="47217" ht="20" customHeight="1"/>
    <row r="47218" ht="20" customHeight="1"/>
    <row r="47219" ht="20" customHeight="1"/>
    <row r="47220" ht="20" customHeight="1"/>
    <row r="47221" ht="20" customHeight="1"/>
    <row r="47222" ht="20" customHeight="1"/>
    <row r="47223" ht="20" customHeight="1"/>
    <row r="47224" ht="20" customHeight="1"/>
    <row r="47225" ht="20" customHeight="1"/>
    <row r="47226" ht="20" customHeight="1"/>
    <row r="47227" ht="20" customHeight="1"/>
    <row r="47228" ht="20" customHeight="1"/>
    <row r="47229" ht="20" customHeight="1"/>
    <row r="47230" ht="20" customHeight="1"/>
    <row r="47231" ht="20" customHeight="1"/>
    <row r="47232" ht="20" customHeight="1"/>
    <row r="47233" ht="20" customHeight="1"/>
    <row r="47234" ht="20" customHeight="1"/>
    <row r="47235" ht="20" customHeight="1"/>
    <row r="47236" ht="20" customHeight="1"/>
    <row r="47237" ht="20" customHeight="1"/>
    <row r="47238" ht="20" customHeight="1"/>
    <row r="47239" ht="20" customHeight="1"/>
    <row r="47240" ht="20" customHeight="1"/>
    <row r="47241" ht="20" customHeight="1"/>
    <row r="47242" ht="20" customHeight="1"/>
    <row r="47243" ht="20" customHeight="1"/>
    <row r="47244" ht="20" customHeight="1"/>
    <row r="47245" ht="20" customHeight="1"/>
    <row r="47246" ht="20" customHeight="1"/>
    <row r="47247" ht="20" customHeight="1"/>
    <row r="47248" ht="20" customHeight="1"/>
    <row r="47249" ht="20" customHeight="1"/>
    <row r="47250" ht="20" customHeight="1"/>
    <row r="47251" ht="20" customHeight="1"/>
    <row r="47252" ht="20" customHeight="1"/>
    <row r="47253" ht="20" customHeight="1"/>
    <row r="47254" ht="20" customHeight="1"/>
    <row r="47255" ht="20" customHeight="1"/>
    <row r="47256" ht="20" customHeight="1"/>
    <row r="47257" ht="20" customHeight="1"/>
    <row r="47258" ht="20" customHeight="1"/>
    <row r="47259" ht="20" customHeight="1"/>
    <row r="47260" ht="20" customHeight="1"/>
    <row r="47261" ht="20" customHeight="1"/>
    <row r="47262" ht="20" customHeight="1"/>
    <row r="47263" ht="20" customHeight="1"/>
    <row r="47264" ht="20" customHeight="1"/>
    <row r="47265" ht="20" customHeight="1"/>
    <row r="47266" ht="20" customHeight="1"/>
    <row r="47267" ht="20" customHeight="1"/>
    <row r="47268" ht="20" customHeight="1"/>
    <row r="47269" ht="20" customHeight="1"/>
    <row r="47270" ht="20" customHeight="1"/>
    <row r="47271" ht="20" customHeight="1"/>
    <row r="47272" ht="20" customHeight="1"/>
    <row r="47273" ht="20" customHeight="1"/>
    <row r="47274" ht="20" customHeight="1"/>
    <row r="47275" ht="20" customHeight="1"/>
    <row r="47276" ht="20" customHeight="1"/>
    <row r="47277" ht="20" customHeight="1"/>
    <row r="47278" ht="20" customHeight="1"/>
    <row r="47279" ht="20" customHeight="1"/>
    <row r="47280" ht="20" customHeight="1"/>
    <row r="47281" ht="20" customHeight="1"/>
    <row r="47282" ht="20" customHeight="1"/>
    <row r="47283" ht="20" customHeight="1"/>
    <row r="47284" ht="20" customHeight="1"/>
    <row r="47285" ht="20" customHeight="1"/>
    <row r="47286" ht="20" customHeight="1"/>
    <row r="47287" ht="20" customHeight="1"/>
    <row r="47288" ht="20" customHeight="1"/>
    <row r="47289" ht="20" customHeight="1"/>
    <row r="47290" ht="20" customHeight="1"/>
    <row r="47291" ht="20" customHeight="1"/>
    <row r="47292" ht="20" customHeight="1"/>
    <row r="47293" ht="20" customHeight="1"/>
    <row r="47294" ht="20" customHeight="1"/>
    <row r="47295" ht="20" customHeight="1"/>
    <row r="47296" ht="20" customHeight="1"/>
    <row r="47297" ht="20" customHeight="1"/>
    <row r="47298" ht="20" customHeight="1"/>
    <row r="47299" ht="20" customHeight="1"/>
    <row r="47300" ht="20" customHeight="1"/>
    <row r="47301" ht="20" customHeight="1"/>
    <row r="47302" ht="20" customHeight="1"/>
    <row r="47303" ht="20" customHeight="1"/>
    <row r="47304" ht="20" customHeight="1"/>
    <row r="47305" ht="20" customHeight="1"/>
    <row r="47306" ht="20" customHeight="1"/>
    <row r="47307" ht="20" customHeight="1"/>
    <row r="47308" ht="20" customHeight="1"/>
    <row r="47309" ht="20" customHeight="1"/>
    <row r="47310" ht="20" customHeight="1"/>
    <row r="47311" ht="20" customHeight="1"/>
    <row r="47312" ht="20" customHeight="1"/>
    <row r="47313" ht="20" customHeight="1"/>
    <row r="47314" ht="20" customHeight="1"/>
    <row r="47315" ht="20" customHeight="1"/>
    <row r="47316" ht="20" customHeight="1"/>
    <row r="47317" ht="20" customHeight="1"/>
    <row r="47318" ht="20" customHeight="1"/>
    <row r="47319" ht="20" customHeight="1"/>
    <row r="47320" ht="20" customHeight="1"/>
    <row r="47321" ht="20" customHeight="1"/>
    <row r="47322" ht="20" customHeight="1"/>
    <row r="47323" ht="20" customHeight="1"/>
    <row r="47324" ht="20" customHeight="1"/>
    <row r="47325" ht="20" customHeight="1"/>
    <row r="47326" ht="20" customHeight="1"/>
    <row r="47327" ht="20" customHeight="1"/>
    <row r="47328" ht="20" customHeight="1"/>
    <row r="47329" ht="20" customHeight="1"/>
    <row r="47330" ht="20" customHeight="1"/>
    <row r="47331" ht="20" customHeight="1"/>
    <row r="47332" ht="20" customHeight="1"/>
    <row r="47333" ht="20" customHeight="1"/>
    <row r="47334" ht="20" customHeight="1"/>
    <row r="47335" ht="20" customHeight="1"/>
    <row r="47336" ht="20" customHeight="1"/>
    <row r="47337" ht="20" customHeight="1"/>
    <row r="47338" ht="20" customHeight="1"/>
    <row r="47339" ht="20" customHeight="1"/>
    <row r="47340" ht="20" customHeight="1"/>
    <row r="47341" ht="20" customHeight="1"/>
    <row r="47342" ht="20" customHeight="1"/>
    <row r="47343" ht="20" customHeight="1"/>
    <row r="47344" ht="20" customHeight="1"/>
    <row r="47345" ht="20" customHeight="1"/>
    <row r="47346" ht="20" customHeight="1"/>
    <row r="47347" ht="20" customHeight="1"/>
    <row r="47348" ht="20" customHeight="1"/>
    <row r="47349" ht="20" customHeight="1"/>
    <row r="47350" ht="20" customHeight="1"/>
    <row r="47351" ht="20" customHeight="1"/>
    <row r="47352" ht="20" customHeight="1"/>
    <row r="47353" ht="20" customHeight="1"/>
    <row r="47354" ht="20" customHeight="1"/>
    <row r="47355" ht="20" customHeight="1"/>
    <row r="47356" ht="20" customHeight="1"/>
    <row r="47357" ht="20" customHeight="1"/>
    <row r="47358" ht="20" customHeight="1"/>
    <row r="47359" ht="20" customHeight="1"/>
    <row r="47360" ht="20" customHeight="1"/>
    <row r="47361" ht="20" customHeight="1"/>
    <row r="47362" ht="20" customHeight="1"/>
    <row r="47363" ht="20" customHeight="1"/>
    <row r="47364" ht="20" customHeight="1"/>
    <row r="47365" ht="20" customHeight="1"/>
    <row r="47366" ht="20" customHeight="1"/>
    <row r="47367" ht="20" customHeight="1"/>
    <row r="47368" ht="20" customHeight="1"/>
    <row r="47369" ht="20" customHeight="1"/>
    <row r="47370" ht="20" customHeight="1"/>
    <row r="47371" ht="20" customHeight="1"/>
    <row r="47372" ht="20" customHeight="1"/>
    <row r="47373" ht="20" customHeight="1"/>
    <row r="47374" ht="20" customHeight="1"/>
    <row r="47375" ht="20" customHeight="1"/>
    <row r="47376" ht="20" customHeight="1"/>
    <row r="47377" ht="20" customHeight="1"/>
    <row r="47378" ht="20" customHeight="1"/>
    <row r="47379" ht="20" customHeight="1"/>
    <row r="47380" ht="20" customHeight="1"/>
    <row r="47381" ht="20" customHeight="1"/>
    <row r="47382" ht="20" customHeight="1"/>
    <row r="47383" ht="20" customHeight="1"/>
    <row r="47384" ht="20" customHeight="1"/>
    <row r="47385" ht="20" customHeight="1"/>
    <row r="47386" ht="20" customHeight="1"/>
    <row r="47387" ht="20" customHeight="1"/>
    <row r="47388" ht="20" customHeight="1"/>
    <row r="47389" ht="20" customHeight="1"/>
    <row r="47390" ht="20" customHeight="1"/>
    <row r="47391" ht="20" customHeight="1"/>
    <row r="47392" ht="20" customHeight="1"/>
    <row r="47393" ht="20" customHeight="1"/>
    <row r="47394" ht="20" customHeight="1"/>
    <row r="47395" ht="20" customHeight="1"/>
    <row r="47396" ht="20" customHeight="1"/>
    <row r="47397" ht="20" customHeight="1"/>
    <row r="47398" ht="20" customHeight="1"/>
    <row r="47399" ht="20" customHeight="1"/>
    <row r="47400" ht="20" customHeight="1"/>
    <row r="47401" ht="20" customHeight="1"/>
    <row r="47402" ht="20" customHeight="1"/>
    <row r="47403" ht="20" customHeight="1"/>
    <row r="47404" ht="20" customHeight="1"/>
    <row r="47405" ht="20" customHeight="1"/>
    <row r="47406" ht="20" customHeight="1"/>
    <row r="47407" ht="20" customHeight="1"/>
    <row r="47408" ht="20" customHeight="1"/>
    <row r="47409" ht="20" customHeight="1"/>
    <row r="47410" ht="20" customHeight="1"/>
    <row r="47411" ht="20" customHeight="1"/>
    <row r="47412" ht="20" customHeight="1"/>
    <row r="47413" ht="20" customHeight="1"/>
    <row r="47414" ht="20" customHeight="1"/>
    <row r="47415" ht="20" customHeight="1"/>
    <row r="47416" ht="20" customHeight="1"/>
    <row r="47417" ht="20" customHeight="1"/>
    <row r="47418" ht="20" customHeight="1"/>
    <row r="47419" ht="20" customHeight="1"/>
    <row r="47420" ht="20" customHeight="1"/>
    <row r="47421" ht="20" customHeight="1"/>
    <row r="47422" ht="20" customHeight="1"/>
    <row r="47423" ht="20" customHeight="1"/>
    <row r="47424" ht="20" customHeight="1"/>
    <row r="47425" ht="20" customHeight="1"/>
    <row r="47426" ht="20" customHeight="1"/>
    <row r="47427" ht="20" customHeight="1"/>
    <row r="47428" ht="20" customHeight="1"/>
    <row r="47429" ht="20" customHeight="1"/>
    <row r="47430" ht="20" customHeight="1"/>
    <row r="47431" ht="20" customHeight="1"/>
    <row r="47432" ht="20" customHeight="1"/>
    <row r="47433" ht="20" customHeight="1"/>
    <row r="47434" ht="20" customHeight="1"/>
    <row r="47435" ht="20" customHeight="1"/>
    <row r="47436" ht="20" customHeight="1"/>
    <row r="47437" ht="20" customHeight="1"/>
    <row r="47438" ht="20" customHeight="1"/>
    <row r="47439" ht="20" customHeight="1"/>
    <row r="47440" ht="20" customHeight="1"/>
    <row r="47441" ht="20" customHeight="1"/>
    <row r="47442" ht="20" customHeight="1"/>
    <row r="47443" ht="20" customHeight="1"/>
    <row r="47444" ht="20" customHeight="1"/>
    <row r="47445" ht="20" customHeight="1"/>
    <row r="47446" ht="20" customHeight="1"/>
    <row r="47447" ht="20" customHeight="1"/>
    <row r="47448" ht="20" customHeight="1"/>
    <row r="47449" ht="20" customHeight="1"/>
    <row r="47450" ht="20" customHeight="1"/>
    <row r="47451" ht="20" customHeight="1"/>
    <row r="47452" ht="20" customHeight="1"/>
    <row r="47453" ht="20" customHeight="1"/>
    <row r="47454" ht="20" customHeight="1"/>
    <row r="47455" ht="20" customHeight="1"/>
    <row r="47456" ht="20" customHeight="1"/>
    <row r="47457" ht="20" customHeight="1"/>
    <row r="47458" ht="20" customHeight="1"/>
    <row r="47459" ht="20" customHeight="1"/>
    <row r="47460" ht="20" customHeight="1"/>
    <row r="47461" ht="20" customHeight="1"/>
    <row r="47462" ht="20" customHeight="1"/>
    <row r="47463" ht="20" customHeight="1"/>
    <row r="47464" ht="20" customHeight="1"/>
    <row r="47465" ht="20" customHeight="1"/>
    <row r="47466" ht="20" customHeight="1"/>
    <row r="47467" ht="20" customHeight="1"/>
    <row r="47468" ht="20" customHeight="1"/>
    <row r="47469" ht="20" customHeight="1"/>
    <row r="47470" ht="20" customHeight="1"/>
    <row r="47471" ht="20" customHeight="1"/>
    <row r="47472" ht="20" customHeight="1"/>
    <row r="47473" ht="20" customHeight="1"/>
    <row r="47474" ht="20" customHeight="1"/>
    <row r="47475" ht="20" customHeight="1"/>
    <row r="47476" ht="20" customHeight="1"/>
    <row r="47477" ht="20" customHeight="1"/>
    <row r="47478" ht="20" customHeight="1"/>
    <row r="47479" ht="20" customHeight="1"/>
    <row r="47480" ht="20" customHeight="1"/>
    <row r="47481" ht="20" customHeight="1"/>
    <row r="47482" ht="20" customHeight="1"/>
    <row r="47483" ht="20" customHeight="1"/>
    <row r="47484" ht="20" customHeight="1"/>
    <row r="47485" ht="20" customHeight="1"/>
    <row r="47486" ht="20" customHeight="1"/>
    <row r="47487" ht="20" customHeight="1"/>
    <row r="47488" ht="20" customHeight="1"/>
    <row r="47489" ht="20" customHeight="1"/>
    <row r="47490" ht="20" customHeight="1"/>
    <row r="47491" ht="20" customHeight="1"/>
    <row r="47492" ht="20" customHeight="1"/>
    <row r="47493" ht="20" customHeight="1"/>
    <row r="47494" ht="20" customHeight="1"/>
    <row r="47495" ht="20" customHeight="1"/>
    <row r="47496" ht="20" customHeight="1"/>
    <row r="47497" ht="20" customHeight="1"/>
    <row r="47498" ht="20" customHeight="1"/>
    <row r="47499" ht="20" customHeight="1"/>
    <row r="47500" ht="20" customHeight="1"/>
    <row r="47501" ht="20" customHeight="1"/>
    <row r="47502" ht="20" customHeight="1"/>
    <row r="47503" ht="20" customHeight="1"/>
    <row r="47504" ht="20" customHeight="1"/>
    <row r="47505" ht="20" customHeight="1"/>
    <row r="47506" ht="20" customHeight="1"/>
    <row r="47507" ht="20" customHeight="1"/>
    <row r="47508" ht="20" customHeight="1"/>
    <row r="47509" ht="20" customHeight="1"/>
    <row r="47510" ht="20" customHeight="1"/>
    <row r="47511" ht="20" customHeight="1"/>
    <row r="47512" ht="20" customHeight="1"/>
    <row r="47513" ht="20" customHeight="1"/>
    <row r="47514" ht="20" customHeight="1"/>
    <row r="47515" ht="20" customHeight="1"/>
    <row r="47516" ht="20" customHeight="1"/>
    <row r="47517" ht="20" customHeight="1"/>
    <row r="47518" ht="20" customHeight="1"/>
    <row r="47519" ht="20" customHeight="1"/>
    <row r="47520" ht="20" customHeight="1"/>
    <row r="47521" ht="20" customHeight="1"/>
    <row r="47522" ht="20" customHeight="1"/>
    <row r="47523" ht="20" customHeight="1"/>
    <row r="47524" ht="20" customHeight="1"/>
    <row r="47525" ht="20" customHeight="1"/>
    <row r="47526" ht="20" customHeight="1"/>
    <row r="47527" ht="20" customHeight="1"/>
    <row r="47528" ht="20" customHeight="1"/>
    <row r="47529" ht="20" customHeight="1"/>
    <row r="47530" ht="20" customHeight="1"/>
    <row r="47531" ht="20" customHeight="1"/>
    <row r="47532" ht="20" customHeight="1"/>
    <row r="47533" ht="20" customHeight="1"/>
    <row r="47534" ht="20" customHeight="1"/>
    <row r="47535" ht="20" customHeight="1"/>
    <row r="47536" ht="20" customHeight="1"/>
    <row r="47537" ht="20" customHeight="1"/>
    <row r="47538" ht="20" customHeight="1"/>
    <row r="47539" ht="20" customHeight="1"/>
    <row r="47540" ht="20" customHeight="1"/>
    <row r="47541" ht="20" customHeight="1"/>
    <row r="47542" ht="20" customHeight="1"/>
    <row r="47543" ht="20" customHeight="1"/>
    <row r="47544" ht="20" customHeight="1"/>
    <row r="47545" ht="20" customHeight="1"/>
    <row r="47546" ht="20" customHeight="1"/>
    <row r="47547" ht="20" customHeight="1"/>
    <row r="47548" ht="20" customHeight="1"/>
    <row r="47549" ht="20" customHeight="1"/>
    <row r="47550" ht="20" customHeight="1"/>
    <row r="47551" ht="20" customHeight="1"/>
    <row r="47552" ht="20" customHeight="1"/>
    <row r="47553" ht="20" customHeight="1"/>
    <row r="47554" ht="20" customHeight="1"/>
    <row r="47555" ht="20" customHeight="1"/>
    <row r="47556" ht="20" customHeight="1"/>
    <row r="47557" ht="20" customHeight="1"/>
    <row r="47558" ht="20" customHeight="1"/>
    <row r="47559" ht="20" customHeight="1"/>
    <row r="47560" ht="20" customHeight="1"/>
    <row r="47561" ht="20" customHeight="1"/>
    <row r="47562" ht="20" customHeight="1"/>
    <row r="47563" ht="20" customHeight="1"/>
    <row r="47564" ht="20" customHeight="1"/>
    <row r="47565" ht="20" customHeight="1"/>
    <row r="47566" ht="20" customHeight="1"/>
    <row r="47567" ht="20" customHeight="1"/>
    <row r="47568" ht="20" customHeight="1"/>
    <row r="47569" ht="20" customHeight="1"/>
    <row r="47570" ht="20" customHeight="1"/>
    <row r="47571" ht="20" customHeight="1"/>
    <row r="47572" ht="20" customHeight="1"/>
    <row r="47573" ht="20" customHeight="1"/>
    <row r="47574" ht="20" customHeight="1"/>
    <row r="47575" ht="20" customHeight="1"/>
    <row r="47576" ht="20" customHeight="1"/>
    <row r="47577" ht="20" customHeight="1"/>
    <row r="47578" ht="20" customHeight="1"/>
    <row r="47579" ht="20" customHeight="1"/>
    <row r="47580" ht="20" customHeight="1"/>
    <row r="47581" ht="20" customHeight="1"/>
    <row r="47582" ht="20" customHeight="1"/>
    <row r="47583" ht="20" customHeight="1"/>
    <row r="47584" ht="20" customHeight="1"/>
    <row r="47585" ht="20" customHeight="1"/>
    <row r="47586" ht="20" customHeight="1"/>
    <row r="47587" ht="20" customHeight="1"/>
    <row r="47588" ht="20" customHeight="1"/>
    <row r="47589" ht="20" customHeight="1"/>
    <row r="47590" ht="20" customHeight="1"/>
    <row r="47591" ht="20" customHeight="1"/>
    <row r="47592" ht="20" customHeight="1"/>
    <row r="47593" ht="20" customHeight="1"/>
    <row r="47594" ht="20" customHeight="1"/>
    <row r="47595" ht="20" customHeight="1"/>
    <row r="47596" ht="20" customHeight="1"/>
    <row r="47597" ht="20" customHeight="1"/>
    <row r="47598" ht="20" customHeight="1"/>
    <row r="47599" ht="20" customHeight="1"/>
    <row r="47600" ht="20" customHeight="1"/>
    <row r="47601" ht="20" customHeight="1"/>
    <row r="47602" ht="20" customHeight="1"/>
    <row r="47603" ht="20" customHeight="1"/>
    <row r="47604" ht="20" customHeight="1"/>
    <row r="47605" ht="20" customHeight="1"/>
    <row r="47606" ht="20" customHeight="1"/>
    <row r="47607" ht="20" customHeight="1"/>
    <row r="47608" ht="20" customHeight="1"/>
    <row r="47609" ht="20" customHeight="1"/>
    <row r="47610" ht="20" customHeight="1"/>
    <row r="47611" ht="20" customHeight="1"/>
    <row r="47612" ht="20" customHeight="1"/>
    <row r="47613" ht="20" customHeight="1"/>
    <row r="47614" ht="20" customHeight="1"/>
    <row r="47615" ht="20" customHeight="1"/>
    <row r="47616" ht="20" customHeight="1"/>
    <row r="47617" ht="20" customHeight="1"/>
    <row r="47618" ht="20" customHeight="1"/>
    <row r="47619" ht="20" customHeight="1"/>
    <row r="47620" ht="20" customHeight="1"/>
    <row r="47621" ht="20" customHeight="1"/>
    <row r="47622" ht="20" customHeight="1"/>
    <row r="47623" ht="20" customHeight="1"/>
    <row r="47624" ht="20" customHeight="1"/>
    <row r="47625" ht="20" customHeight="1"/>
    <row r="47626" ht="20" customHeight="1"/>
    <row r="47627" ht="20" customHeight="1"/>
    <row r="47628" ht="20" customHeight="1"/>
    <row r="47629" ht="20" customHeight="1"/>
    <row r="47630" ht="20" customHeight="1"/>
    <row r="47631" ht="20" customHeight="1"/>
    <row r="47632" ht="20" customHeight="1"/>
    <row r="47633" ht="20" customHeight="1"/>
    <row r="47634" ht="20" customHeight="1"/>
    <row r="47635" ht="20" customHeight="1"/>
    <row r="47636" ht="20" customHeight="1"/>
    <row r="47637" ht="20" customHeight="1"/>
    <row r="47638" ht="20" customHeight="1"/>
    <row r="47639" ht="20" customHeight="1"/>
    <row r="47640" ht="20" customHeight="1"/>
    <row r="47641" ht="20" customHeight="1"/>
    <row r="47642" ht="20" customHeight="1"/>
    <row r="47643" ht="20" customHeight="1"/>
    <row r="47644" ht="20" customHeight="1"/>
    <row r="47645" ht="20" customHeight="1"/>
    <row r="47646" ht="20" customHeight="1"/>
    <row r="47647" ht="20" customHeight="1"/>
    <row r="47648" ht="20" customHeight="1"/>
    <row r="47649" ht="20" customHeight="1"/>
    <row r="47650" ht="20" customHeight="1"/>
    <row r="47651" ht="20" customHeight="1"/>
    <row r="47652" ht="20" customHeight="1"/>
    <row r="47653" ht="20" customHeight="1"/>
    <row r="47654" ht="20" customHeight="1"/>
    <row r="47655" ht="20" customHeight="1"/>
    <row r="47656" ht="20" customHeight="1"/>
    <row r="47657" ht="20" customHeight="1"/>
    <row r="47658" ht="20" customHeight="1"/>
    <row r="47659" ht="20" customHeight="1"/>
    <row r="47660" ht="20" customHeight="1"/>
    <row r="47661" ht="20" customHeight="1"/>
    <row r="47662" ht="20" customHeight="1"/>
    <row r="47663" ht="20" customHeight="1"/>
    <row r="47664" ht="20" customHeight="1"/>
    <row r="47665" ht="20" customHeight="1"/>
    <row r="47666" ht="20" customHeight="1"/>
    <row r="47667" ht="20" customHeight="1"/>
    <row r="47668" ht="20" customHeight="1"/>
    <row r="47669" ht="20" customHeight="1"/>
    <row r="47670" ht="20" customHeight="1"/>
    <row r="47671" ht="20" customHeight="1"/>
    <row r="47672" ht="20" customHeight="1"/>
    <row r="47673" ht="20" customHeight="1"/>
    <row r="47674" ht="20" customHeight="1"/>
    <row r="47675" ht="20" customHeight="1"/>
    <row r="47676" ht="20" customHeight="1"/>
    <row r="47677" ht="20" customHeight="1"/>
    <row r="47678" ht="20" customHeight="1"/>
    <row r="47679" ht="20" customHeight="1"/>
    <row r="47680" ht="20" customHeight="1"/>
    <row r="47681" ht="20" customHeight="1"/>
    <row r="47682" ht="20" customHeight="1"/>
    <row r="47683" ht="20" customHeight="1"/>
    <row r="47684" ht="20" customHeight="1"/>
    <row r="47685" ht="20" customHeight="1"/>
    <row r="47686" ht="20" customHeight="1"/>
    <row r="47687" ht="20" customHeight="1"/>
    <row r="47688" ht="20" customHeight="1"/>
    <row r="47689" ht="20" customHeight="1"/>
    <row r="47690" ht="20" customHeight="1"/>
    <row r="47691" ht="20" customHeight="1"/>
    <row r="47692" ht="20" customHeight="1"/>
    <row r="47693" ht="20" customHeight="1"/>
    <row r="47694" ht="20" customHeight="1"/>
    <row r="47695" ht="20" customHeight="1"/>
    <row r="47696" ht="20" customHeight="1"/>
    <row r="47697" ht="20" customHeight="1"/>
    <row r="47698" ht="20" customHeight="1"/>
    <row r="47699" ht="20" customHeight="1"/>
    <row r="47700" ht="20" customHeight="1"/>
    <row r="47701" ht="20" customHeight="1"/>
    <row r="47702" ht="20" customHeight="1"/>
    <row r="47703" ht="20" customHeight="1"/>
    <row r="47704" ht="20" customHeight="1"/>
    <row r="47705" ht="20" customHeight="1"/>
    <row r="47706" ht="20" customHeight="1"/>
    <row r="47707" ht="20" customHeight="1"/>
    <row r="47708" ht="20" customHeight="1"/>
    <row r="47709" ht="20" customHeight="1"/>
    <row r="47710" ht="20" customHeight="1"/>
    <row r="47711" ht="20" customHeight="1"/>
    <row r="47712" ht="20" customHeight="1"/>
    <row r="47713" ht="20" customHeight="1"/>
    <row r="47714" ht="20" customHeight="1"/>
    <row r="47715" ht="20" customHeight="1"/>
    <row r="47716" ht="20" customHeight="1"/>
    <row r="47717" ht="20" customHeight="1"/>
    <row r="47718" ht="20" customHeight="1"/>
    <row r="47719" ht="20" customHeight="1"/>
    <row r="47720" ht="20" customHeight="1"/>
    <row r="47721" ht="20" customHeight="1"/>
    <row r="47722" ht="20" customHeight="1"/>
    <row r="47723" ht="20" customHeight="1"/>
    <row r="47724" ht="20" customHeight="1"/>
    <row r="47725" ht="20" customHeight="1"/>
    <row r="47726" ht="20" customHeight="1"/>
    <row r="47727" ht="20" customHeight="1"/>
    <row r="47728" ht="20" customHeight="1"/>
    <row r="47729" ht="20" customHeight="1"/>
    <row r="47730" ht="20" customHeight="1"/>
    <row r="47731" ht="20" customHeight="1"/>
    <row r="47732" ht="20" customHeight="1"/>
    <row r="47733" ht="20" customHeight="1"/>
    <row r="47734" ht="20" customHeight="1"/>
    <row r="47735" ht="20" customHeight="1"/>
    <row r="47736" ht="20" customHeight="1"/>
    <row r="47737" ht="20" customHeight="1"/>
    <row r="47738" ht="20" customHeight="1"/>
    <row r="47739" ht="20" customHeight="1"/>
    <row r="47740" ht="20" customHeight="1"/>
    <row r="47741" ht="20" customHeight="1"/>
    <row r="47742" ht="20" customHeight="1"/>
    <row r="47743" ht="20" customHeight="1"/>
    <row r="47744" ht="20" customHeight="1"/>
    <row r="47745" ht="20" customHeight="1"/>
    <row r="47746" ht="20" customHeight="1"/>
    <row r="47747" ht="20" customHeight="1"/>
    <row r="47748" ht="20" customHeight="1"/>
    <row r="47749" ht="20" customHeight="1"/>
    <row r="47750" ht="20" customHeight="1"/>
    <row r="47751" ht="20" customHeight="1"/>
    <row r="47752" ht="20" customHeight="1"/>
    <row r="47753" ht="20" customHeight="1"/>
    <row r="47754" ht="20" customHeight="1"/>
    <row r="47755" ht="20" customHeight="1"/>
    <row r="47756" ht="20" customHeight="1"/>
    <row r="47757" ht="20" customHeight="1"/>
    <row r="47758" ht="20" customHeight="1"/>
    <row r="47759" ht="20" customHeight="1"/>
    <row r="47760" ht="20" customHeight="1"/>
    <row r="47761" ht="20" customHeight="1"/>
    <row r="47762" ht="20" customHeight="1"/>
    <row r="47763" ht="20" customHeight="1"/>
    <row r="47764" ht="20" customHeight="1"/>
    <row r="47765" ht="20" customHeight="1"/>
    <row r="47766" ht="20" customHeight="1"/>
    <row r="47767" ht="20" customHeight="1"/>
    <row r="47768" ht="20" customHeight="1"/>
    <row r="47769" ht="20" customHeight="1"/>
    <row r="47770" ht="20" customHeight="1"/>
    <row r="47771" ht="20" customHeight="1"/>
    <row r="47772" ht="20" customHeight="1"/>
    <row r="47773" ht="20" customHeight="1"/>
    <row r="47774" ht="20" customHeight="1"/>
    <row r="47775" ht="20" customHeight="1"/>
    <row r="47776" ht="20" customHeight="1"/>
    <row r="47777" ht="20" customHeight="1"/>
    <row r="47778" ht="20" customHeight="1"/>
    <row r="47779" ht="20" customHeight="1"/>
    <row r="47780" ht="20" customHeight="1"/>
    <row r="47781" ht="20" customHeight="1"/>
    <row r="47782" ht="20" customHeight="1"/>
    <row r="47783" ht="20" customHeight="1"/>
    <row r="47784" ht="20" customHeight="1"/>
    <row r="47785" ht="20" customHeight="1"/>
    <row r="47786" ht="20" customHeight="1"/>
    <row r="47787" ht="20" customHeight="1"/>
    <row r="47788" ht="20" customHeight="1"/>
    <row r="47789" ht="20" customHeight="1"/>
    <row r="47790" ht="20" customHeight="1"/>
    <row r="47791" ht="20" customHeight="1"/>
    <row r="47792" ht="20" customHeight="1"/>
    <row r="47793" ht="20" customHeight="1"/>
    <row r="47794" ht="20" customHeight="1"/>
    <row r="47795" ht="20" customHeight="1"/>
    <row r="47796" ht="20" customHeight="1"/>
    <row r="47797" ht="20" customHeight="1"/>
    <row r="47798" ht="20" customHeight="1"/>
    <row r="47799" ht="20" customHeight="1"/>
    <row r="47800" ht="20" customHeight="1"/>
    <row r="47801" ht="20" customHeight="1"/>
    <row r="47802" ht="20" customHeight="1"/>
    <row r="47803" ht="20" customHeight="1"/>
    <row r="47804" ht="20" customHeight="1"/>
    <row r="47805" ht="20" customHeight="1"/>
    <row r="47806" ht="20" customHeight="1"/>
    <row r="47807" ht="20" customHeight="1"/>
    <row r="47808" ht="20" customHeight="1"/>
    <row r="47809" ht="20" customHeight="1"/>
    <row r="47810" ht="20" customHeight="1"/>
    <row r="47811" ht="20" customHeight="1"/>
    <row r="47812" ht="20" customHeight="1"/>
    <row r="47813" ht="20" customHeight="1"/>
    <row r="47814" ht="20" customHeight="1"/>
    <row r="47815" ht="20" customHeight="1"/>
    <row r="47816" ht="20" customHeight="1"/>
    <row r="47817" ht="20" customHeight="1"/>
    <row r="47818" ht="20" customHeight="1"/>
    <row r="47819" ht="20" customHeight="1"/>
    <row r="47820" ht="20" customHeight="1"/>
    <row r="47821" ht="20" customHeight="1"/>
    <row r="47822" ht="20" customHeight="1"/>
    <row r="47823" ht="20" customHeight="1"/>
    <row r="47824" ht="20" customHeight="1"/>
    <row r="47825" ht="20" customHeight="1"/>
    <row r="47826" ht="20" customHeight="1"/>
    <row r="47827" ht="20" customHeight="1"/>
    <row r="47828" ht="20" customHeight="1"/>
    <row r="47829" ht="20" customHeight="1"/>
    <row r="47830" ht="20" customHeight="1"/>
    <row r="47831" ht="20" customHeight="1"/>
    <row r="47832" ht="20" customHeight="1"/>
    <row r="47833" ht="20" customHeight="1"/>
    <row r="47834" ht="20" customHeight="1"/>
    <row r="47835" ht="20" customHeight="1"/>
    <row r="47836" ht="20" customHeight="1"/>
    <row r="47837" ht="20" customHeight="1"/>
    <row r="47838" ht="20" customHeight="1"/>
    <row r="47839" ht="20" customHeight="1"/>
    <row r="47840" ht="20" customHeight="1"/>
    <row r="47841" ht="20" customHeight="1"/>
    <row r="47842" ht="20" customHeight="1"/>
    <row r="47843" ht="20" customHeight="1"/>
    <row r="47844" ht="20" customHeight="1"/>
    <row r="47845" ht="20" customHeight="1"/>
    <row r="47846" ht="20" customHeight="1"/>
    <row r="47847" ht="20" customHeight="1"/>
    <row r="47848" ht="20" customHeight="1"/>
    <row r="47849" ht="20" customHeight="1"/>
    <row r="47850" ht="20" customHeight="1"/>
    <row r="47851" ht="20" customHeight="1"/>
    <row r="47852" ht="20" customHeight="1"/>
    <row r="47853" ht="20" customHeight="1"/>
    <row r="47854" ht="20" customHeight="1"/>
    <row r="47855" ht="20" customHeight="1"/>
    <row r="47856" ht="20" customHeight="1"/>
    <row r="47857" ht="20" customHeight="1"/>
    <row r="47858" ht="20" customHeight="1"/>
    <row r="47859" ht="20" customHeight="1"/>
    <row r="47860" ht="20" customHeight="1"/>
    <row r="47861" ht="20" customHeight="1"/>
    <row r="47862" ht="20" customHeight="1"/>
    <row r="47863" ht="20" customHeight="1"/>
    <row r="47864" ht="20" customHeight="1"/>
    <row r="47865" ht="20" customHeight="1"/>
    <row r="47866" ht="20" customHeight="1"/>
    <row r="47867" ht="20" customHeight="1"/>
    <row r="47868" ht="20" customHeight="1"/>
    <row r="47869" ht="20" customHeight="1"/>
    <row r="47870" ht="20" customHeight="1"/>
    <row r="47871" ht="20" customHeight="1"/>
    <row r="47872" ht="20" customHeight="1"/>
    <row r="47873" ht="20" customHeight="1"/>
    <row r="47874" ht="20" customHeight="1"/>
    <row r="47875" ht="20" customHeight="1"/>
    <row r="47876" ht="20" customHeight="1"/>
    <row r="47877" ht="20" customHeight="1"/>
    <row r="47878" ht="20" customHeight="1"/>
    <row r="47879" ht="20" customHeight="1"/>
    <row r="47880" ht="20" customHeight="1"/>
    <row r="47881" ht="20" customHeight="1"/>
    <row r="47882" ht="20" customHeight="1"/>
    <row r="47883" ht="20" customHeight="1"/>
    <row r="47884" ht="20" customHeight="1"/>
    <row r="47885" ht="20" customHeight="1"/>
    <row r="47886" ht="20" customHeight="1"/>
    <row r="47887" ht="20" customHeight="1"/>
    <row r="47888" ht="20" customHeight="1"/>
    <row r="47889" ht="20" customHeight="1"/>
    <row r="47890" ht="20" customHeight="1"/>
    <row r="47891" ht="20" customHeight="1"/>
    <row r="47892" ht="20" customHeight="1"/>
    <row r="47893" ht="20" customHeight="1"/>
    <row r="47894" ht="20" customHeight="1"/>
    <row r="47895" ht="20" customHeight="1"/>
    <row r="47896" ht="20" customHeight="1"/>
    <row r="47897" ht="20" customHeight="1"/>
    <row r="47898" ht="20" customHeight="1"/>
    <row r="47899" ht="20" customHeight="1"/>
    <row r="47900" ht="20" customHeight="1"/>
    <row r="47901" ht="20" customHeight="1"/>
    <row r="47902" ht="20" customHeight="1"/>
    <row r="47903" ht="20" customHeight="1"/>
    <row r="47904" ht="20" customHeight="1"/>
    <row r="47905" ht="20" customHeight="1"/>
    <row r="47906" ht="20" customHeight="1"/>
    <row r="47907" ht="20" customHeight="1"/>
    <row r="47908" ht="20" customHeight="1"/>
    <row r="47909" ht="20" customHeight="1"/>
    <row r="47910" ht="20" customHeight="1"/>
    <row r="47911" ht="20" customHeight="1"/>
    <row r="47912" ht="20" customHeight="1"/>
    <row r="47913" ht="20" customHeight="1"/>
    <row r="47914" ht="20" customHeight="1"/>
    <row r="47915" ht="20" customHeight="1"/>
    <row r="47916" ht="20" customHeight="1"/>
    <row r="47917" ht="20" customHeight="1"/>
    <row r="47918" ht="20" customHeight="1"/>
    <row r="47919" ht="20" customHeight="1"/>
    <row r="47920" ht="20" customHeight="1"/>
    <row r="47921" ht="20" customHeight="1"/>
    <row r="47922" ht="20" customHeight="1"/>
    <row r="47923" ht="20" customHeight="1"/>
    <row r="47924" ht="20" customHeight="1"/>
    <row r="47925" ht="20" customHeight="1"/>
    <row r="47926" ht="20" customHeight="1"/>
    <row r="47927" ht="20" customHeight="1"/>
    <row r="47928" ht="20" customHeight="1"/>
    <row r="47929" ht="20" customHeight="1"/>
    <row r="47930" ht="20" customHeight="1"/>
    <row r="47931" ht="20" customHeight="1"/>
    <row r="47932" ht="20" customHeight="1"/>
    <row r="47933" ht="20" customHeight="1"/>
    <row r="47934" ht="20" customHeight="1"/>
    <row r="47935" ht="20" customHeight="1"/>
    <row r="47936" ht="20" customHeight="1"/>
    <row r="47937" ht="20" customHeight="1"/>
    <row r="47938" ht="20" customHeight="1"/>
    <row r="47939" ht="20" customHeight="1"/>
    <row r="47940" ht="20" customHeight="1"/>
    <row r="47941" ht="20" customHeight="1"/>
    <row r="47942" ht="20" customHeight="1"/>
    <row r="47943" ht="20" customHeight="1"/>
    <row r="47944" ht="20" customHeight="1"/>
    <row r="47945" ht="20" customHeight="1"/>
    <row r="47946" ht="20" customHeight="1"/>
    <row r="47947" ht="20" customHeight="1"/>
    <row r="47948" ht="20" customHeight="1"/>
    <row r="47949" ht="20" customHeight="1"/>
    <row r="47950" ht="20" customHeight="1"/>
    <row r="47951" ht="20" customHeight="1"/>
    <row r="47952" ht="20" customHeight="1"/>
    <row r="47953" ht="20" customHeight="1"/>
    <row r="47954" ht="20" customHeight="1"/>
    <row r="47955" ht="20" customHeight="1"/>
    <row r="47956" ht="20" customHeight="1"/>
    <row r="47957" ht="20" customHeight="1"/>
    <row r="47958" ht="20" customHeight="1"/>
    <row r="47959" ht="20" customHeight="1"/>
    <row r="47960" ht="20" customHeight="1"/>
    <row r="47961" ht="20" customHeight="1"/>
    <row r="47962" ht="20" customHeight="1"/>
    <row r="47963" ht="20" customHeight="1"/>
    <row r="47964" ht="20" customHeight="1"/>
    <row r="47965" ht="20" customHeight="1"/>
    <row r="47966" ht="20" customHeight="1"/>
    <row r="47967" ht="20" customHeight="1"/>
    <row r="47968" ht="20" customHeight="1"/>
    <row r="47969" ht="20" customHeight="1"/>
    <row r="47970" ht="20" customHeight="1"/>
    <row r="47971" ht="20" customHeight="1"/>
    <row r="47972" ht="20" customHeight="1"/>
    <row r="47973" ht="20" customHeight="1"/>
    <row r="47974" ht="20" customHeight="1"/>
    <row r="47975" ht="20" customHeight="1"/>
    <row r="47976" ht="20" customHeight="1"/>
    <row r="47977" ht="20" customHeight="1"/>
    <row r="47978" ht="20" customHeight="1"/>
    <row r="47979" ht="20" customHeight="1"/>
    <row r="47980" ht="20" customHeight="1"/>
    <row r="47981" ht="20" customHeight="1"/>
    <row r="47982" ht="20" customHeight="1"/>
    <row r="47983" ht="20" customHeight="1"/>
    <row r="47984" ht="20" customHeight="1"/>
    <row r="47985" ht="20" customHeight="1"/>
    <row r="47986" ht="20" customHeight="1"/>
    <row r="47987" ht="20" customHeight="1"/>
    <row r="47988" ht="20" customHeight="1"/>
    <row r="47989" ht="20" customHeight="1"/>
    <row r="47990" ht="20" customHeight="1"/>
    <row r="47991" ht="20" customHeight="1"/>
    <row r="47992" ht="20" customHeight="1"/>
    <row r="47993" ht="20" customHeight="1"/>
    <row r="47994" ht="20" customHeight="1"/>
    <row r="47995" ht="20" customHeight="1"/>
    <row r="47996" ht="20" customHeight="1"/>
    <row r="47997" ht="20" customHeight="1"/>
    <row r="47998" ht="20" customHeight="1"/>
    <row r="47999" ht="20" customHeight="1"/>
    <row r="48000" ht="20" customHeight="1"/>
    <row r="48001" ht="20" customHeight="1"/>
    <row r="48002" ht="20" customHeight="1"/>
    <row r="48003" ht="20" customHeight="1"/>
    <row r="48004" ht="20" customHeight="1"/>
    <row r="48005" ht="20" customHeight="1"/>
    <row r="48006" ht="20" customHeight="1"/>
    <row r="48007" ht="20" customHeight="1"/>
    <row r="48008" ht="20" customHeight="1"/>
    <row r="48009" ht="20" customHeight="1"/>
    <row r="48010" ht="20" customHeight="1"/>
    <row r="48011" ht="20" customHeight="1"/>
    <row r="48012" ht="20" customHeight="1"/>
    <row r="48013" ht="20" customHeight="1"/>
    <row r="48014" ht="20" customHeight="1"/>
    <row r="48015" ht="20" customHeight="1"/>
    <row r="48016" ht="20" customHeight="1"/>
    <row r="48017" ht="20" customHeight="1"/>
    <row r="48018" ht="20" customHeight="1"/>
    <row r="48019" ht="20" customHeight="1"/>
    <row r="48020" ht="20" customHeight="1"/>
    <row r="48021" ht="20" customHeight="1"/>
    <row r="48022" ht="20" customHeight="1"/>
    <row r="48023" ht="20" customHeight="1"/>
    <row r="48024" ht="20" customHeight="1"/>
    <row r="48025" ht="20" customHeight="1"/>
    <row r="48026" ht="20" customHeight="1"/>
    <row r="48027" ht="20" customHeight="1"/>
    <row r="48028" ht="20" customHeight="1"/>
    <row r="48029" ht="20" customHeight="1"/>
    <row r="48030" ht="20" customHeight="1"/>
    <row r="48031" ht="20" customHeight="1"/>
    <row r="48032" ht="20" customHeight="1"/>
    <row r="48033" ht="20" customHeight="1"/>
    <row r="48034" ht="20" customHeight="1"/>
    <row r="48035" ht="20" customHeight="1"/>
    <row r="48036" ht="20" customHeight="1"/>
    <row r="48037" ht="20" customHeight="1"/>
    <row r="48038" ht="20" customHeight="1"/>
    <row r="48039" ht="20" customHeight="1"/>
    <row r="48040" ht="20" customHeight="1"/>
    <row r="48041" ht="20" customHeight="1"/>
    <row r="48042" ht="20" customHeight="1"/>
    <row r="48043" ht="20" customHeight="1"/>
    <row r="48044" ht="20" customHeight="1"/>
    <row r="48045" ht="20" customHeight="1"/>
    <row r="48046" ht="20" customHeight="1"/>
    <row r="48047" ht="20" customHeight="1"/>
    <row r="48048" ht="20" customHeight="1"/>
    <row r="48049" ht="20" customHeight="1"/>
    <row r="48050" ht="20" customHeight="1"/>
    <row r="48051" ht="20" customHeight="1"/>
    <row r="48052" ht="20" customHeight="1"/>
    <row r="48053" ht="20" customHeight="1"/>
    <row r="48054" ht="20" customHeight="1"/>
    <row r="48055" ht="20" customHeight="1"/>
    <row r="48056" ht="20" customHeight="1"/>
    <row r="48057" ht="20" customHeight="1"/>
    <row r="48058" ht="20" customHeight="1"/>
    <row r="48059" ht="20" customHeight="1"/>
    <row r="48060" ht="20" customHeight="1"/>
    <row r="48061" ht="20" customHeight="1"/>
    <row r="48062" ht="20" customHeight="1"/>
    <row r="48063" ht="20" customHeight="1"/>
    <row r="48064" ht="20" customHeight="1"/>
    <row r="48065" ht="20" customHeight="1"/>
    <row r="48066" ht="20" customHeight="1"/>
    <row r="48067" ht="20" customHeight="1"/>
    <row r="48068" ht="20" customHeight="1"/>
    <row r="48069" ht="20" customHeight="1"/>
    <row r="48070" ht="20" customHeight="1"/>
    <row r="48071" ht="20" customHeight="1"/>
    <row r="48072" ht="20" customHeight="1"/>
    <row r="48073" ht="20" customHeight="1"/>
    <row r="48074" ht="20" customHeight="1"/>
    <row r="48075" ht="20" customHeight="1"/>
    <row r="48076" ht="20" customHeight="1"/>
    <row r="48077" ht="20" customHeight="1"/>
    <row r="48078" ht="20" customHeight="1"/>
    <row r="48079" ht="20" customHeight="1"/>
    <row r="48080" ht="20" customHeight="1"/>
    <row r="48081" ht="20" customHeight="1"/>
    <row r="48082" ht="20" customHeight="1"/>
    <row r="48083" ht="20" customHeight="1"/>
    <row r="48084" ht="20" customHeight="1"/>
    <row r="48085" ht="20" customHeight="1"/>
    <row r="48086" ht="20" customHeight="1"/>
    <row r="48087" ht="20" customHeight="1"/>
    <row r="48088" ht="20" customHeight="1"/>
    <row r="48089" ht="20" customHeight="1"/>
    <row r="48090" ht="20" customHeight="1"/>
    <row r="48091" ht="20" customHeight="1"/>
    <row r="48092" ht="20" customHeight="1"/>
    <row r="48093" ht="20" customHeight="1"/>
    <row r="48094" ht="20" customHeight="1"/>
    <row r="48095" ht="20" customHeight="1"/>
    <row r="48096" ht="20" customHeight="1"/>
    <row r="48097" ht="20" customHeight="1"/>
    <row r="48098" ht="20" customHeight="1"/>
    <row r="48099" ht="20" customHeight="1"/>
    <row r="48100" ht="20" customHeight="1"/>
    <row r="48101" ht="20" customHeight="1"/>
    <row r="48102" ht="20" customHeight="1"/>
    <row r="48103" ht="20" customHeight="1"/>
    <row r="48104" ht="20" customHeight="1"/>
    <row r="48105" ht="20" customHeight="1"/>
    <row r="48106" ht="20" customHeight="1"/>
    <row r="48107" ht="20" customHeight="1"/>
    <row r="48108" ht="20" customHeight="1"/>
    <row r="48109" ht="20" customHeight="1"/>
    <row r="48110" ht="20" customHeight="1"/>
    <row r="48111" ht="20" customHeight="1"/>
    <row r="48112" ht="20" customHeight="1"/>
    <row r="48113" ht="20" customHeight="1"/>
    <row r="48114" ht="20" customHeight="1"/>
    <row r="48115" ht="20" customHeight="1"/>
    <row r="48116" ht="20" customHeight="1"/>
    <row r="48117" ht="20" customHeight="1"/>
    <row r="48118" ht="20" customHeight="1"/>
    <row r="48119" ht="20" customHeight="1"/>
    <row r="48120" ht="20" customHeight="1"/>
    <row r="48121" ht="20" customHeight="1"/>
    <row r="48122" ht="20" customHeight="1"/>
    <row r="48123" ht="20" customHeight="1"/>
    <row r="48124" ht="20" customHeight="1"/>
    <row r="48125" ht="20" customHeight="1"/>
    <row r="48126" ht="20" customHeight="1"/>
    <row r="48127" ht="20" customHeight="1"/>
    <row r="48128" ht="20" customHeight="1"/>
    <row r="48129" ht="20" customHeight="1"/>
    <row r="48130" ht="20" customHeight="1"/>
    <row r="48131" ht="20" customHeight="1"/>
    <row r="48132" ht="20" customHeight="1"/>
    <row r="48133" ht="20" customHeight="1"/>
    <row r="48134" ht="20" customHeight="1"/>
    <row r="48135" ht="20" customHeight="1"/>
    <row r="48136" ht="20" customHeight="1"/>
    <row r="48137" ht="20" customHeight="1"/>
    <row r="48138" ht="20" customHeight="1"/>
    <row r="48139" ht="20" customHeight="1"/>
    <row r="48140" ht="20" customHeight="1"/>
    <row r="48141" ht="20" customHeight="1"/>
    <row r="48142" ht="20" customHeight="1"/>
    <row r="48143" ht="20" customHeight="1"/>
    <row r="48144" ht="20" customHeight="1"/>
    <row r="48145" ht="20" customHeight="1"/>
    <row r="48146" ht="20" customHeight="1"/>
    <row r="48147" ht="20" customHeight="1"/>
    <row r="48148" ht="20" customHeight="1"/>
    <row r="48149" ht="20" customHeight="1"/>
    <row r="48150" ht="20" customHeight="1"/>
    <row r="48151" ht="20" customHeight="1"/>
    <row r="48152" ht="20" customHeight="1"/>
    <row r="48153" ht="20" customHeight="1"/>
    <row r="48154" ht="20" customHeight="1"/>
    <row r="48155" ht="20" customHeight="1"/>
    <row r="48156" ht="20" customHeight="1"/>
    <row r="48157" ht="20" customHeight="1"/>
    <row r="48158" ht="20" customHeight="1"/>
    <row r="48159" ht="20" customHeight="1"/>
    <row r="48160" ht="20" customHeight="1"/>
    <row r="48161" ht="20" customHeight="1"/>
    <row r="48162" ht="20" customHeight="1"/>
    <row r="48163" ht="20" customHeight="1"/>
    <row r="48164" ht="20" customHeight="1"/>
    <row r="48165" ht="20" customHeight="1"/>
    <row r="48166" ht="20" customHeight="1"/>
    <row r="48167" ht="20" customHeight="1"/>
    <row r="48168" ht="20" customHeight="1"/>
    <row r="48169" ht="20" customHeight="1"/>
    <row r="48170" ht="20" customHeight="1"/>
    <row r="48171" ht="20" customHeight="1"/>
    <row r="48172" ht="20" customHeight="1"/>
    <row r="48173" ht="20" customHeight="1"/>
    <row r="48174" ht="20" customHeight="1"/>
    <row r="48175" ht="20" customHeight="1"/>
    <row r="48176" ht="20" customHeight="1"/>
    <row r="48177" ht="20" customHeight="1"/>
    <row r="48178" ht="20" customHeight="1"/>
    <row r="48179" ht="20" customHeight="1"/>
    <row r="48180" ht="20" customHeight="1"/>
    <row r="48181" ht="20" customHeight="1"/>
    <row r="48182" ht="20" customHeight="1"/>
    <row r="48183" ht="20" customHeight="1"/>
    <row r="48184" ht="20" customHeight="1"/>
    <row r="48185" ht="20" customHeight="1"/>
    <row r="48186" ht="20" customHeight="1"/>
    <row r="48187" ht="20" customHeight="1"/>
    <row r="48188" ht="20" customHeight="1"/>
    <row r="48189" ht="20" customHeight="1"/>
    <row r="48190" ht="20" customHeight="1"/>
    <row r="48191" ht="20" customHeight="1"/>
    <row r="48192" ht="20" customHeight="1"/>
    <row r="48193" ht="20" customHeight="1"/>
    <row r="48194" ht="20" customHeight="1"/>
    <row r="48195" ht="20" customHeight="1"/>
    <row r="48196" ht="20" customHeight="1"/>
    <row r="48197" ht="20" customHeight="1"/>
    <row r="48198" ht="20" customHeight="1"/>
    <row r="48199" ht="20" customHeight="1"/>
    <row r="48200" ht="20" customHeight="1"/>
    <row r="48201" ht="20" customHeight="1"/>
    <row r="48202" ht="20" customHeight="1"/>
    <row r="48203" ht="20" customHeight="1"/>
    <row r="48204" ht="20" customHeight="1"/>
    <row r="48205" ht="20" customHeight="1"/>
    <row r="48206" ht="20" customHeight="1"/>
    <row r="48207" ht="20" customHeight="1"/>
    <row r="48208" ht="20" customHeight="1"/>
    <row r="48209" ht="20" customHeight="1"/>
    <row r="48210" ht="20" customHeight="1"/>
    <row r="48211" ht="20" customHeight="1"/>
    <row r="48212" ht="20" customHeight="1"/>
    <row r="48213" ht="20" customHeight="1"/>
    <row r="48214" ht="20" customHeight="1"/>
    <row r="48215" ht="20" customHeight="1"/>
    <row r="48216" ht="20" customHeight="1"/>
    <row r="48217" ht="20" customHeight="1"/>
    <row r="48218" ht="20" customHeight="1"/>
    <row r="48219" ht="20" customHeight="1"/>
    <row r="48220" ht="20" customHeight="1"/>
    <row r="48221" ht="20" customHeight="1"/>
    <row r="48222" ht="20" customHeight="1"/>
    <row r="48223" ht="20" customHeight="1"/>
    <row r="48224" ht="20" customHeight="1"/>
    <row r="48225" ht="20" customHeight="1"/>
    <row r="48226" ht="20" customHeight="1"/>
    <row r="48227" ht="20" customHeight="1"/>
    <row r="48228" ht="20" customHeight="1"/>
    <row r="48229" ht="20" customHeight="1"/>
    <row r="48230" ht="20" customHeight="1"/>
    <row r="48231" ht="20" customHeight="1"/>
    <row r="48232" ht="20" customHeight="1"/>
    <row r="48233" ht="20" customHeight="1"/>
    <row r="48234" ht="20" customHeight="1"/>
    <row r="48235" ht="20" customHeight="1"/>
    <row r="48236" ht="20" customHeight="1"/>
    <row r="48237" ht="20" customHeight="1"/>
    <row r="48238" ht="20" customHeight="1"/>
    <row r="48239" ht="20" customHeight="1"/>
    <row r="48240" ht="20" customHeight="1"/>
    <row r="48241" ht="20" customHeight="1"/>
    <row r="48242" ht="20" customHeight="1"/>
    <row r="48243" ht="20" customHeight="1"/>
    <row r="48244" ht="20" customHeight="1"/>
    <row r="48245" ht="20" customHeight="1"/>
    <row r="48246" ht="20" customHeight="1"/>
    <row r="48247" ht="20" customHeight="1"/>
    <row r="48248" ht="20" customHeight="1"/>
    <row r="48249" ht="20" customHeight="1"/>
    <row r="48250" ht="20" customHeight="1"/>
    <row r="48251" ht="20" customHeight="1"/>
    <row r="48252" ht="20" customHeight="1"/>
    <row r="48253" ht="20" customHeight="1"/>
    <row r="48254" ht="20" customHeight="1"/>
    <row r="48255" ht="20" customHeight="1"/>
    <row r="48256" ht="20" customHeight="1"/>
    <row r="48257" ht="20" customHeight="1"/>
    <row r="48258" ht="20" customHeight="1"/>
    <row r="48259" ht="20" customHeight="1"/>
    <row r="48260" ht="20" customHeight="1"/>
    <row r="48261" ht="20" customHeight="1"/>
    <row r="48262" ht="20" customHeight="1"/>
    <row r="48263" ht="20" customHeight="1"/>
    <row r="48264" ht="20" customHeight="1"/>
    <row r="48265" ht="20" customHeight="1"/>
    <row r="48266" ht="20" customHeight="1"/>
    <row r="48267" ht="20" customHeight="1"/>
    <row r="48268" ht="20" customHeight="1"/>
    <row r="48269" ht="20" customHeight="1"/>
    <row r="48270" ht="20" customHeight="1"/>
    <row r="48271" ht="20" customHeight="1"/>
    <row r="48272" ht="20" customHeight="1"/>
    <row r="48273" ht="20" customHeight="1"/>
    <row r="48274" ht="20" customHeight="1"/>
    <row r="48275" ht="20" customHeight="1"/>
    <row r="48276" ht="20" customHeight="1"/>
    <row r="48277" ht="20" customHeight="1"/>
    <row r="48278" ht="20" customHeight="1"/>
    <row r="48279" ht="20" customHeight="1"/>
    <row r="48280" ht="20" customHeight="1"/>
    <row r="48281" ht="20" customHeight="1"/>
    <row r="48282" ht="20" customHeight="1"/>
    <row r="48283" ht="20" customHeight="1"/>
    <row r="48284" ht="20" customHeight="1"/>
    <row r="48285" ht="20" customHeight="1"/>
    <row r="48286" ht="20" customHeight="1"/>
    <row r="48287" ht="20" customHeight="1"/>
    <row r="48288" ht="20" customHeight="1"/>
    <row r="48289" ht="20" customHeight="1"/>
    <row r="48290" ht="20" customHeight="1"/>
    <row r="48291" ht="20" customHeight="1"/>
    <row r="48292" ht="20" customHeight="1"/>
    <row r="48293" ht="20" customHeight="1"/>
    <row r="48294" ht="20" customHeight="1"/>
    <row r="48295" ht="20" customHeight="1"/>
    <row r="48296" ht="20" customHeight="1"/>
    <row r="48297" ht="20" customHeight="1"/>
    <row r="48298" ht="20" customHeight="1"/>
    <row r="48299" ht="20" customHeight="1"/>
    <row r="48300" ht="20" customHeight="1"/>
    <row r="48301" ht="20" customHeight="1"/>
    <row r="48302" ht="20" customHeight="1"/>
    <row r="48303" ht="20" customHeight="1"/>
    <row r="48304" ht="20" customHeight="1"/>
    <row r="48305" ht="20" customHeight="1"/>
    <row r="48306" ht="20" customHeight="1"/>
    <row r="48307" ht="20" customHeight="1"/>
    <row r="48308" ht="20" customHeight="1"/>
    <row r="48309" ht="20" customHeight="1"/>
    <row r="48310" ht="20" customHeight="1"/>
    <row r="48311" ht="20" customHeight="1"/>
    <row r="48312" ht="20" customHeight="1"/>
    <row r="48313" ht="20" customHeight="1"/>
    <row r="48314" ht="20" customHeight="1"/>
    <row r="48315" ht="20" customHeight="1"/>
    <row r="48316" ht="20" customHeight="1"/>
    <row r="48317" ht="20" customHeight="1"/>
    <row r="48318" ht="20" customHeight="1"/>
    <row r="48319" ht="20" customHeight="1"/>
    <row r="48320" ht="20" customHeight="1"/>
    <row r="48321" ht="20" customHeight="1"/>
    <row r="48322" ht="20" customHeight="1"/>
    <row r="48323" ht="20" customHeight="1"/>
    <row r="48324" ht="20" customHeight="1"/>
    <row r="48325" ht="20" customHeight="1"/>
    <row r="48326" ht="20" customHeight="1"/>
    <row r="48327" ht="20" customHeight="1"/>
    <row r="48328" ht="20" customHeight="1"/>
    <row r="48329" ht="20" customHeight="1"/>
    <row r="48330" ht="20" customHeight="1"/>
    <row r="48331" ht="20" customHeight="1"/>
    <row r="48332" ht="20" customHeight="1"/>
    <row r="48333" ht="20" customHeight="1"/>
    <row r="48334" ht="20" customHeight="1"/>
    <row r="48335" ht="20" customHeight="1"/>
    <row r="48336" ht="20" customHeight="1"/>
    <row r="48337" ht="20" customHeight="1"/>
    <row r="48338" ht="20" customHeight="1"/>
    <row r="48339" ht="20" customHeight="1"/>
    <row r="48340" ht="20" customHeight="1"/>
    <row r="48341" ht="20" customHeight="1"/>
    <row r="48342" ht="20" customHeight="1"/>
    <row r="48343" ht="20" customHeight="1"/>
    <row r="48344" ht="20" customHeight="1"/>
    <row r="48345" ht="20" customHeight="1"/>
    <row r="48346" ht="20" customHeight="1"/>
    <row r="48347" ht="20" customHeight="1"/>
    <row r="48348" ht="20" customHeight="1"/>
    <row r="48349" ht="20" customHeight="1"/>
    <row r="48350" ht="20" customHeight="1"/>
    <row r="48351" ht="20" customHeight="1"/>
    <row r="48352" ht="20" customHeight="1"/>
    <row r="48353" ht="20" customHeight="1"/>
    <row r="48354" ht="20" customHeight="1"/>
    <row r="48355" ht="20" customHeight="1"/>
    <row r="48356" ht="20" customHeight="1"/>
    <row r="48357" ht="20" customHeight="1"/>
    <row r="48358" ht="20" customHeight="1"/>
    <row r="48359" ht="20" customHeight="1"/>
    <row r="48360" ht="20" customHeight="1"/>
    <row r="48361" ht="20" customHeight="1"/>
    <row r="48362" ht="20" customHeight="1"/>
    <row r="48363" ht="20" customHeight="1"/>
    <row r="48364" ht="20" customHeight="1"/>
    <row r="48365" ht="20" customHeight="1"/>
    <row r="48366" ht="20" customHeight="1"/>
    <row r="48367" ht="20" customHeight="1"/>
    <row r="48368" ht="20" customHeight="1"/>
    <row r="48369" ht="20" customHeight="1"/>
    <row r="48370" ht="20" customHeight="1"/>
    <row r="48371" ht="20" customHeight="1"/>
    <row r="48372" ht="20" customHeight="1"/>
    <row r="48373" ht="20" customHeight="1"/>
    <row r="48374" ht="20" customHeight="1"/>
    <row r="48375" ht="20" customHeight="1"/>
    <row r="48376" ht="20" customHeight="1"/>
    <row r="48377" ht="20" customHeight="1"/>
    <row r="48378" ht="20" customHeight="1"/>
    <row r="48379" ht="20" customHeight="1"/>
    <row r="48380" ht="20" customHeight="1"/>
    <row r="48381" ht="20" customHeight="1"/>
    <row r="48382" ht="20" customHeight="1"/>
    <row r="48383" ht="20" customHeight="1"/>
    <row r="48384" ht="20" customHeight="1"/>
    <row r="48385" ht="20" customHeight="1"/>
    <row r="48386" ht="20" customHeight="1"/>
    <row r="48387" ht="20" customHeight="1"/>
    <row r="48388" ht="20" customHeight="1"/>
    <row r="48389" ht="20" customHeight="1"/>
    <row r="48390" ht="20" customHeight="1"/>
    <row r="48391" ht="20" customHeight="1"/>
    <row r="48392" ht="20" customHeight="1"/>
    <row r="48393" ht="20" customHeight="1"/>
    <row r="48394" ht="20" customHeight="1"/>
    <row r="48395" ht="20" customHeight="1"/>
    <row r="48396" ht="20" customHeight="1"/>
    <row r="48397" ht="20" customHeight="1"/>
    <row r="48398" ht="20" customHeight="1"/>
    <row r="48399" ht="20" customHeight="1"/>
    <row r="48400" ht="20" customHeight="1"/>
    <row r="48401" ht="20" customHeight="1"/>
    <row r="48402" ht="20" customHeight="1"/>
    <row r="48403" ht="20" customHeight="1"/>
    <row r="48404" ht="20" customHeight="1"/>
    <row r="48405" ht="20" customHeight="1"/>
    <row r="48406" ht="20" customHeight="1"/>
    <row r="48407" ht="20" customHeight="1"/>
    <row r="48408" ht="20" customHeight="1"/>
    <row r="48409" ht="20" customHeight="1"/>
    <row r="48410" ht="20" customHeight="1"/>
    <row r="48411" ht="20" customHeight="1"/>
    <row r="48412" ht="20" customHeight="1"/>
    <row r="48413" ht="20" customHeight="1"/>
    <row r="48414" ht="20" customHeight="1"/>
    <row r="48415" ht="20" customHeight="1"/>
    <row r="48416" ht="20" customHeight="1"/>
    <row r="48417" ht="20" customHeight="1"/>
    <row r="48418" ht="20" customHeight="1"/>
    <row r="48419" ht="20" customHeight="1"/>
    <row r="48420" ht="20" customHeight="1"/>
    <row r="48421" ht="20" customHeight="1"/>
    <row r="48422" ht="20" customHeight="1"/>
    <row r="48423" ht="20" customHeight="1"/>
    <row r="48424" ht="20" customHeight="1"/>
    <row r="48425" ht="20" customHeight="1"/>
    <row r="48426" ht="20" customHeight="1"/>
    <row r="48427" ht="20" customHeight="1"/>
    <row r="48428" ht="20" customHeight="1"/>
    <row r="48429" ht="20" customHeight="1"/>
    <row r="48430" ht="20" customHeight="1"/>
    <row r="48431" ht="20" customHeight="1"/>
    <row r="48432" ht="20" customHeight="1"/>
    <row r="48433" ht="20" customHeight="1"/>
    <row r="48434" ht="20" customHeight="1"/>
    <row r="48435" ht="20" customHeight="1"/>
    <row r="48436" ht="20" customHeight="1"/>
    <row r="48437" ht="20" customHeight="1"/>
    <row r="48438" ht="20" customHeight="1"/>
    <row r="48439" ht="20" customHeight="1"/>
    <row r="48440" ht="20" customHeight="1"/>
    <row r="48441" ht="20" customHeight="1"/>
    <row r="48442" ht="20" customHeight="1"/>
    <row r="48443" ht="20" customHeight="1"/>
    <row r="48444" ht="20" customHeight="1"/>
    <row r="48445" ht="20" customHeight="1"/>
    <row r="48446" ht="20" customHeight="1"/>
    <row r="48447" ht="20" customHeight="1"/>
    <row r="48448" ht="20" customHeight="1"/>
    <row r="48449" ht="20" customHeight="1"/>
    <row r="48450" ht="20" customHeight="1"/>
    <row r="48451" ht="20" customHeight="1"/>
    <row r="48452" ht="20" customHeight="1"/>
    <row r="48453" ht="20" customHeight="1"/>
    <row r="48454" ht="20" customHeight="1"/>
    <row r="48455" ht="20" customHeight="1"/>
    <row r="48456" ht="20" customHeight="1"/>
    <row r="48457" ht="20" customHeight="1"/>
    <row r="48458" ht="20" customHeight="1"/>
    <row r="48459" ht="20" customHeight="1"/>
    <row r="48460" ht="20" customHeight="1"/>
    <row r="48461" ht="20" customHeight="1"/>
    <row r="48462" ht="20" customHeight="1"/>
    <row r="48463" ht="20" customHeight="1"/>
    <row r="48464" ht="20" customHeight="1"/>
    <row r="48465" ht="20" customHeight="1"/>
    <row r="48466" ht="20" customHeight="1"/>
    <row r="48467" ht="20" customHeight="1"/>
    <row r="48468" ht="20" customHeight="1"/>
    <row r="48469" ht="20" customHeight="1"/>
    <row r="48470" ht="20" customHeight="1"/>
    <row r="48471" ht="20" customHeight="1"/>
    <row r="48472" ht="20" customHeight="1"/>
    <row r="48473" ht="20" customHeight="1"/>
    <row r="48474" ht="20" customHeight="1"/>
    <row r="48475" ht="20" customHeight="1"/>
    <row r="48476" ht="20" customHeight="1"/>
    <row r="48477" ht="20" customHeight="1"/>
    <row r="48478" ht="20" customHeight="1"/>
    <row r="48479" ht="20" customHeight="1"/>
    <row r="48480" ht="20" customHeight="1"/>
    <row r="48481" ht="20" customHeight="1"/>
    <row r="48482" ht="20" customHeight="1"/>
    <row r="48483" ht="20" customHeight="1"/>
    <row r="48484" ht="20" customHeight="1"/>
    <row r="48485" ht="20" customHeight="1"/>
    <row r="48486" ht="20" customHeight="1"/>
    <row r="48487" ht="20" customHeight="1"/>
    <row r="48488" ht="20" customHeight="1"/>
    <row r="48489" ht="20" customHeight="1"/>
    <row r="48490" ht="20" customHeight="1"/>
    <row r="48491" ht="20" customHeight="1"/>
    <row r="48492" ht="20" customHeight="1"/>
    <row r="48493" ht="20" customHeight="1"/>
    <row r="48494" ht="20" customHeight="1"/>
    <row r="48495" ht="20" customHeight="1"/>
    <row r="48496" ht="20" customHeight="1"/>
    <row r="48497" ht="20" customHeight="1"/>
    <row r="48498" ht="20" customHeight="1"/>
    <row r="48499" ht="20" customHeight="1"/>
    <row r="48500" ht="20" customHeight="1"/>
    <row r="48501" ht="20" customHeight="1"/>
    <row r="48502" ht="20" customHeight="1"/>
    <row r="48503" ht="20" customHeight="1"/>
    <row r="48504" ht="20" customHeight="1"/>
    <row r="48505" ht="20" customHeight="1"/>
    <row r="48506" ht="20" customHeight="1"/>
    <row r="48507" ht="20" customHeight="1"/>
    <row r="48508" ht="20" customHeight="1"/>
    <row r="48509" ht="20" customHeight="1"/>
    <row r="48510" ht="20" customHeight="1"/>
    <row r="48511" ht="20" customHeight="1"/>
    <row r="48512" ht="20" customHeight="1"/>
    <row r="48513" ht="20" customHeight="1"/>
    <row r="48514" ht="20" customHeight="1"/>
    <row r="48515" ht="20" customHeight="1"/>
    <row r="48516" ht="20" customHeight="1"/>
    <row r="48517" ht="20" customHeight="1"/>
    <row r="48518" ht="20" customHeight="1"/>
    <row r="48519" ht="20" customHeight="1"/>
    <row r="48520" ht="20" customHeight="1"/>
    <row r="48521" ht="20" customHeight="1"/>
    <row r="48522" ht="20" customHeight="1"/>
    <row r="48523" ht="20" customHeight="1"/>
    <row r="48524" ht="20" customHeight="1"/>
    <row r="48525" ht="20" customHeight="1"/>
    <row r="48526" ht="20" customHeight="1"/>
    <row r="48527" ht="20" customHeight="1"/>
    <row r="48528" ht="20" customHeight="1"/>
    <row r="48529" ht="20" customHeight="1"/>
    <row r="48530" ht="20" customHeight="1"/>
    <row r="48531" ht="20" customHeight="1"/>
    <row r="48532" ht="20" customHeight="1"/>
    <row r="48533" ht="20" customHeight="1"/>
    <row r="48534" ht="20" customHeight="1"/>
    <row r="48535" ht="20" customHeight="1"/>
    <row r="48536" ht="20" customHeight="1"/>
    <row r="48537" ht="20" customHeight="1"/>
    <row r="48538" ht="20" customHeight="1"/>
    <row r="48539" ht="20" customHeight="1"/>
    <row r="48540" ht="20" customHeight="1"/>
    <row r="48541" ht="20" customHeight="1"/>
    <row r="48542" ht="20" customHeight="1"/>
    <row r="48543" ht="20" customHeight="1"/>
    <row r="48544" ht="20" customHeight="1"/>
    <row r="48545" ht="20" customHeight="1"/>
    <row r="48546" ht="20" customHeight="1"/>
    <row r="48547" ht="20" customHeight="1"/>
    <row r="48548" ht="20" customHeight="1"/>
    <row r="48549" ht="20" customHeight="1"/>
    <row r="48550" ht="20" customHeight="1"/>
    <row r="48551" ht="20" customHeight="1"/>
    <row r="48552" ht="20" customHeight="1"/>
    <row r="48553" ht="20" customHeight="1"/>
    <row r="48554" ht="20" customHeight="1"/>
    <row r="48555" ht="20" customHeight="1"/>
    <row r="48556" ht="20" customHeight="1"/>
    <row r="48557" ht="20" customHeight="1"/>
    <row r="48558" ht="20" customHeight="1"/>
    <row r="48559" ht="20" customHeight="1"/>
    <row r="48560" ht="20" customHeight="1"/>
    <row r="48561" ht="20" customHeight="1"/>
    <row r="48562" ht="20" customHeight="1"/>
    <row r="48563" ht="20" customHeight="1"/>
    <row r="48564" ht="20" customHeight="1"/>
    <row r="48565" ht="20" customHeight="1"/>
    <row r="48566" ht="20" customHeight="1"/>
    <row r="48567" ht="20" customHeight="1"/>
    <row r="48568" ht="20" customHeight="1"/>
    <row r="48569" ht="20" customHeight="1"/>
    <row r="48570" ht="20" customHeight="1"/>
    <row r="48571" ht="20" customHeight="1"/>
    <row r="48572" ht="20" customHeight="1"/>
    <row r="48573" ht="20" customHeight="1"/>
    <row r="48574" ht="20" customHeight="1"/>
    <row r="48575" ht="20" customHeight="1"/>
    <row r="48576" ht="20" customHeight="1"/>
    <row r="48577" ht="20" customHeight="1"/>
    <row r="48578" ht="20" customHeight="1"/>
    <row r="48579" ht="20" customHeight="1"/>
    <row r="48580" ht="20" customHeight="1"/>
    <row r="48581" ht="20" customHeight="1"/>
    <row r="48582" ht="20" customHeight="1"/>
    <row r="48583" ht="20" customHeight="1"/>
    <row r="48584" ht="20" customHeight="1"/>
    <row r="48585" ht="20" customHeight="1"/>
    <row r="48586" ht="20" customHeight="1"/>
    <row r="48587" ht="20" customHeight="1"/>
    <row r="48588" ht="20" customHeight="1"/>
    <row r="48589" ht="20" customHeight="1"/>
    <row r="48590" ht="20" customHeight="1"/>
    <row r="48591" ht="20" customHeight="1"/>
    <row r="48592" ht="20" customHeight="1"/>
    <row r="48593" ht="20" customHeight="1"/>
    <row r="48594" ht="20" customHeight="1"/>
    <row r="48595" ht="20" customHeight="1"/>
    <row r="48596" ht="20" customHeight="1"/>
    <row r="48597" ht="20" customHeight="1"/>
    <row r="48598" ht="20" customHeight="1"/>
    <row r="48599" ht="20" customHeight="1"/>
    <row r="48600" ht="20" customHeight="1"/>
    <row r="48601" ht="20" customHeight="1"/>
    <row r="48602" ht="20" customHeight="1"/>
    <row r="48603" ht="20" customHeight="1"/>
    <row r="48604" ht="20" customHeight="1"/>
    <row r="48605" ht="20" customHeight="1"/>
    <row r="48606" ht="20" customHeight="1"/>
    <row r="48607" ht="20" customHeight="1"/>
    <row r="48608" ht="20" customHeight="1"/>
    <row r="48609" ht="20" customHeight="1"/>
    <row r="48610" ht="20" customHeight="1"/>
    <row r="48611" ht="20" customHeight="1"/>
    <row r="48612" ht="20" customHeight="1"/>
    <row r="48613" ht="20" customHeight="1"/>
    <row r="48614" ht="20" customHeight="1"/>
    <row r="48615" ht="20" customHeight="1"/>
    <row r="48616" ht="20" customHeight="1"/>
    <row r="48617" ht="20" customHeight="1"/>
    <row r="48618" ht="20" customHeight="1"/>
    <row r="48619" ht="20" customHeight="1"/>
    <row r="48620" ht="20" customHeight="1"/>
    <row r="48621" ht="20" customHeight="1"/>
    <row r="48622" ht="20" customHeight="1"/>
    <row r="48623" ht="20" customHeight="1"/>
    <row r="48624" ht="20" customHeight="1"/>
    <row r="48625" ht="20" customHeight="1"/>
    <row r="48626" ht="20" customHeight="1"/>
    <row r="48627" ht="20" customHeight="1"/>
    <row r="48628" ht="20" customHeight="1"/>
    <row r="48629" ht="20" customHeight="1"/>
    <row r="48630" ht="20" customHeight="1"/>
    <row r="48631" ht="20" customHeight="1"/>
    <row r="48632" ht="20" customHeight="1"/>
    <row r="48633" ht="20" customHeight="1"/>
    <row r="48634" ht="20" customHeight="1"/>
    <row r="48635" ht="20" customHeight="1"/>
    <row r="48636" ht="20" customHeight="1"/>
    <row r="48637" ht="20" customHeight="1"/>
    <row r="48638" ht="20" customHeight="1"/>
    <row r="48639" ht="20" customHeight="1"/>
    <row r="48640" ht="20" customHeight="1"/>
    <row r="48641" ht="20" customHeight="1"/>
    <row r="48642" ht="20" customHeight="1"/>
    <row r="48643" ht="20" customHeight="1"/>
    <row r="48644" ht="20" customHeight="1"/>
    <row r="48645" ht="20" customHeight="1"/>
    <row r="48646" ht="20" customHeight="1"/>
    <row r="48647" ht="20" customHeight="1"/>
    <row r="48648" ht="20" customHeight="1"/>
    <row r="48649" ht="20" customHeight="1"/>
    <row r="48650" ht="20" customHeight="1"/>
    <row r="48651" ht="20" customHeight="1"/>
    <row r="48652" ht="20" customHeight="1"/>
    <row r="48653" ht="20" customHeight="1"/>
    <row r="48654" ht="20" customHeight="1"/>
    <row r="48655" ht="20" customHeight="1"/>
    <row r="48656" ht="20" customHeight="1"/>
    <row r="48657" ht="20" customHeight="1"/>
    <row r="48658" ht="20" customHeight="1"/>
    <row r="48659" ht="20" customHeight="1"/>
    <row r="48660" ht="20" customHeight="1"/>
    <row r="48661" ht="20" customHeight="1"/>
    <row r="48662" ht="20" customHeight="1"/>
    <row r="48663" ht="20" customHeight="1"/>
    <row r="48664" ht="20" customHeight="1"/>
    <row r="48665" ht="20" customHeight="1"/>
    <row r="48666" ht="20" customHeight="1"/>
    <row r="48667" ht="20" customHeight="1"/>
    <row r="48668" ht="20" customHeight="1"/>
    <row r="48669" ht="20" customHeight="1"/>
    <row r="48670" ht="20" customHeight="1"/>
    <row r="48671" ht="20" customHeight="1"/>
    <row r="48672" ht="20" customHeight="1"/>
    <row r="48673" ht="20" customHeight="1"/>
    <row r="48674" ht="20" customHeight="1"/>
    <row r="48675" ht="20" customHeight="1"/>
    <row r="48676" ht="20" customHeight="1"/>
    <row r="48677" ht="20" customHeight="1"/>
    <row r="48678" ht="20" customHeight="1"/>
    <row r="48679" ht="20" customHeight="1"/>
    <row r="48680" ht="20" customHeight="1"/>
    <row r="48681" ht="20" customHeight="1"/>
    <row r="48682" ht="20" customHeight="1"/>
    <row r="48683" ht="20" customHeight="1"/>
    <row r="48684" ht="20" customHeight="1"/>
    <row r="48685" ht="20" customHeight="1"/>
    <row r="48686" ht="20" customHeight="1"/>
    <row r="48687" ht="20" customHeight="1"/>
    <row r="48688" ht="20" customHeight="1"/>
    <row r="48689" ht="20" customHeight="1"/>
    <row r="48690" ht="20" customHeight="1"/>
    <row r="48691" ht="20" customHeight="1"/>
    <row r="48692" ht="20" customHeight="1"/>
    <row r="48693" ht="20" customHeight="1"/>
    <row r="48694" ht="20" customHeight="1"/>
    <row r="48695" ht="20" customHeight="1"/>
    <row r="48696" ht="20" customHeight="1"/>
    <row r="48697" ht="20" customHeight="1"/>
    <row r="48698" ht="20" customHeight="1"/>
    <row r="48699" ht="20" customHeight="1"/>
    <row r="48700" ht="20" customHeight="1"/>
    <row r="48701" ht="20" customHeight="1"/>
    <row r="48702" ht="20" customHeight="1"/>
    <row r="48703" ht="20" customHeight="1"/>
    <row r="48704" ht="20" customHeight="1"/>
    <row r="48705" ht="20" customHeight="1"/>
    <row r="48706" ht="20" customHeight="1"/>
    <row r="48707" ht="20" customHeight="1"/>
    <row r="48708" ht="20" customHeight="1"/>
    <row r="48709" ht="20" customHeight="1"/>
    <row r="48710" ht="20" customHeight="1"/>
    <row r="48711" ht="20" customHeight="1"/>
    <row r="48712" ht="20" customHeight="1"/>
    <row r="48713" ht="20" customHeight="1"/>
    <row r="48714" ht="20" customHeight="1"/>
    <row r="48715" ht="20" customHeight="1"/>
    <row r="48716" ht="20" customHeight="1"/>
    <row r="48717" ht="20" customHeight="1"/>
    <row r="48718" ht="20" customHeight="1"/>
    <row r="48719" ht="20" customHeight="1"/>
    <row r="48720" ht="20" customHeight="1"/>
    <row r="48721" ht="20" customHeight="1"/>
    <row r="48722" ht="20" customHeight="1"/>
    <row r="48723" ht="20" customHeight="1"/>
    <row r="48724" ht="20" customHeight="1"/>
    <row r="48725" ht="20" customHeight="1"/>
    <row r="48726" ht="20" customHeight="1"/>
    <row r="48727" ht="20" customHeight="1"/>
    <row r="48728" ht="20" customHeight="1"/>
    <row r="48729" ht="20" customHeight="1"/>
    <row r="48730" ht="20" customHeight="1"/>
    <row r="48731" ht="20" customHeight="1"/>
    <row r="48732" ht="20" customHeight="1"/>
    <row r="48733" ht="20" customHeight="1"/>
    <row r="48734" ht="20" customHeight="1"/>
    <row r="48735" ht="20" customHeight="1"/>
    <row r="48736" ht="20" customHeight="1"/>
    <row r="48737" ht="20" customHeight="1"/>
    <row r="48738" ht="20" customHeight="1"/>
    <row r="48739" ht="20" customHeight="1"/>
    <row r="48740" ht="20" customHeight="1"/>
    <row r="48741" ht="20" customHeight="1"/>
    <row r="48742" ht="20" customHeight="1"/>
    <row r="48743" ht="20" customHeight="1"/>
    <row r="48744" ht="20" customHeight="1"/>
    <row r="48745" ht="20" customHeight="1"/>
    <row r="48746" ht="20" customHeight="1"/>
    <row r="48747" ht="20" customHeight="1"/>
    <row r="48748" ht="20" customHeight="1"/>
    <row r="48749" ht="20" customHeight="1"/>
    <row r="48750" ht="20" customHeight="1"/>
    <row r="48751" ht="20" customHeight="1"/>
    <row r="48752" ht="20" customHeight="1"/>
    <row r="48753" ht="20" customHeight="1"/>
    <row r="48754" ht="20" customHeight="1"/>
    <row r="48755" ht="20" customHeight="1"/>
    <row r="48756" ht="20" customHeight="1"/>
    <row r="48757" ht="20" customHeight="1"/>
    <row r="48758" ht="20" customHeight="1"/>
    <row r="48759" ht="20" customHeight="1"/>
    <row r="48760" ht="20" customHeight="1"/>
    <row r="48761" ht="20" customHeight="1"/>
    <row r="48762" ht="20" customHeight="1"/>
    <row r="48763" ht="20" customHeight="1"/>
    <row r="48764" ht="20" customHeight="1"/>
    <row r="48765" ht="20" customHeight="1"/>
    <row r="48766" ht="20" customHeight="1"/>
    <row r="48767" ht="20" customHeight="1"/>
    <row r="48768" ht="20" customHeight="1"/>
    <row r="48769" ht="20" customHeight="1"/>
    <row r="48770" ht="20" customHeight="1"/>
    <row r="48771" ht="20" customHeight="1"/>
    <row r="48772" ht="20" customHeight="1"/>
    <row r="48773" ht="20" customHeight="1"/>
    <row r="48774" ht="20" customHeight="1"/>
    <row r="48775" ht="20" customHeight="1"/>
    <row r="48776" ht="20" customHeight="1"/>
    <row r="48777" ht="20" customHeight="1"/>
    <row r="48778" ht="20" customHeight="1"/>
    <row r="48779" ht="20" customHeight="1"/>
    <row r="48780" ht="20" customHeight="1"/>
    <row r="48781" ht="20" customHeight="1"/>
    <row r="48782" ht="20" customHeight="1"/>
    <row r="48783" ht="20" customHeight="1"/>
    <row r="48784" ht="20" customHeight="1"/>
    <row r="48785" ht="20" customHeight="1"/>
    <row r="48786" ht="20" customHeight="1"/>
    <row r="48787" ht="20" customHeight="1"/>
    <row r="48788" ht="20" customHeight="1"/>
    <row r="48789" ht="20" customHeight="1"/>
    <row r="48790" ht="20" customHeight="1"/>
    <row r="48791" ht="20" customHeight="1"/>
    <row r="48792" ht="20" customHeight="1"/>
    <row r="48793" ht="20" customHeight="1"/>
    <row r="48794" ht="20" customHeight="1"/>
    <row r="48795" ht="20" customHeight="1"/>
    <row r="48796" ht="20" customHeight="1"/>
    <row r="48797" ht="20" customHeight="1"/>
    <row r="48798" ht="20" customHeight="1"/>
    <row r="48799" ht="20" customHeight="1"/>
    <row r="48800" ht="20" customHeight="1"/>
    <row r="48801" ht="20" customHeight="1"/>
    <row r="48802" ht="20" customHeight="1"/>
    <row r="48803" ht="20" customHeight="1"/>
    <row r="48804" ht="20" customHeight="1"/>
    <row r="48805" ht="20" customHeight="1"/>
    <row r="48806" ht="20" customHeight="1"/>
    <row r="48807" ht="20" customHeight="1"/>
    <row r="48808" ht="20" customHeight="1"/>
    <row r="48809" ht="20" customHeight="1"/>
    <row r="48810" ht="20" customHeight="1"/>
    <row r="48811" ht="20" customHeight="1"/>
    <row r="48812" ht="20" customHeight="1"/>
    <row r="48813" ht="20" customHeight="1"/>
    <row r="48814" ht="20" customHeight="1"/>
    <row r="48815" ht="20" customHeight="1"/>
    <row r="48816" ht="20" customHeight="1"/>
    <row r="48817" ht="20" customHeight="1"/>
    <row r="48818" ht="20" customHeight="1"/>
    <row r="48819" ht="20" customHeight="1"/>
    <row r="48820" ht="20" customHeight="1"/>
    <row r="48821" ht="20" customHeight="1"/>
    <row r="48822" ht="20" customHeight="1"/>
    <row r="48823" ht="20" customHeight="1"/>
    <row r="48824" ht="20" customHeight="1"/>
    <row r="48825" ht="20" customHeight="1"/>
    <row r="48826" ht="20" customHeight="1"/>
    <row r="48827" ht="20" customHeight="1"/>
    <row r="48828" ht="20" customHeight="1"/>
    <row r="48829" ht="20" customHeight="1"/>
    <row r="48830" ht="20" customHeight="1"/>
    <row r="48831" ht="20" customHeight="1"/>
    <row r="48832" ht="20" customHeight="1"/>
    <row r="48833" ht="20" customHeight="1"/>
    <row r="48834" ht="20" customHeight="1"/>
    <row r="48835" ht="20" customHeight="1"/>
    <row r="48836" ht="20" customHeight="1"/>
    <row r="48837" ht="20" customHeight="1"/>
    <row r="48838" ht="20" customHeight="1"/>
    <row r="48839" ht="20" customHeight="1"/>
    <row r="48840" ht="20" customHeight="1"/>
    <row r="48841" ht="20" customHeight="1"/>
    <row r="48842" ht="20" customHeight="1"/>
    <row r="48843" ht="20" customHeight="1"/>
    <row r="48844" ht="20" customHeight="1"/>
    <row r="48845" ht="20" customHeight="1"/>
    <row r="48846" ht="20" customHeight="1"/>
    <row r="48847" ht="20" customHeight="1"/>
    <row r="48848" ht="20" customHeight="1"/>
    <row r="48849" ht="20" customHeight="1"/>
    <row r="48850" ht="20" customHeight="1"/>
    <row r="48851" ht="20" customHeight="1"/>
    <row r="48852" ht="20" customHeight="1"/>
    <row r="48853" ht="20" customHeight="1"/>
    <row r="48854" ht="20" customHeight="1"/>
    <row r="48855" ht="20" customHeight="1"/>
    <row r="48856" ht="20" customHeight="1"/>
    <row r="48857" ht="20" customHeight="1"/>
    <row r="48858" ht="20" customHeight="1"/>
    <row r="48859" ht="20" customHeight="1"/>
    <row r="48860" ht="20" customHeight="1"/>
    <row r="48861" ht="20" customHeight="1"/>
    <row r="48862" ht="20" customHeight="1"/>
    <row r="48863" ht="20" customHeight="1"/>
    <row r="48864" ht="20" customHeight="1"/>
    <row r="48865" ht="20" customHeight="1"/>
    <row r="48866" ht="20" customHeight="1"/>
    <row r="48867" ht="20" customHeight="1"/>
    <row r="48868" ht="20" customHeight="1"/>
    <row r="48869" ht="20" customHeight="1"/>
    <row r="48870" ht="20" customHeight="1"/>
    <row r="48871" ht="20" customHeight="1"/>
    <row r="48872" ht="20" customHeight="1"/>
    <row r="48873" ht="20" customHeight="1"/>
    <row r="48874" ht="20" customHeight="1"/>
    <row r="48875" ht="20" customHeight="1"/>
    <row r="48876" ht="20" customHeight="1"/>
    <row r="48877" ht="20" customHeight="1"/>
    <row r="48878" ht="20" customHeight="1"/>
    <row r="48879" ht="20" customHeight="1"/>
    <row r="48880" ht="20" customHeight="1"/>
    <row r="48881" ht="20" customHeight="1"/>
    <row r="48882" ht="20" customHeight="1"/>
    <row r="48883" ht="20" customHeight="1"/>
    <row r="48884" ht="20" customHeight="1"/>
    <row r="48885" ht="20" customHeight="1"/>
    <row r="48886" ht="20" customHeight="1"/>
    <row r="48887" ht="20" customHeight="1"/>
    <row r="48888" ht="20" customHeight="1"/>
    <row r="48889" ht="20" customHeight="1"/>
    <row r="48890" ht="20" customHeight="1"/>
    <row r="48891" ht="20" customHeight="1"/>
    <row r="48892" ht="20" customHeight="1"/>
    <row r="48893" ht="20" customHeight="1"/>
    <row r="48894" ht="20" customHeight="1"/>
    <row r="48895" ht="20" customHeight="1"/>
    <row r="48896" ht="20" customHeight="1"/>
    <row r="48897" ht="20" customHeight="1"/>
    <row r="48898" ht="20" customHeight="1"/>
    <row r="48899" ht="20" customHeight="1"/>
    <row r="48900" ht="20" customHeight="1"/>
    <row r="48901" ht="20" customHeight="1"/>
    <row r="48902" ht="20" customHeight="1"/>
    <row r="48903" ht="20" customHeight="1"/>
    <row r="48904" ht="20" customHeight="1"/>
    <row r="48905" ht="20" customHeight="1"/>
    <row r="48906" ht="20" customHeight="1"/>
    <row r="48907" ht="20" customHeight="1"/>
    <row r="48908" ht="20" customHeight="1"/>
    <row r="48909" ht="20" customHeight="1"/>
    <row r="48910" ht="20" customHeight="1"/>
    <row r="48911" ht="20" customHeight="1"/>
    <row r="48912" ht="20" customHeight="1"/>
    <row r="48913" ht="20" customHeight="1"/>
    <row r="48914" ht="20" customHeight="1"/>
    <row r="48915" ht="20" customHeight="1"/>
    <row r="48916" ht="20" customHeight="1"/>
    <row r="48917" ht="20" customHeight="1"/>
    <row r="48918" ht="20" customHeight="1"/>
    <row r="48919" ht="20" customHeight="1"/>
    <row r="48920" ht="20" customHeight="1"/>
    <row r="48921" ht="20" customHeight="1"/>
    <row r="48922" ht="20" customHeight="1"/>
    <row r="48923" ht="20" customHeight="1"/>
    <row r="48924" ht="20" customHeight="1"/>
    <row r="48925" ht="20" customHeight="1"/>
    <row r="48926" ht="20" customHeight="1"/>
    <row r="48927" ht="20" customHeight="1"/>
    <row r="48928" ht="20" customHeight="1"/>
    <row r="48929" ht="20" customHeight="1"/>
    <row r="48930" ht="20" customHeight="1"/>
    <row r="48931" ht="20" customHeight="1"/>
    <row r="48932" ht="20" customHeight="1"/>
    <row r="48933" ht="20" customHeight="1"/>
    <row r="48934" ht="20" customHeight="1"/>
    <row r="48935" ht="20" customHeight="1"/>
    <row r="48936" ht="20" customHeight="1"/>
    <row r="48937" ht="20" customHeight="1"/>
    <row r="48938" ht="20" customHeight="1"/>
    <row r="48939" ht="20" customHeight="1"/>
    <row r="48940" ht="20" customHeight="1"/>
    <row r="48941" ht="20" customHeight="1"/>
    <row r="48942" ht="20" customHeight="1"/>
    <row r="48943" ht="20" customHeight="1"/>
    <row r="48944" ht="20" customHeight="1"/>
    <row r="48945" ht="20" customHeight="1"/>
    <row r="48946" ht="20" customHeight="1"/>
    <row r="48947" ht="20" customHeight="1"/>
    <row r="48948" ht="20" customHeight="1"/>
    <row r="48949" ht="20" customHeight="1"/>
    <row r="48950" ht="20" customHeight="1"/>
    <row r="48951" ht="20" customHeight="1"/>
    <row r="48952" ht="20" customHeight="1"/>
    <row r="48953" ht="20" customHeight="1"/>
    <row r="48954" ht="20" customHeight="1"/>
    <row r="48955" ht="20" customHeight="1"/>
    <row r="48956" ht="20" customHeight="1"/>
    <row r="48957" ht="20" customHeight="1"/>
    <row r="48958" ht="20" customHeight="1"/>
    <row r="48959" ht="20" customHeight="1"/>
    <row r="48960" ht="20" customHeight="1"/>
    <row r="48961" ht="20" customHeight="1"/>
    <row r="48962" ht="20" customHeight="1"/>
    <row r="48963" ht="20" customHeight="1"/>
    <row r="48964" ht="20" customHeight="1"/>
    <row r="48965" ht="20" customHeight="1"/>
    <row r="48966" ht="20" customHeight="1"/>
    <row r="48967" ht="20" customHeight="1"/>
    <row r="48968" ht="20" customHeight="1"/>
    <row r="48969" ht="20" customHeight="1"/>
    <row r="48970" ht="20" customHeight="1"/>
    <row r="48971" ht="20" customHeight="1"/>
    <row r="48972" ht="20" customHeight="1"/>
    <row r="48973" ht="20" customHeight="1"/>
    <row r="48974" ht="20" customHeight="1"/>
    <row r="48975" ht="20" customHeight="1"/>
    <row r="48976" ht="20" customHeight="1"/>
    <row r="48977" ht="20" customHeight="1"/>
    <row r="48978" ht="20" customHeight="1"/>
    <row r="48979" ht="20" customHeight="1"/>
    <row r="48980" ht="20" customHeight="1"/>
    <row r="48981" ht="20" customHeight="1"/>
    <row r="48982" ht="20" customHeight="1"/>
    <row r="48983" ht="20" customHeight="1"/>
    <row r="48984" ht="20" customHeight="1"/>
    <row r="48985" ht="20" customHeight="1"/>
    <row r="48986" ht="20" customHeight="1"/>
    <row r="48987" ht="20" customHeight="1"/>
    <row r="48988" ht="20" customHeight="1"/>
    <row r="48989" ht="20" customHeight="1"/>
    <row r="48990" ht="20" customHeight="1"/>
    <row r="48991" ht="20" customHeight="1"/>
    <row r="48992" ht="20" customHeight="1"/>
    <row r="48993" ht="20" customHeight="1"/>
    <row r="48994" ht="20" customHeight="1"/>
    <row r="48995" ht="20" customHeight="1"/>
    <row r="48996" ht="20" customHeight="1"/>
    <row r="48997" ht="20" customHeight="1"/>
    <row r="48998" ht="20" customHeight="1"/>
    <row r="48999" ht="20" customHeight="1"/>
    <row r="49000" ht="20" customHeight="1"/>
    <row r="49001" ht="20" customHeight="1"/>
    <row r="49002" ht="20" customHeight="1"/>
    <row r="49003" ht="20" customHeight="1"/>
    <row r="49004" ht="20" customHeight="1"/>
    <row r="49005" ht="20" customHeight="1"/>
    <row r="49006" ht="20" customHeight="1"/>
    <row r="49007" ht="20" customHeight="1"/>
    <row r="49008" ht="20" customHeight="1"/>
    <row r="49009" ht="20" customHeight="1"/>
    <row r="49010" ht="20" customHeight="1"/>
    <row r="49011" ht="20" customHeight="1"/>
    <row r="49012" ht="20" customHeight="1"/>
    <row r="49013" ht="20" customHeight="1"/>
    <row r="49014" ht="20" customHeight="1"/>
    <row r="49015" ht="20" customHeight="1"/>
    <row r="49016" ht="20" customHeight="1"/>
    <row r="49017" ht="20" customHeight="1"/>
    <row r="49018" ht="20" customHeight="1"/>
    <row r="49019" ht="20" customHeight="1"/>
    <row r="49020" ht="20" customHeight="1"/>
    <row r="49021" ht="20" customHeight="1"/>
    <row r="49022" ht="20" customHeight="1"/>
    <row r="49023" ht="20" customHeight="1"/>
    <row r="49024" ht="20" customHeight="1"/>
    <row r="49025" ht="20" customHeight="1"/>
    <row r="49026" ht="20" customHeight="1"/>
    <row r="49027" ht="20" customHeight="1"/>
    <row r="49028" ht="20" customHeight="1"/>
    <row r="49029" ht="20" customHeight="1"/>
    <row r="49030" ht="20" customHeight="1"/>
    <row r="49031" ht="20" customHeight="1"/>
    <row r="49032" ht="20" customHeight="1"/>
    <row r="49033" ht="20" customHeight="1"/>
    <row r="49034" ht="20" customHeight="1"/>
    <row r="49035" ht="20" customHeight="1"/>
    <row r="49036" ht="20" customHeight="1"/>
    <row r="49037" ht="20" customHeight="1"/>
    <row r="49038" ht="20" customHeight="1"/>
    <row r="49039" ht="20" customHeight="1"/>
    <row r="49040" ht="20" customHeight="1"/>
    <row r="49041" ht="20" customHeight="1"/>
    <row r="49042" ht="20" customHeight="1"/>
    <row r="49043" ht="20" customHeight="1"/>
    <row r="49044" ht="20" customHeight="1"/>
    <row r="49045" ht="20" customHeight="1"/>
    <row r="49046" ht="20" customHeight="1"/>
    <row r="49047" ht="20" customHeight="1"/>
    <row r="49048" ht="20" customHeight="1"/>
    <row r="49049" ht="20" customHeight="1"/>
    <row r="49050" ht="20" customHeight="1"/>
    <row r="49051" ht="20" customHeight="1"/>
    <row r="49052" ht="20" customHeight="1"/>
    <row r="49053" ht="20" customHeight="1"/>
    <row r="49054" ht="20" customHeight="1"/>
    <row r="49055" ht="20" customHeight="1"/>
    <row r="49056" ht="20" customHeight="1"/>
    <row r="49057" ht="20" customHeight="1"/>
    <row r="49058" ht="20" customHeight="1"/>
    <row r="49059" ht="20" customHeight="1"/>
    <row r="49060" ht="20" customHeight="1"/>
    <row r="49061" ht="20" customHeight="1"/>
    <row r="49062" ht="20" customHeight="1"/>
    <row r="49063" ht="20" customHeight="1"/>
    <row r="49064" ht="20" customHeight="1"/>
    <row r="49065" ht="20" customHeight="1"/>
    <row r="49066" ht="20" customHeight="1"/>
    <row r="49067" ht="20" customHeight="1"/>
    <row r="49068" ht="20" customHeight="1"/>
    <row r="49069" ht="20" customHeight="1"/>
    <row r="49070" ht="20" customHeight="1"/>
    <row r="49071" ht="20" customHeight="1"/>
    <row r="49072" ht="20" customHeight="1"/>
    <row r="49073" ht="20" customHeight="1"/>
    <row r="49074" ht="20" customHeight="1"/>
    <row r="49075" ht="20" customHeight="1"/>
    <row r="49076" ht="20" customHeight="1"/>
    <row r="49077" ht="20" customHeight="1"/>
    <row r="49078" ht="20" customHeight="1"/>
    <row r="49079" ht="20" customHeight="1"/>
    <row r="49080" ht="20" customHeight="1"/>
    <row r="49081" ht="20" customHeight="1"/>
    <row r="49082" ht="20" customHeight="1"/>
    <row r="49083" ht="20" customHeight="1"/>
    <row r="49084" ht="20" customHeight="1"/>
    <row r="49085" ht="20" customHeight="1"/>
    <row r="49086" ht="20" customHeight="1"/>
    <row r="49087" ht="20" customHeight="1"/>
    <row r="49088" ht="20" customHeight="1"/>
    <row r="49089" ht="20" customHeight="1"/>
    <row r="49090" ht="20" customHeight="1"/>
    <row r="49091" ht="20" customHeight="1"/>
    <row r="49092" ht="20" customHeight="1"/>
    <row r="49093" ht="20" customHeight="1"/>
    <row r="49094" ht="20" customHeight="1"/>
    <row r="49095" ht="20" customHeight="1"/>
    <row r="49096" ht="20" customHeight="1"/>
    <row r="49097" ht="20" customHeight="1"/>
    <row r="49098" ht="20" customHeight="1"/>
    <row r="49099" ht="20" customHeight="1"/>
    <row r="49100" ht="20" customHeight="1"/>
    <row r="49101" ht="20" customHeight="1"/>
    <row r="49102" ht="20" customHeight="1"/>
    <row r="49103" ht="20" customHeight="1"/>
    <row r="49104" ht="20" customHeight="1"/>
    <row r="49105" ht="20" customHeight="1"/>
    <row r="49106" ht="20" customHeight="1"/>
    <row r="49107" ht="20" customHeight="1"/>
    <row r="49108" ht="20" customHeight="1"/>
    <row r="49109" ht="20" customHeight="1"/>
    <row r="49110" ht="20" customHeight="1"/>
    <row r="49111" ht="20" customHeight="1"/>
    <row r="49112" ht="20" customHeight="1"/>
    <row r="49113" ht="20" customHeight="1"/>
    <row r="49114" ht="20" customHeight="1"/>
    <row r="49115" ht="20" customHeight="1"/>
    <row r="49116" ht="20" customHeight="1"/>
    <row r="49117" ht="20" customHeight="1"/>
    <row r="49118" ht="20" customHeight="1"/>
    <row r="49119" ht="20" customHeight="1"/>
    <row r="49120" ht="20" customHeight="1"/>
    <row r="49121" ht="20" customHeight="1"/>
    <row r="49122" ht="20" customHeight="1"/>
    <row r="49123" ht="20" customHeight="1"/>
    <row r="49124" ht="20" customHeight="1"/>
    <row r="49125" ht="20" customHeight="1"/>
    <row r="49126" ht="20" customHeight="1"/>
    <row r="49127" ht="20" customHeight="1"/>
    <row r="49128" ht="20" customHeight="1"/>
    <row r="49129" ht="20" customHeight="1"/>
    <row r="49130" ht="20" customHeight="1"/>
    <row r="49131" ht="20" customHeight="1"/>
    <row r="49132" ht="20" customHeight="1"/>
    <row r="49133" ht="20" customHeight="1"/>
    <row r="49134" ht="20" customHeight="1"/>
    <row r="49135" ht="20" customHeight="1"/>
    <row r="49136" ht="20" customHeight="1"/>
    <row r="49137" ht="20" customHeight="1"/>
    <row r="49138" ht="20" customHeight="1"/>
    <row r="49139" ht="20" customHeight="1"/>
    <row r="49140" ht="20" customHeight="1"/>
    <row r="49141" ht="20" customHeight="1"/>
    <row r="49142" ht="20" customHeight="1"/>
    <row r="49143" ht="20" customHeight="1"/>
    <row r="49144" ht="20" customHeight="1"/>
    <row r="49145" ht="20" customHeight="1"/>
    <row r="49146" ht="20" customHeight="1"/>
    <row r="49147" ht="20" customHeight="1"/>
    <row r="49148" ht="20" customHeight="1"/>
    <row r="49149" ht="20" customHeight="1"/>
    <row r="49150" ht="20" customHeight="1"/>
    <row r="49151" ht="20" customHeight="1"/>
    <row r="49152" ht="20" customHeight="1"/>
    <row r="49153" ht="20" customHeight="1"/>
    <row r="49154" ht="20" customHeight="1"/>
    <row r="49155" ht="20" customHeight="1"/>
    <row r="49156" ht="20" customHeight="1"/>
    <row r="49157" ht="20" customHeight="1"/>
    <row r="49158" ht="20" customHeight="1"/>
    <row r="49159" ht="20" customHeight="1"/>
    <row r="49160" ht="20" customHeight="1"/>
    <row r="49161" ht="20" customHeight="1"/>
    <row r="49162" ht="20" customHeight="1"/>
    <row r="49163" ht="20" customHeight="1"/>
    <row r="49164" ht="20" customHeight="1"/>
    <row r="49165" ht="20" customHeight="1"/>
    <row r="49166" ht="20" customHeight="1"/>
    <row r="49167" ht="20" customHeight="1"/>
    <row r="49168" ht="20" customHeight="1"/>
    <row r="49169" ht="20" customHeight="1"/>
    <row r="49170" ht="20" customHeight="1"/>
    <row r="49171" ht="20" customHeight="1"/>
    <row r="49172" ht="20" customHeight="1"/>
    <row r="49173" ht="20" customHeight="1"/>
    <row r="49174" ht="20" customHeight="1"/>
    <row r="49175" ht="20" customHeight="1"/>
    <row r="49176" ht="20" customHeight="1"/>
    <row r="49177" ht="20" customHeight="1"/>
    <row r="49178" ht="20" customHeight="1"/>
    <row r="49179" ht="20" customHeight="1"/>
    <row r="49180" ht="20" customHeight="1"/>
    <row r="49181" ht="20" customHeight="1"/>
    <row r="49182" ht="20" customHeight="1"/>
    <row r="49183" ht="20" customHeight="1"/>
    <row r="49184" ht="20" customHeight="1"/>
    <row r="49185" ht="20" customHeight="1"/>
    <row r="49186" ht="20" customHeight="1"/>
    <row r="49187" ht="20" customHeight="1"/>
    <row r="49188" ht="20" customHeight="1"/>
    <row r="49189" ht="20" customHeight="1"/>
    <row r="49190" ht="20" customHeight="1"/>
    <row r="49191" ht="20" customHeight="1"/>
    <row r="49192" ht="20" customHeight="1"/>
    <row r="49193" ht="20" customHeight="1"/>
    <row r="49194" ht="20" customHeight="1"/>
    <row r="49195" ht="20" customHeight="1"/>
    <row r="49196" ht="20" customHeight="1"/>
    <row r="49197" ht="20" customHeight="1"/>
    <row r="49198" ht="20" customHeight="1"/>
    <row r="49199" ht="20" customHeight="1"/>
    <row r="49200" ht="20" customHeight="1"/>
    <row r="49201" ht="20" customHeight="1"/>
    <row r="49202" ht="20" customHeight="1"/>
    <row r="49203" ht="20" customHeight="1"/>
    <row r="49204" ht="20" customHeight="1"/>
    <row r="49205" ht="20" customHeight="1"/>
    <row r="49206" ht="20" customHeight="1"/>
    <row r="49207" ht="20" customHeight="1"/>
    <row r="49208" ht="20" customHeight="1"/>
    <row r="49209" ht="20" customHeight="1"/>
    <row r="49210" ht="20" customHeight="1"/>
    <row r="49211" ht="20" customHeight="1"/>
    <row r="49212" ht="20" customHeight="1"/>
    <row r="49213" ht="20" customHeight="1"/>
    <row r="49214" ht="20" customHeight="1"/>
    <row r="49215" ht="20" customHeight="1"/>
    <row r="49216" ht="20" customHeight="1"/>
    <row r="49217" ht="20" customHeight="1"/>
    <row r="49218" ht="20" customHeight="1"/>
    <row r="49219" ht="20" customHeight="1"/>
    <row r="49220" ht="20" customHeight="1"/>
    <row r="49221" ht="20" customHeight="1"/>
    <row r="49222" ht="20" customHeight="1"/>
    <row r="49223" ht="20" customHeight="1"/>
    <row r="49224" ht="20" customHeight="1"/>
    <row r="49225" ht="20" customHeight="1"/>
    <row r="49226" ht="20" customHeight="1"/>
    <row r="49227" ht="20" customHeight="1"/>
    <row r="49228" ht="20" customHeight="1"/>
    <row r="49229" ht="20" customHeight="1"/>
    <row r="49230" ht="20" customHeight="1"/>
    <row r="49231" ht="20" customHeight="1"/>
    <row r="49232" ht="20" customHeight="1"/>
    <row r="49233" ht="20" customHeight="1"/>
    <row r="49234" ht="20" customHeight="1"/>
    <row r="49235" ht="20" customHeight="1"/>
    <row r="49236" ht="20" customHeight="1"/>
    <row r="49237" ht="20" customHeight="1"/>
    <row r="49238" ht="20" customHeight="1"/>
    <row r="49239" ht="20" customHeight="1"/>
    <row r="49240" ht="20" customHeight="1"/>
    <row r="49241" ht="20" customHeight="1"/>
    <row r="49242" ht="20" customHeight="1"/>
    <row r="49243" ht="20" customHeight="1"/>
    <row r="49244" ht="20" customHeight="1"/>
    <row r="49245" ht="20" customHeight="1"/>
    <row r="49246" ht="20" customHeight="1"/>
    <row r="49247" ht="20" customHeight="1"/>
    <row r="49248" ht="20" customHeight="1"/>
    <row r="49249" ht="20" customHeight="1"/>
    <row r="49250" ht="20" customHeight="1"/>
    <row r="49251" ht="20" customHeight="1"/>
    <row r="49252" ht="20" customHeight="1"/>
    <row r="49253" ht="20" customHeight="1"/>
    <row r="49254" ht="20" customHeight="1"/>
    <row r="49255" ht="20" customHeight="1"/>
    <row r="49256" ht="20" customHeight="1"/>
    <row r="49257" ht="20" customHeight="1"/>
    <row r="49258" ht="20" customHeight="1"/>
    <row r="49259" ht="20" customHeight="1"/>
    <row r="49260" ht="20" customHeight="1"/>
    <row r="49261" ht="20" customHeight="1"/>
    <row r="49262" ht="20" customHeight="1"/>
    <row r="49263" ht="20" customHeight="1"/>
    <row r="49264" ht="20" customHeight="1"/>
    <row r="49265" ht="20" customHeight="1"/>
    <row r="49266" ht="20" customHeight="1"/>
    <row r="49267" ht="20" customHeight="1"/>
    <row r="49268" ht="20" customHeight="1"/>
    <row r="49269" ht="20" customHeight="1"/>
    <row r="49270" ht="20" customHeight="1"/>
    <row r="49271" ht="20" customHeight="1"/>
    <row r="49272" ht="20" customHeight="1"/>
    <row r="49273" ht="20" customHeight="1"/>
    <row r="49274" ht="20" customHeight="1"/>
    <row r="49275" ht="20" customHeight="1"/>
    <row r="49276" ht="20" customHeight="1"/>
    <row r="49277" ht="20" customHeight="1"/>
    <row r="49278" ht="20" customHeight="1"/>
    <row r="49279" ht="20" customHeight="1"/>
    <row r="49280" ht="20" customHeight="1"/>
    <row r="49281" ht="20" customHeight="1"/>
    <row r="49282" ht="20" customHeight="1"/>
    <row r="49283" ht="20" customHeight="1"/>
    <row r="49284" ht="20" customHeight="1"/>
    <row r="49285" ht="20" customHeight="1"/>
    <row r="49286" ht="20" customHeight="1"/>
    <row r="49287" ht="20" customHeight="1"/>
    <row r="49288" ht="20" customHeight="1"/>
    <row r="49289" ht="20" customHeight="1"/>
    <row r="49290" ht="20" customHeight="1"/>
    <row r="49291" ht="20" customHeight="1"/>
    <row r="49292" ht="20" customHeight="1"/>
    <row r="49293" ht="20" customHeight="1"/>
    <row r="49294" ht="20" customHeight="1"/>
    <row r="49295" ht="20" customHeight="1"/>
    <row r="49296" ht="20" customHeight="1"/>
    <row r="49297" ht="20" customHeight="1"/>
    <row r="49298" ht="20" customHeight="1"/>
    <row r="49299" ht="20" customHeight="1"/>
    <row r="49300" ht="20" customHeight="1"/>
    <row r="49301" ht="20" customHeight="1"/>
    <row r="49302" ht="20" customHeight="1"/>
    <row r="49303" ht="20" customHeight="1"/>
    <row r="49304" ht="20" customHeight="1"/>
    <row r="49305" ht="20" customHeight="1"/>
    <row r="49306" ht="20" customHeight="1"/>
    <row r="49307" ht="20" customHeight="1"/>
    <row r="49308" ht="20" customHeight="1"/>
    <row r="49309" ht="20" customHeight="1"/>
    <row r="49310" ht="20" customHeight="1"/>
    <row r="49311" ht="20" customHeight="1"/>
    <row r="49312" ht="20" customHeight="1"/>
    <row r="49313" ht="20" customHeight="1"/>
    <row r="49314" ht="20" customHeight="1"/>
    <row r="49315" ht="20" customHeight="1"/>
    <row r="49316" ht="20" customHeight="1"/>
    <row r="49317" ht="20" customHeight="1"/>
    <row r="49318" ht="20" customHeight="1"/>
    <row r="49319" ht="20" customHeight="1"/>
    <row r="49320" ht="20" customHeight="1"/>
    <row r="49321" ht="20" customHeight="1"/>
    <row r="49322" ht="20" customHeight="1"/>
    <row r="49323" ht="20" customHeight="1"/>
    <row r="49324" ht="20" customHeight="1"/>
    <row r="49325" ht="20" customHeight="1"/>
    <row r="49326" ht="20" customHeight="1"/>
    <row r="49327" ht="20" customHeight="1"/>
    <row r="49328" ht="20" customHeight="1"/>
    <row r="49329" ht="20" customHeight="1"/>
    <row r="49330" ht="20" customHeight="1"/>
    <row r="49331" ht="20" customHeight="1"/>
    <row r="49332" ht="20" customHeight="1"/>
    <row r="49333" ht="20" customHeight="1"/>
    <row r="49334" ht="20" customHeight="1"/>
    <row r="49335" ht="20" customHeight="1"/>
    <row r="49336" ht="20" customHeight="1"/>
    <row r="49337" ht="20" customHeight="1"/>
    <row r="49338" ht="20" customHeight="1"/>
    <row r="49339" ht="20" customHeight="1"/>
    <row r="49340" ht="20" customHeight="1"/>
    <row r="49341" ht="20" customHeight="1"/>
    <row r="49342" ht="20" customHeight="1"/>
    <row r="49343" ht="20" customHeight="1"/>
    <row r="49344" ht="20" customHeight="1"/>
    <row r="49345" ht="20" customHeight="1"/>
    <row r="49346" ht="20" customHeight="1"/>
    <row r="49347" ht="20" customHeight="1"/>
    <row r="49348" ht="20" customHeight="1"/>
    <row r="49349" ht="20" customHeight="1"/>
    <row r="49350" ht="20" customHeight="1"/>
    <row r="49351" ht="20" customHeight="1"/>
    <row r="49352" ht="20" customHeight="1"/>
    <row r="49353" ht="20" customHeight="1"/>
    <row r="49354" ht="20" customHeight="1"/>
    <row r="49355" ht="20" customHeight="1"/>
    <row r="49356" ht="20" customHeight="1"/>
    <row r="49357" ht="20" customHeight="1"/>
    <row r="49358" ht="20" customHeight="1"/>
    <row r="49359" ht="20" customHeight="1"/>
    <row r="49360" ht="20" customHeight="1"/>
    <row r="49361" ht="20" customHeight="1"/>
    <row r="49362" ht="20" customHeight="1"/>
    <row r="49363" ht="20" customHeight="1"/>
    <row r="49364" ht="20" customHeight="1"/>
    <row r="49365" ht="20" customHeight="1"/>
    <row r="49366" ht="20" customHeight="1"/>
    <row r="49367" ht="20" customHeight="1"/>
    <row r="49368" ht="20" customHeight="1"/>
    <row r="49369" ht="20" customHeight="1"/>
    <row r="49370" ht="20" customHeight="1"/>
    <row r="49371" ht="20" customHeight="1"/>
    <row r="49372" ht="20" customHeight="1"/>
    <row r="49373" ht="20" customHeight="1"/>
    <row r="49374" ht="20" customHeight="1"/>
    <row r="49375" ht="20" customHeight="1"/>
    <row r="49376" ht="20" customHeight="1"/>
    <row r="49377" ht="20" customHeight="1"/>
    <row r="49378" ht="20" customHeight="1"/>
    <row r="49379" ht="20" customHeight="1"/>
    <row r="49380" ht="20" customHeight="1"/>
    <row r="49381" ht="20" customHeight="1"/>
    <row r="49382" ht="20" customHeight="1"/>
    <row r="49383" ht="20" customHeight="1"/>
    <row r="49384" ht="20" customHeight="1"/>
    <row r="49385" ht="20" customHeight="1"/>
    <row r="49386" ht="20" customHeight="1"/>
    <row r="49387" ht="20" customHeight="1"/>
    <row r="49388" ht="20" customHeight="1"/>
    <row r="49389" ht="20" customHeight="1"/>
    <row r="49390" ht="20" customHeight="1"/>
    <row r="49391" ht="20" customHeight="1"/>
    <row r="49392" ht="20" customHeight="1"/>
    <row r="49393" ht="20" customHeight="1"/>
    <row r="49394" ht="20" customHeight="1"/>
    <row r="49395" ht="20" customHeight="1"/>
    <row r="49396" ht="20" customHeight="1"/>
    <row r="49397" ht="20" customHeight="1"/>
    <row r="49398" ht="20" customHeight="1"/>
    <row r="49399" ht="20" customHeight="1"/>
    <row r="49400" ht="20" customHeight="1"/>
    <row r="49401" ht="20" customHeight="1"/>
    <row r="49402" ht="20" customHeight="1"/>
    <row r="49403" ht="20" customHeight="1"/>
    <row r="49404" ht="20" customHeight="1"/>
    <row r="49405" ht="20" customHeight="1"/>
    <row r="49406" ht="20" customHeight="1"/>
    <row r="49407" ht="20" customHeight="1"/>
    <row r="49408" ht="20" customHeight="1"/>
    <row r="49409" ht="20" customHeight="1"/>
    <row r="49410" ht="20" customHeight="1"/>
    <row r="49411" ht="20" customHeight="1"/>
    <row r="49412" ht="20" customHeight="1"/>
    <row r="49413" ht="20" customHeight="1"/>
    <row r="49414" ht="20" customHeight="1"/>
    <row r="49415" ht="20" customHeight="1"/>
    <row r="49416" ht="20" customHeight="1"/>
    <row r="49417" ht="20" customHeight="1"/>
    <row r="49418" ht="20" customHeight="1"/>
    <row r="49419" ht="20" customHeight="1"/>
    <row r="49420" ht="20" customHeight="1"/>
    <row r="49421" ht="20" customHeight="1"/>
    <row r="49422" ht="20" customHeight="1"/>
    <row r="49423" ht="20" customHeight="1"/>
    <row r="49424" ht="20" customHeight="1"/>
    <row r="49425" ht="20" customHeight="1"/>
    <row r="49426" ht="20" customHeight="1"/>
    <row r="49427" ht="20" customHeight="1"/>
    <row r="49428" ht="20" customHeight="1"/>
    <row r="49429" ht="20" customHeight="1"/>
    <row r="49430" ht="20" customHeight="1"/>
    <row r="49431" ht="20" customHeight="1"/>
    <row r="49432" ht="20" customHeight="1"/>
    <row r="49433" ht="20" customHeight="1"/>
    <row r="49434" ht="20" customHeight="1"/>
    <row r="49435" ht="20" customHeight="1"/>
    <row r="49436" ht="20" customHeight="1"/>
    <row r="49437" ht="20" customHeight="1"/>
    <row r="49438" ht="20" customHeight="1"/>
    <row r="49439" ht="20" customHeight="1"/>
    <row r="49440" ht="20" customHeight="1"/>
    <row r="49441" ht="20" customHeight="1"/>
    <row r="49442" ht="20" customHeight="1"/>
    <row r="49443" ht="20" customHeight="1"/>
    <row r="49444" ht="20" customHeight="1"/>
    <row r="49445" ht="20" customHeight="1"/>
    <row r="49446" ht="20" customHeight="1"/>
    <row r="49447" ht="20" customHeight="1"/>
    <row r="49448" ht="20" customHeight="1"/>
    <row r="49449" ht="20" customHeight="1"/>
    <row r="49450" ht="20" customHeight="1"/>
    <row r="49451" ht="20" customHeight="1"/>
    <row r="49452" ht="20" customHeight="1"/>
    <row r="49453" ht="20" customHeight="1"/>
    <row r="49454" ht="20" customHeight="1"/>
    <row r="49455" ht="20" customHeight="1"/>
    <row r="49456" ht="20" customHeight="1"/>
    <row r="49457" ht="20" customHeight="1"/>
    <row r="49458" ht="20" customHeight="1"/>
    <row r="49459" ht="20" customHeight="1"/>
    <row r="49460" ht="20" customHeight="1"/>
    <row r="49461" ht="20" customHeight="1"/>
    <row r="49462" ht="20" customHeight="1"/>
    <row r="49463" ht="20" customHeight="1"/>
    <row r="49464" ht="20" customHeight="1"/>
    <row r="49465" ht="20" customHeight="1"/>
    <row r="49466" ht="20" customHeight="1"/>
    <row r="49467" ht="20" customHeight="1"/>
    <row r="49468" ht="20" customHeight="1"/>
    <row r="49469" ht="20" customHeight="1"/>
    <row r="49470" ht="20" customHeight="1"/>
    <row r="49471" ht="20" customHeight="1"/>
    <row r="49472" ht="20" customHeight="1"/>
    <row r="49473" ht="20" customHeight="1"/>
    <row r="49474" ht="20" customHeight="1"/>
    <row r="49475" ht="20" customHeight="1"/>
    <row r="49476" ht="20" customHeight="1"/>
    <row r="49477" ht="20" customHeight="1"/>
    <row r="49478" ht="20" customHeight="1"/>
    <row r="49479" ht="20" customHeight="1"/>
    <row r="49480" ht="20" customHeight="1"/>
    <row r="49481" ht="20" customHeight="1"/>
    <row r="49482" ht="20" customHeight="1"/>
    <row r="49483" ht="20" customHeight="1"/>
    <row r="49484" ht="20" customHeight="1"/>
    <row r="49485" ht="20" customHeight="1"/>
    <row r="49486" ht="20" customHeight="1"/>
    <row r="49487" ht="20" customHeight="1"/>
    <row r="49488" ht="20" customHeight="1"/>
    <row r="49489" ht="20" customHeight="1"/>
    <row r="49490" ht="20" customHeight="1"/>
    <row r="49491" ht="20" customHeight="1"/>
    <row r="49492" ht="20" customHeight="1"/>
    <row r="49493" ht="20" customHeight="1"/>
    <row r="49494" ht="20" customHeight="1"/>
    <row r="49495" ht="20" customHeight="1"/>
    <row r="49496" ht="20" customHeight="1"/>
    <row r="49497" ht="20" customHeight="1"/>
    <row r="49498" ht="20" customHeight="1"/>
    <row r="49499" ht="20" customHeight="1"/>
    <row r="49500" ht="20" customHeight="1"/>
    <row r="49501" ht="20" customHeight="1"/>
    <row r="49502" ht="20" customHeight="1"/>
    <row r="49503" ht="20" customHeight="1"/>
    <row r="49504" ht="20" customHeight="1"/>
    <row r="49505" ht="20" customHeight="1"/>
    <row r="49506" ht="20" customHeight="1"/>
    <row r="49507" ht="20" customHeight="1"/>
    <row r="49508" ht="20" customHeight="1"/>
    <row r="49509" ht="20" customHeight="1"/>
    <row r="49510" ht="20" customHeight="1"/>
    <row r="49511" ht="20" customHeight="1"/>
    <row r="49512" ht="20" customHeight="1"/>
    <row r="49513" ht="20" customHeight="1"/>
    <row r="49514" ht="20" customHeight="1"/>
    <row r="49515" ht="20" customHeight="1"/>
    <row r="49516" ht="20" customHeight="1"/>
    <row r="49517" ht="20" customHeight="1"/>
    <row r="49518" ht="20" customHeight="1"/>
    <row r="49519" ht="20" customHeight="1"/>
    <row r="49520" ht="20" customHeight="1"/>
    <row r="49521" ht="20" customHeight="1"/>
    <row r="49522" ht="20" customHeight="1"/>
    <row r="49523" ht="20" customHeight="1"/>
    <row r="49524" ht="20" customHeight="1"/>
    <row r="49525" ht="20" customHeight="1"/>
    <row r="49526" ht="20" customHeight="1"/>
    <row r="49527" ht="20" customHeight="1"/>
    <row r="49528" ht="20" customHeight="1"/>
    <row r="49529" ht="20" customHeight="1"/>
    <row r="49530" ht="20" customHeight="1"/>
    <row r="49531" ht="20" customHeight="1"/>
    <row r="49532" ht="20" customHeight="1"/>
    <row r="49533" ht="20" customHeight="1"/>
    <row r="49534" ht="20" customHeight="1"/>
    <row r="49535" ht="20" customHeight="1"/>
    <row r="49536" ht="20" customHeight="1"/>
    <row r="49537" ht="20" customHeight="1"/>
    <row r="49538" ht="20" customHeight="1"/>
    <row r="49539" ht="20" customHeight="1"/>
    <row r="49540" ht="20" customHeight="1"/>
    <row r="49541" ht="20" customHeight="1"/>
    <row r="49542" ht="20" customHeight="1"/>
    <row r="49543" ht="20" customHeight="1"/>
    <row r="49544" ht="20" customHeight="1"/>
    <row r="49545" ht="20" customHeight="1"/>
    <row r="49546" ht="20" customHeight="1"/>
    <row r="49547" ht="20" customHeight="1"/>
    <row r="49548" ht="20" customHeight="1"/>
    <row r="49549" ht="20" customHeight="1"/>
    <row r="49550" ht="20" customHeight="1"/>
    <row r="49551" ht="20" customHeight="1"/>
    <row r="49552" ht="20" customHeight="1"/>
    <row r="49553" ht="20" customHeight="1"/>
    <row r="49554" ht="20" customHeight="1"/>
    <row r="49555" ht="20" customHeight="1"/>
    <row r="49556" ht="20" customHeight="1"/>
    <row r="49557" ht="20" customHeight="1"/>
    <row r="49558" ht="20" customHeight="1"/>
    <row r="49559" ht="20" customHeight="1"/>
    <row r="49560" ht="20" customHeight="1"/>
    <row r="49561" ht="20" customHeight="1"/>
    <row r="49562" ht="20" customHeight="1"/>
    <row r="49563" ht="20" customHeight="1"/>
    <row r="49564" ht="20" customHeight="1"/>
    <row r="49565" ht="20" customHeight="1"/>
    <row r="49566" ht="20" customHeight="1"/>
    <row r="49567" ht="20" customHeight="1"/>
    <row r="49568" ht="20" customHeight="1"/>
    <row r="49569" ht="20" customHeight="1"/>
    <row r="49570" ht="20" customHeight="1"/>
    <row r="49571" ht="20" customHeight="1"/>
    <row r="49572" ht="20" customHeight="1"/>
    <row r="49573" ht="20" customHeight="1"/>
    <row r="49574" ht="20" customHeight="1"/>
    <row r="49575" ht="20" customHeight="1"/>
    <row r="49576" ht="20" customHeight="1"/>
    <row r="49577" ht="20" customHeight="1"/>
    <row r="49578" ht="20" customHeight="1"/>
    <row r="49579" ht="20" customHeight="1"/>
    <row r="49580" ht="20" customHeight="1"/>
    <row r="49581" ht="20" customHeight="1"/>
    <row r="49582" ht="20" customHeight="1"/>
    <row r="49583" ht="20" customHeight="1"/>
    <row r="49584" ht="20" customHeight="1"/>
    <row r="49585" ht="20" customHeight="1"/>
    <row r="49586" ht="20" customHeight="1"/>
    <row r="49587" ht="20" customHeight="1"/>
    <row r="49588" ht="20" customHeight="1"/>
    <row r="49589" ht="20" customHeight="1"/>
    <row r="49590" ht="20" customHeight="1"/>
    <row r="49591" ht="20" customHeight="1"/>
    <row r="49592" ht="20" customHeight="1"/>
    <row r="49593" ht="20" customHeight="1"/>
    <row r="49594" ht="20" customHeight="1"/>
    <row r="49595" ht="20" customHeight="1"/>
    <row r="49596" ht="20" customHeight="1"/>
    <row r="49597" ht="20" customHeight="1"/>
    <row r="49598" ht="20" customHeight="1"/>
    <row r="49599" ht="20" customHeight="1"/>
    <row r="49600" ht="20" customHeight="1"/>
    <row r="49601" ht="20" customHeight="1"/>
    <row r="49602" ht="20" customHeight="1"/>
    <row r="49603" ht="20" customHeight="1"/>
    <row r="49604" ht="20" customHeight="1"/>
    <row r="49605" ht="20" customHeight="1"/>
    <row r="49606" ht="20" customHeight="1"/>
    <row r="49607" ht="20" customHeight="1"/>
    <row r="49608" ht="20" customHeight="1"/>
    <row r="49609" ht="20" customHeight="1"/>
    <row r="49610" ht="20" customHeight="1"/>
    <row r="49611" ht="20" customHeight="1"/>
    <row r="49612" ht="20" customHeight="1"/>
    <row r="49613" ht="20" customHeight="1"/>
    <row r="49614" ht="20" customHeight="1"/>
    <row r="49615" ht="20" customHeight="1"/>
    <row r="49616" ht="20" customHeight="1"/>
    <row r="49617" ht="20" customHeight="1"/>
    <row r="49618" ht="20" customHeight="1"/>
    <row r="49619" ht="20" customHeight="1"/>
    <row r="49620" ht="20" customHeight="1"/>
    <row r="49621" ht="20" customHeight="1"/>
    <row r="49622" ht="20" customHeight="1"/>
    <row r="49623" ht="20" customHeight="1"/>
    <row r="49624" ht="20" customHeight="1"/>
    <row r="49625" ht="20" customHeight="1"/>
    <row r="49626" ht="20" customHeight="1"/>
    <row r="49627" ht="20" customHeight="1"/>
    <row r="49628" ht="20" customHeight="1"/>
    <row r="49629" ht="20" customHeight="1"/>
    <row r="49630" ht="20" customHeight="1"/>
    <row r="49631" ht="20" customHeight="1"/>
    <row r="49632" ht="20" customHeight="1"/>
    <row r="49633" ht="20" customHeight="1"/>
    <row r="49634" ht="20" customHeight="1"/>
    <row r="49635" ht="20" customHeight="1"/>
    <row r="49636" ht="20" customHeight="1"/>
    <row r="49637" ht="20" customHeight="1"/>
    <row r="49638" ht="20" customHeight="1"/>
    <row r="49639" ht="20" customHeight="1"/>
    <row r="49640" ht="20" customHeight="1"/>
    <row r="49641" ht="20" customHeight="1"/>
    <row r="49642" ht="20" customHeight="1"/>
    <row r="49643" ht="20" customHeight="1"/>
    <row r="49644" ht="20" customHeight="1"/>
    <row r="49645" ht="20" customHeight="1"/>
    <row r="49646" ht="20" customHeight="1"/>
    <row r="49647" ht="20" customHeight="1"/>
    <row r="49648" ht="20" customHeight="1"/>
    <row r="49649" ht="20" customHeight="1"/>
    <row r="49650" ht="20" customHeight="1"/>
    <row r="49651" ht="20" customHeight="1"/>
    <row r="49652" ht="20" customHeight="1"/>
    <row r="49653" ht="20" customHeight="1"/>
    <row r="49654" ht="20" customHeight="1"/>
    <row r="49655" ht="20" customHeight="1"/>
    <row r="49656" ht="20" customHeight="1"/>
    <row r="49657" ht="20" customHeight="1"/>
    <row r="49658" ht="20" customHeight="1"/>
    <row r="49659" ht="20" customHeight="1"/>
    <row r="49660" ht="20" customHeight="1"/>
    <row r="49661" ht="20" customHeight="1"/>
    <row r="49662" ht="20" customHeight="1"/>
    <row r="49663" ht="20" customHeight="1"/>
    <row r="49664" ht="20" customHeight="1"/>
    <row r="49665" ht="20" customHeight="1"/>
    <row r="49666" ht="20" customHeight="1"/>
    <row r="49667" ht="20" customHeight="1"/>
    <row r="49668" ht="20" customHeight="1"/>
    <row r="49669" ht="20" customHeight="1"/>
    <row r="49670" ht="20" customHeight="1"/>
    <row r="49671" ht="20" customHeight="1"/>
    <row r="49672" ht="20" customHeight="1"/>
    <row r="49673" ht="20" customHeight="1"/>
    <row r="49674" ht="20" customHeight="1"/>
    <row r="49675" ht="20" customHeight="1"/>
    <row r="49676" ht="20" customHeight="1"/>
    <row r="49677" ht="20" customHeight="1"/>
    <row r="49678" ht="20" customHeight="1"/>
    <row r="49679" ht="20" customHeight="1"/>
    <row r="49680" ht="20" customHeight="1"/>
    <row r="49681" ht="20" customHeight="1"/>
    <row r="49682" ht="20" customHeight="1"/>
    <row r="49683" ht="20" customHeight="1"/>
    <row r="49684" ht="20" customHeight="1"/>
    <row r="49685" ht="20" customHeight="1"/>
    <row r="49686" ht="20" customHeight="1"/>
    <row r="49687" ht="20" customHeight="1"/>
    <row r="49688" ht="20" customHeight="1"/>
    <row r="49689" ht="20" customHeight="1"/>
    <row r="49690" ht="20" customHeight="1"/>
    <row r="49691" ht="20" customHeight="1"/>
    <row r="49692" ht="20" customHeight="1"/>
    <row r="49693" ht="20" customHeight="1"/>
    <row r="49694" ht="20" customHeight="1"/>
    <row r="49695" ht="20" customHeight="1"/>
    <row r="49696" ht="20" customHeight="1"/>
    <row r="49697" ht="20" customHeight="1"/>
    <row r="49698" ht="20" customHeight="1"/>
    <row r="49699" ht="20" customHeight="1"/>
    <row r="49700" ht="20" customHeight="1"/>
    <row r="49701" ht="20" customHeight="1"/>
    <row r="49702" ht="20" customHeight="1"/>
    <row r="49703" ht="20" customHeight="1"/>
    <row r="49704" ht="20" customHeight="1"/>
    <row r="49705" ht="20" customHeight="1"/>
    <row r="49706" ht="20" customHeight="1"/>
    <row r="49707" ht="20" customHeight="1"/>
    <row r="49708" ht="20" customHeight="1"/>
    <row r="49709" ht="20" customHeight="1"/>
    <row r="49710" ht="20" customHeight="1"/>
    <row r="49711" ht="20" customHeight="1"/>
    <row r="49712" ht="20" customHeight="1"/>
    <row r="49713" ht="20" customHeight="1"/>
    <row r="49714" ht="20" customHeight="1"/>
    <row r="49715" ht="20" customHeight="1"/>
    <row r="49716" ht="20" customHeight="1"/>
    <row r="49717" ht="20" customHeight="1"/>
    <row r="49718" ht="20" customHeight="1"/>
    <row r="49719" ht="20" customHeight="1"/>
    <row r="49720" ht="20" customHeight="1"/>
    <row r="49721" ht="20" customHeight="1"/>
    <row r="49722" ht="20" customHeight="1"/>
    <row r="49723" ht="20" customHeight="1"/>
    <row r="49724" ht="20" customHeight="1"/>
    <row r="49725" ht="20" customHeight="1"/>
    <row r="49726" ht="20" customHeight="1"/>
    <row r="49727" ht="20" customHeight="1"/>
    <row r="49728" ht="20" customHeight="1"/>
    <row r="49729" ht="20" customHeight="1"/>
    <row r="49730" ht="20" customHeight="1"/>
    <row r="49731" ht="20" customHeight="1"/>
    <row r="49732" ht="20" customHeight="1"/>
    <row r="49733" ht="20" customHeight="1"/>
    <row r="49734" ht="20" customHeight="1"/>
    <row r="49735" ht="20" customHeight="1"/>
    <row r="49736" ht="20" customHeight="1"/>
    <row r="49737" ht="20" customHeight="1"/>
    <row r="49738" ht="20" customHeight="1"/>
    <row r="49739" ht="20" customHeight="1"/>
    <row r="49740" ht="20" customHeight="1"/>
    <row r="49741" ht="20" customHeight="1"/>
    <row r="49742" ht="20" customHeight="1"/>
    <row r="49743" ht="20" customHeight="1"/>
    <row r="49744" ht="20" customHeight="1"/>
    <row r="49745" ht="20" customHeight="1"/>
    <row r="49746" ht="20" customHeight="1"/>
    <row r="49747" ht="20" customHeight="1"/>
    <row r="49748" ht="20" customHeight="1"/>
    <row r="49749" ht="20" customHeight="1"/>
    <row r="49750" ht="20" customHeight="1"/>
    <row r="49751" ht="20" customHeight="1"/>
    <row r="49752" ht="20" customHeight="1"/>
    <row r="49753" ht="20" customHeight="1"/>
    <row r="49754" ht="20" customHeight="1"/>
    <row r="49755" ht="20" customHeight="1"/>
    <row r="49756" ht="20" customHeight="1"/>
    <row r="49757" ht="20" customHeight="1"/>
    <row r="49758" ht="20" customHeight="1"/>
    <row r="49759" ht="20" customHeight="1"/>
    <row r="49760" ht="20" customHeight="1"/>
    <row r="49761" ht="20" customHeight="1"/>
    <row r="49762" ht="20" customHeight="1"/>
    <row r="49763" ht="20" customHeight="1"/>
    <row r="49764" ht="20" customHeight="1"/>
    <row r="49765" ht="20" customHeight="1"/>
    <row r="49766" ht="20" customHeight="1"/>
    <row r="49767" ht="20" customHeight="1"/>
    <row r="49768" ht="20" customHeight="1"/>
    <row r="49769" ht="20" customHeight="1"/>
    <row r="49770" ht="20" customHeight="1"/>
    <row r="49771" ht="20" customHeight="1"/>
    <row r="49772" ht="20" customHeight="1"/>
    <row r="49773" ht="20" customHeight="1"/>
    <row r="49774" ht="20" customHeight="1"/>
    <row r="49775" ht="20" customHeight="1"/>
    <row r="49776" ht="20" customHeight="1"/>
    <row r="49777" ht="20" customHeight="1"/>
    <row r="49778" ht="20" customHeight="1"/>
    <row r="49779" ht="20" customHeight="1"/>
    <row r="49780" ht="20" customHeight="1"/>
    <row r="49781" ht="20" customHeight="1"/>
    <row r="49782" ht="20" customHeight="1"/>
    <row r="49783" ht="20" customHeight="1"/>
    <row r="49784" ht="20" customHeight="1"/>
    <row r="49785" ht="20" customHeight="1"/>
    <row r="49786" ht="20" customHeight="1"/>
    <row r="49787" ht="20" customHeight="1"/>
    <row r="49788" ht="20" customHeight="1"/>
    <row r="49789" ht="20" customHeight="1"/>
    <row r="49790" ht="20" customHeight="1"/>
    <row r="49791" ht="20" customHeight="1"/>
    <row r="49792" ht="20" customHeight="1"/>
    <row r="49793" ht="20" customHeight="1"/>
    <row r="49794" ht="20" customHeight="1"/>
    <row r="49795" ht="20" customHeight="1"/>
    <row r="49796" ht="20" customHeight="1"/>
    <row r="49797" ht="20" customHeight="1"/>
    <row r="49798" ht="20" customHeight="1"/>
    <row r="49799" ht="20" customHeight="1"/>
    <row r="49800" ht="20" customHeight="1"/>
    <row r="49801" ht="20" customHeight="1"/>
    <row r="49802" ht="20" customHeight="1"/>
    <row r="49803" ht="20" customHeight="1"/>
    <row r="49804" ht="20" customHeight="1"/>
    <row r="49805" ht="20" customHeight="1"/>
    <row r="49806" ht="20" customHeight="1"/>
    <row r="49807" ht="20" customHeight="1"/>
    <row r="49808" ht="20" customHeight="1"/>
    <row r="49809" ht="20" customHeight="1"/>
    <row r="49810" ht="20" customHeight="1"/>
    <row r="49811" ht="20" customHeight="1"/>
    <row r="49812" ht="20" customHeight="1"/>
    <row r="49813" ht="20" customHeight="1"/>
    <row r="49814" ht="20" customHeight="1"/>
    <row r="49815" ht="20" customHeight="1"/>
    <row r="49816" ht="20" customHeight="1"/>
    <row r="49817" ht="20" customHeight="1"/>
    <row r="49818" ht="20" customHeight="1"/>
    <row r="49819" ht="20" customHeight="1"/>
    <row r="49820" ht="20" customHeight="1"/>
    <row r="49821" ht="20" customHeight="1"/>
    <row r="49822" ht="20" customHeight="1"/>
    <row r="49823" ht="20" customHeight="1"/>
    <row r="49824" ht="20" customHeight="1"/>
    <row r="49825" ht="20" customHeight="1"/>
    <row r="49826" ht="20" customHeight="1"/>
    <row r="49827" ht="20" customHeight="1"/>
    <row r="49828" ht="20" customHeight="1"/>
    <row r="49829" ht="20" customHeight="1"/>
    <row r="49830" ht="20" customHeight="1"/>
    <row r="49831" ht="20" customHeight="1"/>
    <row r="49832" ht="20" customHeight="1"/>
    <row r="49833" ht="20" customHeight="1"/>
    <row r="49834" ht="20" customHeight="1"/>
    <row r="49835" ht="20" customHeight="1"/>
    <row r="49836" ht="20" customHeight="1"/>
    <row r="49837" ht="20" customHeight="1"/>
    <row r="49838" ht="20" customHeight="1"/>
    <row r="49839" ht="20" customHeight="1"/>
    <row r="49840" ht="20" customHeight="1"/>
    <row r="49841" ht="20" customHeight="1"/>
    <row r="49842" ht="20" customHeight="1"/>
    <row r="49843" ht="20" customHeight="1"/>
    <row r="49844" ht="20" customHeight="1"/>
    <row r="49845" ht="20" customHeight="1"/>
    <row r="49846" ht="20" customHeight="1"/>
    <row r="49847" ht="20" customHeight="1"/>
    <row r="49848" ht="20" customHeight="1"/>
    <row r="49849" ht="20" customHeight="1"/>
    <row r="49850" ht="20" customHeight="1"/>
    <row r="49851" ht="20" customHeight="1"/>
    <row r="49852" ht="20" customHeight="1"/>
    <row r="49853" ht="20" customHeight="1"/>
    <row r="49854" ht="20" customHeight="1"/>
    <row r="49855" ht="20" customHeight="1"/>
    <row r="49856" ht="20" customHeight="1"/>
    <row r="49857" ht="20" customHeight="1"/>
    <row r="49858" ht="20" customHeight="1"/>
    <row r="49859" ht="20" customHeight="1"/>
    <row r="49860" ht="20" customHeight="1"/>
    <row r="49861" ht="20" customHeight="1"/>
    <row r="49862" ht="20" customHeight="1"/>
    <row r="49863" ht="20" customHeight="1"/>
    <row r="49864" ht="20" customHeight="1"/>
    <row r="49865" ht="20" customHeight="1"/>
    <row r="49866" ht="20" customHeight="1"/>
    <row r="49867" ht="20" customHeight="1"/>
    <row r="49868" ht="20" customHeight="1"/>
    <row r="49869" ht="20" customHeight="1"/>
    <row r="49870" ht="20" customHeight="1"/>
    <row r="49871" ht="20" customHeight="1"/>
    <row r="49872" ht="20" customHeight="1"/>
    <row r="49873" ht="20" customHeight="1"/>
    <row r="49874" ht="20" customHeight="1"/>
    <row r="49875" ht="20" customHeight="1"/>
    <row r="49876" ht="20" customHeight="1"/>
    <row r="49877" ht="20" customHeight="1"/>
    <row r="49878" ht="20" customHeight="1"/>
    <row r="49879" ht="20" customHeight="1"/>
    <row r="49880" ht="20" customHeight="1"/>
    <row r="49881" ht="20" customHeight="1"/>
    <row r="49882" ht="20" customHeight="1"/>
    <row r="49883" ht="20" customHeight="1"/>
    <row r="49884" ht="20" customHeight="1"/>
    <row r="49885" ht="20" customHeight="1"/>
    <row r="49886" ht="20" customHeight="1"/>
    <row r="49887" ht="20" customHeight="1"/>
    <row r="49888" ht="20" customHeight="1"/>
    <row r="49889" ht="20" customHeight="1"/>
    <row r="49890" ht="20" customHeight="1"/>
    <row r="49891" ht="20" customHeight="1"/>
    <row r="49892" ht="20" customHeight="1"/>
    <row r="49893" ht="20" customHeight="1"/>
    <row r="49894" ht="20" customHeight="1"/>
    <row r="49895" ht="20" customHeight="1"/>
    <row r="49896" ht="20" customHeight="1"/>
    <row r="49897" ht="20" customHeight="1"/>
    <row r="49898" ht="20" customHeight="1"/>
    <row r="49899" ht="20" customHeight="1"/>
    <row r="49900" ht="20" customHeight="1"/>
    <row r="49901" ht="20" customHeight="1"/>
    <row r="49902" ht="20" customHeight="1"/>
    <row r="49903" ht="20" customHeight="1"/>
    <row r="49904" ht="20" customHeight="1"/>
    <row r="49905" ht="20" customHeight="1"/>
    <row r="49906" ht="20" customHeight="1"/>
    <row r="49907" ht="20" customHeight="1"/>
    <row r="49908" ht="20" customHeight="1"/>
    <row r="49909" ht="20" customHeight="1"/>
    <row r="49910" ht="20" customHeight="1"/>
    <row r="49911" ht="20" customHeight="1"/>
    <row r="49912" ht="20" customHeight="1"/>
    <row r="49913" ht="20" customHeight="1"/>
    <row r="49914" ht="20" customHeight="1"/>
    <row r="49915" ht="20" customHeight="1"/>
    <row r="49916" ht="20" customHeight="1"/>
    <row r="49917" ht="20" customHeight="1"/>
    <row r="49918" ht="20" customHeight="1"/>
    <row r="49919" ht="20" customHeight="1"/>
    <row r="49920" ht="20" customHeight="1"/>
    <row r="49921" ht="20" customHeight="1"/>
    <row r="49922" ht="20" customHeight="1"/>
    <row r="49923" ht="20" customHeight="1"/>
    <row r="49924" ht="20" customHeight="1"/>
    <row r="49925" ht="20" customHeight="1"/>
    <row r="49926" ht="20" customHeight="1"/>
    <row r="49927" ht="20" customHeight="1"/>
    <row r="49928" ht="20" customHeight="1"/>
    <row r="49929" ht="20" customHeight="1"/>
    <row r="49930" ht="20" customHeight="1"/>
    <row r="49931" ht="20" customHeight="1"/>
    <row r="49932" ht="20" customHeight="1"/>
    <row r="49933" ht="20" customHeight="1"/>
    <row r="49934" ht="20" customHeight="1"/>
    <row r="49935" ht="20" customHeight="1"/>
    <row r="49936" ht="20" customHeight="1"/>
    <row r="49937" ht="20" customHeight="1"/>
    <row r="49938" ht="20" customHeight="1"/>
    <row r="49939" ht="20" customHeight="1"/>
    <row r="49940" ht="20" customHeight="1"/>
    <row r="49941" ht="20" customHeight="1"/>
    <row r="49942" ht="20" customHeight="1"/>
    <row r="49943" ht="20" customHeight="1"/>
    <row r="49944" ht="20" customHeight="1"/>
    <row r="49945" ht="20" customHeight="1"/>
    <row r="49946" ht="20" customHeight="1"/>
    <row r="49947" ht="20" customHeight="1"/>
    <row r="49948" ht="20" customHeight="1"/>
    <row r="49949" ht="20" customHeight="1"/>
    <row r="49950" ht="20" customHeight="1"/>
    <row r="49951" ht="20" customHeight="1"/>
    <row r="49952" ht="20" customHeight="1"/>
    <row r="49953" ht="20" customHeight="1"/>
    <row r="49954" ht="20" customHeight="1"/>
    <row r="49955" ht="20" customHeight="1"/>
    <row r="49956" ht="20" customHeight="1"/>
    <row r="49957" ht="20" customHeight="1"/>
    <row r="49958" ht="20" customHeight="1"/>
    <row r="49959" ht="20" customHeight="1"/>
    <row r="49960" ht="20" customHeight="1"/>
    <row r="49961" ht="20" customHeight="1"/>
    <row r="49962" ht="20" customHeight="1"/>
    <row r="49963" ht="20" customHeight="1"/>
    <row r="49964" ht="20" customHeight="1"/>
    <row r="49965" ht="20" customHeight="1"/>
    <row r="49966" ht="20" customHeight="1"/>
    <row r="49967" ht="20" customHeight="1"/>
    <row r="49968" ht="20" customHeight="1"/>
    <row r="49969" ht="20" customHeight="1"/>
    <row r="49970" ht="20" customHeight="1"/>
    <row r="49971" ht="20" customHeight="1"/>
    <row r="49972" ht="20" customHeight="1"/>
    <row r="49973" ht="20" customHeight="1"/>
    <row r="49974" ht="20" customHeight="1"/>
    <row r="49975" ht="20" customHeight="1"/>
    <row r="49976" ht="20" customHeight="1"/>
    <row r="49977" ht="20" customHeight="1"/>
    <row r="49978" ht="20" customHeight="1"/>
    <row r="49979" ht="20" customHeight="1"/>
    <row r="49980" ht="20" customHeight="1"/>
    <row r="49981" ht="20" customHeight="1"/>
    <row r="49982" ht="20" customHeight="1"/>
    <row r="49983" ht="20" customHeight="1"/>
    <row r="49984" ht="20" customHeight="1"/>
    <row r="49985" ht="20" customHeight="1"/>
    <row r="49986" ht="20" customHeight="1"/>
    <row r="49987" ht="20" customHeight="1"/>
    <row r="49988" ht="20" customHeight="1"/>
    <row r="49989" ht="20" customHeight="1"/>
    <row r="49990" ht="20" customHeight="1"/>
    <row r="49991" ht="20" customHeight="1"/>
    <row r="49992" ht="20" customHeight="1"/>
    <row r="49993" ht="20" customHeight="1"/>
    <row r="49994" ht="20" customHeight="1"/>
    <row r="49995" ht="20" customHeight="1"/>
    <row r="49996" ht="20" customHeight="1"/>
    <row r="49997" ht="20" customHeight="1"/>
    <row r="49998" ht="20" customHeight="1"/>
    <row r="49999" ht="20" customHeight="1"/>
    <row r="50000" ht="20" customHeight="1"/>
    <row r="50001" ht="20" customHeight="1"/>
    <row r="50002" ht="20" customHeight="1"/>
    <row r="50003" ht="20" customHeight="1"/>
    <row r="50004" ht="20" customHeight="1"/>
    <row r="50005" ht="20" customHeight="1"/>
    <row r="50006" ht="20" customHeight="1"/>
    <row r="50007" ht="20" customHeight="1"/>
    <row r="50008" ht="20" customHeight="1"/>
    <row r="50009" ht="20" customHeight="1"/>
    <row r="50010" ht="20" customHeight="1"/>
    <row r="50011" ht="20" customHeight="1"/>
    <row r="50012" ht="20" customHeight="1"/>
    <row r="50013" ht="20" customHeight="1"/>
    <row r="50014" ht="20" customHeight="1"/>
    <row r="50015" ht="20" customHeight="1"/>
    <row r="50016" ht="20" customHeight="1"/>
    <row r="50017" ht="20" customHeight="1"/>
    <row r="50018" ht="20" customHeight="1"/>
    <row r="50019" ht="20" customHeight="1"/>
    <row r="50020" ht="20" customHeight="1"/>
    <row r="50021" ht="20" customHeight="1"/>
    <row r="50022" ht="20" customHeight="1"/>
    <row r="50023" ht="20" customHeight="1"/>
    <row r="50024" ht="20" customHeight="1"/>
    <row r="50025" ht="20" customHeight="1"/>
    <row r="50026" ht="20" customHeight="1"/>
    <row r="50027" ht="20" customHeight="1"/>
    <row r="50028" ht="20" customHeight="1"/>
    <row r="50029" ht="20" customHeight="1"/>
    <row r="50030" ht="20" customHeight="1"/>
    <row r="50031" ht="20" customHeight="1"/>
    <row r="50032" ht="20" customHeight="1"/>
    <row r="50033" ht="20" customHeight="1"/>
    <row r="50034" ht="20" customHeight="1"/>
    <row r="50035" ht="20" customHeight="1"/>
    <row r="50036" ht="20" customHeight="1"/>
    <row r="50037" ht="20" customHeight="1"/>
    <row r="50038" ht="20" customHeight="1"/>
    <row r="50039" ht="20" customHeight="1"/>
    <row r="50040" ht="20" customHeight="1"/>
    <row r="50041" ht="20" customHeight="1"/>
    <row r="50042" ht="20" customHeight="1"/>
    <row r="50043" ht="20" customHeight="1"/>
    <row r="50044" ht="20" customHeight="1"/>
    <row r="50045" ht="20" customHeight="1"/>
    <row r="50046" ht="20" customHeight="1"/>
    <row r="50047" ht="20" customHeight="1"/>
    <row r="50048" ht="20" customHeight="1"/>
    <row r="50049" ht="20" customHeight="1"/>
    <row r="50050" ht="20" customHeight="1"/>
    <row r="50051" ht="20" customHeight="1"/>
    <row r="50052" ht="20" customHeight="1"/>
    <row r="50053" ht="20" customHeight="1"/>
    <row r="50054" ht="20" customHeight="1"/>
    <row r="50055" ht="20" customHeight="1"/>
    <row r="50056" ht="20" customHeight="1"/>
    <row r="50057" ht="20" customHeight="1"/>
    <row r="50058" ht="20" customHeight="1"/>
    <row r="50059" ht="20" customHeight="1"/>
    <row r="50060" ht="20" customHeight="1"/>
    <row r="50061" ht="20" customHeight="1"/>
    <row r="50062" ht="20" customHeight="1"/>
    <row r="50063" ht="20" customHeight="1"/>
    <row r="50064" ht="20" customHeight="1"/>
    <row r="50065" ht="20" customHeight="1"/>
    <row r="50066" ht="20" customHeight="1"/>
    <row r="50067" ht="20" customHeight="1"/>
    <row r="50068" ht="20" customHeight="1"/>
    <row r="50069" ht="20" customHeight="1"/>
    <row r="50070" ht="20" customHeight="1"/>
    <row r="50071" ht="20" customHeight="1"/>
    <row r="50072" ht="20" customHeight="1"/>
    <row r="50073" ht="20" customHeight="1"/>
    <row r="50074" ht="20" customHeight="1"/>
    <row r="50075" ht="20" customHeight="1"/>
    <row r="50076" ht="20" customHeight="1"/>
    <row r="50077" ht="20" customHeight="1"/>
    <row r="50078" ht="20" customHeight="1"/>
    <row r="50079" ht="20" customHeight="1"/>
    <row r="50080" ht="20" customHeight="1"/>
    <row r="50081" ht="20" customHeight="1"/>
    <row r="50082" ht="20" customHeight="1"/>
    <row r="50083" ht="20" customHeight="1"/>
    <row r="50084" ht="20" customHeight="1"/>
    <row r="50085" ht="20" customHeight="1"/>
    <row r="50086" ht="20" customHeight="1"/>
    <row r="50087" ht="20" customHeight="1"/>
    <row r="50088" ht="20" customHeight="1"/>
    <row r="50089" ht="20" customHeight="1"/>
    <row r="50090" ht="20" customHeight="1"/>
    <row r="50091" ht="20" customHeight="1"/>
    <row r="50092" ht="20" customHeight="1"/>
    <row r="50093" ht="20" customHeight="1"/>
    <row r="50094" ht="20" customHeight="1"/>
    <row r="50095" ht="20" customHeight="1"/>
    <row r="50096" ht="20" customHeight="1"/>
    <row r="50097" ht="20" customHeight="1"/>
    <row r="50098" ht="20" customHeight="1"/>
    <row r="50099" ht="20" customHeight="1"/>
    <row r="50100" ht="20" customHeight="1"/>
    <row r="50101" ht="20" customHeight="1"/>
    <row r="50102" ht="20" customHeight="1"/>
    <row r="50103" ht="20" customHeight="1"/>
    <row r="50104" ht="20" customHeight="1"/>
    <row r="50105" ht="20" customHeight="1"/>
    <row r="50106" ht="20" customHeight="1"/>
    <row r="50107" ht="20" customHeight="1"/>
    <row r="50108" ht="20" customHeight="1"/>
    <row r="50109" ht="20" customHeight="1"/>
    <row r="50110" ht="20" customHeight="1"/>
    <row r="50111" ht="20" customHeight="1"/>
    <row r="50112" ht="20" customHeight="1"/>
    <row r="50113" ht="20" customHeight="1"/>
    <row r="50114" ht="20" customHeight="1"/>
    <row r="50115" ht="20" customHeight="1"/>
    <row r="50116" ht="20" customHeight="1"/>
    <row r="50117" ht="20" customHeight="1"/>
    <row r="50118" ht="20" customHeight="1"/>
    <row r="50119" ht="20" customHeight="1"/>
    <row r="50120" ht="20" customHeight="1"/>
    <row r="50121" ht="20" customHeight="1"/>
    <row r="50122" ht="20" customHeight="1"/>
    <row r="50123" ht="20" customHeight="1"/>
    <row r="50124" ht="20" customHeight="1"/>
    <row r="50125" ht="20" customHeight="1"/>
    <row r="50126" ht="20" customHeight="1"/>
    <row r="50127" ht="20" customHeight="1"/>
    <row r="50128" ht="20" customHeight="1"/>
    <row r="50129" ht="20" customHeight="1"/>
    <row r="50130" ht="20" customHeight="1"/>
    <row r="50131" ht="20" customHeight="1"/>
    <row r="50132" ht="20" customHeight="1"/>
    <row r="50133" ht="20" customHeight="1"/>
    <row r="50134" ht="20" customHeight="1"/>
    <row r="50135" ht="20" customHeight="1"/>
    <row r="50136" ht="20" customHeight="1"/>
    <row r="50137" ht="20" customHeight="1"/>
    <row r="50138" ht="20" customHeight="1"/>
    <row r="50139" ht="20" customHeight="1"/>
    <row r="50140" ht="20" customHeight="1"/>
    <row r="50141" ht="20" customHeight="1"/>
    <row r="50142" ht="20" customHeight="1"/>
    <row r="50143" ht="20" customHeight="1"/>
    <row r="50144" ht="20" customHeight="1"/>
    <row r="50145" ht="20" customHeight="1"/>
    <row r="50146" ht="20" customHeight="1"/>
    <row r="50147" ht="20" customHeight="1"/>
    <row r="50148" ht="20" customHeight="1"/>
    <row r="50149" ht="20" customHeight="1"/>
    <row r="50150" ht="20" customHeight="1"/>
    <row r="50151" ht="20" customHeight="1"/>
    <row r="50152" ht="20" customHeight="1"/>
    <row r="50153" ht="20" customHeight="1"/>
    <row r="50154" ht="20" customHeight="1"/>
    <row r="50155" ht="20" customHeight="1"/>
    <row r="50156" ht="20" customHeight="1"/>
    <row r="50157" ht="20" customHeight="1"/>
    <row r="50158" ht="20" customHeight="1"/>
    <row r="50159" ht="20" customHeight="1"/>
    <row r="50160" ht="20" customHeight="1"/>
    <row r="50161" ht="20" customHeight="1"/>
    <row r="50162" ht="20" customHeight="1"/>
    <row r="50163" ht="20" customHeight="1"/>
    <row r="50164" ht="20" customHeight="1"/>
    <row r="50165" ht="20" customHeight="1"/>
    <row r="50166" ht="20" customHeight="1"/>
    <row r="50167" ht="20" customHeight="1"/>
    <row r="50168" ht="20" customHeight="1"/>
    <row r="50169" ht="20" customHeight="1"/>
    <row r="50170" ht="20" customHeight="1"/>
    <row r="50171" ht="20" customHeight="1"/>
    <row r="50172" ht="20" customHeight="1"/>
    <row r="50173" ht="20" customHeight="1"/>
    <row r="50174" ht="20" customHeight="1"/>
    <row r="50175" ht="20" customHeight="1"/>
    <row r="50176" ht="20" customHeight="1"/>
    <row r="50177" ht="20" customHeight="1"/>
    <row r="50178" ht="20" customHeight="1"/>
    <row r="50179" ht="20" customHeight="1"/>
    <row r="50180" ht="20" customHeight="1"/>
    <row r="50181" ht="20" customHeight="1"/>
    <row r="50182" ht="20" customHeight="1"/>
    <row r="50183" ht="20" customHeight="1"/>
    <row r="50184" ht="20" customHeight="1"/>
    <row r="50185" ht="20" customHeight="1"/>
    <row r="50186" ht="20" customHeight="1"/>
    <row r="50187" ht="20" customHeight="1"/>
    <row r="50188" ht="20" customHeight="1"/>
    <row r="50189" ht="20" customHeight="1"/>
    <row r="50190" ht="20" customHeight="1"/>
    <row r="50191" ht="20" customHeight="1"/>
    <row r="50192" ht="20" customHeight="1"/>
    <row r="50193" ht="20" customHeight="1"/>
    <row r="50194" ht="20" customHeight="1"/>
    <row r="50195" ht="20" customHeight="1"/>
    <row r="50196" ht="20" customHeight="1"/>
    <row r="50197" ht="20" customHeight="1"/>
    <row r="50198" ht="20" customHeight="1"/>
    <row r="50199" ht="20" customHeight="1"/>
    <row r="50200" ht="20" customHeight="1"/>
    <row r="50201" ht="20" customHeight="1"/>
    <row r="50202" ht="20" customHeight="1"/>
    <row r="50203" ht="20" customHeight="1"/>
    <row r="50204" ht="20" customHeight="1"/>
    <row r="50205" ht="20" customHeight="1"/>
    <row r="50206" ht="20" customHeight="1"/>
    <row r="50207" ht="20" customHeight="1"/>
    <row r="50208" ht="20" customHeight="1"/>
    <row r="50209" ht="20" customHeight="1"/>
    <row r="50210" ht="20" customHeight="1"/>
    <row r="50211" ht="20" customHeight="1"/>
    <row r="50212" ht="20" customHeight="1"/>
    <row r="50213" ht="20" customHeight="1"/>
    <row r="50214" ht="20" customHeight="1"/>
    <row r="50215" ht="20" customHeight="1"/>
    <row r="50216" ht="20" customHeight="1"/>
    <row r="50217" ht="20" customHeight="1"/>
    <row r="50218" ht="20" customHeight="1"/>
    <row r="50219" ht="20" customHeight="1"/>
    <row r="50220" ht="20" customHeight="1"/>
    <row r="50221" ht="20" customHeight="1"/>
    <row r="50222" ht="20" customHeight="1"/>
    <row r="50223" ht="20" customHeight="1"/>
    <row r="50224" ht="20" customHeight="1"/>
    <row r="50225" ht="20" customHeight="1"/>
    <row r="50226" ht="20" customHeight="1"/>
    <row r="50227" ht="20" customHeight="1"/>
    <row r="50228" ht="20" customHeight="1"/>
    <row r="50229" ht="20" customHeight="1"/>
    <row r="50230" ht="20" customHeight="1"/>
    <row r="50231" ht="20" customHeight="1"/>
    <row r="50232" ht="20" customHeight="1"/>
    <row r="50233" ht="20" customHeight="1"/>
    <row r="50234" ht="20" customHeight="1"/>
    <row r="50235" ht="20" customHeight="1"/>
    <row r="50236" ht="20" customHeight="1"/>
    <row r="50237" ht="20" customHeight="1"/>
    <row r="50238" ht="20" customHeight="1"/>
    <row r="50239" ht="20" customHeight="1"/>
    <row r="50240" ht="20" customHeight="1"/>
    <row r="50241" ht="20" customHeight="1"/>
    <row r="50242" ht="20" customHeight="1"/>
    <row r="50243" ht="20" customHeight="1"/>
    <row r="50244" ht="20" customHeight="1"/>
    <row r="50245" ht="20" customHeight="1"/>
    <row r="50246" ht="20" customHeight="1"/>
    <row r="50247" ht="20" customHeight="1"/>
    <row r="50248" ht="20" customHeight="1"/>
    <row r="50249" ht="20" customHeight="1"/>
    <row r="50250" ht="20" customHeight="1"/>
    <row r="50251" ht="20" customHeight="1"/>
    <row r="50252" ht="20" customHeight="1"/>
    <row r="50253" ht="20" customHeight="1"/>
    <row r="50254" ht="20" customHeight="1"/>
    <row r="50255" ht="20" customHeight="1"/>
    <row r="50256" ht="20" customHeight="1"/>
    <row r="50257" ht="20" customHeight="1"/>
    <row r="50258" ht="20" customHeight="1"/>
    <row r="50259" ht="20" customHeight="1"/>
    <row r="50260" ht="20" customHeight="1"/>
    <row r="50261" ht="20" customHeight="1"/>
    <row r="50262" ht="20" customHeight="1"/>
    <row r="50263" ht="20" customHeight="1"/>
    <row r="50264" ht="20" customHeight="1"/>
    <row r="50265" ht="20" customHeight="1"/>
    <row r="50266" ht="20" customHeight="1"/>
    <row r="50267" ht="20" customHeight="1"/>
    <row r="50268" ht="20" customHeight="1"/>
    <row r="50269" ht="20" customHeight="1"/>
    <row r="50270" ht="20" customHeight="1"/>
    <row r="50271" ht="20" customHeight="1"/>
    <row r="50272" ht="20" customHeight="1"/>
    <row r="50273" ht="20" customHeight="1"/>
    <row r="50274" ht="20" customHeight="1"/>
    <row r="50275" ht="20" customHeight="1"/>
    <row r="50276" ht="20" customHeight="1"/>
    <row r="50277" ht="20" customHeight="1"/>
    <row r="50278" ht="20" customHeight="1"/>
    <row r="50279" ht="20" customHeight="1"/>
    <row r="50280" ht="20" customHeight="1"/>
    <row r="50281" ht="20" customHeight="1"/>
    <row r="50282" ht="20" customHeight="1"/>
    <row r="50283" ht="20" customHeight="1"/>
    <row r="50284" ht="20" customHeight="1"/>
    <row r="50285" ht="20" customHeight="1"/>
    <row r="50286" ht="20" customHeight="1"/>
    <row r="50287" ht="20" customHeight="1"/>
    <row r="50288" ht="20" customHeight="1"/>
    <row r="50289" ht="20" customHeight="1"/>
    <row r="50290" ht="20" customHeight="1"/>
    <row r="50291" ht="20" customHeight="1"/>
    <row r="50292" ht="20" customHeight="1"/>
    <row r="50293" ht="20" customHeight="1"/>
    <row r="50294" ht="20" customHeight="1"/>
    <row r="50295" ht="20" customHeight="1"/>
    <row r="50296" ht="20" customHeight="1"/>
    <row r="50297" ht="20" customHeight="1"/>
    <row r="50298" ht="20" customHeight="1"/>
    <row r="50299" ht="20" customHeight="1"/>
    <row r="50300" ht="20" customHeight="1"/>
    <row r="50301" ht="20" customHeight="1"/>
    <row r="50302" ht="20" customHeight="1"/>
    <row r="50303" ht="20" customHeight="1"/>
    <row r="50304" ht="20" customHeight="1"/>
    <row r="50305" ht="20" customHeight="1"/>
    <row r="50306" ht="20" customHeight="1"/>
    <row r="50307" ht="20" customHeight="1"/>
    <row r="50308" ht="20" customHeight="1"/>
    <row r="50309" ht="20" customHeight="1"/>
    <row r="50310" ht="20" customHeight="1"/>
    <row r="50311" ht="20" customHeight="1"/>
    <row r="50312" ht="20" customHeight="1"/>
    <row r="50313" ht="20" customHeight="1"/>
    <row r="50314" ht="20" customHeight="1"/>
    <row r="50315" ht="20" customHeight="1"/>
    <row r="50316" ht="20" customHeight="1"/>
    <row r="50317" ht="20" customHeight="1"/>
    <row r="50318" ht="20" customHeight="1"/>
    <row r="50319" ht="20" customHeight="1"/>
    <row r="50320" ht="20" customHeight="1"/>
    <row r="50321" ht="20" customHeight="1"/>
    <row r="50322" ht="20" customHeight="1"/>
    <row r="50323" ht="20" customHeight="1"/>
    <row r="50324" ht="20" customHeight="1"/>
    <row r="50325" ht="20" customHeight="1"/>
    <row r="50326" ht="20" customHeight="1"/>
    <row r="50327" ht="20" customHeight="1"/>
    <row r="50328" ht="20" customHeight="1"/>
    <row r="50329" ht="20" customHeight="1"/>
    <row r="50330" ht="20" customHeight="1"/>
    <row r="50331" ht="20" customHeight="1"/>
    <row r="50332" ht="20" customHeight="1"/>
    <row r="50333" ht="20" customHeight="1"/>
    <row r="50334" ht="20" customHeight="1"/>
    <row r="50335" ht="20" customHeight="1"/>
    <row r="50336" ht="20" customHeight="1"/>
    <row r="50337" ht="20" customHeight="1"/>
    <row r="50338" ht="20" customHeight="1"/>
    <row r="50339" ht="20" customHeight="1"/>
    <row r="50340" ht="20" customHeight="1"/>
    <row r="50341" ht="20" customHeight="1"/>
    <row r="50342" ht="20" customHeight="1"/>
    <row r="50343" ht="20" customHeight="1"/>
    <row r="50344" ht="20" customHeight="1"/>
    <row r="50345" ht="20" customHeight="1"/>
    <row r="50346" ht="20" customHeight="1"/>
    <row r="50347" ht="20" customHeight="1"/>
    <row r="50348" ht="20" customHeight="1"/>
    <row r="50349" ht="20" customHeight="1"/>
    <row r="50350" ht="20" customHeight="1"/>
    <row r="50351" ht="20" customHeight="1"/>
    <row r="50352" ht="20" customHeight="1"/>
    <row r="50353" ht="20" customHeight="1"/>
    <row r="50354" ht="20" customHeight="1"/>
    <row r="50355" ht="20" customHeight="1"/>
    <row r="50356" ht="20" customHeight="1"/>
    <row r="50357" ht="20" customHeight="1"/>
    <row r="50358" ht="20" customHeight="1"/>
    <row r="50359" ht="20" customHeight="1"/>
    <row r="50360" ht="20" customHeight="1"/>
    <row r="50361" ht="20" customHeight="1"/>
    <row r="50362" ht="20" customHeight="1"/>
    <row r="50363" ht="20" customHeight="1"/>
    <row r="50364" ht="20" customHeight="1"/>
    <row r="50365" ht="20" customHeight="1"/>
    <row r="50366" ht="20" customHeight="1"/>
    <row r="50367" ht="20" customHeight="1"/>
    <row r="50368" ht="20" customHeight="1"/>
    <row r="50369" ht="20" customHeight="1"/>
    <row r="50370" ht="20" customHeight="1"/>
    <row r="50371" ht="20" customHeight="1"/>
    <row r="50372" ht="20" customHeight="1"/>
    <row r="50373" ht="20" customHeight="1"/>
    <row r="50374" ht="20" customHeight="1"/>
    <row r="50375" ht="20" customHeight="1"/>
    <row r="50376" ht="20" customHeight="1"/>
    <row r="50377" ht="20" customHeight="1"/>
    <row r="50378" ht="20" customHeight="1"/>
    <row r="50379" ht="20" customHeight="1"/>
    <row r="50380" ht="20" customHeight="1"/>
    <row r="50381" ht="20" customHeight="1"/>
    <row r="50382" ht="20" customHeight="1"/>
    <row r="50383" ht="20" customHeight="1"/>
    <row r="50384" ht="20" customHeight="1"/>
    <row r="50385" ht="20" customHeight="1"/>
    <row r="50386" ht="20" customHeight="1"/>
    <row r="50387" ht="20" customHeight="1"/>
    <row r="50388" ht="20" customHeight="1"/>
    <row r="50389" ht="20" customHeight="1"/>
    <row r="50390" ht="20" customHeight="1"/>
    <row r="50391" ht="20" customHeight="1"/>
    <row r="50392" ht="20" customHeight="1"/>
    <row r="50393" ht="20" customHeight="1"/>
    <row r="50394" ht="20" customHeight="1"/>
    <row r="50395" ht="20" customHeight="1"/>
    <row r="50396" ht="20" customHeight="1"/>
    <row r="50397" ht="20" customHeight="1"/>
    <row r="50398" ht="20" customHeight="1"/>
    <row r="50399" ht="20" customHeight="1"/>
    <row r="50400" ht="20" customHeight="1"/>
    <row r="50401" ht="20" customHeight="1"/>
    <row r="50402" ht="20" customHeight="1"/>
    <row r="50403" ht="20" customHeight="1"/>
    <row r="50404" ht="20" customHeight="1"/>
    <row r="50405" ht="20" customHeight="1"/>
    <row r="50406" ht="20" customHeight="1"/>
    <row r="50407" ht="20" customHeight="1"/>
    <row r="50408" ht="20" customHeight="1"/>
    <row r="50409" ht="20" customHeight="1"/>
    <row r="50410" ht="20" customHeight="1"/>
    <row r="50411" ht="20" customHeight="1"/>
    <row r="50412" ht="20" customHeight="1"/>
    <row r="50413" ht="20" customHeight="1"/>
    <row r="50414" ht="20" customHeight="1"/>
    <row r="50415" ht="20" customHeight="1"/>
    <row r="50416" ht="20" customHeight="1"/>
    <row r="50417" ht="20" customHeight="1"/>
    <row r="50418" ht="20" customHeight="1"/>
    <row r="50419" ht="20" customHeight="1"/>
    <row r="50420" ht="20" customHeight="1"/>
    <row r="50421" ht="20" customHeight="1"/>
    <row r="50422" ht="20" customHeight="1"/>
    <row r="50423" ht="20" customHeight="1"/>
    <row r="50424" ht="20" customHeight="1"/>
    <row r="50425" ht="20" customHeight="1"/>
    <row r="50426" ht="20" customHeight="1"/>
    <row r="50427" ht="20" customHeight="1"/>
    <row r="50428" ht="20" customHeight="1"/>
    <row r="50429" ht="20" customHeight="1"/>
    <row r="50430" ht="20" customHeight="1"/>
    <row r="50431" ht="20" customHeight="1"/>
    <row r="50432" ht="20" customHeight="1"/>
    <row r="50433" ht="20" customHeight="1"/>
    <row r="50434" ht="20" customHeight="1"/>
    <row r="50435" ht="20" customHeight="1"/>
    <row r="50436" ht="20" customHeight="1"/>
    <row r="50437" ht="20" customHeight="1"/>
    <row r="50438" ht="20" customHeight="1"/>
    <row r="50439" ht="20" customHeight="1"/>
    <row r="50440" ht="20" customHeight="1"/>
    <row r="50441" ht="20" customHeight="1"/>
    <row r="50442" ht="20" customHeight="1"/>
    <row r="50443" ht="20" customHeight="1"/>
    <row r="50444" ht="20" customHeight="1"/>
    <row r="50445" ht="20" customHeight="1"/>
    <row r="50446" ht="20" customHeight="1"/>
    <row r="50447" ht="20" customHeight="1"/>
    <row r="50448" ht="20" customHeight="1"/>
    <row r="50449" ht="20" customHeight="1"/>
    <row r="50450" ht="20" customHeight="1"/>
    <row r="50451" ht="20" customHeight="1"/>
    <row r="50452" ht="20" customHeight="1"/>
    <row r="50453" ht="20" customHeight="1"/>
    <row r="50454" ht="20" customHeight="1"/>
    <row r="50455" ht="20" customHeight="1"/>
    <row r="50456" ht="20" customHeight="1"/>
    <row r="50457" ht="20" customHeight="1"/>
    <row r="50458" ht="20" customHeight="1"/>
    <row r="50459" ht="20" customHeight="1"/>
    <row r="50460" ht="20" customHeight="1"/>
    <row r="50461" ht="20" customHeight="1"/>
    <row r="50462" ht="20" customHeight="1"/>
    <row r="50463" ht="20" customHeight="1"/>
    <row r="50464" ht="20" customHeight="1"/>
    <row r="50465" ht="20" customHeight="1"/>
    <row r="50466" ht="20" customHeight="1"/>
    <row r="50467" ht="20" customHeight="1"/>
    <row r="50468" ht="20" customHeight="1"/>
    <row r="50469" ht="20" customHeight="1"/>
    <row r="50470" ht="20" customHeight="1"/>
    <row r="50471" ht="20" customHeight="1"/>
    <row r="50472" ht="20" customHeight="1"/>
    <row r="50473" ht="20" customHeight="1"/>
    <row r="50474" ht="20" customHeight="1"/>
    <row r="50475" ht="20" customHeight="1"/>
    <row r="50476" ht="20" customHeight="1"/>
    <row r="50477" ht="20" customHeight="1"/>
    <row r="50478" ht="20" customHeight="1"/>
    <row r="50479" ht="20" customHeight="1"/>
    <row r="50480" ht="20" customHeight="1"/>
    <row r="50481" ht="20" customHeight="1"/>
    <row r="50482" ht="20" customHeight="1"/>
    <row r="50483" ht="20" customHeight="1"/>
    <row r="50484" ht="20" customHeight="1"/>
    <row r="50485" ht="20" customHeight="1"/>
    <row r="50486" ht="20" customHeight="1"/>
    <row r="50487" ht="20" customHeight="1"/>
    <row r="50488" ht="20" customHeight="1"/>
    <row r="50489" ht="20" customHeight="1"/>
    <row r="50490" ht="20" customHeight="1"/>
    <row r="50491" ht="20" customHeight="1"/>
    <row r="50492" ht="20" customHeight="1"/>
    <row r="50493" ht="20" customHeight="1"/>
    <row r="50494" ht="20" customHeight="1"/>
    <row r="50495" ht="20" customHeight="1"/>
    <row r="50496" ht="20" customHeight="1"/>
    <row r="50497" ht="20" customHeight="1"/>
    <row r="50498" ht="20" customHeight="1"/>
    <row r="50499" ht="20" customHeight="1"/>
    <row r="50500" ht="20" customHeight="1"/>
    <row r="50501" ht="20" customHeight="1"/>
    <row r="50502" ht="20" customHeight="1"/>
    <row r="50503" ht="20" customHeight="1"/>
    <row r="50504" ht="20" customHeight="1"/>
    <row r="50505" ht="20" customHeight="1"/>
    <row r="50506" ht="20" customHeight="1"/>
    <row r="50507" ht="20" customHeight="1"/>
    <row r="50508" ht="20" customHeight="1"/>
    <row r="50509" ht="20" customHeight="1"/>
    <row r="50510" ht="20" customHeight="1"/>
    <row r="50511" ht="20" customHeight="1"/>
    <row r="50512" ht="20" customHeight="1"/>
    <row r="50513" ht="20" customHeight="1"/>
    <row r="50514" ht="20" customHeight="1"/>
    <row r="50515" ht="20" customHeight="1"/>
    <row r="50516" ht="20" customHeight="1"/>
    <row r="50517" ht="20" customHeight="1"/>
    <row r="50518" ht="20" customHeight="1"/>
    <row r="50519" ht="20" customHeight="1"/>
    <row r="50520" ht="20" customHeight="1"/>
    <row r="50521" ht="20" customHeight="1"/>
    <row r="50522" ht="20" customHeight="1"/>
    <row r="50523" ht="20" customHeight="1"/>
    <row r="50524" ht="20" customHeight="1"/>
    <row r="50525" ht="20" customHeight="1"/>
    <row r="50526" ht="20" customHeight="1"/>
    <row r="50527" ht="20" customHeight="1"/>
    <row r="50528" ht="20" customHeight="1"/>
    <row r="50529" ht="20" customHeight="1"/>
    <row r="50530" ht="20" customHeight="1"/>
    <row r="50531" ht="20" customHeight="1"/>
    <row r="50532" ht="20" customHeight="1"/>
    <row r="50533" ht="20" customHeight="1"/>
    <row r="50534" ht="20" customHeight="1"/>
    <row r="50535" ht="20" customHeight="1"/>
    <row r="50536" ht="20" customHeight="1"/>
    <row r="50537" ht="20" customHeight="1"/>
    <row r="50538" ht="20" customHeight="1"/>
    <row r="50539" ht="20" customHeight="1"/>
    <row r="50540" ht="20" customHeight="1"/>
    <row r="50541" ht="20" customHeight="1"/>
    <row r="50542" ht="20" customHeight="1"/>
    <row r="50543" ht="20" customHeight="1"/>
    <row r="50544" ht="20" customHeight="1"/>
    <row r="50545" ht="20" customHeight="1"/>
    <row r="50546" ht="20" customHeight="1"/>
    <row r="50547" ht="20" customHeight="1"/>
    <row r="50548" ht="20" customHeight="1"/>
    <row r="50549" ht="20" customHeight="1"/>
    <row r="50550" ht="20" customHeight="1"/>
    <row r="50551" ht="20" customHeight="1"/>
    <row r="50552" ht="20" customHeight="1"/>
    <row r="50553" ht="20" customHeight="1"/>
    <row r="50554" ht="20" customHeight="1"/>
    <row r="50555" ht="20" customHeight="1"/>
    <row r="50556" ht="20" customHeight="1"/>
    <row r="50557" ht="20" customHeight="1"/>
    <row r="50558" ht="20" customHeight="1"/>
    <row r="50559" ht="20" customHeight="1"/>
    <row r="50560" ht="20" customHeight="1"/>
    <row r="50561" ht="20" customHeight="1"/>
    <row r="50562" ht="20" customHeight="1"/>
    <row r="50563" ht="20" customHeight="1"/>
    <row r="50564" ht="20" customHeight="1"/>
    <row r="50565" ht="20" customHeight="1"/>
    <row r="50566" ht="20" customHeight="1"/>
    <row r="50567" ht="20" customHeight="1"/>
    <row r="50568" ht="20" customHeight="1"/>
    <row r="50569" ht="20" customHeight="1"/>
    <row r="50570" ht="20" customHeight="1"/>
    <row r="50571" ht="20" customHeight="1"/>
    <row r="50572" ht="20" customHeight="1"/>
    <row r="50573" ht="20" customHeight="1"/>
    <row r="50574" ht="20" customHeight="1"/>
    <row r="50575" ht="20" customHeight="1"/>
    <row r="50576" ht="20" customHeight="1"/>
    <row r="50577" ht="20" customHeight="1"/>
    <row r="50578" ht="20" customHeight="1"/>
    <row r="50579" ht="20" customHeight="1"/>
    <row r="50580" ht="20" customHeight="1"/>
    <row r="50581" ht="20" customHeight="1"/>
    <row r="50582" ht="20" customHeight="1"/>
    <row r="50583" ht="20" customHeight="1"/>
    <row r="50584" ht="20" customHeight="1"/>
    <row r="50585" ht="20" customHeight="1"/>
    <row r="50586" ht="20" customHeight="1"/>
    <row r="50587" ht="20" customHeight="1"/>
    <row r="50588" ht="20" customHeight="1"/>
    <row r="50589" ht="20" customHeight="1"/>
    <row r="50590" ht="20" customHeight="1"/>
    <row r="50591" ht="20" customHeight="1"/>
    <row r="50592" ht="20" customHeight="1"/>
    <row r="50593" ht="20" customHeight="1"/>
    <row r="50594" ht="20" customHeight="1"/>
    <row r="50595" ht="20" customHeight="1"/>
    <row r="50596" ht="20" customHeight="1"/>
    <row r="50597" ht="20" customHeight="1"/>
    <row r="50598" ht="20" customHeight="1"/>
    <row r="50599" ht="20" customHeight="1"/>
    <row r="50600" ht="20" customHeight="1"/>
    <row r="50601" ht="20" customHeight="1"/>
    <row r="50602" ht="20" customHeight="1"/>
    <row r="50603" ht="20" customHeight="1"/>
    <row r="50604" ht="20" customHeight="1"/>
    <row r="50605" ht="20" customHeight="1"/>
    <row r="50606" ht="20" customHeight="1"/>
    <row r="50607" ht="20" customHeight="1"/>
    <row r="50608" ht="20" customHeight="1"/>
    <row r="50609" ht="20" customHeight="1"/>
    <row r="50610" ht="20" customHeight="1"/>
    <row r="50611" ht="20" customHeight="1"/>
    <row r="50612" ht="20" customHeight="1"/>
    <row r="50613" ht="20" customHeight="1"/>
    <row r="50614" ht="20" customHeight="1"/>
    <row r="50615" ht="20" customHeight="1"/>
    <row r="50616" ht="20" customHeight="1"/>
    <row r="50617" ht="20" customHeight="1"/>
    <row r="50618" ht="20" customHeight="1"/>
    <row r="50619" ht="20" customHeight="1"/>
    <row r="50620" ht="20" customHeight="1"/>
    <row r="50621" ht="20" customHeight="1"/>
    <row r="50622" ht="20" customHeight="1"/>
    <row r="50623" ht="20" customHeight="1"/>
    <row r="50624" ht="20" customHeight="1"/>
    <row r="50625" ht="20" customHeight="1"/>
    <row r="50626" ht="20" customHeight="1"/>
    <row r="50627" ht="20" customHeight="1"/>
    <row r="50628" ht="20" customHeight="1"/>
    <row r="50629" ht="20" customHeight="1"/>
    <row r="50630" ht="20" customHeight="1"/>
    <row r="50631" ht="20" customHeight="1"/>
    <row r="50632" ht="20" customHeight="1"/>
    <row r="50633" ht="20" customHeight="1"/>
    <row r="50634" ht="20" customHeight="1"/>
    <row r="50635" ht="20" customHeight="1"/>
    <row r="50636" ht="20" customHeight="1"/>
    <row r="50637" ht="20" customHeight="1"/>
    <row r="50638" ht="20" customHeight="1"/>
    <row r="50639" ht="20" customHeight="1"/>
    <row r="50640" ht="20" customHeight="1"/>
    <row r="50641" ht="20" customHeight="1"/>
    <row r="50642" ht="20" customHeight="1"/>
    <row r="50643" ht="20" customHeight="1"/>
    <row r="50644" ht="20" customHeight="1"/>
    <row r="50645" ht="20" customHeight="1"/>
    <row r="50646" ht="20" customHeight="1"/>
    <row r="50647" ht="20" customHeight="1"/>
    <row r="50648" ht="20" customHeight="1"/>
    <row r="50649" ht="20" customHeight="1"/>
    <row r="50650" ht="20" customHeight="1"/>
    <row r="50651" ht="20" customHeight="1"/>
    <row r="50652" ht="20" customHeight="1"/>
    <row r="50653" ht="20" customHeight="1"/>
    <row r="50654" ht="20" customHeight="1"/>
    <row r="50655" ht="20" customHeight="1"/>
    <row r="50656" ht="20" customHeight="1"/>
    <row r="50657" ht="20" customHeight="1"/>
    <row r="50658" ht="20" customHeight="1"/>
    <row r="50659" ht="20" customHeight="1"/>
    <row r="50660" ht="20" customHeight="1"/>
    <row r="50661" ht="20" customHeight="1"/>
    <row r="50662" ht="20" customHeight="1"/>
    <row r="50663" ht="20" customHeight="1"/>
    <row r="50664" ht="20" customHeight="1"/>
    <row r="50665" ht="20" customHeight="1"/>
    <row r="50666" ht="20" customHeight="1"/>
    <row r="50667" ht="20" customHeight="1"/>
    <row r="50668" ht="20" customHeight="1"/>
    <row r="50669" ht="20" customHeight="1"/>
    <row r="50670" ht="20" customHeight="1"/>
    <row r="50671" ht="20" customHeight="1"/>
    <row r="50672" ht="20" customHeight="1"/>
    <row r="50673" ht="20" customHeight="1"/>
    <row r="50674" ht="20" customHeight="1"/>
    <row r="50675" ht="20" customHeight="1"/>
    <row r="50676" ht="20" customHeight="1"/>
    <row r="50677" ht="20" customHeight="1"/>
    <row r="50678" ht="20" customHeight="1"/>
    <row r="50679" ht="20" customHeight="1"/>
    <row r="50680" ht="20" customHeight="1"/>
    <row r="50681" ht="20" customHeight="1"/>
    <row r="50682" ht="20" customHeight="1"/>
    <row r="50683" ht="20" customHeight="1"/>
    <row r="50684" ht="20" customHeight="1"/>
    <row r="50685" ht="20" customHeight="1"/>
    <row r="50686" ht="20" customHeight="1"/>
    <row r="50687" ht="20" customHeight="1"/>
    <row r="50688" ht="20" customHeight="1"/>
    <row r="50689" ht="20" customHeight="1"/>
    <row r="50690" ht="20" customHeight="1"/>
    <row r="50691" ht="20" customHeight="1"/>
    <row r="50692" ht="20" customHeight="1"/>
    <row r="50693" ht="20" customHeight="1"/>
    <row r="50694" ht="20" customHeight="1"/>
    <row r="50695" ht="20" customHeight="1"/>
    <row r="50696" ht="20" customHeight="1"/>
    <row r="50697" ht="20" customHeight="1"/>
    <row r="50698" ht="20" customHeight="1"/>
    <row r="50699" ht="20" customHeight="1"/>
    <row r="50700" ht="20" customHeight="1"/>
    <row r="50701" ht="20" customHeight="1"/>
    <row r="50702" ht="20" customHeight="1"/>
    <row r="50703" ht="20" customHeight="1"/>
    <row r="50704" ht="20" customHeight="1"/>
    <row r="50705" ht="20" customHeight="1"/>
    <row r="50706" ht="20" customHeight="1"/>
    <row r="50707" ht="20" customHeight="1"/>
    <row r="50708" ht="20" customHeight="1"/>
    <row r="50709" ht="20" customHeight="1"/>
    <row r="50710" ht="20" customHeight="1"/>
    <row r="50711" ht="20" customHeight="1"/>
    <row r="50712" ht="20" customHeight="1"/>
    <row r="50713" ht="20" customHeight="1"/>
    <row r="50714" ht="20" customHeight="1"/>
    <row r="50715" ht="20" customHeight="1"/>
    <row r="50716" ht="20" customHeight="1"/>
    <row r="50717" ht="20" customHeight="1"/>
    <row r="50718" ht="20" customHeight="1"/>
    <row r="50719" ht="20" customHeight="1"/>
    <row r="50720" ht="20" customHeight="1"/>
    <row r="50721" ht="20" customHeight="1"/>
    <row r="50722" ht="20" customHeight="1"/>
    <row r="50723" ht="20" customHeight="1"/>
    <row r="50724" ht="20" customHeight="1"/>
    <row r="50725" ht="20" customHeight="1"/>
    <row r="50726" ht="20" customHeight="1"/>
    <row r="50727" ht="20" customHeight="1"/>
    <row r="50728" ht="20" customHeight="1"/>
    <row r="50729" ht="20" customHeight="1"/>
    <row r="50730" ht="20" customHeight="1"/>
    <row r="50731" ht="20" customHeight="1"/>
    <row r="50732" ht="20" customHeight="1"/>
    <row r="50733" ht="20" customHeight="1"/>
    <row r="50734" ht="20" customHeight="1"/>
    <row r="50735" ht="20" customHeight="1"/>
    <row r="50736" ht="20" customHeight="1"/>
    <row r="50737" ht="20" customHeight="1"/>
    <row r="50738" ht="20" customHeight="1"/>
    <row r="50739" ht="20" customHeight="1"/>
    <row r="50740" ht="20" customHeight="1"/>
    <row r="50741" ht="20" customHeight="1"/>
    <row r="50742" ht="20" customHeight="1"/>
    <row r="50743" ht="20" customHeight="1"/>
    <row r="50744" ht="20" customHeight="1"/>
    <row r="50745" ht="20" customHeight="1"/>
    <row r="50746" ht="20" customHeight="1"/>
    <row r="50747" ht="20" customHeight="1"/>
    <row r="50748" ht="20" customHeight="1"/>
    <row r="50749" ht="20" customHeight="1"/>
    <row r="50750" ht="20" customHeight="1"/>
    <row r="50751" ht="20" customHeight="1"/>
    <row r="50752" ht="20" customHeight="1"/>
    <row r="50753" ht="20" customHeight="1"/>
    <row r="50754" ht="20" customHeight="1"/>
    <row r="50755" ht="20" customHeight="1"/>
    <row r="50756" ht="20" customHeight="1"/>
    <row r="50757" ht="20" customHeight="1"/>
    <row r="50758" ht="20" customHeight="1"/>
    <row r="50759" ht="20" customHeight="1"/>
    <row r="50760" ht="20" customHeight="1"/>
    <row r="50761" ht="20" customHeight="1"/>
    <row r="50762" ht="20" customHeight="1"/>
    <row r="50763" ht="20" customHeight="1"/>
    <row r="50764" ht="20" customHeight="1"/>
    <row r="50765" ht="20" customHeight="1"/>
    <row r="50766" ht="20" customHeight="1"/>
    <row r="50767" ht="20" customHeight="1"/>
    <row r="50768" ht="20" customHeight="1"/>
    <row r="50769" ht="20" customHeight="1"/>
    <row r="50770" ht="20" customHeight="1"/>
    <row r="50771" ht="20" customHeight="1"/>
    <row r="50772" ht="20" customHeight="1"/>
    <row r="50773" ht="20" customHeight="1"/>
    <row r="50774" ht="20" customHeight="1"/>
    <row r="50775" ht="20" customHeight="1"/>
    <row r="50776" ht="20" customHeight="1"/>
    <row r="50777" ht="20" customHeight="1"/>
    <row r="50778" ht="20" customHeight="1"/>
    <row r="50779" ht="20" customHeight="1"/>
    <row r="50780" ht="20" customHeight="1"/>
    <row r="50781" ht="20" customHeight="1"/>
    <row r="50782" ht="20" customHeight="1"/>
    <row r="50783" ht="20" customHeight="1"/>
    <row r="50784" ht="20" customHeight="1"/>
    <row r="50785" ht="20" customHeight="1"/>
    <row r="50786" ht="20" customHeight="1"/>
    <row r="50787" ht="20" customHeight="1"/>
    <row r="50788" ht="20" customHeight="1"/>
    <row r="50789" ht="20" customHeight="1"/>
    <row r="50790" ht="20" customHeight="1"/>
    <row r="50791" ht="20" customHeight="1"/>
    <row r="50792" ht="20" customHeight="1"/>
    <row r="50793" ht="20" customHeight="1"/>
    <row r="50794" ht="20" customHeight="1"/>
    <row r="50795" ht="20" customHeight="1"/>
    <row r="50796" ht="20" customHeight="1"/>
    <row r="50797" ht="20" customHeight="1"/>
    <row r="50798" ht="20" customHeight="1"/>
    <row r="50799" ht="20" customHeight="1"/>
    <row r="50800" ht="20" customHeight="1"/>
    <row r="50801" ht="20" customHeight="1"/>
    <row r="50802" ht="20" customHeight="1"/>
    <row r="50803" ht="20" customHeight="1"/>
    <row r="50804" ht="20" customHeight="1"/>
    <row r="50805" ht="20" customHeight="1"/>
    <row r="50806" ht="20" customHeight="1"/>
    <row r="50807" ht="20" customHeight="1"/>
    <row r="50808" ht="20" customHeight="1"/>
    <row r="50809" ht="20" customHeight="1"/>
    <row r="50810" ht="20" customHeight="1"/>
    <row r="50811" ht="20" customHeight="1"/>
    <row r="50812" ht="20" customHeight="1"/>
    <row r="50813" ht="20" customHeight="1"/>
    <row r="50814" ht="20" customHeight="1"/>
    <row r="50815" ht="20" customHeight="1"/>
    <row r="50816" ht="20" customHeight="1"/>
    <row r="50817" ht="20" customHeight="1"/>
    <row r="50818" ht="20" customHeight="1"/>
    <row r="50819" ht="20" customHeight="1"/>
    <row r="50820" ht="20" customHeight="1"/>
    <row r="50821" ht="20" customHeight="1"/>
    <row r="50822" ht="20" customHeight="1"/>
    <row r="50823" ht="20" customHeight="1"/>
    <row r="50824" ht="20" customHeight="1"/>
    <row r="50825" ht="20" customHeight="1"/>
    <row r="50826" ht="20" customHeight="1"/>
    <row r="50827" ht="20" customHeight="1"/>
    <row r="50828" ht="20" customHeight="1"/>
    <row r="50829" ht="20" customHeight="1"/>
    <row r="50830" ht="20" customHeight="1"/>
    <row r="50831" ht="20" customHeight="1"/>
    <row r="50832" ht="20" customHeight="1"/>
    <row r="50833" ht="20" customHeight="1"/>
    <row r="50834" ht="20" customHeight="1"/>
    <row r="50835" ht="20" customHeight="1"/>
    <row r="50836" ht="20" customHeight="1"/>
    <row r="50837" ht="20" customHeight="1"/>
    <row r="50838" ht="20" customHeight="1"/>
    <row r="50839" ht="20" customHeight="1"/>
    <row r="50840" ht="20" customHeight="1"/>
    <row r="50841" ht="20" customHeight="1"/>
    <row r="50842" ht="20" customHeight="1"/>
    <row r="50843" ht="20" customHeight="1"/>
    <row r="50844" ht="20" customHeight="1"/>
    <row r="50845" ht="20" customHeight="1"/>
    <row r="50846" ht="20" customHeight="1"/>
    <row r="50847" ht="20" customHeight="1"/>
    <row r="50848" ht="20" customHeight="1"/>
    <row r="50849" ht="20" customHeight="1"/>
    <row r="50850" ht="20" customHeight="1"/>
    <row r="50851" ht="20" customHeight="1"/>
    <row r="50852" ht="20" customHeight="1"/>
    <row r="50853" ht="20" customHeight="1"/>
    <row r="50854" ht="20" customHeight="1"/>
    <row r="50855" ht="20" customHeight="1"/>
    <row r="50856" ht="20" customHeight="1"/>
    <row r="50857" ht="20" customHeight="1"/>
    <row r="50858" ht="20" customHeight="1"/>
    <row r="50859" ht="20" customHeight="1"/>
    <row r="50860" ht="20" customHeight="1"/>
    <row r="50861" ht="20" customHeight="1"/>
    <row r="50862" ht="20" customHeight="1"/>
    <row r="50863" ht="20" customHeight="1"/>
    <row r="50864" ht="20" customHeight="1"/>
    <row r="50865" ht="20" customHeight="1"/>
    <row r="50866" ht="20" customHeight="1"/>
    <row r="50867" ht="20" customHeight="1"/>
    <row r="50868" ht="20" customHeight="1"/>
    <row r="50869" ht="20" customHeight="1"/>
    <row r="50870" ht="20" customHeight="1"/>
    <row r="50871" ht="20" customHeight="1"/>
    <row r="50872" ht="20" customHeight="1"/>
    <row r="50873" ht="20" customHeight="1"/>
    <row r="50874" ht="20" customHeight="1"/>
    <row r="50875" ht="20" customHeight="1"/>
    <row r="50876" ht="20" customHeight="1"/>
    <row r="50877" ht="20" customHeight="1"/>
    <row r="50878" ht="20" customHeight="1"/>
    <row r="50879" ht="20" customHeight="1"/>
    <row r="50880" ht="20" customHeight="1"/>
    <row r="50881" ht="20" customHeight="1"/>
    <row r="50882" ht="20" customHeight="1"/>
    <row r="50883" ht="20" customHeight="1"/>
    <row r="50884" ht="20" customHeight="1"/>
    <row r="50885" ht="20" customHeight="1"/>
    <row r="50886" ht="20" customHeight="1"/>
    <row r="50887" ht="20" customHeight="1"/>
    <row r="50888" ht="20" customHeight="1"/>
    <row r="50889" ht="20" customHeight="1"/>
    <row r="50890" ht="20" customHeight="1"/>
    <row r="50891" ht="20" customHeight="1"/>
    <row r="50892" ht="20" customHeight="1"/>
    <row r="50893" ht="20" customHeight="1"/>
    <row r="50894" ht="20" customHeight="1"/>
    <row r="50895" ht="20" customHeight="1"/>
    <row r="50896" ht="20" customHeight="1"/>
    <row r="50897" ht="20" customHeight="1"/>
    <row r="50898" ht="20" customHeight="1"/>
    <row r="50899" ht="20" customHeight="1"/>
    <row r="50900" ht="20" customHeight="1"/>
    <row r="50901" ht="20" customHeight="1"/>
    <row r="50902" ht="20" customHeight="1"/>
    <row r="50903" ht="20" customHeight="1"/>
    <row r="50904" ht="20" customHeight="1"/>
    <row r="50905" ht="20" customHeight="1"/>
    <row r="50906" ht="20" customHeight="1"/>
    <row r="50907" ht="20" customHeight="1"/>
    <row r="50908" ht="20" customHeight="1"/>
    <row r="50909" ht="20" customHeight="1"/>
    <row r="50910" ht="20" customHeight="1"/>
    <row r="50911" ht="20" customHeight="1"/>
    <row r="50912" ht="20" customHeight="1"/>
    <row r="50913" ht="20" customHeight="1"/>
    <row r="50914" ht="20" customHeight="1"/>
    <row r="50915" ht="20" customHeight="1"/>
    <row r="50916" ht="20" customHeight="1"/>
    <row r="50917" ht="20" customHeight="1"/>
    <row r="50918" ht="20" customHeight="1"/>
    <row r="50919" ht="20" customHeight="1"/>
    <row r="50920" ht="20" customHeight="1"/>
    <row r="50921" ht="20" customHeight="1"/>
    <row r="50922" ht="20" customHeight="1"/>
    <row r="50923" ht="20" customHeight="1"/>
    <row r="50924" ht="20" customHeight="1"/>
    <row r="50925" ht="20" customHeight="1"/>
    <row r="50926" ht="20" customHeight="1"/>
    <row r="50927" ht="20" customHeight="1"/>
    <row r="50928" ht="20" customHeight="1"/>
    <row r="50929" ht="20" customHeight="1"/>
    <row r="50930" ht="20" customHeight="1"/>
    <row r="50931" ht="20" customHeight="1"/>
    <row r="50932" ht="20" customHeight="1"/>
    <row r="50933" ht="20" customHeight="1"/>
    <row r="50934" ht="20" customHeight="1"/>
    <row r="50935" ht="20" customHeight="1"/>
    <row r="50936" ht="20" customHeight="1"/>
    <row r="50937" ht="20" customHeight="1"/>
    <row r="50938" ht="20" customHeight="1"/>
    <row r="50939" ht="20" customHeight="1"/>
    <row r="50940" ht="20" customHeight="1"/>
    <row r="50941" ht="20" customHeight="1"/>
    <row r="50942" ht="20" customHeight="1"/>
    <row r="50943" ht="20" customHeight="1"/>
    <row r="50944" ht="20" customHeight="1"/>
    <row r="50945" ht="20" customHeight="1"/>
    <row r="50946" ht="20" customHeight="1"/>
    <row r="50947" ht="20" customHeight="1"/>
    <row r="50948" ht="20" customHeight="1"/>
    <row r="50949" ht="20" customHeight="1"/>
    <row r="50950" ht="20" customHeight="1"/>
    <row r="50951" ht="20" customHeight="1"/>
    <row r="50952" ht="20" customHeight="1"/>
    <row r="50953" ht="20" customHeight="1"/>
    <row r="50954" ht="20" customHeight="1"/>
    <row r="50955" ht="20" customHeight="1"/>
    <row r="50956" ht="20" customHeight="1"/>
    <row r="50957" ht="20" customHeight="1"/>
    <row r="50958" ht="20" customHeight="1"/>
    <row r="50959" ht="20" customHeight="1"/>
    <row r="50960" ht="20" customHeight="1"/>
    <row r="50961" ht="20" customHeight="1"/>
    <row r="50962" ht="20" customHeight="1"/>
    <row r="50963" ht="20" customHeight="1"/>
    <row r="50964" ht="20" customHeight="1"/>
    <row r="50965" ht="20" customHeight="1"/>
    <row r="50966" ht="20" customHeight="1"/>
    <row r="50967" ht="20" customHeight="1"/>
    <row r="50968" ht="20" customHeight="1"/>
    <row r="50969" ht="20" customHeight="1"/>
    <row r="50970" ht="20" customHeight="1"/>
    <row r="50971" ht="20" customHeight="1"/>
    <row r="50972" ht="20" customHeight="1"/>
    <row r="50973" ht="20" customHeight="1"/>
    <row r="50974" ht="20" customHeight="1"/>
    <row r="50975" ht="20" customHeight="1"/>
    <row r="50976" ht="20" customHeight="1"/>
    <row r="50977" ht="20" customHeight="1"/>
    <row r="50978" ht="20" customHeight="1"/>
    <row r="50979" ht="20" customHeight="1"/>
    <row r="50980" ht="20" customHeight="1"/>
    <row r="50981" ht="20" customHeight="1"/>
    <row r="50982" ht="20" customHeight="1"/>
    <row r="50983" ht="20" customHeight="1"/>
    <row r="50984" ht="20" customHeight="1"/>
    <row r="50985" ht="20" customHeight="1"/>
    <row r="50986" ht="20" customHeight="1"/>
    <row r="50987" ht="20" customHeight="1"/>
    <row r="50988" ht="20" customHeight="1"/>
    <row r="50989" ht="20" customHeight="1"/>
    <row r="50990" ht="20" customHeight="1"/>
    <row r="50991" ht="20" customHeight="1"/>
    <row r="50992" ht="20" customHeight="1"/>
    <row r="50993" ht="20" customHeight="1"/>
    <row r="50994" ht="20" customHeight="1"/>
    <row r="50995" ht="20" customHeight="1"/>
    <row r="50996" ht="20" customHeight="1"/>
    <row r="50997" ht="20" customHeight="1"/>
    <row r="50998" ht="20" customHeight="1"/>
    <row r="50999" ht="20" customHeight="1"/>
    <row r="51000" ht="20" customHeight="1"/>
    <row r="51001" ht="20" customHeight="1"/>
    <row r="51002" ht="20" customHeight="1"/>
    <row r="51003" ht="20" customHeight="1"/>
    <row r="51004" ht="20" customHeight="1"/>
    <row r="51005" ht="20" customHeight="1"/>
    <row r="51006" ht="20" customHeight="1"/>
    <row r="51007" ht="20" customHeight="1"/>
    <row r="51008" ht="20" customHeight="1"/>
    <row r="51009" ht="20" customHeight="1"/>
    <row r="51010" ht="20" customHeight="1"/>
    <row r="51011" ht="20" customHeight="1"/>
    <row r="51012" ht="20" customHeight="1"/>
    <row r="51013" ht="20" customHeight="1"/>
    <row r="51014" ht="20" customHeight="1"/>
    <row r="51015" ht="20" customHeight="1"/>
    <row r="51016" ht="20" customHeight="1"/>
    <row r="51017" ht="20" customHeight="1"/>
    <row r="51018" ht="20" customHeight="1"/>
    <row r="51019" ht="20" customHeight="1"/>
    <row r="51020" ht="20" customHeight="1"/>
    <row r="51021" ht="20" customHeight="1"/>
    <row r="51022" ht="20" customHeight="1"/>
    <row r="51023" ht="20" customHeight="1"/>
    <row r="51024" ht="20" customHeight="1"/>
    <row r="51025" ht="20" customHeight="1"/>
    <row r="51026" ht="20" customHeight="1"/>
    <row r="51027" ht="20" customHeight="1"/>
    <row r="51028" ht="20" customHeight="1"/>
    <row r="51029" ht="20" customHeight="1"/>
    <row r="51030" ht="20" customHeight="1"/>
    <row r="51031" ht="20" customHeight="1"/>
    <row r="51032" ht="20" customHeight="1"/>
    <row r="51033" ht="20" customHeight="1"/>
    <row r="51034" ht="20" customHeight="1"/>
    <row r="51035" ht="20" customHeight="1"/>
    <row r="51036" ht="20" customHeight="1"/>
    <row r="51037" ht="20" customHeight="1"/>
    <row r="51038" ht="20" customHeight="1"/>
    <row r="51039" ht="20" customHeight="1"/>
    <row r="51040" ht="20" customHeight="1"/>
    <row r="51041" ht="20" customHeight="1"/>
    <row r="51042" ht="20" customHeight="1"/>
    <row r="51043" ht="20" customHeight="1"/>
    <row r="51044" ht="20" customHeight="1"/>
    <row r="51045" ht="20" customHeight="1"/>
    <row r="51046" ht="20" customHeight="1"/>
    <row r="51047" ht="20" customHeight="1"/>
    <row r="51048" ht="20" customHeight="1"/>
    <row r="51049" ht="20" customHeight="1"/>
    <row r="51050" ht="20" customHeight="1"/>
    <row r="51051" ht="20" customHeight="1"/>
    <row r="51052" ht="20" customHeight="1"/>
    <row r="51053" ht="20" customHeight="1"/>
    <row r="51054" ht="20" customHeight="1"/>
    <row r="51055" ht="20" customHeight="1"/>
    <row r="51056" ht="20" customHeight="1"/>
    <row r="51057" ht="20" customHeight="1"/>
    <row r="51058" ht="20" customHeight="1"/>
    <row r="51059" ht="20" customHeight="1"/>
    <row r="51060" ht="20" customHeight="1"/>
    <row r="51061" ht="20" customHeight="1"/>
    <row r="51062" ht="20" customHeight="1"/>
    <row r="51063" ht="20" customHeight="1"/>
    <row r="51064" ht="20" customHeight="1"/>
    <row r="51065" ht="20" customHeight="1"/>
    <row r="51066" ht="20" customHeight="1"/>
    <row r="51067" ht="20" customHeight="1"/>
    <row r="51068" ht="20" customHeight="1"/>
    <row r="51069" ht="20" customHeight="1"/>
    <row r="51070" ht="20" customHeight="1"/>
    <row r="51071" ht="20" customHeight="1"/>
    <row r="51072" ht="20" customHeight="1"/>
    <row r="51073" ht="20" customHeight="1"/>
    <row r="51074" ht="20" customHeight="1"/>
    <row r="51075" ht="20" customHeight="1"/>
    <row r="51076" ht="20" customHeight="1"/>
    <row r="51077" ht="20" customHeight="1"/>
    <row r="51078" ht="20" customHeight="1"/>
    <row r="51079" ht="20" customHeight="1"/>
    <row r="51080" ht="20" customHeight="1"/>
    <row r="51081" ht="20" customHeight="1"/>
    <row r="51082" ht="20" customHeight="1"/>
    <row r="51083" ht="20" customHeight="1"/>
    <row r="51084" ht="20" customHeight="1"/>
    <row r="51085" ht="20" customHeight="1"/>
    <row r="51086" ht="20" customHeight="1"/>
    <row r="51087" ht="20" customHeight="1"/>
    <row r="51088" ht="20" customHeight="1"/>
    <row r="51089" ht="20" customHeight="1"/>
    <row r="51090" ht="20" customHeight="1"/>
    <row r="51091" ht="20" customHeight="1"/>
    <row r="51092" ht="20" customHeight="1"/>
    <row r="51093" ht="20" customHeight="1"/>
    <row r="51094" ht="20" customHeight="1"/>
    <row r="51095" ht="20" customHeight="1"/>
    <row r="51096" ht="20" customHeight="1"/>
    <row r="51097" ht="20" customHeight="1"/>
    <row r="51098" ht="20" customHeight="1"/>
    <row r="51099" ht="20" customHeight="1"/>
    <row r="51100" ht="20" customHeight="1"/>
    <row r="51101" ht="20" customHeight="1"/>
    <row r="51102" ht="20" customHeight="1"/>
    <row r="51103" ht="20" customHeight="1"/>
    <row r="51104" ht="20" customHeight="1"/>
    <row r="51105" ht="20" customHeight="1"/>
    <row r="51106" ht="20" customHeight="1"/>
    <row r="51107" ht="20" customHeight="1"/>
    <row r="51108" ht="20" customHeight="1"/>
    <row r="51109" ht="20" customHeight="1"/>
    <row r="51110" ht="20" customHeight="1"/>
    <row r="51111" ht="20" customHeight="1"/>
    <row r="51112" ht="20" customHeight="1"/>
    <row r="51113" ht="20" customHeight="1"/>
    <row r="51114" ht="20" customHeight="1"/>
    <row r="51115" ht="20" customHeight="1"/>
    <row r="51116" ht="20" customHeight="1"/>
    <row r="51117" ht="20" customHeight="1"/>
    <row r="51118" ht="20" customHeight="1"/>
    <row r="51119" ht="20" customHeight="1"/>
    <row r="51120" ht="20" customHeight="1"/>
    <row r="51121" ht="20" customHeight="1"/>
    <row r="51122" ht="20" customHeight="1"/>
    <row r="51123" ht="20" customHeight="1"/>
    <row r="51124" ht="20" customHeight="1"/>
    <row r="51125" ht="20" customHeight="1"/>
    <row r="51126" ht="20" customHeight="1"/>
    <row r="51127" ht="20" customHeight="1"/>
    <row r="51128" ht="20" customHeight="1"/>
    <row r="51129" ht="20" customHeight="1"/>
    <row r="51130" ht="20" customHeight="1"/>
    <row r="51131" ht="20" customHeight="1"/>
    <row r="51132" ht="20" customHeight="1"/>
    <row r="51133" ht="20" customHeight="1"/>
    <row r="51134" ht="20" customHeight="1"/>
    <row r="51135" ht="20" customHeight="1"/>
    <row r="51136" ht="20" customHeight="1"/>
    <row r="51137" ht="20" customHeight="1"/>
    <row r="51138" ht="20" customHeight="1"/>
    <row r="51139" ht="20" customHeight="1"/>
    <row r="51140" ht="20" customHeight="1"/>
    <row r="51141" ht="20" customHeight="1"/>
    <row r="51142" ht="20" customHeight="1"/>
    <row r="51143" ht="20" customHeight="1"/>
    <row r="51144" ht="20" customHeight="1"/>
    <row r="51145" ht="20" customHeight="1"/>
    <row r="51146" ht="20" customHeight="1"/>
    <row r="51147" ht="20" customHeight="1"/>
    <row r="51148" ht="20" customHeight="1"/>
    <row r="51149" ht="20" customHeight="1"/>
    <row r="51150" ht="20" customHeight="1"/>
    <row r="51151" ht="20" customHeight="1"/>
    <row r="51152" ht="20" customHeight="1"/>
    <row r="51153" ht="20" customHeight="1"/>
    <row r="51154" ht="20" customHeight="1"/>
    <row r="51155" ht="20" customHeight="1"/>
    <row r="51156" ht="20" customHeight="1"/>
    <row r="51157" ht="20" customHeight="1"/>
    <row r="51158" ht="20" customHeight="1"/>
    <row r="51159" ht="20" customHeight="1"/>
    <row r="51160" ht="20" customHeight="1"/>
    <row r="51161" ht="20" customHeight="1"/>
    <row r="51162" ht="20" customHeight="1"/>
    <row r="51163" ht="20" customHeight="1"/>
    <row r="51164" ht="20" customHeight="1"/>
    <row r="51165" ht="20" customHeight="1"/>
    <row r="51166" ht="20" customHeight="1"/>
    <row r="51167" ht="20" customHeight="1"/>
    <row r="51168" ht="20" customHeight="1"/>
    <row r="51169" ht="20" customHeight="1"/>
    <row r="51170" ht="20" customHeight="1"/>
    <row r="51171" ht="20" customHeight="1"/>
    <row r="51172" ht="20" customHeight="1"/>
    <row r="51173" ht="20" customHeight="1"/>
    <row r="51174" ht="20" customHeight="1"/>
    <row r="51175" ht="20" customHeight="1"/>
    <row r="51176" ht="20" customHeight="1"/>
    <row r="51177" ht="20" customHeight="1"/>
    <row r="51178" ht="20" customHeight="1"/>
    <row r="51179" ht="20" customHeight="1"/>
    <row r="51180" ht="20" customHeight="1"/>
    <row r="51181" ht="20" customHeight="1"/>
    <row r="51182" ht="20" customHeight="1"/>
    <row r="51183" ht="20" customHeight="1"/>
    <row r="51184" ht="20" customHeight="1"/>
    <row r="51185" ht="20" customHeight="1"/>
    <row r="51186" ht="20" customHeight="1"/>
    <row r="51187" ht="20" customHeight="1"/>
    <row r="51188" ht="20" customHeight="1"/>
    <row r="51189" ht="20" customHeight="1"/>
    <row r="51190" ht="20" customHeight="1"/>
    <row r="51191" ht="20" customHeight="1"/>
    <row r="51192" ht="20" customHeight="1"/>
    <row r="51193" ht="20" customHeight="1"/>
    <row r="51194" ht="20" customHeight="1"/>
    <row r="51195" ht="20" customHeight="1"/>
    <row r="51196" ht="20" customHeight="1"/>
    <row r="51197" ht="20" customHeight="1"/>
    <row r="51198" ht="20" customHeight="1"/>
    <row r="51199" ht="20" customHeight="1"/>
    <row r="51200" ht="20" customHeight="1"/>
    <row r="51201" ht="20" customHeight="1"/>
    <row r="51202" ht="20" customHeight="1"/>
    <row r="51203" ht="20" customHeight="1"/>
    <row r="51204" ht="20" customHeight="1"/>
    <row r="51205" ht="20" customHeight="1"/>
    <row r="51206" ht="20" customHeight="1"/>
    <row r="51207" ht="20" customHeight="1"/>
    <row r="51208" ht="20" customHeight="1"/>
    <row r="51209" ht="20" customHeight="1"/>
    <row r="51210" ht="20" customHeight="1"/>
    <row r="51211" ht="20" customHeight="1"/>
    <row r="51212" ht="20" customHeight="1"/>
    <row r="51213" ht="20" customHeight="1"/>
    <row r="51214" ht="20" customHeight="1"/>
    <row r="51215" ht="20" customHeight="1"/>
    <row r="51216" ht="20" customHeight="1"/>
    <row r="51217" ht="20" customHeight="1"/>
    <row r="51218" ht="20" customHeight="1"/>
    <row r="51219" ht="20" customHeight="1"/>
    <row r="51220" ht="20" customHeight="1"/>
    <row r="51221" ht="20" customHeight="1"/>
    <row r="51222" ht="20" customHeight="1"/>
    <row r="51223" ht="20" customHeight="1"/>
    <row r="51224" ht="20" customHeight="1"/>
    <row r="51225" ht="20" customHeight="1"/>
    <row r="51226" ht="20" customHeight="1"/>
    <row r="51227" ht="20" customHeight="1"/>
    <row r="51228" ht="20" customHeight="1"/>
    <row r="51229" ht="20" customHeight="1"/>
    <row r="51230" ht="20" customHeight="1"/>
    <row r="51231" ht="20" customHeight="1"/>
    <row r="51232" ht="20" customHeight="1"/>
    <row r="51233" ht="20" customHeight="1"/>
    <row r="51234" ht="20" customHeight="1"/>
    <row r="51235" ht="20" customHeight="1"/>
    <row r="51236" ht="20" customHeight="1"/>
    <row r="51237" ht="20" customHeight="1"/>
    <row r="51238" ht="20" customHeight="1"/>
    <row r="51239" ht="20" customHeight="1"/>
    <row r="51240" ht="20" customHeight="1"/>
    <row r="51241" ht="20" customHeight="1"/>
    <row r="51242" ht="20" customHeight="1"/>
    <row r="51243" ht="20" customHeight="1"/>
    <row r="51244" ht="20" customHeight="1"/>
    <row r="51245" ht="20" customHeight="1"/>
    <row r="51246" ht="20" customHeight="1"/>
    <row r="51247" ht="20" customHeight="1"/>
    <row r="51248" ht="20" customHeight="1"/>
    <row r="51249" ht="20" customHeight="1"/>
    <row r="51250" ht="20" customHeight="1"/>
    <row r="51251" ht="20" customHeight="1"/>
    <row r="51252" ht="20" customHeight="1"/>
    <row r="51253" ht="20" customHeight="1"/>
    <row r="51254" ht="20" customHeight="1"/>
    <row r="51255" ht="20" customHeight="1"/>
    <row r="51256" ht="20" customHeight="1"/>
    <row r="51257" ht="20" customHeight="1"/>
    <row r="51258" ht="20" customHeight="1"/>
    <row r="51259" ht="20" customHeight="1"/>
    <row r="51260" ht="20" customHeight="1"/>
    <row r="51261" ht="20" customHeight="1"/>
    <row r="51262" ht="20" customHeight="1"/>
    <row r="51263" ht="20" customHeight="1"/>
    <row r="51264" ht="20" customHeight="1"/>
    <row r="51265" ht="20" customHeight="1"/>
    <row r="51266" ht="20" customHeight="1"/>
    <row r="51267" ht="20" customHeight="1"/>
    <row r="51268" ht="20" customHeight="1"/>
    <row r="51269" ht="20" customHeight="1"/>
    <row r="51270" ht="20" customHeight="1"/>
    <row r="51271" ht="20" customHeight="1"/>
    <row r="51272" ht="20" customHeight="1"/>
    <row r="51273" ht="20" customHeight="1"/>
    <row r="51274" ht="20" customHeight="1"/>
    <row r="51275" ht="20" customHeight="1"/>
    <row r="51276" ht="20" customHeight="1"/>
    <row r="51277" ht="20" customHeight="1"/>
    <row r="51278" ht="20" customHeight="1"/>
    <row r="51279" ht="20" customHeight="1"/>
    <row r="51280" ht="20" customHeight="1"/>
    <row r="51281" ht="20" customHeight="1"/>
    <row r="51282" ht="20" customHeight="1"/>
    <row r="51283" ht="20" customHeight="1"/>
    <row r="51284" ht="20" customHeight="1"/>
    <row r="51285" ht="20" customHeight="1"/>
    <row r="51286" ht="20" customHeight="1"/>
    <row r="51287" ht="20" customHeight="1"/>
    <row r="51288" ht="20" customHeight="1"/>
    <row r="51289" ht="20" customHeight="1"/>
    <row r="51290" ht="20" customHeight="1"/>
    <row r="51291" ht="20" customHeight="1"/>
    <row r="51292" ht="20" customHeight="1"/>
    <row r="51293" ht="20" customHeight="1"/>
    <row r="51294" ht="20" customHeight="1"/>
    <row r="51295" ht="20" customHeight="1"/>
    <row r="51296" ht="20" customHeight="1"/>
    <row r="51297" ht="20" customHeight="1"/>
    <row r="51298" ht="20" customHeight="1"/>
    <row r="51299" ht="20" customHeight="1"/>
    <row r="51300" ht="20" customHeight="1"/>
    <row r="51301" ht="20" customHeight="1"/>
    <row r="51302" ht="20" customHeight="1"/>
    <row r="51303" ht="20" customHeight="1"/>
    <row r="51304" ht="20" customHeight="1"/>
    <row r="51305" ht="20" customHeight="1"/>
    <row r="51306" ht="20" customHeight="1"/>
    <row r="51307" ht="20" customHeight="1"/>
    <row r="51308" ht="20" customHeight="1"/>
    <row r="51309" ht="20" customHeight="1"/>
    <row r="51310" ht="20" customHeight="1"/>
    <row r="51311" ht="20" customHeight="1"/>
    <row r="51312" ht="20" customHeight="1"/>
    <row r="51313" ht="20" customHeight="1"/>
    <row r="51314" ht="20" customHeight="1"/>
    <row r="51315" ht="20" customHeight="1"/>
    <row r="51316" ht="20" customHeight="1"/>
    <row r="51317" ht="20" customHeight="1"/>
    <row r="51318" ht="20" customHeight="1"/>
    <row r="51319" ht="20" customHeight="1"/>
    <row r="51320" ht="20" customHeight="1"/>
    <row r="51321" ht="20" customHeight="1"/>
    <row r="51322" ht="20" customHeight="1"/>
    <row r="51323" ht="20" customHeight="1"/>
    <row r="51324" ht="20" customHeight="1"/>
    <row r="51325" ht="20" customHeight="1"/>
    <row r="51326" ht="20" customHeight="1"/>
    <row r="51327" ht="20" customHeight="1"/>
    <row r="51328" ht="20" customHeight="1"/>
    <row r="51329" ht="20" customHeight="1"/>
    <row r="51330" ht="20" customHeight="1"/>
    <row r="51331" ht="20" customHeight="1"/>
    <row r="51332" ht="20" customHeight="1"/>
    <row r="51333" ht="20" customHeight="1"/>
    <row r="51334" ht="20" customHeight="1"/>
    <row r="51335" ht="20" customHeight="1"/>
    <row r="51336" ht="20" customHeight="1"/>
    <row r="51337" ht="20" customHeight="1"/>
    <row r="51338" ht="20" customHeight="1"/>
    <row r="51339" ht="20" customHeight="1"/>
    <row r="51340" ht="20" customHeight="1"/>
    <row r="51341" ht="20" customHeight="1"/>
    <row r="51342" ht="20" customHeight="1"/>
    <row r="51343" ht="20" customHeight="1"/>
    <row r="51344" ht="20" customHeight="1"/>
    <row r="51345" ht="20" customHeight="1"/>
    <row r="51346" ht="20" customHeight="1"/>
    <row r="51347" ht="20" customHeight="1"/>
    <row r="51348" ht="20" customHeight="1"/>
    <row r="51349" ht="20" customHeight="1"/>
    <row r="51350" ht="20" customHeight="1"/>
    <row r="51351" ht="20" customHeight="1"/>
    <row r="51352" ht="20" customHeight="1"/>
    <row r="51353" ht="20" customHeight="1"/>
    <row r="51354" ht="20" customHeight="1"/>
    <row r="51355" ht="20" customHeight="1"/>
    <row r="51356" ht="20" customHeight="1"/>
    <row r="51357" ht="20" customHeight="1"/>
    <row r="51358" ht="20" customHeight="1"/>
    <row r="51359" ht="20" customHeight="1"/>
    <row r="51360" ht="20" customHeight="1"/>
    <row r="51361" ht="20" customHeight="1"/>
    <row r="51362" ht="20" customHeight="1"/>
    <row r="51363" ht="20" customHeight="1"/>
    <row r="51364" ht="20" customHeight="1"/>
    <row r="51365" ht="20" customHeight="1"/>
    <row r="51366" ht="20" customHeight="1"/>
    <row r="51367" ht="20" customHeight="1"/>
    <row r="51368" ht="20" customHeight="1"/>
    <row r="51369" ht="20" customHeight="1"/>
    <row r="51370" ht="20" customHeight="1"/>
    <row r="51371" ht="20" customHeight="1"/>
    <row r="51372" ht="20" customHeight="1"/>
    <row r="51373" ht="20" customHeight="1"/>
    <row r="51374" ht="20" customHeight="1"/>
    <row r="51375" ht="20" customHeight="1"/>
    <row r="51376" ht="20" customHeight="1"/>
    <row r="51377" ht="20" customHeight="1"/>
    <row r="51378" ht="20" customHeight="1"/>
    <row r="51379" ht="20" customHeight="1"/>
    <row r="51380" ht="20" customHeight="1"/>
    <row r="51381" ht="20" customHeight="1"/>
    <row r="51382" ht="20" customHeight="1"/>
    <row r="51383" ht="20" customHeight="1"/>
    <row r="51384" ht="20" customHeight="1"/>
    <row r="51385" ht="20" customHeight="1"/>
    <row r="51386" ht="20" customHeight="1"/>
    <row r="51387" ht="20" customHeight="1"/>
    <row r="51388" ht="20" customHeight="1"/>
    <row r="51389" ht="20" customHeight="1"/>
    <row r="51390" ht="20" customHeight="1"/>
    <row r="51391" ht="20" customHeight="1"/>
    <row r="51392" ht="20" customHeight="1"/>
    <row r="51393" ht="20" customHeight="1"/>
    <row r="51394" ht="20" customHeight="1"/>
    <row r="51395" ht="20" customHeight="1"/>
    <row r="51396" ht="20" customHeight="1"/>
    <row r="51397" ht="20" customHeight="1"/>
    <row r="51398" ht="20" customHeight="1"/>
    <row r="51399" ht="20" customHeight="1"/>
    <row r="51400" ht="20" customHeight="1"/>
    <row r="51401" ht="20" customHeight="1"/>
    <row r="51402" ht="20" customHeight="1"/>
    <row r="51403" ht="20" customHeight="1"/>
    <row r="51404" ht="20" customHeight="1"/>
    <row r="51405" ht="20" customHeight="1"/>
    <row r="51406" ht="20" customHeight="1"/>
    <row r="51407" ht="20" customHeight="1"/>
    <row r="51408" ht="20" customHeight="1"/>
    <row r="51409" ht="20" customHeight="1"/>
    <row r="51410" ht="20" customHeight="1"/>
    <row r="51411" ht="20" customHeight="1"/>
    <row r="51412" ht="20" customHeight="1"/>
    <row r="51413" ht="20" customHeight="1"/>
    <row r="51414" ht="20" customHeight="1"/>
    <row r="51415" ht="20" customHeight="1"/>
    <row r="51416" ht="20" customHeight="1"/>
    <row r="51417" ht="20" customHeight="1"/>
    <row r="51418" ht="20" customHeight="1"/>
    <row r="51419" ht="20" customHeight="1"/>
    <row r="51420" ht="20" customHeight="1"/>
    <row r="51421" ht="20" customHeight="1"/>
    <row r="51422" ht="20" customHeight="1"/>
    <row r="51423" ht="20" customHeight="1"/>
    <row r="51424" ht="20" customHeight="1"/>
    <row r="51425" ht="20" customHeight="1"/>
    <row r="51426" ht="20" customHeight="1"/>
    <row r="51427" ht="20" customHeight="1"/>
    <row r="51428" ht="20" customHeight="1"/>
    <row r="51429" ht="20" customHeight="1"/>
    <row r="51430" ht="20" customHeight="1"/>
    <row r="51431" ht="20" customHeight="1"/>
    <row r="51432" ht="20" customHeight="1"/>
    <row r="51433" ht="20" customHeight="1"/>
    <row r="51434" ht="20" customHeight="1"/>
    <row r="51435" ht="20" customHeight="1"/>
    <row r="51436" ht="20" customHeight="1"/>
    <row r="51437" ht="20" customHeight="1"/>
    <row r="51438" ht="20" customHeight="1"/>
    <row r="51439" ht="20" customHeight="1"/>
    <row r="51440" ht="20" customHeight="1"/>
    <row r="51441" ht="20" customHeight="1"/>
    <row r="51442" ht="20" customHeight="1"/>
    <row r="51443" ht="20" customHeight="1"/>
    <row r="51444" ht="20" customHeight="1"/>
    <row r="51445" ht="20" customHeight="1"/>
    <row r="51446" ht="20" customHeight="1"/>
    <row r="51447" ht="20" customHeight="1"/>
    <row r="51448" ht="20" customHeight="1"/>
    <row r="51449" ht="20" customHeight="1"/>
    <row r="51450" ht="20" customHeight="1"/>
    <row r="51451" ht="20" customHeight="1"/>
    <row r="51452" ht="20" customHeight="1"/>
    <row r="51453" ht="20" customHeight="1"/>
    <row r="51454" ht="20" customHeight="1"/>
    <row r="51455" ht="20" customHeight="1"/>
    <row r="51456" ht="20" customHeight="1"/>
    <row r="51457" ht="20" customHeight="1"/>
    <row r="51458" ht="20" customHeight="1"/>
    <row r="51459" ht="20" customHeight="1"/>
    <row r="51460" ht="20" customHeight="1"/>
    <row r="51461" ht="20" customHeight="1"/>
    <row r="51462" ht="20" customHeight="1"/>
    <row r="51463" ht="20" customHeight="1"/>
    <row r="51464" ht="20" customHeight="1"/>
    <row r="51465" ht="20" customHeight="1"/>
    <row r="51466" ht="20" customHeight="1"/>
    <row r="51467" ht="20" customHeight="1"/>
    <row r="51468" ht="20" customHeight="1"/>
    <row r="51469" ht="20" customHeight="1"/>
    <row r="51470" ht="20" customHeight="1"/>
    <row r="51471" ht="20" customHeight="1"/>
    <row r="51472" ht="20" customHeight="1"/>
    <row r="51473" ht="20" customHeight="1"/>
    <row r="51474" ht="20" customHeight="1"/>
    <row r="51475" ht="20" customHeight="1"/>
    <row r="51476" ht="20" customHeight="1"/>
    <row r="51477" ht="20" customHeight="1"/>
    <row r="51478" ht="20" customHeight="1"/>
    <row r="51479" ht="20" customHeight="1"/>
    <row r="51480" ht="20" customHeight="1"/>
    <row r="51481" ht="20" customHeight="1"/>
    <row r="51482" ht="20" customHeight="1"/>
    <row r="51483" ht="20" customHeight="1"/>
    <row r="51484" ht="20" customHeight="1"/>
    <row r="51485" ht="20" customHeight="1"/>
    <row r="51486" ht="20" customHeight="1"/>
    <row r="51487" ht="20" customHeight="1"/>
    <row r="51488" ht="20" customHeight="1"/>
    <row r="51489" ht="20" customHeight="1"/>
    <row r="51490" ht="20" customHeight="1"/>
    <row r="51491" ht="20" customHeight="1"/>
    <row r="51492" ht="20" customHeight="1"/>
    <row r="51493" ht="20" customHeight="1"/>
    <row r="51494" ht="20" customHeight="1"/>
    <row r="51495" ht="20" customHeight="1"/>
    <row r="51496" ht="20" customHeight="1"/>
    <row r="51497" ht="20" customHeight="1"/>
    <row r="51498" ht="20" customHeight="1"/>
    <row r="51499" ht="20" customHeight="1"/>
    <row r="51500" ht="20" customHeight="1"/>
    <row r="51501" ht="20" customHeight="1"/>
    <row r="51502" ht="20" customHeight="1"/>
    <row r="51503" ht="20" customHeight="1"/>
    <row r="51504" ht="20" customHeight="1"/>
    <row r="51505" ht="20" customHeight="1"/>
    <row r="51506" ht="20" customHeight="1"/>
    <row r="51507" ht="20" customHeight="1"/>
    <row r="51508" ht="20" customHeight="1"/>
    <row r="51509" ht="20" customHeight="1"/>
    <row r="51510" ht="20" customHeight="1"/>
    <row r="51511" ht="20" customHeight="1"/>
    <row r="51512" ht="20" customHeight="1"/>
    <row r="51513" ht="20" customHeight="1"/>
    <row r="51514" ht="20" customHeight="1"/>
    <row r="51515" ht="20" customHeight="1"/>
    <row r="51516" ht="20" customHeight="1"/>
    <row r="51517" ht="20" customHeight="1"/>
    <row r="51518" ht="20" customHeight="1"/>
    <row r="51519" ht="20" customHeight="1"/>
    <row r="51520" ht="20" customHeight="1"/>
    <row r="51521" ht="20" customHeight="1"/>
    <row r="51522" ht="20" customHeight="1"/>
    <row r="51523" ht="20" customHeight="1"/>
    <row r="51524" ht="20" customHeight="1"/>
    <row r="51525" ht="20" customHeight="1"/>
    <row r="51526" ht="20" customHeight="1"/>
    <row r="51527" ht="20" customHeight="1"/>
    <row r="51528" ht="20" customHeight="1"/>
    <row r="51529" ht="20" customHeight="1"/>
    <row r="51530" ht="20" customHeight="1"/>
    <row r="51531" ht="20" customHeight="1"/>
    <row r="51532" ht="20" customHeight="1"/>
    <row r="51533" ht="20" customHeight="1"/>
    <row r="51534" ht="20" customHeight="1"/>
    <row r="51535" ht="20" customHeight="1"/>
    <row r="51536" ht="20" customHeight="1"/>
    <row r="51537" ht="20" customHeight="1"/>
    <row r="51538" ht="20" customHeight="1"/>
    <row r="51539" ht="20" customHeight="1"/>
    <row r="51540" ht="20" customHeight="1"/>
    <row r="51541" ht="20" customHeight="1"/>
    <row r="51542" ht="20" customHeight="1"/>
    <row r="51543" ht="20" customHeight="1"/>
    <row r="51544" ht="20" customHeight="1"/>
    <row r="51545" ht="20" customHeight="1"/>
    <row r="51546" ht="20" customHeight="1"/>
    <row r="51547" ht="20" customHeight="1"/>
    <row r="51548" ht="20" customHeight="1"/>
    <row r="51549" ht="20" customHeight="1"/>
    <row r="51550" ht="20" customHeight="1"/>
    <row r="51551" ht="20" customHeight="1"/>
    <row r="51552" ht="20" customHeight="1"/>
    <row r="51553" ht="20" customHeight="1"/>
    <row r="51554" ht="20" customHeight="1"/>
    <row r="51555" ht="20" customHeight="1"/>
    <row r="51556" ht="20" customHeight="1"/>
    <row r="51557" ht="20" customHeight="1"/>
    <row r="51558" ht="20" customHeight="1"/>
    <row r="51559" ht="20" customHeight="1"/>
    <row r="51560" ht="20" customHeight="1"/>
    <row r="51561" ht="20" customHeight="1"/>
    <row r="51562" ht="20" customHeight="1"/>
    <row r="51563" ht="20" customHeight="1"/>
    <row r="51564" ht="20" customHeight="1"/>
    <row r="51565" ht="20" customHeight="1"/>
    <row r="51566" ht="20" customHeight="1"/>
    <row r="51567" ht="20" customHeight="1"/>
    <row r="51568" ht="20" customHeight="1"/>
    <row r="51569" ht="20" customHeight="1"/>
    <row r="51570" ht="20" customHeight="1"/>
    <row r="51571" ht="20" customHeight="1"/>
    <row r="51572" ht="20" customHeight="1"/>
    <row r="51573" ht="20" customHeight="1"/>
    <row r="51574" ht="20" customHeight="1"/>
    <row r="51575" ht="20" customHeight="1"/>
    <row r="51576" ht="20" customHeight="1"/>
    <row r="51577" ht="20" customHeight="1"/>
    <row r="51578" ht="20" customHeight="1"/>
    <row r="51579" ht="20" customHeight="1"/>
    <row r="51580" ht="20" customHeight="1"/>
    <row r="51581" ht="20" customHeight="1"/>
    <row r="51582" ht="20" customHeight="1"/>
    <row r="51583" ht="20" customHeight="1"/>
    <row r="51584" ht="20" customHeight="1"/>
    <row r="51585" ht="20" customHeight="1"/>
    <row r="51586" ht="20" customHeight="1"/>
    <row r="51587" ht="20" customHeight="1"/>
    <row r="51588" ht="20" customHeight="1"/>
    <row r="51589" ht="20" customHeight="1"/>
    <row r="51590" ht="20" customHeight="1"/>
    <row r="51591" ht="20" customHeight="1"/>
    <row r="51592" ht="20" customHeight="1"/>
    <row r="51593" ht="20" customHeight="1"/>
    <row r="51594" ht="20" customHeight="1"/>
    <row r="51595" ht="20" customHeight="1"/>
    <row r="51596" ht="20" customHeight="1"/>
    <row r="51597" ht="20" customHeight="1"/>
    <row r="51598" ht="20" customHeight="1"/>
    <row r="51599" ht="20" customHeight="1"/>
    <row r="51600" ht="20" customHeight="1"/>
    <row r="51601" ht="20" customHeight="1"/>
    <row r="51602" ht="20" customHeight="1"/>
    <row r="51603" ht="20" customHeight="1"/>
    <row r="51604" ht="20" customHeight="1"/>
    <row r="51605" ht="20" customHeight="1"/>
    <row r="51606" ht="20" customHeight="1"/>
    <row r="51607" ht="20" customHeight="1"/>
    <row r="51608" ht="20" customHeight="1"/>
    <row r="51609" ht="20" customHeight="1"/>
    <row r="51610" ht="20" customHeight="1"/>
    <row r="51611" ht="20" customHeight="1"/>
    <row r="51612" ht="20" customHeight="1"/>
    <row r="51613" ht="20" customHeight="1"/>
    <row r="51614" ht="20" customHeight="1"/>
    <row r="51615" ht="20" customHeight="1"/>
    <row r="51616" ht="20" customHeight="1"/>
    <row r="51617" ht="20" customHeight="1"/>
    <row r="51618" ht="20" customHeight="1"/>
    <row r="51619" ht="20" customHeight="1"/>
    <row r="51620" ht="20" customHeight="1"/>
    <row r="51621" ht="20" customHeight="1"/>
    <row r="51622" ht="20" customHeight="1"/>
    <row r="51623" ht="20" customHeight="1"/>
    <row r="51624" ht="20" customHeight="1"/>
    <row r="51625" ht="20" customHeight="1"/>
    <row r="51626" ht="20" customHeight="1"/>
    <row r="51627" ht="20" customHeight="1"/>
    <row r="51628" ht="20" customHeight="1"/>
    <row r="51629" ht="20" customHeight="1"/>
    <row r="51630" ht="20" customHeight="1"/>
    <row r="51631" ht="20" customHeight="1"/>
    <row r="51632" ht="20" customHeight="1"/>
    <row r="51633" ht="20" customHeight="1"/>
    <row r="51634" ht="20" customHeight="1"/>
    <row r="51635" ht="20" customHeight="1"/>
    <row r="51636" ht="20" customHeight="1"/>
    <row r="51637" ht="20" customHeight="1"/>
    <row r="51638" ht="20" customHeight="1"/>
    <row r="51639" ht="20" customHeight="1"/>
    <row r="51640" ht="20" customHeight="1"/>
    <row r="51641" ht="20" customHeight="1"/>
    <row r="51642" ht="20" customHeight="1"/>
    <row r="51643" ht="20" customHeight="1"/>
    <row r="51644" ht="20" customHeight="1"/>
    <row r="51645" ht="20" customHeight="1"/>
    <row r="51646" ht="20" customHeight="1"/>
    <row r="51647" ht="20" customHeight="1"/>
    <row r="51648" ht="20" customHeight="1"/>
    <row r="51649" ht="20" customHeight="1"/>
    <row r="51650" ht="20" customHeight="1"/>
    <row r="51651" ht="20" customHeight="1"/>
    <row r="51652" ht="20" customHeight="1"/>
    <row r="51653" ht="20" customHeight="1"/>
    <row r="51654" ht="20" customHeight="1"/>
    <row r="51655" ht="20" customHeight="1"/>
    <row r="51656" ht="20" customHeight="1"/>
    <row r="51657" ht="20" customHeight="1"/>
    <row r="51658" ht="20" customHeight="1"/>
    <row r="51659" ht="20" customHeight="1"/>
    <row r="51660" ht="20" customHeight="1"/>
    <row r="51661" ht="20" customHeight="1"/>
    <row r="51662" ht="20" customHeight="1"/>
    <row r="51663" ht="20" customHeight="1"/>
    <row r="51664" ht="20" customHeight="1"/>
    <row r="51665" ht="20" customHeight="1"/>
    <row r="51666" ht="20" customHeight="1"/>
    <row r="51667" ht="20" customHeight="1"/>
    <row r="51668" ht="20" customHeight="1"/>
    <row r="51669" ht="20" customHeight="1"/>
    <row r="51670" ht="20" customHeight="1"/>
    <row r="51671" ht="20" customHeight="1"/>
    <row r="51672" ht="20" customHeight="1"/>
    <row r="51673" ht="20" customHeight="1"/>
    <row r="51674" ht="20" customHeight="1"/>
    <row r="51675" ht="20" customHeight="1"/>
    <row r="51676" ht="20" customHeight="1"/>
    <row r="51677" ht="20" customHeight="1"/>
    <row r="51678" ht="20" customHeight="1"/>
    <row r="51679" ht="20" customHeight="1"/>
    <row r="51680" ht="20" customHeight="1"/>
    <row r="51681" ht="20" customHeight="1"/>
    <row r="51682" ht="20" customHeight="1"/>
    <row r="51683" ht="20" customHeight="1"/>
    <row r="51684" ht="20" customHeight="1"/>
    <row r="51685" ht="20" customHeight="1"/>
    <row r="51686" ht="20" customHeight="1"/>
    <row r="51687" ht="20" customHeight="1"/>
    <row r="51688" ht="20" customHeight="1"/>
    <row r="51689" ht="20" customHeight="1"/>
    <row r="51690" ht="20" customHeight="1"/>
    <row r="51691" ht="20" customHeight="1"/>
    <row r="51692" ht="20" customHeight="1"/>
    <row r="51693" ht="20" customHeight="1"/>
    <row r="51694" ht="20" customHeight="1"/>
    <row r="51695" ht="20" customHeight="1"/>
    <row r="51696" ht="20" customHeight="1"/>
    <row r="51697" ht="20" customHeight="1"/>
    <row r="51698" ht="20" customHeight="1"/>
    <row r="51699" ht="20" customHeight="1"/>
    <row r="51700" ht="20" customHeight="1"/>
    <row r="51701" ht="20" customHeight="1"/>
    <row r="51702" ht="20" customHeight="1"/>
    <row r="51703" ht="20" customHeight="1"/>
    <row r="51704" ht="20" customHeight="1"/>
    <row r="51705" ht="20" customHeight="1"/>
    <row r="51706" ht="20" customHeight="1"/>
    <row r="51707" ht="20" customHeight="1"/>
    <row r="51708" ht="20" customHeight="1"/>
    <row r="51709" ht="20" customHeight="1"/>
    <row r="51710" ht="20" customHeight="1"/>
    <row r="51711" ht="20" customHeight="1"/>
    <row r="51712" ht="20" customHeight="1"/>
    <row r="51713" ht="20" customHeight="1"/>
    <row r="51714" ht="20" customHeight="1"/>
    <row r="51715" ht="20" customHeight="1"/>
    <row r="51716" ht="20" customHeight="1"/>
    <row r="51717" ht="20" customHeight="1"/>
    <row r="51718" ht="20" customHeight="1"/>
    <row r="51719" ht="20" customHeight="1"/>
    <row r="51720" ht="20" customHeight="1"/>
    <row r="51721" ht="20" customHeight="1"/>
    <row r="51722" ht="20" customHeight="1"/>
    <row r="51723" ht="20" customHeight="1"/>
    <row r="51724" ht="20" customHeight="1"/>
    <row r="51725" ht="20" customHeight="1"/>
    <row r="51726" ht="20" customHeight="1"/>
    <row r="51727" ht="20" customHeight="1"/>
    <row r="51728" ht="20" customHeight="1"/>
    <row r="51729" ht="20" customHeight="1"/>
    <row r="51730" ht="20" customHeight="1"/>
    <row r="51731" ht="20" customHeight="1"/>
    <row r="51732" ht="20" customHeight="1"/>
    <row r="51733" ht="20" customHeight="1"/>
    <row r="51734" ht="20" customHeight="1"/>
    <row r="51735" ht="20" customHeight="1"/>
    <row r="51736" ht="20" customHeight="1"/>
    <row r="51737" ht="20" customHeight="1"/>
    <row r="51738" ht="20" customHeight="1"/>
    <row r="51739" ht="20" customHeight="1"/>
    <row r="51740" ht="20" customHeight="1"/>
    <row r="51741" ht="20" customHeight="1"/>
    <row r="51742" ht="20" customHeight="1"/>
    <row r="51743" ht="20" customHeight="1"/>
    <row r="51744" ht="20" customHeight="1"/>
    <row r="51745" ht="20" customHeight="1"/>
    <row r="51746" ht="20" customHeight="1"/>
    <row r="51747" ht="20" customHeight="1"/>
    <row r="51748" ht="20" customHeight="1"/>
    <row r="51749" ht="20" customHeight="1"/>
    <row r="51750" ht="20" customHeight="1"/>
    <row r="51751" ht="20" customHeight="1"/>
    <row r="51752" ht="20" customHeight="1"/>
    <row r="51753" ht="20" customHeight="1"/>
    <row r="51754" ht="20" customHeight="1"/>
    <row r="51755" ht="20" customHeight="1"/>
    <row r="51756" ht="20" customHeight="1"/>
    <row r="51757" ht="20" customHeight="1"/>
    <row r="51758" ht="20" customHeight="1"/>
    <row r="51759" ht="20" customHeight="1"/>
    <row r="51760" ht="20" customHeight="1"/>
    <row r="51761" ht="20" customHeight="1"/>
    <row r="51762" ht="20" customHeight="1"/>
    <row r="51763" ht="20" customHeight="1"/>
    <row r="51764" ht="20" customHeight="1"/>
    <row r="51765" ht="20" customHeight="1"/>
    <row r="51766" ht="20" customHeight="1"/>
    <row r="51767" ht="20" customHeight="1"/>
    <row r="51768" ht="20" customHeight="1"/>
    <row r="51769" ht="20" customHeight="1"/>
    <row r="51770" ht="20" customHeight="1"/>
    <row r="51771" ht="20" customHeight="1"/>
    <row r="51772" ht="20" customHeight="1"/>
    <row r="51773" ht="20" customHeight="1"/>
    <row r="51774" ht="20" customHeight="1"/>
    <row r="51775" ht="20" customHeight="1"/>
    <row r="51776" ht="20" customHeight="1"/>
    <row r="51777" ht="20" customHeight="1"/>
    <row r="51778" ht="20" customHeight="1"/>
    <row r="51779" ht="20" customHeight="1"/>
    <row r="51780" ht="20" customHeight="1"/>
    <row r="51781" ht="20" customHeight="1"/>
    <row r="51782" ht="20" customHeight="1"/>
    <row r="51783" ht="20" customHeight="1"/>
    <row r="51784" ht="20" customHeight="1"/>
    <row r="51785" ht="20" customHeight="1"/>
    <row r="51786" ht="20" customHeight="1"/>
    <row r="51787" ht="20" customHeight="1"/>
    <row r="51788" ht="20" customHeight="1"/>
    <row r="51789" ht="20" customHeight="1"/>
    <row r="51790" ht="20" customHeight="1"/>
    <row r="51791" ht="20" customHeight="1"/>
    <row r="51792" ht="20" customHeight="1"/>
    <row r="51793" ht="20" customHeight="1"/>
    <row r="51794" ht="20" customHeight="1"/>
    <row r="51795" ht="20" customHeight="1"/>
    <row r="51796" ht="20" customHeight="1"/>
    <row r="51797" ht="20" customHeight="1"/>
    <row r="51798" ht="20" customHeight="1"/>
    <row r="51799" ht="20" customHeight="1"/>
    <row r="51800" ht="20" customHeight="1"/>
    <row r="51801" ht="20" customHeight="1"/>
    <row r="51802" ht="20" customHeight="1"/>
    <row r="51803" ht="20" customHeight="1"/>
    <row r="51804" ht="20" customHeight="1"/>
    <row r="51805" ht="20" customHeight="1"/>
    <row r="51806" ht="20" customHeight="1"/>
    <row r="51807" ht="20" customHeight="1"/>
    <row r="51808" ht="20" customHeight="1"/>
    <row r="51809" ht="20" customHeight="1"/>
    <row r="51810" ht="20" customHeight="1"/>
    <row r="51811" ht="20" customHeight="1"/>
    <row r="51812" ht="20" customHeight="1"/>
    <row r="51813" ht="20" customHeight="1"/>
    <row r="51814" ht="20" customHeight="1"/>
    <row r="51815" ht="20" customHeight="1"/>
    <row r="51816" ht="20" customHeight="1"/>
    <row r="51817" ht="20" customHeight="1"/>
    <row r="51818" ht="20" customHeight="1"/>
    <row r="51819" ht="20" customHeight="1"/>
    <row r="51820" ht="20" customHeight="1"/>
    <row r="51821" ht="20" customHeight="1"/>
    <row r="51822" ht="20" customHeight="1"/>
    <row r="51823" ht="20" customHeight="1"/>
    <row r="51824" ht="20" customHeight="1"/>
    <row r="51825" ht="20" customHeight="1"/>
    <row r="51826" ht="20" customHeight="1"/>
    <row r="51827" ht="20" customHeight="1"/>
    <row r="51828" ht="20" customHeight="1"/>
    <row r="51829" ht="20" customHeight="1"/>
    <row r="51830" ht="20" customHeight="1"/>
    <row r="51831" ht="20" customHeight="1"/>
    <row r="51832" ht="20" customHeight="1"/>
    <row r="51833" ht="20" customHeight="1"/>
    <row r="51834" ht="20" customHeight="1"/>
    <row r="51835" ht="20" customHeight="1"/>
    <row r="51836" ht="20" customHeight="1"/>
    <row r="51837" ht="20" customHeight="1"/>
    <row r="51838" ht="20" customHeight="1"/>
    <row r="51839" ht="20" customHeight="1"/>
    <row r="51840" ht="20" customHeight="1"/>
    <row r="51841" ht="20" customHeight="1"/>
    <row r="51842" ht="20" customHeight="1"/>
    <row r="51843" ht="20" customHeight="1"/>
    <row r="51844" ht="20" customHeight="1"/>
    <row r="51845" ht="20" customHeight="1"/>
    <row r="51846" ht="20" customHeight="1"/>
    <row r="51847" ht="20" customHeight="1"/>
    <row r="51848" ht="20" customHeight="1"/>
    <row r="51849" ht="20" customHeight="1"/>
    <row r="51850" ht="20" customHeight="1"/>
    <row r="51851" ht="20" customHeight="1"/>
    <row r="51852" ht="20" customHeight="1"/>
    <row r="51853" ht="20" customHeight="1"/>
    <row r="51854" ht="20" customHeight="1"/>
    <row r="51855" ht="20" customHeight="1"/>
    <row r="51856" ht="20" customHeight="1"/>
    <row r="51857" ht="20" customHeight="1"/>
    <row r="51858" ht="20" customHeight="1"/>
    <row r="51859" ht="20" customHeight="1"/>
    <row r="51860" ht="20" customHeight="1"/>
    <row r="51861" ht="20" customHeight="1"/>
    <row r="51862" ht="20" customHeight="1"/>
    <row r="51863" ht="20" customHeight="1"/>
    <row r="51864" ht="20" customHeight="1"/>
    <row r="51865" ht="20" customHeight="1"/>
    <row r="51866" ht="20" customHeight="1"/>
    <row r="51867" ht="20" customHeight="1"/>
    <row r="51868" ht="20" customHeight="1"/>
    <row r="51869" ht="20" customHeight="1"/>
    <row r="51870" ht="20" customHeight="1"/>
    <row r="51871" ht="20" customHeight="1"/>
    <row r="51872" ht="20" customHeight="1"/>
    <row r="51873" ht="20" customHeight="1"/>
    <row r="51874" ht="20" customHeight="1"/>
    <row r="51875" ht="20" customHeight="1"/>
    <row r="51876" ht="20" customHeight="1"/>
    <row r="51877" ht="20" customHeight="1"/>
    <row r="51878" ht="20" customHeight="1"/>
    <row r="51879" ht="20" customHeight="1"/>
    <row r="51880" ht="20" customHeight="1"/>
    <row r="51881" ht="20" customHeight="1"/>
    <row r="51882" ht="20" customHeight="1"/>
    <row r="51883" ht="20" customHeight="1"/>
    <row r="51884" ht="20" customHeight="1"/>
    <row r="51885" ht="20" customHeight="1"/>
    <row r="51886" ht="20" customHeight="1"/>
    <row r="51887" ht="20" customHeight="1"/>
    <row r="51888" ht="20" customHeight="1"/>
    <row r="51889" ht="20" customHeight="1"/>
    <row r="51890" ht="20" customHeight="1"/>
    <row r="51891" ht="20" customHeight="1"/>
    <row r="51892" ht="20" customHeight="1"/>
    <row r="51893" ht="20" customHeight="1"/>
    <row r="51894" ht="20" customHeight="1"/>
    <row r="51895" ht="20" customHeight="1"/>
    <row r="51896" ht="20" customHeight="1"/>
    <row r="51897" ht="20" customHeight="1"/>
    <row r="51898" ht="20" customHeight="1"/>
    <row r="51899" ht="20" customHeight="1"/>
    <row r="51900" ht="20" customHeight="1"/>
    <row r="51901" ht="20" customHeight="1"/>
    <row r="51902" ht="20" customHeight="1"/>
    <row r="51903" ht="20" customHeight="1"/>
    <row r="51904" ht="20" customHeight="1"/>
    <row r="51905" ht="20" customHeight="1"/>
    <row r="51906" ht="20" customHeight="1"/>
    <row r="51907" ht="20" customHeight="1"/>
    <row r="51908" ht="20" customHeight="1"/>
    <row r="51909" ht="20" customHeight="1"/>
    <row r="51910" ht="20" customHeight="1"/>
    <row r="51911" ht="20" customHeight="1"/>
    <row r="51912" ht="20" customHeight="1"/>
    <row r="51913" ht="20" customHeight="1"/>
    <row r="51914" ht="20" customHeight="1"/>
    <row r="51915" ht="20" customHeight="1"/>
    <row r="51916" ht="20" customHeight="1"/>
    <row r="51917" ht="20" customHeight="1"/>
    <row r="51918" ht="20" customHeight="1"/>
    <row r="51919" ht="20" customHeight="1"/>
    <row r="51920" ht="20" customHeight="1"/>
    <row r="51921" ht="20" customHeight="1"/>
    <row r="51922" ht="20" customHeight="1"/>
    <row r="51923" ht="20" customHeight="1"/>
    <row r="51924" ht="20" customHeight="1"/>
    <row r="51925" ht="20" customHeight="1"/>
    <row r="51926" ht="20" customHeight="1"/>
    <row r="51927" ht="20" customHeight="1"/>
    <row r="51928" ht="20" customHeight="1"/>
    <row r="51929" ht="20" customHeight="1"/>
    <row r="51930" ht="20" customHeight="1"/>
    <row r="51931" ht="20" customHeight="1"/>
    <row r="51932" ht="20" customHeight="1"/>
    <row r="51933" ht="20" customHeight="1"/>
    <row r="51934" ht="20" customHeight="1"/>
    <row r="51935" ht="20" customHeight="1"/>
    <row r="51936" ht="20" customHeight="1"/>
    <row r="51937" ht="20" customHeight="1"/>
    <row r="51938" ht="20" customHeight="1"/>
    <row r="51939" ht="20" customHeight="1"/>
    <row r="51940" ht="20" customHeight="1"/>
    <row r="51941" ht="20" customHeight="1"/>
    <row r="51942" ht="20" customHeight="1"/>
    <row r="51943" ht="20" customHeight="1"/>
    <row r="51944" ht="20" customHeight="1"/>
    <row r="51945" ht="20" customHeight="1"/>
    <row r="51946" ht="20" customHeight="1"/>
    <row r="51947" ht="20" customHeight="1"/>
    <row r="51948" ht="20" customHeight="1"/>
    <row r="51949" ht="20" customHeight="1"/>
    <row r="51950" ht="20" customHeight="1"/>
    <row r="51951" ht="20" customHeight="1"/>
    <row r="51952" ht="20" customHeight="1"/>
    <row r="51953" ht="20" customHeight="1"/>
    <row r="51954" ht="20" customHeight="1"/>
    <row r="51955" ht="20" customHeight="1"/>
    <row r="51956" ht="20" customHeight="1"/>
    <row r="51957" ht="20" customHeight="1"/>
    <row r="51958" ht="20" customHeight="1"/>
    <row r="51959" ht="20" customHeight="1"/>
    <row r="51960" ht="20" customHeight="1"/>
    <row r="51961" ht="20" customHeight="1"/>
    <row r="51962" ht="20" customHeight="1"/>
    <row r="51963" ht="20" customHeight="1"/>
    <row r="51964" ht="20" customHeight="1"/>
    <row r="51965" ht="20" customHeight="1"/>
    <row r="51966" ht="20" customHeight="1"/>
    <row r="51967" ht="20" customHeight="1"/>
    <row r="51968" ht="20" customHeight="1"/>
    <row r="51969" ht="20" customHeight="1"/>
    <row r="51970" ht="20" customHeight="1"/>
    <row r="51971" ht="20" customHeight="1"/>
    <row r="51972" ht="20" customHeight="1"/>
    <row r="51973" ht="20" customHeight="1"/>
    <row r="51974" ht="20" customHeight="1"/>
    <row r="51975" ht="20" customHeight="1"/>
    <row r="51976" ht="20" customHeight="1"/>
    <row r="51977" ht="20" customHeight="1"/>
    <row r="51978" ht="20" customHeight="1"/>
    <row r="51979" ht="20" customHeight="1"/>
    <row r="51980" ht="20" customHeight="1"/>
    <row r="51981" ht="20" customHeight="1"/>
    <row r="51982" ht="20" customHeight="1"/>
    <row r="51983" ht="20" customHeight="1"/>
    <row r="51984" ht="20" customHeight="1"/>
    <row r="51985" ht="20" customHeight="1"/>
    <row r="51986" ht="20" customHeight="1"/>
    <row r="51987" ht="20" customHeight="1"/>
    <row r="51988" ht="20" customHeight="1"/>
    <row r="51989" ht="20" customHeight="1"/>
    <row r="51990" ht="20" customHeight="1"/>
    <row r="51991" ht="20" customHeight="1"/>
    <row r="51992" ht="20" customHeight="1"/>
    <row r="51993" ht="20" customHeight="1"/>
    <row r="51994" ht="20" customHeight="1"/>
    <row r="51995" ht="20" customHeight="1"/>
    <row r="51996" ht="20" customHeight="1"/>
    <row r="51997" ht="20" customHeight="1"/>
    <row r="51998" ht="20" customHeight="1"/>
    <row r="51999" ht="20" customHeight="1"/>
    <row r="52000" ht="20" customHeight="1"/>
    <row r="52001" ht="20" customHeight="1"/>
    <row r="52002" ht="20" customHeight="1"/>
    <row r="52003" ht="20" customHeight="1"/>
    <row r="52004" ht="20" customHeight="1"/>
    <row r="52005" ht="20" customHeight="1"/>
    <row r="52006" ht="20" customHeight="1"/>
    <row r="52007" ht="20" customHeight="1"/>
    <row r="52008" ht="20" customHeight="1"/>
    <row r="52009" ht="20" customHeight="1"/>
    <row r="52010" ht="20" customHeight="1"/>
    <row r="52011" ht="20" customHeight="1"/>
    <row r="52012" ht="20" customHeight="1"/>
    <row r="52013" ht="20" customHeight="1"/>
    <row r="52014" ht="20" customHeight="1"/>
    <row r="52015" ht="20" customHeight="1"/>
    <row r="52016" ht="20" customHeight="1"/>
    <row r="52017" ht="20" customHeight="1"/>
    <row r="52018" ht="20" customHeight="1"/>
    <row r="52019" ht="20" customHeight="1"/>
    <row r="52020" ht="20" customHeight="1"/>
    <row r="52021" ht="20" customHeight="1"/>
    <row r="52022" ht="20" customHeight="1"/>
    <row r="52023" ht="20" customHeight="1"/>
    <row r="52024" ht="20" customHeight="1"/>
    <row r="52025" ht="20" customHeight="1"/>
    <row r="52026" ht="20" customHeight="1"/>
    <row r="52027" ht="20" customHeight="1"/>
    <row r="52028" ht="20" customHeight="1"/>
    <row r="52029" ht="20" customHeight="1"/>
    <row r="52030" ht="20" customHeight="1"/>
    <row r="52031" ht="20" customHeight="1"/>
    <row r="52032" ht="20" customHeight="1"/>
    <row r="52033" ht="20" customHeight="1"/>
    <row r="52034" ht="20" customHeight="1"/>
    <row r="52035" ht="20" customHeight="1"/>
    <row r="52036" ht="20" customHeight="1"/>
    <row r="52037" ht="20" customHeight="1"/>
    <row r="52038" ht="20" customHeight="1"/>
    <row r="52039" ht="20" customHeight="1"/>
    <row r="52040" ht="20" customHeight="1"/>
    <row r="52041" ht="20" customHeight="1"/>
    <row r="52042" ht="20" customHeight="1"/>
    <row r="52043" ht="20" customHeight="1"/>
    <row r="52044" ht="20" customHeight="1"/>
    <row r="52045" ht="20" customHeight="1"/>
    <row r="52046" ht="20" customHeight="1"/>
    <row r="52047" ht="20" customHeight="1"/>
    <row r="52048" ht="20" customHeight="1"/>
    <row r="52049" ht="20" customHeight="1"/>
    <row r="52050" ht="20" customHeight="1"/>
    <row r="52051" ht="20" customHeight="1"/>
    <row r="52052" ht="20" customHeight="1"/>
    <row r="52053" ht="20" customHeight="1"/>
    <row r="52054" ht="20" customHeight="1"/>
    <row r="52055" ht="20" customHeight="1"/>
    <row r="52056" ht="20" customHeight="1"/>
    <row r="52057" ht="20" customHeight="1"/>
    <row r="52058" ht="20" customHeight="1"/>
    <row r="52059" ht="20" customHeight="1"/>
    <row r="52060" ht="20" customHeight="1"/>
    <row r="52061" ht="20" customHeight="1"/>
    <row r="52062" ht="20" customHeight="1"/>
    <row r="52063" ht="20" customHeight="1"/>
    <row r="52064" ht="20" customHeight="1"/>
    <row r="52065" ht="20" customHeight="1"/>
    <row r="52066" ht="20" customHeight="1"/>
    <row r="52067" ht="20" customHeight="1"/>
    <row r="52068" ht="20" customHeight="1"/>
    <row r="52069" ht="20" customHeight="1"/>
    <row r="52070" ht="20" customHeight="1"/>
    <row r="52071" ht="20" customHeight="1"/>
    <row r="52072" ht="20" customHeight="1"/>
    <row r="52073" ht="20" customHeight="1"/>
    <row r="52074" ht="20" customHeight="1"/>
    <row r="52075" ht="20" customHeight="1"/>
    <row r="52076" ht="20" customHeight="1"/>
    <row r="52077" ht="20" customHeight="1"/>
    <row r="52078" ht="20" customHeight="1"/>
    <row r="52079" ht="20" customHeight="1"/>
    <row r="52080" ht="20" customHeight="1"/>
    <row r="52081" ht="20" customHeight="1"/>
    <row r="52082" ht="20" customHeight="1"/>
    <row r="52083" ht="20" customHeight="1"/>
    <row r="52084" ht="20" customHeight="1"/>
    <row r="52085" ht="20" customHeight="1"/>
    <row r="52086" ht="20" customHeight="1"/>
    <row r="52087" ht="20" customHeight="1"/>
    <row r="52088" ht="20" customHeight="1"/>
    <row r="52089" ht="20" customHeight="1"/>
    <row r="52090" ht="20" customHeight="1"/>
    <row r="52091" ht="20" customHeight="1"/>
    <row r="52092" ht="20" customHeight="1"/>
    <row r="52093" ht="20" customHeight="1"/>
    <row r="52094" ht="20" customHeight="1"/>
    <row r="52095" ht="20" customHeight="1"/>
    <row r="52096" ht="20" customHeight="1"/>
    <row r="52097" ht="20" customHeight="1"/>
    <row r="52098" ht="20" customHeight="1"/>
    <row r="52099" ht="20" customHeight="1"/>
    <row r="52100" ht="20" customHeight="1"/>
    <row r="52101" ht="20" customHeight="1"/>
    <row r="52102" ht="20" customHeight="1"/>
    <row r="52103" ht="20" customHeight="1"/>
    <row r="52104" ht="20" customHeight="1"/>
    <row r="52105" ht="20" customHeight="1"/>
    <row r="52106" ht="20" customHeight="1"/>
    <row r="52107" ht="20" customHeight="1"/>
    <row r="52108" ht="20" customHeight="1"/>
    <row r="52109" ht="20" customHeight="1"/>
    <row r="52110" ht="20" customHeight="1"/>
    <row r="52111" ht="20" customHeight="1"/>
    <row r="52112" ht="20" customHeight="1"/>
    <row r="52113" ht="20" customHeight="1"/>
    <row r="52114" ht="20" customHeight="1"/>
    <row r="52115" ht="20" customHeight="1"/>
    <row r="52116" ht="20" customHeight="1"/>
    <row r="52117" ht="20" customHeight="1"/>
    <row r="52118" ht="20" customHeight="1"/>
    <row r="52119" ht="20" customHeight="1"/>
    <row r="52120" ht="20" customHeight="1"/>
    <row r="52121" ht="20" customHeight="1"/>
    <row r="52122" ht="20" customHeight="1"/>
    <row r="52123" ht="20" customHeight="1"/>
    <row r="52124" ht="20" customHeight="1"/>
    <row r="52125" ht="20" customHeight="1"/>
    <row r="52126" ht="20" customHeight="1"/>
    <row r="52127" ht="20" customHeight="1"/>
    <row r="52128" ht="20" customHeight="1"/>
    <row r="52129" ht="20" customHeight="1"/>
    <row r="52130" ht="20" customHeight="1"/>
    <row r="52131" ht="20" customHeight="1"/>
    <row r="52132" ht="20" customHeight="1"/>
    <row r="52133" ht="20" customHeight="1"/>
    <row r="52134" ht="20" customHeight="1"/>
    <row r="52135" ht="20" customHeight="1"/>
    <row r="52136" ht="20" customHeight="1"/>
    <row r="52137" ht="20" customHeight="1"/>
    <row r="52138" ht="20" customHeight="1"/>
    <row r="52139" ht="20" customHeight="1"/>
    <row r="52140" ht="20" customHeight="1"/>
    <row r="52141" ht="20" customHeight="1"/>
    <row r="52142" ht="20" customHeight="1"/>
    <row r="52143" ht="20" customHeight="1"/>
    <row r="52144" ht="20" customHeight="1"/>
    <row r="52145" ht="20" customHeight="1"/>
    <row r="52146" ht="20" customHeight="1"/>
    <row r="52147" ht="20" customHeight="1"/>
    <row r="52148" ht="20" customHeight="1"/>
    <row r="52149" ht="20" customHeight="1"/>
    <row r="52150" ht="20" customHeight="1"/>
    <row r="52151" ht="20" customHeight="1"/>
    <row r="52152" ht="20" customHeight="1"/>
    <row r="52153" ht="20" customHeight="1"/>
    <row r="52154" ht="20" customHeight="1"/>
    <row r="52155" ht="20" customHeight="1"/>
    <row r="52156" ht="20" customHeight="1"/>
    <row r="52157" ht="20" customHeight="1"/>
    <row r="52158" ht="20" customHeight="1"/>
    <row r="52159" ht="20" customHeight="1"/>
    <row r="52160" ht="20" customHeight="1"/>
    <row r="52161" ht="20" customHeight="1"/>
    <row r="52162" ht="20" customHeight="1"/>
    <row r="52163" ht="20" customHeight="1"/>
    <row r="52164" ht="20" customHeight="1"/>
    <row r="52165" ht="20" customHeight="1"/>
    <row r="52166" ht="20" customHeight="1"/>
    <row r="52167" ht="20" customHeight="1"/>
    <row r="52168" ht="20" customHeight="1"/>
    <row r="52169" ht="20" customHeight="1"/>
    <row r="52170" ht="20" customHeight="1"/>
    <row r="52171" ht="20" customHeight="1"/>
    <row r="52172" ht="20" customHeight="1"/>
    <row r="52173" ht="20" customHeight="1"/>
    <row r="52174" ht="20" customHeight="1"/>
    <row r="52175" ht="20" customHeight="1"/>
    <row r="52176" ht="20" customHeight="1"/>
    <row r="52177" ht="20" customHeight="1"/>
    <row r="52178" ht="20" customHeight="1"/>
    <row r="52179" ht="20" customHeight="1"/>
    <row r="52180" ht="20" customHeight="1"/>
    <row r="52181" ht="20" customHeight="1"/>
    <row r="52182" ht="20" customHeight="1"/>
    <row r="52183" ht="20" customHeight="1"/>
    <row r="52184" ht="20" customHeight="1"/>
    <row r="52185" ht="20" customHeight="1"/>
    <row r="52186" ht="20" customHeight="1"/>
    <row r="52187" ht="20" customHeight="1"/>
    <row r="52188" ht="20" customHeight="1"/>
    <row r="52189" ht="20" customHeight="1"/>
    <row r="52190" ht="20" customHeight="1"/>
    <row r="52191" ht="20" customHeight="1"/>
    <row r="52192" ht="20" customHeight="1"/>
    <row r="52193" ht="20" customHeight="1"/>
    <row r="52194" ht="20" customHeight="1"/>
    <row r="52195" ht="20" customHeight="1"/>
    <row r="52196" ht="20" customHeight="1"/>
    <row r="52197" ht="20" customHeight="1"/>
    <row r="52198" ht="20" customHeight="1"/>
    <row r="52199" ht="20" customHeight="1"/>
    <row r="52200" ht="20" customHeight="1"/>
    <row r="52201" ht="20" customHeight="1"/>
    <row r="52202" ht="20" customHeight="1"/>
    <row r="52203" ht="20" customHeight="1"/>
    <row r="52204" ht="20" customHeight="1"/>
    <row r="52205" ht="20" customHeight="1"/>
    <row r="52206" ht="20" customHeight="1"/>
    <row r="52207" ht="20" customHeight="1"/>
    <row r="52208" ht="20" customHeight="1"/>
    <row r="52209" ht="20" customHeight="1"/>
    <row r="52210" ht="20" customHeight="1"/>
    <row r="52211" ht="20" customHeight="1"/>
    <row r="52212" ht="20" customHeight="1"/>
    <row r="52213" ht="20" customHeight="1"/>
    <row r="52214" ht="20" customHeight="1"/>
    <row r="52215" ht="20" customHeight="1"/>
    <row r="52216" ht="20" customHeight="1"/>
    <row r="52217" ht="20" customHeight="1"/>
    <row r="52218" ht="20" customHeight="1"/>
    <row r="52219" ht="20" customHeight="1"/>
    <row r="52220" ht="20" customHeight="1"/>
    <row r="52221" ht="20" customHeight="1"/>
    <row r="52222" ht="20" customHeight="1"/>
    <row r="52223" ht="20" customHeight="1"/>
    <row r="52224" ht="20" customHeight="1"/>
    <row r="52225" ht="20" customHeight="1"/>
    <row r="52226" ht="20" customHeight="1"/>
    <row r="52227" ht="20" customHeight="1"/>
    <row r="52228" ht="20" customHeight="1"/>
    <row r="52229" ht="20" customHeight="1"/>
    <row r="52230" ht="20" customHeight="1"/>
    <row r="52231" ht="20" customHeight="1"/>
    <row r="52232" ht="20" customHeight="1"/>
    <row r="52233" ht="20" customHeight="1"/>
    <row r="52234" ht="20" customHeight="1"/>
    <row r="52235" ht="20" customHeight="1"/>
    <row r="52236" ht="20" customHeight="1"/>
    <row r="52237" ht="20" customHeight="1"/>
    <row r="52238" ht="20" customHeight="1"/>
    <row r="52239" ht="20" customHeight="1"/>
    <row r="52240" ht="20" customHeight="1"/>
    <row r="52241" ht="20" customHeight="1"/>
    <row r="52242" ht="20" customHeight="1"/>
    <row r="52243" ht="20" customHeight="1"/>
    <row r="52244" ht="20" customHeight="1"/>
    <row r="52245" ht="20" customHeight="1"/>
    <row r="52246" ht="20" customHeight="1"/>
    <row r="52247" ht="20" customHeight="1"/>
    <row r="52248" ht="20" customHeight="1"/>
    <row r="52249" ht="20" customHeight="1"/>
    <row r="52250" ht="20" customHeight="1"/>
    <row r="52251" ht="20" customHeight="1"/>
    <row r="52252" ht="20" customHeight="1"/>
    <row r="52253" ht="20" customHeight="1"/>
    <row r="52254" ht="20" customHeight="1"/>
    <row r="52255" ht="20" customHeight="1"/>
    <row r="52256" ht="20" customHeight="1"/>
    <row r="52257" ht="20" customHeight="1"/>
    <row r="52258" ht="20" customHeight="1"/>
    <row r="52259" ht="20" customHeight="1"/>
    <row r="52260" ht="20" customHeight="1"/>
    <row r="52261" ht="20" customHeight="1"/>
    <row r="52262" ht="20" customHeight="1"/>
    <row r="52263" ht="20" customHeight="1"/>
    <row r="52264" ht="20" customHeight="1"/>
    <row r="52265" ht="20" customHeight="1"/>
    <row r="52266" ht="20" customHeight="1"/>
    <row r="52267" ht="20" customHeight="1"/>
    <row r="52268" ht="20" customHeight="1"/>
    <row r="52269" ht="20" customHeight="1"/>
    <row r="52270" ht="20" customHeight="1"/>
    <row r="52271" ht="20" customHeight="1"/>
    <row r="52272" ht="20" customHeight="1"/>
    <row r="52273" ht="20" customHeight="1"/>
    <row r="52274" ht="20" customHeight="1"/>
    <row r="52275" ht="20" customHeight="1"/>
    <row r="52276" ht="20" customHeight="1"/>
    <row r="52277" ht="20" customHeight="1"/>
    <row r="52278" ht="20" customHeight="1"/>
    <row r="52279" ht="20" customHeight="1"/>
    <row r="52280" ht="20" customHeight="1"/>
    <row r="52281" ht="20" customHeight="1"/>
    <row r="52282" ht="20" customHeight="1"/>
    <row r="52283" ht="20" customHeight="1"/>
    <row r="52284" ht="20" customHeight="1"/>
    <row r="52285" ht="20" customHeight="1"/>
    <row r="52286" ht="20" customHeight="1"/>
    <row r="52287" ht="20" customHeight="1"/>
    <row r="52288" ht="20" customHeight="1"/>
    <row r="52289" ht="20" customHeight="1"/>
    <row r="52290" ht="20" customHeight="1"/>
    <row r="52291" ht="20" customHeight="1"/>
    <row r="52292" ht="20" customHeight="1"/>
    <row r="52293" ht="20" customHeight="1"/>
    <row r="52294" ht="20" customHeight="1"/>
    <row r="52295" ht="20" customHeight="1"/>
    <row r="52296" ht="20" customHeight="1"/>
    <row r="52297" ht="20" customHeight="1"/>
    <row r="52298" ht="20" customHeight="1"/>
    <row r="52299" ht="20" customHeight="1"/>
    <row r="52300" ht="20" customHeight="1"/>
    <row r="52301" ht="20" customHeight="1"/>
    <row r="52302" ht="20" customHeight="1"/>
    <row r="52303" ht="20" customHeight="1"/>
    <row r="52304" ht="20" customHeight="1"/>
    <row r="52305" ht="20" customHeight="1"/>
    <row r="52306" ht="20" customHeight="1"/>
    <row r="52307" ht="20" customHeight="1"/>
    <row r="52308" ht="20" customHeight="1"/>
    <row r="52309" ht="20" customHeight="1"/>
    <row r="52310" ht="20" customHeight="1"/>
    <row r="52311" ht="20" customHeight="1"/>
    <row r="52312" ht="20" customHeight="1"/>
    <row r="52313" ht="20" customHeight="1"/>
    <row r="52314" ht="20" customHeight="1"/>
    <row r="52315" ht="20" customHeight="1"/>
    <row r="52316" ht="20" customHeight="1"/>
    <row r="52317" ht="20" customHeight="1"/>
    <row r="52318" ht="20" customHeight="1"/>
    <row r="52319" ht="20" customHeight="1"/>
    <row r="52320" ht="20" customHeight="1"/>
    <row r="52321" ht="20" customHeight="1"/>
    <row r="52322" ht="20" customHeight="1"/>
    <row r="52323" ht="20" customHeight="1"/>
    <row r="52324" ht="20" customHeight="1"/>
    <row r="52325" ht="20" customHeight="1"/>
    <row r="52326" ht="20" customHeight="1"/>
    <row r="52327" ht="20" customHeight="1"/>
    <row r="52328" ht="20" customHeight="1"/>
    <row r="52329" ht="20" customHeight="1"/>
    <row r="52330" ht="20" customHeight="1"/>
    <row r="52331" ht="20" customHeight="1"/>
    <row r="52332" ht="20" customHeight="1"/>
    <row r="52333" ht="20" customHeight="1"/>
    <row r="52334" ht="20" customHeight="1"/>
    <row r="52335" ht="20" customHeight="1"/>
    <row r="52336" ht="20" customHeight="1"/>
    <row r="52337" ht="20" customHeight="1"/>
    <row r="52338" ht="20" customHeight="1"/>
    <row r="52339" ht="20" customHeight="1"/>
    <row r="52340" ht="20" customHeight="1"/>
    <row r="52341" ht="20" customHeight="1"/>
    <row r="52342" ht="20" customHeight="1"/>
    <row r="52343" ht="20" customHeight="1"/>
    <row r="52344" ht="20" customHeight="1"/>
    <row r="52345" ht="20" customHeight="1"/>
    <row r="52346" ht="20" customHeight="1"/>
    <row r="52347" ht="20" customHeight="1"/>
    <row r="52348" ht="20" customHeight="1"/>
    <row r="52349" ht="20" customHeight="1"/>
    <row r="52350" ht="20" customHeight="1"/>
    <row r="52351" ht="20" customHeight="1"/>
    <row r="52352" ht="20" customHeight="1"/>
    <row r="52353" ht="20" customHeight="1"/>
    <row r="52354" ht="20" customHeight="1"/>
    <row r="52355" ht="20" customHeight="1"/>
    <row r="52356" ht="20" customHeight="1"/>
    <row r="52357" ht="20" customHeight="1"/>
    <row r="52358" ht="20" customHeight="1"/>
    <row r="52359" ht="20" customHeight="1"/>
    <row r="52360" ht="20" customHeight="1"/>
    <row r="52361" ht="20" customHeight="1"/>
    <row r="52362" ht="20" customHeight="1"/>
    <row r="52363" ht="20" customHeight="1"/>
    <row r="52364" ht="20" customHeight="1"/>
    <row r="52365" ht="20" customHeight="1"/>
    <row r="52366" ht="20" customHeight="1"/>
    <row r="52367" ht="20" customHeight="1"/>
    <row r="52368" ht="20" customHeight="1"/>
    <row r="52369" ht="20" customHeight="1"/>
    <row r="52370" ht="20" customHeight="1"/>
    <row r="52371" ht="20" customHeight="1"/>
    <row r="52372" ht="20" customHeight="1"/>
    <row r="52373" ht="20" customHeight="1"/>
    <row r="52374" ht="20" customHeight="1"/>
    <row r="52375" ht="20" customHeight="1"/>
    <row r="52376" ht="20" customHeight="1"/>
    <row r="52377" ht="20" customHeight="1"/>
    <row r="52378" ht="20" customHeight="1"/>
    <row r="52379" ht="20" customHeight="1"/>
    <row r="52380" ht="20" customHeight="1"/>
    <row r="52381" ht="20" customHeight="1"/>
    <row r="52382" ht="20" customHeight="1"/>
    <row r="52383" ht="20" customHeight="1"/>
    <row r="52384" ht="20" customHeight="1"/>
    <row r="52385" ht="20" customHeight="1"/>
    <row r="52386" ht="20" customHeight="1"/>
    <row r="52387" ht="20" customHeight="1"/>
    <row r="52388" ht="20" customHeight="1"/>
    <row r="52389" ht="20" customHeight="1"/>
    <row r="52390" ht="20" customHeight="1"/>
    <row r="52391" ht="20" customHeight="1"/>
    <row r="52392" ht="20" customHeight="1"/>
    <row r="52393" ht="20" customHeight="1"/>
    <row r="52394" ht="20" customHeight="1"/>
    <row r="52395" ht="20" customHeight="1"/>
    <row r="52396" ht="20" customHeight="1"/>
    <row r="52397" ht="20" customHeight="1"/>
    <row r="52398" ht="20" customHeight="1"/>
    <row r="52399" ht="20" customHeight="1"/>
    <row r="52400" ht="20" customHeight="1"/>
    <row r="52401" ht="20" customHeight="1"/>
    <row r="52402" ht="20" customHeight="1"/>
    <row r="52403" ht="20" customHeight="1"/>
    <row r="52404" ht="20" customHeight="1"/>
    <row r="52405" ht="20" customHeight="1"/>
    <row r="52406" ht="20" customHeight="1"/>
    <row r="52407" ht="20" customHeight="1"/>
    <row r="52408" ht="20" customHeight="1"/>
    <row r="52409" ht="20" customHeight="1"/>
    <row r="52410" ht="20" customHeight="1"/>
    <row r="52411" ht="20" customHeight="1"/>
    <row r="52412" ht="20" customHeight="1"/>
    <row r="52413" ht="20" customHeight="1"/>
    <row r="52414" ht="20" customHeight="1"/>
    <row r="52415" ht="20" customHeight="1"/>
    <row r="52416" ht="20" customHeight="1"/>
    <row r="52417" ht="20" customHeight="1"/>
    <row r="52418" ht="20" customHeight="1"/>
    <row r="52419" ht="20" customHeight="1"/>
    <row r="52420" ht="20" customHeight="1"/>
    <row r="52421" ht="20" customHeight="1"/>
    <row r="52422" ht="20" customHeight="1"/>
    <row r="52423" ht="20" customHeight="1"/>
    <row r="52424" ht="20" customHeight="1"/>
    <row r="52425" ht="20" customHeight="1"/>
    <row r="52426" ht="20" customHeight="1"/>
    <row r="52427" ht="20" customHeight="1"/>
    <row r="52428" ht="20" customHeight="1"/>
    <row r="52429" ht="20" customHeight="1"/>
    <row r="52430" ht="20" customHeight="1"/>
    <row r="52431" ht="20" customHeight="1"/>
    <row r="52432" ht="20" customHeight="1"/>
    <row r="52433" ht="20" customHeight="1"/>
    <row r="52434" ht="20" customHeight="1"/>
    <row r="52435" ht="20" customHeight="1"/>
    <row r="52436" ht="20" customHeight="1"/>
    <row r="52437" ht="20" customHeight="1"/>
    <row r="52438" ht="20" customHeight="1"/>
    <row r="52439" ht="20" customHeight="1"/>
    <row r="52440" ht="20" customHeight="1"/>
    <row r="52441" ht="20" customHeight="1"/>
    <row r="52442" ht="20" customHeight="1"/>
    <row r="52443" ht="20" customHeight="1"/>
    <row r="52444" ht="20" customHeight="1"/>
    <row r="52445" ht="20" customHeight="1"/>
    <row r="52446" ht="20" customHeight="1"/>
    <row r="52447" ht="20" customHeight="1"/>
    <row r="52448" ht="20" customHeight="1"/>
    <row r="52449" ht="20" customHeight="1"/>
    <row r="52450" ht="20" customHeight="1"/>
    <row r="52451" ht="20" customHeight="1"/>
    <row r="52452" ht="20" customHeight="1"/>
    <row r="52453" ht="20" customHeight="1"/>
    <row r="52454" ht="20" customHeight="1"/>
    <row r="52455" ht="20" customHeight="1"/>
    <row r="52456" ht="20" customHeight="1"/>
    <row r="52457" ht="20" customHeight="1"/>
    <row r="52458" ht="20" customHeight="1"/>
    <row r="52459" ht="20" customHeight="1"/>
    <row r="52460" ht="20" customHeight="1"/>
    <row r="52461" ht="20" customHeight="1"/>
    <row r="52462" ht="20" customHeight="1"/>
    <row r="52463" ht="20" customHeight="1"/>
    <row r="52464" ht="20" customHeight="1"/>
    <row r="52465" ht="20" customHeight="1"/>
    <row r="52466" ht="20" customHeight="1"/>
    <row r="52467" ht="20" customHeight="1"/>
    <row r="52468" ht="20" customHeight="1"/>
    <row r="52469" ht="20" customHeight="1"/>
    <row r="52470" ht="20" customHeight="1"/>
    <row r="52471" ht="20" customHeight="1"/>
    <row r="52472" ht="20" customHeight="1"/>
    <row r="52473" ht="20" customHeight="1"/>
    <row r="52474" ht="20" customHeight="1"/>
    <row r="52475" ht="20" customHeight="1"/>
    <row r="52476" ht="20" customHeight="1"/>
    <row r="52477" ht="20" customHeight="1"/>
    <row r="52478" ht="20" customHeight="1"/>
    <row r="52479" ht="20" customHeight="1"/>
    <row r="52480" ht="20" customHeight="1"/>
    <row r="52481" ht="20" customHeight="1"/>
    <row r="52482" ht="20" customHeight="1"/>
    <row r="52483" ht="20" customHeight="1"/>
    <row r="52484" ht="20" customHeight="1"/>
    <row r="52485" ht="20" customHeight="1"/>
    <row r="52486" ht="20" customHeight="1"/>
    <row r="52487" ht="20" customHeight="1"/>
    <row r="52488" ht="20" customHeight="1"/>
    <row r="52489" ht="20" customHeight="1"/>
    <row r="52490" ht="20" customHeight="1"/>
    <row r="52491" ht="20" customHeight="1"/>
    <row r="52492" ht="20" customHeight="1"/>
    <row r="52493" ht="20" customHeight="1"/>
    <row r="52494" ht="20" customHeight="1"/>
    <row r="52495" ht="20" customHeight="1"/>
    <row r="52496" ht="20" customHeight="1"/>
    <row r="52497" ht="20" customHeight="1"/>
    <row r="52498" ht="20" customHeight="1"/>
    <row r="52499" ht="20" customHeight="1"/>
    <row r="52500" ht="20" customHeight="1"/>
    <row r="52501" ht="20" customHeight="1"/>
    <row r="52502" ht="20" customHeight="1"/>
    <row r="52503" ht="20" customHeight="1"/>
    <row r="52504" ht="20" customHeight="1"/>
    <row r="52505" ht="20" customHeight="1"/>
    <row r="52506" ht="20" customHeight="1"/>
    <row r="52507" ht="20" customHeight="1"/>
    <row r="52508" ht="20" customHeight="1"/>
    <row r="52509" ht="20" customHeight="1"/>
    <row r="52510" ht="20" customHeight="1"/>
    <row r="52511" ht="20" customHeight="1"/>
    <row r="52512" ht="20" customHeight="1"/>
    <row r="52513" ht="20" customHeight="1"/>
    <row r="52514" ht="20" customHeight="1"/>
    <row r="52515" ht="20" customHeight="1"/>
    <row r="52516" ht="20" customHeight="1"/>
    <row r="52517" ht="20" customHeight="1"/>
    <row r="52518" ht="20" customHeight="1"/>
    <row r="52519" ht="20" customHeight="1"/>
    <row r="52520" ht="20" customHeight="1"/>
    <row r="52521" ht="20" customHeight="1"/>
    <row r="52522" ht="20" customHeight="1"/>
    <row r="52523" ht="20" customHeight="1"/>
    <row r="52524" ht="20" customHeight="1"/>
    <row r="52525" ht="20" customHeight="1"/>
    <row r="52526" ht="20" customHeight="1"/>
    <row r="52527" ht="20" customHeight="1"/>
    <row r="52528" ht="20" customHeight="1"/>
    <row r="52529" ht="20" customHeight="1"/>
    <row r="52530" ht="20" customHeight="1"/>
    <row r="52531" ht="20" customHeight="1"/>
    <row r="52532" ht="20" customHeight="1"/>
    <row r="52533" ht="20" customHeight="1"/>
    <row r="52534" ht="20" customHeight="1"/>
    <row r="52535" ht="20" customHeight="1"/>
    <row r="52536" ht="20" customHeight="1"/>
    <row r="52537" ht="20" customHeight="1"/>
    <row r="52538" ht="20" customHeight="1"/>
    <row r="52539" ht="20" customHeight="1"/>
    <row r="52540" ht="20" customHeight="1"/>
    <row r="52541" ht="20" customHeight="1"/>
    <row r="52542" ht="20" customHeight="1"/>
    <row r="52543" ht="20" customHeight="1"/>
    <row r="52544" ht="20" customHeight="1"/>
    <row r="52545" ht="20" customHeight="1"/>
    <row r="52546" ht="20" customHeight="1"/>
    <row r="52547" ht="20" customHeight="1"/>
    <row r="52548" ht="20" customHeight="1"/>
    <row r="52549" ht="20" customHeight="1"/>
    <row r="52550" ht="20" customHeight="1"/>
    <row r="52551" ht="20" customHeight="1"/>
    <row r="52552" ht="20" customHeight="1"/>
    <row r="52553" ht="20" customHeight="1"/>
    <row r="52554" ht="20" customHeight="1"/>
    <row r="52555" ht="20" customHeight="1"/>
    <row r="52556" ht="20" customHeight="1"/>
    <row r="52557" ht="20" customHeight="1"/>
    <row r="52558" ht="20" customHeight="1"/>
    <row r="52559" ht="20" customHeight="1"/>
    <row r="52560" ht="20" customHeight="1"/>
    <row r="52561" ht="20" customHeight="1"/>
    <row r="52562" ht="20" customHeight="1"/>
    <row r="52563" ht="20" customHeight="1"/>
    <row r="52564" ht="20" customHeight="1"/>
    <row r="52565" ht="20" customHeight="1"/>
    <row r="52566" ht="20" customHeight="1"/>
    <row r="52567" ht="20" customHeight="1"/>
    <row r="52568" ht="20" customHeight="1"/>
    <row r="52569" ht="20" customHeight="1"/>
    <row r="52570" ht="20" customHeight="1"/>
    <row r="52571" ht="20" customHeight="1"/>
    <row r="52572" ht="20" customHeight="1"/>
    <row r="52573" ht="20" customHeight="1"/>
    <row r="52574" ht="20" customHeight="1"/>
    <row r="52575" ht="20" customHeight="1"/>
    <row r="52576" ht="20" customHeight="1"/>
    <row r="52577" ht="20" customHeight="1"/>
    <row r="52578" ht="20" customHeight="1"/>
    <row r="52579" ht="20" customHeight="1"/>
    <row r="52580" ht="20" customHeight="1"/>
    <row r="52581" ht="20" customHeight="1"/>
    <row r="52582" ht="20" customHeight="1"/>
    <row r="52583" ht="20" customHeight="1"/>
    <row r="52584" ht="20" customHeight="1"/>
    <row r="52585" ht="20" customHeight="1"/>
    <row r="52586" ht="20" customHeight="1"/>
    <row r="52587" ht="20" customHeight="1"/>
    <row r="52588" ht="20" customHeight="1"/>
    <row r="52589" ht="20" customHeight="1"/>
    <row r="52590" ht="20" customHeight="1"/>
    <row r="52591" ht="20" customHeight="1"/>
    <row r="52592" ht="20" customHeight="1"/>
    <row r="52593" ht="20" customHeight="1"/>
    <row r="52594" ht="20" customHeight="1"/>
    <row r="52595" ht="20" customHeight="1"/>
    <row r="52596" ht="20" customHeight="1"/>
    <row r="52597" ht="20" customHeight="1"/>
    <row r="52598" ht="20" customHeight="1"/>
    <row r="52599" ht="20" customHeight="1"/>
    <row r="52600" ht="20" customHeight="1"/>
    <row r="52601" ht="20" customHeight="1"/>
    <row r="52602" ht="20" customHeight="1"/>
    <row r="52603" ht="20" customHeight="1"/>
    <row r="52604" ht="20" customHeight="1"/>
    <row r="52605" ht="20" customHeight="1"/>
    <row r="52606" ht="20" customHeight="1"/>
    <row r="52607" ht="20" customHeight="1"/>
    <row r="52608" ht="20" customHeight="1"/>
    <row r="52609" ht="20" customHeight="1"/>
    <row r="52610" ht="20" customHeight="1"/>
    <row r="52611" ht="20" customHeight="1"/>
    <row r="52612" ht="20" customHeight="1"/>
    <row r="52613" ht="20" customHeight="1"/>
    <row r="52614" ht="20" customHeight="1"/>
    <row r="52615" ht="20" customHeight="1"/>
    <row r="52616" ht="20" customHeight="1"/>
    <row r="52617" ht="20" customHeight="1"/>
    <row r="52618" ht="20" customHeight="1"/>
    <row r="52619" ht="20" customHeight="1"/>
    <row r="52620" ht="20" customHeight="1"/>
    <row r="52621" ht="20" customHeight="1"/>
    <row r="52622" ht="20" customHeight="1"/>
    <row r="52623" ht="20" customHeight="1"/>
    <row r="52624" ht="20" customHeight="1"/>
    <row r="52625" ht="20" customHeight="1"/>
    <row r="52626" ht="20" customHeight="1"/>
    <row r="52627" ht="20" customHeight="1"/>
    <row r="52628" ht="20" customHeight="1"/>
    <row r="52629" ht="20" customHeight="1"/>
    <row r="52630" ht="20" customHeight="1"/>
    <row r="52631" ht="20" customHeight="1"/>
    <row r="52632" ht="20" customHeight="1"/>
    <row r="52633" ht="20" customHeight="1"/>
    <row r="52634" ht="20" customHeight="1"/>
    <row r="52635" ht="20" customHeight="1"/>
    <row r="52636" ht="20" customHeight="1"/>
    <row r="52637" ht="20" customHeight="1"/>
    <row r="52638" ht="20" customHeight="1"/>
    <row r="52639" ht="20" customHeight="1"/>
    <row r="52640" ht="20" customHeight="1"/>
    <row r="52641" ht="20" customHeight="1"/>
    <row r="52642" ht="20" customHeight="1"/>
    <row r="52643" ht="20" customHeight="1"/>
    <row r="52644" ht="20" customHeight="1"/>
    <row r="52645" ht="20" customHeight="1"/>
    <row r="52646" ht="20" customHeight="1"/>
    <row r="52647" ht="20" customHeight="1"/>
    <row r="52648" ht="20" customHeight="1"/>
    <row r="52649" ht="20" customHeight="1"/>
    <row r="52650" ht="20" customHeight="1"/>
    <row r="52651" ht="20" customHeight="1"/>
    <row r="52652" ht="20" customHeight="1"/>
    <row r="52653" ht="20" customHeight="1"/>
    <row r="52654" ht="20" customHeight="1"/>
    <row r="52655" ht="20" customHeight="1"/>
    <row r="52656" ht="20" customHeight="1"/>
    <row r="52657" ht="20" customHeight="1"/>
    <row r="52658" ht="20" customHeight="1"/>
    <row r="52659" ht="20" customHeight="1"/>
    <row r="52660" ht="20" customHeight="1"/>
    <row r="52661" ht="20" customHeight="1"/>
    <row r="52662" ht="20" customHeight="1"/>
    <row r="52663" ht="20" customHeight="1"/>
    <row r="52664" ht="20" customHeight="1"/>
    <row r="52665" ht="20" customHeight="1"/>
    <row r="52666" ht="20" customHeight="1"/>
    <row r="52667" ht="20" customHeight="1"/>
    <row r="52668" ht="20" customHeight="1"/>
    <row r="52669" ht="20" customHeight="1"/>
    <row r="52670" ht="20" customHeight="1"/>
    <row r="52671" ht="20" customHeight="1"/>
    <row r="52672" ht="20" customHeight="1"/>
    <row r="52673" ht="20" customHeight="1"/>
    <row r="52674" ht="20" customHeight="1"/>
    <row r="52675" ht="20" customHeight="1"/>
    <row r="52676" ht="20" customHeight="1"/>
    <row r="52677" ht="20" customHeight="1"/>
    <row r="52678" ht="20" customHeight="1"/>
    <row r="52679" ht="20" customHeight="1"/>
    <row r="52680" ht="20" customHeight="1"/>
    <row r="52681" ht="20" customHeight="1"/>
    <row r="52682" ht="20" customHeight="1"/>
    <row r="52683" ht="20" customHeight="1"/>
    <row r="52684" ht="20" customHeight="1"/>
    <row r="52685" ht="20" customHeight="1"/>
    <row r="52686" ht="20" customHeight="1"/>
    <row r="52687" ht="20" customHeight="1"/>
    <row r="52688" ht="20" customHeight="1"/>
    <row r="52689" ht="20" customHeight="1"/>
    <row r="52690" ht="20" customHeight="1"/>
    <row r="52691" ht="20" customHeight="1"/>
    <row r="52692" ht="20" customHeight="1"/>
    <row r="52693" ht="20" customHeight="1"/>
    <row r="52694" ht="20" customHeight="1"/>
    <row r="52695" ht="20" customHeight="1"/>
    <row r="52696" ht="20" customHeight="1"/>
    <row r="52697" ht="20" customHeight="1"/>
    <row r="52698" ht="20" customHeight="1"/>
    <row r="52699" ht="20" customHeight="1"/>
    <row r="52700" ht="20" customHeight="1"/>
    <row r="52701" ht="20" customHeight="1"/>
    <row r="52702" ht="20" customHeight="1"/>
    <row r="52703" ht="20" customHeight="1"/>
    <row r="52704" ht="20" customHeight="1"/>
    <row r="52705" ht="20" customHeight="1"/>
    <row r="52706" ht="20" customHeight="1"/>
    <row r="52707" ht="20" customHeight="1"/>
    <row r="52708" ht="20" customHeight="1"/>
    <row r="52709" ht="20" customHeight="1"/>
    <row r="52710" ht="20" customHeight="1"/>
    <row r="52711" ht="20" customHeight="1"/>
    <row r="52712" ht="20" customHeight="1"/>
    <row r="52713" ht="20" customHeight="1"/>
    <row r="52714" ht="20" customHeight="1"/>
    <row r="52715" ht="20" customHeight="1"/>
    <row r="52716" ht="20" customHeight="1"/>
    <row r="52717" ht="20" customHeight="1"/>
    <row r="52718" ht="20" customHeight="1"/>
    <row r="52719" ht="20" customHeight="1"/>
    <row r="52720" ht="20" customHeight="1"/>
    <row r="52721" ht="20" customHeight="1"/>
    <row r="52722" ht="20" customHeight="1"/>
    <row r="52723" ht="20" customHeight="1"/>
    <row r="52724" ht="20" customHeight="1"/>
    <row r="52725" ht="20" customHeight="1"/>
    <row r="52726" ht="20" customHeight="1"/>
    <row r="52727" ht="20" customHeight="1"/>
    <row r="52728" ht="20" customHeight="1"/>
    <row r="52729" ht="20" customHeight="1"/>
    <row r="52730" ht="20" customHeight="1"/>
    <row r="52731" ht="20" customHeight="1"/>
    <row r="52732" ht="20" customHeight="1"/>
    <row r="52733" ht="20" customHeight="1"/>
    <row r="52734" ht="20" customHeight="1"/>
    <row r="52735" ht="20" customHeight="1"/>
    <row r="52736" ht="20" customHeight="1"/>
    <row r="52737" ht="20" customHeight="1"/>
    <row r="52738" ht="20" customHeight="1"/>
    <row r="52739" ht="20" customHeight="1"/>
    <row r="52740" ht="20" customHeight="1"/>
    <row r="52741" ht="20" customHeight="1"/>
    <row r="52742" ht="20" customHeight="1"/>
    <row r="52743" ht="20" customHeight="1"/>
    <row r="52744" ht="20" customHeight="1"/>
    <row r="52745" ht="20" customHeight="1"/>
    <row r="52746" ht="20" customHeight="1"/>
    <row r="52747" ht="20" customHeight="1"/>
    <row r="52748" ht="20" customHeight="1"/>
    <row r="52749" ht="20" customHeight="1"/>
    <row r="52750" ht="20" customHeight="1"/>
    <row r="52751" ht="20" customHeight="1"/>
    <row r="52752" ht="20" customHeight="1"/>
    <row r="52753" ht="20" customHeight="1"/>
    <row r="52754" ht="20" customHeight="1"/>
    <row r="52755" ht="20" customHeight="1"/>
    <row r="52756" ht="20" customHeight="1"/>
    <row r="52757" ht="20" customHeight="1"/>
    <row r="52758" ht="20" customHeight="1"/>
    <row r="52759" ht="20" customHeight="1"/>
    <row r="52760" ht="20" customHeight="1"/>
    <row r="52761" ht="20" customHeight="1"/>
    <row r="52762" ht="20" customHeight="1"/>
    <row r="52763" ht="20" customHeight="1"/>
    <row r="52764" ht="20" customHeight="1"/>
    <row r="52765" ht="20" customHeight="1"/>
    <row r="52766" ht="20" customHeight="1"/>
    <row r="52767" ht="20" customHeight="1"/>
    <row r="52768" ht="20" customHeight="1"/>
    <row r="52769" ht="20" customHeight="1"/>
    <row r="52770" ht="20" customHeight="1"/>
    <row r="52771" ht="20" customHeight="1"/>
    <row r="52772" ht="20" customHeight="1"/>
    <row r="52773" ht="20" customHeight="1"/>
    <row r="52774" ht="20" customHeight="1"/>
    <row r="52775" ht="20" customHeight="1"/>
    <row r="52776" ht="20" customHeight="1"/>
    <row r="52777" ht="20" customHeight="1"/>
    <row r="52778" ht="20" customHeight="1"/>
    <row r="52779" ht="20" customHeight="1"/>
    <row r="52780" ht="20" customHeight="1"/>
    <row r="52781" ht="20" customHeight="1"/>
    <row r="52782" ht="20" customHeight="1"/>
    <row r="52783" ht="20" customHeight="1"/>
    <row r="52784" ht="20" customHeight="1"/>
    <row r="52785" ht="20" customHeight="1"/>
    <row r="52786" ht="20" customHeight="1"/>
    <row r="52787" ht="20" customHeight="1"/>
    <row r="52788" ht="20" customHeight="1"/>
    <row r="52789" ht="20" customHeight="1"/>
    <row r="52790" ht="20" customHeight="1"/>
    <row r="52791" ht="20" customHeight="1"/>
    <row r="52792" ht="20" customHeight="1"/>
    <row r="52793" ht="20" customHeight="1"/>
    <row r="52794" ht="20" customHeight="1"/>
    <row r="52795" ht="20" customHeight="1"/>
    <row r="52796" ht="20" customHeight="1"/>
    <row r="52797" ht="20" customHeight="1"/>
    <row r="52798" ht="20" customHeight="1"/>
    <row r="52799" ht="20" customHeight="1"/>
    <row r="52800" ht="20" customHeight="1"/>
    <row r="52801" ht="20" customHeight="1"/>
    <row r="52802" ht="20" customHeight="1"/>
    <row r="52803" ht="20" customHeight="1"/>
    <row r="52804" ht="20" customHeight="1"/>
    <row r="52805" ht="20" customHeight="1"/>
    <row r="52806" ht="20" customHeight="1"/>
    <row r="52807" ht="20" customHeight="1"/>
    <row r="52808" ht="20" customHeight="1"/>
    <row r="52809" ht="20" customHeight="1"/>
    <row r="52810" ht="20" customHeight="1"/>
    <row r="52811" ht="20" customHeight="1"/>
    <row r="52812" ht="20" customHeight="1"/>
    <row r="52813" ht="20" customHeight="1"/>
    <row r="52814" ht="20" customHeight="1"/>
    <row r="52815" ht="20" customHeight="1"/>
    <row r="52816" ht="20" customHeight="1"/>
    <row r="52817" ht="20" customHeight="1"/>
    <row r="52818" ht="20" customHeight="1"/>
    <row r="52819" ht="20" customHeight="1"/>
    <row r="52820" ht="20" customHeight="1"/>
    <row r="52821" ht="20" customHeight="1"/>
    <row r="52822" ht="20" customHeight="1"/>
    <row r="52823" ht="20" customHeight="1"/>
    <row r="52824" ht="20" customHeight="1"/>
    <row r="52825" ht="20" customHeight="1"/>
    <row r="52826" ht="20" customHeight="1"/>
    <row r="52827" ht="20" customHeight="1"/>
    <row r="52828" ht="20" customHeight="1"/>
    <row r="52829" ht="20" customHeight="1"/>
    <row r="52830" ht="20" customHeight="1"/>
    <row r="52831" ht="20" customHeight="1"/>
    <row r="52832" ht="20" customHeight="1"/>
    <row r="52833" ht="20" customHeight="1"/>
    <row r="52834" ht="20" customHeight="1"/>
    <row r="52835" ht="20" customHeight="1"/>
    <row r="52836" ht="20" customHeight="1"/>
    <row r="52837" ht="20" customHeight="1"/>
    <row r="52838" ht="20" customHeight="1"/>
    <row r="52839" ht="20" customHeight="1"/>
    <row r="52840" ht="20" customHeight="1"/>
    <row r="52841" ht="20" customHeight="1"/>
    <row r="52842" ht="20" customHeight="1"/>
    <row r="52843" ht="20" customHeight="1"/>
    <row r="52844" ht="20" customHeight="1"/>
    <row r="52845" ht="20" customHeight="1"/>
    <row r="52846" ht="20" customHeight="1"/>
    <row r="52847" ht="20" customHeight="1"/>
    <row r="52848" ht="20" customHeight="1"/>
    <row r="52849" ht="20" customHeight="1"/>
    <row r="52850" ht="20" customHeight="1"/>
    <row r="52851" ht="20" customHeight="1"/>
    <row r="52852" ht="20" customHeight="1"/>
    <row r="52853" ht="20" customHeight="1"/>
    <row r="52854" ht="20" customHeight="1"/>
    <row r="52855" ht="20" customHeight="1"/>
    <row r="52856" ht="20" customHeight="1"/>
    <row r="52857" ht="20" customHeight="1"/>
    <row r="52858" ht="20" customHeight="1"/>
    <row r="52859" ht="20" customHeight="1"/>
    <row r="52860" ht="20" customHeight="1"/>
    <row r="52861" ht="20" customHeight="1"/>
    <row r="52862" ht="20" customHeight="1"/>
    <row r="52863" ht="20" customHeight="1"/>
    <row r="52864" ht="20" customHeight="1"/>
    <row r="52865" ht="20" customHeight="1"/>
    <row r="52866" ht="20" customHeight="1"/>
    <row r="52867" ht="20" customHeight="1"/>
    <row r="52868" ht="20" customHeight="1"/>
    <row r="52869" ht="20" customHeight="1"/>
    <row r="52870" ht="20" customHeight="1"/>
    <row r="52871" ht="20" customHeight="1"/>
    <row r="52872" ht="20" customHeight="1"/>
    <row r="52873" ht="20" customHeight="1"/>
    <row r="52874" ht="20" customHeight="1"/>
    <row r="52875" ht="20" customHeight="1"/>
    <row r="52876" ht="20" customHeight="1"/>
    <row r="52877" ht="20" customHeight="1"/>
    <row r="52878" ht="20" customHeight="1"/>
    <row r="52879" ht="20" customHeight="1"/>
    <row r="52880" ht="20" customHeight="1"/>
    <row r="52881" ht="20" customHeight="1"/>
    <row r="52882" ht="20" customHeight="1"/>
    <row r="52883" ht="20" customHeight="1"/>
    <row r="52884" ht="20" customHeight="1"/>
    <row r="52885" ht="20" customHeight="1"/>
    <row r="52886" ht="20" customHeight="1"/>
    <row r="52887" ht="20" customHeight="1"/>
    <row r="52888" ht="20" customHeight="1"/>
    <row r="52889" ht="20" customHeight="1"/>
    <row r="52890" ht="20" customHeight="1"/>
    <row r="52891" ht="20" customHeight="1"/>
    <row r="52892" ht="20" customHeight="1"/>
    <row r="52893" ht="20" customHeight="1"/>
    <row r="52894" ht="20" customHeight="1"/>
    <row r="52895" ht="20" customHeight="1"/>
    <row r="52896" ht="20" customHeight="1"/>
    <row r="52897" ht="20" customHeight="1"/>
    <row r="52898" ht="20" customHeight="1"/>
    <row r="52899" ht="20" customHeight="1"/>
    <row r="52900" ht="20" customHeight="1"/>
    <row r="52901" ht="20" customHeight="1"/>
    <row r="52902" ht="20" customHeight="1"/>
    <row r="52903" ht="20" customHeight="1"/>
    <row r="52904" ht="20" customHeight="1"/>
    <row r="52905" ht="20" customHeight="1"/>
    <row r="52906" ht="20" customHeight="1"/>
    <row r="52907" ht="20" customHeight="1"/>
    <row r="52908" ht="20" customHeight="1"/>
    <row r="52909" ht="20" customHeight="1"/>
    <row r="52910" ht="20" customHeight="1"/>
    <row r="52911" ht="20" customHeight="1"/>
    <row r="52912" ht="20" customHeight="1"/>
    <row r="52913" ht="20" customHeight="1"/>
    <row r="52914" ht="20" customHeight="1"/>
    <row r="52915" ht="20" customHeight="1"/>
    <row r="52916" ht="20" customHeight="1"/>
    <row r="52917" ht="20" customHeight="1"/>
    <row r="52918" ht="20" customHeight="1"/>
    <row r="52919" ht="20" customHeight="1"/>
    <row r="52920" ht="20" customHeight="1"/>
    <row r="52921" ht="20" customHeight="1"/>
    <row r="52922" ht="20" customHeight="1"/>
    <row r="52923" ht="20" customHeight="1"/>
    <row r="52924" ht="20" customHeight="1"/>
    <row r="52925" ht="20" customHeight="1"/>
    <row r="52926" ht="20" customHeight="1"/>
    <row r="52927" ht="20" customHeight="1"/>
    <row r="52928" ht="20" customHeight="1"/>
    <row r="52929" ht="20" customHeight="1"/>
    <row r="52930" ht="20" customHeight="1"/>
    <row r="52931" ht="20" customHeight="1"/>
    <row r="52932" ht="20" customHeight="1"/>
    <row r="52933" ht="20" customHeight="1"/>
    <row r="52934" ht="20" customHeight="1"/>
    <row r="52935" ht="20" customHeight="1"/>
    <row r="52936" ht="20" customHeight="1"/>
    <row r="52937" ht="20" customHeight="1"/>
    <row r="52938" ht="20" customHeight="1"/>
    <row r="52939" ht="20" customHeight="1"/>
    <row r="52940" ht="20" customHeight="1"/>
    <row r="52941" ht="20" customHeight="1"/>
    <row r="52942" ht="20" customHeight="1"/>
    <row r="52943" ht="20" customHeight="1"/>
    <row r="52944" ht="20" customHeight="1"/>
    <row r="52945" ht="20" customHeight="1"/>
    <row r="52946" ht="20" customHeight="1"/>
    <row r="52947" ht="20" customHeight="1"/>
    <row r="52948" ht="20" customHeight="1"/>
    <row r="52949" ht="20" customHeight="1"/>
    <row r="52950" ht="20" customHeight="1"/>
    <row r="52951" ht="20" customHeight="1"/>
    <row r="52952" ht="20" customHeight="1"/>
    <row r="52953" ht="20" customHeight="1"/>
    <row r="52954" ht="20" customHeight="1"/>
    <row r="52955" ht="20" customHeight="1"/>
    <row r="52956" ht="20" customHeight="1"/>
    <row r="52957" ht="20" customHeight="1"/>
    <row r="52958" ht="20" customHeight="1"/>
    <row r="52959" ht="20" customHeight="1"/>
    <row r="52960" ht="20" customHeight="1"/>
    <row r="52961" ht="20" customHeight="1"/>
    <row r="52962" ht="20" customHeight="1"/>
    <row r="52963" ht="20" customHeight="1"/>
    <row r="52964" ht="20" customHeight="1"/>
    <row r="52965" ht="20" customHeight="1"/>
    <row r="52966" ht="20" customHeight="1"/>
    <row r="52967" ht="20" customHeight="1"/>
    <row r="52968" ht="20" customHeight="1"/>
    <row r="52969" ht="20" customHeight="1"/>
    <row r="52970" ht="20" customHeight="1"/>
    <row r="52971" ht="20" customHeight="1"/>
    <row r="52972" ht="20" customHeight="1"/>
    <row r="52973" ht="20" customHeight="1"/>
    <row r="52974" ht="20" customHeight="1"/>
    <row r="52975" ht="20" customHeight="1"/>
    <row r="52976" ht="20" customHeight="1"/>
    <row r="52977" ht="20" customHeight="1"/>
    <row r="52978" ht="20" customHeight="1"/>
    <row r="52979" ht="20" customHeight="1"/>
    <row r="52980" ht="20" customHeight="1"/>
    <row r="52981" ht="20" customHeight="1"/>
    <row r="52982" ht="20" customHeight="1"/>
    <row r="52983" ht="20" customHeight="1"/>
    <row r="52984" ht="20" customHeight="1"/>
    <row r="52985" ht="20" customHeight="1"/>
    <row r="52986" ht="20" customHeight="1"/>
    <row r="52987" ht="20" customHeight="1"/>
    <row r="52988" ht="20" customHeight="1"/>
    <row r="52989" ht="20" customHeight="1"/>
    <row r="52990" ht="20" customHeight="1"/>
    <row r="52991" ht="20" customHeight="1"/>
    <row r="52992" ht="20" customHeight="1"/>
    <row r="52993" ht="20" customHeight="1"/>
    <row r="52994" ht="20" customHeight="1"/>
    <row r="52995" ht="20" customHeight="1"/>
    <row r="52996" ht="20" customHeight="1"/>
    <row r="52997" ht="20" customHeight="1"/>
    <row r="52998" ht="20" customHeight="1"/>
    <row r="52999" ht="20" customHeight="1"/>
    <row r="53000" ht="20" customHeight="1"/>
    <row r="53001" ht="20" customHeight="1"/>
    <row r="53002" ht="20" customHeight="1"/>
    <row r="53003" ht="20" customHeight="1"/>
    <row r="53004" ht="20" customHeight="1"/>
    <row r="53005" ht="20" customHeight="1"/>
    <row r="53006" ht="20" customHeight="1"/>
    <row r="53007" ht="20" customHeight="1"/>
    <row r="53008" ht="20" customHeight="1"/>
    <row r="53009" ht="20" customHeight="1"/>
    <row r="53010" ht="20" customHeight="1"/>
    <row r="53011" ht="20" customHeight="1"/>
    <row r="53012" ht="20" customHeight="1"/>
    <row r="53013" ht="20" customHeight="1"/>
    <row r="53014" ht="20" customHeight="1"/>
    <row r="53015" ht="20" customHeight="1"/>
    <row r="53016" ht="20" customHeight="1"/>
    <row r="53017" ht="20" customHeight="1"/>
    <row r="53018" ht="20" customHeight="1"/>
    <row r="53019" ht="20" customHeight="1"/>
    <row r="53020" ht="20" customHeight="1"/>
    <row r="53021" ht="20" customHeight="1"/>
    <row r="53022" ht="20" customHeight="1"/>
    <row r="53023" ht="20" customHeight="1"/>
    <row r="53024" ht="20" customHeight="1"/>
    <row r="53025" ht="20" customHeight="1"/>
    <row r="53026" ht="20" customHeight="1"/>
    <row r="53027" ht="20" customHeight="1"/>
    <row r="53028" ht="20" customHeight="1"/>
    <row r="53029" ht="20" customHeight="1"/>
    <row r="53030" ht="20" customHeight="1"/>
    <row r="53031" ht="20" customHeight="1"/>
    <row r="53032" ht="20" customHeight="1"/>
    <row r="53033" ht="20" customHeight="1"/>
    <row r="53034" ht="20" customHeight="1"/>
    <row r="53035" ht="20" customHeight="1"/>
    <row r="53036" ht="20" customHeight="1"/>
    <row r="53037" ht="20" customHeight="1"/>
    <row r="53038" ht="20" customHeight="1"/>
    <row r="53039" ht="20" customHeight="1"/>
    <row r="53040" ht="20" customHeight="1"/>
    <row r="53041" ht="20" customHeight="1"/>
    <row r="53042" ht="20" customHeight="1"/>
    <row r="53043" ht="20" customHeight="1"/>
    <row r="53044" ht="20" customHeight="1"/>
    <row r="53045" ht="20" customHeight="1"/>
    <row r="53046" ht="20" customHeight="1"/>
    <row r="53047" ht="20" customHeight="1"/>
    <row r="53048" ht="20" customHeight="1"/>
    <row r="53049" ht="20" customHeight="1"/>
    <row r="53050" ht="20" customHeight="1"/>
    <row r="53051" ht="20" customHeight="1"/>
    <row r="53052" ht="20" customHeight="1"/>
    <row r="53053" ht="20" customHeight="1"/>
    <row r="53054" ht="20" customHeight="1"/>
    <row r="53055" ht="20" customHeight="1"/>
    <row r="53056" ht="20" customHeight="1"/>
    <row r="53057" ht="20" customHeight="1"/>
    <row r="53058" ht="20" customHeight="1"/>
    <row r="53059" ht="20" customHeight="1"/>
    <row r="53060" ht="20" customHeight="1"/>
    <row r="53061" ht="20" customHeight="1"/>
    <row r="53062" ht="20" customHeight="1"/>
    <row r="53063" ht="20" customHeight="1"/>
    <row r="53064" ht="20" customHeight="1"/>
    <row r="53065" ht="20" customHeight="1"/>
    <row r="53066" ht="20" customHeight="1"/>
    <row r="53067" ht="20" customHeight="1"/>
    <row r="53068" ht="20" customHeight="1"/>
    <row r="53069" ht="20" customHeight="1"/>
    <row r="53070" ht="20" customHeight="1"/>
    <row r="53071" ht="20" customHeight="1"/>
    <row r="53072" ht="20" customHeight="1"/>
    <row r="53073" ht="20" customHeight="1"/>
    <row r="53074" ht="20" customHeight="1"/>
    <row r="53075" ht="20" customHeight="1"/>
    <row r="53076" ht="20" customHeight="1"/>
    <row r="53077" ht="20" customHeight="1"/>
    <row r="53078" ht="20" customHeight="1"/>
    <row r="53079" ht="20" customHeight="1"/>
    <row r="53080" ht="20" customHeight="1"/>
    <row r="53081" ht="20" customHeight="1"/>
    <row r="53082" ht="20" customHeight="1"/>
    <row r="53083" ht="20" customHeight="1"/>
    <row r="53084" ht="20" customHeight="1"/>
    <row r="53085" ht="20" customHeight="1"/>
    <row r="53086" ht="20" customHeight="1"/>
    <row r="53087" ht="20" customHeight="1"/>
    <row r="53088" ht="20" customHeight="1"/>
    <row r="53089" ht="20" customHeight="1"/>
    <row r="53090" ht="20" customHeight="1"/>
    <row r="53091" ht="20" customHeight="1"/>
    <row r="53092" ht="20" customHeight="1"/>
    <row r="53093" ht="20" customHeight="1"/>
    <row r="53094" ht="20" customHeight="1"/>
    <row r="53095" ht="20" customHeight="1"/>
    <row r="53096" ht="20" customHeight="1"/>
    <row r="53097" ht="20" customHeight="1"/>
    <row r="53098" ht="20" customHeight="1"/>
    <row r="53099" ht="20" customHeight="1"/>
    <row r="53100" ht="20" customHeight="1"/>
    <row r="53101" ht="20" customHeight="1"/>
    <row r="53102" ht="20" customHeight="1"/>
    <row r="53103" ht="20" customHeight="1"/>
    <row r="53104" ht="20" customHeight="1"/>
    <row r="53105" ht="20" customHeight="1"/>
    <row r="53106" ht="20" customHeight="1"/>
    <row r="53107" ht="20" customHeight="1"/>
    <row r="53108" ht="20" customHeight="1"/>
    <row r="53109" ht="20" customHeight="1"/>
    <row r="53110" ht="20" customHeight="1"/>
    <row r="53111" ht="20" customHeight="1"/>
    <row r="53112" ht="20" customHeight="1"/>
    <row r="53113" ht="20" customHeight="1"/>
    <row r="53114" ht="20" customHeight="1"/>
    <row r="53115" ht="20" customHeight="1"/>
    <row r="53116" ht="20" customHeight="1"/>
    <row r="53117" ht="20" customHeight="1"/>
    <row r="53118" ht="20" customHeight="1"/>
    <row r="53119" ht="20" customHeight="1"/>
    <row r="53120" ht="20" customHeight="1"/>
    <row r="53121" ht="20" customHeight="1"/>
    <row r="53122" ht="20" customHeight="1"/>
    <row r="53123" ht="20" customHeight="1"/>
    <row r="53124" ht="20" customHeight="1"/>
    <row r="53125" ht="20" customHeight="1"/>
    <row r="53126" ht="20" customHeight="1"/>
    <row r="53127" ht="20" customHeight="1"/>
    <row r="53128" ht="20" customHeight="1"/>
    <row r="53129" ht="20" customHeight="1"/>
    <row r="53130" ht="20" customHeight="1"/>
    <row r="53131" ht="20" customHeight="1"/>
    <row r="53132" ht="20" customHeight="1"/>
    <row r="53133" ht="20" customHeight="1"/>
    <row r="53134" ht="20" customHeight="1"/>
    <row r="53135" ht="20" customHeight="1"/>
    <row r="53136" ht="20" customHeight="1"/>
    <row r="53137" ht="20" customHeight="1"/>
    <row r="53138" ht="20" customHeight="1"/>
    <row r="53139" ht="20" customHeight="1"/>
    <row r="53140" ht="20" customHeight="1"/>
    <row r="53141" ht="20" customHeight="1"/>
    <row r="53142" ht="20" customHeight="1"/>
    <row r="53143" ht="20" customHeight="1"/>
    <row r="53144" ht="20" customHeight="1"/>
    <row r="53145" ht="20" customHeight="1"/>
    <row r="53146" ht="20" customHeight="1"/>
    <row r="53147" ht="20" customHeight="1"/>
    <row r="53148" ht="20" customHeight="1"/>
    <row r="53149" ht="20" customHeight="1"/>
    <row r="53150" ht="20" customHeight="1"/>
    <row r="53151" ht="20" customHeight="1"/>
    <row r="53152" ht="20" customHeight="1"/>
    <row r="53153" ht="20" customHeight="1"/>
    <row r="53154" ht="20" customHeight="1"/>
    <row r="53155" ht="20" customHeight="1"/>
    <row r="53156" ht="20" customHeight="1"/>
    <row r="53157" ht="20" customHeight="1"/>
    <row r="53158" ht="20" customHeight="1"/>
    <row r="53159" ht="20" customHeight="1"/>
    <row r="53160" ht="20" customHeight="1"/>
    <row r="53161" ht="20" customHeight="1"/>
    <row r="53162" ht="20" customHeight="1"/>
    <row r="53163" ht="20" customHeight="1"/>
    <row r="53164" ht="20" customHeight="1"/>
    <row r="53165" ht="20" customHeight="1"/>
    <row r="53166" ht="20" customHeight="1"/>
    <row r="53167" ht="20" customHeight="1"/>
    <row r="53168" ht="20" customHeight="1"/>
    <row r="53169" ht="20" customHeight="1"/>
    <row r="53170" ht="20" customHeight="1"/>
    <row r="53171" ht="20" customHeight="1"/>
    <row r="53172" ht="20" customHeight="1"/>
    <row r="53173" ht="20" customHeight="1"/>
    <row r="53174" ht="20" customHeight="1"/>
    <row r="53175" ht="20" customHeight="1"/>
    <row r="53176" ht="20" customHeight="1"/>
    <row r="53177" ht="20" customHeight="1"/>
    <row r="53178" ht="20" customHeight="1"/>
    <row r="53179" ht="20" customHeight="1"/>
    <row r="53180" ht="20" customHeight="1"/>
    <row r="53181" ht="20" customHeight="1"/>
    <row r="53182" ht="20" customHeight="1"/>
    <row r="53183" ht="20" customHeight="1"/>
    <row r="53184" ht="20" customHeight="1"/>
    <row r="53185" ht="20" customHeight="1"/>
    <row r="53186" ht="20" customHeight="1"/>
    <row r="53187" ht="20" customHeight="1"/>
    <row r="53188" ht="20" customHeight="1"/>
    <row r="53189" ht="20" customHeight="1"/>
    <row r="53190" ht="20" customHeight="1"/>
    <row r="53191" ht="20" customHeight="1"/>
    <row r="53192" ht="20" customHeight="1"/>
    <row r="53193" ht="20" customHeight="1"/>
    <row r="53194" ht="20" customHeight="1"/>
    <row r="53195" ht="20" customHeight="1"/>
    <row r="53196" ht="20" customHeight="1"/>
    <row r="53197" ht="20" customHeight="1"/>
    <row r="53198" ht="20" customHeight="1"/>
    <row r="53199" ht="20" customHeight="1"/>
    <row r="53200" ht="20" customHeight="1"/>
    <row r="53201" ht="20" customHeight="1"/>
    <row r="53202" ht="20" customHeight="1"/>
    <row r="53203" ht="20" customHeight="1"/>
    <row r="53204" ht="20" customHeight="1"/>
    <row r="53205" ht="20" customHeight="1"/>
    <row r="53206" ht="20" customHeight="1"/>
    <row r="53207" ht="20" customHeight="1"/>
    <row r="53208" ht="20" customHeight="1"/>
    <row r="53209" ht="20" customHeight="1"/>
    <row r="53210" ht="20" customHeight="1"/>
    <row r="53211" ht="20" customHeight="1"/>
    <row r="53212" ht="20" customHeight="1"/>
    <row r="53213" ht="20" customHeight="1"/>
    <row r="53214" ht="20" customHeight="1"/>
    <row r="53215" ht="20" customHeight="1"/>
    <row r="53216" ht="20" customHeight="1"/>
    <row r="53217" ht="20" customHeight="1"/>
    <row r="53218" ht="20" customHeight="1"/>
    <row r="53219" ht="20" customHeight="1"/>
    <row r="53220" ht="20" customHeight="1"/>
    <row r="53221" ht="20" customHeight="1"/>
    <row r="53222" ht="20" customHeight="1"/>
    <row r="53223" ht="20" customHeight="1"/>
    <row r="53224" ht="20" customHeight="1"/>
    <row r="53225" ht="20" customHeight="1"/>
    <row r="53226" ht="20" customHeight="1"/>
    <row r="53227" ht="20" customHeight="1"/>
    <row r="53228" ht="20" customHeight="1"/>
    <row r="53229" ht="20" customHeight="1"/>
    <row r="53230" ht="20" customHeight="1"/>
    <row r="53231" ht="20" customHeight="1"/>
    <row r="53232" ht="20" customHeight="1"/>
    <row r="53233" ht="20" customHeight="1"/>
    <row r="53234" ht="20" customHeight="1"/>
    <row r="53235" ht="20" customHeight="1"/>
    <row r="53236" ht="20" customHeight="1"/>
    <row r="53237" ht="20" customHeight="1"/>
    <row r="53238" ht="20" customHeight="1"/>
    <row r="53239" ht="20" customHeight="1"/>
    <row r="53240" ht="20" customHeight="1"/>
    <row r="53241" ht="20" customHeight="1"/>
    <row r="53242" ht="20" customHeight="1"/>
    <row r="53243" ht="20" customHeight="1"/>
    <row r="53244" ht="20" customHeight="1"/>
    <row r="53245" ht="20" customHeight="1"/>
    <row r="53246" ht="20" customHeight="1"/>
    <row r="53247" ht="20" customHeight="1"/>
    <row r="53248" ht="20" customHeight="1"/>
    <row r="53249" ht="20" customHeight="1"/>
    <row r="53250" ht="20" customHeight="1"/>
    <row r="53251" ht="20" customHeight="1"/>
    <row r="53252" ht="20" customHeight="1"/>
    <row r="53253" ht="20" customHeight="1"/>
    <row r="53254" ht="20" customHeight="1"/>
    <row r="53255" ht="20" customHeight="1"/>
    <row r="53256" ht="20" customHeight="1"/>
    <row r="53257" ht="20" customHeight="1"/>
    <row r="53258" ht="20" customHeight="1"/>
    <row r="53259" ht="20" customHeight="1"/>
    <row r="53260" ht="20" customHeight="1"/>
    <row r="53261" ht="20" customHeight="1"/>
    <row r="53262" ht="20" customHeight="1"/>
    <row r="53263" ht="20" customHeight="1"/>
    <row r="53264" ht="20" customHeight="1"/>
    <row r="53265" ht="20" customHeight="1"/>
    <row r="53266" ht="20" customHeight="1"/>
    <row r="53267" ht="20" customHeight="1"/>
    <row r="53268" ht="20" customHeight="1"/>
    <row r="53269" ht="20" customHeight="1"/>
    <row r="53270" ht="20" customHeight="1"/>
    <row r="53271" ht="20" customHeight="1"/>
    <row r="53272" ht="20" customHeight="1"/>
    <row r="53273" ht="20" customHeight="1"/>
    <row r="53274" ht="20" customHeight="1"/>
    <row r="53275" ht="20" customHeight="1"/>
    <row r="53276" ht="20" customHeight="1"/>
    <row r="53277" ht="20" customHeight="1"/>
    <row r="53278" ht="20" customHeight="1"/>
    <row r="53279" ht="20" customHeight="1"/>
    <row r="53280" ht="20" customHeight="1"/>
    <row r="53281" ht="20" customHeight="1"/>
    <row r="53282" ht="20" customHeight="1"/>
    <row r="53283" ht="20" customHeight="1"/>
    <row r="53284" ht="20" customHeight="1"/>
    <row r="53285" ht="20" customHeight="1"/>
    <row r="53286" ht="20" customHeight="1"/>
    <row r="53287" ht="20" customHeight="1"/>
    <row r="53288" ht="20" customHeight="1"/>
    <row r="53289" ht="20" customHeight="1"/>
    <row r="53290" ht="20" customHeight="1"/>
    <row r="53291" ht="20" customHeight="1"/>
    <row r="53292" ht="20" customHeight="1"/>
    <row r="53293" ht="20" customHeight="1"/>
    <row r="53294" ht="20" customHeight="1"/>
    <row r="53295" ht="20" customHeight="1"/>
    <row r="53296" ht="20" customHeight="1"/>
    <row r="53297" ht="20" customHeight="1"/>
    <row r="53298" ht="20" customHeight="1"/>
    <row r="53299" ht="20" customHeight="1"/>
    <row r="53300" ht="20" customHeight="1"/>
    <row r="53301" ht="20" customHeight="1"/>
    <row r="53302" ht="20" customHeight="1"/>
    <row r="53303" ht="20" customHeight="1"/>
    <row r="53304" ht="20" customHeight="1"/>
    <row r="53305" ht="20" customHeight="1"/>
    <row r="53306" ht="20" customHeight="1"/>
    <row r="53307" ht="20" customHeight="1"/>
    <row r="53308" ht="20" customHeight="1"/>
    <row r="53309" ht="20" customHeight="1"/>
    <row r="53310" ht="20" customHeight="1"/>
    <row r="53311" ht="20" customHeight="1"/>
    <row r="53312" ht="20" customHeight="1"/>
    <row r="53313" ht="20" customHeight="1"/>
    <row r="53314" ht="20" customHeight="1"/>
    <row r="53315" ht="20" customHeight="1"/>
    <row r="53316" ht="20" customHeight="1"/>
    <row r="53317" ht="20" customHeight="1"/>
    <row r="53318" ht="20" customHeight="1"/>
    <row r="53319" ht="20" customHeight="1"/>
    <row r="53320" ht="20" customHeight="1"/>
    <row r="53321" ht="20" customHeight="1"/>
    <row r="53322" ht="20" customHeight="1"/>
    <row r="53323" ht="20" customHeight="1"/>
    <row r="53324" ht="20" customHeight="1"/>
    <row r="53325" ht="20" customHeight="1"/>
    <row r="53326" ht="20" customHeight="1"/>
    <row r="53327" ht="20" customHeight="1"/>
    <row r="53328" ht="20" customHeight="1"/>
    <row r="53329" ht="20" customHeight="1"/>
    <row r="53330" ht="20" customHeight="1"/>
    <row r="53331" ht="20" customHeight="1"/>
    <row r="53332" ht="20" customHeight="1"/>
    <row r="53333" ht="20" customHeight="1"/>
    <row r="53334" ht="20" customHeight="1"/>
    <row r="53335" ht="20" customHeight="1"/>
    <row r="53336" ht="20" customHeight="1"/>
    <row r="53337" ht="20" customHeight="1"/>
    <row r="53338" ht="20" customHeight="1"/>
    <row r="53339" ht="20" customHeight="1"/>
    <row r="53340" ht="20" customHeight="1"/>
    <row r="53341" ht="20" customHeight="1"/>
    <row r="53342" ht="20" customHeight="1"/>
    <row r="53343" ht="20" customHeight="1"/>
    <row r="53344" ht="20" customHeight="1"/>
    <row r="53345" ht="20" customHeight="1"/>
    <row r="53346" ht="20" customHeight="1"/>
    <row r="53347" ht="20" customHeight="1"/>
    <row r="53348" ht="20" customHeight="1"/>
    <row r="53349" ht="20" customHeight="1"/>
    <row r="53350" ht="20" customHeight="1"/>
    <row r="53351" ht="20" customHeight="1"/>
    <row r="53352" ht="20" customHeight="1"/>
    <row r="53353" ht="20" customHeight="1"/>
    <row r="53354" ht="20" customHeight="1"/>
    <row r="53355" ht="20" customHeight="1"/>
    <row r="53356" ht="20" customHeight="1"/>
    <row r="53357" ht="20" customHeight="1"/>
    <row r="53358" ht="20" customHeight="1"/>
    <row r="53359" ht="20" customHeight="1"/>
    <row r="53360" ht="20" customHeight="1"/>
    <row r="53361" ht="20" customHeight="1"/>
    <row r="53362" ht="20" customHeight="1"/>
    <row r="53363" ht="20" customHeight="1"/>
    <row r="53364" ht="20" customHeight="1"/>
    <row r="53365" ht="20" customHeight="1"/>
    <row r="53366" ht="20" customHeight="1"/>
    <row r="53367" ht="20" customHeight="1"/>
    <row r="53368" ht="20" customHeight="1"/>
    <row r="53369" ht="20" customHeight="1"/>
    <row r="53370" ht="20" customHeight="1"/>
    <row r="53371" ht="20" customHeight="1"/>
    <row r="53372" ht="20" customHeight="1"/>
    <row r="53373" ht="20" customHeight="1"/>
    <row r="53374" ht="20" customHeight="1"/>
    <row r="53375" ht="20" customHeight="1"/>
    <row r="53376" ht="20" customHeight="1"/>
    <row r="53377" ht="20" customHeight="1"/>
    <row r="53378" ht="20" customHeight="1"/>
    <row r="53379" ht="20" customHeight="1"/>
    <row r="53380" ht="20" customHeight="1"/>
    <row r="53381" ht="20" customHeight="1"/>
    <row r="53382" ht="20" customHeight="1"/>
    <row r="53383" ht="20" customHeight="1"/>
    <row r="53384" ht="20" customHeight="1"/>
    <row r="53385" ht="20" customHeight="1"/>
    <row r="53386" ht="20" customHeight="1"/>
    <row r="53387" ht="20" customHeight="1"/>
    <row r="53388" ht="20" customHeight="1"/>
    <row r="53389" ht="20" customHeight="1"/>
    <row r="53390" ht="20" customHeight="1"/>
    <row r="53391" ht="20" customHeight="1"/>
    <row r="53392" ht="20" customHeight="1"/>
    <row r="53393" ht="20" customHeight="1"/>
    <row r="53394" ht="20" customHeight="1"/>
    <row r="53395" ht="20" customHeight="1"/>
    <row r="53396" ht="20" customHeight="1"/>
    <row r="53397" ht="20" customHeight="1"/>
    <row r="53398" ht="20" customHeight="1"/>
    <row r="53399" ht="20" customHeight="1"/>
    <row r="53400" ht="20" customHeight="1"/>
    <row r="53401" ht="20" customHeight="1"/>
    <row r="53402" ht="20" customHeight="1"/>
    <row r="53403" ht="20" customHeight="1"/>
    <row r="53404" ht="20" customHeight="1"/>
    <row r="53405" ht="20" customHeight="1"/>
    <row r="53406" ht="20" customHeight="1"/>
    <row r="53407" ht="20" customHeight="1"/>
    <row r="53408" ht="20" customHeight="1"/>
    <row r="53409" ht="20" customHeight="1"/>
    <row r="53410" ht="20" customHeight="1"/>
    <row r="53411" ht="20" customHeight="1"/>
    <row r="53412" ht="20" customHeight="1"/>
    <row r="53413" ht="20" customHeight="1"/>
    <row r="53414" ht="20" customHeight="1"/>
    <row r="53415" ht="20" customHeight="1"/>
    <row r="53416" ht="20" customHeight="1"/>
    <row r="53417" ht="20" customHeight="1"/>
    <row r="53418" ht="20" customHeight="1"/>
    <row r="53419" ht="20" customHeight="1"/>
    <row r="53420" ht="20" customHeight="1"/>
    <row r="53421" ht="20" customHeight="1"/>
    <row r="53422" ht="20" customHeight="1"/>
    <row r="53423" ht="20" customHeight="1"/>
    <row r="53424" ht="20" customHeight="1"/>
    <row r="53425" ht="20" customHeight="1"/>
    <row r="53426" ht="20" customHeight="1"/>
    <row r="53427" ht="20" customHeight="1"/>
    <row r="53428" ht="20" customHeight="1"/>
    <row r="53429" ht="20" customHeight="1"/>
    <row r="53430" ht="20" customHeight="1"/>
    <row r="53431" ht="20" customHeight="1"/>
    <row r="53432" ht="20" customHeight="1"/>
    <row r="53433" ht="20" customHeight="1"/>
    <row r="53434" ht="20" customHeight="1"/>
    <row r="53435" ht="20" customHeight="1"/>
    <row r="53436" ht="20" customHeight="1"/>
    <row r="53437" ht="20" customHeight="1"/>
    <row r="53438" ht="20" customHeight="1"/>
    <row r="53439" ht="20" customHeight="1"/>
    <row r="53440" ht="20" customHeight="1"/>
    <row r="53441" ht="20" customHeight="1"/>
    <row r="53442" ht="20" customHeight="1"/>
    <row r="53443" ht="20" customHeight="1"/>
    <row r="53444" ht="20" customHeight="1"/>
    <row r="53445" ht="20" customHeight="1"/>
    <row r="53446" ht="20" customHeight="1"/>
    <row r="53447" ht="20" customHeight="1"/>
    <row r="53448" ht="20" customHeight="1"/>
    <row r="53449" ht="20" customHeight="1"/>
    <row r="53450" ht="20" customHeight="1"/>
    <row r="53451" ht="20" customHeight="1"/>
    <row r="53452" ht="20" customHeight="1"/>
    <row r="53453" ht="20" customHeight="1"/>
    <row r="53454" ht="20" customHeight="1"/>
    <row r="53455" ht="20" customHeight="1"/>
    <row r="53456" ht="20" customHeight="1"/>
    <row r="53457" ht="20" customHeight="1"/>
    <row r="53458" ht="20" customHeight="1"/>
    <row r="53459" ht="20" customHeight="1"/>
    <row r="53460" ht="20" customHeight="1"/>
    <row r="53461" ht="20" customHeight="1"/>
    <row r="53462" ht="20" customHeight="1"/>
    <row r="53463" ht="20" customHeight="1"/>
    <row r="53464" ht="20" customHeight="1"/>
    <row r="53465" ht="20" customHeight="1"/>
    <row r="53466" ht="20" customHeight="1"/>
    <row r="53467" ht="20" customHeight="1"/>
    <row r="53468" ht="20" customHeight="1"/>
    <row r="53469" ht="20" customHeight="1"/>
    <row r="53470" ht="20" customHeight="1"/>
    <row r="53471" ht="20" customHeight="1"/>
    <row r="53472" ht="20" customHeight="1"/>
    <row r="53473" ht="20" customHeight="1"/>
    <row r="53474" ht="20" customHeight="1"/>
    <row r="53475" ht="20" customHeight="1"/>
    <row r="53476" ht="20" customHeight="1"/>
    <row r="53477" ht="20" customHeight="1"/>
    <row r="53478" ht="20" customHeight="1"/>
    <row r="53479" ht="20" customHeight="1"/>
    <row r="53480" ht="20" customHeight="1"/>
    <row r="53481" ht="20" customHeight="1"/>
    <row r="53482" ht="20" customHeight="1"/>
    <row r="53483" ht="20" customHeight="1"/>
    <row r="53484" ht="20" customHeight="1"/>
    <row r="53485" ht="20" customHeight="1"/>
    <row r="53486" ht="20" customHeight="1"/>
    <row r="53487" ht="20" customHeight="1"/>
    <row r="53488" ht="20" customHeight="1"/>
    <row r="53489" ht="20" customHeight="1"/>
    <row r="53490" ht="20" customHeight="1"/>
    <row r="53491" ht="20" customHeight="1"/>
    <row r="53492" ht="20" customHeight="1"/>
    <row r="53493" ht="20" customHeight="1"/>
    <row r="53494" ht="20" customHeight="1"/>
    <row r="53495" ht="20" customHeight="1"/>
    <row r="53496" ht="20" customHeight="1"/>
    <row r="53497" ht="20" customHeight="1"/>
    <row r="53498" ht="20" customHeight="1"/>
    <row r="53499" ht="20" customHeight="1"/>
    <row r="53500" ht="20" customHeight="1"/>
    <row r="53501" ht="20" customHeight="1"/>
    <row r="53502" ht="20" customHeight="1"/>
    <row r="53503" ht="20" customHeight="1"/>
    <row r="53504" ht="20" customHeight="1"/>
    <row r="53505" ht="20" customHeight="1"/>
    <row r="53506" ht="20" customHeight="1"/>
    <row r="53507" ht="20" customHeight="1"/>
    <row r="53508" ht="20" customHeight="1"/>
    <row r="53509" ht="20" customHeight="1"/>
    <row r="53510" ht="20" customHeight="1"/>
    <row r="53511" ht="20" customHeight="1"/>
    <row r="53512" ht="20" customHeight="1"/>
    <row r="53513" ht="20" customHeight="1"/>
    <row r="53514" ht="20" customHeight="1"/>
    <row r="53515" ht="20" customHeight="1"/>
    <row r="53516" ht="20" customHeight="1"/>
    <row r="53517" ht="20" customHeight="1"/>
    <row r="53518" ht="20" customHeight="1"/>
    <row r="53519" ht="20" customHeight="1"/>
    <row r="53520" ht="20" customHeight="1"/>
    <row r="53521" ht="20" customHeight="1"/>
    <row r="53522" ht="20" customHeight="1"/>
    <row r="53523" ht="20" customHeight="1"/>
    <row r="53524" ht="20" customHeight="1"/>
    <row r="53525" ht="20" customHeight="1"/>
    <row r="53526" ht="20" customHeight="1"/>
    <row r="53527" ht="20" customHeight="1"/>
    <row r="53528" ht="20" customHeight="1"/>
    <row r="53529" ht="20" customHeight="1"/>
    <row r="53530" ht="20" customHeight="1"/>
    <row r="53531" ht="20" customHeight="1"/>
    <row r="53532" ht="20" customHeight="1"/>
    <row r="53533" ht="20" customHeight="1"/>
    <row r="53534" ht="20" customHeight="1"/>
    <row r="53535" ht="20" customHeight="1"/>
    <row r="53536" ht="20" customHeight="1"/>
    <row r="53537" ht="20" customHeight="1"/>
    <row r="53538" ht="20" customHeight="1"/>
    <row r="53539" ht="20" customHeight="1"/>
    <row r="53540" ht="20" customHeight="1"/>
    <row r="53541" ht="20" customHeight="1"/>
    <row r="53542" ht="20" customHeight="1"/>
    <row r="53543" ht="20" customHeight="1"/>
    <row r="53544" ht="20" customHeight="1"/>
    <row r="53545" ht="20" customHeight="1"/>
    <row r="53546" ht="20" customHeight="1"/>
    <row r="53547" ht="20" customHeight="1"/>
    <row r="53548" ht="20" customHeight="1"/>
    <row r="53549" ht="20" customHeight="1"/>
    <row r="53550" ht="20" customHeight="1"/>
    <row r="53551" ht="20" customHeight="1"/>
    <row r="53552" ht="20" customHeight="1"/>
    <row r="53553" ht="20" customHeight="1"/>
    <row r="53554" ht="20" customHeight="1"/>
    <row r="53555" ht="20" customHeight="1"/>
    <row r="53556" ht="20" customHeight="1"/>
    <row r="53557" ht="20" customHeight="1"/>
    <row r="53558" ht="20" customHeight="1"/>
    <row r="53559" ht="20" customHeight="1"/>
    <row r="53560" ht="20" customHeight="1"/>
    <row r="53561" ht="20" customHeight="1"/>
    <row r="53562" ht="20" customHeight="1"/>
    <row r="53563" ht="20" customHeight="1"/>
    <row r="53564" ht="20" customHeight="1"/>
    <row r="53565" ht="20" customHeight="1"/>
    <row r="53566" ht="20" customHeight="1"/>
    <row r="53567" ht="20" customHeight="1"/>
    <row r="53568" ht="20" customHeight="1"/>
    <row r="53569" ht="20" customHeight="1"/>
    <row r="53570" ht="20" customHeight="1"/>
    <row r="53571" ht="20" customHeight="1"/>
    <row r="53572" ht="20" customHeight="1"/>
    <row r="53573" ht="20" customHeight="1"/>
    <row r="53574" ht="20" customHeight="1"/>
    <row r="53575" ht="20" customHeight="1"/>
    <row r="53576" ht="20" customHeight="1"/>
    <row r="53577" ht="20" customHeight="1"/>
    <row r="53578" ht="20" customHeight="1"/>
    <row r="53579" ht="20" customHeight="1"/>
    <row r="53580" ht="20" customHeight="1"/>
    <row r="53581" ht="20" customHeight="1"/>
    <row r="53582" ht="20" customHeight="1"/>
    <row r="53583" ht="20" customHeight="1"/>
    <row r="53584" ht="20" customHeight="1"/>
    <row r="53585" ht="20" customHeight="1"/>
    <row r="53586" ht="20" customHeight="1"/>
    <row r="53587" ht="20" customHeight="1"/>
    <row r="53588" ht="20" customHeight="1"/>
    <row r="53589" ht="20" customHeight="1"/>
    <row r="53590" ht="20" customHeight="1"/>
    <row r="53591" ht="20" customHeight="1"/>
    <row r="53592" ht="20" customHeight="1"/>
    <row r="53593" ht="20" customHeight="1"/>
    <row r="53594" ht="20" customHeight="1"/>
    <row r="53595" ht="20" customHeight="1"/>
    <row r="53596" ht="20" customHeight="1"/>
    <row r="53597" ht="20" customHeight="1"/>
    <row r="53598" ht="20" customHeight="1"/>
    <row r="53599" ht="20" customHeight="1"/>
    <row r="53600" ht="20" customHeight="1"/>
    <row r="53601" ht="20" customHeight="1"/>
    <row r="53602" ht="20" customHeight="1"/>
    <row r="53603" ht="20" customHeight="1"/>
    <row r="53604" ht="20" customHeight="1"/>
    <row r="53605" ht="20" customHeight="1"/>
    <row r="53606" ht="20" customHeight="1"/>
    <row r="53607" ht="20" customHeight="1"/>
    <row r="53608" ht="20" customHeight="1"/>
    <row r="53609" ht="20" customHeight="1"/>
    <row r="53610" ht="20" customHeight="1"/>
    <row r="53611" ht="20" customHeight="1"/>
    <row r="53612" ht="20" customHeight="1"/>
    <row r="53613" ht="20" customHeight="1"/>
    <row r="53614" ht="20" customHeight="1"/>
    <row r="53615" ht="20" customHeight="1"/>
    <row r="53616" ht="20" customHeight="1"/>
    <row r="53617" ht="20" customHeight="1"/>
    <row r="53618" ht="20" customHeight="1"/>
    <row r="53619" ht="20" customHeight="1"/>
    <row r="53620" ht="20" customHeight="1"/>
    <row r="53621" ht="20" customHeight="1"/>
    <row r="53622" ht="20" customHeight="1"/>
    <row r="53623" ht="20" customHeight="1"/>
    <row r="53624" ht="20" customHeight="1"/>
    <row r="53625" ht="20" customHeight="1"/>
    <row r="53626" ht="20" customHeight="1"/>
    <row r="53627" ht="20" customHeight="1"/>
    <row r="53628" ht="20" customHeight="1"/>
    <row r="53629" ht="20" customHeight="1"/>
    <row r="53630" ht="20" customHeight="1"/>
    <row r="53631" ht="20" customHeight="1"/>
    <row r="53632" ht="20" customHeight="1"/>
    <row r="53633" ht="20" customHeight="1"/>
    <row r="53634" ht="20" customHeight="1"/>
    <row r="53635" ht="20" customHeight="1"/>
    <row r="53636" ht="20" customHeight="1"/>
    <row r="53637" ht="20" customHeight="1"/>
    <row r="53638" ht="20" customHeight="1"/>
    <row r="53639" ht="20" customHeight="1"/>
    <row r="53640" ht="20" customHeight="1"/>
    <row r="53641" ht="20" customHeight="1"/>
    <row r="53642" ht="20" customHeight="1"/>
    <row r="53643" ht="20" customHeight="1"/>
    <row r="53644" ht="20" customHeight="1"/>
    <row r="53645" ht="20" customHeight="1"/>
    <row r="53646" ht="20" customHeight="1"/>
    <row r="53647" ht="20" customHeight="1"/>
    <row r="53648" ht="20" customHeight="1"/>
    <row r="53649" ht="20" customHeight="1"/>
    <row r="53650" ht="20" customHeight="1"/>
    <row r="53651" ht="20" customHeight="1"/>
    <row r="53652" ht="20" customHeight="1"/>
    <row r="53653" ht="20" customHeight="1"/>
    <row r="53654" ht="20" customHeight="1"/>
    <row r="53655" ht="20" customHeight="1"/>
    <row r="53656" ht="20" customHeight="1"/>
    <row r="53657" ht="20" customHeight="1"/>
    <row r="53658" ht="20" customHeight="1"/>
    <row r="53659" ht="20" customHeight="1"/>
    <row r="53660" ht="20" customHeight="1"/>
    <row r="53661" ht="20" customHeight="1"/>
    <row r="53662" ht="20" customHeight="1"/>
    <row r="53663" ht="20" customHeight="1"/>
    <row r="53664" ht="20" customHeight="1"/>
    <row r="53665" ht="20" customHeight="1"/>
    <row r="53666" ht="20" customHeight="1"/>
    <row r="53667" ht="20" customHeight="1"/>
    <row r="53668" ht="20" customHeight="1"/>
    <row r="53669" ht="20" customHeight="1"/>
    <row r="53670" ht="20" customHeight="1"/>
    <row r="53671" ht="20" customHeight="1"/>
    <row r="53672" ht="20" customHeight="1"/>
    <row r="53673" ht="20" customHeight="1"/>
    <row r="53674" ht="20" customHeight="1"/>
    <row r="53675" ht="20" customHeight="1"/>
    <row r="53676" ht="20" customHeight="1"/>
    <row r="53677" ht="20" customHeight="1"/>
    <row r="53678" ht="20" customHeight="1"/>
    <row r="53679" ht="20" customHeight="1"/>
    <row r="53680" ht="20" customHeight="1"/>
    <row r="53681" ht="20" customHeight="1"/>
    <row r="53682" ht="20" customHeight="1"/>
    <row r="53683" ht="20" customHeight="1"/>
    <row r="53684" ht="20" customHeight="1"/>
    <row r="53685" ht="20" customHeight="1"/>
    <row r="53686" ht="20" customHeight="1"/>
    <row r="53687" ht="20" customHeight="1"/>
    <row r="53688" ht="20" customHeight="1"/>
    <row r="53689" ht="20" customHeight="1"/>
    <row r="53690" ht="20" customHeight="1"/>
    <row r="53691" ht="20" customHeight="1"/>
    <row r="53692" ht="20" customHeight="1"/>
    <row r="53693" ht="20" customHeight="1"/>
    <row r="53694" ht="20" customHeight="1"/>
    <row r="53695" ht="20" customHeight="1"/>
    <row r="53696" ht="20" customHeight="1"/>
    <row r="53697" ht="20" customHeight="1"/>
    <row r="53698" ht="20" customHeight="1"/>
    <row r="53699" ht="20" customHeight="1"/>
    <row r="53700" ht="20" customHeight="1"/>
    <row r="53701" ht="20" customHeight="1"/>
    <row r="53702" ht="20" customHeight="1"/>
    <row r="53703" ht="20" customHeight="1"/>
    <row r="53704" ht="20" customHeight="1"/>
    <row r="53705" ht="20" customHeight="1"/>
    <row r="53706" ht="20" customHeight="1"/>
    <row r="53707" ht="20" customHeight="1"/>
    <row r="53708" ht="20" customHeight="1"/>
    <row r="53709" ht="20" customHeight="1"/>
    <row r="53710" ht="20" customHeight="1"/>
    <row r="53711" ht="20" customHeight="1"/>
    <row r="53712" ht="20" customHeight="1"/>
    <row r="53713" ht="20" customHeight="1"/>
    <row r="53714" ht="20" customHeight="1"/>
    <row r="53715" ht="20" customHeight="1"/>
    <row r="53716" ht="20" customHeight="1"/>
    <row r="53717" ht="20" customHeight="1"/>
    <row r="53718" ht="20" customHeight="1"/>
    <row r="53719" ht="20" customHeight="1"/>
    <row r="53720" ht="20" customHeight="1"/>
    <row r="53721" ht="20" customHeight="1"/>
    <row r="53722" ht="20" customHeight="1"/>
    <row r="53723" ht="20" customHeight="1"/>
    <row r="53724" ht="20" customHeight="1"/>
    <row r="53725" ht="20" customHeight="1"/>
    <row r="53726" ht="20" customHeight="1"/>
    <row r="53727" ht="20" customHeight="1"/>
    <row r="53728" ht="20" customHeight="1"/>
    <row r="53729" ht="20" customHeight="1"/>
    <row r="53730" ht="20" customHeight="1"/>
    <row r="53731" ht="20" customHeight="1"/>
    <row r="53732" ht="20" customHeight="1"/>
    <row r="53733" ht="20" customHeight="1"/>
    <row r="53734" ht="20" customHeight="1"/>
    <row r="53735" ht="20" customHeight="1"/>
    <row r="53736" ht="20" customHeight="1"/>
    <row r="53737" ht="20" customHeight="1"/>
    <row r="53738" ht="20" customHeight="1"/>
    <row r="53739" ht="20" customHeight="1"/>
    <row r="53740" ht="20" customHeight="1"/>
    <row r="53741" ht="20" customHeight="1"/>
    <row r="53742" ht="20" customHeight="1"/>
    <row r="53743" ht="20" customHeight="1"/>
    <row r="53744" ht="20" customHeight="1"/>
    <row r="53745" ht="20" customHeight="1"/>
    <row r="53746" ht="20" customHeight="1"/>
    <row r="53747" ht="20" customHeight="1"/>
    <row r="53748" ht="20" customHeight="1"/>
    <row r="53749" ht="20" customHeight="1"/>
    <row r="53750" ht="20" customHeight="1"/>
    <row r="53751" ht="20" customHeight="1"/>
    <row r="53752" ht="20" customHeight="1"/>
    <row r="53753" ht="20" customHeight="1"/>
    <row r="53754" ht="20" customHeight="1"/>
    <row r="53755" ht="20" customHeight="1"/>
    <row r="53756" ht="20" customHeight="1"/>
    <row r="53757" ht="20" customHeight="1"/>
    <row r="53758" ht="20" customHeight="1"/>
    <row r="53759" ht="20" customHeight="1"/>
    <row r="53760" ht="20" customHeight="1"/>
    <row r="53761" ht="20" customHeight="1"/>
    <row r="53762" ht="20" customHeight="1"/>
    <row r="53763" ht="20" customHeight="1"/>
    <row r="53764" ht="20" customHeight="1"/>
    <row r="53765" ht="20" customHeight="1"/>
    <row r="53766" ht="20" customHeight="1"/>
    <row r="53767" ht="20" customHeight="1"/>
    <row r="53768" ht="20" customHeight="1"/>
    <row r="53769" ht="20" customHeight="1"/>
    <row r="53770" ht="20" customHeight="1"/>
    <row r="53771" ht="20" customHeight="1"/>
    <row r="53772" ht="20" customHeight="1"/>
    <row r="53773" ht="20" customHeight="1"/>
    <row r="53774" ht="20" customHeight="1"/>
    <row r="53775" ht="20" customHeight="1"/>
    <row r="53776" ht="20" customHeight="1"/>
    <row r="53777" ht="20" customHeight="1"/>
    <row r="53778" ht="20" customHeight="1"/>
    <row r="53779" ht="20" customHeight="1"/>
    <row r="53780" ht="20" customHeight="1"/>
    <row r="53781" ht="20" customHeight="1"/>
    <row r="53782" ht="20" customHeight="1"/>
    <row r="53783" ht="20" customHeight="1"/>
    <row r="53784" ht="20" customHeight="1"/>
    <row r="53785" ht="20" customHeight="1"/>
    <row r="53786" ht="20" customHeight="1"/>
    <row r="53787" ht="20" customHeight="1"/>
    <row r="53788" ht="20" customHeight="1"/>
    <row r="53789" ht="20" customHeight="1"/>
    <row r="53790" ht="20" customHeight="1"/>
    <row r="53791" ht="20" customHeight="1"/>
    <row r="53792" ht="20" customHeight="1"/>
    <row r="53793" ht="20" customHeight="1"/>
    <row r="53794" ht="20" customHeight="1"/>
    <row r="53795" ht="20" customHeight="1"/>
    <row r="53796" ht="20" customHeight="1"/>
    <row r="53797" ht="20" customHeight="1"/>
    <row r="53798" ht="20" customHeight="1"/>
    <row r="53799" ht="20" customHeight="1"/>
    <row r="53800" ht="20" customHeight="1"/>
    <row r="53801" ht="20" customHeight="1"/>
    <row r="53802" ht="20" customHeight="1"/>
    <row r="53803" ht="20" customHeight="1"/>
    <row r="53804" ht="20" customHeight="1"/>
    <row r="53805" ht="20" customHeight="1"/>
    <row r="53806" ht="20" customHeight="1"/>
    <row r="53807" ht="20" customHeight="1"/>
    <row r="53808" ht="20" customHeight="1"/>
    <row r="53809" ht="20" customHeight="1"/>
    <row r="53810" ht="20" customHeight="1"/>
    <row r="53811" ht="20" customHeight="1"/>
    <row r="53812" ht="20" customHeight="1"/>
    <row r="53813" ht="20" customHeight="1"/>
    <row r="53814" ht="20" customHeight="1"/>
    <row r="53815" ht="20" customHeight="1"/>
    <row r="53816" ht="20" customHeight="1"/>
    <row r="53817" ht="20" customHeight="1"/>
    <row r="53818" ht="20" customHeight="1"/>
    <row r="53819" ht="20" customHeight="1"/>
    <row r="53820" ht="20" customHeight="1"/>
    <row r="53821" ht="20" customHeight="1"/>
    <row r="53822" ht="20" customHeight="1"/>
    <row r="53823" ht="20" customHeight="1"/>
    <row r="53824" ht="20" customHeight="1"/>
    <row r="53825" ht="20" customHeight="1"/>
    <row r="53826" ht="20" customHeight="1"/>
    <row r="53827" ht="20" customHeight="1"/>
    <row r="53828" ht="20" customHeight="1"/>
    <row r="53829" ht="20" customHeight="1"/>
    <row r="53830" ht="20" customHeight="1"/>
    <row r="53831" ht="20" customHeight="1"/>
    <row r="53832" ht="20" customHeight="1"/>
    <row r="53833" ht="20" customHeight="1"/>
    <row r="53834" ht="20" customHeight="1"/>
    <row r="53835" ht="20" customHeight="1"/>
    <row r="53836" ht="20" customHeight="1"/>
    <row r="53837" ht="20" customHeight="1"/>
    <row r="53838" ht="20" customHeight="1"/>
    <row r="53839" ht="20" customHeight="1"/>
    <row r="53840" ht="20" customHeight="1"/>
    <row r="53841" ht="20" customHeight="1"/>
    <row r="53842" ht="20" customHeight="1"/>
    <row r="53843" ht="20" customHeight="1"/>
    <row r="53844" ht="20" customHeight="1"/>
    <row r="53845" ht="20" customHeight="1"/>
    <row r="53846" ht="20" customHeight="1"/>
    <row r="53847" ht="20" customHeight="1"/>
    <row r="53848" ht="20" customHeight="1"/>
    <row r="53849" ht="20" customHeight="1"/>
    <row r="53850" ht="20" customHeight="1"/>
    <row r="53851" ht="20" customHeight="1"/>
    <row r="53852" ht="20" customHeight="1"/>
    <row r="53853" ht="20" customHeight="1"/>
    <row r="53854" ht="20" customHeight="1"/>
    <row r="53855" ht="20" customHeight="1"/>
    <row r="53856" ht="20" customHeight="1"/>
    <row r="53857" ht="20" customHeight="1"/>
    <row r="53858" ht="20" customHeight="1"/>
    <row r="53859" ht="20" customHeight="1"/>
    <row r="53860" ht="20" customHeight="1"/>
    <row r="53861" ht="20" customHeight="1"/>
    <row r="53862" ht="20" customHeight="1"/>
    <row r="53863" ht="20" customHeight="1"/>
    <row r="53864" ht="20" customHeight="1"/>
    <row r="53865" ht="20" customHeight="1"/>
    <row r="53866" ht="20" customHeight="1"/>
    <row r="53867" ht="20" customHeight="1"/>
    <row r="53868" ht="20" customHeight="1"/>
    <row r="53869" ht="20" customHeight="1"/>
    <row r="53870" ht="20" customHeight="1"/>
    <row r="53871" ht="20" customHeight="1"/>
    <row r="53872" ht="20" customHeight="1"/>
    <row r="53873" ht="20" customHeight="1"/>
    <row r="53874" ht="20" customHeight="1"/>
    <row r="53875" ht="20" customHeight="1"/>
    <row r="53876" ht="20" customHeight="1"/>
    <row r="53877" ht="20" customHeight="1"/>
    <row r="53878" ht="20" customHeight="1"/>
    <row r="53879" ht="20" customHeight="1"/>
    <row r="53880" ht="20" customHeight="1"/>
    <row r="53881" ht="20" customHeight="1"/>
    <row r="53882" ht="20" customHeight="1"/>
    <row r="53883" ht="20" customHeight="1"/>
    <row r="53884" ht="20" customHeight="1"/>
    <row r="53885" ht="20" customHeight="1"/>
    <row r="53886" ht="20" customHeight="1"/>
    <row r="53887" ht="20" customHeight="1"/>
    <row r="53888" ht="20" customHeight="1"/>
    <row r="53889" ht="20" customHeight="1"/>
    <row r="53890" ht="20" customHeight="1"/>
    <row r="53891" ht="20" customHeight="1"/>
    <row r="53892" ht="20" customHeight="1"/>
    <row r="53893" ht="20" customHeight="1"/>
    <row r="53894" ht="20" customHeight="1"/>
    <row r="53895" ht="20" customHeight="1"/>
    <row r="53896" ht="20" customHeight="1"/>
    <row r="53897" ht="20" customHeight="1"/>
    <row r="53898" ht="20" customHeight="1"/>
    <row r="53899" ht="20" customHeight="1"/>
    <row r="53900" ht="20" customHeight="1"/>
    <row r="53901" ht="20" customHeight="1"/>
    <row r="53902" ht="20" customHeight="1"/>
    <row r="53903" ht="20" customHeight="1"/>
    <row r="53904" ht="20" customHeight="1"/>
    <row r="53905" ht="20" customHeight="1"/>
    <row r="53906" ht="20" customHeight="1"/>
    <row r="53907" ht="20" customHeight="1"/>
    <row r="53908" ht="20" customHeight="1"/>
    <row r="53909" ht="20" customHeight="1"/>
    <row r="53910" ht="20" customHeight="1"/>
    <row r="53911" ht="20" customHeight="1"/>
    <row r="53912" ht="20" customHeight="1"/>
    <row r="53913" ht="20" customHeight="1"/>
    <row r="53914" ht="20" customHeight="1"/>
    <row r="53915" ht="20" customHeight="1"/>
    <row r="53916" ht="20" customHeight="1"/>
    <row r="53917" ht="20" customHeight="1"/>
    <row r="53918" ht="20" customHeight="1"/>
    <row r="53919" ht="20" customHeight="1"/>
    <row r="53920" ht="20" customHeight="1"/>
    <row r="53921" ht="20" customHeight="1"/>
    <row r="53922" ht="20" customHeight="1"/>
    <row r="53923" ht="20" customHeight="1"/>
    <row r="53924" ht="20" customHeight="1"/>
    <row r="53925" ht="20" customHeight="1"/>
    <row r="53926" ht="20" customHeight="1"/>
    <row r="53927" ht="20" customHeight="1"/>
    <row r="53928" ht="20" customHeight="1"/>
    <row r="53929" ht="20" customHeight="1"/>
    <row r="53930" ht="20" customHeight="1"/>
    <row r="53931" ht="20" customHeight="1"/>
    <row r="53932" ht="20" customHeight="1"/>
    <row r="53933" ht="20" customHeight="1"/>
    <row r="53934" ht="20" customHeight="1"/>
    <row r="53935" ht="20" customHeight="1"/>
    <row r="53936" ht="20" customHeight="1"/>
    <row r="53937" ht="20" customHeight="1"/>
    <row r="53938" ht="20" customHeight="1"/>
    <row r="53939" ht="20" customHeight="1"/>
    <row r="53940" ht="20" customHeight="1"/>
    <row r="53941" ht="20" customHeight="1"/>
    <row r="53942" ht="20" customHeight="1"/>
    <row r="53943" ht="20" customHeight="1"/>
    <row r="53944" ht="20" customHeight="1"/>
    <row r="53945" ht="20" customHeight="1"/>
    <row r="53946" ht="20" customHeight="1"/>
    <row r="53947" ht="20" customHeight="1"/>
    <row r="53948" ht="20" customHeight="1"/>
    <row r="53949" ht="20" customHeight="1"/>
    <row r="53950" ht="20" customHeight="1"/>
    <row r="53951" ht="20" customHeight="1"/>
    <row r="53952" ht="20" customHeight="1"/>
    <row r="53953" ht="20" customHeight="1"/>
    <row r="53954" ht="20" customHeight="1"/>
    <row r="53955" ht="20" customHeight="1"/>
    <row r="53956" ht="20" customHeight="1"/>
    <row r="53957" ht="20" customHeight="1"/>
    <row r="53958" ht="20" customHeight="1"/>
    <row r="53959" ht="20" customHeight="1"/>
    <row r="53960" ht="20" customHeight="1"/>
    <row r="53961" ht="20" customHeight="1"/>
    <row r="53962" ht="20" customHeight="1"/>
    <row r="53963" ht="20" customHeight="1"/>
    <row r="53964" ht="20" customHeight="1"/>
    <row r="53965" ht="20" customHeight="1"/>
    <row r="53966" ht="20" customHeight="1"/>
    <row r="53967" ht="20" customHeight="1"/>
    <row r="53968" ht="20" customHeight="1"/>
    <row r="53969" ht="20" customHeight="1"/>
    <row r="53970" ht="20" customHeight="1"/>
    <row r="53971" ht="20" customHeight="1"/>
    <row r="53972" ht="20" customHeight="1"/>
    <row r="53973" ht="20" customHeight="1"/>
    <row r="53974" ht="20" customHeight="1"/>
    <row r="53975" ht="20" customHeight="1"/>
    <row r="53976" ht="20" customHeight="1"/>
    <row r="53977" ht="20" customHeight="1"/>
    <row r="53978" ht="20" customHeight="1"/>
    <row r="53979" ht="20" customHeight="1"/>
    <row r="53980" ht="20" customHeight="1"/>
    <row r="53981" ht="20" customHeight="1"/>
    <row r="53982" ht="20" customHeight="1"/>
    <row r="53983" ht="20" customHeight="1"/>
    <row r="53984" ht="20" customHeight="1"/>
    <row r="53985" ht="20" customHeight="1"/>
    <row r="53986" ht="20" customHeight="1"/>
    <row r="53987" ht="20" customHeight="1"/>
    <row r="53988" ht="20" customHeight="1"/>
    <row r="53989" ht="20" customHeight="1"/>
    <row r="53990" ht="20" customHeight="1"/>
    <row r="53991" ht="20" customHeight="1"/>
    <row r="53992" ht="20" customHeight="1"/>
    <row r="53993" ht="20" customHeight="1"/>
    <row r="53994" ht="20" customHeight="1"/>
    <row r="53995" ht="20" customHeight="1"/>
    <row r="53996" ht="20" customHeight="1"/>
    <row r="53997" ht="20" customHeight="1"/>
    <row r="53998" ht="20" customHeight="1"/>
    <row r="53999" ht="20" customHeight="1"/>
    <row r="54000" ht="20" customHeight="1"/>
    <row r="54001" ht="20" customHeight="1"/>
    <row r="54002" ht="20" customHeight="1"/>
    <row r="54003" ht="20" customHeight="1"/>
    <row r="54004" ht="20" customHeight="1"/>
    <row r="54005" ht="20" customHeight="1"/>
    <row r="54006" ht="20" customHeight="1"/>
    <row r="54007" ht="20" customHeight="1"/>
    <row r="54008" ht="20" customHeight="1"/>
    <row r="54009" ht="20" customHeight="1"/>
    <row r="54010" ht="20" customHeight="1"/>
    <row r="54011" ht="20" customHeight="1"/>
    <row r="54012" ht="20" customHeight="1"/>
    <row r="54013" ht="20" customHeight="1"/>
    <row r="54014" ht="20" customHeight="1"/>
    <row r="54015" ht="20" customHeight="1"/>
    <row r="54016" ht="20" customHeight="1"/>
    <row r="54017" ht="20" customHeight="1"/>
    <row r="54018" ht="20" customHeight="1"/>
    <row r="54019" ht="20" customHeight="1"/>
    <row r="54020" ht="20" customHeight="1"/>
    <row r="54021" ht="20" customHeight="1"/>
    <row r="54022" ht="20" customHeight="1"/>
    <row r="54023" ht="20" customHeight="1"/>
    <row r="54024" ht="20" customHeight="1"/>
    <row r="54025" ht="20" customHeight="1"/>
    <row r="54026" ht="20" customHeight="1"/>
    <row r="54027" ht="20" customHeight="1"/>
    <row r="54028" ht="20" customHeight="1"/>
    <row r="54029" ht="20" customHeight="1"/>
    <row r="54030" ht="20" customHeight="1"/>
    <row r="54031" ht="20" customHeight="1"/>
    <row r="54032" ht="20" customHeight="1"/>
    <row r="54033" ht="20" customHeight="1"/>
    <row r="54034" ht="20" customHeight="1"/>
    <row r="54035" ht="20" customHeight="1"/>
    <row r="54036" ht="20" customHeight="1"/>
    <row r="54037" ht="20" customHeight="1"/>
    <row r="54038" ht="20" customHeight="1"/>
    <row r="54039" ht="20" customHeight="1"/>
    <row r="54040" ht="20" customHeight="1"/>
    <row r="54041" ht="20" customHeight="1"/>
    <row r="54042" ht="20" customHeight="1"/>
    <row r="54043" ht="20" customHeight="1"/>
    <row r="54044" ht="20" customHeight="1"/>
    <row r="54045" ht="20" customHeight="1"/>
    <row r="54046" ht="20" customHeight="1"/>
    <row r="54047" ht="20" customHeight="1"/>
    <row r="54048" ht="20" customHeight="1"/>
    <row r="54049" ht="20" customHeight="1"/>
    <row r="54050" ht="20" customHeight="1"/>
    <row r="54051" ht="20" customHeight="1"/>
    <row r="54052" ht="20" customHeight="1"/>
    <row r="54053" ht="20" customHeight="1"/>
    <row r="54054" ht="20" customHeight="1"/>
    <row r="54055" ht="20" customHeight="1"/>
    <row r="54056" ht="20" customHeight="1"/>
    <row r="54057" ht="20" customHeight="1"/>
    <row r="54058" ht="20" customHeight="1"/>
    <row r="54059" ht="20" customHeight="1"/>
    <row r="54060" ht="20" customHeight="1"/>
    <row r="54061" ht="20" customHeight="1"/>
    <row r="54062" ht="20" customHeight="1"/>
    <row r="54063" ht="20" customHeight="1"/>
    <row r="54064" ht="20" customHeight="1"/>
    <row r="54065" ht="20" customHeight="1"/>
    <row r="54066" ht="20" customHeight="1"/>
    <row r="54067" ht="20" customHeight="1"/>
    <row r="54068" ht="20" customHeight="1"/>
    <row r="54069" ht="20" customHeight="1"/>
    <row r="54070" ht="20" customHeight="1"/>
    <row r="54071" ht="20" customHeight="1"/>
    <row r="54072" ht="20" customHeight="1"/>
    <row r="54073" ht="20" customHeight="1"/>
    <row r="54074" ht="20" customHeight="1"/>
    <row r="54075" ht="20" customHeight="1"/>
    <row r="54076" ht="20" customHeight="1"/>
    <row r="54077" ht="20" customHeight="1"/>
    <row r="54078" ht="20" customHeight="1"/>
    <row r="54079" ht="20" customHeight="1"/>
    <row r="54080" ht="20" customHeight="1"/>
    <row r="54081" ht="20" customHeight="1"/>
    <row r="54082" ht="20" customHeight="1"/>
    <row r="54083" ht="20" customHeight="1"/>
    <row r="54084" ht="20" customHeight="1"/>
    <row r="54085" ht="20" customHeight="1"/>
    <row r="54086" ht="20" customHeight="1"/>
    <row r="54087" ht="20" customHeight="1"/>
    <row r="54088" ht="20" customHeight="1"/>
    <row r="54089" ht="20" customHeight="1"/>
    <row r="54090" ht="20" customHeight="1"/>
    <row r="54091" ht="20" customHeight="1"/>
    <row r="54092" ht="20" customHeight="1"/>
    <row r="54093" ht="20" customHeight="1"/>
    <row r="54094" ht="20" customHeight="1"/>
    <row r="54095" ht="20" customHeight="1"/>
    <row r="54096" ht="20" customHeight="1"/>
    <row r="54097" ht="20" customHeight="1"/>
    <row r="54098" ht="20" customHeight="1"/>
    <row r="54099" ht="20" customHeight="1"/>
    <row r="54100" ht="20" customHeight="1"/>
    <row r="54101" ht="20" customHeight="1"/>
    <row r="54102" ht="20" customHeight="1"/>
    <row r="54103" ht="20" customHeight="1"/>
    <row r="54104" ht="20" customHeight="1"/>
    <row r="54105" ht="20" customHeight="1"/>
    <row r="54106" ht="20" customHeight="1"/>
    <row r="54107" ht="20" customHeight="1"/>
    <row r="54108" ht="20" customHeight="1"/>
    <row r="54109" ht="20" customHeight="1"/>
    <row r="54110" ht="20" customHeight="1"/>
    <row r="54111" ht="20" customHeight="1"/>
    <row r="54112" ht="20" customHeight="1"/>
    <row r="54113" ht="20" customHeight="1"/>
    <row r="54114" ht="20" customHeight="1"/>
    <row r="54115" ht="20" customHeight="1"/>
    <row r="54116" ht="20" customHeight="1"/>
    <row r="54117" ht="20" customHeight="1"/>
    <row r="54118" ht="20" customHeight="1"/>
    <row r="54119" ht="20" customHeight="1"/>
    <row r="54120" ht="20" customHeight="1"/>
    <row r="54121" ht="20" customHeight="1"/>
    <row r="54122" ht="20" customHeight="1"/>
    <row r="54123" ht="20" customHeight="1"/>
    <row r="54124" ht="20" customHeight="1"/>
    <row r="54125" ht="20" customHeight="1"/>
    <row r="54126" ht="20" customHeight="1"/>
    <row r="54127" ht="20" customHeight="1"/>
    <row r="54128" ht="20" customHeight="1"/>
    <row r="54129" ht="20" customHeight="1"/>
    <row r="54130" ht="20" customHeight="1"/>
    <row r="54131" ht="20" customHeight="1"/>
    <row r="54132" ht="20" customHeight="1"/>
    <row r="54133" ht="20" customHeight="1"/>
    <row r="54134" ht="20" customHeight="1"/>
    <row r="54135" ht="20" customHeight="1"/>
    <row r="54136" ht="20" customHeight="1"/>
    <row r="54137" ht="20" customHeight="1"/>
    <row r="54138" ht="20" customHeight="1"/>
    <row r="54139" ht="20" customHeight="1"/>
    <row r="54140" ht="20" customHeight="1"/>
    <row r="54141" ht="20" customHeight="1"/>
    <row r="54142" ht="20" customHeight="1"/>
    <row r="54143" ht="20" customHeight="1"/>
    <row r="54144" ht="20" customHeight="1"/>
    <row r="54145" ht="20" customHeight="1"/>
    <row r="54146" ht="20" customHeight="1"/>
    <row r="54147" ht="20" customHeight="1"/>
    <row r="54148" ht="20" customHeight="1"/>
    <row r="54149" ht="20" customHeight="1"/>
    <row r="54150" ht="20" customHeight="1"/>
    <row r="54151" ht="20" customHeight="1"/>
    <row r="54152" ht="20" customHeight="1"/>
    <row r="54153" ht="20" customHeight="1"/>
    <row r="54154" ht="20" customHeight="1"/>
    <row r="54155" ht="20" customHeight="1"/>
    <row r="54156" ht="20" customHeight="1"/>
    <row r="54157" ht="20" customHeight="1"/>
    <row r="54158" ht="20" customHeight="1"/>
    <row r="54159" ht="20" customHeight="1"/>
    <row r="54160" ht="20" customHeight="1"/>
    <row r="54161" ht="20" customHeight="1"/>
    <row r="54162" ht="20" customHeight="1"/>
    <row r="54163" ht="20" customHeight="1"/>
    <row r="54164" ht="20" customHeight="1"/>
    <row r="54165" ht="20" customHeight="1"/>
    <row r="54166" ht="20" customHeight="1"/>
    <row r="54167" ht="20" customHeight="1"/>
    <row r="54168" ht="20" customHeight="1"/>
    <row r="54169" ht="20" customHeight="1"/>
    <row r="54170" ht="20" customHeight="1"/>
    <row r="54171" ht="20" customHeight="1"/>
    <row r="54172" ht="20" customHeight="1"/>
    <row r="54173" ht="20" customHeight="1"/>
    <row r="54174" ht="20" customHeight="1"/>
    <row r="54175" ht="20" customHeight="1"/>
    <row r="54176" ht="20" customHeight="1"/>
    <row r="54177" ht="20" customHeight="1"/>
    <row r="54178" ht="20" customHeight="1"/>
    <row r="54179" ht="20" customHeight="1"/>
    <row r="54180" ht="20" customHeight="1"/>
    <row r="54181" ht="20" customHeight="1"/>
    <row r="54182" ht="20" customHeight="1"/>
    <row r="54183" ht="20" customHeight="1"/>
    <row r="54184" ht="20" customHeight="1"/>
    <row r="54185" ht="20" customHeight="1"/>
    <row r="54186" ht="20" customHeight="1"/>
    <row r="54187" ht="20" customHeight="1"/>
    <row r="54188" ht="20" customHeight="1"/>
    <row r="54189" ht="20" customHeight="1"/>
    <row r="54190" ht="20" customHeight="1"/>
    <row r="54191" ht="20" customHeight="1"/>
    <row r="54192" ht="20" customHeight="1"/>
    <row r="54193" ht="20" customHeight="1"/>
    <row r="54194" ht="20" customHeight="1"/>
    <row r="54195" ht="20" customHeight="1"/>
    <row r="54196" ht="20" customHeight="1"/>
    <row r="54197" ht="20" customHeight="1"/>
    <row r="54198" ht="20" customHeight="1"/>
    <row r="54199" ht="20" customHeight="1"/>
    <row r="54200" ht="20" customHeight="1"/>
    <row r="54201" ht="20" customHeight="1"/>
    <row r="54202" ht="20" customHeight="1"/>
    <row r="54203" ht="20" customHeight="1"/>
    <row r="54204" ht="20" customHeight="1"/>
    <row r="54205" ht="20" customHeight="1"/>
    <row r="54206" ht="20" customHeight="1"/>
    <row r="54207" ht="20" customHeight="1"/>
    <row r="54208" ht="20" customHeight="1"/>
    <row r="54209" ht="20" customHeight="1"/>
    <row r="54210" ht="20" customHeight="1"/>
    <row r="54211" ht="20" customHeight="1"/>
    <row r="54212" ht="20" customHeight="1"/>
    <row r="54213" ht="20" customHeight="1"/>
    <row r="54214" ht="20" customHeight="1"/>
    <row r="54215" ht="20" customHeight="1"/>
    <row r="54216" ht="20" customHeight="1"/>
    <row r="54217" ht="20" customHeight="1"/>
    <row r="54218" ht="20" customHeight="1"/>
    <row r="54219" ht="20" customHeight="1"/>
    <row r="54220" ht="20" customHeight="1"/>
    <row r="54221" ht="20" customHeight="1"/>
    <row r="54222" ht="20" customHeight="1"/>
    <row r="54223" ht="20" customHeight="1"/>
    <row r="54224" ht="20" customHeight="1"/>
    <row r="54225" ht="20" customHeight="1"/>
    <row r="54226" ht="20" customHeight="1"/>
    <row r="54227" ht="20" customHeight="1"/>
    <row r="54228" ht="20" customHeight="1"/>
    <row r="54229" ht="20" customHeight="1"/>
    <row r="54230" ht="20" customHeight="1"/>
    <row r="54231" ht="20" customHeight="1"/>
    <row r="54232" ht="20" customHeight="1"/>
    <row r="54233" ht="20" customHeight="1"/>
    <row r="54234" ht="20" customHeight="1"/>
    <row r="54235" ht="20" customHeight="1"/>
    <row r="54236" ht="20" customHeight="1"/>
    <row r="54237" ht="20" customHeight="1"/>
    <row r="54238" ht="20" customHeight="1"/>
    <row r="54239" ht="20" customHeight="1"/>
    <row r="54240" ht="20" customHeight="1"/>
    <row r="54241" ht="20" customHeight="1"/>
    <row r="54242" ht="20" customHeight="1"/>
    <row r="54243" ht="20" customHeight="1"/>
    <row r="54244" ht="20" customHeight="1"/>
    <row r="54245" ht="20" customHeight="1"/>
    <row r="54246" ht="20" customHeight="1"/>
    <row r="54247" ht="20" customHeight="1"/>
    <row r="54248" ht="20" customHeight="1"/>
    <row r="54249" ht="20" customHeight="1"/>
    <row r="54250" ht="20" customHeight="1"/>
    <row r="54251" ht="20" customHeight="1"/>
    <row r="54252" ht="20" customHeight="1"/>
    <row r="54253" ht="20" customHeight="1"/>
    <row r="54254" ht="20" customHeight="1"/>
    <row r="54255" ht="20" customHeight="1"/>
    <row r="54256" ht="20" customHeight="1"/>
    <row r="54257" ht="20" customHeight="1"/>
    <row r="54258" ht="20" customHeight="1"/>
    <row r="54259" ht="20" customHeight="1"/>
    <row r="54260" ht="20" customHeight="1"/>
    <row r="54261" ht="20" customHeight="1"/>
    <row r="54262" ht="20" customHeight="1"/>
    <row r="54263" ht="20" customHeight="1"/>
    <row r="54264" ht="20" customHeight="1"/>
    <row r="54265" ht="20" customHeight="1"/>
    <row r="54266" ht="20" customHeight="1"/>
    <row r="54267" ht="20" customHeight="1"/>
    <row r="54268" ht="20" customHeight="1"/>
    <row r="54269" ht="20" customHeight="1"/>
    <row r="54270" ht="20" customHeight="1"/>
    <row r="54271" ht="20" customHeight="1"/>
    <row r="54272" ht="20" customHeight="1"/>
    <row r="54273" ht="20" customHeight="1"/>
    <row r="54274" ht="20" customHeight="1"/>
    <row r="54275" ht="20" customHeight="1"/>
    <row r="54276" ht="20" customHeight="1"/>
    <row r="54277" ht="20" customHeight="1"/>
    <row r="54278" ht="20" customHeight="1"/>
    <row r="54279" ht="20" customHeight="1"/>
    <row r="54280" ht="20" customHeight="1"/>
    <row r="54281" ht="20" customHeight="1"/>
    <row r="54282" ht="20" customHeight="1"/>
    <row r="54283" ht="20" customHeight="1"/>
    <row r="54284" ht="20" customHeight="1"/>
    <row r="54285" ht="20" customHeight="1"/>
    <row r="54286" ht="20" customHeight="1"/>
    <row r="54287" ht="20" customHeight="1"/>
    <row r="54288" ht="20" customHeight="1"/>
    <row r="54289" ht="20" customHeight="1"/>
    <row r="54290" ht="20" customHeight="1"/>
    <row r="54291" ht="20" customHeight="1"/>
    <row r="54292" ht="20" customHeight="1"/>
    <row r="54293" ht="20" customHeight="1"/>
    <row r="54294" ht="20" customHeight="1"/>
    <row r="54295" ht="20" customHeight="1"/>
    <row r="54296" ht="20" customHeight="1"/>
    <row r="54297" ht="20" customHeight="1"/>
    <row r="54298" ht="20" customHeight="1"/>
    <row r="54299" ht="20" customHeight="1"/>
    <row r="54300" ht="20" customHeight="1"/>
    <row r="54301" ht="20" customHeight="1"/>
    <row r="54302" ht="20" customHeight="1"/>
    <row r="54303" ht="20" customHeight="1"/>
    <row r="54304" ht="20" customHeight="1"/>
    <row r="54305" ht="20" customHeight="1"/>
    <row r="54306" ht="20" customHeight="1"/>
    <row r="54307" ht="20" customHeight="1"/>
    <row r="54308" ht="20" customHeight="1"/>
    <row r="54309" ht="20" customHeight="1"/>
    <row r="54310" ht="20" customHeight="1"/>
    <row r="54311" ht="20" customHeight="1"/>
    <row r="54312" ht="20" customHeight="1"/>
    <row r="54313" ht="20" customHeight="1"/>
    <row r="54314" ht="20" customHeight="1"/>
    <row r="54315" ht="20" customHeight="1"/>
    <row r="54316" ht="20" customHeight="1"/>
    <row r="54317" ht="20" customHeight="1"/>
    <row r="54318" ht="20" customHeight="1"/>
    <row r="54319" ht="20" customHeight="1"/>
    <row r="54320" ht="20" customHeight="1"/>
    <row r="54321" ht="20" customHeight="1"/>
    <row r="54322" ht="20" customHeight="1"/>
    <row r="54323" ht="20" customHeight="1"/>
    <row r="54324" ht="20" customHeight="1"/>
    <row r="54325" ht="20" customHeight="1"/>
    <row r="54326" ht="20" customHeight="1"/>
    <row r="54327" ht="20" customHeight="1"/>
    <row r="54328" ht="20" customHeight="1"/>
    <row r="54329" ht="20" customHeight="1"/>
    <row r="54330" ht="20" customHeight="1"/>
    <row r="54331" ht="20" customHeight="1"/>
    <row r="54332" ht="20" customHeight="1"/>
    <row r="54333" ht="20" customHeight="1"/>
    <row r="54334" ht="20" customHeight="1"/>
    <row r="54335" ht="20" customHeight="1"/>
    <row r="54336" ht="20" customHeight="1"/>
    <row r="54337" ht="20" customHeight="1"/>
    <row r="54338" ht="20" customHeight="1"/>
    <row r="54339" ht="20" customHeight="1"/>
    <row r="54340" ht="20" customHeight="1"/>
    <row r="54341" ht="20" customHeight="1"/>
    <row r="54342" ht="20" customHeight="1"/>
    <row r="54343" ht="20" customHeight="1"/>
    <row r="54344" ht="20" customHeight="1"/>
    <row r="54345" ht="20" customHeight="1"/>
    <row r="54346" ht="20" customHeight="1"/>
    <row r="54347" ht="20" customHeight="1"/>
    <row r="54348" ht="20" customHeight="1"/>
    <row r="54349" ht="20" customHeight="1"/>
    <row r="54350" ht="20" customHeight="1"/>
    <row r="54351" ht="20" customHeight="1"/>
    <row r="54352" ht="20" customHeight="1"/>
    <row r="54353" ht="20" customHeight="1"/>
    <row r="54354" ht="20" customHeight="1"/>
    <row r="54355" ht="20" customHeight="1"/>
    <row r="54356" ht="20" customHeight="1"/>
    <row r="54357" ht="20" customHeight="1"/>
    <row r="54358" ht="20" customHeight="1"/>
    <row r="54359" ht="20" customHeight="1"/>
    <row r="54360" ht="20" customHeight="1"/>
    <row r="54361" ht="20" customHeight="1"/>
    <row r="54362" ht="20" customHeight="1"/>
    <row r="54363" ht="20" customHeight="1"/>
    <row r="54364" ht="20" customHeight="1"/>
    <row r="54365" ht="20" customHeight="1"/>
    <row r="54366" ht="20" customHeight="1"/>
    <row r="54367" ht="20" customHeight="1"/>
    <row r="54368" ht="20" customHeight="1"/>
    <row r="54369" ht="20" customHeight="1"/>
    <row r="54370" ht="20" customHeight="1"/>
    <row r="54371" ht="20" customHeight="1"/>
    <row r="54372" ht="20" customHeight="1"/>
    <row r="54373" ht="20" customHeight="1"/>
    <row r="54374" ht="20" customHeight="1"/>
    <row r="54375" ht="20" customHeight="1"/>
    <row r="54376" ht="20" customHeight="1"/>
    <row r="54377" ht="20" customHeight="1"/>
    <row r="54378" ht="20" customHeight="1"/>
    <row r="54379" ht="20" customHeight="1"/>
    <row r="54380" ht="20" customHeight="1"/>
    <row r="54381" ht="20" customHeight="1"/>
    <row r="54382" ht="20" customHeight="1"/>
    <row r="54383" ht="20" customHeight="1"/>
    <row r="54384" ht="20" customHeight="1"/>
    <row r="54385" ht="20" customHeight="1"/>
    <row r="54386" ht="20" customHeight="1"/>
    <row r="54387" ht="20" customHeight="1"/>
    <row r="54388" ht="20" customHeight="1"/>
    <row r="54389" ht="20" customHeight="1"/>
    <row r="54390" ht="20" customHeight="1"/>
    <row r="54391" ht="20" customHeight="1"/>
    <row r="54392" ht="20" customHeight="1"/>
    <row r="54393" ht="20" customHeight="1"/>
    <row r="54394" ht="20" customHeight="1"/>
    <row r="54395" ht="20" customHeight="1"/>
    <row r="54396" ht="20" customHeight="1"/>
    <row r="54397" ht="20" customHeight="1"/>
    <row r="54398" ht="20" customHeight="1"/>
    <row r="54399" ht="20" customHeight="1"/>
    <row r="54400" ht="20" customHeight="1"/>
    <row r="54401" ht="20" customHeight="1"/>
    <row r="54402" ht="20" customHeight="1"/>
    <row r="54403" ht="20" customHeight="1"/>
    <row r="54404" ht="20" customHeight="1"/>
    <row r="54405" ht="20" customHeight="1"/>
    <row r="54406" ht="20" customHeight="1"/>
    <row r="54407" ht="20" customHeight="1"/>
    <row r="54408" ht="20" customHeight="1"/>
    <row r="54409" ht="20" customHeight="1"/>
    <row r="54410" ht="20" customHeight="1"/>
    <row r="54411" ht="20" customHeight="1"/>
    <row r="54412" ht="20" customHeight="1"/>
    <row r="54413" ht="20" customHeight="1"/>
    <row r="54414" ht="20" customHeight="1"/>
    <row r="54415" ht="20" customHeight="1"/>
    <row r="54416" ht="20" customHeight="1"/>
    <row r="54417" ht="20" customHeight="1"/>
    <row r="54418" ht="20" customHeight="1"/>
    <row r="54419" ht="20" customHeight="1"/>
    <row r="54420" ht="20" customHeight="1"/>
    <row r="54421" ht="20" customHeight="1"/>
    <row r="54422" ht="20" customHeight="1"/>
    <row r="54423" ht="20" customHeight="1"/>
    <row r="54424" ht="20" customHeight="1"/>
    <row r="54425" ht="20" customHeight="1"/>
    <row r="54426" ht="20" customHeight="1"/>
    <row r="54427" ht="20" customHeight="1"/>
    <row r="54428" ht="20" customHeight="1"/>
    <row r="54429" ht="20" customHeight="1"/>
    <row r="54430" ht="20" customHeight="1"/>
    <row r="54431" ht="20" customHeight="1"/>
    <row r="54432" ht="20" customHeight="1"/>
    <row r="54433" ht="20" customHeight="1"/>
    <row r="54434" ht="20" customHeight="1"/>
    <row r="54435" ht="20" customHeight="1"/>
    <row r="54436" ht="20" customHeight="1"/>
    <row r="54437" ht="20" customHeight="1"/>
    <row r="54438" ht="20" customHeight="1"/>
    <row r="54439" ht="20" customHeight="1"/>
    <row r="54440" ht="20" customHeight="1"/>
    <row r="54441" ht="20" customHeight="1"/>
    <row r="54442" ht="20" customHeight="1"/>
    <row r="54443" ht="20" customHeight="1"/>
    <row r="54444" ht="20" customHeight="1"/>
    <row r="54445" ht="20" customHeight="1"/>
    <row r="54446" ht="20" customHeight="1"/>
    <row r="54447" ht="20" customHeight="1"/>
    <row r="54448" ht="20" customHeight="1"/>
    <row r="54449" ht="20" customHeight="1"/>
    <row r="54450" ht="20" customHeight="1"/>
    <row r="54451" ht="20" customHeight="1"/>
    <row r="54452" ht="20" customHeight="1"/>
    <row r="54453" ht="20" customHeight="1"/>
    <row r="54454" ht="20" customHeight="1"/>
    <row r="54455" ht="20" customHeight="1"/>
    <row r="54456" ht="20" customHeight="1"/>
    <row r="54457" ht="20" customHeight="1"/>
    <row r="54458" ht="20" customHeight="1"/>
    <row r="54459" ht="20" customHeight="1"/>
    <row r="54460" ht="20" customHeight="1"/>
    <row r="54461" ht="20" customHeight="1"/>
    <row r="54462" ht="20" customHeight="1"/>
    <row r="54463" ht="20" customHeight="1"/>
    <row r="54464" ht="20" customHeight="1"/>
    <row r="54465" ht="20" customHeight="1"/>
    <row r="54466" ht="20" customHeight="1"/>
    <row r="54467" ht="20" customHeight="1"/>
    <row r="54468" ht="20" customHeight="1"/>
    <row r="54469" ht="20" customHeight="1"/>
    <row r="54470" ht="20" customHeight="1"/>
    <row r="54471" ht="20" customHeight="1"/>
    <row r="54472" ht="20" customHeight="1"/>
    <row r="54473" ht="20" customHeight="1"/>
    <row r="54474" ht="20" customHeight="1"/>
    <row r="54475" ht="20" customHeight="1"/>
    <row r="54476" ht="20" customHeight="1"/>
    <row r="54477" ht="20" customHeight="1"/>
    <row r="54478" ht="20" customHeight="1"/>
    <row r="54479" ht="20" customHeight="1"/>
    <row r="54480" ht="20" customHeight="1"/>
    <row r="54481" ht="20" customHeight="1"/>
    <row r="54482" ht="20" customHeight="1"/>
    <row r="54483" ht="20" customHeight="1"/>
    <row r="54484" ht="20" customHeight="1"/>
    <row r="54485" ht="20" customHeight="1"/>
    <row r="54486" ht="20" customHeight="1"/>
    <row r="54487" ht="20" customHeight="1"/>
    <row r="54488" ht="20" customHeight="1"/>
    <row r="54489" ht="20" customHeight="1"/>
    <row r="54490" ht="20" customHeight="1"/>
    <row r="54491" ht="20" customHeight="1"/>
    <row r="54492" ht="20" customHeight="1"/>
    <row r="54493" ht="20" customHeight="1"/>
    <row r="54494" ht="20" customHeight="1"/>
    <row r="54495" ht="20" customHeight="1"/>
    <row r="54496" ht="20" customHeight="1"/>
    <row r="54497" ht="20" customHeight="1"/>
    <row r="54498" ht="20" customHeight="1"/>
    <row r="54499" ht="20" customHeight="1"/>
    <row r="54500" ht="20" customHeight="1"/>
    <row r="54501" ht="20" customHeight="1"/>
    <row r="54502" ht="20" customHeight="1"/>
    <row r="54503" ht="20" customHeight="1"/>
    <row r="54504" ht="20" customHeight="1"/>
    <row r="54505" ht="20" customHeight="1"/>
    <row r="54506" ht="20" customHeight="1"/>
    <row r="54507" ht="20" customHeight="1"/>
    <row r="54508" ht="20" customHeight="1"/>
    <row r="54509" ht="20" customHeight="1"/>
    <row r="54510" ht="20" customHeight="1"/>
    <row r="54511" ht="20" customHeight="1"/>
    <row r="54512" ht="20" customHeight="1"/>
    <row r="54513" ht="20" customHeight="1"/>
    <row r="54514" ht="20" customHeight="1"/>
    <row r="54515" ht="20" customHeight="1"/>
    <row r="54516" ht="20" customHeight="1"/>
    <row r="54517" ht="20" customHeight="1"/>
    <row r="54518" ht="20" customHeight="1"/>
    <row r="54519" ht="20" customHeight="1"/>
    <row r="54520" ht="20" customHeight="1"/>
    <row r="54521" ht="20" customHeight="1"/>
    <row r="54522" ht="20" customHeight="1"/>
    <row r="54523" ht="20" customHeight="1"/>
    <row r="54524" ht="20" customHeight="1"/>
    <row r="54525" ht="20" customHeight="1"/>
    <row r="54526" ht="20" customHeight="1"/>
    <row r="54527" ht="20" customHeight="1"/>
    <row r="54528" ht="20" customHeight="1"/>
    <row r="54529" ht="20" customHeight="1"/>
    <row r="54530" ht="20" customHeight="1"/>
    <row r="54531" ht="20" customHeight="1"/>
    <row r="54532" ht="20" customHeight="1"/>
    <row r="54533" ht="20" customHeight="1"/>
    <row r="54534" ht="20" customHeight="1"/>
    <row r="54535" ht="20" customHeight="1"/>
    <row r="54536" ht="20" customHeight="1"/>
    <row r="54537" ht="20" customHeight="1"/>
    <row r="54538" ht="20" customHeight="1"/>
    <row r="54539" ht="20" customHeight="1"/>
    <row r="54540" ht="20" customHeight="1"/>
    <row r="54541" ht="20" customHeight="1"/>
    <row r="54542" ht="20" customHeight="1"/>
    <row r="54543" ht="20" customHeight="1"/>
    <row r="54544" ht="20" customHeight="1"/>
    <row r="54545" ht="20" customHeight="1"/>
    <row r="54546" ht="20" customHeight="1"/>
    <row r="54547" ht="20" customHeight="1"/>
    <row r="54548" ht="20" customHeight="1"/>
    <row r="54549" ht="20" customHeight="1"/>
    <row r="54550" ht="20" customHeight="1"/>
    <row r="54551" ht="20" customHeight="1"/>
    <row r="54552" ht="20" customHeight="1"/>
    <row r="54553" ht="20" customHeight="1"/>
    <row r="54554" ht="20" customHeight="1"/>
    <row r="54555" ht="20" customHeight="1"/>
    <row r="54556" ht="20" customHeight="1"/>
    <row r="54557" ht="20" customHeight="1"/>
    <row r="54558" ht="20" customHeight="1"/>
    <row r="54559" ht="20" customHeight="1"/>
    <row r="54560" ht="20" customHeight="1"/>
    <row r="54561" ht="20" customHeight="1"/>
    <row r="54562" ht="20" customHeight="1"/>
    <row r="54563" ht="20" customHeight="1"/>
    <row r="54564" ht="20" customHeight="1"/>
    <row r="54565" ht="20" customHeight="1"/>
    <row r="54566" ht="20" customHeight="1"/>
    <row r="54567" ht="20" customHeight="1"/>
    <row r="54568" ht="20" customHeight="1"/>
    <row r="54569" ht="20" customHeight="1"/>
    <row r="54570" ht="20" customHeight="1"/>
    <row r="54571" ht="20" customHeight="1"/>
    <row r="54572" ht="20" customHeight="1"/>
    <row r="54573" ht="20" customHeight="1"/>
    <row r="54574" ht="20" customHeight="1"/>
    <row r="54575" ht="20" customHeight="1"/>
    <row r="54576" ht="20" customHeight="1"/>
    <row r="54577" ht="20" customHeight="1"/>
    <row r="54578" ht="20" customHeight="1"/>
    <row r="54579" ht="20" customHeight="1"/>
    <row r="54580" ht="20" customHeight="1"/>
    <row r="54581" ht="20" customHeight="1"/>
    <row r="54582" ht="20" customHeight="1"/>
    <row r="54583" ht="20" customHeight="1"/>
    <row r="54584" ht="20" customHeight="1"/>
    <row r="54585" ht="20" customHeight="1"/>
    <row r="54586" ht="20" customHeight="1"/>
    <row r="54587" ht="20" customHeight="1"/>
    <row r="54588" ht="20" customHeight="1"/>
    <row r="54589" ht="20" customHeight="1"/>
    <row r="54590" ht="20" customHeight="1"/>
    <row r="54591" ht="20" customHeight="1"/>
    <row r="54592" ht="20" customHeight="1"/>
    <row r="54593" ht="20" customHeight="1"/>
    <row r="54594" ht="20" customHeight="1"/>
    <row r="54595" ht="20" customHeight="1"/>
    <row r="54596" ht="20" customHeight="1"/>
    <row r="54597" ht="20" customHeight="1"/>
    <row r="54598" ht="20" customHeight="1"/>
    <row r="54599" ht="20" customHeight="1"/>
    <row r="54600" ht="20" customHeight="1"/>
    <row r="54601" ht="20" customHeight="1"/>
    <row r="54602" ht="20" customHeight="1"/>
    <row r="54603" ht="20" customHeight="1"/>
    <row r="54604" ht="20" customHeight="1"/>
    <row r="54605" ht="20" customHeight="1"/>
    <row r="54606" ht="20" customHeight="1"/>
    <row r="54607" ht="20" customHeight="1"/>
    <row r="54608" ht="20" customHeight="1"/>
    <row r="54609" ht="20" customHeight="1"/>
    <row r="54610" ht="20" customHeight="1"/>
    <row r="54611" ht="20" customHeight="1"/>
    <row r="54612" ht="20" customHeight="1"/>
    <row r="54613" ht="20" customHeight="1"/>
    <row r="54614" ht="20" customHeight="1"/>
    <row r="54615" ht="20" customHeight="1"/>
    <row r="54616" ht="20" customHeight="1"/>
    <row r="54617" ht="20" customHeight="1"/>
    <row r="54618" ht="20" customHeight="1"/>
    <row r="54619" ht="20" customHeight="1"/>
    <row r="54620" ht="20" customHeight="1"/>
    <row r="54621" ht="20" customHeight="1"/>
    <row r="54622" ht="20" customHeight="1"/>
    <row r="54623" ht="20" customHeight="1"/>
    <row r="54624" ht="20" customHeight="1"/>
    <row r="54625" ht="20" customHeight="1"/>
    <row r="54626" ht="20" customHeight="1"/>
    <row r="54627" ht="20" customHeight="1"/>
    <row r="54628" ht="20" customHeight="1"/>
    <row r="54629" ht="20" customHeight="1"/>
    <row r="54630" ht="20" customHeight="1"/>
    <row r="54631" ht="20" customHeight="1"/>
    <row r="54632" ht="20" customHeight="1"/>
    <row r="54633" ht="20" customHeight="1"/>
    <row r="54634" ht="20" customHeight="1"/>
    <row r="54635" ht="20" customHeight="1"/>
    <row r="54636" ht="20" customHeight="1"/>
    <row r="54637" ht="20" customHeight="1"/>
    <row r="54638" ht="20" customHeight="1"/>
    <row r="54639" ht="20" customHeight="1"/>
    <row r="54640" ht="20" customHeight="1"/>
    <row r="54641" ht="20" customHeight="1"/>
    <row r="54642" ht="20" customHeight="1"/>
    <row r="54643" ht="20" customHeight="1"/>
    <row r="54644" ht="20" customHeight="1"/>
    <row r="54645" ht="20" customHeight="1"/>
    <row r="54646" ht="20" customHeight="1"/>
    <row r="54647" ht="20" customHeight="1"/>
    <row r="54648" ht="20" customHeight="1"/>
    <row r="54649" ht="20" customHeight="1"/>
    <row r="54650" ht="20" customHeight="1"/>
    <row r="54651" ht="20" customHeight="1"/>
    <row r="54652" ht="20" customHeight="1"/>
    <row r="54653" ht="20" customHeight="1"/>
    <row r="54654" ht="20" customHeight="1"/>
    <row r="54655" ht="20" customHeight="1"/>
    <row r="54656" ht="20" customHeight="1"/>
    <row r="54657" ht="20" customHeight="1"/>
    <row r="54658" ht="20" customHeight="1"/>
    <row r="54659" ht="20" customHeight="1"/>
    <row r="54660" ht="20" customHeight="1"/>
    <row r="54661" ht="20" customHeight="1"/>
    <row r="54662" ht="20" customHeight="1"/>
    <row r="54663" ht="20" customHeight="1"/>
    <row r="54664" ht="20" customHeight="1"/>
    <row r="54665" ht="20" customHeight="1"/>
    <row r="54666" ht="20" customHeight="1"/>
    <row r="54667" ht="20" customHeight="1"/>
    <row r="54668" ht="20" customHeight="1"/>
    <row r="54669" ht="20" customHeight="1"/>
    <row r="54670" ht="20" customHeight="1"/>
    <row r="54671" ht="20" customHeight="1"/>
    <row r="54672" ht="20" customHeight="1"/>
    <row r="54673" ht="20" customHeight="1"/>
    <row r="54674" ht="20" customHeight="1"/>
    <row r="54675" ht="20" customHeight="1"/>
    <row r="54676" ht="20" customHeight="1"/>
    <row r="54677" ht="20" customHeight="1"/>
    <row r="54678" ht="20" customHeight="1"/>
    <row r="54679" ht="20" customHeight="1"/>
    <row r="54680" ht="20" customHeight="1"/>
    <row r="54681" ht="20" customHeight="1"/>
    <row r="54682" ht="20" customHeight="1"/>
    <row r="54683" ht="20" customHeight="1"/>
    <row r="54684" ht="20" customHeight="1"/>
    <row r="54685" ht="20" customHeight="1"/>
    <row r="54686" ht="20" customHeight="1"/>
    <row r="54687" ht="20" customHeight="1"/>
    <row r="54688" ht="20" customHeight="1"/>
    <row r="54689" ht="20" customHeight="1"/>
    <row r="54690" ht="20" customHeight="1"/>
    <row r="54691" ht="20" customHeight="1"/>
    <row r="54692" ht="20" customHeight="1"/>
    <row r="54693" ht="20" customHeight="1"/>
    <row r="54694" ht="20" customHeight="1"/>
    <row r="54695" ht="20" customHeight="1"/>
    <row r="54696" ht="20" customHeight="1"/>
    <row r="54697" ht="20" customHeight="1"/>
    <row r="54698" ht="20" customHeight="1"/>
    <row r="54699" ht="20" customHeight="1"/>
    <row r="54700" ht="20" customHeight="1"/>
    <row r="54701" ht="20" customHeight="1"/>
    <row r="54702" ht="20" customHeight="1"/>
    <row r="54703" ht="20" customHeight="1"/>
    <row r="54704" ht="20" customHeight="1"/>
    <row r="54705" ht="20" customHeight="1"/>
    <row r="54706" ht="20" customHeight="1"/>
    <row r="54707" ht="20" customHeight="1"/>
    <row r="54708" ht="20" customHeight="1"/>
    <row r="54709" ht="20" customHeight="1"/>
    <row r="54710" ht="20" customHeight="1"/>
    <row r="54711" ht="20" customHeight="1"/>
    <row r="54712" ht="20" customHeight="1"/>
    <row r="54713" ht="20" customHeight="1"/>
    <row r="54714" ht="20" customHeight="1"/>
    <row r="54715" ht="20" customHeight="1"/>
    <row r="54716" ht="20" customHeight="1"/>
    <row r="54717" ht="20" customHeight="1"/>
    <row r="54718" ht="20" customHeight="1"/>
    <row r="54719" ht="20" customHeight="1"/>
    <row r="54720" ht="20" customHeight="1"/>
    <row r="54721" ht="20" customHeight="1"/>
    <row r="54722" ht="20" customHeight="1"/>
    <row r="54723" ht="20" customHeight="1"/>
    <row r="54724" ht="20" customHeight="1"/>
    <row r="54725" ht="20" customHeight="1"/>
    <row r="54726" ht="20" customHeight="1"/>
    <row r="54727" ht="20" customHeight="1"/>
    <row r="54728" ht="20" customHeight="1"/>
    <row r="54729" ht="20" customHeight="1"/>
    <row r="54730" ht="20" customHeight="1"/>
    <row r="54731" ht="20" customHeight="1"/>
    <row r="54732" ht="20" customHeight="1"/>
    <row r="54733" ht="20" customHeight="1"/>
    <row r="54734" ht="20" customHeight="1"/>
    <row r="54735" ht="20" customHeight="1"/>
    <row r="54736" ht="20" customHeight="1"/>
    <row r="54737" ht="20" customHeight="1"/>
    <row r="54738" ht="20" customHeight="1"/>
    <row r="54739" ht="20" customHeight="1"/>
    <row r="54740" ht="20" customHeight="1"/>
    <row r="54741" ht="20" customHeight="1"/>
    <row r="54742" ht="20" customHeight="1"/>
    <row r="54743" ht="20" customHeight="1"/>
    <row r="54744" ht="20" customHeight="1"/>
    <row r="54745" ht="20" customHeight="1"/>
    <row r="54746" ht="20" customHeight="1"/>
    <row r="54747" ht="20" customHeight="1"/>
    <row r="54748" ht="20" customHeight="1"/>
    <row r="54749" ht="20" customHeight="1"/>
    <row r="54750" ht="20" customHeight="1"/>
    <row r="54751" ht="20" customHeight="1"/>
    <row r="54752" ht="20" customHeight="1"/>
    <row r="54753" ht="20" customHeight="1"/>
    <row r="54754" ht="20" customHeight="1"/>
    <row r="54755" ht="20" customHeight="1"/>
    <row r="54756" ht="20" customHeight="1"/>
    <row r="54757" ht="20" customHeight="1"/>
    <row r="54758" ht="20" customHeight="1"/>
    <row r="54759" ht="20" customHeight="1"/>
    <row r="54760" ht="20" customHeight="1"/>
    <row r="54761" ht="20" customHeight="1"/>
    <row r="54762" ht="20" customHeight="1"/>
    <row r="54763" ht="20" customHeight="1"/>
    <row r="54764" ht="20" customHeight="1"/>
    <row r="54765" ht="20" customHeight="1"/>
    <row r="54766" ht="20" customHeight="1"/>
    <row r="54767" ht="20" customHeight="1"/>
    <row r="54768" ht="20" customHeight="1"/>
    <row r="54769" ht="20" customHeight="1"/>
    <row r="54770" ht="20" customHeight="1"/>
    <row r="54771" ht="20" customHeight="1"/>
    <row r="54772" ht="20" customHeight="1"/>
    <row r="54773" ht="20" customHeight="1"/>
    <row r="54774" ht="20" customHeight="1"/>
    <row r="54775" ht="20" customHeight="1"/>
    <row r="54776" ht="20" customHeight="1"/>
    <row r="54777" ht="20" customHeight="1"/>
    <row r="54778" ht="20" customHeight="1"/>
    <row r="54779" ht="20" customHeight="1"/>
    <row r="54780" ht="20" customHeight="1"/>
    <row r="54781" ht="20" customHeight="1"/>
    <row r="54782" ht="20" customHeight="1"/>
    <row r="54783" ht="20" customHeight="1"/>
    <row r="54784" ht="20" customHeight="1"/>
    <row r="54785" ht="20" customHeight="1"/>
    <row r="54786" ht="20" customHeight="1"/>
    <row r="54787" ht="20" customHeight="1"/>
    <row r="54788" ht="20" customHeight="1"/>
    <row r="54789" ht="20" customHeight="1"/>
    <row r="54790" ht="20" customHeight="1"/>
    <row r="54791" ht="20" customHeight="1"/>
    <row r="54792" ht="20" customHeight="1"/>
    <row r="54793" ht="20" customHeight="1"/>
    <row r="54794" ht="20" customHeight="1"/>
    <row r="54795" ht="20" customHeight="1"/>
    <row r="54796" ht="20" customHeight="1"/>
    <row r="54797" ht="20" customHeight="1"/>
    <row r="54798" ht="20" customHeight="1"/>
    <row r="54799" ht="20" customHeight="1"/>
    <row r="54800" ht="20" customHeight="1"/>
    <row r="54801" ht="20" customHeight="1"/>
    <row r="54802" ht="20" customHeight="1"/>
    <row r="54803" ht="20" customHeight="1"/>
    <row r="54804" ht="20" customHeight="1"/>
    <row r="54805" ht="20" customHeight="1"/>
    <row r="54806" ht="20" customHeight="1"/>
    <row r="54807" ht="20" customHeight="1"/>
    <row r="54808" ht="20" customHeight="1"/>
    <row r="54809" ht="20" customHeight="1"/>
    <row r="54810" ht="20" customHeight="1"/>
    <row r="54811" ht="20" customHeight="1"/>
    <row r="54812" ht="20" customHeight="1"/>
    <row r="54813" ht="20" customHeight="1"/>
    <row r="54814" ht="20" customHeight="1"/>
    <row r="54815" ht="20" customHeight="1"/>
    <row r="54816" ht="20" customHeight="1"/>
    <row r="54817" ht="20" customHeight="1"/>
    <row r="54818" ht="20" customHeight="1"/>
    <row r="54819" ht="20" customHeight="1"/>
    <row r="54820" ht="20" customHeight="1"/>
    <row r="54821" ht="20" customHeight="1"/>
    <row r="54822" ht="20" customHeight="1"/>
    <row r="54823" ht="20" customHeight="1"/>
    <row r="54824" ht="20" customHeight="1"/>
    <row r="54825" ht="20" customHeight="1"/>
    <row r="54826" ht="20" customHeight="1"/>
    <row r="54827" ht="20" customHeight="1"/>
    <row r="54828" ht="20" customHeight="1"/>
    <row r="54829" ht="20" customHeight="1"/>
    <row r="54830" ht="20" customHeight="1"/>
    <row r="54831" ht="20" customHeight="1"/>
    <row r="54832" ht="20" customHeight="1"/>
    <row r="54833" ht="20" customHeight="1"/>
    <row r="54834" ht="20" customHeight="1"/>
    <row r="54835" ht="20" customHeight="1"/>
    <row r="54836" ht="20" customHeight="1"/>
    <row r="54837" ht="20" customHeight="1"/>
    <row r="54838" ht="20" customHeight="1"/>
    <row r="54839" ht="20" customHeight="1"/>
    <row r="54840" ht="20" customHeight="1"/>
    <row r="54841" ht="20" customHeight="1"/>
    <row r="54842" ht="20" customHeight="1"/>
    <row r="54843" ht="20" customHeight="1"/>
    <row r="54844" ht="20" customHeight="1"/>
    <row r="54845" ht="20" customHeight="1"/>
    <row r="54846" ht="20" customHeight="1"/>
    <row r="54847" ht="20" customHeight="1"/>
    <row r="54848" ht="20" customHeight="1"/>
    <row r="54849" ht="20" customHeight="1"/>
    <row r="54850" ht="20" customHeight="1"/>
    <row r="54851" ht="20" customHeight="1"/>
    <row r="54852" ht="20" customHeight="1"/>
    <row r="54853" ht="20" customHeight="1"/>
    <row r="54854" ht="20" customHeight="1"/>
    <row r="54855" ht="20" customHeight="1"/>
    <row r="54856" ht="20" customHeight="1"/>
    <row r="54857" ht="20" customHeight="1"/>
    <row r="54858" ht="20" customHeight="1"/>
    <row r="54859" ht="20" customHeight="1"/>
    <row r="54860" ht="20" customHeight="1"/>
    <row r="54861" ht="20" customHeight="1"/>
    <row r="54862" ht="20" customHeight="1"/>
    <row r="54863" ht="20" customHeight="1"/>
    <row r="54864" ht="20" customHeight="1"/>
    <row r="54865" ht="20" customHeight="1"/>
    <row r="54866" ht="20" customHeight="1"/>
    <row r="54867" ht="20" customHeight="1"/>
    <row r="54868" ht="20" customHeight="1"/>
    <row r="54869" ht="20" customHeight="1"/>
    <row r="54870" ht="20" customHeight="1"/>
    <row r="54871" ht="20" customHeight="1"/>
    <row r="54872" ht="20" customHeight="1"/>
    <row r="54873" ht="20" customHeight="1"/>
    <row r="54874" ht="20" customHeight="1"/>
    <row r="54875" ht="20" customHeight="1"/>
    <row r="54876" ht="20" customHeight="1"/>
    <row r="54877" ht="20" customHeight="1"/>
    <row r="54878" ht="20" customHeight="1"/>
    <row r="54879" ht="20" customHeight="1"/>
    <row r="54880" ht="20" customHeight="1"/>
    <row r="54881" ht="20" customHeight="1"/>
    <row r="54882" ht="20" customHeight="1"/>
    <row r="54883" ht="20" customHeight="1"/>
    <row r="54884" ht="20" customHeight="1"/>
    <row r="54885" ht="20" customHeight="1"/>
    <row r="54886" ht="20" customHeight="1"/>
    <row r="54887" ht="20" customHeight="1"/>
    <row r="54888" ht="20" customHeight="1"/>
    <row r="54889" ht="20" customHeight="1"/>
    <row r="54890" ht="20" customHeight="1"/>
    <row r="54891" ht="20" customHeight="1"/>
    <row r="54892" ht="20" customHeight="1"/>
    <row r="54893" ht="20" customHeight="1"/>
    <row r="54894" ht="20" customHeight="1"/>
    <row r="54895" ht="20" customHeight="1"/>
    <row r="54896" ht="20" customHeight="1"/>
    <row r="54897" ht="20" customHeight="1"/>
    <row r="54898" ht="20" customHeight="1"/>
    <row r="54899" ht="20" customHeight="1"/>
    <row r="54900" ht="20" customHeight="1"/>
    <row r="54901" ht="20" customHeight="1"/>
    <row r="54902" ht="20" customHeight="1"/>
    <row r="54903" ht="20" customHeight="1"/>
    <row r="54904" ht="20" customHeight="1"/>
    <row r="54905" ht="20" customHeight="1"/>
    <row r="54906" ht="20" customHeight="1"/>
    <row r="54907" ht="20" customHeight="1"/>
    <row r="54908" ht="20" customHeight="1"/>
    <row r="54909" ht="20" customHeight="1"/>
    <row r="54910" ht="20" customHeight="1"/>
    <row r="54911" ht="20" customHeight="1"/>
    <row r="54912" ht="20" customHeight="1"/>
    <row r="54913" ht="20" customHeight="1"/>
    <row r="54914" ht="20" customHeight="1"/>
    <row r="54915" ht="20" customHeight="1"/>
    <row r="54916" ht="20" customHeight="1"/>
    <row r="54917" ht="20" customHeight="1"/>
    <row r="54918" ht="20" customHeight="1"/>
    <row r="54919" ht="20" customHeight="1"/>
    <row r="54920" ht="20" customHeight="1"/>
    <row r="54921" ht="20" customHeight="1"/>
    <row r="54922" ht="20" customHeight="1"/>
    <row r="54923" ht="20" customHeight="1"/>
    <row r="54924" ht="20" customHeight="1"/>
    <row r="54925" ht="20" customHeight="1"/>
    <row r="54926" ht="20" customHeight="1"/>
    <row r="54927" ht="20" customHeight="1"/>
    <row r="54928" ht="20" customHeight="1"/>
    <row r="54929" ht="20" customHeight="1"/>
    <row r="54930" ht="20" customHeight="1"/>
    <row r="54931" ht="20" customHeight="1"/>
    <row r="54932" ht="20" customHeight="1"/>
    <row r="54933" ht="20" customHeight="1"/>
    <row r="54934" ht="20" customHeight="1"/>
    <row r="54935" ht="20" customHeight="1"/>
    <row r="54936" ht="20" customHeight="1"/>
    <row r="54937" ht="20" customHeight="1"/>
    <row r="54938" ht="20" customHeight="1"/>
    <row r="54939" ht="20" customHeight="1"/>
    <row r="54940" ht="20" customHeight="1"/>
    <row r="54941" ht="20" customHeight="1"/>
    <row r="54942" ht="20" customHeight="1"/>
    <row r="54943" ht="20" customHeight="1"/>
    <row r="54944" ht="20" customHeight="1"/>
    <row r="54945" ht="20" customHeight="1"/>
    <row r="54946" ht="20" customHeight="1"/>
    <row r="54947" ht="20" customHeight="1"/>
    <row r="54948" ht="20" customHeight="1"/>
    <row r="54949" ht="20" customHeight="1"/>
    <row r="54950" ht="20" customHeight="1"/>
    <row r="54951" ht="20" customHeight="1"/>
    <row r="54952" ht="20" customHeight="1"/>
    <row r="54953" ht="20" customHeight="1"/>
    <row r="54954" ht="20" customHeight="1"/>
    <row r="54955" ht="20" customHeight="1"/>
    <row r="54956" ht="20" customHeight="1"/>
    <row r="54957" ht="20" customHeight="1"/>
    <row r="54958" ht="20" customHeight="1"/>
    <row r="54959" ht="20" customHeight="1"/>
    <row r="54960" ht="20" customHeight="1"/>
    <row r="54961" ht="20" customHeight="1"/>
    <row r="54962" ht="20" customHeight="1"/>
    <row r="54963" ht="20" customHeight="1"/>
    <row r="54964" ht="20" customHeight="1"/>
    <row r="54965" ht="20" customHeight="1"/>
    <row r="54966" ht="20" customHeight="1"/>
    <row r="54967" ht="20" customHeight="1"/>
    <row r="54968" ht="20" customHeight="1"/>
    <row r="54969" ht="20" customHeight="1"/>
    <row r="54970" ht="20" customHeight="1"/>
    <row r="54971" ht="20" customHeight="1"/>
    <row r="54972" ht="20" customHeight="1"/>
    <row r="54973" ht="20" customHeight="1"/>
    <row r="54974" ht="20" customHeight="1"/>
    <row r="54975" ht="20" customHeight="1"/>
    <row r="54976" ht="20" customHeight="1"/>
    <row r="54977" ht="20" customHeight="1"/>
    <row r="54978" ht="20" customHeight="1"/>
    <row r="54979" ht="20" customHeight="1"/>
    <row r="54980" ht="20" customHeight="1"/>
    <row r="54981" ht="20" customHeight="1"/>
    <row r="54982" ht="20" customHeight="1"/>
    <row r="54983" ht="20" customHeight="1"/>
    <row r="54984" ht="20" customHeight="1"/>
    <row r="54985" ht="20" customHeight="1"/>
    <row r="54986" ht="20" customHeight="1"/>
    <row r="54987" ht="20" customHeight="1"/>
    <row r="54988" ht="20" customHeight="1"/>
    <row r="54989" ht="20" customHeight="1"/>
    <row r="54990" ht="20" customHeight="1"/>
    <row r="54991" ht="20" customHeight="1"/>
    <row r="54992" ht="20" customHeight="1"/>
    <row r="54993" ht="20" customHeight="1"/>
    <row r="54994" ht="20" customHeight="1"/>
    <row r="54995" ht="20" customHeight="1"/>
    <row r="54996" ht="20" customHeight="1"/>
    <row r="54997" ht="20" customHeight="1"/>
    <row r="54998" ht="20" customHeight="1"/>
    <row r="54999" ht="20" customHeight="1"/>
    <row r="55000" ht="20" customHeight="1"/>
    <row r="55001" ht="20" customHeight="1"/>
    <row r="55002" ht="20" customHeight="1"/>
    <row r="55003" ht="20" customHeight="1"/>
    <row r="55004" ht="20" customHeight="1"/>
    <row r="55005" ht="20" customHeight="1"/>
    <row r="55006" ht="20" customHeight="1"/>
    <row r="55007" ht="20" customHeight="1"/>
    <row r="55008" ht="20" customHeight="1"/>
    <row r="55009" ht="20" customHeight="1"/>
    <row r="55010" ht="20" customHeight="1"/>
    <row r="55011" ht="20" customHeight="1"/>
    <row r="55012" ht="20" customHeight="1"/>
    <row r="55013" ht="20" customHeight="1"/>
    <row r="55014" ht="20" customHeight="1"/>
    <row r="55015" ht="20" customHeight="1"/>
    <row r="55016" ht="20" customHeight="1"/>
    <row r="55017" ht="20" customHeight="1"/>
    <row r="55018" ht="20" customHeight="1"/>
    <row r="55019" ht="20" customHeight="1"/>
    <row r="55020" ht="20" customHeight="1"/>
    <row r="55021" ht="20" customHeight="1"/>
    <row r="55022" ht="20" customHeight="1"/>
    <row r="55023" ht="20" customHeight="1"/>
    <row r="55024" ht="20" customHeight="1"/>
    <row r="55025" ht="20" customHeight="1"/>
    <row r="55026" ht="20" customHeight="1"/>
    <row r="55027" ht="20" customHeight="1"/>
    <row r="55028" ht="20" customHeight="1"/>
    <row r="55029" ht="20" customHeight="1"/>
    <row r="55030" ht="20" customHeight="1"/>
    <row r="55031" ht="20" customHeight="1"/>
    <row r="55032" ht="20" customHeight="1"/>
    <row r="55033" ht="20" customHeight="1"/>
    <row r="55034" ht="20" customHeight="1"/>
    <row r="55035" ht="20" customHeight="1"/>
    <row r="55036" ht="20" customHeight="1"/>
    <row r="55037" ht="20" customHeight="1"/>
    <row r="55038" ht="20" customHeight="1"/>
    <row r="55039" ht="20" customHeight="1"/>
    <row r="55040" ht="20" customHeight="1"/>
    <row r="55041" ht="20" customHeight="1"/>
    <row r="55042" ht="20" customHeight="1"/>
    <row r="55043" ht="20" customHeight="1"/>
    <row r="55044" ht="20" customHeight="1"/>
    <row r="55045" ht="20" customHeight="1"/>
    <row r="55046" ht="20" customHeight="1"/>
    <row r="55047" ht="20" customHeight="1"/>
    <row r="55048" ht="20" customHeight="1"/>
    <row r="55049" ht="20" customHeight="1"/>
    <row r="55050" ht="20" customHeight="1"/>
    <row r="55051" ht="20" customHeight="1"/>
    <row r="55052" ht="20" customHeight="1"/>
    <row r="55053" ht="20" customHeight="1"/>
    <row r="55054" ht="20" customHeight="1"/>
    <row r="55055" ht="20" customHeight="1"/>
    <row r="55056" ht="20" customHeight="1"/>
    <row r="55057" ht="20" customHeight="1"/>
    <row r="55058" ht="20" customHeight="1"/>
    <row r="55059" ht="20" customHeight="1"/>
    <row r="55060" ht="20" customHeight="1"/>
    <row r="55061" ht="20" customHeight="1"/>
    <row r="55062" ht="20" customHeight="1"/>
    <row r="55063" ht="20" customHeight="1"/>
    <row r="55064" ht="20" customHeight="1"/>
    <row r="55065" ht="20" customHeight="1"/>
    <row r="55066" ht="20" customHeight="1"/>
    <row r="55067" ht="20" customHeight="1"/>
    <row r="55068" ht="20" customHeight="1"/>
    <row r="55069" ht="20" customHeight="1"/>
    <row r="55070" ht="20" customHeight="1"/>
    <row r="55071" ht="20" customHeight="1"/>
    <row r="55072" ht="20" customHeight="1"/>
    <row r="55073" ht="20" customHeight="1"/>
    <row r="55074" ht="20" customHeight="1"/>
    <row r="55075" ht="20" customHeight="1"/>
    <row r="55076" ht="20" customHeight="1"/>
    <row r="55077" ht="20" customHeight="1"/>
    <row r="55078" ht="20" customHeight="1"/>
    <row r="55079" ht="20" customHeight="1"/>
    <row r="55080" ht="20" customHeight="1"/>
    <row r="55081" ht="20" customHeight="1"/>
    <row r="55082" ht="20" customHeight="1"/>
    <row r="55083" ht="20" customHeight="1"/>
    <row r="55084" ht="20" customHeight="1"/>
    <row r="55085" ht="20" customHeight="1"/>
    <row r="55086" ht="20" customHeight="1"/>
    <row r="55087" ht="20" customHeight="1"/>
    <row r="55088" ht="20" customHeight="1"/>
    <row r="55089" ht="20" customHeight="1"/>
    <row r="55090" ht="20" customHeight="1"/>
    <row r="55091" ht="20" customHeight="1"/>
    <row r="55092" ht="20" customHeight="1"/>
    <row r="55093" ht="20" customHeight="1"/>
    <row r="55094" ht="20" customHeight="1"/>
    <row r="55095" ht="20" customHeight="1"/>
    <row r="55096" ht="20" customHeight="1"/>
    <row r="55097" ht="20" customHeight="1"/>
    <row r="55098" ht="20" customHeight="1"/>
    <row r="55099" ht="20" customHeight="1"/>
    <row r="55100" ht="20" customHeight="1"/>
    <row r="55101" ht="20" customHeight="1"/>
    <row r="55102" ht="20" customHeight="1"/>
    <row r="55103" ht="20" customHeight="1"/>
    <row r="55104" ht="20" customHeight="1"/>
    <row r="55105" ht="20" customHeight="1"/>
    <row r="55106" ht="20" customHeight="1"/>
    <row r="55107" ht="20" customHeight="1"/>
    <row r="55108" ht="20" customHeight="1"/>
    <row r="55109" ht="20" customHeight="1"/>
    <row r="55110" ht="20" customHeight="1"/>
    <row r="55111" ht="20" customHeight="1"/>
    <row r="55112" ht="20" customHeight="1"/>
    <row r="55113" ht="20" customHeight="1"/>
    <row r="55114" ht="20" customHeight="1"/>
    <row r="55115" ht="20" customHeight="1"/>
    <row r="55116" ht="20" customHeight="1"/>
    <row r="55117" ht="20" customHeight="1"/>
    <row r="55118" ht="20" customHeight="1"/>
    <row r="55119" ht="20" customHeight="1"/>
    <row r="55120" ht="20" customHeight="1"/>
    <row r="55121" ht="20" customHeight="1"/>
    <row r="55122" ht="20" customHeight="1"/>
    <row r="55123" ht="20" customHeight="1"/>
    <row r="55124" ht="20" customHeight="1"/>
    <row r="55125" ht="20" customHeight="1"/>
    <row r="55126" ht="20" customHeight="1"/>
    <row r="55127" ht="20" customHeight="1"/>
    <row r="55128" ht="20" customHeight="1"/>
    <row r="55129" ht="20" customHeight="1"/>
    <row r="55130" ht="20" customHeight="1"/>
    <row r="55131" ht="20" customHeight="1"/>
    <row r="55132" ht="20" customHeight="1"/>
    <row r="55133" ht="20" customHeight="1"/>
    <row r="55134" ht="20" customHeight="1"/>
    <row r="55135" ht="20" customHeight="1"/>
    <row r="55136" ht="20" customHeight="1"/>
    <row r="55137" ht="20" customHeight="1"/>
    <row r="55138" ht="20" customHeight="1"/>
    <row r="55139" ht="20" customHeight="1"/>
    <row r="55140" ht="20" customHeight="1"/>
    <row r="55141" ht="20" customHeight="1"/>
    <row r="55142" ht="20" customHeight="1"/>
    <row r="55143" ht="20" customHeight="1"/>
    <row r="55144" ht="20" customHeight="1"/>
    <row r="55145" ht="20" customHeight="1"/>
    <row r="55146" ht="20" customHeight="1"/>
    <row r="55147" ht="20" customHeight="1"/>
    <row r="55148" ht="20" customHeight="1"/>
    <row r="55149" ht="20" customHeight="1"/>
    <row r="55150" ht="20" customHeight="1"/>
    <row r="55151" ht="20" customHeight="1"/>
    <row r="55152" ht="20" customHeight="1"/>
    <row r="55153" ht="20" customHeight="1"/>
    <row r="55154" ht="20" customHeight="1"/>
    <row r="55155" ht="20" customHeight="1"/>
    <row r="55156" ht="20" customHeight="1"/>
    <row r="55157" ht="20" customHeight="1"/>
    <row r="55158" ht="20" customHeight="1"/>
    <row r="55159" ht="20" customHeight="1"/>
    <row r="55160" ht="20" customHeight="1"/>
    <row r="55161" ht="20" customHeight="1"/>
    <row r="55162" ht="20" customHeight="1"/>
    <row r="55163" ht="20" customHeight="1"/>
    <row r="55164" ht="20" customHeight="1"/>
    <row r="55165" ht="20" customHeight="1"/>
    <row r="55166" ht="20" customHeight="1"/>
    <row r="55167" ht="20" customHeight="1"/>
    <row r="55168" ht="20" customHeight="1"/>
    <row r="55169" ht="20" customHeight="1"/>
    <row r="55170" ht="20" customHeight="1"/>
    <row r="55171" ht="20" customHeight="1"/>
    <row r="55172" ht="20" customHeight="1"/>
    <row r="55173" ht="20" customHeight="1"/>
    <row r="55174" ht="20" customHeight="1"/>
    <row r="55175" ht="20" customHeight="1"/>
    <row r="55176" ht="20" customHeight="1"/>
    <row r="55177" ht="20" customHeight="1"/>
    <row r="55178" ht="20" customHeight="1"/>
    <row r="55179" ht="20" customHeight="1"/>
    <row r="55180" ht="20" customHeight="1"/>
    <row r="55181" ht="20" customHeight="1"/>
    <row r="55182" ht="20" customHeight="1"/>
    <row r="55183" ht="20" customHeight="1"/>
    <row r="55184" ht="20" customHeight="1"/>
    <row r="55185" ht="20" customHeight="1"/>
    <row r="55186" ht="20" customHeight="1"/>
    <row r="55187" ht="20" customHeight="1"/>
    <row r="55188" ht="20" customHeight="1"/>
    <row r="55189" ht="20" customHeight="1"/>
    <row r="55190" ht="20" customHeight="1"/>
    <row r="55191" ht="20" customHeight="1"/>
    <row r="55192" ht="20" customHeight="1"/>
    <row r="55193" ht="20" customHeight="1"/>
    <row r="55194" ht="20" customHeight="1"/>
    <row r="55195" ht="20" customHeight="1"/>
    <row r="55196" ht="20" customHeight="1"/>
    <row r="55197" ht="20" customHeight="1"/>
    <row r="55198" ht="20" customHeight="1"/>
    <row r="55199" ht="20" customHeight="1"/>
    <row r="55200" ht="20" customHeight="1"/>
    <row r="55201" ht="20" customHeight="1"/>
    <row r="55202" ht="20" customHeight="1"/>
    <row r="55203" ht="20" customHeight="1"/>
    <row r="55204" ht="20" customHeight="1"/>
    <row r="55205" ht="20" customHeight="1"/>
    <row r="55206" ht="20" customHeight="1"/>
    <row r="55207" ht="20" customHeight="1"/>
    <row r="55208" ht="20" customHeight="1"/>
    <row r="55209" ht="20" customHeight="1"/>
    <row r="55210" ht="20" customHeight="1"/>
    <row r="55211" ht="20" customHeight="1"/>
    <row r="55212" ht="20" customHeight="1"/>
    <row r="55213" ht="20" customHeight="1"/>
    <row r="55214" ht="20" customHeight="1"/>
    <row r="55215" ht="20" customHeight="1"/>
    <row r="55216" ht="20" customHeight="1"/>
    <row r="55217" ht="20" customHeight="1"/>
    <row r="55218" ht="20" customHeight="1"/>
    <row r="55219" ht="20" customHeight="1"/>
    <row r="55220" ht="20" customHeight="1"/>
    <row r="55221" ht="20" customHeight="1"/>
    <row r="55222" ht="20" customHeight="1"/>
    <row r="55223" ht="20" customHeight="1"/>
    <row r="55224" ht="20" customHeight="1"/>
    <row r="55225" ht="20" customHeight="1"/>
    <row r="55226" ht="20" customHeight="1"/>
    <row r="55227" ht="20" customHeight="1"/>
    <row r="55228" ht="20" customHeight="1"/>
    <row r="55229" ht="20" customHeight="1"/>
    <row r="55230" ht="20" customHeight="1"/>
    <row r="55231" ht="20" customHeight="1"/>
    <row r="55232" ht="20" customHeight="1"/>
    <row r="55233" ht="20" customHeight="1"/>
    <row r="55234" ht="20" customHeight="1"/>
    <row r="55235" ht="20" customHeight="1"/>
    <row r="55236" ht="20" customHeight="1"/>
    <row r="55237" ht="20" customHeight="1"/>
    <row r="55238" ht="20" customHeight="1"/>
    <row r="55239" ht="20" customHeight="1"/>
    <row r="55240" ht="20" customHeight="1"/>
    <row r="55241" ht="20" customHeight="1"/>
    <row r="55242" ht="20" customHeight="1"/>
    <row r="55243" ht="20" customHeight="1"/>
    <row r="55244" ht="20" customHeight="1"/>
    <row r="55245" ht="20" customHeight="1"/>
    <row r="55246" ht="20" customHeight="1"/>
    <row r="55247" ht="20" customHeight="1"/>
    <row r="55248" ht="20" customHeight="1"/>
    <row r="55249" ht="20" customHeight="1"/>
    <row r="55250" ht="20" customHeight="1"/>
    <row r="55251" ht="20" customHeight="1"/>
    <row r="55252" ht="20" customHeight="1"/>
    <row r="55253" ht="20" customHeight="1"/>
    <row r="55254" ht="20" customHeight="1"/>
    <row r="55255" ht="20" customHeight="1"/>
    <row r="55256" ht="20" customHeight="1"/>
    <row r="55257" ht="20" customHeight="1"/>
    <row r="55258" ht="20" customHeight="1"/>
    <row r="55259" ht="20" customHeight="1"/>
    <row r="55260" ht="20" customHeight="1"/>
    <row r="55261" ht="20" customHeight="1"/>
    <row r="55262" ht="20" customHeight="1"/>
    <row r="55263" ht="20" customHeight="1"/>
    <row r="55264" ht="20" customHeight="1"/>
    <row r="55265" ht="20" customHeight="1"/>
    <row r="55266" ht="20" customHeight="1"/>
    <row r="55267" ht="20" customHeight="1"/>
    <row r="55268" ht="20" customHeight="1"/>
    <row r="55269" ht="20" customHeight="1"/>
    <row r="55270" ht="20" customHeight="1"/>
    <row r="55271" ht="20" customHeight="1"/>
    <row r="55272" ht="20" customHeight="1"/>
    <row r="55273" ht="20" customHeight="1"/>
    <row r="55274" ht="20" customHeight="1"/>
    <row r="55275" ht="20" customHeight="1"/>
    <row r="55276" ht="20" customHeight="1"/>
    <row r="55277" ht="20" customHeight="1"/>
    <row r="55278" ht="20" customHeight="1"/>
    <row r="55279" ht="20" customHeight="1"/>
    <row r="55280" ht="20" customHeight="1"/>
    <row r="55281" ht="20" customHeight="1"/>
    <row r="55282" ht="20" customHeight="1"/>
    <row r="55283" ht="20" customHeight="1"/>
    <row r="55284" ht="20" customHeight="1"/>
    <row r="55285" ht="20" customHeight="1"/>
    <row r="55286" ht="20" customHeight="1"/>
    <row r="55287" ht="20" customHeight="1"/>
    <row r="55288" ht="20" customHeight="1"/>
    <row r="55289" ht="20" customHeight="1"/>
    <row r="55290" ht="20" customHeight="1"/>
    <row r="55291" ht="20" customHeight="1"/>
    <row r="55292" ht="20" customHeight="1"/>
    <row r="55293" ht="20" customHeight="1"/>
    <row r="55294" ht="20" customHeight="1"/>
    <row r="55295" ht="20" customHeight="1"/>
    <row r="55296" ht="20" customHeight="1"/>
    <row r="55297" ht="20" customHeight="1"/>
    <row r="55298" ht="20" customHeight="1"/>
    <row r="55299" ht="20" customHeight="1"/>
    <row r="55300" ht="20" customHeight="1"/>
    <row r="55301" ht="20" customHeight="1"/>
    <row r="55302" ht="20" customHeight="1"/>
    <row r="55303" ht="20" customHeight="1"/>
    <row r="55304" ht="20" customHeight="1"/>
    <row r="55305" ht="20" customHeight="1"/>
    <row r="55306" ht="20" customHeight="1"/>
    <row r="55307" ht="20" customHeight="1"/>
    <row r="55308" ht="20" customHeight="1"/>
    <row r="55309" ht="20" customHeight="1"/>
    <row r="55310" ht="20" customHeight="1"/>
    <row r="55311" ht="20" customHeight="1"/>
    <row r="55312" ht="20" customHeight="1"/>
    <row r="55313" ht="20" customHeight="1"/>
    <row r="55314" ht="20" customHeight="1"/>
    <row r="55315" ht="20" customHeight="1"/>
    <row r="55316" ht="20" customHeight="1"/>
    <row r="55317" ht="20" customHeight="1"/>
    <row r="55318" ht="20" customHeight="1"/>
    <row r="55319" ht="20" customHeight="1"/>
    <row r="55320" ht="20" customHeight="1"/>
    <row r="55321" ht="20" customHeight="1"/>
    <row r="55322" ht="20" customHeight="1"/>
    <row r="55323" ht="20" customHeight="1"/>
    <row r="55324" ht="20" customHeight="1"/>
    <row r="55325" ht="20" customHeight="1"/>
    <row r="55326" ht="20" customHeight="1"/>
    <row r="55327" ht="20" customHeight="1"/>
    <row r="55328" ht="20" customHeight="1"/>
    <row r="55329" ht="20" customHeight="1"/>
    <row r="55330" ht="20" customHeight="1"/>
    <row r="55331" ht="20" customHeight="1"/>
    <row r="55332" ht="20" customHeight="1"/>
    <row r="55333" ht="20" customHeight="1"/>
    <row r="55334" ht="20" customHeight="1"/>
    <row r="55335" ht="20" customHeight="1"/>
    <row r="55336" ht="20" customHeight="1"/>
    <row r="55337" ht="20" customHeight="1"/>
    <row r="55338" ht="20" customHeight="1"/>
    <row r="55339" ht="20" customHeight="1"/>
    <row r="55340" ht="20" customHeight="1"/>
    <row r="55341" ht="20" customHeight="1"/>
    <row r="55342" ht="20" customHeight="1"/>
    <row r="55343" ht="20" customHeight="1"/>
    <row r="55344" ht="20" customHeight="1"/>
    <row r="55345" ht="20" customHeight="1"/>
    <row r="55346" ht="20" customHeight="1"/>
    <row r="55347" ht="20" customHeight="1"/>
    <row r="55348" ht="20" customHeight="1"/>
    <row r="55349" ht="20" customHeight="1"/>
    <row r="55350" ht="20" customHeight="1"/>
    <row r="55351" ht="20" customHeight="1"/>
    <row r="55352" ht="20" customHeight="1"/>
    <row r="55353" ht="20" customHeight="1"/>
    <row r="55354" ht="20" customHeight="1"/>
    <row r="55355" ht="20" customHeight="1"/>
    <row r="55356" ht="20" customHeight="1"/>
    <row r="55357" ht="20" customHeight="1"/>
    <row r="55358" ht="20" customHeight="1"/>
    <row r="55359" ht="20" customHeight="1"/>
    <row r="55360" ht="20" customHeight="1"/>
    <row r="55361" ht="20" customHeight="1"/>
    <row r="55362" ht="20" customHeight="1"/>
    <row r="55363" ht="20" customHeight="1"/>
    <row r="55364" ht="20" customHeight="1"/>
    <row r="55365" ht="20" customHeight="1"/>
    <row r="55366" ht="20" customHeight="1"/>
    <row r="55367" ht="20" customHeight="1"/>
    <row r="55368" ht="20" customHeight="1"/>
    <row r="55369" ht="20" customHeight="1"/>
    <row r="55370" ht="20" customHeight="1"/>
    <row r="55371" ht="20" customHeight="1"/>
    <row r="55372" ht="20" customHeight="1"/>
    <row r="55373" ht="20" customHeight="1"/>
    <row r="55374" ht="20" customHeight="1"/>
    <row r="55375" ht="20" customHeight="1"/>
    <row r="55376" ht="20" customHeight="1"/>
    <row r="55377" ht="20" customHeight="1"/>
    <row r="55378" ht="20" customHeight="1"/>
    <row r="55379" ht="20" customHeight="1"/>
    <row r="55380" ht="20" customHeight="1"/>
    <row r="55381" ht="20" customHeight="1"/>
    <row r="55382" ht="20" customHeight="1"/>
    <row r="55383" ht="20" customHeight="1"/>
    <row r="55384" ht="20" customHeight="1"/>
    <row r="55385" ht="20" customHeight="1"/>
    <row r="55386" ht="20" customHeight="1"/>
    <row r="55387" ht="20" customHeight="1"/>
    <row r="55388" ht="20" customHeight="1"/>
    <row r="55389" ht="20" customHeight="1"/>
    <row r="55390" ht="20" customHeight="1"/>
    <row r="55391" ht="20" customHeight="1"/>
    <row r="55392" ht="20" customHeight="1"/>
    <row r="55393" ht="20" customHeight="1"/>
    <row r="55394" ht="20" customHeight="1"/>
    <row r="55395" ht="20" customHeight="1"/>
    <row r="55396" ht="20" customHeight="1"/>
    <row r="55397" ht="20" customHeight="1"/>
    <row r="55398" ht="20" customHeight="1"/>
    <row r="55399" ht="20" customHeight="1"/>
    <row r="55400" ht="20" customHeight="1"/>
    <row r="55401" ht="20" customHeight="1"/>
    <row r="55402" ht="20" customHeight="1"/>
    <row r="55403" ht="20" customHeight="1"/>
    <row r="55404" ht="20" customHeight="1"/>
    <row r="55405" ht="20" customHeight="1"/>
    <row r="55406" ht="20" customHeight="1"/>
    <row r="55407" ht="20" customHeight="1"/>
    <row r="55408" ht="20" customHeight="1"/>
    <row r="55409" ht="20" customHeight="1"/>
    <row r="55410" ht="20" customHeight="1"/>
    <row r="55411" ht="20" customHeight="1"/>
    <row r="55412" ht="20" customHeight="1"/>
    <row r="55413" ht="20" customHeight="1"/>
    <row r="55414" ht="20" customHeight="1"/>
    <row r="55415" ht="20" customHeight="1"/>
    <row r="55416" ht="20" customHeight="1"/>
    <row r="55417" ht="20" customHeight="1"/>
    <row r="55418" ht="20" customHeight="1"/>
    <row r="55419" ht="20" customHeight="1"/>
    <row r="55420" ht="20" customHeight="1"/>
    <row r="55421" ht="20" customHeight="1"/>
    <row r="55422" ht="20" customHeight="1"/>
    <row r="55423" ht="20" customHeight="1"/>
    <row r="55424" ht="20" customHeight="1"/>
    <row r="55425" ht="20" customHeight="1"/>
    <row r="55426" ht="20" customHeight="1"/>
    <row r="55427" ht="20" customHeight="1"/>
    <row r="55428" ht="20" customHeight="1"/>
    <row r="55429" ht="20" customHeight="1"/>
    <row r="55430" ht="20" customHeight="1"/>
    <row r="55431" ht="20" customHeight="1"/>
    <row r="55432" ht="20" customHeight="1"/>
    <row r="55433" ht="20" customHeight="1"/>
    <row r="55434" ht="20" customHeight="1"/>
    <row r="55435" ht="20" customHeight="1"/>
    <row r="55436" ht="20" customHeight="1"/>
    <row r="55437" ht="20" customHeight="1"/>
    <row r="55438" ht="20" customHeight="1"/>
    <row r="55439" ht="20" customHeight="1"/>
    <row r="55440" ht="20" customHeight="1"/>
    <row r="55441" ht="20" customHeight="1"/>
    <row r="55442" ht="20" customHeight="1"/>
    <row r="55443" ht="20" customHeight="1"/>
    <row r="55444" ht="20" customHeight="1"/>
    <row r="55445" ht="20" customHeight="1"/>
    <row r="55446" ht="20" customHeight="1"/>
    <row r="55447" ht="20" customHeight="1"/>
    <row r="55448" ht="20" customHeight="1"/>
    <row r="55449" ht="20" customHeight="1"/>
    <row r="55450" ht="20" customHeight="1"/>
    <row r="55451" ht="20" customHeight="1"/>
    <row r="55452" ht="20" customHeight="1"/>
    <row r="55453" ht="20" customHeight="1"/>
    <row r="55454" ht="20" customHeight="1"/>
    <row r="55455" ht="20" customHeight="1"/>
    <row r="55456" ht="20" customHeight="1"/>
    <row r="55457" ht="20" customHeight="1"/>
    <row r="55458" ht="20" customHeight="1"/>
    <row r="55459" ht="20" customHeight="1"/>
    <row r="55460" ht="20" customHeight="1"/>
    <row r="55461" ht="20" customHeight="1"/>
    <row r="55462" ht="20" customHeight="1"/>
    <row r="55463" ht="20" customHeight="1"/>
    <row r="55464" ht="20" customHeight="1"/>
    <row r="55465" ht="20" customHeight="1"/>
    <row r="55466" ht="20" customHeight="1"/>
    <row r="55467" ht="20" customHeight="1"/>
    <row r="55468" ht="20" customHeight="1"/>
    <row r="55469" ht="20" customHeight="1"/>
    <row r="55470" ht="20" customHeight="1"/>
    <row r="55471" ht="20" customHeight="1"/>
    <row r="55472" ht="20" customHeight="1"/>
    <row r="55473" ht="20" customHeight="1"/>
    <row r="55474" ht="20" customHeight="1"/>
    <row r="55475" ht="20" customHeight="1"/>
    <row r="55476" ht="20" customHeight="1"/>
    <row r="55477" ht="20" customHeight="1"/>
    <row r="55478" ht="20" customHeight="1"/>
    <row r="55479" ht="20" customHeight="1"/>
    <row r="55480" ht="20" customHeight="1"/>
    <row r="55481" ht="20" customHeight="1"/>
    <row r="55482" ht="20" customHeight="1"/>
    <row r="55483" ht="20" customHeight="1"/>
    <row r="55484" ht="20" customHeight="1"/>
    <row r="55485" ht="20" customHeight="1"/>
    <row r="55486" ht="20" customHeight="1"/>
    <row r="55487" ht="20" customHeight="1"/>
    <row r="55488" ht="20" customHeight="1"/>
    <row r="55489" ht="20" customHeight="1"/>
    <row r="55490" ht="20" customHeight="1"/>
    <row r="55491" ht="20" customHeight="1"/>
    <row r="55492" ht="20" customHeight="1"/>
    <row r="55493" ht="20" customHeight="1"/>
    <row r="55494" ht="20" customHeight="1"/>
    <row r="55495" ht="20" customHeight="1"/>
    <row r="55496" ht="20" customHeight="1"/>
    <row r="55497" ht="20" customHeight="1"/>
    <row r="55498" ht="20" customHeight="1"/>
    <row r="55499" ht="20" customHeight="1"/>
    <row r="55500" ht="20" customHeight="1"/>
    <row r="55501" ht="20" customHeight="1"/>
    <row r="55502" ht="20" customHeight="1"/>
    <row r="55503" ht="20" customHeight="1"/>
    <row r="55504" ht="20" customHeight="1"/>
    <row r="55505" ht="20" customHeight="1"/>
    <row r="55506" ht="20" customHeight="1"/>
    <row r="55507" ht="20" customHeight="1"/>
    <row r="55508" ht="20" customHeight="1"/>
    <row r="55509" ht="20" customHeight="1"/>
    <row r="55510" ht="20" customHeight="1"/>
    <row r="55511" ht="20" customHeight="1"/>
    <row r="55512" ht="20" customHeight="1"/>
    <row r="55513" ht="20" customHeight="1"/>
    <row r="55514" ht="20" customHeight="1"/>
    <row r="55515" ht="20" customHeight="1"/>
    <row r="55516" ht="20" customHeight="1"/>
    <row r="55517" ht="20" customHeight="1"/>
    <row r="55518" ht="20" customHeight="1"/>
    <row r="55519" ht="20" customHeight="1"/>
    <row r="55520" ht="20" customHeight="1"/>
    <row r="55521" ht="20" customHeight="1"/>
    <row r="55522" ht="20" customHeight="1"/>
    <row r="55523" ht="20" customHeight="1"/>
    <row r="55524" ht="20" customHeight="1"/>
    <row r="55525" ht="20" customHeight="1"/>
    <row r="55526" ht="20" customHeight="1"/>
    <row r="55527" ht="20" customHeight="1"/>
    <row r="55528" ht="20" customHeight="1"/>
    <row r="55529" ht="20" customHeight="1"/>
    <row r="55530" ht="20" customHeight="1"/>
    <row r="55531" ht="20" customHeight="1"/>
    <row r="55532" ht="20" customHeight="1"/>
    <row r="55533" ht="20" customHeight="1"/>
    <row r="55534" ht="20" customHeight="1"/>
    <row r="55535" ht="20" customHeight="1"/>
    <row r="55536" ht="20" customHeight="1"/>
    <row r="55537" ht="20" customHeight="1"/>
    <row r="55538" ht="20" customHeight="1"/>
    <row r="55539" ht="20" customHeight="1"/>
    <row r="55540" ht="20" customHeight="1"/>
    <row r="55541" ht="20" customHeight="1"/>
    <row r="55542" ht="20" customHeight="1"/>
    <row r="55543" ht="20" customHeight="1"/>
    <row r="55544" ht="20" customHeight="1"/>
    <row r="55545" ht="20" customHeight="1"/>
    <row r="55546" ht="20" customHeight="1"/>
    <row r="55547" ht="20" customHeight="1"/>
    <row r="55548" ht="20" customHeight="1"/>
    <row r="55549" ht="20" customHeight="1"/>
    <row r="55550" ht="20" customHeight="1"/>
    <row r="55551" ht="20" customHeight="1"/>
    <row r="55552" ht="20" customHeight="1"/>
    <row r="55553" ht="20" customHeight="1"/>
    <row r="55554" ht="20" customHeight="1"/>
    <row r="55555" ht="20" customHeight="1"/>
    <row r="55556" ht="20" customHeight="1"/>
    <row r="55557" ht="20" customHeight="1"/>
    <row r="55558" ht="20" customHeight="1"/>
    <row r="55559" ht="20" customHeight="1"/>
    <row r="55560" ht="20" customHeight="1"/>
    <row r="55561" ht="20" customHeight="1"/>
    <row r="55562" ht="20" customHeight="1"/>
    <row r="55563" ht="20" customHeight="1"/>
    <row r="55564" ht="20" customHeight="1"/>
    <row r="55565" ht="20" customHeight="1"/>
    <row r="55566" ht="20" customHeight="1"/>
    <row r="55567" ht="20" customHeight="1"/>
    <row r="55568" ht="20" customHeight="1"/>
    <row r="55569" ht="20" customHeight="1"/>
    <row r="55570" ht="20" customHeight="1"/>
    <row r="55571" ht="20" customHeight="1"/>
    <row r="55572" ht="20" customHeight="1"/>
    <row r="55573" ht="20" customHeight="1"/>
    <row r="55574" ht="20" customHeight="1"/>
    <row r="55575" ht="20" customHeight="1"/>
    <row r="55576" ht="20" customHeight="1"/>
    <row r="55577" ht="20" customHeight="1"/>
    <row r="55578" ht="20" customHeight="1"/>
    <row r="55579" ht="20" customHeight="1"/>
    <row r="55580" ht="20" customHeight="1"/>
    <row r="55581" ht="20" customHeight="1"/>
    <row r="55582" ht="20" customHeight="1"/>
    <row r="55583" ht="20" customHeight="1"/>
    <row r="55584" ht="20" customHeight="1"/>
    <row r="55585" ht="20" customHeight="1"/>
    <row r="55586" ht="20" customHeight="1"/>
    <row r="55587" ht="20" customHeight="1"/>
    <row r="55588" ht="20" customHeight="1"/>
    <row r="55589" ht="20" customHeight="1"/>
    <row r="55590" ht="20" customHeight="1"/>
    <row r="55591" ht="20" customHeight="1"/>
    <row r="55592" ht="20" customHeight="1"/>
    <row r="55593" ht="20" customHeight="1"/>
    <row r="55594" ht="20" customHeight="1"/>
    <row r="55595" ht="20" customHeight="1"/>
    <row r="55596" ht="20" customHeight="1"/>
    <row r="55597" ht="20" customHeight="1"/>
    <row r="55598" ht="20" customHeight="1"/>
    <row r="55599" ht="20" customHeight="1"/>
    <row r="55600" ht="20" customHeight="1"/>
    <row r="55601" ht="20" customHeight="1"/>
    <row r="55602" ht="20" customHeight="1"/>
    <row r="55603" ht="20" customHeight="1"/>
    <row r="55604" ht="20" customHeight="1"/>
    <row r="55605" ht="20" customHeight="1"/>
    <row r="55606" ht="20" customHeight="1"/>
    <row r="55607" ht="20" customHeight="1"/>
    <row r="55608" ht="20" customHeight="1"/>
    <row r="55609" ht="20" customHeight="1"/>
    <row r="55610" ht="20" customHeight="1"/>
    <row r="55611" ht="20" customHeight="1"/>
    <row r="55612" ht="20" customHeight="1"/>
    <row r="55613" ht="20" customHeight="1"/>
    <row r="55614" ht="20" customHeight="1"/>
    <row r="55615" ht="20" customHeight="1"/>
    <row r="55616" ht="20" customHeight="1"/>
    <row r="55617" ht="20" customHeight="1"/>
    <row r="55618" ht="20" customHeight="1"/>
    <row r="55619" ht="20" customHeight="1"/>
    <row r="55620" ht="20" customHeight="1"/>
    <row r="55621" ht="20" customHeight="1"/>
    <row r="55622" ht="20" customHeight="1"/>
    <row r="55623" ht="20" customHeight="1"/>
    <row r="55624" ht="20" customHeight="1"/>
    <row r="55625" ht="20" customHeight="1"/>
    <row r="55626" ht="20" customHeight="1"/>
    <row r="55627" ht="20" customHeight="1"/>
    <row r="55628" ht="20" customHeight="1"/>
    <row r="55629" ht="20" customHeight="1"/>
    <row r="55630" ht="20" customHeight="1"/>
    <row r="55631" ht="20" customHeight="1"/>
    <row r="55632" ht="20" customHeight="1"/>
    <row r="55633" ht="20" customHeight="1"/>
    <row r="55634" ht="20" customHeight="1"/>
    <row r="55635" ht="20" customHeight="1"/>
    <row r="55636" ht="20" customHeight="1"/>
    <row r="55637" ht="20" customHeight="1"/>
    <row r="55638" ht="20" customHeight="1"/>
    <row r="55639" ht="20" customHeight="1"/>
    <row r="55640" ht="20" customHeight="1"/>
    <row r="55641" ht="20" customHeight="1"/>
    <row r="55642" ht="20" customHeight="1"/>
    <row r="55643" ht="20" customHeight="1"/>
    <row r="55644" ht="20" customHeight="1"/>
    <row r="55645" ht="20" customHeight="1"/>
    <row r="55646" ht="20" customHeight="1"/>
    <row r="55647" ht="20" customHeight="1"/>
    <row r="55648" ht="20" customHeight="1"/>
    <row r="55649" ht="20" customHeight="1"/>
    <row r="55650" ht="20" customHeight="1"/>
    <row r="55651" ht="20" customHeight="1"/>
    <row r="55652" ht="20" customHeight="1"/>
    <row r="55653" ht="20" customHeight="1"/>
    <row r="55654" ht="20" customHeight="1"/>
    <row r="55655" ht="20" customHeight="1"/>
    <row r="55656" ht="20" customHeight="1"/>
    <row r="55657" ht="20" customHeight="1"/>
    <row r="55658" ht="20" customHeight="1"/>
    <row r="55659" ht="20" customHeight="1"/>
    <row r="55660" ht="20" customHeight="1"/>
    <row r="55661" ht="20" customHeight="1"/>
    <row r="55662" ht="20" customHeight="1"/>
    <row r="55663" ht="20" customHeight="1"/>
    <row r="55664" ht="20" customHeight="1"/>
    <row r="55665" ht="20" customHeight="1"/>
    <row r="55666" ht="20" customHeight="1"/>
    <row r="55667" ht="20" customHeight="1"/>
    <row r="55668" ht="20" customHeight="1"/>
    <row r="55669" ht="20" customHeight="1"/>
    <row r="55670" ht="20" customHeight="1"/>
    <row r="55671" ht="20" customHeight="1"/>
    <row r="55672" ht="20" customHeight="1"/>
    <row r="55673" ht="20" customHeight="1"/>
    <row r="55674" ht="20" customHeight="1"/>
    <row r="55675" ht="20" customHeight="1"/>
    <row r="55676" ht="20" customHeight="1"/>
    <row r="55677" ht="20" customHeight="1"/>
    <row r="55678" ht="20" customHeight="1"/>
    <row r="55679" ht="20" customHeight="1"/>
    <row r="55680" ht="20" customHeight="1"/>
    <row r="55681" ht="20" customHeight="1"/>
    <row r="55682" ht="20" customHeight="1"/>
    <row r="55683" ht="20" customHeight="1"/>
    <row r="55684" ht="20" customHeight="1"/>
    <row r="55685" ht="20" customHeight="1"/>
    <row r="55686" ht="20" customHeight="1"/>
    <row r="55687" ht="20" customHeight="1"/>
    <row r="55688" ht="20" customHeight="1"/>
    <row r="55689" ht="20" customHeight="1"/>
    <row r="55690" ht="20" customHeight="1"/>
    <row r="55691" ht="20" customHeight="1"/>
    <row r="55692" ht="20" customHeight="1"/>
    <row r="55693" ht="20" customHeight="1"/>
    <row r="55694" ht="20" customHeight="1"/>
    <row r="55695" ht="20" customHeight="1"/>
    <row r="55696" ht="20" customHeight="1"/>
    <row r="55697" ht="20" customHeight="1"/>
    <row r="55698" ht="20" customHeight="1"/>
    <row r="55699" ht="20" customHeight="1"/>
    <row r="55700" ht="20" customHeight="1"/>
    <row r="55701" ht="20" customHeight="1"/>
    <row r="55702" ht="20" customHeight="1"/>
    <row r="55703" ht="20" customHeight="1"/>
    <row r="55704" ht="20" customHeight="1"/>
    <row r="55705" ht="20" customHeight="1"/>
    <row r="55706" ht="20" customHeight="1"/>
    <row r="55707" ht="20" customHeight="1"/>
    <row r="55708" ht="20" customHeight="1"/>
    <row r="55709" ht="20" customHeight="1"/>
    <row r="55710" ht="20" customHeight="1"/>
    <row r="55711" ht="20" customHeight="1"/>
    <row r="55712" ht="20" customHeight="1"/>
    <row r="55713" ht="20" customHeight="1"/>
    <row r="55714" ht="20" customHeight="1"/>
    <row r="55715" ht="20" customHeight="1"/>
    <row r="55716" ht="20" customHeight="1"/>
    <row r="55717" ht="20" customHeight="1"/>
    <row r="55718" ht="20" customHeight="1"/>
    <row r="55719" ht="20" customHeight="1"/>
    <row r="55720" ht="20" customHeight="1"/>
    <row r="55721" ht="20" customHeight="1"/>
    <row r="55722" ht="20" customHeight="1"/>
    <row r="55723" ht="20" customHeight="1"/>
    <row r="55724" ht="20" customHeight="1"/>
    <row r="55725" ht="20" customHeight="1"/>
    <row r="55726" ht="20" customHeight="1"/>
    <row r="55727" ht="20" customHeight="1"/>
    <row r="55728" ht="20" customHeight="1"/>
    <row r="55729" ht="20" customHeight="1"/>
    <row r="55730" ht="20" customHeight="1"/>
    <row r="55731" ht="20" customHeight="1"/>
    <row r="55732" ht="20" customHeight="1"/>
    <row r="55733" ht="20" customHeight="1"/>
    <row r="55734" ht="20" customHeight="1"/>
    <row r="55735" ht="20" customHeight="1"/>
    <row r="55736" ht="20" customHeight="1"/>
    <row r="55737" ht="20" customHeight="1"/>
    <row r="55738" ht="20" customHeight="1"/>
    <row r="55739" ht="20" customHeight="1"/>
    <row r="55740" ht="20" customHeight="1"/>
    <row r="55741" ht="20" customHeight="1"/>
    <row r="55742" ht="20" customHeight="1"/>
    <row r="55743" ht="20" customHeight="1"/>
    <row r="55744" ht="20" customHeight="1"/>
    <row r="55745" ht="20" customHeight="1"/>
    <row r="55746" ht="20" customHeight="1"/>
    <row r="55747" ht="20" customHeight="1"/>
    <row r="55748" ht="20" customHeight="1"/>
    <row r="55749" ht="20" customHeight="1"/>
    <row r="55750" ht="20" customHeight="1"/>
    <row r="55751" ht="20" customHeight="1"/>
    <row r="55752" ht="20" customHeight="1"/>
    <row r="55753" ht="20" customHeight="1"/>
    <row r="55754" ht="20" customHeight="1"/>
    <row r="55755" ht="20" customHeight="1"/>
    <row r="55756" ht="20" customHeight="1"/>
    <row r="55757" ht="20" customHeight="1"/>
    <row r="55758" ht="20" customHeight="1"/>
    <row r="55759" ht="20" customHeight="1"/>
    <row r="55760" ht="20" customHeight="1"/>
    <row r="55761" ht="20" customHeight="1"/>
    <row r="55762" ht="20" customHeight="1"/>
    <row r="55763" ht="20" customHeight="1"/>
    <row r="55764" ht="20" customHeight="1"/>
    <row r="55765" ht="20" customHeight="1"/>
    <row r="55766" ht="20" customHeight="1"/>
    <row r="55767" ht="20" customHeight="1"/>
    <row r="55768" ht="20" customHeight="1"/>
    <row r="55769" ht="20" customHeight="1"/>
    <row r="55770" ht="20" customHeight="1"/>
    <row r="55771" ht="20" customHeight="1"/>
    <row r="55772" ht="20" customHeight="1"/>
    <row r="55773" ht="20" customHeight="1"/>
    <row r="55774" ht="20" customHeight="1"/>
    <row r="55775" ht="20" customHeight="1"/>
    <row r="55776" ht="20" customHeight="1"/>
    <row r="55777" ht="20" customHeight="1"/>
    <row r="55778" ht="20" customHeight="1"/>
    <row r="55779" ht="20" customHeight="1"/>
    <row r="55780" ht="20" customHeight="1"/>
    <row r="55781" ht="20" customHeight="1"/>
    <row r="55782" ht="20" customHeight="1"/>
    <row r="55783" ht="20" customHeight="1"/>
    <row r="55784" ht="20" customHeight="1"/>
    <row r="55785" ht="20" customHeight="1"/>
    <row r="55786" ht="20" customHeight="1"/>
    <row r="55787" ht="20" customHeight="1"/>
    <row r="55788" ht="20" customHeight="1"/>
    <row r="55789" ht="20" customHeight="1"/>
    <row r="55790" ht="20" customHeight="1"/>
    <row r="55791" ht="20" customHeight="1"/>
    <row r="55792" ht="20" customHeight="1"/>
    <row r="55793" ht="20" customHeight="1"/>
    <row r="55794" ht="20" customHeight="1"/>
    <row r="55795" ht="20" customHeight="1"/>
    <row r="55796" ht="20" customHeight="1"/>
    <row r="55797" ht="20" customHeight="1"/>
    <row r="55798" ht="20" customHeight="1"/>
    <row r="55799" ht="20" customHeight="1"/>
    <row r="55800" ht="20" customHeight="1"/>
    <row r="55801" ht="20" customHeight="1"/>
    <row r="55802" ht="20" customHeight="1"/>
    <row r="55803" ht="20" customHeight="1"/>
    <row r="55804" ht="20" customHeight="1"/>
    <row r="55805" ht="20" customHeight="1"/>
    <row r="55806" ht="20" customHeight="1"/>
    <row r="55807" ht="20" customHeight="1"/>
    <row r="55808" ht="20" customHeight="1"/>
    <row r="55809" ht="20" customHeight="1"/>
    <row r="55810" ht="20" customHeight="1"/>
    <row r="55811" ht="20" customHeight="1"/>
    <row r="55812" ht="20" customHeight="1"/>
    <row r="55813" ht="20" customHeight="1"/>
    <row r="55814" ht="20" customHeight="1"/>
    <row r="55815" ht="20" customHeight="1"/>
    <row r="55816" ht="20" customHeight="1"/>
    <row r="55817" ht="20" customHeight="1"/>
    <row r="55818" ht="20" customHeight="1"/>
    <row r="55819" ht="20" customHeight="1"/>
    <row r="55820" ht="20" customHeight="1"/>
    <row r="55821" ht="20" customHeight="1"/>
    <row r="55822" ht="20" customHeight="1"/>
    <row r="55823" ht="20" customHeight="1"/>
    <row r="55824" ht="20" customHeight="1"/>
    <row r="55825" ht="20" customHeight="1"/>
    <row r="55826" ht="20" customHeight="1"/>
    <row r="55827" ht="20" customHeight="1"/>
    <row r="55828" ht="20" customHeight="1"/>
    <row r="55829" ht="20" customHeight="1"/>
    <row r="55830" ht="20" customHeight="1"/>
    <row r="55831" ht="20" customHeight="1"/>
    <row r="55832" ht="20" customHeight="1"/>
    <row r="55833" ht="20" customHeight="1"/>
    <row r="55834" ht="20" customHeight="1"/>
    <row r="55835" ht="20" customHeight="1"/>
    <row r="55836" ht="20" customHeight="1"/>
    <row r="55837" ht="20" customHeight="1"/>
    <row r="55838" ht="20" customHeight="1"/>
    <row r="55839" ht="20" customHeight="1"/>
    <row r="55840" ht="20" customHeight="1"/>
    <row r="55841" ht="20" customHeight="1"/>
    <row r="55842" ht="20" customHeight="1"/>
    <row r="55843" ht="20" customHeight="1"/>
    <row r="55844" ht="20" customHeight="1"/>
    <row r="55845" ht="20" customHeight="1"/>
    <row r="55846" ht="20" customHeight="1"/>
    <row r="55847" ht="20" customHeight="1"/>
    <row r="55848" ht="20" customHeight="1"/>
    <row r="55849" ht="20" customHeight="1"/>
    <row r="55850" ht="20" customHeight="1"/>
    <row r="55851" ht="20" customHeight="1"/>
    <row r="55852" ht="20" customHeight="1"/>
    <row r="55853" ht="20" customHeight="1"/>
    <row r="55854" ht="20" customHeight="1"/>
    <row r="55855" ht="20" customHeight="1"/>
    <row r="55856" ht="20" customHeight="1"/>
    <row r="55857" ht="20" customHeight="1"/>
    <row r="55858" ht="20" customHeight="1"/>
    <row r="55859" ht="20" customHeight="1"/>
    <row r="55860" ht="20" customHeight="1"/>
    <row r="55861" ht="20" customHeight="1"/>
    <row r="55862" ht="20" customHeight="1"/>
    <row r="55863" ht="20" customHeight="1"/>
    <row r="55864" ht="20" customHeight="1"/>
    <row r="55865" ht="20" customHeight="1"/>
    <row r="55866" ht="20" customHeight="1"/>
    <row r="55867" ht="20" customHeight="1"/>
    <row r="55868" ht="20" customHeight="1"/>
    <row r="55869" ht="20" customHeight="1"/>
    <row r="55870" ht="20" customHeight="1"/>
    <row r="55871" ht="20" customHeight="1"/>
    <row r="55872" ht="20" customHeight="1"/>
    <row r="55873" ht="20" customHeight="1"/>
    <row r="55874" ht="20" customHeight="1"/>
    <row r="55875" ht="20" customHeight="1"/>
    <row r="55876" ht="20" customHeight="1"/>
    <row r="55877" ht="20" customHeight="1"/>
    <row r="55878" ht="20" customHeight="1"/>
    <row r="55879" ht="20" customHeight="1"/>
    <row r="55880" ht="20" customHeight="1"/>
    <row r="55881" ht="20" customHeight="1"/>
    <row r="55882" ht="20" customHeight="1"/>
    <row r="55883" ht="20" customHeight="1"/>
    <row r="55884" ht="20" customHeight="1"/>
    <row r="55885" ht="20" customHeight="1"/>
    <row r="55886" ht="20" customHeight="1"/>
    <row r="55887" ht="20" customHeight="1"/>
    <row r="55888" ht="20" customHeight="1"/>
    <row r="55889" ht="20" customHeight="1"/>
    <row r="55890" ht="20" customHeight="1"/>
    <row r="55891" ht="20" customHeight="1"/>
    <row r="55892" ht="20" customHeight="1"/>
    <row r="55893" ht="20" customHeight="1"/>
    <row r="55894" ht="20" customHeight="1"/>
    <row r="55895" ht="20" customHeight="1"/>
    <row r="55896" ht="20" customHeight="1"/>
    <row r="55897" ht="20" customHeight="1"/>
    <row r="55898" ht="20" customHeight="1"/>
    <row r="55899" ht="20" customHeight="1"/>
    <row r="55900" ht="20" customHeight="1"/>
    <row r="55901" ht="20" customHeight="1"/>
    <row r="55902" ht="20" customHeight="1"/>
    <row r="55903" ht="20" customHeight="1"/>
    <row r="55904" ht="20" customHeight="1"/>
    <row r="55905" ht="20" customHeight="1"/>
    <row r="55906" ht="20" customHeight="1"/>
    <row r="55907" ht="20" customHeight="1"/>
    <row r="55908" ht="20" customHeight="1"/>
    <row r="55909" ht="20" customHeight="1"/>
    <row r="55910" ht="20" customHeight="1"/>
    <row r="55911" ht="20" customHeight="1"/>
    <row r="55912" ht="20" customHeight="1"/>
    <row r="55913" ht="20" customHeight="1"/>
    <row r="55914" ht="20" customHeight="1"/>
    <row r="55915" ht="20" customHeight="1"/>
    <row r="55916" ht="20" customHeight="1"/>
    <row r="55917" ht="20" customHeight="1"/>
    <row r="55918" ht="20" customHeight="1"/>
    <row r="55919" ht="20" customHeight="1"/>
    <row r="55920" ht="20" customHeight="1"/>
    <row r="55921" ht="20" customHeight="1"/>
    <row r="55922" ht="20" customHeight="1"/>
    <row r="55923" ht="20" customHeight="1"/>
    <row r="55924" ht="20" customHeight="1"/>
    <row r="55925" ht="20" customHeight="1"/>
    <row r="55926" ht="20" customHeight="1"/>
    <row r="55927" ht="20" customHeight="1"/>
    <row r="55928" ht="20" customHeight="1"/>
    <row r="55929" ht="20" customHeight="1"/>
    <row r="55930" ht="20" customHeight="1"/>
    <row r="55931" ht="20" customHeight="1"/>
    <row r="55932" ht="20" customHeight="1"/>
    <row r="55933" ht="20" customHeight="1"/>
    <row r="55934" ht="20" customHeight="1"/>
    <row r="55935" ht="20" customHeight="1"/>
    <row r="55936" ht="20" customHeight="1"/>
    <row r="55937" ht="20" customHeight="1"/>
    <row r="55938" ht="20" customHeight="1"/>
    <row r="55939" ht="20" customHeight="1"/>
    <row r="55940" ht="20" customHeight="1"/>
    <row r="55941" ht="20" customHeight="1"/>
    <row r="55942" ht="20" customHeight="1"/>
    <row r="55943" ht="20" customHeight="1"/>
    <row r="55944" ht="20" customHeight="1"/>
    <row r="55945" ht="20" customHeight="1"/>
    <row r="55946" ht="20" customHeight="1"/>
    <row r="55947" ht="20" customHeight="1"/>
    <row r="55948" ht="20" customHeight="1"/>
    <row r="55949" ht="20" customHeight="1"/>
    <row r="55950" ht="20" customHeight="1"/>
    <row r="55951" ht="20" customHeight="1"/>
    <row r="55952" ht="20" customHeight="1"/>
    <row r="55953" ht="20" customHeight="1"/>
    <row r="55954" ht="20" customHeight="1"/>
    <row r="55955" ht="20" customHeight="1"/>
    <row r="55956" ht="20" customHeight="1"/>
    <row r="55957" ht="20" customHeight="1"/>
    <row r="55958" ht="20" customHeight="1"/>
    <row r="55959" ht="20" customHeight="1"/>
    <row r="55960" ht="20" customHeight="1"/>
    <row r="55961" ht="20" customHeight="1"/>
    <row r="55962" ht="20" customHeight="1"/>
    <row r="55963" ht="20" customHeight="1"/>
    <row r="55964" ht="20" customHeight="1"/>
    <row r="55965" ht="20" customHeight="1"/>
    <row r="55966" ht="20" customHeight="1"/>
    <row r="55967" ht="20" customHeight="1"/>
    <row r="55968" ht="20" customHeight="1"/>
    <row r="55969" ht="20" customHeight="1"/>
    <row r="55970" ht="20" customHeight="1"/>
    <row r="55971" ht="20" customHeight="1"/>
    <row r="55972" ht="20" customHeight="1"/>
    <row r="55973" ht="20" customHeight="1"/>
    <row r="55974" ht="20" customHeight="1"/>
    <row r="55975" ht="20" customHeight="1"/>
    <row r="55976" ht="20" customHeight="1"/>
    <row r="55977" ht="20" customHeight="1"/>
    <row r="55978" ht="20" customHeight="1"/>
    <row r="55979" ht="20" customHeight="1"/>
    <row r="55980" ht="20" customHeight="1"/>
    <row r="55981" ht="20" customHeight="1"/>
    <row r="55982" ht="20" customHeight="1"/>
    <row r="55983" ht="20" customHeight="1"/>
    <row r="55984" ht="20" customHeight="1"/>
    <row r="55985" ht="20" customHeight="1"/>
    <row r="55986" ht="20" customHeight="1"/>
    <row r="55987" ht="20" customHeight="1"/>
    <row r="55988" ht="20" customHeight="1"/>
    <row r="55989" ht="20" customHeight="1"/>
    <row r="55990" ht="20" customHeight="1"/>
    <row r="55991" ht="20" customHeight="1"/>
    <row r="55992" ht="20" customHeight="1"/>
    <row r="55993" ht="20" customHeight="1"/>
    <row r="55994" ht="20" customHeight="1"/>
    <row r="55995" ht="20" customHeight="1"/>
    <row r="55996" ht="20" customHeight="1"/>
    <row r="55997" ht="20" customHeight="1"/>
    <row r="55998" ht="20" customHeight="1"/>
    <row r="55999" ht="20" customHeight="1"/>
    <row r="56000" ht="20" customHeight="1"/>
    <row r="56001" ht="20" customHeight="1"/>
    <row r="56002" ht="20" customHeight="1"/>
    <row r="56003" ht="20" customHeight="1"/>
    <row r="56004" ht="20" customHeight="1"/>
    <row r="56005" ht="20" customHeight="1"/>
    <row r="56006" ht="20" customHeight="1"/>
    <row r="56007" ht="20" customHeight="1"/>
    <row r="56008" ht="20" customHeight="1"/>
    <row r="56009" ht="20" customHeight="1"/>
    <row r="56010" ht="20" customHeight="1"/>
    <row r="56011" ht="20" customHeight="1"/>
    <row r="56012" ht="20" customHeight="1"/>
    <row r="56013" ht="20" customHeight="1"/>
    <row r="56014" ht="20" customHeight="1"/>
    <row r="56015" ht="20" customHeight="1"/>
    <row r="56016" ht="20" customHeight="1"/>
    <row r="56017" ht="20" customHeight="1"/>
    <row r="56018" ht="20" customHeight="1"/>
    <row r="56019" ht="20" customHeight="1"/>
    <row r="56020" ht="20" customHeight="1"/>
    <row r="56021" ht="20" customHeight="1"/>
    <row r="56022" ht="20" customHeight="1"/>
    <row r="56023" ht="20" customHeight="1"/>
    <row r="56024" ht="20" customHeight="1"/>
    <row r="56025" ht="20" customHeight="1"/>
    <row r="56026" ht="20" customHeight="1"/>
    <row r="56027" ht="20" customHeight="1"/>
    <row r="56028" ht="20" customHeight="1"/>
    <row r="56029" ht="20" customHeight="1"/>
    <row r="56030" ht="20" customHeight="1"/>
    <row r="56031" ht="20" customHeight="1"/>
    <row r="56032" ht="20" customHeight="1"/>
    <row r="56033" ht="20" customHeight="1"/>
    <row r="56034" ht="20" customHeight="1"/>
    <row r="56035" ht="20" customHeight="1"/>
    <row r="56036" ht="20" customHeight="1"/>
    <row r="56037" ht="20" customHeight="1"/>
    <row r="56038" ht="20" customHeight="1"/>
    <row r="56039" ht="20" customHeight="1"/>
    <row r="56040" ht="20" customHeight="1"/>
    <row r="56041" ht="20" customHeight="1"/>
    <row r="56042" ht="20" customHeight="1"/>
    <row r="56043" ht="20" customHeight="1"/>
    <row r="56044" ht="20" customHeight="1"/>
    <row r="56045" ht="20" customHeight="1"/>
    <row r="56046" ht="20" customHeight="1"/>
    <row r="56047" ht="20" customHeight="1"/>
    <row r="56048" ht="20" customHeight="1"/>
    <row r="56049" ht="20" customHeight="1"/>
    <row r="56050" ht="20" customHeight="1"/>
    <row r="56051" ht="20" customHeight="1"/>
    <row r="56052" ht="20" customHeight="1"/>
    <row r="56053" ht="20" customHeight="1"/>
    <row r="56054" ht="20" customHeight="1"/>
    <row r="56055" ht="20" customHeight="1"/>
    <row r="56056" ht="20" customHeight="1"/>
    <row r="56057" ht="20" customHeight="1"/>
    <row r="56058" ht="20" customHeight="1"/>
    <row r="56059" ht="20" customHeight="1"/>
    <row r="56060" ht="20" customHeight="1"/>
    <row r="56061" ht="20" customHeight="1"/>
    <row r="56062" ht="20" customHeight="1"/>
    <row r="56063" ht="20" customHeight="1"/>
    <row r="56064" ht="20" customHeight="1"/>
    <row r="56065" ht="20" customHeight="1"/>
    <row r="56066" ht="20" customHeight="1"/>
    <row r="56067" ht="20" customHeight="1"/>
    <row r="56068" ht="20" customHeight="1"/>
    <row r="56069" ht="20" customHeight="1"/>
    <row r="56070" ht="20" customHeight="1"/>
    <row r="56071" ht="20" customHeight="1"/>
    <row r="56072" ht="20" customHeight="1"/>
    <row r="56073" ht="20" customHeight="1"/>
    <row r="56074" ht="20" customHeight="1"/>
    <row r="56075" ht="20" customHeight="1"/>
    <row r="56076" ht="20" customHeight="1"/>
    <row r="56077" ht="20" customHeight="1"/>
    <row r="56078" ht="20" customHeight="1"/>
    <row r="56079" ht="20" customHeight="1"/>
    <row r="56080" ht="20" customHeight="1"/>
    <row r="56081" ht="20" customHeight="1"/>
    <row r="56082" ht="20" customHeight="1"/>
    <row r="56083" ht="20" customHeight="1"/>
    <row r="56084" ht="20" customHeight="1"/>
    <row r="56085" ht="20" customHeight="1"/>
    <row r="56086" ht="20" customHeight="1"/>
    <row r="56087" ht="20" customHeight="1"/>
    <row r="56088" ht="20" customHeight="1"/>
    <row r="56089" ht="20" customHeight="1"/>
    <row r="56090" ht="20" customHeight="1"/>
    <row r="56091" ht="20" customHeight="1"/>
    <row r="56092" ht="20" customHeight="1"/>
    <row r="56093" ht="20" customHeight="1"/>
    <row r="56094" ht="20" customHeight="1"/>
    <row r="56095" ht="20" customHeight="1"/>
    <row r="56096" ht="20" customHeight="1"/>
    <row r="56097" ht="20" customHeight="1"/>
    <row r="56098" ht="20" customHeight="1"/>
    <row r="56099" ht="20" customHeight="1"/>
    <row r="56100" ht="20" customHeight="1"/>
    <row r="56101" ht="20" customHeight="1"/>
    <row r="56102" ht="20" customHeight="1"/>
    <row r="56103" ht="20" customHeight="1"/>
    <row r="56104" ht="20" customHeight="1"/>
    <row r="56105" ht="20" customHeight="1"/>
    <row r="56106" ht="20" customHeight="1"/>
    <row r="56107" ht="20" customHeight="1"/>
    <row r="56108" ht="20" customHeight="1"/>
    <row r="56109" ht="20" customHeight="1"/>
    <row r="56110" ht="20" customHeight="1"/>
    <row r="56111" ht="20" customHeight="1"/>
    <row r="56112" ht="20" customHeight="1"/>
    <row r="56113" ht="20" customHeight="1"/>
    <row r="56114" ht="20" customHeight="1"/>
    <row r="56115" ht="20" customHeight="1"/>
    <row r="56116" ht="20" customHeight="1"/>
    <row r="56117" ht="20" customHeight="1"/>
    <row r="56118" ht="20" customHeight="1"/>
    <row r="56119" ht="20" customHeight="1"/>
    <row r="56120" ht="20" customHeight="1"/>
    <row r="56121" ht="20" customHeight="1"/>
    <row r="56122" ht="20" customHeight="1"/>
    <row r="56123" ht="20" customHeight="1"/>
    <row r="56124" ht="20" customHeight="1"/>
    <row r="56125" ht="20" customHeight="1"/>
    <row r="56126" ht="20" customHeight="1"/>
    <row r="56127" ht="20" customHeight="1"/>
    <row r="56128" ht="20" customHeight="1"/>
    <row r="56129" ht="20" customHeight="1"/>
    <row r="56130" ht="20" customHeight="1"/>
    <row r="56131" ht="20" customHeight="1"/>
    <row r="56132" ht="20" customHeight="1"/>
    <row r="56133" ht="20" customHeight="1"/>
    <row r="56134" ht="20" customHeight="1"/>
    <row r="56135" ht="20" customHeight="1"/>
    <row r="56136" ht="20" customHeight="1"/>
    <row r="56137" ht="20" customHeight="1"/>
    <row r="56138" ht="20" customHeight="1"/>
    <row r="56139" ht="20" customHeight="1"/>
    <row r="56140" ht="20" customHeight="1"/>
    <row r="56141" ht="20" customHeight="1"/>
    <row r="56142" ht="20" customHeight="1"/>
    <row r="56143" ht="20" customHeight="1"/>
    <row r="56144" ht="20" customHeight="1"/>
    <row r="56145" ht="20" customHeight="1"/>
    <row r="56146" ht="20" customHeight="1"/>
    <row r="56147" ht="20" customHeight="1"/>
    <row r="56148" ht="20" customHeight="1"/>
    <row r="56149" ht="20" customHeight="1"/>
    <row r="56150" ht="20" customHeight="1"/>
    <row r="56151" ht="20" customHeight="1"/>
    <row r="56152" ht="20" customHeight="1"/>
    <row r="56153" ht="20" customHeight="1"/>
    <row r="56154" ht="20" customHeight="1"/>
    <row r="56155" ht="20" customHeight="1"/>
    <row r="56156" ht="20" customHeight="1"/>
    <row r="56157" ht="20" customHeight="1"/>
    <row r="56158" ht="20" customHeight="1"/>
    <row r="56159" ht="20" customHeight="1"/>
    <row r="56160" ht="20" customHeight="1"/>
    <row r="56161" ht="20" customHeight="1"/>
    <row r="56162" ht="20" customHeight="1"/>
    <row r="56163" ht="20" customHeight="1"/>
    <row r="56164" ht="20" customHeight="1"/>
    <row r="56165" ht="20" customHeight="1"/>
    <row r="56166" ht="20" customHeight="1"/>
    <row r="56167" ht="20" customHeight="1"/>
    <row r="56168" ht="20" customHeight="1"/>
    <row r="56169" ht="20" customHeight="1"/>
    <row r="56170" ht="20" customHeight="1"/>
    <row r="56171" ht="20" customHeight="1"/>
    <row r="56172" ht="20" customHeight="1"/>
    <row r="56173" ht="20" customHeight="1"/>
    <row r="56174" ht="20" customHeight="1"/>
    <row r="56175" ht="20" customHeight="1"/>
    <row r="56176" ht="20" customHeight="1"/>
    <row r="56177" ht="20" customHeight="1"/>
    <row r="56178" ht="20" customHeight="1"/>
    <row r="56179" ht="20" customHeight="1"/>
    <row r="56180" ht="20" customHeight="1"/>
    <row r="56181" ht="20" customHeight="1"/>
    <row r="56182" ht="20" customHeight="1"/>
    <row r="56183" ht="20" customHeight="1"/>
    <row r="56184" ht="20" customHeight="1"/>
    <row r="56185" ht="20" customHeight="1"/>
    <row r="56186" ht="20" customHeight="1"/>
    <row r="56187" ht="20" customHeight="1"/>
    <row r="56188" ht="20" customHeight="1"/>
    <row r="56189" ht="20" customHeight="1"/>
    <row r="56190" ht="20" customHeight="1"/>
    <row r="56191" ht="20" customHeight="1"/>
    <row r="56192" ht="20" customHeight="1"/>
    <row r="56193" ht="20" customHeight="1"/>
    <row r="56194" ht="20" customHeight="1"/>
    <row r="56195" ht="20" customHeight="1"/>
    <row r="56196" ht="20" customHeight="1"/>
    <row r="56197" ht="20" customHeight="1"/>
    <row r="56198" ht="20" customHeight="1"/>
    <row r="56199" ht="20" customHeight="1"/>
    <row r="56200" ht="20" customHeight="1"/>
    <row r="56201" ht="20" customHeight="1"/>
    <row r="56202" ht="20" customHeight="1"/>
    <row r="56203" ht="20" customHeight="1"/>
    <row r="56204" ht="20" customHeight="1"/>
    <row r="56205" ht="20" customHeight="1"/>
    <row r="56206" ht="20" customHeight="1"/>
    <row r="56207" ht="20" customHeight="1"/>
    <row r="56208" ht="20" customHeight="1"/>
    <row r="56209" ht="20" customHeight="1"/>
    <row r="56210" ht="20" customHeight="1"/>
    <row r="56211" ht="20" customHeight="1"/>
    <row r="56212" ht="20" customHeight="1"/>
    <row r="56213" ht="20" customHeight="1"/>
    <row r="56214" ht="20" customHeight="1"/>
    <row r="56215" ht="20" customHeight="1"/>
    <row r="56216" ht="20" customHeight="1"/>
    <row r="56217" ht="20" customHeight="1"/>
    <row r="56218" ht="20" customHeight="1"/>
    <row r="56219" ht="20" customHeight="1"/>
    <row r="56220" ht="20" customHeight="1"/>
    <row r="56221" ht="20" customHeight="1"/>
    <row r="56222" ht="20" customHeight="1"/>
    <row r="56223" ht="20" customHeight="1"/>
    <row r="56224" ht="20" customHeight="1"/>
    <row r="56225" ht="20" customHeight="1"/>
    <row r="56226" ht="20" customHeight="1"/>
    <row r="56227" ht="20" customHeight="1"/>
    <row r="56228" ht="20" customHeight="1"/>
    <row r="56229" ht="20" customHeight="1"/>
    <row r="56230" ht="20" customHeight="1"/>
    <row r="56231" ht="20" customHeight="1"/>
    <row r="56232" ht="20" customHeight="1"/>
    <row r="56233" ht="20" customHeight="1"/>
    <row r="56234" ht="20" customHeight="1"/>
    <row r="56235" ht="20" customHeight="1"/>
    <row r="56236" ht="20" customHeight="1"/>
    <row r="56237" ht="20" customHeight="1"/>
    <row r="56238" ht="20" customHeight="1"/>
    <row r="56239" ht="20" customHeight="1"/>
    <row r="56240" ht="20" customHeight="1"/>
    <row r="56241" ht="20" customHeight="1"/>
    <row r="56242" ht="20" customHeight="1"/>
    <row r="56243" ht="20" customHeight="1"/>
    <row r="56244" ht="20" customHeight="1"/>
    <row r="56245" ht="20" customHeight="1"/>
    <row r="56246" ht="20" customHeight="1"/>
    <row r="56247" ht="20" customHeight="1"/>
    <row r="56248" ht="20" customHeight="1"/>
    <row r="56249" ht="20" customHeight="1"/>
    <row r="56250" ht="20" customHeight="1"/>
    <row r="56251" ht="20" customHeight="1"/>
    <row r="56252" ht="20" customHeight="1"/>
    <row r="56253" ht="20" customHeight="1"/>
    <row r="56254" ht="20" customHeight="1"/>
    <row r="56255" ht="20" customHeight="1"/>
    <row r="56256" ht="20" customHeight="1"/>
    <row r="56257" ht="20" customHeight="1"/>
    <row r="56258" ht="20" customHeight="1"/>
    <row r="56259" ht="20" customHeight="1"/>
    <row r="56260" ht="20" customHeight="1"/>
    <row r="56261" ht="20" customHeight="1"/>
    <row r="56262" ht="20" customHeight="1"/>
    <row r="56263" ht="20" customHeight="1"/>
    <row r="56264" ht="20" customHeight="1"/>
    <row r="56265" ht="20" customHeight="1"/>
    <row r="56266" ht="20" customHeight="1"/>
    <row r="56267" ht="20" customHeight="1"/>
    <row r="56268" ht="20" customHeight="1"/>
    <row r="56269" ht="20" customHeight="1"/>
    <row r="56270" ht="20" customHeight="1"/>
    <row r="56271" ht="20" customHeight="1"/>
    <row r="56272" ht="20" customHeight="1"/>
    <row r="56273" ht="20" customHeight="1"/>
    <row r="56274" ht="20" customHeight="1"/>
    <row r="56275" ht="20" customHeight="1"/>
    <row r="56276" ht="20" customHeight="1"/>
    <row r="56277" ht="20" customHeight="1"/>
    <row r="56278" ht="20" customHeight="1"/>
    <row r="56279" ht="20" customHeight="1"/>
    <row r="56280" ht="20" customHeight="1"/>
    <row r="56281" ht="20" customHeight="1"/>
    <row r="56282" ht="20" customHeight="1"/>
    <row r="56283" ht="20" customHeight="1"/>
    <row r="56284" ht="20" customHeight="1"/>
    <row r="56285" ht="20" customHeight="1"/>
    <row r="56286" ht="20" customHeight="1"/>
    <row r="56287" ht="20" customHeight="1"/>
    <row r="56288" ht="20" customHeight="1"/>
    <row r="56289" ht="20" customHeight="1"/>
    <row r="56290" ht="20" customHeight="1"/>
    <row r="56291" ht="20" customHeight="1"/>
    <row r="56292" ht="20" customHeight="1"/>
    <row r="56293" ht="20" customHeight="1"/>
    <row r="56294" ht="20" customHeight="1"/>
    <row r="56295" ht="20" customHeight="1"/>
    <row r="56296" ht="20" customHeight="1"/>
    <row r="56297" ht="20" customHeight="1"/>
    <row r="56298" ht="20" customHeight="1"/>
    <row r="56299" ht="20" customHeight="1"/>
    <row r="56300" ht="20" customHeight="1"/>
    <row r="56301" ht="20" customHeight="1"/>
    <row r="56302" ht="20" customHeight="1"/>
    <row r="56303" ht="20" customHeight="1"/>
    <row r="56304" ht="20" customHeight="1"/>
    <row r="56305" ht="20" customHeight="1"/>
    <row r="56306" ht="20" customHeight="1"/>
    <row r="56307" ht="20" customHeight="1"/>
    <row r="56308" ht="20" customHeight="1"/>
    <row r="56309" ht="20" customHeight="1"/>
    <row r="56310" ht="20" customHeight="1"/>
    <row r="56311" ht="20" customHeight="1"/>
    <row r="56312" ht="20" customHeight="1"/>
    <row r="56313" ht="20" customHeight="1"/>
    <row r="56314" ht="20" customHeight="1"/>
    <row r="56315" ht="20" customHeight="1"/>
    <row r="56316" ht="20" customHeight="1"/>
    <row r="56317" ht="20" customHeight="1"/>
    <row r="56318" ht="20" customHeight="1"/>
    <row r="56319" ht="20" customHeight="1"/>
    <row r="56320" ht="20" customHeight="1"/>
    <row r="56321" ht="20" customHeight="1"/>
    <row r="56322" ht="20" customHeight="1"/>
    <row r="56323" ht="20" customHeight="1"/>
    <row r="56324" ht="20" customHeight="1"/>
    <row r="56325" ht="20" customHeight="1"/>
    <row r="56326" ht="20" customHeight="1"/>
    <row r="56327" ht="20" customHeight="1"/>
    <row r="56328" ht="20" customHeight="1"/>
    <row r="56329" ht="20" customHeight="1"/>
    <row r="56330" ht="20" customHeight="1"/>
    <row r="56331" ht="20" customHeight="1"/>
    <row r="56332" ht="20" customHeight="1"/>
    <row r="56333" ht="20" customHeight="1"/>
    <row r="56334" ht="20" customHeight="1"/>
    <row r="56335" ht="20" customHeight="1"/>
    <row r="56336" ht="20" customHeight="1"/>
    <row r="56337" ht="20" customHeight="1"/>
    <row r="56338" ht="20" customHeight="1"/>
    <row r="56339" ht="20" customHeight="1"/>
    <row r="56340" ht="20" customHeight="1"/>
    <row r="56341" ht="20" customHeight="1"/>
    <row r="56342" ht="20" customHeight="1"/>
    <row r="56343" ht="20" customHeight="1"/>
    <row r="56344" ht="20" customHeight="1"/>
    <row r="56345" ht="20" customHeight="1"/>
    <row r="56346" ht="20" customHeight="1"/>
    <row r="56347" ht="20" customHeight="1"/>
    <row r="56348" ht="20" customHeight="1"/>
    <row r="56349" ht="20" customHeight="1"/>
    <row r="56350" ht="20" customHeight="1"/>
    <row r="56351" ht="20" customHeight="1"/>
    <row r="56352" ht="20" customHeight="1"/>
    <row r="56353" ht="20" customHeight="1"/>
    <row r="56354" ht="20" customHeight="1"/>
    <row r="56355" ht="20" customHeight="1"/>
    <row r="56356" ht="20" customHeight="1"/>
    <row r="56357" ht="20" customHeight="1"/>
    <row r="56358" ht="20" customHeight="1"/>
    <row r="56359" ht="20" customHeight="1"/>
    <row r="56360" ht="20" customHeight="1"/>
    <row r="56361" ht="20" customHeight="1"/>
    <row r="56362" ht="20" customHeight="1"/>
    <row r="56363" ht="20" customHeight="1"/>
    <row r="56364" ht="20" customHeight="1"/>
    <row r="56365" ht="20" customHeight="1"/>
    <row r="56366" ht="20" customHeight="1"/>
    <row r="56367" ht="20" customHeight="1"/>
    <row r="56368" ht="20" customHeight="1"/>
    <row r="56369" ht="20" customHeight="1"/>
    <row r="56370" ht="20" customHeight="1"/>
    <row r="56371" ht="20" customHeight="1"/>
    <row r="56372" ht="20" customHeight="1"/>
    <row r="56373" ht="20" customHeight="1"/>
    <row r="56374" ht="20" customHeight="1"/>
    <row r="56375" ht="20" customHeight="1"/>
    <row r="56376" ht="20" customHeight="1"/>
    <row r="56377" ht="20" customHeight="1"/>
    <row r="56378" ht="20" customHeight="1"/>
    <row r="56379" ht="20" customHeight="1"/>
    <row r="56380" ht="20" customHeight="1"/>
    <row r="56381" ht="20" customHeight="1"/>
    <row r="56382" ht="20" customHeight="1"/>
    <row r="56383" ht="20" customHeight="1"/>
    <row r="56384" ht="20" customHeight="1"/>
    <row r="56385" ht="20" customHeight="1"/>
    <row r="56386" ht="20" customHeight="1"/>
    <row r="56387" ht="20" customHeight="1"/>
    <row r="56388" ht="20" customHeight="1"/>
    <row r="56389" ht="20" customHeight="1"/>
    <row r="56390" ht="20" customHeight="1"/>
    <row r="56391" ht="20" customHeight="1"/>
    <row r="56392" ht="20" customHeight="1"/>
    <row r="56393" ht="20" customHeight="1"/>
    <row r="56394" ht="20" customHeight="1"/>
    <row r="56395" ht="20" customHeight="1"/>
    <row r="56396" ht="20" customHeight="1"/>
    <row r="56397" ht="20" customHeight="1"/>
    <row r="56398" ht="20" customHeight="1"/>
    <row r="56399" ht="20" customHeight="1"/>
    <row r="56400" ht="20" customHeight="1"/>
    <row r="56401" ht="20" customHeight="1"/>
    <row r="56402" ht="20" customHeight="1"/>
    <row r="56403" ht="20" customHeight="1"/>
    <row r="56404" ht="20" customHeight="1"/>
    <row r="56405" ht="20" customHeight="1"/>
    <row r="56406" ht="20" customHeight="1"/>
    <row r="56407" ht="20" customHeight="1"/>
    <row r="56408" ht="20" customHeight="1"/>
    <row r="56409" ht="20" customHeight="1"/>
    <row r="56410" ht="20" customHeight="1"/>
    <row r="56411" ht="20" customHeight="1"/>
    <row r="56412" ht="20" customHeight="1"/>
    <row r="56413" ht="20" customHeight="1"/>
    <row r="56414" ht="20" customHeight="1"/>
    <row r="56415" ht="20" customHeight="1"/>
    <row r="56416" ht="20" customHeight="1"/>
    <row r="56417" ht="20" customHeight="1"/>
    <row r="56418" ht="20" customHeight="1"/>
    <row r="56419" ht="20" customHeight="1"/>
    <row r="56420" ht="20" customHeight="1"/>
    <row r="56421" ht="20" customHeight="1"/>
    <row r="56422" ht="20" customHeight="1"/>
    <row r="56423" ht="20" customHeight="1"/>
    <row r="56424" ht="20" customHeight="1"/>
    <row r="56425" ht="20" customHeight="1"/>
    <row r="56426" ht="20" customHeight="1"/>
    <row r="56427" ht="20" customHeight="1"/>
    <row r="56428" ht="20" customHeight="1"/>
    <row r="56429" ht="20" customHeight="1"/>
    <row r="56430" ht="20" customHeight="1"/>
    <row r="56431" ht="20" customHeight="1"/>
    <row r="56432" ht="20" customHeight="1"/>
    <row r="56433" ht="20" customHeight="1"/>
    <row r="56434" ht="20" customHeight="1"/>
    <row r="56435" ht="20" customHeight="1"/>
    <row r="56436" ht="20" customHeight="1"/>
    <row r="56437" ht="20" customHeight="1"/>
    <row r="56438" ht="20" customHeight="1"/>
    <row r="56439" ht="20" customHeight="1"/>
    <row r="56440" ht="20" customHeight="1"/>
    <row r="56441" ht="20" customHeight="1"/>
    <row r="56442" ht="20" customHeight="1"/>
    <row r="56443" ht="20" customHeight="1"/>
    <row r="56444" ht="20" customHeight="1"/>
    <row r="56445" ht="20" customHeight="1"/>
    <row r="56446" ht="20" customHeight="1"/>
    <row r="56447" ht="20" customHeight="1"/>
    <row r="56448" ht="20" customHeight="1"/>
    <row r="56449" ht="20" customHeight="1"/>
    <row r="56450" ht="20" customHeight="1"/>
    <row r="56451" ht="20" customHeight="1"/>
    <row r="56452" ht="20" customHeight="1"/>
    <row r="56453" ht="20" customHeight="1"/>
    <row r="56454" ht="20" customHeight="1"/>
    <row r="56455" ht="20" customHeight="1"/>
    <row r="56456" ht="20" customHeight="1"/>
    <row r="56457" ht="20" customHeight="1"/>
    <row r="56458" ht="20" customHeight="1"/>
    <row r="56459" ht="20" customHeight="1"/>
    <row r="56460" ht="20" customHeight="1"/>
    <row r="56461" ht="20" customHeight="1"/>
    <row r="56462" ht="20" customHeight="1"/>
    <row r="56463" ht="20" customHeight="1"/>
    <row r="56464" ht="20" customHeight="1"/>
    <row r="56465" ht="20" customHeight="1"/>
    <row r="56466" ht="20" customHeight="1"/>
    <row r="56467" ht="20" customHeight="1"/>
    <row r="56468" ht="20" customHeight="1"/>
    <row r="56469" ht="20" customHeight="1"/>
    <row r="56470" ht="20" customHeight="1"/>
    <row r="56471" ht="20" customHeight="1"/>
    <row r="56472" ht="20" customHeight="1"/>
    <row r="56473" ht="20" customHeight="1"/>
    <row r="56474" ht="20" customHeight="1"/>
    <row r="56475" ht="20" customHeight="1"/>
    <row r="56476" ht="20" customHeight="1"/>
    <row r="56477" ht="20" customHeight="1"/>
    <row r="56478" ht="20" customHeight="1"/>
    <row r="56479" ht="20" customHeight="1"/>
    <row r="56480" ht="20" customHeight="1"/>
    <row r="56481" ht="20" customHeight="1"/>
    <row r="56482" ht="20" customHeight="1"/>
    <row r="56483" ht="20" customHeight="1"/>
    <row r="56484" ht="20" customHeight="1"/>
    <row r="56485" ht="20" customHeight="1"/>
    <row r="56486" ht="20" customHeight="1"/>
    <row r="56487" ht="20" customHeight="1"/>
    <row r="56488" ht="20" customHeight="1"/>
    <row r="56489" ht="20" customHeight="1"/>
    <row r="56490" ht="20" customHeight="1"/>
    <row r="56491" ht="20" customHeight="1"/>
    <row r="56492" ht="20" customHeight="1"/>
    <row r="56493" ht="20" customHeight="1"/>
    <row r="56494" ht="20" customHeight="1"/>
    <row r="56495" ht="20" customHeight="1"/>
    <row r="56496" ht="20" customHeight="1"/>
    <row r="56497" ht="20" customHeight="1"/>
    <row r="56498" ht="20" customHeight="1"/>
    <row r="56499" ht="20" customHeight="1"/>
    <row r="56500" ht="20" customHeight="1"/>
    <row r="56501" ht="20" customHeight="1"/>
    <row r="56502" ht="20" customHeight="1"/>
    <row r="56503" ht="20" customHeight="1"/>
    <row r="56504" ht="20" customHeight="1"/>
    <row r="56505" ht="20" customHeight="1"/>
    <row r="56506" ht="20" customHeight="1"/>
    <row r="56507" ht="20" customHeight="1"/>
    <row r="56508" ht="20" customHeight="1"/>
    <row r="56509" ht="20" customHeight="1"/>
    <row r="56510" ht="20" customHeight="1"/>
    <row r="56511" ht="20" customHeight="1"/>
    <row r="56512" ht="20" customHeight="1"/>
    <row r="56513" ht="20" customHeight="1"/>
    <row r="56514" ht="20" customHeight="1"/>
    <row r="56515" ht="20" customHeight="1"/>
    <row r="56516" ht="20" customHeight="1"/>
    <row r="56517" ht="20" customHeight="1"/>
    <row r="56518" ht="20" customHeight="1"/>
    <row r="56519" ht="20" customHeight="1"/>
    <row r="56520" ht="20" customHeight="1"/>
    <row r="56521" ht="20" customHeight="1"/>
    <row r="56522" ht="20" customHeight="1"/>
    <row r="56523" ht="20" customHeight="1"/>
    <row r="56524" ht="20" customHeight="1"/>
    <row r="56525" ht="20" customHeight="1"/>
    <row r="56526" ht="20" customHeight="1"/>
    <row r="56527" ht="20" customHeight="1"/>
    <row r="56528" ht="20" customHeight="1"/>
    <row r="56529" ht="20" customHeight="1"/>
    <row r="56530" ht="20" customHeight="1"/>
    <row r="56531" ht="20" customHeight="1"/>
    <row r="56532" ht="20" customHeight="1"/>
    <row r="56533" ht="20" customHeight="1"/>
    <row r="56534" ht="20" customHeight="1"/>
    <row r="56535" ht="20" customHeight="1"/>
    <row r="56536" ht="20" customHeight="1"/>
    <row r="56537" ht="20" customHeight="1"/>
    <row r="56538" ht="20" customHeight="1"/>
    <row r="56539" ht="20" customHeight="1"/>
    <row r="56540" ht="20" customHeight="1"/>
    <row r="56541" ht="20" customHeight="1"/>
    <row r="56542" ht="20" customHeight="1"/>
    <row r="56543" ht="20" customHeight="1"/>
    <row r="56544" ht="20" customHeight="1"/>
    <row r="56545" ht="20" customHeight="1"/>
    <row r="56546" ht="20" customHeight="1"/>
    <row r="56547" ht="20" customHeight="1"/>
    <row r="56548" ht="20" customHeight="1"/>
    <row r="56549" ht="20" customHeight="1"/>
    <row r="56550" ht="20" customHeight="1"/>
    <row r="56551" ht="20" customHeight="1"/>
    <row r="56552" ht="20" customHeight="1"/>
    <row r="56553" ht="20" customHeight="1"/>
    <row r="56554" ht="20" customHeight="1"/>
    <row r="56555" ht="20" customHeight="1"/>
    <row r="56556" ht="20" customHeight="1"/>
    <row r="56557" ht="20" customHeight="1"/>
    <row r="56558" ht="20" customHeight="1"/>
    <row r="56559" ht="20" customHeight="1"/>
    <row r="56560" ht="20" customHeight="1"/>
    <row r="56561" ht="20" customHeight="1"/>
    <row r="56562" ht="20" customHeight="1"/>
    <row r="56563" ht="20" customHeight="1"/>
    <row r="56564" ht="20" customHeight="1"/>
    <row r="56565" ht="20" customHeight="1"/>
    <row r="56566" ht="20" customHeight="1"/>
    <row r="56567" ht="20" customHeight="1"/>
    <row r="56568" ht="20" customHeight="1"/>
    <row r="56569" ht="20" customHeight="1"/>
    <row r="56570" ht="20" customHeight="1"/>
    <row r="56571" ht="20" customHeight="1"/>
    <row r="56572" ht="20" customHeight="1"/>
    <row r="56573" ht="20" customHeight="1"/>
    <row r="56574" ht="20" customHeight="1"/>
    <row r="56575" ht="20" customHeight="1"/>
    <row r="56576" ht="20" customHeight="1"/>
    <row r="56577" ht="20" customHeight="1"/>
    <row r="56578" ht="20" customHeight="1"/>
    <row r="56579" ht="20" customHeight="1"/>
    <row r="56580" ht="20" customHeight="1"/>
    <row r="56581" ht="20" customHeight="1"/>
    <row r="56582" ht="20" customHeight="1"/>
    <row r="56583" ht="20" customHeight="1"/>
    <row r="56584" ht="20" customHeight="1"/>
    <row r="56585" ht="20" customHeight="1"/>
    <row r="56586" ht="20" customHeight="1"/>
    <row r="56587" ht="20" customHeight="1"/>
    <row r="56588" ht="20" customHeight="1"/>
    <row r="56589" ht="20" customHeight="1"/>
    <row r="56590" ht="20" customHeight="1"/>
    <row r="56591" ht="20" customHeight="1"/>
    <row r="56592" ht="20" customHeight="1"/>
    <row r="56593" ht="20" customHeight="1"/>
    <row r="56594" ht="20" customHeight="1"/>
    <row r="56595" ht="20" customHeight="1"/>
    <row r="56596" ht="20" customHeight="1"/>
    <row r="56597" ht="20" customHeight="1"/>
    <row r="56598" ht="20" customHeight="1"/>
    <row r="56599" ht="20" customHeight="1"/>
    <row r="56600" ht="20" customHeight="1"/>
    <row r="56601" ht="20" customHeight="1"/>
    <row r="56602" ht="20" customHeight="1"/>
    <row r="56603" ht="20" customHeight="1"/>
    <row r="56604" ht="20" customHeight="1"/>
    <row r="56605" ht="20" customHeight="1"/>
    <row r="56606" ht="20" customHeight="1"/>
    <row r="56607" ht="20" customHeight="1"/>
    <row r="56608" ht="20" customHeight="1"/>
    <row r="56609" ht="20" customHeight="1"/>
    <row r="56610" ht="20" customHeight="1"/>
    <row r="56611" ht="20" customHeight="1"/>
    <row r="56612" ht="20" customHeight="1"/>
    <row r="56613" ht="20" customHeight="1"/>
    <row r="56614" ht="20" customHeight="1"/>
    <row r="56615" ht="20" customHeight="1"/>
    <row r="56616" ht="20" customHeight="1"/>
    <row r="56617" ht="20" customHeight="1"/>
    <row r="56618" ht="20" customHeight="1"/>
    <row r="56619" ht="20" customHeight="1"/>
    <row r="56620" ht="20" customHeight="1"/>
    <row r="56621" ht="20" customHeight="1"/>
    <row r="56622" ht="20" customHeight="1"/>
    <row r="56623" ht="20" customHeight="1"/>
    <row r="56624" ht="20" customHeight="1"/>
    <row r="56625" ht="20" customHeight="1"/>
    <row r="56626" ht="20" customHeight="1"/>
    <row r="56627" ht="20" customHeight="1"/>
    <row r="56628" ht="20" customHeight="1"/>
    <row r="56629" ht="20" customHeight="1"/>
    <row r="56630" ht="20" customHeight="1"/>
    <row r="56631" ht="20" customHeight="1"/>
    <row r="56632" ht="20" customHeight="1"/>
    <row r="56633" ht="20" customHeight="1"/>
    <row r="56634" ht="20" customHeight="1"/>
    <row r="56635" ht="20" customHeight="1"/>
    <row r="56636" ht="20" customHeight="1"/>
    <row r="56637" ht="20" customHeight="1"/>
    <row r="56638" ht="20" customHeight="1"/>
    <row r="56639" ht="20" customHeight="1"/>
    <row r="56640" ht="20" customHeight="1"/>
    <row r="56641" ht="20" customHeight="1"/>
    <row r="56642" ht="20" customHeight="1"/>
    <row r="56643" ht="20" customHeight="1"/>
    <row r="56644" ht="20" customHeight="1"/>
    <row r="56645" ht="20" customHeight="1"/>
    <row r="56646" ht="20" customHeight="1"/>
    <row r="56647" ht="20" customHeight="1"/>
    <row r="56648" ht="20" customHeight="1"/>
    <row r="56649" ht="20" customHeight="1"/>
    <row r="56650" ht="20" customHeight="1"/>
    <row r="56651" ht="20" customHeight="1"/>
    <row r="56652" ht="20" customHeight="1"/>
    <row r="56653" ht="20" customHeight="1"/>
    <row r="56654" ht="20" customHeight="1"/>
    <row r="56655" ht="20" customHeight="1"/>
    <row r="56656" ht="20" customHeight="1"/>
    <row r="56657" ht="20" customHeight="1"/>
    <row r="56658" ht="20" customHeight="1"/>
    <row r="56659" ht="20" customHeight="1"/>
    <row r="56660" ht="20" customHeight="1"/>
    <row r="56661" ht="20" customHeight="1"/>
    <row r="56662" ht="20" customHeight="1"/>
    <row r="56663" ht="20" customHeight="1"/>
    <row r="56664" ht="20" customHeight="1"/>
    <row r="56665" ht="20" customHeight="1"/>
    <row r="56666" ht="20" customHeight="1"/>
    <row r="56667" ht="20" customHeight="1"/>
    <row r="56668" ht="20" customHeight="1"/>
    <row r="56669" ht="20" customHeight="1"/>
    <row r="56670" ht="20" customHeight="1"/>
    <row r="56671" ht="20" customHeight="1"/>
    <row r="56672" ht="20" customHeight="1"/>
    <row r="56673" ht="20" customHeight="1"/>
    <row r="56674" ht="20" customHeight="1"/>
    <row r="56675" ht="20" customHeight="1"/>
    <row r="56676" ht="20" customHeight="1"/>
    <row r="56677" ht="20" customHeight="1"/>
    <row r="56678" ht="20" customHeight="1"/>
    <row r="56679" ht="20" customHeight="1"/>
    <row r="56680" ht="20" customHeight="1"/>
    <row r="56681" ht="20" customHeight="1"/>
    <row r="56682" ht="20" customHeight="1"/>
    <row r="56683" ht="20" customHeight="1"/>
    <row r="56684" ht="20" customHeight="1"/>
    <row r="56685" ht="20" customHeight="1"/>
    <row r="56686" ht="20" customHeight="1"/>
    <row r="56687" ht="20" customHeight="1"/>
    <row r="56688" ht="20" customHeight="1"/>
    <row r="56689" ht="20" customHeight="1"/>
    <row r="56690" ht="20" customHeight="1"/>
    <row r="56691" ht="20" customHeight="1"/>
    <row r="56692" ht="20" customHeight="1"/>
    <row r="56693" ht="20" customHeight="1"/>
    <row r="56694" ht="20" customHeight="1"/>
    <row r="56695" ht="20" customHeight="1"/>
    <row r="56696" ht="20" customHeight="1"/>
    <row r="56697" ht="20" customHeight="1"/>
    <row r="56698" ht="20" customHeight="1"/>
    <row r="56699" ht="20" customHeight="1"/>
    <row r="56700" ht="20" customHeight="1"/>
    <row r="56701" ht="20" customHeight="1"/>
    <row r="56702" ht="20" customHeight="1"/>
    <row r="56703" ht="20" customHeight="1"/>
    <row r="56704" ht="20" customHeight="1"/>
    <row r="56705" ht="20" customHeight="1"/>
    <row r="56706" ht="20" customHeight="1"/>
    <row r="56707" ht="20" customHeight="1"/>
    <row r="56708" ht="20" customHeight="1"/>
    <row r="56709" ht="20" customHeight="1"/>
    <row r="56710" ht="20" customHeight="1"/>
    <row r="56711" ht="20" customHeight="1"/>
    <row r="56712" ht="20" customHeight="1"/>
    <row r="56713" ht="20" customHeight="1"/>
    <row r="56714" ht="20" customHeight="1"/>
    <row r="56715" ht="20" customHeight="1"/>
    <row r="56716" ht="20" customHeight="1"/>
    <row r="56717" ht="20" customHeight="1"/>
    <row r="56718" ht="20" customHeight="1"/>
    <row r="56719" ht="20" customHeight="1"/>
    <row r="56720" ht="20" customHeight="1"/>
    <row r="56721" ht="20" customHeight="1"/>
    <row r="56722" ht="20" customHeight="1"/>
    <row r="56723" ht="20" customHeight="1"/>
    <row r="56724" ht="20" customHeight="1"/>
    <row r="56725" ht="20" customHeight="1"/>
    <row r="56726" ht="20" customHeight="1"/>
    <row r="56727" ht="20" customHeight="1"/>
    <row r="56728" ht="20" customHeight="1"/>
    <row r="56729" ht="20" customHeight="1"/>
    <row r="56730" ht="20" customHeight="1"/>
    <row r="56731" ht="20" customHeight="1"/>
    <row r="56732" ht="20" customHeight="1"/>
    <row r="56733" ht="20" customHeight="1"/>
    <row r="56734" ht="20" customHeight="1"/>
    <row r="56735" ht="20" customHeight="1"/>
    <row r="56736" ht="20" customHeight="1"/>
    <row r="56737" ht="20" customHeight="1"/>
    <row r="56738" ht="20" customHeight="1"/>
    <row r="56739" ht="20" customHeight="1"/>
    <row r="56740" ht="20" customHeight="1"/>
    <row r="56741" ht="20" customHeight="1"/>
    <row r="56742" ht="20" customHeight="1"/>
    <row r="56743" ht="20" customHeight="1"/>
    <row r="56744" ht="20" customHeight="1"/>
    <row r="56745" ht="20" customHeight="1"/>
    <row r="56746" ht="20" customHeight="1"/>
    <row r="56747" ht="20" customHeight="1"/>
    <row r="56748" ht="20" customHeight="1"/>
    <row r="56749" ht="20" customHeight="1"/>
    <row r="56750" ht="20" customHeight="1"/>
    <row r="56751" ht="20" customHeight="1"/>
    <row r="56752" ht="20" customHeight="1"/>
    <row r="56753" ht="20" customHeight="1"/>
    <row r="56754" ht="20" customHeight="1"/>
    <row r="56755" ht="20" customHeight="1"/>
    <row r="56756" ht="20" customHeight="1"/>
    <row r="56757" ht="20" customHeight="1"/>
    <row r="56758" ht="20" customHeight="1"/>
    <row r="56759" ht="20" customHeight="1"/>
    <row r="56760" ht="20" customHeight="1"/>
    <row r="56761" ht="20" customHeight="1"/>
    <row r="56762" ht="20" customHeight="1"/>
    <row r="56763" ht="20" customHeight="1"/>
    <row r="56764" ht="20" customHeight="1"/>
    <row r="56765" ht="20" customHeight="1"/>
    <row r="56766" ht="20" customHeight="1"/>
    <row r="56767" ht="20" customHeight="1"/>
    <row r="56768" ht="20" customHeight="1"/>
    <row r="56769" ht="20" customHeight="1"/>
    <row r="56770" ht="20" customHeight="1"/>
    <row r="56771" ht="20" customHeight="1"/>
    <row r="56772" ht="20" customHeight="1"/>
    <row r="56773" ht="20" customHeight="1"/>
    <row r="56774" ht="20" customHeight="1"/>
    <row r="56775" ht="20" customHeight="1"/>
    <row r="56776" ht="20" customHeight="1"/>
    <row r="56777" ht="20" customHeight="1"/>
    <row r="56778" ht="20" customHeight="1"/>
    <row r="56779" ht="20" customHeight="1"/>
    <row r="56780" ht="20" customHeight="1"/>
    <row r="56781" ht="20" customHeight="1"/>
    <row r="56782" ht="20" customHeight="1"/>
    <row r="56783" ht="20" customHeight="1"/>
    <row r="56784" ht="20" customHeight="1"/>
    <row r="56785" ht="20" customHeight="1"/>
    <row r="56786" ht="20" customHeight="1"/>
    <row r="56787" ht="20" customHeight="1"/>
    <row r="56788" ht="20" customHeight="1"/>
    <row r="56789" ht="20" customHeight="1"/>
    <row r="56790" ht="20" customHeight="1"/>
    <row r="56791" ht="20" customHeight="1"/>
    <row r="56792" ht="20" customHeight="1"/>
    <row r="56793" ht="20" customHeight="1"/>
    <row r="56794" ht="20" customHeight="1"/>
    <row r="56795" ht="20" customHeight="1"/>
    <row r="56796" ht="20" customHeight="1"/>
    <row r="56797" ht="20" customHeight="1"/>
    <row r="56798" ht="20" customHeight="1"/>
    <row r="56799" ht="20" customHeight="1"/>
    <row r="56800" ht="20" customHeight="1"/>
    <row r="56801" ht="20" customHeight="1"/>
    <row r="56802" ht="20" customHeight="1"/>
    <row r="56803" ht="20" customHeight="1"/>
    <row r="56804" ht="20" customHeight="1"/>
    <row r="56805" ht="20" customHeight="1"/>
    <row r="56806" ht="20" customHeight="1"/>
    <row r="56807" ht="20" customHeight="1"/>
    <row r="56808" ht="20" customHeight="1"/>
    <row r="56809" ht="20" customHeight="1"/>
    <row r="56810" ht="20" customHeight="1"/>
    <row r="56811" ht="20" customHeight="1"/>
    <row r="56812" ht="20" customHeight="1"/>
    <row r="56813" ht="20" customHeight="1"/>
    <row r="56814" ht="20" customHeight="1"/>
    <row r="56815" ht="20" customHeight="1"/>
    <row r="56816" ht="20" customHeight="1"/>
    <row r="56817" ht="20" customHeight="1"/>
    <row r="56818" ht="20" customHeight="1"/>
    <row r="56819" ht="20" customHeight="1"/>
    <row r="56820" ht="20" customHeight="1"/>
    <row r="56821" ht="20" customHeight="1"/>
    <row r="56822" ht="20" customHeight="1"/>
    <row r="56823" ht="20" customHeight="1"/>
    <row r="56824" ht="20" customHeight="1"/>
    <row r="56825" ht="20" customHeight="1"/>
    <row r="56826" ht="20" customHeight="1"/>
    <row r="56827" ht="20" customHeight="1"/>
    <row r="56828" ht="20" customHeight="1"/>
    <row r="56829" ht="20" customHeight="1"/>
    <row r="56830" ht="20" customHeight="1"/>
    <row r="56831" ht="20" customHeight="1"/>
    <row r="56832" ht="20" customHeight="1"/>
    <row r="56833" ht="20" customHeight="1"/>
    <row r="56834" ht="20" customHeight="1"/>
    <row r="56835" ht="20" customHeight="1"/>
    <row r="56836" ht="20" customHeight="1"/>
    <row r="56837" ht="20" customHeight="1"/>
    <row r="56838" ht="20" customHeight="1"/>
    <row r="56839" ht="20" customHeight="1"/>
    <row r="56840" ht="20" customHeight="1"/>
    <row r="56841" ht="20" customHeight="1"/>
    <row r="56842" ht="20" customHeight="1"/>
    <row r="56843" ht="20" customHeight="1"/>
    <row r="56844" ht="20" customHeight="1"/>
    <row r="56845" ht="20" customHeight="1"/>
    <row r="56846" ht="20" customHeight="1"/>
    <row r="56847" ht="20" customHeight="1"/>
    <row r="56848" ht="20" customHeight="1"/>
    <row r="56849" ht="20" customHeight="1"/>
    <row r="56850" ht="20" customHeight="1"/>
    <row r="56851" ht="20" customHeight="1"/>
    <row r="56852" ht="20" customHeight="1"/>
    <row r="56853" ht="20" customHeight="1"/>
    <row r="56854" ht="20" customHeight="1"/>
    <row r="56855" ht="20" customHeight="1"/>
    <row r="56856" ht="20" customHeight="1"/>
    <row r="56857" ht="20" customHeight="1"/>
    <row r="56858" ht="20" customHeight="1"/>
    <row r="56859" ht="20" customHeight="1"/>
    <row r="56860" ht="20" customHeight="1"/>
    <row r="56861" ht="20" customHeight="1"/>
    <row r="56862" ht="20" customHeight="1"/>
    <row r="56863" ht="20" customHeight="1"/>
    <row r="56864" ht="20" customHeight="1"/>
    <row r="56865" ht="20" customHeight="1"/>
    <row r="56866" ht="20" customHeight="1"/>
    <row r="56867" ht="20" customHeight="1"/>
    <row r="56868" ht="20" customHeight="1"/>
    <row r="56869" ht="20" customHeight="1"/>
    <row r="56870" ht="20" customHeight="1"/>
    <row r="56871" ht="20" customHeight="1"/>
    <row r="56872" ht="20" customHeight="1"/>
    <row r="56873" ht="20" customHeight="1"/>
    <row r="56874" ht="20" customHeight="1"/>
    <row r="56875" ht="20" customHeight="1"/>
    <row r="56876" ht="20" customHeight="1"/>
    <row r="56877" ht="20" customHeight="1"/>
    <row r="56878" ht="20" customHeight="1"/>
    <row r="56879" ht="20" customHeight="1"/>
    <row r="56880" ht="20" customHeight="1"/>
    <row r="56881" ht="20" customHeight="1"/>
    <row r="56882" ht="20" customHeight="1"/>
    <row r="56883" ht="20" customHeight="1"/>
    <row r="56884" ht="20" customHeight="1"/>
    <row r="56885" ht="20" customHeight="1"/>
    <row r="56886" ht="20" customHeight="1"/>
    <row r="56887" ht="20" customHeight="1"/>
    <row r="56888" ht="20" customHeight="1"/>
    <row r="56889" ht="20" customHeight="1"/>
    <row r="56890" ht="20" customHeight="1"/>
    <row r="56891" ht="20" customHeight="1"/>
    <row r="56892" ht="20" customHeight="1"/>
    <row r="56893" ht="20" customHeight="1"/>
    <row r="56894" ht="20" customHeight="1"/>
    <row r="56895" ht="20" customHeight="1"/>
    <row r="56896" ht="20" customHeight="1"/>
    <row r="56897" ht="20" customHeight="1"/>
    <row r="56898" ht="20" customHeight="1"/>
    <row r="56899" ht="20" customHeight="1"/>
    <row r="56900" ht="20" customHeight="1"/>
    <row r="56901" ht="20" customHeight="1"/>
    <row r="56902" ht="20" customHeight="1"/>
    <row r="56903" ht="20" customHeight="1"/>
    <row r="56904" ht="20" customHeight="1"/>
    <row r="56905" ht="20" customHeight="1"/>
    <row r="56906" ht="20" customHeight="1"/>
    <row r="56907" ht="20" customHeight="1"/>
    <row r="56908" ht="20" customHeight="1"/>
    <row r="56909" ht="20" customHeight="1"/>
    <row r="56910" ht="20" customHeight="1"/>
    <row r="56911" ht="20" customHeight="1"/>
    <row r="56912" ht="20" customHeight="1"/>
    <row r="56913" ht="20" customHeight="1"/>
    <row r="56914" ht="20" customHeight="1"/>
    <row r="56915" ht="20" customHeight="1"/>
    <row r="56916" ht="20" customHeight="1"/>
    <row r="56917" ht="20" customHeight="1"/>
    <row r="56918" ht="20" customHeight="1"/>
    <row r="56919" ht="20" customHeight="1"/>
    <row r="56920" ht="20" customHeight="1"/>
    <row r="56921" ht="20" customHeight="1"/>
    <row r="56922" ht="20" customHeight="1"/>
    <row r="56923" ht="20" customHeight="1"/>
    <row r="56924" ht="20" customHeight="1"/>
    <row r="56925" ht="20" customHeight="1"/>
    <row r="56926" ht="20" customHeight="1"/>
    <row r="56927" ht="20" customHeight="1"/>
    <row r="56928" ht="20" customHeight="1"/>
    <row r="56929" ht="20" customHeight="1"/>
    <row r="56930" ht="20" customHeight="1"/>
    <row r="56931" ht="20" customHeight="1"/>
    <row r="56932" ht="20" customHeight="1"/>
    <row r="56933" ht="20" customHeight="1"/>
    <row r="56934" ht="20" customHeight="1"/>
    <row r="56935" ht="20" customHeight="1"/>
    <row r="56936" ht="20" customHeight="1"/>
    <row r="56937" ht="20" customHeight="1"/>
    <row r="56938" ht="20" customHeight="1"/>
    <row r="56939" ht="20" customHeight="1"/>
    <row r="56940" ht="20" customHeight="1"/>
    <row r="56941" ht="20" customHeight="1"/>
    <row r="56942" ht="20" customHeight="1"/>
    <row r="56943" ht="20" customHeight="1"/>
    <row r="56944" ht="20" customHeight="1"/>
    <row r="56945" ht="20" customHeight="1"/>
    <row r="56946" ht="20" customHeight="1"/>
    <row r="56947" ht="20" customHeight="1"/>
    <row r="56948" ht="20" customHeight="1"/>
    <row r="56949" ht="20" customHeight="1"/>
    <row r="56950" ht="20" customHeight="1"/>
    <row r="56951" ht="20" customHeight="1"/>
    <row r="56952" ht="20" customHeight="1"/>
    <row r="56953" ht="20" customHeight="1"/>
    <row r="56954" ht="20" customHeight="1"/>
    <row r="56955" ht="20" customHeight="1"/>
    <row r="56956" ht="20" customHeight="1"/>
    <row r="56957" ht="20" customHeight="1"/>
    <row r="56958" ht="20" customHeight="1"/>
    <row r="56959" ht="20" customHeight="1"/>
    <row r="56960" ht="20" customHeight="1"/>
    <row r="56961" ht="20" customHeight="1"/>
    <row r="56962" ht="20" customHeight="1"/>
    <row r="56963" ht="20" customHeight="1"/>
    <row r="56964" ht="20" customHeight="1"/>
    <row r="56965" ht="20" customHeight="1"/>
    <row r="56966" ht="20" customHeight="1"/>
    <row r="56967" ht="20" customHeight="1"/>
    <row r="56968" ht="20" customHeight="1"/>
    <row r="56969" ht="20" customHeight="1"/>
    <row r="56970" ht="20" customHeight="1"/>
    <row r="56971" ht="20" customHeight="1"/>
    <row r="56972" ht="20" customHeight="1"/>
    <row r="56973" ht="20" customHeight="1"/>
    <row r="56974" ht="20" customHeight="1"/>
    <row r="56975" ht="20" customHeight="1"/>
    <row r="56976" ht="20" customHeight="1"/>
    <row r="56977" ht="20" customHeight="1"/>
    <row r="56978" ht="20" customHeight="1"/>
    <row r="56979" ht="20" customHeight="1"/>
    <row r="56980" ht="20" customHeight="1"/>
    <row r="56981" ht="20" customHeight="1"/>
    <row r="56982" ht="20" customHeight="1"/>
    <row r="56983" ht="20" customHeight="1"/>
    <row r="56984" ht="20" customHeight="1"/>
    <row r="56985" ht="20" customHeight="1"/>
    <row r="56986" ht="20" customHeight="1"/>
    <row r="56987" ht="20" customHeight="1"/>
    <row r="56988" ht="20" customHeight="1"/>
    <row r="56989" ht="20" customHeight="1"/>
    <row r="56990" ht="20" customHeight="1"/>
    <row r="56991" ht="20" customHeight="1"/>
    <row r="56992" ht="20" customHeight="1"/>
    <row r="56993" ht="20" customHeight="1"/>
    <row r="56994" ht="20" customHeight="1"/>
    <row r="56995" ht="20" customHeight="1"/>
    <row r="56996" ht="20" customHeight="1"/>
    <row r="56997" ht="20" customHeight="1"/>
    <row r="56998" ht="20" customHeight="1"/>
    <row r="56999" ht="20" customHeight="1"/>
    <row r="57000" ht="20" customHeight="1"/>
    <row r="57001" ht="20" customHeight="1"/>
    <row r="57002" ht="20" customHeight="1"/>
    <row r="57003" ht="20" customHeight="1"/>
    <row r="57004" ht="20" customHeight="1"/>
    <row r="57005" ht="20" customHeight="1"/>
    <row r="57006" ht="20" customHeight="1"/>
    <row r="57007" ht="20" customHeight="1"/>
    <row r="57008" ht="20" customHeight="1"/>
    <row r="57009" ht="20" customHeight="1"/>
    <row r="57010" ht="20" customHeight="1"/>
    <row r="57011" ht="20" customHeight="1"/>
    <row r="57012" ht="20" customHeight="1"/>
    <row r="57013" ht="20" customHeight="1"/>
    <row r="57014" ht="20" customHeight="1"/>
    <row r="57015" ht="20" customHeight="1"/>
    <row r="57016" ht="20" customHeight="1"/>
    <row r="57017" ht="20" customHeight="1"/>
    <row r="57018" ht="20" customHeight="1"/>
    <row r="57019" ht="20" customHeight="1"/>
    <row r="57020" ht="20" customHeight="1"/>
    <row r="57021" ht="20" customHeight="1"/>
    <row r="57022" ht="20" customHeight="1"/>
    <row r="57023" ht="20" customHeight="1"/>
    <row r="57024" ht="20" customHeight="1"/>
    <row r="57025" ht="20" customHeight="1"/>
    <row r="57026" ht="20" customHeight="1"/>
    <row r="57027" ht="20" customHeight="1"/>
    <row r="57028" ht="20" customHeight="1"/>
    <row r="57029" ht="20" customHeight="1"/>
    <row r="57030" ht="20" customHeight="1"/>
    <row r="57031" ht="20" customHeight="1"/>
    <row r="57032" ht="20" customHeight="1"/>
    <row r="57033" ht="20" customHeight="1"/>
    <row r="57034" ht="20" customHeight="1"/>
    <row r="57035" ht="20" customHeight="1"/>
    <row r="57036" ht="20" customHeight="1"/>
    <row r="57037" ht="20" customHeight="1"/>
    <row r="57038" ht="20" customHeight="1"/>
    <row r="57039" ht="20" customHeight="1"/>
    <row r="57040" ht="20" customHeight="1"/>
    <row r="57041" ht="20" customHeight="1"/>
    <row r="57042" ht="20" customHeight="1"/>
    <row r="57043" ht="20" customHeight="1"/>
    <row r="57044" ht="20" customHeight="1"/>
    <row r="57045" ht="20" customHeight="1"/>
    <row r="57046" ht="20" customHeight="1"/>
    <row r="57047" ht="20" customHeight="1"/>
    <row r="57048" ht="20" customHeight="1"/>
    <row r="57049" ht="20" customHeight="1"/>
    <row r="57050" ht="20" customHeight="1"/>
    <row r="57051" ht="20" customHeight="1"/>
    <row r="57052" ht="20" customHeight="1"/>
    <row r="57053" ht="20" customHeight="1"/>
    <row r="57054" ht="20" customHeight="1"/>
    <row r="57055" ht="20" customHeight="1"/>
    <row r="57056" ht="20" customHeight="1"/>
    <row r="57057" ht="20" customHeight="1"/>
    <row r="57058" ht="20" customHeight="1"/>
    <row r="57059" ht="20" customHeight="1"/>
    <row r="57060" ht="20" customHeight="1"/>
    <row r="57061" ht="20" customHeight="1"/>
    <row r="57062" ht="20" customHeight="1"/>
    <row r="57063" ht="20" customHeight="1"/>
    <row r="57064" ht="20" customHeight="1"/>
    <row r="57065" ht="20" customHeight="1"/>
    <row r="57066" ht="20" customHeight="1"/>
    <row r="57067" ht="20" customHeight="1"/>
    <row r="57068" ht="20" customHeight="1"/>
    <row r="57069" ht="20" customHeight="1"/>
    <row r="57070" ht="20" customHeight="1"/>
    <row r="57071" ht="20" customHeight="1"/>
    <row r="57072" ht="20" customHeight="1"/>
    <row r="57073" ht="20" customHeight="1"/>
    <row r="57074" ht="20" customHeight="1"/>
    <row r="57075" ht="20" customHeight="1"/>
    <row r="57076" ht="20" customHeight="1"/>
    <row r="57077" ht="20" customHeight="1"/>
    <row r="57078" ht="20" customHeight="1"/>
    <row r="57079" ht="20" customHeight="1"/>
    <row r="57080" ht="20" customHeight="1"/>
    <row r="57081" ht="20" customHeight="1"/>
    <row r="57082" ht="20" customHeight="1"/>
    <row r="57083" ht="20" customHeight="1"/>
    <row r="57084" ht="20" customHeight="1"/>
    <row r="57085" ht="20" customHeight="1"/>
    <row r="57086" ht="20" customHeight="1"/>
    <row r="57087" ht="20" customHeight="1"/>
    <row r="57088" ht="20" customHeight="1"/>
    <row r="57089" ht="20" customHeight="1"/>
    <row r="57090" ht="20" customHeight="1"/>
    <row r="57091" ht="20" customHeight="1"/>
    <row r="57092" ht="20" customHeight="1"/>
    <row r="57093" ht="20" customHeight="1"/>
    <row r="57094" ht="20" customHeight="1"/>
    <row r="57095" ht="20" customHeight="1"/>
    <row r="57096" ht="20" customHeight="1"/>
    <row r="57097" ht="20" customHeight="1"/>
    <row r="57098" ht="20" customHeight="1"/>
    <row r="57099" ht="20" customHeight="1"/>
    <row r="57100" ht="20" customHeight="1"/>
    <row r="57101" ht="20" customHeight="1"/>
    <row r="57102" ht="20" customHeight="1"/>
    <row r="57103" ht="20" customHeight="1"/>
    <row r="57104" ht="20" customHeight="1"/>
    <row r="57105" ht="20" customHeight="1"/>
    <row r="57106" ht="20" customHeight="1"/>
    <row r="57107" ht="20" customHeight="1"/>
    <row r="57108" ht="20" customHeight="1"/>
    <row r="57109" ht="20" customHeight="1"/>
    <row r="57110" ht="20" customHeight="1"/>
    <row r="57111" ht="20" customHeight="1"/>
    <row r="57112" ht="20" customHeight="1"/>
    <row r="57113" ht="20" customHeight="1"/>
    <row r="57114" ht="20" customHeight="1"/>
    <row r="57115" ht="20" customHeight="1"/>
    <row r="57116" ht="20" customHeight="1"/>
    <row r="57117" ht="20" customHeight="1"/>
    <row r="57118" ht="20" customHeight="1"/>
    <row r="57119" ht="20" customHeight="1"/>
    <row r="57120" ht="20" customHeight="1"/>
    <row r="57121" ht="20" customHeight="1"/>
    <row r="57122" ht="20" customHeight="1"/>
    <row r="57123" ht="20" customHeight="1"/>
    <row r="57124" ht="20" customHeight="1"/>
    <row r="57125" ht="20" customHeight="1"/>
    <row r="57126" ht="20" customHeight="1"/>
    <row r="57127" ht="20" customHeight="1"/>
    <row r="57128" ht="20" customHeight="1"/>
    <row r="57129" ht="20" customHeight="1"/>
    <row r="57130" ht="20" customHeight="1"/>
    <row r="57131" ht="20" customHeight="1"/>
    <row r="57132" ht="20" customHeight="1"/>
    <row r="57133" ht="20" customHeight="1"/>
    <row r="57134" ht="20" customHeight="1"/>
    <row r="57135" ht="20" customHeight="1"/>
    <row r="57136" ht="20" customHeight="1"/>
    <row r="57137" ht="20" customHeight="1"/>
    <row r="57138" ht="20" customHeight="1"/>
    <row r="57139" ht="20" customHeight="1"/>
    <row r="57140" ht="20" customHeight="1"/>
    <row r="57141" ht="20" customHeight="1"/>
    <row r="57142" ht="20" customHeight="1"/>
    <row r="57143" ht="20" customHeight="1"/>
    <row r="57144" ht="20" customHeight="1"/>
    <row r="57145" ht="20" customHeight="1"/>
    <row r="57146" ht="20" customHeight="1"/>
    <row r="57147" ht="20" customHeight="1"/>
    <row r="57148" ht="20" customHeight="1"/>
    <row r="57149" ht="20" customHeight="1"/>
    <row r="57150" ht="20" customHeight="1"/>
    <row r="57151" ht="20" customHeight="1"/>
    <row r="57152" ht="20" customHeight="1"/>
    <row r="57153" ht="20" customHeight="1"/>
    <row r="57154" ht="20" customHeight="1"/>
    <row r="57155" ht="20" customHeight="1"/>
    <row r="57156" ht="20" customHeight="1"/>
    <row r="57157" ht="20" customHeight="1"/>
    <row r="57158" ht="20" customHeight="1"/>
    <row r="57159" ht="20" customHeight="1"/>
    <row r="57160" ht="20" customHeight="1"/>
    <row r="57161" ht="20" customHeight="1"/>
    <row r="57162" ht="20" customHeight="1"/>
    <row r="57163" ht="20" customHeight="1"/>
    <row r="57164" ht="20" customHeight="1"/>
    <row r="57165" ht="20" customHeight="1"/>
    <row r="57166" ht="20" customHeight="1"/>
    <row r="57167" ht="20" customHeight="1"/>
    <row r="57168" ht="20" customHeight="1"/>
    <row r="57169" ht="20" customHeight="1"/>
    <row r="57170" ht="20" customHeight="1"/>
    <row r="57171" ht="20" customHeight="1"/>
    <row r="57172" ht="20" customHeight="1"/>
    <row r="57173" ht="20" customHeight="1"/>
    <row r="57174" ht="20" customHeight="1"/>
    <row r="57175" ht="20" customHeight="1"/>
    <row r="57176" ht="20" customHeight="1"/>
    <row r="57177" ht="20" customHeight="1"/>
    <row r="57178" ht="20" customHeight="1"/>
    <row r="57179" ht="20" customHeight="1"/>
    <row r="57180" ht="20" customHeight="1"/>
    <row r="57181" ht="20" customHeight="1"/>
    <row r="57182" ht="20" customHeight="1"/>
    <row r="57183" ht="20" customHeight="1"/>
    <row r="57184" ht="20" customHeight="1"/>
    <row r="57185" ht="20" customHeight="1"/>
    <row r="57186" ht="20" customHeight="1"/>
    <row r="57187" ht="20" customHeight="1"/>
    <row r="57188" ht="20" customHeight="1"/>
    <row r="57189" ht="20" customHeight="1"/>
    <row r="57190" ht="20" customHeight="1"/>
    <row r="57191" ht="20" customHeight="1"/>
    <row r="57192" ht="20" customHeight="1"/>
    <row r="57193" ht="20" customHeight="1"/>
    <row r="57194" ht="20" customHeight="1"/>
    <row r="57195" ht="20" customHeight="1"/>
    <row r="57196" ht="20" customHeight="1"/>
    <row r="57197" ht="20" customHeight="1"/>
    <row r="57198" ht="20" customHeight="1"/>
    <row r="57199" ht="20" customHeight="1"/>
    <row r="57200" ht="20" customHeight="1"/>
    <row r="57201" ht="20" customHeight="1"/>
    <row r="57202" ht="20" customHeight="1"/>
    <row r="57203" ht="20" customHeight="1"/>
    <row r="57204" ht="20" customHeight="1"/>
    <row r="57205" ht="20" customHeight="1"/>
    <row r="57206" ht="20" customHeight="1"/>
    <row r="57207" ht="20" customHeight="1"/>
    <row r="57208" ht="20" customHeight="1"/>
    <row r="57209" ht="20" customHeight="1"/>
    <row r="57210" ht="20" customHeight="1"/>
    <row r="57211" ht="20" customHeight="1"/>
    <row r="57212" ht="20" customHeight="1"/>
    <row r="57213" ht="20" customHeight="1"/>
    <row r="57214" ht="20" customHeight="1"/>
    <row r="57215" ht="20" customHeight="1"/>
    <row r="57216" ht="20" customHeight="1"/>
    <row r="57217" ht="20" customHeight="1"/>
    <row r="57218" ht="20" customHeight="1"/>
    <row r="57219" ht="20" customHeight="1"/>
    <row r="57220" ht="20" customHeight="1"/>
    <row r="57221" ht="20" customHeight="1"/>
    <row r="57222" ht="20" customHeight="1"/>
    <row r="57223" ht="20" customHeight="1"/>
    <row r="57224" ht="20" customHeight="1"/>
    <row r="57225" ht="20" customHeight="1"/>
    <row r="57226" ht="20" customHeight="1"/>
    <row r="57227" ht="20" customHeight="1"/>
    <row r="57228" ht="20" customHeight="1"/>
    <row r="57229" ht="20" customHeight="1"/>
    <row r="57230" ht="20" customHeight="1"/>
    <row r="57231" ht="20" customHeight="1"/>
    <row r="57232" ht="20" customHeight="1"/>
    <row r="57233" ht="20" customHeight="1"/>
    <row r="57234" ht="20" customHeight="1"/>
    <row r="57235" ht="20" customHeight="1"/>
    <row r="57236" ht="20" customHeight="1"/>
    <row r="57237" ht="20" customHeight="1"/>
    <row r="57238" ht="20" customHeight="1"/>
    <row r="57239" ht="20" customHeight="1"/>
    <row r="57240" ht="20" customHeight="1"/>
    <row r="57241" ht="20" customHeight="1"/>
    <row r="57242" ht="20" customHeight="1"/>
    <row r="57243" ht="20" customHeight="1"/>
    <row r="57244" ht="20" customHeight="1"/>
    <row r="57245" ht="20" customHeight="1"/>
    <row r="57246" ht="20" customHeight="1"/>
    <row r="57247" ht="20" customHeight="1"/>
    <row r="57248" ht="20" customHeight="1"/>
    <row r="57249" ht="20" customHeight="1"/>
    <row r="57250" ht="20" customHeight="1"/>
    <row r="57251" ht="20" customHeight="1"/>
    <row r="57252" ht="20" customHeight="1"/>
    <row r="57253" ht="20" customHeight="1"/>
    <row r="57254" ht="20" customHeight="1"/>
    <row r="57255" ht="20" customHeight="1"/>
    <row r="57256" ht="20" customHeight="1"/>
    <row r="57257" ht="20" customHeight="1"/>
    <row r="57258" ht="20" customHeight="1"/>
    <row r="57259" ht="20" customHeight="1"/>
    <row r="57260" ht="20" customHeight="1"/>
    <row r="57261" ht="20" customHeight="1"/>
    <row r="57262" ht="20" customHeight="1"/>
    <row r="57263" ht="20" customHeight="1"/>
    <row r="57264" ht="20" customHeight="1"/>
    <row r="57265" ht="20" customHeight="1"/>
    <row r="57266" ht="20" customHeight="1"/>
    <row r="57267" ht="20" customHeight="1"/>
    <row r="57268" ht="20" customHeight="1"/>
    <row r="57269" ht="20" customHeight="1"/>
    <row r="57270" ht="20" customHeight="1"/>
    <row r="57271" ht="20" customHeight="1"/>
    <row r="57272" ht="20" customHeight="1"/>
    <row r="57273" ht="20" customHeight="1"/>
    <row r="57274" ht="20" customHeight="1"/>
    <row r="57275" ht="20" customHeight="1"/>
    <row r="57276" ht="20" customHeight="1"/>
    <row r="57277" ht="20" customHeight="1"/>
    <row r="57278" ht="20" customHeight="1"/>
    <row r="57279" ht="20" customHeight="1"/>
    <row r="57280" ht="20" customHeight="1"/>
    <row r="57281" ht="20" customHeight="1"/>
    <row r="57282" ht="20" customHeight="1"/>
    <row r="57283" ht="20" customHeight="1"/>
    <row r="57284" ht="20" customHeight="1"/>
    <row r="57285" ht="20" customHeight="1"/>
    <row r="57286" ht="20" customHeight="1"/>
    <row r="57287" ht="20" customHeight="1"/>
    <row r="57288" ht="20" customHeight="1"/>
    <row r="57289" ht="20" customHeight="1"/>
    <row r="57290" ht="20" customHeight="1"/>
    <row r="57291" ht="20" customHeight="1"/>
    <row r="57292" ht="20" customHeight="1"/>
    <row r="57293" ht="20" customHeight="1"/>
    <row r="57294" ht="20" customHeight="1"/>
    <row r="57295" ht="20" customHeight="1"/>
    <row r="57296" ht="20" customHeight="1"/>
    <row r="57297" ht="20" customHeight="1"/>
    <row r="57298" ht="20" customHeight="1"/>
    <row r="57299" ht="20" customHeight="1"/>
    <row r="57300" ht="20" customHeight="1"/>
    <row r="57301" ht="20" customHeight="1"/>
    <row r="57302" ht="20" customHeight="1"/>
    <row r="57303" ht="20" customHeight="1"/>
    <row r="57304" ht="20" customHeight="1"/>
    <row r="57305" ht="20" customHeight="1"/>
    <row r="57306" ht="20" customHeight="1"/>
    <row r="57307" ht="20" customHeight="1"/>
    <row r="57308" ht="20" customHeight="1"/>
    <row r="57309" ht="20" customHeight="1"/>
    <row r="57310" ht="20" customHeight="1"/>
    <row r="57311" ht="20" customHeight="1"/>
    <row r="57312" ht="20" customHeight="1"/>
    <row r="57313" ht="20" customHeight="1"/>
    <row r="57314" ht="20" customHeight="1"/>
    <row r="57315" ht="20" customHeight="1"/>
    <row r="57316" ht="20" customHeight="1"/>
    <row r="57317" ht="20" customHeight="1"/>
    <row r="57318" ht="20" customHeight="1"/>
    <row r="57319" ht="20" customHeight="1"/>
    <row r="57320" ht="20" customHeight="1"/>
    <row r="57321" ht="20" customHeight="1"/>
    <row r="57322" ht="20" customHeight="1"/>
    <row r="57323" ht="20" customHeight="1"/>
    <row r="57324" ht="20" customHeight="1"/>
    <row r="57325" ht="20" customHeight="1"/>
    <row r="57326" ht="20" customHeight="1"/>
    <row r="57327" ht="20" customHeight="1"/>
    <row r="57328" ht="20" customHeight="1"/>
    <row r="57329" ht="20" customHeight="1"/>
    <row r="57330" ht="20" customHeight="1"/>
    <row r="57331" ht="20" customHeight="1"/>
    <row r="57332" ht="20" customHeight="1"/>
    <row r="57333" ht="20" customHeight="1"/>
    <row r="57334" ht="20" customHeight="1"/>
    <row r="57335" ht="20" customHeight="1"/>
    <row r="57336" ht="20" customHeight="1"/>
    <row r="57337" ht="20" customHeight="1"/>
    <row r="57338" ht="20" customHeight="1"/>
    <row r="57339" ht="20" customHeight="1"/>
    <row r="57340" ht="20" customHeight="1"/>
    <row r="57341" ht="20" customHeight="1"/>
    <row r="57342" ht="20" customHeight="1"/>
    <row r="57343" ht="20" customHeight="1"/>
    <row r="57344" ht="20" customHeight="1"/>
    <row r="57345" ht="20" customHeight="1"/>
    <row r="57346" ht="20" customHeight="1"/>
    <row r="57347" ht="20" customHeight="1"/>
    <row r="57348" ht="20" customHeight="1"/>
    <row r="57349" ht="20" customHeight="1"/>
    <row r="57350" ht="20" customHeight="1"/>
    <row r="57351" ht="20" customHeight="1"/>
    <row r="57352" ht="20" customHeight="1"/>
    <row r="57353" ht="20" customHeight="1"/>
    <row r="57354" ht="20" customHeight="1"/>
    <row r="57355" ht="20" customHeight="1"/>
    <row r="57356" ht="20" customHeight="1"/>
    <row r="57357" ht="20" customHeight="1"/>
    <row r="57358" ht="20" customHeight="1"/>
    <row r="57359" ht="20" customHeight="1"/>
    <row r="57360" ht="20" customHeight="1"/>
    <row r="57361" ht="20" customHeight="1"/>
    <row r="57362" ht="20" customHeight="1"/>
    <row r="57363" ht="20" customHeight="1"/>
    <row r="57364" ht="20" customHeight="1"/>
    <row r="57365" ht="20" customHeight="1"/>
    <row r="57366" ht="20" customHeight="1"/>
    <row r="57367" ht="20" customHeight="1"/>
    <row r="57368" ht="20" customHeight="1"/>
    <row r="57369" ht="20" customHeight="1"/>
    <row r="57370" ht="20" customHeight="1"/>
    <row r="57371" ht="20" customHeight="1"/>
    <row r="57372" ht="20" customHeight="1"/>
    <row r="57373" ht="20" customHeight="1"/>
    <row r="57374" ht="20" customHeight="1"/>
    <row r="57375" ht="20" customHeight="1"/>
    <row r="57376" ht="20" customHeight="1"/>
    <row r="57377" ht="20" customHeight="1"/>
    <row r="57378" ht="20" customHeight="1"/>
    <row r="57379" ht="20" customHeight="1"/>
    <row r="57380" ht="20" customHeight="1"/>
    <row r="57381" ht="20" customHeight="1"/>
    <row r="57382" ht="20" customHeight="1"/>
    <row r="57383" ht="20" customHeight="1"/>
    <row r="57384" ht="20" customHeight="1"/>
    <row r="57385" ht="20" customHeight="1"/>
    <row r="57386" ht="20" customHeight="1"/>
    <row r="57387" ht="20" customHeight="1"/>
    <row r="57388" ht="20" customHeight="1"/>
    <row r="57389" ht="20" customHeight="1"/>
    <row r="57390" ht="20" customHeight="1"/>
    <row r="57391" ht="20" customHeight="1"/>
    <row r="57392" ht="20" customHeight="1"/>
    <row r="57393" ht="20" customHeight="1"/>
    <row r="57394" ht="20" customHeight="1"/>
    <row r="57395" ht="20" customHeight="1"/>
    <row r="57396" ht="20" customHeight="1"/>
    <row r="57397" ht="20" customHeight="1"/>
    <row r="57398" ht="20" customHeight="1"/>
    <row r="57399" ht="20" customHeight="1"/>
    <row r="57400" ht="20" customHeight="1"/>
    <row r="57401" ht="20" customHeight="1"/>
    <row r="57402" ht="20" customHeight="1"/>
    <row r="57403" ht="20" customHeight="1"/>
    <row r="57404" ht="20" customHeight="1"/>
    <row r="57405" ht="20" customHeight="1"/>
    <row r="57406" ht="20" customHeight="1"/>
    <row r="57407" ht="20" customHeight="1"/>
    <row r="57408" ht="20" customHeight="1"/>
    <row r="57409" ht="20" customHeight="1"/>
    <row r="57410" ht="20" customHeight="1"/>
    <row r="57411" ht="20" customHeight="1"/>
    <row r="57412" ht="20" customHeight="1"/>
    <row r="57413" ht="20" customHeight="1"/>
    <row r="57414" ht="20" customHeight="1"/>
    <row r="57415" ht="20" customHeight="1"/>
    <row r="57416" ht="20" customHeight="1"/>
    <row r="57417" ht="20" customHeight="1"/>
    <row r="57418" ht="20" customHeight="1"/>
    <row r="57419" ht="20" customHeight="1"/>
    <row r="57420" ht="20" customHeight="1"/>
    <row r="57421" ht="20" customHeight="1"/>
    <row r="57422" ht="20" customHeight="1"/>
    <row r="57423" ht="20" customHeight="1"/>
    <row r="57424" ht="20" customHeight="1"/>
    <row r="57425" ht="20" customHeight="1"/>
    <row r="57426" ht="20" customHeight="1"/>
    <row r="57427" ht="20" customHeight="1"/>
    <row r="57428" ht="20" customHeight="1"/>
    <row r="57429" ht="20" customHeight="1"/>
    <row r="57430" ht="20" customHeight="1"/>
    <row r="57431" ht="20" customHeight="1"/>
    <row r="57432" ht="20" customHeight="1"/>
    <row r="57433" ht="20" customHeight="1"/>
    <row r="57434" ht="20" customHeight="1"/>
    <row r="57435" ht="20" customHeight="1"/>
    <row r="57436" ht="20" customHeight="1"/>
    <row r="57437" ht="20" customHeight="1"/>
    <row r="57438" ht="20" customHeight="1"/>
    <row r="57439" ht="20" customHeight="1"/>
    <row r="57440" ht="20" customHeight="1"/>
    <row r="57441" ht="20" customHeight="1"/>
    <row r="57442" ht="20" customHeight="1"/>
    <row r="57443" ht="20" customHeight="1"/>
    <row r="57444" ht="20" customHeight="1"/>
    <row r="57445" ht="20" customHeight="1"/>
    <row r="57446" ht="20" customHeight="1"/>
    <row r="57447" ht="20" customHeight="1"/>
    <row r="57448" ht="20" customHeight="1"/>
    <row r="57449" ht="20" customHeight="1"/>
    <row r="57450" ht="20" customHeight="1"/>
    <row r="57451" ht="20" customHeight="1"/>
    <row r="57452" ht="20" customHeight="1"/>
    <row r="57453" ht="20" customHeight="1"/>
    <row r="57454" ht="20" customHeight="1"/>
    <row r="57455" ht="20" customHeight="1"/>
    <row r="57456" ht="20" customHeight="1"/>
    <row r="57457" ht="20" customHeight="1"/>
    <row r="57458" ht="20" customHeight="1"/>
    <row r="57459" ht="20" customHeight="1"/>
    <row r="57460" ht="20" customHeight="1"/>
    <row r="57461" ht="20" customHeight="1"/>
    <row r="57462" ht="20" customHeight="1"/>
    <row r="57463" ht="20" customHeight="1"/>
    <row r="57464" ht="20" customHeight="1"/>
    <row r="57465" ht="20" customHeight="1"/>
    <row r="57466" ht="20" customHeight="1"/>
    <row r="57467" ht="20" customHeight="1"/>
    <row r="57468" ht="20" customHeight="1"/>
    <row r="57469" ht="20" customHeight="1"/>
    <row r="57470" ht="20" customHeight="1"/>
    <row r="57471" ht="20" customHeight="1"/>
    <row r="57472" ht="20" customHeight="1"/>
    <row r="57473" ht="20" customHeight="1"/>
    <row r="57474" ht="20" customHeight="1"/>
    <row r="57475" ht="20" customHeight="1"/>
    <row r="57476" ht="20" customHeight="1"/>
    <row r="57477" ht="20" customHeight="1"/>
    <row r="57478" ht="20" customHeight="1"/>
    <row r="57479" ht="20" customHeight="1"/>
    <row r="57480" ht="20" customHeight="1"/>
    <row r="57481" ht="20" customHeight="1"/>
    <row r="57482" ht="20" customHeight="1"/>
    <row r="57483" ht="20" customHeight="1"/>
    <row r="57484" ht="20" customHeight="1"/>
    <row r="57485" ht="20" customHeight="1"/>
    <row r="57486" ht="20" customHeight="1"/>
    <row r="57487" ht="20" customHeight="1"/>
    <row r="57488" ht="20" customHeight="1"/>
    <row r="57489" ht="20" customHeight="1"/>
    <row r="57490" ht="20" customHeight="1"/>
    <row r="57491" ht="20" customHeight="1"/>
    <row r="57492" ht="20" customHeight="1"/>
    <row r="57493" ht="20" customHeight="1"/>
    <row r="57494" ht="20" customHeight="1"/>
    <row r="57495" ht="20" customHeight="1"/>
    <row r="57496" ht="20" customHeight="1"/>
    <row r="57497" ht="20" customHeight="1"/>
    <row r="57498" ht="20" customHeight="1"/>
    <row r="57499" ht="20" customHeight="1"/>
    <row r="57500" ht="20" customHeight="1"/>
    <row r="57501" ht="20" customHeight="1"/>
    <row r="57502" ht="20" customHeight="1"/>
    <row r="57503" ht="20" customHeight="1"/>
    <row r="57504" ht="20" customHeight="1"/>
    <row r="57505" ht="20" customHeight="1"/>
    <row r="57506" ht="20" customHeight="1"/>
    <row r="57507" ht="20" customHeight="1"/>
    <row r="57508" ht="20" customHeight="1"/>
    <row r="57509" ht="20" customHeight="1"/>
    <row r="57510" ht="20" customHeight="1"/>
    <row r="57511" ht="20" customHeight="1"/>
    <row r="57512" ht="20" customHeight="1"/>
    <row r="57513" ht="20" customHeight="1"/>
    <row r="57514" ht="20" customHeight="1"/>
    <row r="57515" ht="20" customHeight="1"/>
    <row r="57516" ht="20" customHeight="1"/>
    <row r="57517" ht="20" customHeight="1"/>
    <row r="57518" ht="20" customHeight="1"/>
    <row r="57519" ht="20" customHeight="1"/>
    <row r="57520" ht="20" customHeight="1"/>
    <row r="57521" ht="20" customHeight="1"/>
    <row r="57522" ht="20" customHeight="1"/>
    <row r="57523" ht="20" customHeight="1"/>
    <row r="57524" ht="20" customHeight="1"/>
    <row r="57525" ht="20" customHeight="1"/>
    <row r="57526" ht="20" customHeight="1"/>
    <row r="57527" ht="20" customHeight="1"/>
    <row r="57528" ht="20" customHeight="1"/>
    <row r="57529" ht="20" customHeight="1"/>
    <row r="57530" ht="20" customHeight="1"/>
    <row r="57531" ht="20" customHeight="1"/>
    <row r="57532" ht="20" customHeight="1"/>
    <row r="57533" ht="20" customHeight="1"/>
    <row r="57534" ht="20" customHeight="1"/>
    <row r="57535" ht="20" customHeight="1"/>
    <row r="57536" ht="20" customHeight="1"/>
    <row r="57537" ht="20" customHeight="1"/>
    <row r="57538" ht="20" customHeight="1"/>
    <row r="57539" ht="20" customHeight="1"/>
    <row r="57540" ht="20" customHeight="1"/>
    <row r="57541" ht="20" customHeight="1"/>
    <row r="57542" ht="20" customHeight="1"/>
    <row r="57543" ht="20" customHeight="1"/>
    <row r="57544" ht="20" customHeight="1"/>
    <row r="57545" ht="20" customHeight="1"/>
    <row r="57546" ht="20" customHeight="1"/>
    <row r="57547" ht="20" customHeight="1"/>
    <row r="57548" ht="20" customHeight="1"/>
    <row r="57549" ht="20" customHeight="1"/>
    <row r="57550" ht="20" customHeight="1"/>
    <row r="57551" ht="20" customHeight="1"/>
    <row r="57552" ht="20" customHeight="1"/>
    <row r="57553" ht="20" customHeight="1"/>
    <row r="57554" ht="20" customHeight="1"/>
    <row r="57555" ht="20" customHeight="1"/>
    <row r="57556" ht="20" customHeight="1"/>
    <row r="57557" ht="20" customHeight="1"/>
    <row r="57558" ht="20" customHeight="1"/>
    <row r="57559" ht="20" customHeight="1"/>
    <row r="57560" ht="20" customHeight="1"/>
    <row r="57561" ht="20" customHeight="1"/>
    <row r="57562" ht="20" customHeight="1"/>
    <row r="57563" ht="20" customHeight="1"/>
    <row r="57564" ht="20" customHeight="1"/>
    <row r="57565" ht="20" customHeight="1"/>
    <row r="57566" ht="20" customHeight="1"/>
    <row r="57567" ht="20" customHeight="1"/>
    <row r="57568" ht="20" customHeight="1"/>
    <row r="57569" ht="20" customHeight="1"/>
    <row r="57570" ht="20" customHeight="1"/>
    <row r="57571" ht="20" customHeight="1"/>
    <row r="57572" ht="20" customHeight="1"/>
    <row r="57573" ht="20" customHeight="1"/>
    <row r="57574" ht="20" customHeight="1"/>
    <row r="57575" ht="20" customHeight="1"/>
    <row r="57576" ht="20" customHeight="1"/>
    <row r="57577" ht="20" customHeight="1"/>
    <row r="57578" ht="20" customHeight="1"/>
    <row r="57579" ht="20" customHeight="1"/>
    <row r="57580" ht="20" customHeight="1"/>
    <row r="57581" ht="20" customHeight="1"/>
    <row r="57582" ht="20" customHeight="1"/>
    <row r="57583" ht="20" customHeight="1"/>
    <row r="57584" ht="20" customHeight="1"/>
    <row r="57585" ht="20" customHeight="1"/>
    <row r="57586" ht="20" customHeight="1"/>
    <row r="57587" ht="20" customHeight="1"/>
    <row r="57588" ht="20" customHeight="1"/>
    <row r="57589" ht="20" customHeight="1"/>
    <row r="57590" ht="20" customHeight="1"/>
    <row r="57591" ht="20" customHeight="1"/>
    <row r="57592" ht="20" customHeight="1"/>
    <row r="57593" ht="20" customHeight="1"/>
    <row r="57594" ht="20" customHeight="1"/>
    <row r="57595" ht="20" customHeight="1"/>
    <row r="57596" ht="20" customHeight="1"/>
    <row r="57597" ht="20" customHeight="1"/>
    <row r="57598" ht="20" customHeight="1"/>
    <row r="57599" ht="20" customHeight="1"/>
    <row r="57600" ht="20" customHeight="1"/>
    <row r="57601" ht="20" customHeight="1"/>
    <row r="57602" ht="20" customHeight="1"/>
    <row r="57603" ht="20" customHeight="1"/>
    <row r="57604" ht="20" customHeight="1"/>
    <row r="57605" ht="20" customHeight="1"/>
    <row r="57606" ht="20" customHeight="1"/>
    <row r="57607" ht="20" customHeight="1"/>
    <row r="57608" ht="20" customHeight="1"/>
    <row r="57609" ht="20" customHeight="1"/>
    <row r="57610" ht="20" customHeight="1"/>
    <row r="57611" ht="20" customHeight="1"/>
    <row r="57612" ht="20" customHeight="1"/>
    <row r="57613" ht="20" customHeight="1"/>
    <row r="57614" ht="20" customHeight="1"/>
    <row r="57615" ht="20" customHeight="1"/>
    <row r="57616" ht="20" customHeight="1"/>
    <row r="57617" ht="20" customHeight="1"/>
    <row r="57618" ht="20" customHeight="1"/>
    <row r="57619" ht="20" customHeight="1"/>
    <row r="57620" ht="20" customHeight="1"/>
    <row r="57621" ht="20" customHeight="1"/>
    <row r="57622" ht="20" customHeight="1"/>
    <row r="57623" ht="20" customHeight="1"/>
    <row r="57624" ht="20" customHeight="1"/>
    <row r="57625" ht="20" customHeight="1"/>
    <row r="57626" ht="20" customHeight="1"/>
    <row r="57627" ht="20" customHeight="1"/>
    <row r="57628" ht="20" customHeight="1"/>
    <row r="57629" ht="20" customHeight="1"/>
    <row r="57630" ht="20" customHeight="1"/>
    <row r="57631" ht="20" customHeight="1"/>
    <row r="57632" ht="20" customHeight="1"/>
    <row r="57633" ht="20" customHeight="1"/>
    <row r="57634" ht="20" customHeight="1"/>
    <row r="57635" ht="20" customHeight="1"/>
    <row r="57636" ht="20" customHeight="1"/>
    <row r="57637" ht="20" customHeight="1"/>
    <row r="57638" ht="20" customHeight="1"/>
    <row r="57639" ht="20" customHeight="1"/>
    <row r="57640" ht="20" customHeight="1"/>
    <row r="57641" ht="20" customHeight="1"/>
    <row r="57642" ht="20" customHeight="1"/>
    <row r="57643" ht="20" customHeight="1"/>
    <row r="57644" ht="20" customHeight="1"/>
    <row r="57645" ht="20" customHeight="1"/>
    <row r="57646" ht="20" customHeight="1"/>
    <row r="57647" ht="20" customHeight="1"/>
    <row r="57648" ht="20" customHeight="1"/>
    <row r="57649" ht="20" customHeight="1"/>
    <row r="57650" ht="20" customHeight="1"/>
    <row r="57651" ht="20" customHeight="1"/>
    <row r="57652" ht="20" customHeight="1"/>
    <row r="57653" ht="20" customHeight="1"/>
    <row r="57654" ht="20" customHeight="1"/>
    <row r="57655" ht="20" customHeight="1"/>
    <row r="57656" ht="20" customHeight="1"/>
    <row r="57657" ht="20" customHeight="1"/>
    <row r="57658" ht="20" customHeight="1"/>
    <row r="57659" ht="20" customHeight="1"/>
    <row r="57660" ht="20" customHeight="1"/>
    <row r="57661" ht="20" customHeight="1"/>
    <row r="57662" ht="20" customHeight="1"/>
    <row r="57663" ht="20" customHeight="1"/>
    <row r="57664" ht="20" customHeight="1"/>
    <row r="57665" ht="20" customHeight="1"/>
    <row r="57666" ht="20" customHeight="1"/>
    <row r="57667" ht="20" customHeight="1"/>
    <row r="57668" ht="20" customHeight="1"/>
    <row r="57669" ht="20" customHeight="1"/>
    <row r="57670" ht="20" customHeight="1"/>
    <row r="57671" ht="20" customHeight="1"/>
    <row r="57672" ht="20" customHeight="1"/>
    <row r="57673" ht="20" customHeight="1"/>
    <row r="57674" ht="20" customHeight="1"/>
    <row r="57675" ht="20" customHeight="1"/>
    <row r="57676" ht="20" customHeight="1"/>
    <row r="57677" ht="20" customHeight="1"/>
    <row r="57678" ht="20" customHeight="1"/>
    <row r="57679" ht="20" customHeight="1"/>
    <row r="57680" ht="20" customHeight="1"/>
    <row r="57681" ht="20" customHeight="1"/>
    <row r="57682" ht="20" customHeight="1"/>
    <row r="57683" ht="20" customHeight="1"/>
    <row r="57684" ht="20" customHeight="1"/>
    <row r="57685" ht="20" customHeight="1"/>
    <row r="57686" ht="20" customHeight="1"/>
    <row r="57687" ht="20" customHeight="1"/>
    <row r="57688" ht="20" customHeight="1"/>
    <row r="57689" ht="20" customHeight="1"/>
    <row r="57690" ht="20" customHeight="1"/>
    <row r="57691" ht="20" customHeight="1"/>
    <row r="57692" ht="20" customHeight="1"/>
    <row r="57693" ht="20" customHeight="1"/>
    <row r="57694" ht="20" customHeight="1"/>
    <row r="57695" ht="20" customHeight="1"/>
    <row r="57696" ht="20" customHeight="1"/>
    <row r="57697" ht="20" customHeight="1"/>
    <row r="57698" ht="20" customHeight="1"/>
    <row r="57699" ht="20" customHeight="1"/>
    <row r="57700" ht="20" customHeight="1"/>
    <row r="57701" ht="20" customHeight="1"/>
    <row r="57702" ht="20" customHeight="1"/>
    <row r="57703" ht="20" customHeight="1"/>
    <row r="57704" ht="20" customHeight="1"/>
    <row r="57705" ht="20" customHeight="1"/>
    <row r="57706" ht="20" customHeight="1"/>
    <row r="57707" ht="20" customHeight="1"/>
    <row r="57708" ht="20" customHeight="1"/>
    <row r="57709" ht="20" customHeight="1"/>
    <row r="57710" ht="20" customHeight="1"/>
    <row r="57711" ht="20" customHeight="1"/>
    <row r="57712" ht="20" customHeight="1"/>
    <row r="57713" ht="20" customHeight="1"/>
    <row r="57714" ht="20" customHeight="1"/>
    <row r="57715" ht="20" customHeight="1"/>
    <row r="57716" ht="20" customHeight="1"/>
    <row r="57717" ht="20" customHeight="1"/>
    <row r="57718" ht="20" customHeight="1"/>
    <row r="57719" ht="20" customHeight="1"/>
    <row r="57720" ht="20" customHeight="1"/>
    <row r="57721" ht="20" customHeight="1"/>
    <row r="57722" ht="20" customHeight="1"/>
    <row r="57723" ht="20" customHeight="1"/>
    <row r="57724" ht="20" customHeight="1"/>
    <row r="57725" ht="20" customHeight="1"/>
    <row r="57726" ht="20" customHeight="1"/>
    <row r="57727" ht="20" customHeight="1"/>
    <row r="57728" ht="20" customHeight="1"/>
    <row r="57729" ht="20" customHeight="1"/>
    <row r="57730" ht="20" customHeight="1"/>
    <row r="57731" ht="20" customHeight="1"/>
    <row r="57732" ht="20" customHeight="1"/>
    <row r="57733" ht="20" customHeight="1"/>
    <row r="57734" ht="20" customHeight="1"/>
    <row r="57735" ht="20" customHeight="1"/>
    <row r="57736" ht="20" customHeight="1"/>
    <row r="57737" ht="20" customHeight="1"/>
    <row r="57738" ht="20" customHeight="1"/>
    <row r="57739" ht="20" customHeight="1"/>
    <row r="57740" ht="20" customHeight="1"/>
    <row r="57741" ht="20" customHeight="1"/>
    <row r="57742" ht="20" customHeight="1"/>
    <row r="57743" ht="20" customHeight="1"/>
    <row r="57744" ht="20" customHeight="1"/>
    <row r="57745" ht="20" customHeight="1"/>
    <row r="57746" ht="20" customHeight="1"/>
    <row r="57747" ht="20" customHeight="1"/>
    <row r="57748" ht="20" customHeight="1"/>
    <row r="57749" ht="20" customHeight="1"/>
    <row r="57750" ht="20" customHeight="1"/>
    <row r="57751" ht="20" customHeight="1"/>
    <row r="57752" ht="20" customHeight="1"/>
    <row r="57753" ht="20" customHeight="1"/>
    <row r="57754" ht="20" customHeight="1"/>
    <row r="57755" ht="20" customHeight="1"/>
    <row r="57756" ht="20" customHeight="1"/>
    <row r="57757" ht="20" customHeight="1"/>
    <row r="57758" ht="20" customHeight="1"/>
    <row r="57759" ht="20" customHeight="1"/>
    <row r="57760" ht="20" customHeight="1"/>
    <row r="57761" ht="20" customHeight="1"/>
    <row r="57762" ht="20" customHeight="1"/>
    <row r="57763" ht="20" customHeight="1"/>
    <row r="57764" ht="20" customHeight="1"/>
    <row r="57765" ht="20" customHeight="1"/>
    <row r="57766" ht="20" customHeight="1"/>
    <row r="57767" ht="20" customHeight="1"/>
    <row r="57768" ht="20" customHeight="1"/>
    <row r="57769" ht="20" customHeight="1"/>
    <row r="57770" ht="20" customHeight="1"/>
    <row r="57771" ht="20" customHeight="1"/>
    <row r="57772" ht="20" customHeight="1"/>
    <row r="57773" ht="20" customHeight="1"/>
    <row r="57774" ht="20" customHeight="1"/>
    <row r="57775" ht="20" customHeight="1"/>
    <row r="57776" ht="20" customHeight="1"/>
    <row r="57777" ht="20" customHeight="1"/>
    <row r="57778" ht="20" customHeight="1"/>
    <row r="57779" ht="20" customHeight="1"/>
    <row r="57780" ht="20" customHeight="1"/>
    <row r="57781" ht="20" customHeight="1"/>
    <row r="57782" ht="20" customHeight="1"/>
    <row r="57783" ht="20" customHeight="1"/>
    <row r="57784" ht="20" customHeight="1"/>
    <row r="57785" ht="20" customHeight="1"/>
    <row r="57786" ht="20" customHeight="1"/>
    <row r="57787" ht="20" customHeight="1"/>
    <row r="57788" ht="20" customHeight="1"/>
    <row r="57789" ht="20" customHeight="1"/>
    <row r="57790" ht="20" customHeight="1"/>
    <row r="57791" ht="20" customHeight="1"/>
    <row r="57792" ht="20" customHeight="1"/>
    <row r="57793" ht="20" customHeight="1"/>
    <row r="57794" ht="20" customHeight="1"/>
    <row r="57795" ht="20" customHeight="1"/>
    <row r="57796" ht="20" customHeight="1"/>
    <row r="57797" ht="20" customHeight="1"/>
    <row r="57798" ht="20" customHeight="1"/>
    <row r="57799" ht="20" customHeight="1"/>
    <row r="57800" ht="20" customHeight="1"/>
    <row r="57801" ht="20" customHeight="1"/>
    <row r="57802" ht="20" customHeight="1"/>
    <row r="57803" ht="20" customHeight="1"/>
    <row r="57804" ht="20" customHeight="1"/>
    <row r="57805" ht="20" customHeight="1"/>
    <row r="57806" ht="20" customHeight="1"/>
    <row r="57807" ht="20" customHeight="1"/>
    <row r="57808" ht="20" customHeight="1"/>
    <row r="57809" ht="20" customHeight="1"/>
    <row r="57810" ht="20" customHeight="1"/>
    <row r="57811" ht="20" customHeight="1"/>
    <row r="57812" ht="20" customHeight="1"/>
    <row r="57813" ht="20" customHeight="1"/>
    <row r="57814" ht="20" customHeight="1"/>
    <row r="57815" ht="20" customHeight="1"/>
    <row r="57816" ht="20" customHeight="1"/>
    <row r="57817" ht="20" customHeight="1"/>
    <row r="57818" ht="20" customHeight="1"/>
    <row r="57819" ht="20" customHeight="1"/>
    <row r="57820" ht="20" customHeight="1"/>
    <row r="57821" ht="20" customHeight="1"/>
    <row r="57822" ht="20" customHeight="1"/>
    <row r="57823" ht="20" customHeight="1"/>
    <row r="57824" ht="20" customHeight="1"/>
    <row r="57825" ht="20" customHeight="1"/>
    <row r="57826" ht="20" customHeight="1"/>
    <row r="57827" ht="20" customHeight="1"/>
    <row r="57828" ht="20" customHeight="1"/>
    <row r="57829" ht="20" customHeight="1"/>
    <row r="57830" ht="20" customHeight="1"/>
    <row r="57831" ht="20" customHeight="1"/>
    <row r="57832" ht="20" customHeight="1"/>
    <row r="57833" ht="20" customHeight="1"/>
    <row r="57834" ht="20" customHeight="1"/>
    <row r="57835" ht="20" customHeight="1"/>
    <row r="57836" ht="20" customHeight="1"/>
    <row r="57837" ht="20" customHeight="1"/>
    <row r="57838" ht="20" customHeight="1"/>
    <row r="57839" ht="20" customHeight="1"/>
    <row r="57840" ht="20" customHeight="1"/>
    <row r="57841" ht="20" customHeight="1"/>
    <row r="57842" ht="20" customHeight="1"/>
    <row r="57843" ht="20" customHeight="1"/>
    <row r="57844" ht="20" customHeight="1"/>
    <row r="57845" ht="20" customHeight="1"/>
    <row r="57846" ht="20" customHeight="1"/>
    <row r="57847" ht="20" customHeight="1"/>
    <row r="57848" ht="20" customHeight="1"/>
    <row r="57849" ht="20" customHeight="1"/>
    <row r="57850" ht="20" customHeight="1"/>
    <row r="57851" ht="20" customHeight="1"/>
    <row r="57852" ht="20" customHeight="1"/>
    <row r="57853" ht="20" customHeight="1"/>
    <row r="57854" ht="20" customHeight="1"/>
    <row r="57855" ht="20" customHeight="1"/>
    <row r="57856" ht="20" customHeight="1"/>
    <row r="57857" ht="20" customHeight="1"/>
    <row r="57858" ht="20" customHeight="1"/>
    <row r="57859" ht="20" customHeight="1"/>
    <row r="57860" ht="20" customHeight="1"/>
    <row r="57861" ht="20" customHeight="1"/>
    <row r="57862" ht="20" customHeight="1"/>
    <row r="57863" ht="20" customHeight="1"/>
    <row r="57864" ht="20" customHeight="1"/>
    <row r="57865" ht="20" customHeight="1"/>
    <row r="57866" ht="20" customHeight="1"/>
    <row r="57867" ht="20" customHeight="1"/>
    <row r="57868" ht="20" customHeight="1"/>
    <row r="57869" ht="20" customHeight="1"/>
    <row r="57870" ht="20" customHeight="1"/>
    <row r="57871" ht="20" customHeight="1"/>
    <row r="57872" ht="20" customHeight="1"/>
    <row r="57873" ht="20" customHeight="1"/>
    <row r="57874" ht="20" customHeight="1"/>
    <row r="57875" ht="20" customHeight="1"/>
    <row r="57876" ht="20" customHeight="1"/>
    <row r="57877" ht="20" customHeight="1"/>
    <row r="57878" ht="20" customHeight="1"/>
    <row r="57879" ht="20" customHeight="1"/>
    <row r="57880" ht="20" customHeight="1"/>
    <row r="57881" ht="20" customHeight="1"/>
    <row r="57882" ht="20" customHeight="1"/>
    <row r="57883" ht="20" customHeight="1"/>
    <row r="57884" ht="20" customHeight="1"/>
    <row r="57885" ht="20" customHeight="1"/>
    <row r="57886" ht="20" customHeight="1"/>
    <row r="57887" ht="20" customHeight="1"/>
    <row r="57888" ht="20" customHeight="1"/>
    <row r="57889" ht="20" customHeight="1"/>
    <row r="57890" ht="20" customHeight="1"/>
    <row r="57891" ht="20" customHeight="1"/>
    <row r="57892" ht="20" customHeight="1"/>
    <row r="57893" ht="20" customHeight="1"/>
    <row r="57894" ht="20" customHeight="1"/>
    <row r="57895" ht="20" customHeight="1"/>
    <row r="57896" ht="20" customHeight="1"/>
    <row r="57897" ht="20" customHeight="1"/>
    <row r="57898" ht="20" customHeight="1"/>
    <row r="57899" ht="20" customHeight="1"/>
    <row r="57900" ht="20" customHeight="1"/>
    <row r="57901" ht="20" customHeight="1"/>
    <row r="57902" ht="20" customHeight="1"/>
    <row r="57903" ht="20" customHeight="1"/>
    <row r="57904" ht="20" customHeight="1"/>
    <row r="57905" ht="20" customHeight="1"/>
    <row r="57906" ht="20" customHeight="1"/>
    <row r="57907" ht="20" customHeight="1"/>
    <row r="57908" ht="20" customHeight="1"/>
    <row r="57909" ht="20" customHeight="1"/>
    <row r="57910" ht="20" customHeight="1"/>
    <row r="57911" ht="20" customHeight="1"/>
    <row r="57912" ht="20" customHeight="1"/>
    <row r="57913" ht="20" customHeight="1"/>
    <row r="57914" ht="20" customHeight="1"/>
    <row r="57915" ht="20" customHeight="1"/>
    <row r="57916" ht="20" customHeight="1"/>
    <row r="57917" ht="20" customHeight="1"/>
    <row r="57918" ht="20" customHeight="1"/>
    <row r="57919" ht="20" customHeight="1"/>
    <row r="57920" ht="20" customHeight="1"/>
    <row r="57921" ht="20" customHeight="1"/>
    <row r="57922" ht="20" customHeight="1"/>
    <row r="57923" ht="20" customHeight="1"/>
    <row r="57924" ht="20" customHeight="1"/>
    <row r="57925" ht="20" customHeight="1"/>
    <row r="57926" ht="20" customHeight="1"/>
    <row r="57927" ht="20" customHeight="1"/>
    <row r="57928" ht="20" customHeight="1"/>
    <row r="57929" ht="20" customHeight="1"/>
    <row r="57930" ht="20" customHeight="1"/>
    <row r="57931" ht="20" customHeight="1"/>
    <row r="57932" ht="20" customHeight="1"/>
    <row r="57933" ht="20" customHeight="1"/>
    <row r="57934" ht="20" customHeight="1"/>
    <row r="57935" ht="20" customHeight="1"/>
    <row r="57936" ht="20" customHeight="1"/>
    <row r="57937" ht="20" customHeight="1"/>
    <row r="57938" ht="20" customHeight="1"/>
    <row r="57939" ht="20" customHeight="1"/>
    <row r="57940" ht="20" customHeight="1"/>
    <row r="57941" ht="20" customHeight="1"/>
    <row r="57942" ht="20" customHeight="1"/>
    <row r="57943" ht="20" customHeight="1"/>
    <row r="57944" ht="20" customHeight="1"/>
    <row r="57945" ht="20" customHeight="1"/>
    <row r="57946" ht="20" customHeight="1"/>
    <row r="57947" ht="20" customHeight="1"/>
    <row r="57948" ht="20" customHeight="1"/>
    <row r="57949" ht="20" customHeight="1"/>
    <row r="57950" ht="20" customHeight="1"/>
    <row r="57951" ht="20" customHeight="1"/>
    <row r="57952" ht="20" customHeight="1"/>
    <row r="57953" ht="20" customHeight="1"/>
    <row r="57954" ht="20" customHeight="1"/>
    <row r="57955" ht="20" customHeight="1"/>
    <row r="57956" ht="20" customHeight="1"/>
    <row r="57957" ht="20" customHeight="1"/>
    <row r="57958" ht="20" customHeight="1"/>
    <row r="57959" ht="20" customHeight="1"/>
    <row r="57960" ht="20" customHeight="1"/>
    <row r="57961" ht="20" customHeight="1"/>
    <row r="57962" ht="20" customHeight="1"/>
    <row r="57963" ht="20" customHeight="1"/>
    <row r="57964" ht="20" customHeight="1"/>
    <row r="57965" ht="20" customHeight="1"/>
    <row r="57966" ht="20" customHeight="1"/>
    <row r="57967" ht="20" customHeight="1"/>
    <row r="57968" ht="20" customHeight="1"/>
    <row r="57969" ht="20" customHeight="1"/>
    <row r="57970" ht="20" customHeight="1"/>
    <row r="57971" ht="20" customHeight="1"/>
    <row r="57972" ht="20" customHeight="1"/>
    <row r="57973" ht="20" customHeight="1"/>
    <row r="57974" ht="20" customHeight="1"/>
    <row r="57975" ht="20" customHeight="1"/>
    <row r="57976" ht="20" customHeight="1"/>
    <row r="57977" ht="20" customHeight="1"/>
    <row r="57978" ht="20" customHeight="1"/>
    <row r="57979" ht="20" customHeight="1"/>
    <row r="57980" ht="20" customHeight="1"/>
    <row r="57981" ht="20" customHeight="1"/>
    <row r="57982" ht="20" customHeight="1"/>
    <row r="57983" ht="20" customHeight="1"/>
    <row r="57984" ht="20" customHeight="1"/>
    <row r="57985" ht="20" customHeight="1"/>
    <row r="57986" ht="20" customHeight="1"/>
    <row r="57987" ht="20" customHeight="1"/>
    <row r="57988" ht="20" customHeight="1"/>
    <row r="57989" ht="20" customHeight="1"/>
    <row r="57990" ht="20" customHeight="1"/>
    <row r="57991" ht="20" customHeight="1"/>
    <row r="57992" ht="20" customHeight="1"/>
    <row r="57993" ht="20" customHeight="1"/>
    <row r="57994" ht="20" customHeight="1"/>
    <row r="57995" ht="20" customHeight="1"/>
    <row r="57996" ht="20" customHeight="1"/>
    <row r="57997" ht="20" customHeight="1"/>
    <row r="57998" ht="20" customHeight="1"/>
    <row r="57999" ht="20" customHeight="1"/>
    <row r="58000" ht="20" customHeight="1"/>
    <row r="58001" ht="20" customHeight="1"/>
    <row r="58002" ht="20" customHeight="1"/>
    <row r="58003" ht="20" customHeight="1"/>
    <row r="58004" ht="20" customHeight="1"/>
    <row r="58005" ht="20" customHeight="1"/>
    <row r="58006" ht="20" customHeight="1"/>
    <row r="58007" ht="20" customHeight="1"/>
    <row r="58008" ht="20" customHeight="1"/>
    <row r="58009" ht="20" customHeight="1"/>
    <row r="58010" ht="20" customHeight="1"/>
    <row r="58011" ht="20" customHeight="1"/>
    <row r="58012" ht="20" customHeight="1"/>
    <row r="58013" ht="20" customHeight="1"/>
    <row r="58014" ht="20" customHeight="1"/>
    <row r="58015" ht="20" customHeight="1"/>
    <row r="58016" ht="20" customHeight="1"/>
    <row r="58017" ht="20" customHeight="1"/>
    <row r="58018" ht="20" customHeight="1"/>
    <row r="58019" ht="20" customHeight="1"/>
    <row r="58020" ht="20" customHeight="1"/>
    <row r="58021" ht="20" customHeight="1"/>
    <row r="58022" ht="20" customHeight="1"/>
    <row r="58023" ht="20" customHeight="1"/>
    <row r="58024" ht="20" customHeight="1"/>
    <row r="58025" ht="20" customHeight="1"/>
    <row r="58026" ht="20" customHeight="1"/>
    <row r="58027" ht="20" customHeight="1"/>
    <row r="58028" ht="20" customHeight="1"/>
    <row r="58029" ht="20" customHeight="1"/>
    <row r="58030" ht="20" customHeight="1"/>
    <row r="58031" ht="20" customHeight="1"/>
    <row r="58032" ht="20" customHeight="1"/>
    <row r="58033" ht="20" customHeight="1"/>
    <row r="58034" ht="20" customHeight="1"/>
    <row r="58035" ht="20" customHeight="1"/>
    <row r="58036" ht="20" customHeight="1"/>
    <row r="58037" ht="20" customHeight="1"/>
    <row r="58038" ht="20" customHeight="1"/>
    <row r="58039" ht="20" customHeight="1"/>
    <row r="58040" ht="20" customHeight="1"/>
    <row r="58041" ht="20" customHeight="1"/>
    <row r="58042" ht="20" customHeight="1"/>
    <row r="58043" ht="20" customHeight="1"/>
    <row r="58044" ht="20" customHeight="1"/>
    <row r="58045" ht="20" customHeight="1"/>
    <row r="58046" ht="20" customHeight="1"/>
    <row r="58047" ht="20" customHeight="1"/>
    <row r="58048" ht="20" customHeight="1"/>
    <row r="58049" ht="20" customHeight="1"/>
    <row r="58050" ht="20" customHeight="1"/>
    <row r="58051" ht="20" customHeight="1"/>
    <row r="58052" ht="20" customHeight="1"/>
    <row r="58053" ht="20" customHeight="1"/>
    <row r="58054" ht="20" customHeight="1"/>
    <row r="58055" ht="20" customHeight="1"/>
    <row r="58056" ht="20" customHeight="1"/>
    <row r="58057" ht="20" customHeight="1"/>
    <row r="58058" ht="20" customHeight="1"/>
    <row r="58059" ht="20" customHeight="1"/>
    <row r="58060" ht="20" customHeight="1"/>
    <row r="58061" ht="20" customHeight="1"/>
    <row r="58062" ht="20" customHeight="1"/>
    <row r="58063" ht="20" customHeight="1"/>
    <row r="58064" ht="20" customHeight="1"/>
    <row r="58065" ht="20" customHeight="1"/>
    <row r="58066" ht="20" customHeight="1"/>
    <row r="58067" ht="20" customHeight="1"/>
    <row r="58068" ht="20" customHeight="1"/>
    <row r="58069" ht="20" customHeight="1"/>
    <row r="58070" ht="20" customHeight="1"/>
    <row r="58071" ht="20" customHeight="1"/>
    <row r="58072" ht="20" customHeight="1"/>
    <row r="58073" ht="20" customHeight="1"/>
    <row r="58074" ht="20" customHeight="1"/>
    <row r="58075" ht="20" customHeight="1"/>
    <row r="58076" ht="20" customHeight="1"/>
    <row r="58077" ht="20" customHeight="1"/>
    <row r="58078" ht="20" customHeight="1"/>
    <row r="58079" ht="20" customHeight="1"/>
    <row r="58080" ht="20" customHeight="1"/>
    <row r="58081" ht="20" customHeight="1"/>
    <row r="58082" ht="20" customHeight="1"/>
    <row r="58083" ht="20" customHeight="1"/>
    <row r="58084" ht="20" customHeight="1"/>
    <row r="58085" ht="20" customHeight="1"/>
    <row r="58086" ht="20" customHeight="1"/>
    <row r="58087" ht="20" customHeight="1"/>
    <row r="58088" ht="20" customHeight="1"/>
    <row r="58089" ht="20" customHeight="1"/>
    <row r="58090" ht="20" customHeight="1"/>
    <row r="58091" ht="20" customHeight="1"/>
    <row r="58092" ht="20" customHeight="1"/>
    <row r="58093" ht="20" customHeight="1"/>
    <row r="58094" ht="20" customHeight="1"/>
    <row r="58095" ht="20" customHeight="1"/>
    <row r="58096" ht="20" customHeight="1"/>
    <row r="58097" ht="20" customHeight="1"/>
    <row r="58098" ht="20" customHeight="1"/>
    <row r="58099" ht="20" customHeight="1"/>
    <row r="58100" ht="20" customHeight="1"/>
    <row r="58101" ht="20" customHeight="1"/>
    <row r="58102" ht="20" customHeight="1"/>
    <row r="58103" ht="20" customHeight="1"/>
    <row r="58104" ht="20" customHeight="1"/>
    <row r="58105" ht="20" customHeight="1"/>
    <row r="58106" ht="20" customHeight="1"/>
    <row r="58107" ht="20" customHeight="1"/>
    <row r="58108" ht="20" customHeight="1"/>
    <row r="58109" ht="20" customHeight="1"/>
    <row r="58110" ht="20" customHeight="1"/>
    <row r="58111" ht="20" customHeight="1"/>
    <row r="58112" ht="20" customHeight="1"/>
    <row r="58113" ht="20" customHeight="1"/>
    <row r="58114" ht="20" customHeight="1"/>
    <row r="58115" ht="20" customHeight="1"/>
    <row r="58116" ht="20" customHeight="1"/>
    <row r="58117" ht="20" customHeight="1"/>
    <row r="58118" ht="20" customHeight="1"/>
    <row r="58119" ht="20" customHeight="1"/>
    <row r="58120" ht="20" customHeight="1"/>
    <row r="58121" ht="20" customHeight="1"/>
    <row r="58122" ht="20" customHeight="1"/>
    <row r="58123" ht="20" customHeight="1"/>
    <row r="58124" ht="20" customHeight="1"/>
    <row r="58125" ht="20" customHeight="1"/>
    <row r="58126" ht="20" customHeight="1"/>
    <row r="58127" ht="20" customHeight="1"/>
    <row r="58128" ht="20" customHeight="1"/>
    <row r="58129" ht="20" customHeight="1"/>
    <row r="58130" ht="20" customHeight="1"/>
    <row r="58131" ht="20" customHeight="1"/>
    <row r="58132" ht="20" customHeight="1"/>
    <row r="58133" ht="20" customHeight="1"/>
    <row r="58134" ht="20" customHeight="1"/>
    <row r="58135" ht="20" customHeight="1"/>
    <row r="58136" ht="20" customHeight="1"/>
    <row r="58137" ht="20" customHeight="1"/>
    <row r="58138" ht="20" customHeight="1"/>
    <row r="58139" ht="20" customHeight="1"/>
    <row r="58140" ht="20" customHeight="1"/>
    <row r="58141" ht="20" customHeight="1"/>
    <row r="58142" ht="20" customHeight="1"/>
    <row r="58143" ht="20" customHeight="1"/>
    <row r="58144" ht="20" customHeight="1"/>
    <row r="58145" ht="20" customHeight="1"/>
    <row r="58146" ht="20" customHeight="1"/>
    <row r="58147" ht="20" customHeight="1"/>
    <row r="58148" ht="20" customHeight="1"/>
    <row r="58149" ht="20" customHeight="1"/>
    <row r="58150" ht="20" customHeight="1"/>
    <row r="58151" ht="20" customHeight="1"/>
    <row r="58152" ht="20" customHeight="1"/>
    <row r="58153" ht="20" customHeight="1"/>
    <row r="58154" ht="20" customHeight="1"/>
    <row r="58155" ht="20" customHeight="1"/>
    <row r="58156" ht="20" customHeight="1"/>
    <row r="58157" ht="20" customHeight="1"/>
    <row r="58158" ht="20" customHeight="1"/>
    <row r="58159" ht="20" customHeight="1"/>
    <row r="58160" ht="20" customHeight="1"/>
    <row r="58161" ht="20" customHeight="1"/>
    <row r="58162" ht="20" customHeight="1"/>
    <row r="58163" ht="20" customHeight="1"/>
    <row r="58164" ht="20" customHeight="1"/>
    <row r="58165" ht="20" customHeight="1"/>
    <row r="58166" ht="20" customHeight="1"/>
    <row r="58167" ht="20" customHeight="1"/>
    <row r="58168" ht="20" customHeight="1"/>
    <row r="58169" ht="20" customHeight="1"/>
    <row r="58170" ht="20" customHeight="1"/>
    <row r="58171" ht="20" customHeight="1"/>
    <row r="58172" ht="20" customHeight="1"/>
    <row r="58173" ht="20" customHeight="1"/>
    <row r="58174" ht="20" customHeight="1"/>
    <row r="58175" ht="20" customHeight="1"/>
    <row r="58176" ht="20" customHeight="1"/>
    <row r="58177" ht="20" customHeight="1"/>
    <row r="58178" ht="20" customHeight="1"/>
    <row r="58179" ht="20" customHeight="1"/>
    <row r="58180" ht="20" customHeight="1"/>
    <row r="58181" ht="20" customHeight="1"/>
    <row r="58182" ht="20" customHeight="1"/>
    <row r="58183" ht="20" customHeight="1"/>
    <row r="58184" ht="20" customHeight="1"/>
    <row r="58185" ht="20" customHeight="1"/>
    <row r="58186" ht="20" customHeight="1"/>
    <row r="58187" ht="20" customHeight="1"/>
    <row r="58188" ht="20" customHeight="1"/>
    <row r="58189" ht="20" customHeight="1"/>
    <row r="58190" ht="20" customHeight="1"/>
    <row r="58191" ht="20" customHeight="1"/>
    <row r="58192" ht="20" customHeight="1"/>
    <row r="58193" ht="20" customHeight="1"/>
    <row r="58194" ht="20" customHeight="1"/>
    <row r="58195" ht="20" customHeight="1"/>
    <row r="58196" ht="20" customHeight="1"/>
    <row r="58197" ht="20" customHeight="1"/>
    <row r="58198" ht="20" customHeight="1"/>
    <row r="58199" ht="20" customHeight="1"/>
    <row r="58200" ht="20" customHeight="1"/>
    <row r="58201" ht="20" customHeight="1"/>
    <row r="58202" ht="20" customHeight="1"/>
    <row r="58203" ht="20" customHeight="1"/>
    <row r="58204" ht="20" customHeight="1"/>
    <row r="58205" ht="20" customHeight="1"/>
    <row r="58206" ht="20" customHeight="1"/>
    <row r="58207" ht="20" customHeight="1"/>
    <row r="58208" ht="20" customHeight="1"/>
    <row r="58209" ht="20" customHeight="1"/>
    <row r="58210" ht="20" customHeight="1"/>
    <row r="58211" ht="20" customHeight="1"/>
    <row r="58212" ht="20" customHeight="1"/>
    <row r="58213" ht="20" customHeight="1"/>
    <row r="58214" ht="20" customHeight="1"/>
    <row r="58215" ht="20" customHeight="1"/>
    <row r="58216" ht="20" customHeight="1"/>
    <row r="58217" ht="20" customHeight="1"/>
    <row r="58218" ht="20" customHeight="1"/>
    <row r="58219" ht="20" customHeight="1"/>
    <row r="58220" ht="20" customHeight="1"/>
    <row r="58221" ht="20" customHeight="1"/>
    <row r="58222" ht="20" customHeight="1"/>
    <row r="58223" ht="20" customHeight="1"/>
    <row r="58224" ht="20" customHeight="1"/>
    <row r="58225" ht="20" customHeight="1"/>
    <row r="58226" ht="20" customHeight="1"/>
    <row r="58227" ht="20" customHeight="1"/>
    <row r="58228" ht="20" customHeight="1"/>
    <row r="58229" ht="20" customHeight="1"/>
    <row r="58230" ht="20" customHeight="1"/>
    <row r="58231" ht="20" customHeight="1"/>
    <row r="58232" ht="20" customHeight="1"/>
    <row r="58233" ht="20" customHeight="1"/>
    <row r="58234" ht="20" customHeight="1"/>
    <row r="58235" ht="20" customHeight="1"/>
    <row r="58236" ht="20" customHeight="1"/>
    <row r="58237" ht="20" customHeight="1"/>
    <row r="58238" ht="20" customHeight="1"/>
    <row r="58239" ht="20" customHeight="1"/>
    <row r="58240" ht="20" customHeight="1"/>
    <row r="58241" ht="20" customHeight="1"/>
    <row r="58242" ht="20" customHeight="1"/>
    <row r="58243" ht="20" customHeight="1"/>
    <row r="58244" ht="20" customHeight="1"/>
    <row r="58245" ht="20" customHeight="1"/>
    <row r="58246" ht="20" customHeight="1"/>
    <row r="58247" ht="20" customHeight="1"/>
    <row r="58248" ht="20" customHeight="1"/>
    <row r="58249" ht="20" customHeight="1"/>
    <row r="58250" ht="20" customHeight="1"/>
    <row r="58251" ht="20" customHeight="1"/>
    <row r="58252" ht="20" customHeight="1"/>
    <row r="58253" ht="20" customHeight="1"/>
    <row r="58254" ht="20" customHeight="1"/>
    <row r="58255" ht="20" customHeight="1"/>
    <row r="58256" ht="20" customHeight="1"/>
    <row r="58257" ht="20" customHeight="1"/>
    <row r="58258" ht="20" customHeight="1"/>
    <row r="58259" ht="20" customHeight="1"/>
    <row r="58260" ht="20" customHeight="1"/>
    <row r="58261" ht="20" customHeight="1"/>
    <row r="58262" ht="20" customHeight="1"/>
    <row r="58263" ht="20" customHeight="1"/>
    <row r="58264" ht="20" customHeight="1"/>
    <row r="58265" ht="20" customHeight="1"/>
    <row r="58266" ht="20" customHeight="1"/>
    <row r="58267" ht="20" customHeight="1"/>
    <row r="58268" ht="20" customHeight="1"/>
    <row r="58269" ht="20" customHeight="1"/>
    <row r="58270" ht="20" customHeight="1"/>
    <row r="58271" ht="20" customHeight="1"/>
    <row r="58272" ht="20" customHeight="1"/>
    <row r="58273" ht="20" customHeight="1"/>
    <row r="58274" ht="20" customHeight="1"/>
    <row r="58275" ht="20" customHeight="1"/>
    <row r="58276" ht="20" customHeight="1"/>
    <row r="58277" ht="20" customHeight="1"/>
    <row r="58278" ht="20" customHeight="1"/>
    <row r="58279" ht="20" customHeight="1"/>
    <row r="58280" ht="20" customHeight="1"/>
    <row r="58281" ht="20" customHeight="1"/>
    <row r="58282" ht="20" customHeight="1"/>
    <row r="58283" ht="20" customHeight="1"/>
    <row r="58284" ht="20" customHeight="1"/>
    <row r="58285" ht="20" customHeight="1"/>
    <row r="58286" ht="20" customHeight="1"/>
    <row r="58287" ht="20" customHeight="1"/>
    <row r="58288" ht="20" customHeight="1"/>
    <row r="58289" ht="20" customHeight="1"/>
    <row r="58290" ht="20" customHeight="1"/>
    <row r="58291" ht="20" customHeight="1"/>
    <row r="58292" ht="20" customHeight="1"/>
    <row r="58293" ht="20" customHeight="1"/>
    <row r="58294" ht="20" customHeight="1"/>
    <row r="58295" ht="20" customHeight="1"/>
    <row r="58296" ht="20" customHeight="1"/>
    <row r="58297" ht="20" customHeight="1"/>
    <row r="58298" ht="20" customHeight="1"/>
    <row r="58299" ht="20" customHeight="1"/>
    <row r="58300" ht="20" customHeight="1"/>
    <row r="58301" ht="20" customHeight="1"/>
    <row r="58302" ht="20" customHeight="1"/>
    <row r="58303" ht="20" customHeight="1"/>
    <row r="58304" ht="20" customHeight="1"/>
    <row r="58305" ht="20" customHeight="1"/>
    <row r="58306" ht="20" customHeight="1"/>
    <row r="58307" ht="20" customHeight="1"/>
    <row r="58308" ht="20" customHeight="1"/>
    <row r="58309" ht="20" customHeight="1"/>
    <row r="58310" ht="20" customHeight="1"/>
    <row r="58311" ht="20" customHeight="1"/>
    <row r="58312" ht="20" customHeight="1"/>
    <row r="58313" ht="20" customHeight="1"/>
    <row r="58314" ht="20" customHeight="1"/>
    <row r="58315" ht="20" customHeight="1"/>
    <row r="58316" ht="20" customHeight="1"/>
    <row r="58317" ht="20" customHeight="1"/>
    <row r="58318" ht="20" customHeight="1"/>
    <row r="58319" ht="20" customHeight="1"/>
    <row r="58320" ht="20" customHeight="1"/>
    <row r="58321" ht="20" customHeight="1"/>
    <row r="58322" ht="20" customHeight="1"/>
    <row r="58323" ht="20" customHeight="1"/>
    <row r="58324" ht="20" customHeight="1"/>
    <row r="58325" ht="20" customHeight="1"/>
    <row r="58326" ht="20" customHeight="1"/>
    <row r="58327" ht="20" customHeight="1"/>
    <row r="58328" ht="20" customHeight="1"/>
    <row r="58329" ht="20" customHeight="1"/>
    <row r="58330" ht="20" customHeight="1"/>
    <row r="58331" ht="20" customHeight="1"/>
    <row r="58332" ht="20" customHeight="1"/>
    <row r="58333" ht="20" customHeight="1"/>
    <row r="58334" ht="20" customHeight="1"/>
    <row r="58335" ht="20" customHeight="1"/>
    <row r="58336" ht="20" customHeight="1"/>
    <row r="58337" ht="20" customHeight="1"/>
    <row r="58338" ht="20" customHeight="1"/>
    <row r="58339" ht="20" customHeight="1"/>
    <row r="58340" ht="20" customHeight="1"/>
    <row r="58341" ht="20" customHeight="1"/>
    <row r="58342" ht="20" customHeight="1"/>
    <row r="58343" ht="20" customHeight="1"/>
    <row r="58344" ht="20" customHeight="1"/>
    <row r="58345" ht="20" customHeight="1"/>
    <row r="58346" ht="20" customHeight="1"/>
    <row r="58347" ht="20" customHeight="1"/>
    <row r="58348" ht="20" customHeight="1"/>
    <row r="58349" ht="20" customHeight="1"/>
    <row r="58350" ht="20" customHeight="1"/>
    <row r="58351" ht="20" customHeight="1"/>
    <row r="58352" ht="20" customHeight="1"/>
    <row r="58353" ht="20" customHeight="1"/>
    <row r="58354" ht="20" customHeight="1"/>
    <row r="58355" ht="20" customHeight="1"/>
    <row r="58356" ht="20" customHeight="1"/>
    <row r="58357" ht="20" customHeight="1"/>
    <row r="58358" ht="20" customHeight="1"/>
    <row r="58359" ht="20" customHeight="1"/>
    <row r="58360" ht="20" customHeight="1"/>
    <row r="58361" ht="20" customHeight="1"/>
    <row r="58362" ht="20" customHeight="1"/>
    <row r="58363" ht="20" customHeight="1"/>
    <row r="58364" ht="20" customHeight="1"/>
    <row r="58365" ht="20" customHeight="1"/>
    <row r="58366" ht="20" customHeight="1"/>
    <row r="58367" ht="20" customHeight="1"/>
    <row r="58368" ht="20" customHeight="1"/>
    <row r="58369" ht="20" customHeight="1"/>
    <row r="58370" ht="20" customHeight="1"/>
    <row r="58371" ht="20" customHeight="1"/>
    <row r="58372" ht="20" customHeight="1"/>
    <row r="58373" ht="20" customHeight="1"/>
    <row r="58374" ht="20" customHeight="1"/>
    <row r="58375" ht="20" customHeight="1"/>
    <row r="58376" ht="20" customHeight="1"/>
    <row r="58377" ht="20" customHeight="1"/>
    <row r="58378" ht="20" customHeight="1"/>
    <row r="58379" ht="20" customHeight="1"/>
    <row r="58380" ht="20" customHeight="1"/>
    <row r="58381" ht="20" customHeight="1"/>
    <row r="58382" ht="20" customHeight="1"/>
    <row r="58383" ht="20" customHeight="1"/>
    <row r="58384" ht="20" customHeight="1"/>
    <row r="58385" ht="20" customHeight="1"/>
    <row r="58386" ht="20" customHeight="1"/>
    <row r="58387" ht="20" customHeight="1"/>
    <row r="58388" ht="20" customHeight="1"/>
    <row r="58389" ht="20" customHeight="1"/>
    <row r="58390" ht="20" customHeight="1"/>
    <row r="58391" ht="20" customHeight="1"/>
    <row r="58392" ht="20" customHeight="1"/>
    <row r="58393" ht="20" customHeight="1"/>
    <row r="58394" ht="20" customHeight="1"/>
    <row r="58395" ht="20" customHeight="1"/>
    <row r="58396" ht="20" customHeight="1"/>
    <row r="58397" ht="20" customHeight="1"/>
    <row r="58398" ht="20" customHeight="1"/>
    <row r="58399" ht="20" customHeight="1"/>
    <row r="58400" ht="20" customHeight="1"/>
    <row r="58401" ht="20" customHeight="1"/>
    <row r="58402" ht="20" customHeight="1"/>
    <row r="58403" ht="20" customHeight="1"/>
    <row r="58404" ht="20" customHeight="1"/>
    <row r="58405" ht="20" customHeight="1"/>
    <row r="58406" ht="20" customHeight="1"/>
    <row r="58407" ht="20" customHeight="1"/>
    <row r="58408" ht="20" customHeight="1"/>
    <row r="58409" ht="20" customHeight="1"/>
    <row r="58410" ht="20" customHeight="1"/>
    <row r="58411" ht="20" customHeight="1"/>
    <row r="58412" ht="20" customHeight="1"/>
    <row r="58413" ht="20" customHeight="1"/>
    <row r="58414" ht="20" customHeight="1"/>
    <row r="58415" ht="20" customHeight="1"/>
    <row r="58416" ht="20" customHeight="1"/>
    <row r="58417" ht="20" customHeight="1"/>
    <row r="58418" ht="20" customHeight="1"/>
    <row r="58419" ht="20" customHeight="1"/>
    <row r="58420" ht="20" customHeight="1"/>
    <row r="58421" ht="20" customHeight="1"/>
    <row r="58422" ht="20" customHeight="1"/>
    <row r="58423" ht="20" customHeight="1"/>
    <row r="58424" ht="20" customHeight="1"/>
    <row r="58425" ht="20" customHeight="1"/>
    <row r="58426" ht="20" customHeight="1"/>
    <row r="58427" ht="20" customHeight="1"/>
    <row r="58428" ht="20" customHeight="1"/>
    <row r="58429" ht="20" customHeight="1"/>
    <row r="58430" ht="20" customHeight="1"/>
    <row r="58431" ht="20" customHeight="1"/>
    <row r="58432" ht="20" customHeight="1"/>
    <row r="58433" ht="20" customHeight="1"/>
    <row r="58434" ht="20" customHeight="1"/>
    <row r="58435" ht="20" customHeight="1"/>
    <row r="58436" ht="20" customHeight="1"/>
    <row r="58437" ht="20" customHeight="1"/>
    <row r="58438" ht="20" customHeight="1"/>
    <row r="58439" ht="20" customHeight="1"/>
    <row r="58440" ht="20" customHeight="1"/>
    <row r="58441" ht="20" customHeight="1"/>
    <row r="58442" ht="20" customHeight="1"/>
    <row r="58443" ht="20" customHeight="1"/>
    <row r="58444" ht="20" customHeight="1"/>
    <row r="58445" ht="20" customHeight="1"/>
    <row r="58446" ht="20" customHeight="1"/>
    <row r="58447" ht="20" customHeight="1"/>
    <row r="58448" ht="20" customHeight="1"/>
    <row r="58449" ht="20" customHeight="1"/>
    <row r="58450" ht="20" customHeight="1"/>
    <row r="58451" ht="20" customHeight="1"/>
    <row r="58452" ht="20" customHeight="1"/>
    <row r="58453" ht="20" customHeight="1"/>
    <row r="58454" ht="20" customHeight="1"/>
    <row r="58455" ht="20" customHeight="1"/>
    <row r="58456" ht="20" customHeight="1"/>
    <row r="58457" ht="20" customHeight="1"/>
    <row r="58458" ht="20" customHeight="1"/>
    <row r="58459" ht="20" customHeight="1"/>
    <row r="58460" ht="20" customHeight="1"/>
    <row r="58461" ht="20" customHeight="1"/>
    <row r="58462" ht="20" customHeight="1"/>
    <row r="58463" ht="20" customHeight="1"/>
    <row r="58464" ht="20" customHeight="1"/>
    <row r="58465" ht="20" customHeight="1"/>
    <row r="58466" ht="20" customHeight="1"/>
    <row r="58467" ht="20" customHeight="1"/>
    <row r="58468" ht="20" customHeight="1"/>
    <row r="58469" ht="20" customHeight="1"/>
    <row r="58470" ht="20" customHeight="1"/>
    <row r="58471" ht="20" customHeight="1"/>
    <row r="58472" ht="20" customHeight="1"/>
    <row r="58473" ht="20" customHeight="1"/>
    <row r="58474" ht="20" customHeight="1"/>
    <row r="58475" ht="20" customHeight="1"/>
    <row r="58476" ht="20" customHeight="1"/>
    <row r="58477" ht="20" customHeight="1"/>
    <row r="58478" ht="20" customHeight="1"/>
    <row r="58479" ht="20" customHeight="1"/>
    <row r="58480" ht="20" customHeight="1"/>
    <row r="58481" ht="20" customHeight="1"/>
    <row r="58482" ht="20" customHeight="1"/>
    <row r="58483" ht="20" customHeight="1"/>
    <row r="58484" ht="20" customHeight="1"/>
    <row r="58485" ht="20" customHeight="1"/>
    <row r="58486" ht="20" customHeight="1"/>
    <row r="58487" ht="20" customHeight="1"/>
    <row r="58488" ht="20" customHeight="1"/>
    <row r="58489" ht="20" customHeight="1"/>
    <row r="58490" ht="20" customHeight="1"/>
    <row r="58491" ht="20" customHeight="1"/>
    <row r="58492" ht="20" customHeight="1"/>
    <row r="58493" ht="20" customHeight="1"/>
    <row r="58494" ht="20" customHeight="1"/>
    <row r="58495" ht="20" customHeight="1"/>
    <row r="58496" ht="20" customHeight="1"/>
    <row r="58497" ht="20" customHeight="1"/>
    <row r="58498" ht="20" customHeight="1"/>
    <row r="58499" ht="20" customHeight="1"/>
    <row r="58500" ht="20" customHeight="1"/>
    <row r="58501" ht="20" customHeight="1"/>
    <row r="58502" ht="20" customHeight="1"/>
    <row r="58503" ht="20" customHeight="1"/>
    <row r="58504" ht="20" customHeight="1"/>
    <row r="58505" ht="20" customHeight="1"/>
    <row r="58506" ht="20" customHeight="1"/>
    <row r="58507" ht="20" customHeight="1"/>
    <row r="58508" ht="20" customHeight="1"/>
    <row r="58509" ht="20" customHeight="1"/>
    <row r="58510" ht="20" customHeight="1"/>
    <row r="58511" ht="20" customHeight="1"/>
    <row r="58512" ht="20" customHeight="1"/>
    <row r="58513" ht="20" customHeight="1"/>
    <row r="58514" ht="20" customHeight="1"/>
    <row r="58515" ht="20" customHeight="1"/>
    <row r="58516" ht="20" customHeight="1"/>
    <row r="58517" ht="20" customHeight="1"/>
    <row r="58518" ht="20" customHeight="1"/>
    <row r="58519" ht="20" customHeight="1"/>
    <row r="58520" ht="20" customHeight="1"/>
    <row r="58521" ht="20" customHeight="1"/>
    <row r="58522" ht="20" customHeight="1"/>
    <row r="58523" ht="20" customHeight="1"/>
    <row r="58524" ht="20" customHeight="1"/>
    <row r="58525" ht="20" customHeight="1"/>
    <row r="58526" ht="20" customHeight="1"/>
    <row r="58527" ht="20" customHeight="1"/>
    <row r="58528" ht="20" customHeight="1"/>
    <row r="58529" ht="20" customHeight="1"/>
    <row r="58530" ht="20" customHeight="1"/>
    <row r="58531" ht="20" customHeight="1"/>
    <row r="58532" ht="20" customHeight="1"/>
    <row r="58533" ht="20" customHeight="1"/>
    <row r="58534" ht="20" customHeight="1"/>
    <row r="58535" ht="20" customHeight="1"/>
    <row r="58536" ht="20" customHeight="1"/>
    <row r="58537" ht="20" customHeight="1"/>
    <row r="58538" ht="20" customHeight="1"/>
    <row r="58539" ht="20" customHeight="1"/>
    <row r="58540" ht="20" customHeight="1"/>
    <row r="58541" ht="20" customHeight="1"/>
    <row r="58542" ht="20" customHeight="1"/>
    <row r="58543" ht="20" customHeight="1"/>
    <row r="58544" ht="20" customHeight="1"/>
    <row r="58545" ht="20" customHeight="1"/>
    <row r="58546" ht="20" customHeight="1"/>
    <row r="58547" ht="20" customHeight="1"/>
    <row r="58548" ht="20" customHeight="1"/>
    <row r="58549" ht="20" customHeight="1"/>
    <row r="58550" ht="20" customHeight="1"/>
    <row r="58551" ht="20" customHeight="1"/>
    <row r="58552" ht="20" customHeight="1"/>
    <row r="58553" ht="20" customHeight="1"/>
    <row r="58554" ht="20" customHeight="1"/>
    <row r="58555" ht="20" customHeight="1"/>
    <row r="58556" ht="20" customHeight="1"/>
    <row r="58557" ht="20" customHeight="1"/>
    <row r="58558" ht="20" customHeight="1"/>
    <row r="58559" ht="20" customHeight="1"/>
    <row r="58560" ht="20" customHeight="1"/>
    <row r="58561" ht="20" customHeight="1"/>
    <row r="58562" ht="20" customHeight="1"/>
    <row r="58563" ht="20" customHeight="1"/>
    <row r="58564" ht="20" customHeight="1"/>
    <row r="58565" ht="20" customHeight="1"/>
    <row r="58566" ht="20" customHeight="1"/>
    <row r="58567" ht="20" customHeight="1"/>
    <row r="58568" ht="20" customHeight="1"/>
    <row r="58569" ht="20" customHeight="1"/>
    <row r="58570" ht="20" customHeight="1"/>
    <row r="58571" ht="20" customHeight="1"/>
    <row r="58572" ht="20" customHeight="1"/>
    <row r="58573" ht="20" customHeight="1"/>
    <row r="58574" ht="20" customHeight="1"/>
    <row r="58575" ht="20" customHeight="1"/>
    <row r="58576" ht="20" customHeight="1"/>
    <row r="58577" ht="20" customHeight="1"/>
    <row r="58578" ht="20" customHeight="1"/>
    <row r="58579" ht="20" customHeight="1"/>
    <row r="58580" ht="20" customHeight="1"/>
    <row r="58581" ht="20" customHeight="1"/>
    <row r="58582" ht="20" customHeight="1"/>
    <row r="58583" ht="20" customHeight="1"/>
    <row r="58584" ht="20" customHeight="1"/>
    <row r="58585" ht="20" customHeight="1"/>
    <row r="58586" ht="20" customHeight="1"/>
    <row r="58587" ht="20" customHeight="1"/>
    <row r="58588" ht="20" customHeight="1"/>
    <row r="58589" ht="20" customHeight="1"/>
    <row r="58590" ht="20" customHeight="1"/>
    <row r="58591" ht="20" customHeight="1"/>
    <row r="58592" ht="20" customHeight="1"/>
    <row r="58593" ht="20" customHeight="1"/>
    <row r="58594" ht="20" customHeight="1"/>
    <row r="58595" ht="20" customHeight="1"/>
    <row r="58596" ht="20" customHeight="1"/>
    <row r="58597" ht="20" customHeight="1"/>
    <row r="58598" ht="20" customHeight="1"/>
    <row r="58599" ht="20" customHeight="1"/>
    <row r="58600" ht="20" customHeight="1"/>
    <row r="58601" ht="20" customHeight="1"/>
    <row r="58602" ht="20" customHeight="1"/>
    <row r="58603" ht="20" customHeight="1"/>
    <row r="58604" ht="20" customHeight="1"/>
    <row r="58605" ht="20" customHeight="1"/>
    <row r="58606" ht="20" customHeight="1"/>
    <row r="58607" ht="20" customHeight="1"/>
    <row r="58608" ht="20" customHeight="1"/>
    <row r="58609" ht="20" customHeight="1"/>
    <row r="58610" ht="20" customHeight="1"/>
    <row r="58611" ht="20" customHeight="1"/>
    <row r="58612" ht="20" customHeight="1"/>
    <row r="58613" ht="20" customHeight="1"/>
    <row r="58614" ht="20" customHeight="1"/>
    <row r="58615" ht="20" customHeight="1"/>
    <row r="58616" ht="20" customHeight="1"/>
    <row r="58617" ht="20" customHeight="1"/>
    <row r="58618" ht="20" customHeight="1"/>
    <row r="58619" ht="20" customHeight="1"/>
    <row r="58620" ht="20" customHeight="1"/>
    <row r="58621" ht="20" customHeight="1"/>
    <row r="58622" ht="20" customHeight="1"/>
    <row r="58623" ht="20" customHeight="1"/>
    <row r="58624" ht="20" customHeight="1"/>
    <row r="58625" ht="20" customHeight="1"/>
    <row r="58626" ht="20" customHeight="1"/>
    <row r="58627" ht="20" customHeight="1"/>
    <row r="58628" ht="20" customHeight="1"/>
    <row r="58629" ht="20" customHeight="1"/>
    <row r="58630" ht="20" customHeight="1"/>
    <row r="58631" ht="20" customHeight="1"/>
    <row r="58632" ht="20" customHeight="1"/>
    <row r="58633" ht="20" customHeight="1"/>
    <row r="58634" ht="20" customHeight="1"/>
    <row r="58635" ht="20" customHeight="1"/>
    <row r="58636" ht="20" customHeight="1"/>
    <row r="58637" ht="20" customHeight="1"/>
    <row r="58638" ht="20" customHeight="1"/>
    <row r="58639" ht="20" customHeight="1"/>
    <row r="58640" ht="20" customHeight="1"/>
    <row r="58641" ht="20" customHeight="1"/>
    <row r="58642" ht="20" customHeight="1"/>
    <row r="58643" ht="20" customHeight="1"/>
    <row r="58644" ht="20" customHeight="1"/>
    <row r="58645" ht="20" customHeight="1"/>
    <row r="58646" ht="20" customHeight="1"/>
    <row r="58647" ht="20" customHeight="1"/>
    <row r="58648" ht="20" customHeight="1"/>
    <row r="58649" ht="20" customHeight="1"/>
    <row r="58650" ht="20" customHeight="1"/>
    <row r="58651" ht="20" customHeight="1"/>
    <row r="58652" ht="20" customHeight="1"/>
    <row r="58653" ht="20" customHeight="1"/>
    <row r="58654" ht="20" customHeight="1"/>
    <row r="58655" ht="20" customHeight="1"/>
    <row r="58656" ht="20" customHeight="1"/>
    <row r="58657" ht="20" customHeight="1"/>
    <row r="58658" ht="20" customHeight="1"/>
    <row r="58659" ht="20" customHeight="1"/>
    <row r="58660" ht="20" customHeight="1"/>
    <row r="58661" ht="20" customHeight="1"/>
    <row r="58662" ht="20" customHeight="1"/>
    <row r="58663" ht="20" customHeight="1"/>
    <row r="58664" ht="20" customHeight="1"/>
    <row r="58665" ht="20" customHeight="1"/>
    <row r="58666" ht="20" customHeight="1"/>
    <row r="58667" ht="20" customHeight="1"/>
    <row r="58668" ht="20" customHeight="1"/>
    <row r="58669" ht="20" customHeight="1"/>
    <row r="58670" ht="20" customHeight="1"/>
    <row r="58671" ht="20" customHeight="1"/>
    <row r="58672" ht="20" customHeight="1"/>
    <row r="58673" ht="20" customHeight="1"/>
    <row r="58674" ht="20" customHeight="1"/>
    <row r="58675" ht="20" customHeight="1"/>
    <row r="58676" ht="20" customHeight="1"/>
    <row r="58677" ht="20" customHeight="1"/>
    <row r="58678" ht="20" customHeight="1"/>
    <row r="58679" ht="20" customHeight="1"/>
    <row r="58680" ht="20" customHeight="1"/>
    <row r="58681" ht="20" customHeight="1"/>
    <row r="58682" ht="20" customHeight="1"/>
    <row r="58683" ht="20" customHeight="1"/>
    <row r="58684" ht="20" customHeight="1"/>
    <row r="58685" ht="20" customHeight="1"/>
    <row r="58686" ht="20" customHeight="1"/>
    <row r="58687" ht="20" customHeight="1"/>
    <row r="58688" ht="20" customHeight="1"/>
    <row r="58689" ht="20" customHeight="1"/>
    <row r="58690" ht="20" customHeight="1"/>
    <row r="58691" ht="20" customHeight="1"/>
    <row r="58692" ht="20" customHeight="1"/>
    <row r="58693" ht="20" customHeight="1"/>
    <row r="58694" ht="20" customHeight="1"/>
    <row r="58695" ht="20" customHeight="1"/>
    <row r="58696" ht="20" customHeight="1"/>
    <row r="58697" ht="20" customHeight="1"/>
    <row r="58698" ht="20" customHeight="1"/>
    <row r="58699" ht="20" customHeight="1"/>
    <row r="58700" ht="20" customHeight="1"/>
    <row r="58701" ht="20" customHeight="1"/>
    <row r="58702" ht="20" customHeight="1"/>
    <row r="58703" ht="20" customHeight="1"/>
    <row r="58704" ht="20" customHeight="1"/>
    <row r="58705" ht="20" customHeight="1"/>
    <row r="58706" ht="20" customHeight="1"/>
    <row r="58707" ht="20" customHeight="1"/>
    <row r="58708" ht="20" customHeight="1"/>
    <row r="58709" ht="20" customHeight="1"/>
    <row r="58710" ht="20" customHeight="1"/>
    <row r="58711" ht="20" customHeight="1"/>
    <row r="58712" ht="20" customHeight="1"/>
    <row r="58713" ht="20" customHeight="1"/>
    <row r="58714" ht="20" customHeight="1"/>
    <row r="58715" ht="20" customHeight="1"/>
    <row r="58716" ht="20" customHeight="1"/>
    <row r="58717" ht="20" customHeight="1"/>
    <row r="58718" ht="20" customHeight="1"/>
    <row r="58719" ht="20" customHeight="1"/>
    <row r="58720" ht="20" customHeight="1"/>
    <row r="58721" ht="20" customHeight="1"/>
    <row r="58722" ht="20" customHeight="1"/>
    <row r="58723" ht="20" customHeight="1"/>
    <row r="58724" ht="20" customHeight="1"/>
    <row r="58725" ht="20" customHeight="1"/>
    <row r="58726" ht="20" customHeight="1"/>
    <row r="58727" ht="20" customHeight="1"/>
    <row r="58728" ht="20" customHeight="1"/>
    <row r="58729" ht="20" customHeight="1"/>
    <row r="58730" ht="20" customHeight="1"/>
    <row r="58731" ht="20" customHeight="1"/>
    <row r="58732" ht="20" customHeight="1"/>
    <row r="58733" ht="20" customHeight="1"/>
    <row r="58734" ht="20" customHeight="1"/>
    <row r="58735" ht="20" customHeight="1"/>
    <row r="58736" ht="20" customHeight="1"/>
    <row r="58737" ht="20" customHeight="1"/>
    <row r="58738" ht="20" customHeight="1"/>
    <row r="58739" ht="20" customHeight="1"/>
    <row r="58740" ht="20" customHeight="1"/>
    <row r="58741" ht="20" customHeight="1"/>
    <row r="58742" ht="20" customHeight="1"/>
    <row r="58743" ht="20" customHeight="1"/>
    <row r="58744" ht="20" customHeight="1"/>
    <row r="58745" ht="20" customHeight="1"/>
    <row r="58746" ht="20" customHeight="1"/>
    <row r="58747" ht="20" customHeight="1"/>
    <row r="58748" ht="20" customHeight="1"/>
    <row r="58749" ht="20" customHeight="1"/>
    <row r="58750" ht="20" customHeight="1"/>
    <row r="58751" ht="20" customHeight="1"/>
    <row r="58752" ht="20" customHeight="1"/>
    <row r="58753" ht="20" customHeight="1"/>
    <row r="58754" ht="20" customHeight="1"/>
    <row r="58755" ht="20" customHeight="1"/>
    <row r="58756" ht="20" customHeight="1"/>
    <row r="58757" ht="20" customHeight="1"/>
    <row r="58758" ht="20" customHeight="1"/>
    <row r="58759" ht="20" customHeight="1"/>
    <row r="58760" ht="20" customHeight="1"/>
    <row r="58761" ht="20" customHeight="1"/>
    <row r="58762" ht="20" customHeight="1"/>
    <row r="58763" ht="20" customHeight="1"/>
    <row r="58764" ht="20" customHeight="1"/>
    <row r="58765" ht="20" customHeight="1"/>
    <row r="58766" ht="20" customHeight="1"/>
    <row r="58767" ht="20" customHeight="1"/>
    <row r="58768" ht="20" customHeight="1"/>
    <row r="58769" ht="20" customHeight="1"/>
    <row r="58770" ht="20" customHeight="1"/>
    <row r="58771" ht="20" customHeight="1"/>
    <row r="58772" ht="20" customHeight="1"/>
    <row r="58773" ht="20" customHeight="1"/>
    <row r="58774" ht="20" customHeight="1"/>
    <row r="58775" ht="20" customHeight="1"/>
    <row r="58776" ht="20" customHeight="1"/>
    <row r="58777" ht="20" customHeight="1"/>
    <row r="58778" ht="20" customHeight="1"/>
    <row r="58779" ht="20" customHeight="1"/>
    <row r="58780" ht="20" customHeight="1"/>
    <row r="58781" ht="20" customHeight="1"/>
    <row r="58782" ht="20" customHeight="1"/>
    <row r="58783" ht="20" customHeight="1"/>
    <row r="58784" ht="20" customHeight="1"/>
    <row r="58785" ht="20" customHeight="1"/>
    <row r="58786" ht="20" customHeight="1"/>
    <row r="58787" ht="20" customHeight="1"/>
    <row r="58788" ht="20" customHeight="1"/>
    <row r="58789" ht="20" customHeight="1"/>
    <row r="58790" ht="20" customHeight="1"/>
    <row r="58791" ht="20" customHeight="1"/>
    <row r="58792" ht="20" customHeight="1"/>
    <row r="58793" ht="20" customHeight="1"/>
    <row r="58794" ht="20" customHeight="1"/>
    <row r="58795" ht="20" customHeight="1"/>
    <row r="58796" ht="20" customHeight="1"/>
    <row r="58797" ht="20" customHeight="1"/>
    <row r="58798" ht="20" customHeight="1"/>
    <row r="58799" ht="20" customHeight="1"/>
    <row r="58800" ht="20" customHeight="1"/>
    <row r="58801" ht="20" customHeight="1"/>
    <row r="58802" ht="20" customHeight="1"/>
    <row r="58803" ht="20" customHeight="1"/>
    <row r="58804" ht="20" customHeight="1"/>
    <row r="58805" ht="20" customHeight="1"/>
    <row r="58806" ht="20" customHeight="1"/>
    <row r="58807" ht="20" customHeight="1"/>
    <row r="58808" ht="20" customHeight="1"/>
    <row r="58809" ht="20" customHeight="1"/>
    <row r="58810" ht="20" customHeight="1"/>
    <row r="58811" ht="20" customHeight="1"/>
    <row r="58812" ht="20" customHeight="1"/>
    <row r="58813" ht="20" customHeight="1"/>
    <row r="58814" ht="20" customHeight="1"/>
    <row r="58815" ht="20" customHeight="1"/>
    <row r="58816" ht="20" customHeight="1"/>
    <row r="58817" ht="20" customHeight="1"/>
    <row r="58818" ht="20" customHeight="1"/>
    <row r="58819" ht="20" customHeight="1"/>
    <row r="58820" ht="20" customHeight="1"/>
    <row r="58821" ht="20" customHeight="1"/>
    <row r="58822" ht="20" customHeight="1"/>
    <row r="58823" ht="20" customHeight="1"/>
    <row r="58824" ht="20" customHeight="1"/>
    <row r="58825" ht="20" customHeight="1"/>
    <row r="58826" ht="20" customHeight="1"/>
    <row r="58827" ht="20" customHeight="1"/>
    <row r="58828" ht="20" customHeight="1"/>
    <row r="58829" ht="20" customHeight="1"/>
    <row r="58830" ht="20" customHeight="1"/>
    <row r="58831" ht="20" customHeight="1"/>
    <row r="58832" ht="20" customHeight="1"/>
    <row r="58833" ht="20" customHeight="1"/>
    <row r="58834" ht="20" customHeight="1"/>
    <row r="58835" ht="20" customHeight="1"/>
    <row r="58836" ht="20" customHeight="1"/>
    <row r="58837" ht="20" customHeight="1"/>
    <row r="58838" ht="20" customHeight="1"/>
    <row r="58839" ht="20" customHeight="1"/>
    <row r="58840" ht="20" customHeight="1"/>
    <row r="58841" ht="20" customHeight="1"/>
    <row r="58842" ht="20" customHeight="1"/>
    <row r="58843" ht="20" customHeight="1"/>
    <row r="58844" ht="20" customHeight="1"/>
    <row r="58845" ht="20" customHeight="1"/>
    <row r="58846" ht="20" customHeight="1"/>
    <row r="58847" ht="20" customHeight="1"/>
    <row r="58848" ht="20" customHeight="1"/>
    <row r="58849" ht="20" customHeight="1"/>
    <row r="58850" ht="20" customHeight="1"/>
    <row r="58851" ht="20" customHeight="1"/>
    <row r="58852" ht="20" customHeight="1"/>
    <row r="58853" ht="20" customHeight="1"/>
    <row r="58854" ht="20" customHeight="1"/>
    <row r="58855" ht="20" customHeight="1"/>
    <row r="58856" ht="20" customHeight="1"/>
    <row r="58857" ht="20" customHeight="1"/>
    <row r="58858" ht="20" customHeight="1"/>
    <row r="58859" ht="20" customHeight="1"/>
    <row r="58860" ht="20" customHeight="1"/>
    <row r="58861" ht="20" customHeight="1"/>
    <row r="58862" ht="20" customHeight="1"/>
    <row r="58863" ht="20" customHeight="1"/>
    <row r="58864" ht="20" customHeight="1"/>
    <row r="58865" ht="20" customHeight="1"/>
    <row r="58866" ht="20" customHeight="1"/>
    <row r="58867" ht="20" customHeight="1"/>
    <row r="58868" ht="20" customHeight="1"/>
    <row r="58869" ht="20" customHeight="1"/>
    <row r="58870" ht="20" customHeight="1"/>
    <row r="58871" ht="20" customHeight="1"/>
    <row r="58872" ht="20" customHeight="1"/>
    <row r="58873" ht="20" customHeight="1"/>
    <row r="58874" ht="20" customHeight="1"/>
    <row r="58875" ht="20" customHeight="1"/>
    <row r="58876" ht="20" customHeight="1"/>
    <row r="58877" ht="20" customHeight="1"/>
    <row r="58878" ht="20" customHeight="1"/>
    <row r="58879" ht="20" customHeight="1"/>
    <row r="58880" ht="20" customHeight="1"/>
    <row r="58881" ht="20" customHeight="1"/>
    <row r="58882" ht="20" customHeight="1"/>
    <row r="58883" ht="20" customHeight="1"/>
    <row r="58884" ht="20" customHeight="1"/>
    <row r="58885" ht="20" customHeight="1"/>
    <row r="58886" ht="20" customHeight="1"/>
    <row r="58887" ht="20" customHeight="1"/>
    <row r="58888" ht="20" customHeight="1"/>
    <row r="58889" ht="20" customHeight="1"/>
    <row r="58890" ht="20" customHeight="1"/>
    <row r="58891" ht="20" customHeight="1"/>
    <row r="58892" ht="20" customHeight="1"/>
    <row r="58893" ht="20" customHeight="1"/>
    <row r="58894" ht="20" customHeight="1"/>
    <row r="58895" ht="20" customHeight="1"/>
    <row r="58896" ht="20" customHeight="1"/>
    <row r="58897" ht="20" customHeight="1"/>
    <row r="58898" ht="20" customHeight="1"/>
    <row r="58899" ht="20" customHeight="1"/>
    <row r="58900" ht="20" customHeight="1"/>
    <row r="58901" ht="20" customHeight="1"/>
    <row r="58902" ht="20" customHeight="1"/>
    <row r="58903" ht="20" customHeight="1"/>
    <row r="58904" ht="20" customHeight="1"/>
    <row r="58905" ht="20" customHeight="1"/>
    <row r="58906" ht="20" customHeight="1"/>
    <row r="58907" ht="20" customHeight="1"/>
    <row r="58908" ht="20" customHeight="1"/>
    <row r="58909" ht="20" customHeight="1"/>
    <row r="58910" ht="20" customHeight="1"/>
    <row r="58911" ht="20" customHeight="1"/>
    <row r="58912" ht="20" customHeight="1"/>
    <row r="58913" ht="20" customHeight="1"/>
    <row r="58914" ht="20" customHeight="1"/>
    <row r="58915" ht="20" customHeight="1"/>
    <row r="58916" ht="20" customHeight="1"/>
    <row r="58917" ht="20" customHeight="1"/>
    <row r="58918" ht="20" customHeight="1"/>
    <row r="58919" ht="20" customHeight="1"/>
    <row r="58920" ht="20" customHeight="1"/>
    <row r="58921" ht="20" customHeight="1"/>
    <row r="58922" ht="20" customHeight="1"/>
    <row r="58923" ht="20" customHeight="1"/>
    <row r="58924" ht="20" customHeight="1"/>
    <row r="58925" ht="20" customHeight="1"/>
    <row r="58926" ht="20" customHeight="1"/>
    <row r="58927" ht="20" customHeight="1"/>
    <row r="58928" ht="20" customHeight="1"/>
    <row r="58929" ht="20" customHeight="1"/>
    <row r="58930" ht="20" customHeight="1"/>
    <row r="58931" ht="20" customHeight="1"/>
    <row r="58932" ht="20" customHeight="1"/>
    <row r="58933" ht="20" customHeight="1"/>
    <row r="58934" ht="20" customHeight="1"/>
    <row r="58935" ht="20" customHeight="1"/>
    <row r="58936" ht="20" customHeight="1"/>
    <row r="58937" ht="20" customHeight="1"/>
    <row r="58938" ht="20" customHeight="1"/>
    <row r="58939" ht="20" customHeight="1"/>
    <row r="58940" ht="20" customHeight="1"/>
    <row r="58941" ht="20" customHeight="1"/>
    <row r="58942" ht="20" customHeight="1"/>
    <row r="58943" ht="20" customHeight="1"/>
    <row r="58944" ht="20" customHeight="1"/>
    <row r="58945" ht="20" customHeight="1"/>
    <row r="58946" ht="20" customHeight="1"/>
    <row r="58947" ht="20" customHeight="1"/>
    <row r="58948" ht="20" customHeight="1"/>
    <row r="58949" ht="20" customHeight="1"/>
    <row r="58950" ht="20" customHeight="1"/>
    <row r="58951" ht="20" customHeight="1"/>
    <row r="58952" ht="20" customHeight="1"/>
    <row r="58953" ht="20" customHeight="1"/>
    <row r="58954" ht="20" customHeight="1"/>
    <row r="58955" ht="20" customHeight="1"/>
    <row r="58956" ht="20" customHeight="1"/>
    <row r="58957" ht="20" customHeight="1"/>
    <row r="58958" ht="20" customHeight="1"/>
    <row r="58959" ht="20" customHeight="1"/>
    <row r="58960" ht="20" customHeight="1"/>
    <row r="58961" ht="20" customHeight="1"/>
    <row r="58962" ht="20" customHeight="1"/>
    <row r="58963" ht="20" customHeight="1"/>
    <row r="58964" ht="20" customHeight="1"/>
    <row r="58965" ht="20" customHeight="1"/>
    <row r="58966" ht="20" customHeight="1"/>
    <row r="58967" ht="20" customHeight="1"/>
    <row r="58968" ht="20" customHeight="1"/>
    <row r="58969" ht="20" customHeight="1"/>
    <row r="58970" ht="20" customHeight="1"/>
    <row r="58971" ht="20" customHeight="1"/>
    <row r="58972" ht="20" customHeight="1"/>
    <row r="58973" ht="20" customHeight="1"/>
    <row r="58974" ht="20" customHeight="1"/>
    <row r="58975" ht="20" customHeight="1"/>
    <row r="58976" ht="20" customHeight="1"/>
    <row r="58977" ht="20" customHeight="1"/>
    <row r="58978" ht="20" customHeight="1"/>
    <row r="58979" ht="20" customHeight="1"/>
    <row r="58980" ht="20" customHeight="1"/>
    <row r="58981" ht="20" customHeight="1"/>
    <row r="58982" ht="20" customHeight="1"/>
    <row r="58983" ht="20" customHeight="1"/>
    <row r="58984" ht="20" customHeight="1"/>
    <row r="58985" ht="20" customHeight="1"/>
    <row r="58986" ht="20" customHeight="1"/>
    <row r="58987" ht="20" customHeight="1"/>
    <row r="58988" ht="20" customHeight="1"/>
    <row r="58989" ht="20" customHeight="1"/>
    <row r="58990" ht="20" customHeight="1"/>
    <row r="58991" ht="20" customHeight="1"/>
    <row r="58992" ht="20" customHeight="1"/>
    <row r="58993" ht="20" customHeight="1"/>
    <row r="58994" ht="20" customHeight="1"/>
    <row r="58995" ht="20" customHeight="1"/>
    <row r="58996" ht="20" customHeight="1"/>
    <row r="58997" ht="20" customHeight="1"/>
    <row r="58998" ht="20" customHeight="1"/>
    <row r="58999" ht="20" customHeight="1"/>
    <row r="59000" ht="20" customHeight="1"/>
    <row r="59001" ht="20" customHeight="1"/>
    <row r="59002" ht="20" customHeight="1"/>
    <row r="59003" ht="20" customHeight="1"/>
    <row r="59004" ht="20" customHeight="1"/>
    <row r="59005" ht="20" customHeight="1"/>
    <row r="59006" ht="20" customHeight="1"/>
    <row r="59007" ht="20" customHeight="1"/>
    <row r="59008" ht="20" customHeight="1"/>
    <row r="59009" ht="20" customHeight="1"/>
    <row r="59010" ht="20" customHeight="1"/>
    <row r="59011" ht="20" customHeight="1"/>
    <row r="59012" ht="20" customHeight="1"/>
    <row r="59013" ht="20" customHeight="1"/>
    <row r="59014" ht="20" customHeight="1"/>
    <row r="59015" ht="20" customHeight="1"/>
    <row r="59016" ht="20" customHeight="1"/>
    <row r="59017" ht="20" customHeight="1"/>
    <row r="59018" ht="20" customHeight="1"/>
    <row r="59019" ht="20" customHeight="1"/>
    <row r="59020" ht="20" customHeight="1"/>
    <row r="59021" ht="20" customHeight="1"/>
    <row r="59022" ht="20" customHeight="1"/>
    <row r="59023" ht="20" customHeight="1"/>
    <row r="59024" ht="20" customHeight="1"/>
    <row r="59025" ht="20" customHeight="1"/>
    <row r="59026" ht="20" customHeight="1"/>
    <row r="59027" ht="20" customHeight="1"/>
    <row r="59028" ht="20" customHeight="1"/>
    <row r="59029" ht="20" customHeight="1"/>
    <row r="59030" ht="20" customHeight="1"/>
    <row r="59031" ht="20" customHeight="1"/>
    <row r="59032" ht="20" customHeight="1"/>
    <row r="59033" ht="20" customHeight="1"/>
    <row r="59034" ht="20" customHeight="1"/>
    <row r="59035" ht="20" customHeight="1"/>
    <row r="59036" ht="20" customHeight="1"/>
    <row r="59037" ht="20" customHeight="1"/>
    <row r="59038" ht="20" customHeight="1"/>
    <row r="59039" ht="20" customHeight="1"/>
    <row r="59040" ht="20" customHeight="1"/>
    <row r="59041" ht="20" customHeight="1"/>
    <row r="59042" ht="20" customHeight="1"/>
    <row r="59043" ht="20" customHeight="1"/>
    <row r="59044" ht="20" customHeight="1"/>
    <row r="59045" ht="20" customHeight="1"/>
    <row r="59046" ht="20" customHeight="1"/>
    <row r="59047" ht="20" customHeight="1"/>
    <row r="59048" ht="20" customHeight="1"/>
    <row r="59049" ht="20" customHeight="1"/>
    <row r="59050" ht="20" customHeight="1"/>
    <row r="59051" ht="20" customHeight="1"/>
    <row r="59052" ht="20" customHeight="1"/>
    <row r="59053" ht="20" customHeight="1"/>
    <row r="59054" ht="20" customHeight="1"/>
    <row r="59055" ht="20" customHeight="1"/>
    <row r="59056" ht="20" customHeight="1"/>
    <row r="59057" ht="20" customHeight="1"/>
    <row r="59058" ht="20" customHeight="1"/>
    <row r="59059" ht="20" customHeight="1"/>
    <row r="59060" ht="20" customHeight="1"/>
    <row r="59061" ht="20" customHeight="1"/>
    <row r="59062" ht="20" customHeight="1"/>
    <row r="59063" ht="20" customHeight="1"/>
    <row r="59064" ht="20" customHeight="1"/>
    <row r="59065" ht="20" customHeight="1"/>
    <row r="59066" ht="20" customHeight="1"/>
    <row r="59067" ht="20" customHeight="1"/>
    <row r="59068" ht="20" customHeight="1"/>
    <row r="59069" ht="20" customHeight="1"/>
    <row r="59070" ht="20" customHeight="1"/>
    <row r="59071" ht="20" customHeight="1"/>
    <row r="59072" ht="20" customHeight="1"/>
    <row r="59073" ht="20" customHeight="1"/>
    <row r="59074" ht="20" customHeight="1"/>
    <row r="59075" ht="20" customHeight="1"/>
    <row r="59076" ht="20" customHeight="1"/>
    <row r="59077" ht="20" customHeight="1"/>
    <row r="59078" ht="20" customHeight="1"/>
    <row r="59079" ht="20" customHeight="1"/>
    <row r="59080" ht="20" customHeight="1"/>
    <row r="59081" ht="20" customHeight="1"/>
    <row r="59082" ht="20" customHeight="1"/>
    <row r="59083" ht="20" customHeight="1"/>
    <row r="59084" ht="20" customHeight="1"/>
    <row r="59085" ht="20" customHeight="1"/>
    <row r="59086" ht="20" customHeight="1"/>
    <row r="59087" ht="20" customHeight="1"/>
    <row r="59088" ht="20" customHeight="1"/>
    <row r="59089" ht="20" customHeight="1"/>
    <row r="59090" ht="20" customHeight="1"/>
    <row r="59091" ht="20" customHeight="1"/>
    <row r="59092" ht="20" customHeight="1"/>
    <row r="59093" ht="20" customHeight="1"/>
    <row r="59094" ht="20" customHeight="1"/>
    <row r="59095" ht="20" customHeight="1"/>
    <row r="59096" ht="20" customHeight="1"/>
    <row r="59097" ht="20" customHeight="1"/>
    <row r="59098" ht="20" customHeight="1"/>
    <row r="59099" ht="20" customHeight="1"/>
    <row r="59100" ht="20" customHeight="1"/>
    <row r="59101" ht="20" customHeight="1"/>
    <row r="59102" ht="20" customHeight="1"/>
    <row r="59103" ht="20" customHeight="1"/>
    <row r="59104" ht="20" customHeight="1"/>
    <row r="59105" ht="20" customHeight="1"/>
    <row r="59106" ht="20" customHeight="1"/>
    <row r="59107" ht="20" customHeight="1"/>
    <row r="59108" ht="20" customHeight="1"/>
    <row r="59109" ht="20" customHeight="1"/>
    <row r="59110" ht="20" customHeight="1"/>
    <row r="59111" ht="20" customHeight="1"/>
    <row r="59112" ht="20" customHeight="1"/>
    <row r="59113" ht="20" customHeight="1"/>
    <row r="59114" ht="20" customHeight="1"/>
    <row r="59115" ht="20" customHeight="1"/>
    <row r="59116" ht="20" customHeight="1"/>
    <row r="59117" ht="20" customHeight="1"/>
    <row r="59118" ht="20" customHeight="1"/>
    <row r="59119" ht="20" customHeight="1"/>
    <row r="59120" ht="20" customHeight="1"/>
    <row r="59121" ht="20" customHeight="1"/>
    <row r="59122" ht="20" customHeight="1"/>
    <row r="59123" ht="20" customHeight="1"/>
    <row r="59124" ht="20" customHeight="1"/>
    <row r="59125" ht="20" customHeight="1"/>
    <row r="59126" ht="20" customHeight="1"/>
    <row r="59127" ht="20" customHeight="1"/>
    <row r="59128" ht="20" customHeight="1"/>
    <row r="59129" ht="20" customHeight="1"/>
    <row r="59130" ht="20" customHeight="1"/>
    <row r="59131" ht="20" customHeight="1"/>
    <row r="59132" ht="20" customHeight="1"/>
    <row r="59133" ht="20" customHeight="1"/>
    <row r="59134" ht="20" customHeight="1"/>
    <row r="59135" ht="20" customHeight="1"/>
    <row r="59136" ht="20" customHeight="1"/>
    <row r="59137" ht="20" customHeight="1"/>
    <row r="59138" ht="20" customHeight="1"/>
    <row r="59139" ht="20" customHeight="1"/>
    <row r="59140" ht="20" customHeight="1"/>
    <row r="59141" ht="20" customHeight="1"/>
    <row r="59142" ht="20" customHeight="1"/>
    <row r="59143" ht="20" customHeight="1"/>
    <row r="59144" ht="20" customHeight="1"/>
    <row r="59145" ht="20" customHeight="1"/>
    <row r="59146" ht="20" customHeight="1"/>
    <row r="59147" ht="20" customHeight="1"/>
    <row r="59148" ht="20" customHeight="1"/>
    <row r="59149" ht="20" customHeight="1"/>
    <row r="59150" ht="20" customHeight="1"/>
    <row r="59151" ht="20" customHeight="1"/>
    <row r="59152" ht="20" customHeight="1"/>
    <row r="59153" ht="20" customHeight="1"/>
    <row r="59154" ht="20" customHeight="1"/>
    <row r="59155" ht="20" customHeight="1"/>
    <row r="59156" ht="20" customHeight="1"/>
    <row r="59157" ht="20" customHeight="1"/>
    <row r="59158" ht="20" customHeight="1"/>
    <row r="59159" ht="20" customHeight="1"/>
    <row r="59160" ht="20" customHeight="1"/>
    <row r="59161" ht="20" customHeight="1"/>
    <row r="59162" ht="20" customHeight="1"/>
    <row r="59163" ht="20" customHeight="1"/>
    <row r="59164" ht="20" customHeight="1"/>
    <row r="59165" ht="20" customHeight="1"/>
    <row r="59166" ht="20" customHeight="1"/>
    <row r="59167" ht="20" customHeight="1"/>
    <row r="59168" ht="20" customHeight="1"/>
    <row r="59169" ht="20" customHeight="1"/>
    <row r="59170" ht="20" customHeight="1"/>
    <row r="59171" ht="20" customHeight="1"/>
    <row r="59172" ht="20" customHeight="1"/>
    <row r="59173" ht="20" customHeight="1"/>
    <row r="59174" ht="20" customHeight="1"/>
    <row r="59175" ht="20" customHeight="1"/>
    <row r="59176" ht="20" customHeight="1"/>
    <row r="59177" ht="20" customHeight="1"/>
    <row r="59178" ht="20" customHeight="1"/>
    <row r="59179" ht="20" customHeight="1"/>
    <row r="59180" ht="20" customHeight="1"/>
    <row r="59181" ht="20" customHeight="1"/>
    <row r="59182" ht="20" customHeight="1"/>
    <row r="59183" ht="20" customHeight="1"/>
    <row r="59184" ht="20" customHeight="1"/>
    <row r="59185" ht="20" customHeight="1"/>
    <row r="59186" ht="20" customHeight="1"/>
    <row r="59187" ht="20" customHeight="1"/>
    <row r="59188" ht="20" customHeight="1"/>
    <row r="59189" ht="20" customHeight="1"/>
    <row r="59190" ht="20" customHeight="1"/>
    <row r="59191" ht="20" customHeight="1"/>
    <row r="59192" ht="20" customHeight="1"/>
    <row r="59193" ht="20" customHeight="1"/>
    <row r="59194" ht="20" customHeight="1"/>
    <row r="59195" ht="20" customHeight="1"/>
    <row r="59196" ht="20" customHeight="1"/>
    <row r="59197" ht="20" customHeight="1"/>
    <row r="59198" ht="20" customHeight="1"/>
    <row r="59199" ht="20" customHeight="1"/>
    <row r="59200" ht="20" customHeight="1"/>
    <row r="59201" ht="20" customHeight="1"/>
    <row r="59202" ht="20" customHeight="1"/>
    <row r="59203" ht="20" customHeight="1"/>
    <row r="59204" ht="20" customHeight="1"/>
    <row r="59205" ht="20" customHeight="1"/>
    <row r="59206" ht="20" customHeight="1"/>
    <row r="59207" ht="20" customHeight="1"/>
    <row r="59208" ht="20" customHeight="1"/>
    <row r="59209" ht="20" customHeight="1"/>
    <row r="59210" ht="20" customHeight="1"/>
    <row r="59211" ht="20" customHeight="1"/>
    <row r="59212" ht="20" customHeight="1"/>
    <row r="59213" ht="20" customHeight="1"/>
    <row r="59214" ht="20" customHeight="1"/>
    <row r="59215" ht="20" customHeight="1"/>
    <row r="59216" ht="20" customHeight="1"/>
    <row r="59217" ht="20" customHeight="1"/>
    <row r="59218" ht="20" customHeight="1"/>
    <row r="59219" ht="20" customHeight="1"/>
    <row r="59220" ht="20" customHeight="1"/>
    <row r="59221" ht="20" customHeight="1"/>
    <row r="59222" ht="20" customHeight="1"/>
    <row r="59223" ht="20" customHeight="1"/>
    <row r="59224" ht="20" customHeight="1"/>
    <row r="59225" ht="20" customHeight="1"/>
    <row r="59226" ht="20" customHeight="1"/>
    <row r="59227" ht="20" customHeight="1"/>
    <row r="59228" ht="20" customHeight="1"/>
    <row r="59229" ht="20" customHeight="1"/>
    <row r="59230" ht="20" customHeight="1"/>
    <row r="59231" ht="20" customHeight="1"/>
    <row r="59232" ht="20" customHeight="1"/>
    <row r="59233" ht="20" customHeight="1"/>
    <row r="59234" ht="20" customHeight="1"/>
    <row r="59235" ht="20" customHeight="1"/>
    <row r="59236" ht="20" customHeight="1"/>
    <row r="59237" ht="20" customHeight="1"/>
    <row r="59238" ht="20" customHeight="1"/>
    <row r="59239" ht="20" customHeight="1"/>
    <row r="59240" ht="20" customHeight="1"/>
    <row r="59241" ht="20" customHeight="1"/>
    <row r="59242" ht="20" customHeight="1"/>
    <row r="59243" ht="20" customHeight="1"/>
    <row r="59244" ht="20" customHeight="1"/>
    <row r="59245" ht="20" customHeight="1"/>
    <row r="59246" ht="20" customHeight="1"/>
    <row r="59247" ht="20" customHeight="1"/>
    <row r="59248" ht="20" customHeight="1"/>
    <row r="59249" ht="20" customHeight="1"/>
    <row r="59250" ht="20" customHeight="1"/>
    <row r="59251" ht="20" customHeight="1"/>
    <row r="59252" ht="20" customHeight="1"/>
    <row r="59253" ht="20" customHeight="1"/>
    <row r="59254" ht="20" customHeight="1"/>
    <row r="59255" ht="20" customHeight="1"/>
    <row r="59256" ht="20" customHeight="1"/>
    <row r="59257" ht="20" customHeight="1"/>
    <row r="59258" ht="20" customHeight="1"/>
    <row r="59259" ht="20" customHeight="1"/>
    <row r="59260" ht="20" customHeight="1"/>
    <row r="59261" ht="20" customHeight="1"/>
    <row r="59262" ht="20" customHeight="1"/>
    <row r="59263" ht="20" customHeight="1"/>
    <row r="59264" ht="20" customHeight="1"/>
    <row r="59265" ht="20" customHeight="1"/>
    <row r="59266" ht="20" customHeight="1"/>
    <row r="59267" ht="20" customHeight="1"/>
    <row r="59268" ht="20" customHeight="1"/>
    <row r="59269" ht="20" customHeight="1"/>
    <row r="59270" ht="20" customHeight="1"/>
    <row r="59271" ht="20" customHeight="1"/>
    <row r="59272" ht="20" customHeight="1"/>
    <row r="59273" ht="20" customHeight="1"/>
    <row r="59274" ht="20" customHeight="1"/>
    <row r="59275" ht="20" customHeight="1"/>
    <row r="59276" ht="20" customHeight="1"/>
    <row r="59277" ht="20" customHeight="1"/>
    <row r="59278" ht="20" customHeight="1"/>
    <row r="59279" ht="20" customHeight="1"/>
    <row r="59280" ht="20" customHeight="1"/>
    <row r="59281" ht="20" customHeight="1"/>
    <row r="59282" ht="20" customHeight="1"/>
    <row r="59283" ht="20" customHeight="1"/>
    <row r="59284" ht="20" customHeight="1"/>
    <row r="59285" ht="20" customHeight="1"/>
    <row r="59286" ht="20" customHeight="1"/>
    <row r="59287" ht="20" customHeight="1"/>
    <row r="59288" ht="20" customHeight="1"/>
    <row r="59289" ht="20" customHeight="1"/>
    <row r="59290" ht="20" customHeight="1"/>
    <row r="59291" ht="20" customHeight="1"/>
    <row r="59292" ht="20" customHeight="1"/>
    <row r="59293" ht="20" customHeight="1"/>
    <row r="59294" ht="20" customHeight="1"/>
    <row r="59295" ht="20" customHeight="1"/>
    <row r="59296" ht="20" customHeight="1"/>
    <row r="59297" ht="20" customHeight="1"/>
    <row r="59298" ht="20" customHeight="1"/>
    <row r="59299" ht="20" customHeight="1"/>
    <row r="59300" ht="20" customHeight="1"/>
    <row r="59301" ht="20" customHeight="1"/>
    <row r="59302" ht="20" customHeight="1"/>
    <row r="59303" ht="20" customHeight="1"/>
    <row r="59304" ht="20" customHeight="1"/>
    <row r="59305" ht="20" customHeight="1"/>
    <row r="59306" ht="20" customHeight="1"/>
    <row r="59307" ht="20" customHeight="1"/>
    <row r="59308" ht="20" customHeight="1"/>
    <row r="59309" ht="20" customHeight="1"/>
    <row r="59310" ht="20" customHeight="1"/>
    <row r="59311" ht="20" customHeight="1"/>
    <row r="59312" ht="20" customHeight="1"/>
    <row r="59313" ht="20" customHeight="1"/>
    <row r="59314" ht="20" customHeight="1"/>
    <row r="59315" ht="20" customHeight="1"/>
    <row r="59316" ht="20" customHeight="1"/>
    <row r="59317" ht="20" customHeight="1"/>
    <row r="59318" ht="20" customHeight="1"/>
    <row r="59319" ht="20" customHeight="1"/>
    <row r="59320" ht="20" customHeight="1"/>
    <row r="59321" ht="20" customHeight="1"/>
    <row r="59322" ht="20" customHeight="1"/>
    <row r="59323" ht="20" customHeight="1"/>
    <row r="59324" ht="20" customHeight="1"/>
    <row r="59325" ht="20" customHeight="1"/>
    <row r="59326" ht="20" customHeight="1"/>
    <row r="59327" ht="20" customHeight="1"/>
    <row r="59328" ht="20" customHeight="1"/>
    <row r="59329" ht="20" customHeight="1"/>
    <row r="59330" ht="20" customHeight="1"/>
    <row r="59331" ht="20" customHeight="1"/>
    <row r="59332" ht="20" customHeight="1"/>
    <row r="59333" ht="20" customHeight="1"/>
    <row r="59334" ht="20" customHeight="1"/>
    <row r="59335" ht="20" customHeight="1"/>
    <row r="59336" ht="20" customHeight="1"/>
    <row r="59337" ht="20" customHeight="1"/>
    <row r="59338" ht="20" customHeight="1"/>
    <row r="59339" ht="20" customHeight="1"/>
    <row r="59340" ht="20" customHeight="1"/>
    <row r="59341" ht="20" customHeight="1"/>
    <row r="59342" ht="20" customHeight="1"/>
    <row r="59343" ht="20" customHeight="1"/>
    <row r="59344" ht="20" customHeight="1"/>
    <row r="59345" ht="20" customHeight="1"/>
    <row r="59346" ht="20" customHeight="1"/>
    <row r="59347" ht="20" customHeight="1"/>
    <row r="59348" ht="20" customHeight="1"/>
    <row r="59349" ht="20" customHeight="1"/>
    <row r="59350" ht="20" customHeight="1"/>
    <row r="59351" ht="20" customHeight="1"/>
    <row r="59352" ht="20" customHeight="1"/>
    <row r="59353" ht="20" customHeight="1"/>
    <row r="59354" ht="20" customHeight="1"/>
    <row r="59355" ht="20" customHeight="1"/>
    <row r="59356" ht="20" customHeight="1"/>
    <row r="59357" ht="20" customHeight="1"/>
    <row r="59358" ht="20" customHeight="1"/>
    <row r="59359" ht="20" customHeight="1"/>
    <row r="59360" ht="20" customHeight="1"/>
    <row r="59361" ht="20" customHeight="1"/>
    <row r="59362" ht="20" customHeight="1"/>
    <row r="59363" ht="20" customHeight="1"/>
    <row r="59364" ht="20" customHeight="1"/>
    <row r="59365" ht="20" customHeight="1"/>
    <row r="59366" ht="20" customHeight="1"/>
    <row r="59367" ht="20" customHeight="1"/>
    <row r="59368" ht="20" customHeight="1"/>
    <row r="59369" ht="20" customHeight="1"/>
    <row r="59370" ht="20" customHeight="1"/>
    <row r="59371" ht="20" customHeight="1"/>
    <row r="59372" ht="20" customHeight="1"/>
    <row r="59373" ht="20" customHeight="1"/>
    <row r="59374" ht="20" customHeight="1"/>
    <row r="59375" ht="20" customHeight="1"/>
    <row r="59376" ht="20" customHeight="1"/>
    <row r="59377" ht="20" customHeight="1"/>
    <row r="59378" ht="20" customHeight="1"/>
    <row r="59379" ht="20" customHeight="1"/>
    <row r="59380" ht="20" customHeight="1"/>
    <row r="59381" ht="20" customHeight="1"/>
    <row r="59382" ht="20" customHeight="1"/>
    <row r="59383" ht="20" customHeight="1"/>
    <row r="59384" ht="20" customHeight="1"/>
    <row r="59385" ht="20" customHeight="1"/>
    <row r="59386" ht="20" customHeight="1"/>
    <row r="59387" ht="20" customHeight="1"/>
    <row r="59388" ht="20" customHeight="1"/>
    <row r="59389" ht="20" customHeight="1"/>
    <row r="59390" ht="20" customHeight="1"/>
    <row r="59391" ht="20" customHeight="1"/>
    <row r="59392" ht="20" customHeight="1"/>
    <row r="59393" ht="20" customHeight="1"/>
    <row r="59394" ht="20" customHeight="1"/>
    <row r="59395" ht="20" customHeight="1"/>
    <row r="59396" ht="20" customHeight="1"/>
    <row r="59397" ht="20" customHeight="1"/>
    <row r="59398" ht="20" customHeight="1"/>
    <row r="59399" ht="20" customHeight="1"/>
    <row r="59400" ht="20" customHeight="1"/>
    <row r="59401" ht="20" customHeight="1"/>
    <row r="59402" ht="20" customHeight="1"/>
    <row r="59403" ht="20" customHeight="1"/>
    <row r="59404" ht="20" customHeight="1"/>
    <row r="59405" ht="20" customHeight="1"/>
    <row r="59406" ht="20" customHeight="1"/>
    <row r="59407" ht="20" customHeight="1"/>
    <row r="59408" ht="20" customHeight="1"/>
    <row r="59409" ht="20" customHeight="1"/>
    <row r="59410" ht="20" customHeight="1"/>
    <row r="59411" ht="20" customHeight="1"/>
    <row r="59412" ht="20" customHeight="1"/>
    <row r="59413" ht="20" customHeight="1"/>
    <row r="59414" ht="20" customHeight="1"/>
    <row r="59415" ht="20" customHeight="1"/>
    <row r="59416" ht="20" customHeight="1"/>
    <row r="59417" ht="20" customHeight="1"/>
    <row r="59418" ht="20" customHeight="1"/>
    <row r="59419" ht="20" customHeight="1"/>
    <row r="59420" ht="20" customHeight="1"/>
    <row r="59421" ht="20" customHeight="1"/>
    <row r="59422" ht="20" customHeight="1"/>
    <row r="59423" ht="20" customHeight="1"/>
    <row r="59424" ht="20" customHeight="1"/>
    <row r="59425" ht="20" customHeight="1"/>
    <row r="59426" ht="20" customHeight="1"/>
    <row r="59427" ht="20" customHeight="1"/>
    <row r="59428" ht="20" customHeight="1"/>
    <row r="59429" ht="20" customHeight="1"/>
    <row r="59430" ht="20" customHeight="1"/>
    <row r="59431" ht="20" customHeight="1"/>
    <row r="59432" ht="20" customHeight="1"/>
    <row r="59433" ht="20" customHeight="1"/>
    <row r="59434" ht="20" customHeight="1"/>
    <row r="59435" ht="20" customHeight="1"/>
    <row r="59436" ht="20" customHeight="1"/>
    <row r="59437" ht="20" customHeight="1"/>
    <row r="59438" ht="20" customHeight="1"/>
    <row r="59439" ht="20" customHeight="1"/>
    <row r="59440" ht="20" customHeight="1"/>
    <row r="59441" ht="20" customHeight="1"/>
    <row r="59442" ht="20" customHeight="1"/>
    <row r="59443" ht="20" customHeight="1"/>
    <row r="59444" ht="20" customHeight="1"/>
    <row r="59445" ht="20" customHeight="1"/>
    <row r="59446" ht="20" customHeight="1"/>
    <row r="59447" ht="20" customHeight="1"/>
    <row r="59448" ht="20" customHeight="1"/>
    <row r="59449" ht="20" customHeight="1"/>
    <row r="59450" ht="20" customHeight="1"/>
    <row r="59451" ht="20" customHeight="1"/>
    <row r="59452" ht="20" customHeight="1"/>
    <row r="59453" ht="20" customHeight="1"/>
    <row r="59454" ht="20" customHeight="1"/>
    <row r="59455" ht="20" customHeight="1"/>
    <row r="59456" ht="20" customHeight="1"/>
    <row r="59457" ht="20" customHeight="1"/>
    <row r="59458" ht="20" customHeight="1"/>
    <row r="59459" ht="20" customHeight="1"/>
    <row r="59460" ht="20" customHeight="1"/>
    <row r="59461" ht="20" customHeight="1"/>
    <row r="59462" ht="20" customHeight="1"/>
    <row r="59463" ht="20" customHeight="1"/>
    <row r="59464" ht="20" customHeight="1"/>
    <row r="59465" ht="20" customHeight="1"/>
    <row r="59466" ht="20" customHeight="1"/>
    <row r="59467" ht="20" customHeight="1"/>
    <row r="59468" ht="20" customHeight="1"/>
    <row r="59469" ht="20" customHeight="1"/>
    <row r="59470" ht="20" customHeight="1"/>
    <row r="59471" ht="20" customHeight="1"/>
    <row r="59472" ht="20" customHeight="1"/>
    <row r="59473" ht="20" customHeight="1"/>
    <row r="59474" ht="20" customHeight="1"/>
    <row r="59475" ht="20" customHeight="1"/>
    <row r="59476" ht="20" customHeight="1"/>
    <row r="59477" ht="20" customHeight="1"/>
    <row r="59478" ht="20" customHeight="1"/>
    <row r="59479" ht="20" customHeight="1"/>
    <row r="59480" ht="20" customHeight="1"/>
    <row r="59481" ht="20" customHeight="1"/>
    <row r="59482" ht="20" customHeight="1"/>
    <row r="59483" ht="20" customHeight="1"/>
    <row r="59484" ht="20" customHeight="1"/>
    <row r="59485" ht="20" customHeight="1"/>
    <row r="59486" ht="20" customHeight="1"/>
    <row r="59487" ht="20" customHeight="1"/>
    <row r="59488" ht="20" customHeight="1"/>
    <row r="59489" ht="20" customHeight="1"/>
    <row r="59490" ht="20" customHeight="1"/>
    <row r="59491" ht="20" customHeight="1"/>
    <row r="59492" ht="20" customHeight="1"/>
    <row r="59493" ht="20" customHeight="1"/>
    <row r="59494" ht="20" customHeight="1"/>
    <row r="59495" ht="20" customHeight="1"/>
    <row r="59496" ht="20" customHeight="1"/>
    <row r="59497" ht="20" customHeight="1"/>
    <row r="59498" ht="20" customHeight="1"/>
    <row r="59499" ht="20" customHeight="1"/>
    <row r="59500" ht="20" customHeight="1"/>
    <row r="59501" ht="20" customHeight="1"/>
    <row r="59502" ht="20" customHeight="1"/>
    <row r="59503" ht="20" customHeight="1"/>
    <row r="59504" ht="20" customHeight="1"/>
    <row r="59505" ht="20" customHeight="1"/>
    <row r="59506" ht="20" customHeight="1"/>
    <row r="59507" ht="20" customHeight="1"/>
    <row r="59508" ht="20" customHeight="1"/>
    <row r="59509" ht="20" customHeight="1"/>
    <row r="59510" ht="20" customHeight="1"/>
    <row r="59511" ht="20" customHeight="1"/>
    <row r="59512" ht="20" customHeight="1"/>
    <row r="59513" ht="20" customHeight="1"/>
    <row r="59514" ht="20" customHeight="1"/>
    <row r="59515" ht="20" customHeight="1"/>
    <row r="59516" ht="20" customHeight="1"/>
    <row r="59517" ht="20" customHeight="1"/>
    <row r="59518" ht="20" customHeight="1"/>
    <row r="59519" ht="20" customHeight="1"/>
    <row r="59520" ht="20" customHeight="1"/>
    <row r="59521" ht="20" customHeight="1"/>
    <row r="59522" ht="20" customHeight="1"/>
    <row r="59523" ht="20" customHeight="1"/>
    <row r="59524" ht="20" customHeight="1"/>
    <row r="59525" ht="20" customHeight="1"/>
    <row r="59526" ht="20" customHeight="1"/>
    <row r="59527" ht="20" customHeight="1"/>
    <row r="59528" ht="20" customHeight="1"/>
    <row r="59529" ht="20" customHeight="1"/>
    <row r="59530" ht="20" customHeight="1"/>
    <row r="59531" ht="20" customHeight="1"/>
    <row r="59532" ht="20" customHeight="1"/>
    <row r="59533" ht="20" customHeight="1"/>
    <row r="59534" ht="20" customHeight="1"/>
    <row r="59535" ht="20" customHeight="1"/>
    <row r="59536" ht="20" customHeight="1"/>
    <row r="59537" ht="20" customHeight="1"/>
    <row r="59538" ht="20" customHeight="1"/>
    <row r="59539" ht="20" customHeight="1"/>
    <row r="59540" ht="20" customHeight="1"/>
    <row r="59541" ht="20" customHeight="1"/>
    <row r="59542" ht="20" customHeight="1"/>
    <row r="59543" ht="20" customHeight="1"/>
    <row r="59544" ht="20" customHeight="1"/>
    <row r="59545" ht="20" customHeight="1"/>
    <row r="59546" ht="20" customHeight="1"/>
    <row r="59547" ht="20" customHeight="1"/>
    <row r="59548" ht="20" customHeight="1"/>
    <row r="59549" ht="20" customHeight="1"/>
    <row r="59550" ht="20" customHeight="1"/>
    <row r="59551" ht="20" customHeight="1"/>
    <row r="59552" ht="20" customHeight="1"/>
    <row r="59553" ht="20" customHeight="1"/>
    <row r="59554" ht="20" customHeight="1"/>
    <row r="59555" ht="20" customHeight="1"/>
    <row r="59556" ht="20" customHeight="1"/>
    <row r="59557" ht="20" customHeight="1"/>
    <row r="59558" ht="20" customHeight="1"/>
    <row r="59559" ht="20" customHeight="1"/>
    <row r="59560" ht="20" customHeight="1"/>
    <row r="59561" ht="20" customHeight="1"/>
    <row r="59562" ht="20" customHeight="1"/>
    <row r="59563" ht="20" customHeight="1"/>
    <row r="59564" ht="20" customHeight="1"/>
    <row r="59565" ht="20" customHeight="1"/>
    <row r="59566" ht="20" customHeight="1"/>
    <row r="59567" ht="20" customHeight="1"/>
    <row r="59568" ht="20" customHeight="1"/>
    <row r="59569" ht="20" customHeight="1"/>
    <row r="59570" ht="20" customHeight="1"/>
    <row r="59571" ht="20" customHeight="1"/>
    <row r="59572" ht="20" customHeight="1"/>
    <row r="59573" ht="20" customHeight="1"/>
    <row r="59574" ht="20" customHeight="1"/>
    <row r="59575" ht="20" customHeight="1"/>
    <row r="59576" ht="20" customHeight="1"/>
    <row r="59577" ht="20" customHeight="1"/>
    <row r="59578" ht="20" customHeight="1"/>
    <row r="59579" ht="20" customHeight="1"/>
    <row r="59580" ht="20" customHeight="1"/>
    <row r="59581" ht="20" customHeight="1"/>
    <row r="59582" ht="20" customHeight="1"/>
    <row r="59583" ht="20" customHeight="1"/>
    <row r="59584" ht="20" customHeight="1"/>
    <row r="59585" ht="20" customHeight="1"/>
    <row r="59586" ht="20" customHeight="1"/>
    <row r="59587" ht="20" customHeight="1"/>
    <row r="59588" ht="20" customHeight="1"/>
    <row r="59589" ht="20" customHeight="1"/>
    <row r="59590" ht="20" customHeight="1"/>
    <row r="59591" ht="20" customHeight="1"/>
    <row r="59592" ht="20" customHeight="1"/>
    <row r="59593" ht="20" customHeight="1"/>
    <row r="59594" ht="20" customHeight="1"/>
    <row r="59595" ht="20" customHeight="1"/>
    <row r="59596" ht="20" customHeight="1"/>
    <row r="59597" ht="20" customHeight="1"/>
    <row r="59598" ht="20" customHeight="1"/>
    <row r="59599" ht="20" customHeight="1"/>
    <row r="59600" ht="20" customHeight="1"/>
    <row r="59601" ht="20" customHeight="1"/>
    <row r="59602" ht="20" customHeight="1"/>
    <row r="59603" ht="20" customHeight="1"/>
    <row r="59604" ht="20" customHeight="1"/>
    <row r="59605" ht="20" customHeight="1"/>
    <row r="59606" ht="20" customHeight="1"/>
    <row r="59607" ht="20" customHeight="1"/>
    <row r="59608" ht="20" customHeight="1"/>
    <row r="59609" ht="20" customHeight="1"/>
    <row r="59610" ht="20" customHeight="1"/>
    <row r="59611" ht="20" customHeight="1"/>
    <row r="59612" ht="20" customHeight="1"/>
    <row r="59613" ht="20" customHeight="1"/>
    <row r="59614" ht="20" customHeight="1"/>
    <row r="59615" ht="20" customHeight="1"/>
    <row r="59616" ht="20" customHeight="1"/>
    <row r="59617" ht="20" customHeight="1"/>
    <row r="59618" ht="20" customHeight="1"/>
    <row r="59619" ht="20" customHeight="1"/>
    <row r="59620" ht="20" customHeight="1"/>
    <row r="59621" ht="20" customHeight="1"/>
    <row r="59622" ht="20" customHeight="1"/>
    <row r="59623" ht="20" customHeight="1"/>
    <row r="59624" ht="20" customHeight="1"/>
    <row r="59625" ht="20" customHeight="1"/>
    <row r="59626" ht="20" customHeight="1"/>
    <row r="59627" ht="20" customHeight="1"/>
    <row r="59628" ht="20" customHeight="1"/>
    <row r="59629" ht="20" customHeight="1"/>
    <row r="59630" ht="20" customHeight="1"/>
    <row r="59631" ht="20" customHeight="1"/>
    <row r="59632" ht="20" customHeight="1"/>
    <row r="59633" ht="20" customHeight="1"/>
    <row r="59634" ht="20" customHeight="1"/>
    <row r="59635" ht="20" customHeight="1"/>
    <row r="59636" ht="20" customHeight="1"/>
    <row r="59637" ht="20" customHeight="1"/>
    <row r="59638" ht="20" customHeight="1"/>
    <row r="59639" ht="20" customHeight="1"/>
    <row r="59640" ht="20" customHeight="1"/>
    <row r="59641" ht="20" customHeight="1"/>
    <row r="59642" ht="20" customHeight="1"/>
    <row r="59643" ht="20" customHeight="1"/>
    <row r="59644" ht="20" customHeight="1"/>
    <row r="59645" ht="20" customHeight="1"/>
    <row r="59646" ht="20" customHeight="1"/>
    <row r="59647" ht="20" customHeight="1"/>
    <row r="59648" ht="20" customHeight="1"/>
    <row r="59649" ht="20" customHeight="1"/>
    <row r="59650" ht="20" customHeight="1"/>
    <row r="59651" ht="20" customHeight="1"/>
    <row r="59652" ht="20" customHeight="1"/>
    <row r="59653" ht="20" customHeight="1"/>
    <row r="59654" ht="20" customHeight="1"/>
    <row r="59655" ht="20" customHeight="1"/>
    <row r="59656" ht="20" customHeight="1"/>
    <row r="59657" ht="20" customHeight="1"/>
    <row r="59658" ht="20" customHeight="1"/>
    <row r="59659" ht="20" customHeight="1"/>
    <row r="59660" ht="20" customHeight="1"/>
    <row r="59661" ht="20" customHeight="1"/>
    <row r="59662" ht="20" customHeight="1"/>
    <row r="59663" ht="20" customHeight="1"/>
    <row r="59664" ht="20" customHeight="1"/>
    <row r="59665" ht="20" customHeight="1"/>
    <row r="59666" ht="20" customHeight="1"/>
    <row r="59667" ht="20" customHeight="1"/>
    <row r="59668" ht="20" customHeight="1"/>
    <row r="59669" ht="20" customHeight="1"/>
    <row r="59670" ht="20" customHeight="1"/>
    <row r="59671" ht="20" customHeight="1"/>
    <row r="59672" ht="20" customHeight="1"/>
    <row r="59673" ht="20" customHeight="1"/>
    <row r="59674" ht="20" customHeight="1"/>
    <row r="59675" ht="20" customHeight="1"/>
    <row r="59676" ht="20" customHeight="1"/>
    <row r="59677" ht="20" customHeight="1"/>
    <row r="59678" ht="20" customHeight="1"/>
    <row r="59679" ht="20" customHeight="1"/>
    <row r="59680" ht="20" customHeight="1"/>
    <row r="59681" ht="20" customHeight="1"/>
    <row r="59682" ht="20" customHeight="1"/>
    <row r="59683" ht="20" customHeight="1"/>
    <row r="59684" ht="20" customHeight="1"/>
    <row r="59685" ht="20" customHeight="1"/>
    <row r="59686" ht="20" customHeight="1"/>
    <row r="59687" ht="20" customHeight="1"/>
    <row r="59688" ht="20" customHeight="1"/>
    <row r="59689" ht="20" customHeight="1"/>
    <row r="59690" ht="20" customHeight="1"/>
    <row r="59691" ht="20" customHeight="1"/>
    <row r="59692" ht="20" customHeight="1"/>
    <row r="59693" ht="20" customHeight="1"/>
    <row r="59694" ht="20" customHeight="1"/>
    <row r="59695" ht="20" customHeight="1"/>
    <row r="59696" ht="20" customHeight="1"/>
    <row r="59697" ht="20" customHeight="1"/>
    <row r="59698" ht="20" customHeight="1"/>
    <row r="59699" ht="20" customHeight="1"/>
    <row r="59700" ht="20" customHeight="1"/>
    <row r="59701" ht="20" customHeight="1"/>
    <row r="59702" ht="20" customHeight="1"/>
    <row r="59703" ht="20" customHeight="1"/>
    <row r="59704" ht="20" customHeight="1"/>
    <row r="59705" ht="20" customHeight="1"/>
    <row r="59706" ht="20" customHeight="1"/>
    <row r="59707" ht="20" customHeight="1"/>
    <row r="59708" ht="20" customHeight="1"/>
    <row r="59709" ht="20" customHeight="1"/>
    <row r="59710" ht="20" customHeight="1"/>
    <row r="59711" ht="20" customHeight="1"/>
    <row r="59712" ht="20" customHeight="1"/>
    <row r="59713" ht="20" customHeight="1"/>
    <row r="59714" ht="20" customHeight="1"/>
    <row r="59715" ht="20" customHeight="1"/>
    <row r="59716" ht="20" customHeight="1"/>
    <row r="59717" ht="20" customHeight="1"/>
    <row r="59718" ht="20" customHeight="1"/>
    <row r="59719" ht="20" customHeight="1"/>
    <row r="59720" ht="20" customHeight="1"/>
    <row r="59721" ht="20" customHeight="1"/>
    <row r="59722" ht="20" customHeight="1"/>
    <row r="59723" ht="20" customHeight="1"/>
    <row r="59724" ht="20" customHeight="1"/>
    <row r="59725" ht="20" customHeight="1"/>
    <row r="59726" ht="20" customHeight="1"/>
    <row r="59727" ht="20" customHeight="1"/>
    <row r="59728" ht="20" customHeight="1"/>
    <row r="59729" ht="20" customHeight="1"/>
    <row r="59730" ht="20" customHeight="1"/>
    <row r="59731" ht="20" customHeight="1"/>
    <row r="59732" ht="20" customHeight="1"/>
    <row r="59733" ht="20" customHeight="1"/>
    <row r="59734" ht="20" customHeight="1"/>
    <row r="59735" ht="20" customHeight="1"/>
    <row r="59736" ht="20" customHeight="1"/>
    <row r="59737" ht="20" customHeight="1"/>
    <row r="59738" ht="20" customHeight="1"/>
    <row r="59739" ht="20" customHeight="1"/>
    <row r="59740" ht="20" customHeight="1"/>
    <row r="59741" ht="20" customHeight="1"/>
    <row r="59742" ht="20" customHeight="1"/>
    <row r="59743" ht="20" customHeight="1"/>
    <row r="59744" ht="20" customHeight="1"/>
    <row r="59745" ht="20" customHeight="1"/>
    <row r="59746" ht="20" customHeight="1"/>
    <row r="59747" ht="20" customHeight="1"/>
    <row r="59748" ht="20" customHeight="1"/>
    <row r="59749" ht="20" customHeight="1"/>
    <row r="59750" ht="20" customHeight="1"/>
    <row r="59751" ht="20" customHeight="1"/>
    <row r="59752" ht="20" customHeight="1"/>
    <row r="59753" ht="20" customHeight="1"/>
    <row r="59754" ht="20" customHeight="1"/>
    <row r="59755" ht="20" customHeight="1"/>
    <row r="59756" ht="20" customHeight="1"/>
    <row r="59757" ht="20" customHeight="1"/>
    <row r="59758" ht="20" customHeight="1"/>
    <row r="59759" ht="20" customHeight="1"/>
    <row r="59760" ht="20" customHeight="1"/>
    <row r="59761" ht="20" customHeight="1"/>
    <row r="59762" ht="20" customHeight="1"/>
    <row r="59763" ht="20" customHeight="1"/>
    <row r="59764" ht="20" customHeight="1"/>
    <row r="59765" ht="20" customHeight="1"/>
    <row r="59766" ht="20" customHeight="1"/>
    <row r="59767" ht="20" customHeight="1"/>
    <row r="59768" ht="20" customHeight="1"/>
    <row r="59769" ht="20" customHeight="1"/>
    <row r="59770" ht="20" customHeight="1"/>
    <row r="59771" ht="20" customHeight="1"/>
    <row r="59772" ht="20" customHeight="1"/>
    <row r="59773" ht="20" customHeight="1"/>
    <row r="59774" ht="20" customHeight="1"/>
    <row r="59775" ht="20" customHeight="1"/>
    <row r="59776" ht="20" customHeight="1"/>
    <row r="59777" ht="20" customHeight="1"/>
    <row r="59778" ht="20" customHeight="1"/>
    <row r="59779" ht="20" customHeight="1"/>
    <row r="59780" ht="20" customHeight="1"/>
    <row r="59781" ht="20" customHeight="1"/>
    <row r="59782" ht="20" customHeight="1"/>
    <row r="59783" ht="20" customHeight="1"/>
    <row r="59784" ht="20" customHeight="1"/>
    <row r="59785" ht="20" customHeight="1"/>
    <row r="59786" ht="20" customHeight="1"/>
    <row r="59787" ht="20" customHeight="1"/>
    <row r="59788" ht="20" customHeight="1"/>
    <row r="59789" ht="20" customHeight="1"/>
    <row r="59790" ht="20" customHeight="1"/>
    <row r="59791" ht="20" customHeight="1"/>
    <row r="59792" ht="20" customHeight="1"/>
    <row r="59793" ht="20" customHeight="1"/>
    <row r="59794" ht="20" customHeight="1"/>
    <row r="59795" ht="20" customHeight="1"/>
    <row r="59796" ht="20" customHeight="1"/>
    <row r="59797" ht="20" customHeight="1"/>
    <row r="59798" ht="20" customHeight="1"/>
    <row r="59799" ht="20" customHeight="1"/>
    <row r="59800" ht="20" customHeight="1"/>
    <row r="59801" ht="20" customHeight="1"/>
    <row r="59802" ht="20" customHeight="1"/>
    <row r="59803" ht="20" customHeight="1"/>
    <row r="59804" ht="20" customHeight="1"/>
    <row r="59805" ht="20" customHeight="1"/>
    <row r="59806" ht="20" customHeight="1"/>
    <row r="59807" ht="20" customHeight="1"/>
    <row r="59808" ht="20" customHeight="1"/>
    <row r="59809" ht="20" customHeight="1"/>
    <row r="59810" ht="20" customHeight="1"/>
    <row r="59811" ht="20" customHeight="1"/>
    <row r="59812" ht="20" customHeight="1"/>
    <row r="59813" ht="20" customHeight="1"/>
    <row r="59814" ht="20" customHeight="1"/>
    <row r="59815" ht="20" customHeight="1"/>
    <row r="59816" ht="20" customHeight="1"/>
    <row r="59817" ht="20" customHeight="1"/>
    <row r="59818" ht="20" customHeight="1"/>
    <row r="59819" ht="20" customHeight="1"/>
    <row r="59820" ht="20" customHeight="1"/>
    <row r="59821" ht="20" customHeight="1"/>
    <row r="59822" ht="20" customHeight="1"/>
    <row r="59823" ht="20" customHeight="1"/>
    <row r="59824" ht="20" customHeight="1"/>
    <row r="59825" ht="20" customHeight="1"/>
    <row r="59826" ht="20" customHeight="1"/>
    <row r="59827" ht="20" customHeight="1"/>
    <row r="59828" ht="20" customHeight="1"/>
    <row r="59829" ht="20" customHeight="1"/>
    <row r="59830" ht="20" customHeight="1"/>
    <row r="59831" ht="20" customHeight="1"/>
    <row r="59832" ht="20" customHeight="1"/>
    <row r="59833" ht="20" customHeight="1"/>
    <row r="59834" ht="20" customHeight="1"/>
    <row r="59835" ht="20" customHeight="1"/>
    <row r="59836" ht="20" customHeight="1"/>
    <row r="59837" ht="20" customHeight="1"/>
    <row r="59838" ht="20" customHeight="1"/>
    <row r="59839" ht="20" customHeight="1"/>
    <row r="59840" ht="20" customHeight="1"/>
    <row r="59841" ht="20" customHeight="1"/>
    <row r="59842" ht="20" customHeight="1"/>
    <row r="59843" ht="20" customHeight="1"/>
    <row r="59844" ht="20" customHeight="1"/>
    <row r="59845" ht="20" customHeight="1"/>
    <row r="59846" ht="20" customHeight="1"/>
    <row r="59847" ht="20" customHeight="1"/>
    <row r="59848" ht="20" customHeight="1"/>
    <row r="59849" ht="20" customHeight="1"/>
    <row r="59850" ht="20" customHeight="1"/>
    <row r="59851" ht="20" customHeight="1"/>
    <row r="59852" ht="20" customHeight="1"/>
    <row r="59853" ht="20" customHeight="1"/>
    <row r="59854" ht="20" customHeight="1"/>
    <row r="59855" ht="20" customHeight="1"/>
    <row r="59856" ht="20" customHeight="1"/>
    <row r="59857" ht="20" customHeight="1"/>
    <row r="59858" ht="20" customHeight="1"/>
    <row r="59859" ht="20" customHeight="1"/>
    <row r="59860" ht="20" customHeight="1"/>
    <row r="59861" ht="20" customHeight="1"/>
    <row r="59862" ht="20" customHeight="1"/>
    <row r="59863" ht="20" customHeight="1"/>
    <row r="59864" ht="20" customHeight="1"/>
    <row r="59865" ht="20" customHeight="1"/>
    <row r="59866" ht="20" customHeight="1"/>
    <row r="59867" ht="20" customHeight="1"/>
    <row r="59868" ht="20" customHeight="1"/>
    <row r="59869" ht="20" customHeight="1"/>
    <row r="59870" ht="20" customHeight="1"/>
    <row r="59871" ht="20" customHeight="1"/>
    <row r="59872" ht="20" customHeight="1"/>
    <row r="59873" ht="20" customHeight="1"/>
    <row r="59874" ht="20" customHeight="1"/>
    <row r="59875" ht="20" customHeight="1"/>
    <row r="59876" ht="20" customHeight="1"/>
    <row r="59877" ht="20" customHeight="1"/>
    <row r="59878" ht="20" customHeight="1"/>
    <row r="59879" ht="20" customHeight="1"/>
    <row r="59880" ht="20" customHeight="1"/>
    <row r="59881" ht="20" customHeight="1"/>
    <row r="59882" ht="20" customHeight="1"/>
    <row r="59883" ht="20" customHeight="1"/>
    <row r="59884" ht="20" customHeight="1"/>
    <row r="59885" ht="20" customHeight="1"/>
    <row r="59886" ht="20" customHeight="1"/>
    <row r="59887" ht="20" customHeight="1"/>
    <row r="59888" ht="20" customHeight="1"/>
    <row r="59889" ht="20" customHeight="1"/>
    <row r="59890" ht="20" customHeight="1"/>
    <row r="59891" ht="20" customHeight="1"/>
    <row r="59892" ht="20" customHeight="1"/>
    <row r="59893" ht="20" customHeight="1"/>
    <row r="59894" ht="20" customHeight="1"/>
    <row r="59895" ht="20" customHeight="1"/>
    <row r="59896" ht="20" customHeight="1"/>
    <row r="59897" ht="20" customHeight="1"/>
    <row r="59898" ht="20" customHeight="1"/>
    <row r="59899" ht="20" customHeight="1"/>
    <row r="59900" ht="20" customHeight="1"/>
    <row r="59901" ht="20" customHeight="1"/>
    <row r="59902" ht="20" customHeight="1"/>
    <row r="59903" ht="20" customHeight="1"/>
    <row r="59904" ht="20" customHeight="1"/>
    <row r="59905" ht="20" customHeight="1"/>
    <row r="59906" ht="20" customHeight="1"/>
    <row r="59907" ht="20" customHeight="1"/>
    <row r="59908" ht="20" customHeight="1"/>
    <row r="59909" ht="20" customHeight="1"/>
    <row r="59910" ht="20" customHeight="1"/>
    <row r="59911" ht="20" customHeight="1"/>
    <row r="59912" ht="20" customHeight="1"/>
    <row r="59913" ht="20" customHeight="1"/>
    <row r="59914" ht="20" customHeight="1"/>
    <row r="59915" ht="20" customHeight="1"/>
    <row r="59916" ht="20" customHeight="1"/>
    <row r="59917" ht="20" customHeight="1"/>
    <row r="59918" ht="20" customHeight="1"/>
    <row r="59919" ht="20" customHeight="1"/>
    <row r="59920" ht="20" customHeight="1"/>
    <row r="59921" ht="20" customHeight="1"/>
    <row r="59922" ht="20" customHeight="1"/>
    <row r="59923" ht="20" customHeight="1"/>
    <row r="59924" ht="20" customHeight="1"/>
    <row r="59925" ht="20" customHeight="1"/>
    <row r="59926" ht="20" customHeight="1"/>
    <row r="59927" ht="20" customHeight="1"/>
    <row r="59928" ht="20" customHeight="1"/>
    <row r="59929" ht="20" customHeight="1"/>
    <row r="59930" ht="20" customHeight="1"/>
    <row r="59931" ht="20" customHeight="1"/>
    <row r="59932" ht="20" customHeight="1"/>
    <row r="59933" ht="20" customHeight="1"/>
    <row r="59934" ht="20" customHeight="1"/>
    <row r="59935" ht="20" customHeight="1"/>
    <row r="59936" ht="20" customHeight="1"/>
    <row r="59937" ht="20" customHeight="1"/>
    <row r="59938" ht="20" customHeight="1"/>
    <row r="59939" ht="20" customHeight="1"/>
    <row r="59940" ht="20" customHeight="1"/>
    <row r="59941" ht="20" customHeight="1"/>
    <row r="59942" ht="20" customHeight="1"/>
    <row r="59943" ht="20" customHeight="1"/>
    <row r="59944" ht="20" customHeight="1"/>
    <row r="59945" ht="20" customHeight="1"/>
    <row r="59946" ht="20" customHeight="1"/>
    <row r="59947" ht="20" customHeight="1"/>
    <row r="59948" ht="20" customHeight="1"/>
    <row r="59949" ht="20" customHeight="1"/>
    <row r="59950" ht="20" customHeight="1"/>
    <row r="59951" ht="20" customHeight="1"/>
    <row r="59952" ht="20" customHeight="1"/>
    <row r="59953" ht="20" customHeight="1"/>
    <row r="59954" ht="20" customHeight="1"/>
    <row r="59955" ht="20" customHeight="1"/>
    <row r="59956" ht="20" customHeight="1"/>
    <row r="59957" ht="20" customHeight="1"/>
    <row r="59958" ht="20" customHeight="1"/>
    <row r="59959" ht="20" customHeight="1"/>
    <row r="59960" ht="20" customHeight="1"/>
    <row r="59961" ht="20" customHeight="1"/>
    <row r="59962" ht="20" customHeight="1"/>
    <row r="59963" ht="20" customHeight="1"/>
    <row r="59964" ht="20" customHeight="1"/>
    <row r="59965" ht="20" customHeight="1"/>
    <row r="59966" ht="20" customHeight="1"/>
    <row r="59967" ht="20" customHeight="1"/>
    <row r="59968" ht="20" customHeight="1"/>
    <row r="59969" ht="20" customHeight="1"/>
    <row r="59970" ht="20" customHeight="1"/>
    <row r="59971" ht="20" customHeight="1"/>
    <row r="59972" ht="20" customHeight="1"/>
    <row r="59973" ht="20" customHeight="1"/>
    <row r="59974" ht="20" customHeight="1"/>
    <row r="59975" ht="20" customHeight="1"/>
    <row r="59976" ht="20" customHeight="1"/>
    <row r="59977" ht="20" customHeight="1"/>
    <row r="59978" ht="20" customHeight="1"/>
    <row r="59979" ht="20" customHeight="1"/>
    <row r="59980" ht="20" customHeight="1"/>
    <row r="59981" ht="20" customHeight="1"/>
    <row r="59982" ht="20" customHeight="1"/>
    <row r="59983" ht="20" customHeight="1"/>
    <row r="59984" ht="20" customHeight="1"/>
    <row r="59985" ht="20" customHeight="1"/>
    <row r="59986" ht="20" customHeight="1"/>
    <row r="59987" ht="20" customHeight="1"/>
    <row r="59988" ht="20" customHeight="1"/>
    <row r="59989" ht="20" customHeight="1"/>
    <row r="59990" ht="20" customHeight="1"/>
    <row r="59991" ht="20" customHeight="1"/>
    <row r="59992" ht="20" customHeight="1"/>
    <row r="59993" ht="20" customHeight="1"/>
    <row r="59994" ht="20" customHeight="1"/>
    <row r="59995" ht="20" customHeight="1"/>
    <row r="59996" ht="20" customHeight="1"/>
    <row r="59997" ht="20" customHeight="1"/>
    <row r="59998" ht="20" customHeight="1"/>
    <row r="59999" ht="20" customHeight="1"/>
    <row r="60000" ht="20" customHeight="1"/>
    <row r="60001" ht="20" customHeight="1"/>
    <row r="60002" ht="20" customHeight="1"/>
    <row r="60003" ht="20" customHeight="1"/>
    <row r="60004" ht="20" customHeight="1"/>
    <row r="60005" ht="20" customHeight="1"/>
    <row r="60006" ht="20" customHeight="1"/>
    <row r="60007" ht="20" customHeight="1"/>
    <row r="60008" ht="20" customHeight="1"/>
    <row r="60009" ht="20" customHeight="1"/>
    <row r="60010" ht="20" customHeight="1"/>
    <row r="60011" ht="20" customHeight="1"/>
    <row r="60012" ht="20" customHeight="1"/>
    <row r="60013" ht="20" customHeight="1"/>
    <row r="60014" ht="20" customHeight="1"/>
    <row r="60015" ht="20" customHeight="1"/>
    <row r="60016" ht="20" customHeight="1"/>
    <row r="60017" ht="20" customHeight="1"/>
    <row r="60018" ht="20" customHeight="1"/>
    <row r="60019" ht="20" customHeight="1"/>
    <row r="60020" ht="20" customHeight="1"/>
    <row r="60021" ht="20" customHeight="1"/>
    <row r="60022" ht="20" customHeight="1"/>
    <row r="60023" ht="20" customHeight="1"/>
    <row r="60024" ht="20" customHeight="1"/>
    <row r="60025" ht="20" customHeight="1"/>
    <row r="60026" ht="20" customHeight="1"/>
    <row r="60027" ht="20" customHeight="1"/>
    <row r="60028" ht="20" customHeight="1"/>
    <row r="60029" ht="20" customHeight="1"/>
    <row r="60030" ht="20" customHeight="1"/>
    <row r="60031" ht="20" customHeight="1"/>
    <row r="60032" ht="20" customHeight="1"/>
    <row r="60033" ht="20" customHeight="1"/>
    <row r="60034" ht="20" customHeight="1"/>
    <row r="60035" ht="20" customHeight="1"/>
    <row r="60036" ht="20" customHeight="1"/>
    <row r="60037" ht="20" customHeight="1"/>
    <row r="60038" ht="20" customHeight="1"/>
    <row r="60039" ht="20" customHeight="1"/>
    <row r="60040" ht="20" customHeight="1"/>
    <row r="60041" ht="20" customHeight="1"/>
    <row r="60042" ht="20" customHeight="1"/>
    <row r="60043" ht="20" customHeight="1"/>
    <row r="60044" ht="20" customHeight="1"/>
    <row r="60045" ht="20" customHeight="1"/>
    <row r="60046" ht="20" customHeight="1"/>
    <row r="60047" ht="20" customHeight="1"/>
    <row r="60048" ht="20" customHeight="1"/>
    <row r="60049" ht="20" customHeight="1"/>
    <row r="60050" ht="20" customHeight="1"/>
    <row r="60051" ht="20" customHeight="1"/>
    <row r="60052" ht="20" customHeight="1"/>
    <row r="60053" ht="20" customHeight="1"/>
    <row r="60054" ht="20" customHeight="1"/>
    <row r="60055" ht="20" customHeight="1"/>
    <row r="60056" ht="20" customHeight="1"/>
    <row r="60057" ht="20" customHeight="1"/>
    <row r="60058" ht="20" customHeight="1"/>
    <row r="60059" ht="20" customHeight="1"/>
    <row r="60060" ht="20" customHeight="1"/>
    <row r="60061" ht="20" customHeight="1"/>
    <row r="60062" ht="20" customHeight="1"/>
    <row r="60063" ht="20" customHeight="1"/>
    <row r="60064" ht="20" customHeight="1"/>
    <row r="60065" ht="20" customHeight="1"/>
    <row r="60066" ht="20" customHeight="1"/>
    <row r="60067" ht="20" customHeight="1"/>
    <row r="60068" ht="20" customHeight="1"/>
    <row r="60069" ht="20" customHeight="1"/>
    <row r="60070" ht="20" customHeight="1"/>
    <row r="60071" ht="20" customHeight="1"/>
    <row r="60072" ht="20" customHeight="1"/>
    <row r="60073" ht="20" customHeight="1"/>
    <row r="60074" ht="20" customHeight="1"/>
    <row r="60075" ht="20" customHeight="1"/>
    <row r="60076" ht="20" customHeight="1"/>
    <row r="60077" ht="20" customHeight="1"/>
    <row r="60078" ht="20" customHeight="1"/>
    <row r="60079" ht="20" customHeight="1"/>
    <row r="60080" ht="20" customHeight="1"/>
    <row r="60081" ht="20" customHeight="1"/>
    <row r="60082" ht="20" customHeight="1"/>
    <row r="60083" ht="20" customHeight="1"/>
    <row r="60084" ht="20" customHeight="1"/>
    <row r="60085" ht="20" customHeight="1"/>
    <row r="60086" ht="20" customHeight="1"/>
    <row r="60087" ht="20" customHeight="1"/>
    <row r="60088" ht="20" customHeight="1"/>
    <row r="60089" ht="20" customHeight="1"/>
    <row r="60090" ht="20" customHeight="1"/>
    <row r="60091" ht="20" customHeight="1"/>
    <row r="60092" ht="20" customHeight="1"/>
    <row r="60093" ht="20" customHeight="1"/>
    <row r="60094" ht="20" customHeight="1"/>
    <row r="60095" ht="20" customHeight="1"/>
    <row r="60096" ht="20" customHeight="1"/>
    <row r="60097" ht="20" customHeight="1"/>
    <row r="60098" ht="20" customHeight="1"/>
    <row r="60099" ht="20" customHeight="1"/>
    <row r="60100" ht="20" customHeight="1"/>
    <row r="60101" ht="20" customHeight="1"/>
    <row r="60102" ht="20" customHeight="1"/>
    <row r="60103" ht="20" customHeight="1"/>
    <row r="60104" ht="20" customHeight="1"/>
    <row r="60105" ht="20" customHeight="1"/>
    <row r="60106" ht="20" customHeight="1"/>
    <row r="60107" ht="20" customHeight="1"/>
    <row r="60108" ht="20" customHeight="1"/>
    <row r="60109" ht="20" customHeight="1"/>
    <row r="60110" ht="20" customHeight="1"/>
    <row r="60111" ht="20" customHeight="1"/>
    <row r="60112" ht="20" customHeight="1"/>
    <row r="60113" ht="20" customHeight="1"/>
    <row r="60114" ht="20" customHeight="1"/>
    <row r="60115" ht="20" customHeight="1"/>
    <row r="60116" ht="20" customHeight="1"/>
    <row r="60117" ht="20" customHeight="1"/>
    <row r="60118" ht="20" customHeight="1"/>
    <row r="60119" ht="20" customHeight="1"/>
    <row r="60120" ht="20" customHeight="1"/>
    <row r="60121" ht="20" customHeight="1"/>
    <row r="60122" ht="20" customHeight="1"/>
    <row r="60123" ht="20" customHeight="1"/>
    <row r="60124" ht="20" customHeight="1"/>
    <row r="60125" ht="20" customHeight="1"/>
    <row r="60126" ht="20" customHeight="1"/>
    <row r="60127" ht="20" customHeight="1"/>
    <row r="60128" ht="20" customHeight="1"/>
    <row r="60129" ht="20" customHeight="1"/>
    <row r="60130" ht="20" customHeight="1"/>
    <row r="60131" ht="20" customHeight="1"/>
    <row r="60132" ht="20" customHeight="1"/>
    <row r="60133" ht="20" customHeight="1"/>
    <row r="60134" ht="20" customHeight="1"/>
    <row r="60135" ht="20" customHeight="1"/>
    <row r="60136" ht="20" customHeight="1"/>
    <row r="60137" ht="20" customHeight="1"/>
    <row r="60138" ht="20" customHeight="1"/>
    <row r="60139" ht="20" customHeight="1"/>
    <row r="60140" ht="20" customHeight="1"/>
    <row r="60141" ht="20" customHeight="1"/>
    <row r="60142" ht="20" customHeight="1"/>
    <row r="60143" ht="20" customHeight="1"/>
    <row r="60144" ht="20" customHeight="1"/>
    <row r="60145" ht="20" customHeight="1"/>
    <row r="60146" ht="20" customHeight="1"/>
    <row r="60147" ht="20" customHeight="1"/>
    <row r="60148" ht="20" customHeight="1"/>
    <row r="60149" ht="20" customHeight="1"/>
    <row r="60150" ht="20" customHeight="1"/>
    <row r="60151" ht="20" customHeight="1"/>
    <row r="60152" ht="20" customHeight="1"/>
    <row r="60153" ht="20" customHeight="1"/>
    <row r="60154" ht="20" customHeight="1"/>
    <row r="60155" ht="20" customHeight="1"/>
    <row r="60156" ht="20" customHeight="1"/>
    <row r="60157" ht="20" customHeight="1"/>
    <row r="60158" ht="20" customHeight="1"/>
    <row r="60159" ht="20" customHeight="1"/>
    <row r="60160" ht="20" customHeight="1"/>
    <row r="60161" ht="20" customHeight="1"/>
    <row r="60162" ht="20" customHeight="1"/>
    <row r="60163" ht="20" customHeight="1"/>
    <row r="60164" ht="20" customHeight="1"/>
    <row r="60165" ht="20" customHeight="1"/>
    <row r="60166" ht="20" customHeight="1"/>
    <row r="60167" ht="20" customHeight="1"/>
    <row r="60168" ht="20" customHeight="1"/>
    <row r="60169" ht="20" customHeight="1"/>
    <row r="60170" ht="20" customHeight="1"/>
    <row r="60171" ht="20" customHeight="1"/>
    <row r="60172" ht="20" customHeight="1"/>
    <row r="60173" ht="20" customHeight="1"/>
    <row r="60174" ht="20" customHeight="1"/>
    <row r="60175" ht="20" customHeight="1"/>
    <row r="60176" ht="20" customHeight="1"/>
    <row r="60177" ht="20" customHeight="1"/>
    <row r="60178" ht="20" customHeight="1"/>
    <row r="60179" ht="20" customHeight="1"/>
    <row r="60180" ht="20" customHeight="1"/>
    <row r="60181" ht="20" customHeight="1"/>
    <row r="60182" ht="20" customHeight="1"/>
    <row r="60183" ht="20" customHeight="1"/>
    <row r="60184" ht="20" customHeight="1"/>
    <row r="60185" ht="20" customHeight="1"/>
    <row r="60186" ht="20" customHeight="1"/>
    <row r="60187" ht="20" customHeight="1"/>
    <row r="60188" ht="20" customHeight="1"/>
    <row r="60189" ht="20" customHeight="1"/>
    <row r="60190" ht="20" customHeight="1"/>
    <row r="60191" ht="20" customHeight="1"/>
    <row r="60192" ht="20" customHeight="1"/>
    <row r="60193" ht="20" customHeight="1"/>
    <row r="60194" ht="20" customHeight="1"/>
    <row r="60195" ht="20" customHeight="1"/>
    <row r="60196" ht="20" customHeight="1"/>
    <row r="60197" ht="20" customHeight="1"/>
    <row r="60198" ht="20" customHeight="1"/>
    <row r="60199" ht="20" customHeight="1"/>
    <row r="60200" ht="20" customHeight="1"/>
    <row r="60201" ht="20" customHeight="1"/>
    <row r="60202" ht="20" customHeight="1"/>
    <row r="60203" ht="20" customHeight="1"/>
    <row r="60204" ht="20" customHeight="1"/>
    <row r="60205" ht="20" customHeight="1"/>
    <row r="60206" ht="20" customHeight="1"/>
    <row r="60207" ht="20" customHeight="1"/>
    <row r="60208" ht="20" customHeight="1"/>
    <row r="60209" ht="20" customHeight="1"/>
    <row r="60210" ht="20" customHeight="1"/>
    <row r="60211" ht="20" customHeight="1"/>
    <row r="60212" ht="20" customHeight="1"/>
    <row r="60213" ht="20" customHeight="1"/>
    <row r="60214" ht="20" customHeight="1"/>
    <row r="60215" ht="20" customHeight="1"/>
    <row r="60216" ht="20" customHeight="1"/>
    <row r="60217" ht="20" customHeight="1"/>
    <row r="60218" ht="20" customHeight="1"/>
    <row r="60219" ht="20" customHeight="1"/>
    <row r="60220" ht="20" customHeight="1"/>
    <row r="60221" ht="20" customHeight="1"/>
    <row r="60222" ht="20" customHeight="1"/>
    <row r="60223" ht="20" customHeight="1"/>
    <row r="60224" ht="20" customHeight="1"/>
    <row r="60225" ht="20" customHeight="1"/>
    <row r="60226" ht="20" customHeight="1"/>
    <row r="60227" ht="20" customHeight="1"/>
    <row r="60228" ht="20" customHeight="1"/>
    <row r="60229" ht="20" customHeight="1"/>
    <row r="60230" ht="20" customHeight="1"/>
    <row r="60231" ht="20" customHeight="1"/>
    <row r="60232" ht="20" customHeight="1"/>
    <row r="60233" ht="20" customHeight="1"/>
    <row r="60234" ht="20" customHeight="1"/>
    <row r="60235" ht="20" customHeight="1"/>
    <row r="60236" ht="20" customHeight="1"/>
    <row r="60237" ht="20" customHeight="1"/>
    <row r="60238" ht="20" customHeight="1"/>
    <row r="60239" ht="20" customHeight="1"/>
    <row r="60240" ht="20" customHeight="1"/>
    <row r="60241" ht="20" customHeight="1"/>
    <row r="60242" ht="20" customHeight="1"/>
    <row r="60243" ht="20" customHeight="1"/>
    <row r="60244" ht="20" customHeight="1"/>
    <row r="60245" ht="20" customHeight="1"/>
    <row r="60246" ht="20" customHeight="1"/>
    <row r="60247" ht="20" customHeight="1"/>
    <row r="60248" ht="20" customHeight="1"/>
    <row r="60249" ht="20" customHeight="1"/>
    <row r="60250" ht="20" customHeight="1"/>
    <row r="60251" ht="20" customHeight="1"/>
    <row r="60252" ht="20" customHeight="1"/>
    <row r="60253" ht="20" customHeight="1"/>
    <row r="60254" ht="20" customHeight="1"/>
    <row r="60255" ht="20" customHeight="1"/>
    <row r="60256" ht="20" customHeight="1"/>
    <row r="60257" ht="20" customHeight="1"/>
    <row r="60258" ht="20" customHeight="1"/>
    <row r="60259" ht="20" customHeight="1"/>
    <row r="60260" ht="20" customHeight="1"/>
    <row r="60261" ht="20" customHeight="1"/>
    <row r="60262" ht="20" customHeight="1"/>
    <row r="60263" ht="20" customHeight="1"/>
    <row r="60264" ht="20" customHeight="1"/>
    <row r="60265" ht="20" customHeight="1"/>
    <row r="60266" ht="20" customHeight="1"/>
    <row r="60267" ht="20" customHeight="1"/>
    <row r="60268" ht="20" customHeight="1"/>
    <row r="60269" ht="20" customHeight="1"/>
    <row r="60270" ht="20" customHeight="1"/>
    <row r="60271" ht="20" customHeight="1"/>
    <row r="60272" ht="20" customHeight="1"/>
    <row r="60273" ht="20" customHeight="1"/>
    <row r="60274" ht="20" customHeight="1"/>
    <row r="60275" ht="20" customHeight="1"/>
    <row r="60276" ht="20" customHeight="1"/>
    <row r="60277" ht="20" customHeight="1"/>
    <row r="60278" ht="20" customHeight="1"/>
    <row r="60279" ht="20" customHeight="1"/>
    <row r="60280" ht="20" customHeight="1"/>
    <row r="60281" ht="20" customHeight="1"/>
    <row r="60282" ht="20" customHeight="1"/>
    <row r="60283" ht="20" customHeight="1"/>
    <row r="60284" ht="20" customHeight="1"/>
    <row r="60285" ht="20" customHeight="1"/>
    <row r="60286" ht="20" customHeight="1"/>
    <row r="60287" ht="20" customHeight="1"/>
    <row r="60288" ht="20" customHeight="1"/>
    <row r="60289" ht="20" customHeight="1"/>
    <row r="60290" ht="20" customHeight="1"/>
    <row r="60291" ht="20" customHeight="1"/>
    <row r="60292" ht="20" customHeight="1"/>
    <row r="60293" ht="20" customHeight="1"/>
    <row r="60294" ht="20" customHeight="1"/>
    <row r="60295" ht="20" customHeight="1"/>
    <row r="60296" ht="20" customHeight="1"/>
    <row r="60297" ht="20" customHeight="1"/>
    <row r="60298" ht="20" customHeight="1"/>
    <row r="60299" ht="20" customHeight="1"/>
    <row r="60300" ht="20" customHeight="1"/>
    <row r="60301" ht="20" customHeight="1"/>
    <row r="60302" ht="20" customHeight="1"/>
    <row r="60303" ht="20" customHeight="1"/>
    <row r="60304" ht="20" customHeight="1"/>
    <row r="60305" ht="20" customHeight="1"/>
    <row r="60306" ht="20" customHeight="1"/>
    <row r="60307" ht="20" customHeight="1"/>
    <row r="60308" ht="20" customHeight="1"/>
    <row r="60309" ht="20" customHeight="1"/>
    <row r="60310" ht="20" customHeight="1"/>
    <row r="60311" ht="20" customHeight="1"/>
    <row r="60312" ht="20" customHeight="1"/>
    <row r="60313" ht="20" customHeight="1"/>
    <row r="60314" ht="20" customHeight="1"/>
    <row r="60315" ht="20" customHeight="1"/>
    <row r="60316" ht="20" customHeight="1"/>
    <row r="60317" ht="20" customHeight="1"/>
    <row r="60318" ht="20" customHeight="1"/>
    <row r="60319" ht="20" customHeight="1"/>
    <row r="60320" ht="20" customHeight="1"/>
    <row r="60321" ht="20" customHeight="1"/>
    <row r="60322" ht="20" customHeight="1"/>
    <row r="60323" ht="20" customHeight="1"/>
    <row r="60324" ht="20" customHeight="1"/>
    <row r="60325" ht="20" customHeight="1"/>
    <row r="60326" ht="20" customHeight="1"/>
    <row r="60327" ht="20" customHeight="1"/>
    <row r="60328" ht="20" customHeight="1"/>
    <row r="60329" ht="20" customHeight="1"/>
    <row r="60330" ht="20" customHeight="1"/>
    <row r="60331" ht="20" customHeight="1"/>
    <row r="60332" ht="20" customHeight="1"/>
    <row r="60333" ht="20" customHeight="1"/>
    <row r="60334" ht="20" customHeight="1"/>
    <row r="60335" ht="20" customHeight="1"/>
    <row r="60336" ht="20" customHeight="1"/>
    <row r="60337" ht="20" customHeight="1"/>
    <row r="60338" ht="20" customHeight="1"/>
    <row r="60339" ht="20" customHeight="1"/>
    <row r="60340" ht="20" customHeight="1"/>
    <row r="60341" ht="20" customHeight="1"/>
    <row r="60342" ht="20" customHeight="1"/>
    <row r="60343" ht="20" customHeight="1"/>
    <row r="60344" ht="20" customHeight="1"/>
    <row r="60345" ht="20" customHeight="1"/>
    <row r="60346" ht="20" customHeight="1"/>
    <row r="60347" ht="20" customHeight="1"/>
    <row r="60348" ht="20" customHeight="1"/>
    <row r="60349" ht="20" customHeight="1"/>
    <row r="60350" ht="20" customHeight="1"/>
    <row r="60351" ht="20" customHeight="1"/>
    <row r="60352" ht="20" customHeight="1"/>
    <row r="60353" ht="20" customHeight="1"/>
    <row r="60354" ht="20" customHeight="1"/>
    <row r="60355" ht="20" customHeight="1"/>
    <row r="60356" ht="20" customHeight="1"/>
    <row r="60357" ht="20" customHeight="1"/>
    <row r="60358" ht="20" customHeight="1"/>
    <row r="60359" ht="20" customHeight="1"/>
    <row r="60360" ht="20" customHeight="1"/>
    <row r="60361" ht="20" customHeight="1"/>
    <row r="60362" ht="20" customHeight="1"/>
    <row r="60363" ht="20" customHeight="1"/>
    <row r="60364" ht="20" customHeight="1"/>
    <row r="60365" ht="20" customHeight="1"/>
    <row r="60366" ht="20" customHeight="1"/>
    <row r="60367" ht="20" customHeight="1"/>
    <row r="60368" ht="20" customHeight="1"/>
    <row r="60369" ht="20" customHeight="1"/>
    <row r="60370" ht="20" customHeight="1"/>
    <row r="60371" ht="20" customHeight="1"/>
    <row r="60372" ht="20" customHeight="1"/>
    <row r="60373" ht="20" customHeight="1"/>
    <row r="60374" ht="20" customHeight="1"/>
    <row r="60375" ht="20" customHeight="1"/>
    <row r="60376" ht="20" customHeight="1"/>
    <row r="60377" ht="20" customHeight="1"/>
    <row r="60378" ht="20" customHeight="1"/>
    <row r="60379" ht="20" customHeight="1"/>
    <row r="60380" ht="20" customHeight="1"/>
    <row r="60381" ht="20" customHeight="1"/>
    <row r="60382" ht="20" customHeight="1"/>
    <row r="60383" ht="20" customHeight="1"/>
    <row r="60384" ht="20" customHeight="1"/>
    <row r="60385" ht="20" customHeight="1"/>
    <row r="60386" ht="20" customHeight="1"/>
    <row r="60387" ht="20" customHeight="1"/>
    <row r="60388" ht="20" customHeight="1"/>
    <row r="60389" ht="20" customHeight="1"/>
    <row r="60390" ht="20" customHeight="1"/>
    <row r="60391" ht="20" customHeight="1"/>
    <row r="60392" ht="20" customHeight="1"/>
    <row r="60393" ht="20" customHeight="1"/>
    <row r="60394" ht="20" customHeight="1"/>
    <row r="60395" ht="20" customHeight="1"/>
    <row r="60396" ht="20" customHeight="1"/>
    <row r="60397" ht="20" customHeight="1"/>
    <row r="60398" ht="20" customHeight="1"/>
    <row r="60399" ht="20" customHeight="1"/>
    <row r="60400" ht="20" customHeight="1"/>
    <row r="60401" ht="20" customHeight="1"/>
    <row r="60402" ht="20" customHeight="1"/>
    <row r="60403" ht="20" customHeight="1"/>
    <row r="60404" ht="20" customHeight="1"/>
    <row r="60405" ht="20" customHeight="1"/>
    <row r="60406" ht="20" customHeight="1"/>
    <row r="60407" ht="20" customHeight="1"/>
    <row r="60408" ht="20" customHeight="1"/>
    <row r="60409" ht="20" customHeight="1"/>
    <row r="60410" ht="20" customHeight="1"/>
    <row r="60411" ht="20" customHeight="1"/>
    <row r="60412" ht="20" customHeight="1"/>
    <row r="60413" ht="20" customHeight="1"/>
    <row r="60414" ht="20" customHeight="1"/>
    <row r="60415" ht="20" customHeight="1"/>
    <row r="60416" ht="20" customHeight="1"/>
    <row r="60417" ht="20" customHeight="1"/>
    <row r="60418" ht="20" customHeight="1"/>
    <row r="60419" ht="20" customHeight="1"/>
    <row r="60420" ht="20" customHeight="1"/>
    <row r="60421" ht="20" customHeight="1"/>
    <row r="60422" ht="20" customHeight="1"/>
    <row r="60423" ht="20" customHeight="1"/>
    <row r="60424" ht="20" customHeight="1"/>
    <row r="60425" ht="20" customHeight="1"/>
    <row r="60426" ht="20" customHeight="1"/>
    <row r="60427" ht="20" customHeight="1"/>
    <row r="60428" ht="20" customHeight="1"/>
    <row r="60429" ht="20" customHeight="1"/>
    <row r="60430" ht="20" customHeight="1"/>
    <row r="60431" ht="20" customHeight="1"/>
    <row r="60432" ht="20" customHeight="1"/>
    <row r="60433" ht="20" customHeight="1"/>
    <row r="60434" ht="20" customHeight="1"/>
    <row r="60435" ht="20" customHeight="1"/>
    <row r="60436" ht="20" customHeight="1"/>
    <row r="60437" ht="20" customHeight="1"/>
    <row r="60438" ht="20" customHeight="1"/>
    <row r="60439" ht="20" customHeight="1"/>
    <row r="60440" ht="20" customHeight="1"/>
    <row r="60441" ht="20" customHeight="1"/>
    <row r="60442" ht="20" customHeight="1"/>
    <row r="60443" ht="20" customHeight="1"/>
    <row r="60444" ht="20" customHeight="1"/>
    <row r="60445" ht="20" customHeight="1"/>
    <row r="60446" ht="20" customHeight="1"/>
    <row r="60447" ht="20" customHeight="1"/>
    <row r="60448" ht="20" customHeight="1"/>
    <row r="60449" ht="20" customHeight="1"/>
    <row r="60450" ht="20" customHeight="1"/>
    <row r="60451" ht="20" customHeight="1"/>
    <row r="60452" ht="20" customHeight="1"/>
    <row r="60453" ht="20" customHeight="1"/>
    <row r="60454" ht="20" customHeight="1"/>
    <row r="60455" ht="20" customHeight="1"/>
    <row r="60456" ht="20" customHeight="1"/>
    <row r="60457" ht="20" customHeight="1"/>
    <row r="60458" ht="20" customHeight="1"/>
    <row r="60459" ht="20" customHeight="1"/>
    <row r="60460" ht="20" customHeight="1"/>
    <row r="60461" ht="20" customHeight="1"/>
    <row r="60462" ht="20" customHeight="1"/>
    <row r="60463" ht="20" customHeight="1"/>
    <row r="60464" ht="20" customHeight="1"/>
    <row r="60465" ht="20" customHeight="1"/>
    <row r="60466" ht="20" customHeight="1"/>
    <row r="60467" ht="20" customHeight="1"/>
    <row r="60468" ht="20" customHeight="1"/>
    <row r="60469" ht="20" customHeight="1"/>
    <row r="60470" ht="20" customHeight="1"/>
    <row r="60471" ht="20" customHeight="1"/>
    <row r="60472" ht="20" customHeight="1"/>
    <row r="60473" ht="20" customHeight="1"/>
    <row r="60474" ht="20" customHeight="1"/>
    <row r="60475" ht="20" customHeight="1"/>
    <row r="60476" ht="20" customHeight="1"/>
    <row r="60477" ht="20" customHeight="1"/>
    <row r="60478" ht="20" customHeight="1"/>
    <row r="60479" ht="20" customHeight="1"/>
    <row r="60480" ht="20" customHeight="1"/>
    <row r="60481" ht="20" customHeight="1"/>
    <row r="60482" ht="20" customHeight="1"/>
    <row r="60483" ht="20" customHeight="1"/>
    <row r="60484" ht="20" customHeight="1"/>
    <row r="60485" ht="20" customHeight="1"/>
    <row r="60486" ht="20" customHeight="1"/>
    <row r="60487" ht="20" customHeight="1"/>
    <row r="60488" ht="20" customHeight="1"/>
    <row r="60489" ht="20" customHeight="1"/>
    <row r="60490" ht="20" customHeight="1"/>
    <row r="60491" ht="20" customHeight="1"/>
    <row r="60492" ht="20" customHeight="1"/>
    <row r="60493" ht="20" customHeight="1"/>
    <row r="60494" ht="20" customHeight="1"/>
    <row r="60495" ht="20" customHeight="1"/>
    <row r="60496" ht="20" customHeight="1"/>
    <row r="60497" ht="20" customHeight="1"/>
    <row r="60498" ht="20" customHeight="1"/>
    <row r="60499" ht="20" customHeight="1"/>
    <row r="60500" ht="20" customHeight="1"/>
    <row r="60501" ht="20" customHeight="1"/>
    <row r="60502" ht="20" customHeight="1"/>
    <row r="60503" ht="20" customHeight="1"/>
    <row r="60504" ht="20" customHeight="1"/>
    <row r="60505" ht="20" customHeight="1"/>
    <row r="60506" ht="20" customHeight="1"/>
    <row r="60507" ht="20" customHeight="1"/>
    <row r="60508" ht="20" customHeight="1"/>
    <row r="60509" ht="20" customHeight="1"/>
    <row r="60510" ht="20" customHeight="1"/>
    <row r="60511" ht="20" customHeight="1"/>
    <row r="60512" ht="20" customHeight="1"/>
    <row r="60513" ht="20" customHeight="1"/>
    <row r="60514" ht="20" customHeight="1"/>
    <row r="60515" ht="20" customHeight="1"/>
    <row r="60516" ht="20" customHeight="1"/>
    <row r="60517" ht="20" customHeight="1"/>
    <row r="60518" ht="20" customHeight="1"/>
    <row r="60519" ht="20" customHeight="1"/>
    <row r="60520" ht="20" customHeight="1"/>
    <row r="60521" ht="20" customHeight="1"/>
    <row r="60522" ht="20" customHeight="1"/>
    <row r="60523" ht="20" customHeight="1"/>
    <row r="60524" ht="20" customHeight="1"/>
    <row r="60525" ht="20" customHeight="1"/>
    <row r="60526" ht="20" customHeight="1"/>
    <row r="60527" ht="20" customHeight="1"/>
    <row r="60528" ht="20" customHeight="1"/>
    <row r="60529" ht="20" customHeight="1"/>
    <row r="60530" ht="20" customHeight="1"/>
    <row r="60531" ht="20" customHeight="1"/>
    <row r="60532" ht="20" customHeight="1"/>
    <row r="60533" ht="20" customHeight="1"/>
    <row r="60534" ht="20" customHeight="1"/>
    <row r="60535" ht="20" customHeight="1"/>
    <row r="60536" ht="20" customHeight="1"/>
    <row r="60537" ht="20" customHeight="1"/>
    <row r="60538" ht="20" customHeight="1"/>
    <row r="60539" ht="20" customHeight="1"/>
    <row r="60540" ht="20" customHeight="1"/>
    <row r="60541" ht="20" customHeight="1"/>
    <row r="60542" ht="20" customHeight="1"/>
    <row r="60543" ht="20" customHeight="1"/>
    <row r="60544" ht="20" customHeight="1"/>
    <row r="60545" ht="20" customHeight="1"/>
    <row r="60546" ht="20" customHeight="1"/>
    <row r="60547" ht="20" customHeight="1"/>
    <row r="60548" ht="20" customHeight="1"/>
    <row r="60549" ht="20" customHeight="1"/>
    <row r="60550" ht="20" customHeight="1"/>
    <row r="60551" ht="20" customHeight="1"/>
    <row r="60552" ht="20" customHeight="1"/>
    <row r="60553" ht="20" customHeight="1"/>
    <row r="60554" ht="20" customHeight="1"/>
    <row r="60555" ht="20" customHeight="1"/>
    <row r="60556" ht="20" customHeight="1"/>
    <row r="60557" ht="20" customHeight="1"/>
    <row r="60558" ht="20" customHeight="1"/>
    <row r="60559" ht="20" customHeight="1"/>
    <row r="60560" ht="20" customHeight="1"/>
    <row r="60561" ht="20" customHeight="1"/>
    <row r="60562" ht="20" customHeight="1"/>
    <row r="60563" ht="20" customHeight="1"/>
    <row r="60564" ht="20" customHeight="1"/>
    <row r="60565" ht="20" customHeight="1"/>
    <row r="60566" ht="20" customHeight="1"/>
    <row r="60567" ht="20" customHeight="1"/>
    <row r="60568" ht="20" customHeight="1"/>
    <row r="60569" ht="20" customHeight="1"/>
    <row r="60570" ht="20" customHeight="1"/>
    <row r="60571" ht="20" customHeight="1"/>
    <row r="60572" ht="20" customHeight="1"/>
    <row r="60573" ht="20" customHeight="1"/>
    <row r="60574" ht="20" customHeight="1"/>
    <row r="60575" ht="20" customHeight="1"/>
    <row r="60576" ht="20" customHeight="1"/>
    <row r="60577" ht="20" customHeight="1"/>
    <row r="60578" ht="20" customHeight="1"/>
    <row r="60579" ht="20" customHeight="1"/>
    <row r="60580" ht="20" customHeight="1"/>
    <row r="60581" ht="20" customHeight="1"/>
    <row r="60582" ht="20" customHeight="1"/>
    <row r="60583" ht="20" customHeight="1"/>
    <row r="60584" ht="20" customHeight="1"/>
    <row r="60585" ht="20" customHeight="1"/>
    <row r="60586" ht="20" customHeight="1"/>
    <row r="60587" ht="20" customHeight="1"/>
    <row r="60588" ht="20" customHeight="1"/>
    <row r="60589" ht="20" customHeight="1"/>
    <row r="60590" ht="20" customHeight="1"/>
    <row r="60591" ht="20" customHeight="1"/>
    <row r="60592" ht="20" customHeight="1"/>
    <row r="60593" ht="20" customHeight="1"/>
    <row r="60594" ht="20" customHeight="1"/>
    <row r="60595" ht="20" customHeight="1"/>
    <row r="60596" ht="20" customHeight="1"/>
    <row r="60597" ht="20" customHeight="1"/>
    <row r="60598" ht="20" customHeight="1"/>
    <row r="60599" ht="20" customHeight="1"/>
    <row r="60600" ht="20" customHeight="1"/>
    <row r="60601" ht="20" customHeight="1"/>
    <row r="60602" ht="20" customHeight="1"/>
    <row r="60603" ht="20" customHeight="1"/>
    <row r="60604" ht="20" customHeight="1"/>
    <row r="60605" ht="20" customHeight="1"/>
    <row r="60606" ht="20" customHeight="1"/>
    <row r="60607" ht="20" customHeight="1"/>
    <row r="60608" ht="20" customHeight="1"/>
    <row r="60609" ht="20" customHeight="1"/>
    <row r="60610" ht="20" customHeight="1"/>
    <row r="60611" ht="20" customHeight="1"/>
    <row r="60612" ht="20" customHeight="1"/>
    <row r="60613" ht="20" customHeight="1"/>
    <row r="60614" ht="20" customHeight="1"/>
    <row r="60615" ht="20" customHeight="1"/>
    <row r="60616" ht="20" customHeight="1"/>
    <row r="60617" ht="20" customHeight="1"/>
    <row r="60618" ht="20" customHeight="1"/>
    <row r="60619" ht="20" customHeight="1"/>
    <row r="60620" ht="20" customHeight="1"/>
    <row r="60621" ht="20" customHeight="1"/>
    <row r="60622" ht="20" customHeight="1"/>
    <row r="60623" ht="20" customHeight="1"/>
    <row r="60624" ht="20" customHeight="1"/>
    <row r="60625" ht="20" customHeight="1"/>
    <row r="60626" ht="20" customHeight="1"/>
    <row r="60627" ht="20" customHeight="1"/>
    <row r="60628" ht="20" customHeight="1"/>
    <row r="60629" ht="20" customHeight="1"/>
    <row r="60630" ht="20" customHeight="1"/>
    <row r="60631" ht="20" customHeight="1"/>
    <row r="60632" ht="20" customHeight="1"/>
    <row r="60633" ht="20" customHeight="1"/>
    <row r="60634" ht="20" customHeight="1"/>
    <row r="60635" ht="20" customHeight="1"/>
    <row r="60636" ht="20" customHeight="1"/>
    <row r="60637" ht="20" customHeight="1"/>
    <row r="60638" ht="20" customHeight="1"/>
    <row r="60639" ht="20" customHeight="1"/>
    <row r="60640" ht="20" customHeight="1"/>
    <row r="60641" ht="20" customHeight="1"/>
    <row r="60642" ht="20" customHeight="1"/>
    <row r="60643" ht="20" customHeight="1"/>
    <row r="60644" ht="20" customHeight="1"/>
    <row r="60645" ht="20" customHeight="1"/>
    <row r="60646" ht="20" customHeight="1"/>
    <row r="60647" ht="20" customHeight="1"/>
    <row r="60648" ht="20" customHeight="1"/>
    <row r="60649" ht="20" customHeight="1"/>
    <row r="60650" ht="20" customHeight="1"/>
    <row r="60651" ht="20" customHeight="1"/>
    <row r="60652" ht="20" customHeight="1"/>
    <row r="60653" ht="20" customHeight="1"/>
    <row r="60654" ht="20" customHeight="1"/>
    <row r="60655" ht="20" customHeight="1"/>
    <row r="60656" ht="20" customHeight="1"/>
    <row r="60657" ht="20" customHeight="1"/>
    <row r="60658" ht="20" customHeight="1"/>
    <row r="60659" ht="20" customHeight="1"/>
    <row r="60660" ht="20" customHeight="1"/>
    <row r="60661" ht="20" customHeight="1"/>
    <row r="60662" ht="20" customHeight="1"/>
    <row r="60663" ht="20" customHeight="1"/>
    <row r="60664" ht="20" customHeight="1"/>
    <row r="60665" ht="20" customHeight="1"/>
    <row r="60666" ht="20" customHeight="1"/>
    <row r="60667" ht="20" customHeight="1"/>
    <row r="60668" ht="20" customHeight="1"/>
    <row r="60669" ht="20" customHeight="1"/>
    <row r="60670" ht="20" customHeight="1"/>
    <row r="60671" ht="20" customHeight="1"/>
    <row r="60672" ht="20" customHeight="1"/>
    <row r="60673" ht="20" customHeight="1"/>
    <row r="60674" ht="20" customHeight="1"/>
    <row r="60675" ht="20" customHeight="1"/>
    <row r="60676" ht="20" customHeight="1"/>
    <row r="60677" ht="20" customHeight="1"/>
    <row r="60678" ht="20" customHeight="1"/>
    <row r="60679" ht="20" customHeight="1"/>
    <row r="60680" ht="20" customHeight="1"/>
    <row r="60681" ht="20" customHeight="1"/>
    <row r="60682" ht="20" customHeight="1"/>
    <row r="60683" ht="20" customHeight="1"/>
    <row r="60684" ht="20" customHeight="1"/>
    <row r="60685" ht="20" customHeight="1"/>
    <row r="60686" ht="20" customHeight="1"/>
    <row r="60687" ht="20" customHeight="1"/>
    <row r="60688" ht="20" customHeight="1"/>
    <row r="60689" ht="20" customHeight="1"/>
    <row r="60690" ht="20" customHeight="1"/>
    <row r="60691" ht="20" customHeight="1"/>
    <row r="60692" ht="20" customHeight="1"/>
    <row r="60693" ht="20" customHeight="1"/>
    <row r="60694" ht="20" customHeight="1"/>
    <row r="60695" ht="20" customHeight="1"/>
    <row r="60696" ht="20" customHeight="1"/>
    <row r="60697" ht="20" customHeight="1"/>
    <row r="60698" ht="20" customHeight="1"/>
    <row r="60699" ht="20" customHeight="1"/>
    <row r="60700" ht="20" customHeight="1"/>
    <row r="60701" ht="20" customHeight="1"/>
    <row r="60702" ht="20" customHeight="1"/>
    <row r="60703" ht="20" customHeight="1"/>
    <row r="60704" ht="20" customHeight="1"/>
    <row r="60705" ht="20" customHeight="1"/>
    <row r="60706" ht="20" customHeight="1"/>
    <row r="60707" ht="20" customHeight="1"/>
    <row r="60708" ht="20" customHeight="1"/>
    <row r="60709" ht="20" customHeight="1"/>
    <row r="60710" ht="20" customHeight="1"/>
    <row r="60711" ht="20" customHeight="1"/>
    <row r="60712" ht="20" customHeight="1"/>
    <row r="60713" ht="20" customHeight="1"/>
    <row r="60714" ht="20" customHeight="1"/>
    <row r="60715" ht="20" customHeight="1"/>
    <row r="60716" ht="20" customHeight="1"/>
    <row r="60717" ht="20" customHeight="1"/>
    <row r="60718" ht="20" customHeight="1"/>
    <row r="60719" ht="20" customHeight="1"/>
    <row r="60720" ht="20" customHeight="1"/>
    <row r="60721" ht="20" customHeight="1"/>
    <row r="60722" ht="20" customHeight="1"/>
    <row r="60723" ht="20" customHeight="1"/>
    <row r="60724" ht="20" customHeight="1"/>
    <row r="60725" ht="20" customHeight="1"/>
    <row r="60726" ht="20" customHeight="1"/>
    <row r="60727" ht="20" customHeight="1"/>
    <row r="60728" ht="20" customHeight="1"/>
    <row r="60729" ht="20" customHeight="1"/>
    <row r="60730" ht="20" customHeight="1"/>
    <row r="60731" ht="20" customHeight="1"/>
    <row r="60732" ht="20" customHeight="1"/>
    <row r="60733" ht="20" customHeight="1"/>
    <row r="60734" ht="20" customHeight="1"/>
    <row r="60735" ht="20" customHeight="1"/>
    <row r="60736" ht="20" customHeight="1"/>
    <row r="60737" ht="20" customHeight="1"/>
    <row r="60738" ht="20" customHeight="1"/>
    <row r="60739" ht="20" customHeight="1"/>
    <row r="60740" ht="20" customHeight="1"/>
    <row r="60741" ht="20" customHeight="1"/>
    <row r="60742" ht="20" customHeight="1"/>
    <row r="60743" ht="20" customHeight="1"/>
    <row r="60744" ht="20" customHeight="1"/>
    <row r="60745" ht="20" customHeight="1"/>
    <row r="60746" ht="20" customHeight="1"/>
    <row r="60747" ht="20" customHeight="1"/>
    <row r="60748" ht="20" customHeight="1"/>
    <row r="60749" ht="20" customHeight="1"/>
    <row r="60750" ht="20" customHeight="1"/>
    <row r="60751" ht="20" customHeight="1"/>
    <row r="60752" ht="20" customHeight="1"/>
    <row r="60753" ht="20" customHeight="1"/>
    <row r="60754" ht="20" customHeight="1"/>
    <row r="60755" ht="20" customHeight="1"/>
    <row r="60756" ht="20" customHeight="1"/>
    <row r="60757" ht="20" customHeight="1"/>
    <row r="60758" ht="20" customHeight="1"/>
    <row r="60759" ht="20" customHeight="1"/>
    <row r="60760" ht="20" customHeight="1"/>
    <row r="60761" ht="20" customHeight="1"/>
    <row r="60762" ht="20" customHeight="1"/>
    <row r="60763" ht="20" customHeight="1"/>
    <row r="60764" ht="20" customHeight="1"/>
    <row r="60765" ht="20" customHeight="1"/>
    <row r="60766" ht="20" customHeight="1"/>
    <row r="60767" ht="20" customHeight="1"/>
    <row r="60768" ht="20" customHeight="1"/>
    <row r="60769" ht="20" customHeight="1"/>
    <row r="60770" ht="20" customHeight="1"/>
    <row r="60771" ht="20" customHeight="1"/>
    <row r="60772" ht="20" customHeight="1"/>
    <row r="60773" ht="20" customHeight="1"/>
    <row r="60774" ht="20" customHeight="1"/>
    <row r="60775" ht="20" customHeight="1"/>
    <row r="60776" ht="20" customHeight="1"/>
    <row r="60777" ht="20" customHeight="1"/>
    <row r="60778" ht="20" customHeight="1"/>
    <row r="60779" ht="20" customHeight="1"/>
    <row r="60780" ht="20" customHeight="1"/>
    <row r="60781" ht="20" customHeight="1"/>
    <row r="60782" ht="20" customHeight="1"/>
    <row r="60783" ht="20" customHeight="1"/>
    <row r="60784" ht="20" customHeight="1"/>
    <row r="60785" ht="20" customHeight="1"/>
    <row r="60786" ht="20" customHeight="1"/>
    <row r="60787" ht="20" customHeight="1"/>
    <row r="60788" ht="20" customHeight="1"/>
    <row r="60789" ht="20" customHeight="1"/>
    <row r="60790" ht="20" customHeight="1"/>
    <row r="60791" ht="20" customHeight="1"/>
    <row r="60792" ht="20" customHeight="1"/>
    <row r="60793" ht="20" customHeight="1"/>
    <row r="60794" ht="20" customHeight="1"/>
    <row r="60795" ht="20" customHeight="1"/>
    <row r="60796" ht="20" customHeight="1"/>
    <row r="60797" ht="20" customHeight="1"/>
    <row r="60798" ht="20" customHeight="1"/>
    <row r="60799" ht="20" customHeight="1"/>
    <row r="60800" ht="20" customHeight="1"/>
    <row r="60801" ht="20" customHeight="1"/>
    <row r="60802" ht="20" customHeight="1"/>
    <row r="60803" ht="20" customHeight="1"/>
    <row r="60804" ht="20" customHeight="1"/>
    <row r="60805" ht="20" customHeight="1"/>
    <row r="60806" ht="20" customHeight="1"/>
    <row r="60807" ht="20" customHeight="1"/>
    <row r="60808" ht="20" customHeight="1"/>
    <row r="60809" ht="20" customHeight="1"/>
    <row r="60810" ht="20" customHeight="1"/>
    <row r="60811" ht="20" customHeight="1"/>
    <row r="60812" ht="20" customHeight="1"/>
    <row r="60813" ht="20" customHeight="1"/>
    <row r="60814" ht="20" customHeight="1"/>
    <row r="60815" ht="20" customHeight="1"/>
    <row r="60816" ht="20" customHeight="1"/>
    <row r="60817" ht="20" customHeight="1"/>
    <row r="60818" ht="20" customHeight="1"/>
    <row r="60819" ht="20" customHeight="1"/>
    <row r="60820" ht="20" customHeight="1"/>
    <row r="60821" ht="20" customHeight="1"/>
    <row r="60822" ht="20" customHeight="1"/>
    <row r="60823" ht="20" customHeight="1"/>
    <row r="60824" ht="20" customHeight="1"/>
    <row r="60825" ht="20" customHeight="1"/>
    <row r="60826" ht="20" customHeight="1"/>
    <row r="60827" ht="20" customHeight="1"/>
    <row r="60828" ht="20" customHeight="1"/>
    <row r="60829" ht="20" customHeight="1"/>
    <row r="60830" ht="20" customHeight="1"/>
    <row r="60831" ht="20" customHeight="1"/>
    <row r="60832" ht="20" customHeight="1"/>
    <row r="60833" ht="20" customHeight="1"/>
    <row r="60834" ht="20" customHeight="1"/>
    <row r="60835" ht="20" customHeight="1"/>
    <row r="60836" ht="20" customHeight="1"/>
    <row r="60837" ht="20" customHeight="1"/>
    <row r="60838" ht="20" customHeight="1"/>
    <row r="60839" ht="20" customHeight="1"/>
    <row r="60840" ht="20" customHeight="1"/>
    <row r="60841" ht="20" customHeight="1"/>
    <row r="60842" ht="20" customHeight="1"/>
    <row r="60843" ht="20" customHeight="1"/>
    <row r="60844" ht="20" customHeight="1"/>
    <row r="60845" ht="20" customHeight="1"/>
    <row r="60846" ht="20" customHeight="1"/>
    <row r="60847" ht="20" customHeight="1"/>
    <row r="60848" ht="20" customHeight="1"/>
    <row r="60849" ht="20" customHeight="1"/>
    <row r="60850" ht="20" customHeight="1"/>
    <row r="60851" ht="20" customHeight="1"/>
    <row r="60852" ht="20" customHeight="1"/>
    <row r="60853" ht="20" customHeight="1"/>
    <row r="60854" ht="20" customHeight="1"/>
    <row r="60855" ht="20" customHeight="1"/>
    <row r="60856" ht="20" customHeight="1"/>
    <row r="60857" ht="20" customHeight="1"/>
    <row r="60858" ht="20" customHeight="1"/>
    <row r="60859" ht="20" customHeight="1"/>
    <row r="60860" ht="20" customHeight="1"/>
    <row r="60861" ht="20" customHeight="1"/>
    <row r="60862" ht="20" customHeight="1"/>
    <row r="60863" ht="20" customHeight="1"/>
    <row r="60864" ht="20" customHeight="1"/>
    <row r="60865" ht="20" customHeight="1"/>
    <row r="60866" ht="20" customHeight="1"/>
    <row r="60867" ht="20" customHeight="1"/>
    <row r="60868" ht="20" customHeight="1"/>
    <row r="60869" ht="20" customHeight="1"/>
    <row r="60870" ht="20" customHeight="1"/>
    <row r="60871" ht="20" customHeight="1"/>
    <row r="60872" ht="20" customHeight="1"/>
    <row r="60873" ht="20" customHeight="1"/>
    <row r="60874" ht="20" customHeight="1"/>
    <row r="60875" ht="20" customHeight="1"/>
    <row r="60876" ht="20" customHeight="1"/>
    <row r="60877" ht="20" customHeight="1"/>
    <row r="60878" ht="20" customHeight="1"/>
    <row r="60879" ht="20" customHeight="1"/>
    <row r="60880" ht="20" customHeight="1"/>
    <row r="60881" ht="20" customHeight="1"/>
    <row r="60882" ht="20" customHeight="1"/>
    <row r="60883" ht="20" customHeight="1"/>
    <row r="60884" ht="20" customHeight="1"/>
    <row r="60885" ht="20" customHeight="1"/>
    <row r="60886" ht="20" customHeight="1"/>
    <row r="60887" ht="20" customHeight="1"/>
    <row r="60888" ht="20" customHeight="1"/>
    <row r="60889" ht="20" customHeight="1"/>
    <row r="60890" ht="20" customHeight="1"/>
    <row r="60891" ht="20" customHeight="1"/>
    <row r="60892" ht="20" customHeight="1"/>
    <row r="60893" ht="20" customHeight="1"/>
    <row r="60894" ht="20" customHeight="1"/>
    <row r="60895" ht="20" customHeight="1"/>
    <row r="60896" ht="20" customHeight="1"/>
    <row r="60897" ht="20" customHeight="1"/>
    <row r="60898" ht="20" customHeight="1"/>
    <row r="60899" ht="20" customHeight="1"/>
    <row r="60900" ht="20" customHeight="1"/>
    <row r="60901" ht="20" customHeight="1"/>
    <row r="60902" ht="20" customHeight="1"/>
    <row r="60903" ht="20" customHeight="1"/>
    <row r="60904" ht="20" customHeight="1"/>
    <row r="60905" ht="20" customHeight="1"/>
    <row r="60906" ht="20" customHeight="1"/>
    <row r="60907" ht="20" customHeight="1"/>
    <row r="60908" ht="20" customHeight="1"/>
    <row r="60909" ht="20" customHeight="1"/>
    <row r="60910" ht="20" customHeight="1"/>
    <row r="60911" ht="20" customHeight="1"/>
    <row r="60912" ht="20" customHeight="1"/>
    <row r="60913" ht="20" customHeight="1"/>
    <row r="60914" ht="20" customHeight="1"/>
    <row r="60915" ht="20" customHeight="1"/>
    <row r="60916" ht="20" customHeight="1"/>
    <row r="60917" ht="20" customHeight="1"/>
    <row r="60918" ht="20" customHeight="1"/>
    <row r="60919" ht="20" customHeight="1"/>
    <row r="60920" ht="20" customHeight="1"/>
    <row r="60921" ht="20" customHeight="1"/>
    <row r="60922" ht="20" customHeight="1"/>
    <row r="60923" ht="20" customHeight="1"/>
    <row r="60924" ht="20" customHeight="1"/>
    <row r="60925" ht="20" customHeight="1"/>
    <row r="60926" ht="20" customHeight="1"/>
    <row r="60927" ht="20" customHeight="1"/>
    <row r="60928" ht="20" customHeight="1"/>
    <row r="60929" ht="20" customHeight="1"/>
    <row r="60930" ht="20" customHeight="1"/>
    <row r="60931" ht="20" customHeight="1"/>
    <row r="60932" ht="20" customHeight="1"/>
    <row r="60933" ht="20" customHeight="1"/>
    <row r="60934" ht="20" customHeight="1"/>
    <row r="60935" ht="20" customHeight="1"/>
    <row r="60936" ht="20" customHeight="1"/>
    <row r="60937" ht="20" customHeight="1"/>
    <row r="60938" ht="20" customHeight="1"/>
    <row r="60939" ht="20" customHeight="1"/>
    <row r="60940" ht="20" customHeight="1"/>
    <row r="60941" ht="20" customHeight="1"/>
    <row r="60942" ht="20" customHeight="1"/>
    <row r="60943" ht="20" customHeight="1"/>
    <row r="60944" ht="20" customHeight="1"/>
    <row r="60945" ht="20" customHeight="1"/>
    <row r="60946" ht="20" customHeight="1"/>
    <row r="60947" ht="20" customHeight="1"/>
    <row r="60948" ht="20" customHeight="1"/>
    <row r="60949" ht="20" customHeight="1"/>
    <row r="60950" ht="20" customHeight="1"/>
    <row r="60951" ht="20" customHeight="1"/>
    <row r="60952" ht="20" customHeight="1"/>
    <row r="60953" ht="20" customHeight="1"/>
    <row r="60954" ht="20" customHeight="1"/>
    <row r="60955" ht="20" customHeight="1"/>
    <row r="60956" ht="20" customHeight="1"/>
    <row r="60957" ht="20" customHeight="1"/>
    <row r="60958" ht="20" customHeight="1"/>
    <row r="60959" ht="20" customHeight="1"/>
    <row r="60960" ht="20" customHeight="1"/>
    <row r="60961" ht="20" customHeight="1"/>
    <row r="60962" ht="20" customHeight="1"/>
    <row r="60963" ht="20" customHeight="1"/>
    <row r="60964" ht="20" customHeight="1"/>
    <row r="60965" ht="20" customHeight="1"/>
    <row r="60966" ht="20" customHeight="1"/>
    <row r="60967" ht="20" customHeight="1"/>
    <row r="60968" ht="20" customHeight="1"/>
    <row r="60969" ht="20" customHeight="1"/>
    <row r="60970" ht="20" customHeight="1"/>
    <row r="60971" ht="20" customHeight="1"/>
    <row r="60972" ht="20" customHeight="1"/>
    <row r="60973" ht="20" customHeight="1"/>
    <row r="60974" ht="20" customHeight="1"/>
    <row r="60975" ht="20" customHeight="1"/>
    <row r="60976" ht="20" customHeight="1"/>
    <row r="60977" ht="20" customHeight="1"/>
    <row r="60978" ht="20" customHeight="1"/>
    <row r="60979" ht="20" customHeight="1"/>
    <row r="60980" ht="20" customHeight="1"/>
    <row r="60981" ht="20" customHeight="1"/>
    <row r="60982" ht="20" customHeight="1"/>
    <row r="60983" ht="20" customHeight="1"/>
    <row r="60984" ht="20" customHeight="1"/>
    <row r="60985" ht="20" customHeight="1"/>
    <row r="60986" ht="20" customHeight="1"/>
    <row r="60987" ht="20" customHeight="1"/>
    <row r="60988" ht="20" customHeight="1"/>
    <row r="60989" ht="20" customHeight="1"/>
    <row r="60990" ht="20" customHeight="1"/>
    <row r="60991" ht="20" customHeight="1"/>
    <row r="60992" ht="20" customHeight="1"/>
    <row r="60993" ht="20" customHeight="1"/>
    <row r="60994" ht="20" customHeight="1"/>
    <row r="60995" ht="20" customHeight="1"/>
    <row r="60996" ht="20" customHeight="1"/>
    <row r="60997" ht="20" customHeight="1"/>
    <row r="60998" ht="20" customHeight="1"/>
    <row r="60999" ht="20" customHeight="1"/>
    <row r="61000" ht="20" customHeight="1"/>
    <row r="61001" ht="20" customHeight="1"/>
    <row r="61002" ht="20" customHeight="1"/>
    <row r="61003" ht="20" customHeight="1"/>
    <row r="61004" ht="20" customHeight="1"/>
    <row r="61005" ht="20" customHeight="1"/>
    <row r="61006" ht="20" customHeight="1"/>
    <row r="61007" ht="20" customHeight="1"/>
    <row r="61008" ht="20" customHeight="1"/>
    <row r="61009" ht="20" customHeight="1"/>
    <row r="61010" ht="20" customHeight="1"/>
    <row r="61011" ht="20" customHeight="1"/>
    <row r="61012" ht="20" customHeight="1"/>
    <row r="61013" ht="20" customHeight="1"/>
    <row r="61014" ht="20" customHeight="1"/>
    <row r="61015" ht="20" customHeight="1"/>
    <row r="61016" ht="20" customHeight="1"/>
    <row r="61017" ht="20" customHeight="1"/>
    <row r="61018" ht="20" customHeight="1"/>
    <row r="61019" ht="20" customHeight="1"/>
    <row r="61020" ht="20" customHeight="1"/>
    <row r="61021" ht="20" customHeight="1"/>
    <row r="61022" ht="20" customHeight="1"/>
    <row r="61023" ht="20" customHeight="1"/>
    <row r="61024" ht="20" customHeight="1"/>
    <row r="61025" ht="20" customHeight="1"/>
    <row r="61026" ht="20" customHeight="1"/>
    <row r="61027" ht="20" customHeight="1"/>
    <row r="61028" ht="20" customHeight="1"/>
    <row r="61029" ht="20" customHeight="1"/>
    <row r="61030" ht="20" customHeight="1"/>
    <row r="61031" ht="20" customHeight="1"/>
    <row r="61032" ht="20" customHeight="1"/>
    <row r="61033" ht="20" customHeight="1"/>
    <row r="61034" ht="20" customHeight="1"/>
    <row r="61035" ht="20" customHeight="1"/>
    <row r="61036" ht="20" customHeight="1"/>
    <row r="61037" ht="20" customHeight="1"/>
    <row r="61038" ht="20" customHeight="1"/>
    <row r="61039" ht="20" customHeight="1"/>
    <row r="61040" ht="20" customHeight="1"/>
    <row r="61041" ht="20" customHeight="1"/>
    <row r="61042" ht="20" customHeight="1"/>
    <row r="61043" ht="20" customHeight="1"/>
    <row r="61044" ht="20" customHeight="1"/>
    <row r="61045" ht="20" customHeight="1"/>
    <row r="61046" ht="20" customHeight="1"/>
    <row r="61047" ht="20" customHeight="1"/>
    <row r="61048" ht="20" customHeight="1"/>
    <row r="61049" ht="20" customHeight="1"/>
    <row r="61050" ht="20" customHeight="1"/>
    <row r="61051" ht="20" customHeight="1"/>
    <row r="61052" ht="20" customHeight="1"/>
    <row r="61053" ht="20" customHeight="1"/>
    <row r="61054" ht="20" customHeight="1"/>
    <row r="61055" ht="20" customHeight="1"/>
    <row r="61056" ht="20" customHeight="1"/>
    <row r="61057" ht="20" customHeight="1"/>
    <row r="61058" ht="20" customHeight="1"/>
    <row r="61059" ht="20" customHeight="1"/>
    <row r="61060" ht="20" customHeight="1"/>
    <row r="61061" ht="20" customHeight="1"/>
    <row r="61062" ht="20" customHeight="1"/>
    <row r="61063" ht="20" customHeight="1"/>
    <row r="61064" ht="20" customHeight="1"/>
    <row r="61065" ht="20" customHeight="1"/>
    <row r="61066" ht="20" customHeight="1"/>
    <row r="61067" ht="20" customHeight="1"/>
    <row r="61068" ht="20" customHeight="1"/>
    <row r="61069" ht="20" customHeight="1"/>
    <row r="61070" ht="20" customHeight="1"/>
    <row r="61071" ht="20" customHeight="1"/>
    <row r="61072" ht="20" customHeight="1"/>
    <row r="61073" ht="20" customHeight="1"/>
    <row r="61074" ht="20" customHeight="1"/>
    <row r="61075" ht="20" customHeight="1"/>
    <row r="61076" ht="20" customHeight="1"/>
    <row r="61077" ht="20" customHeight="1"/>
    <row r="61078" ht="20" customHeight="1"/>
    <row r="61079" ht="20" customHeight="1"/>
    <row r="61080" ht="20" customHeight="1"/>
    <row r="61081" ht="20" customHeight="1"/>
    <row r="61082" ht="20" customHeight="1"/>
    <row r="61083" ht="20" customHeight="1"/>
    <row r="61084" ht="20" customHeight="1"/>
    <row r="61085" ht="20" customHeight="1"/>
    <row r="61086" ht="20" customHeight="1"/>
    <row r="61087" ht="20" customHeight="1"/>
    <row r="61088" ht="20" customHeight="1"/>
    <row r="61089" ht="20" customHeight="1"/>
    <row r="61090" ht="20" customHeight="1"/>
    <row r="61091" ht="20" customHeight="1"/>
    <row r="61092" ht="20" customHeight="1"/>
    <row r="61093" ht="20" customHeight="1"/>
    <row r="61094" ht="20" customHeight="1"/>
    <row r="61095" ht="20" customHeight="1"/>
    <row r="61096" ht="20" customHeight="1"/>
    <row r="61097" ht="20" customHeight="1"/>
    <row r="61098" ht="20" customHeight="1"/>
    <row r="61099" ht="20" customHeight="1"/>
    <row r="61100" ht="20" customHeight="1"/>
    <row r="61101" ht="20" customHeight="1"/>
    <row r="61102" ht="20" customHeight="1"/>
    <row r="61103" ht="20" customHeight="1"/>
    <row r="61104" ht="20" customHeight="1"/>
    <row r="61105" ht="20" customHeight="1"/>
    <row r="61106" ht="20" customHeight="1"/>
    <row r="61107" ht="20" customHeight="1"/>
    <row r="61108" ht="20" customHeight="1"/>
    <row r="61109" ht="20" customHeight="1"/>
    <row r="61110" ht="20" customHeight="1"/>
    <row r="61111" ht="20" customHeight="1"/>
    <row r="61112" ht="20" customHeight="1"/>
    <row r="61113" ht="20" customHeight="1"/>
    <row r="61114" ht="20" customHeight="1"/>
    <row r="61115" ht="20" customHeight="1"/>
    <row r="61116" ht="20" customHeight="1"/>
    <row r="61117" ht="20" customHeight="1"/>
    <row r="61118" ht="20" customHeight="1"/>
    <row r="61119" ht="20" customHeight="1"/>
    <row r="61120" ht="20" customHeight="1"/>
    <row r="61121" ht="20" customHeight="1"/>
    <row r="61122" ht="20" customHeight="1"/>
    <row r="61123" ht="20" customHeight="1"/>
    <row r="61124" ht="20" customHeight="1"/>
    <row r="61125" ht="20" customHeight="1"/>
    <row r="61126" ht="20" customHeight="1"/>
    <row r="61127" ht="20" customHeight="1"/>
    <row r="61128" ht="20" customHeight="1"/>
    <row r="61129" ht="20" customHeight="1"/>
    <row r="61130" ht="20" customHeight="1"/>
    <row r="61131" ht="20" customHeight="1"/>
    <row r="61132" ht="20" customHeight="1"/>
    <row r="61133" ht="20" customHeight="1"/>
    <row r="61134" ht="20" customHeight="1"/>
    <row r="61135" ht="20" customHeight="1"/>
    <row r="61136" ht="20" customHeight="1"/>
    <row r="61137" ht="20" customHeight="1"/>
    <row r="61138" ht="20" customHeight="1"/>
    <row r="61139" ht="20" customHeight="1"/>
    <row r="61140" ht="20" customHeight="1"/>
    <row r="61141" ht="20" customHeight="1"/>
    <row r="61142" ht="20" customHeight="1"/>
    <row r="61143" ht="20" customHeight="1"/>
    <row r="61144" ht="20" customHeight="1"/>
    <row r="61145" ht="20" customHeight="1"/>
    <row r="61146" ht="20" customHeight="1"/>
    <row r="61147" ht="20" customHeight="1"/>
    <row r="61148" ht="20" customHeight="1"/>
    <row r="61149" ht="20" customHeight="1"/>
    <row r="61150" ht="20" customHeight="1"/>
    <row r="61151" ht="20" customHeight="1"/>
    <row r="61152" ht="20" customHeight="1"/>
    <row r="61153" ht="20" customHeight="1"/>
    <row r="61154" ht="20" customHeight="1"/>
    <row r="61155" ht="20" customHeight="1"/>
    <row r="61156" ht="20" customHeight="1"/>
    <row r="61157" ht="20" customHeight="1"/>
    <row r="61158" ht="20" customHeight="1"/>
    <row r="61159" ht="20" customHeight="1"/>
    <row r="61160" ht="20" customHeight="1"/>
    <row r="61161" ht="20" customHeight="1"/>
    <row r="61162" ht="20" customHeight="1"/>
    <row r="61163" ht="20" customHeight="1"/>
    <row r="61164" ht="20" customHeight="1"/>
    <row r="61165" ht="20" customHeight="1"/>
    <row r="61166" ht="20" customHeight="1"/>
    <row r="61167" ht="20" customHeight="1"/>
    <row r="61168" ht="20" customHeight="1"/>
    <row r="61169" ht="20" customHeight="1"/>
    <row r="61170" ht="20" customHeight="1"/>
    <row r="61171" ht="20" customHeight="1"/>
    <row r="61172" ht="20" customHeight="1"/>
    <row r="61173" ht="20" customHeight="1"/>
    <row r="61174" ht="20" customHeight="1"/>
    <row r="61175" ht="20" customHeight="1"/>
    <row r="61176" ht="20" customHeight="1"/>
    <row r="61177" ht="20" customHeight="1"/>
    <row r="61178" ht="20" customHeight="1"/>
    <row r="61179" ht="20" customHeight="1"/>
    <row r="61180" ht="20" customHeight="1"/>
    <row r="61181" ht="20" customHeight="1"/>
    <row r="61182" ht="20" customHeight="1"/>
    <row r="61183" ht="20" customHeight="1"/>
    <row r="61184" ht="20" customHeight="1"/>
    <row r="61185" ht="20" customHeight="1"/>
    <row r="61186" ht="20" customHeight="1"/>
    <row r="61187" ht="20" customHeight="1"/>
    <row r="61188" ht="20" customHeight="1"/>
    <row r="61189" ht="20" customHeight="1"/>
    <row r="61190" ht="20" customHeight="1"/>
    <row r="61191" ht="20" customHeight="1"/>
    <row r="61192" ht="20" customHeight="1"/>
    <row r="61193" ht="20" customHeight="1"/>
    <row r="61194" ht="20" customHeight="1"/>
    <row r="61195" ht="20" customHeight="1"/>
    <row r="61196" ht="20" customHeight="1"/>
    <row r="61197" ht="20" customHeight="1"/>
    <row r="61198" ht="20" customHeight="1"/>
    <row r="61199" ht="20" customHeight="1"/>
    <row r="61200" ht="20" customHeight="1"/>
    <row r="61201" ht="20" customHeight="1"/>
    <row r="61202" ht="20" customHeight="1"/>
    <row r="61203" ht="20" customHeight="1"/>
    <row r="61204" ht="20" customHeight="1"/>
    <row r="61205" ht="20" customHeight="1"/>
    <row r="61206" ht="20" customHeight="1"/>
    <row r="61207" ht="20" customHeight="1"/>
    <row r="61208" ht="20" customHeight="1"/>
    <row r="61209" ht="20" customHeight="1"/>
    <row r="61210" ht="20" customHeight="1"/>
    <row r="61211" ht="20" customHeight="1"/>
    <row r="61212" ht="20" customHeight="1"/>
    <row r="61213" ht="20" customHeight="1"/>
    <row r="61214" ht="20" customHeight="1"/>
    <row r="61215" ht="20" customHeight="1"/>
    <row r="61216" ht="20" customHeight="1"/>
    <row r="61217" ht="20" customHeight="1"/>
    <row r="61218" ht="20" customHeight="1"/>
    <row r="61219" ht="20" customHeight="1"/>
    <row r="61220" ht="20" customHeight="1"/>
    <row r="61221" ht="20" customHeight="1"/>
    <row r="61222" ht="20" customHeight="1"/>
    <row r="61223" ht="20" customHeight="1"/>
    <row r="61224" ht="20" customHeight="1"/>
    <row r="61225" ht="20" customHeight="1"/>
    <row r="61226" ht="20" customHeight="1"/>
    <row r="61227" ht="20" customHeight="1"/>
    <row r="61228" ht="20" customHeight="1"/>
    <row r="61229" ht="20" customHeight="1"/>
    <row r="61230" ht="20" customHeight="1"/>
    <row r="61231" ht="20" customHeight="1"/>
    <row r="61232" ht="20" customHeight="1"/>
    <row r="61233" ht="20" customHeight="1"/>
    <row r="61234" ht="20" customHeight="1"/>
    <row r="61235" ht="20" customHeight="1"/>
    <row r="61236" ht="20" customHeight="1"/>
    <row r="61237" ht="20" customHeight="1"/>
    <row r="61238" ht="20" customHeight="1"/>
    <row r="61239" ht="20" customHeight="1"/>
    <row r="61240" ht="20" customHeight="1"/>
    <row r="61241" ht="20" customHeight="1"/>
    <row r="61242" ht="20" customHeight="1"/>
    <row r="61243" ht="20" customHeight="1"/>
    <row r="61244" ht="20" customHeight="1"/>
    <row r="61245" ht="20" customHeight="1"/>
    <row r="61246" ht="20" customHeight="1"/>
    <row r="61247" ht="20" customHeight="1"/>
    <row r="61248" ht="20" customHeight="1"/>
    <row r="61249" ht="20" customHeight="1"/>
    <row r="61250" ht="20" customHeight="1"/>
    <row r="61251" ht="20" customHeight="1"/>
    <row r="61252" ht="20" customHeight="1"/>
    <row r="61253" ht="20" customHeight="1"/>
    <row r="61254" ht="20" customHeight="1"/>
    <row r="61255" ht="20" customHeight="1"/>
    <row r="61256" ht="20" customHeight="1"/>
    <row r="61257" ht="20" customHeight="1"/>
    <row r="61258" ht="20" customHeight="1"/>
    <row r="61259" ht="20" customHeight="1"/>
    <row r="61260" ht="20" customHeight="1"/>
    <row r="61261" ht="20" customHeight="1"/>
    <row r="61262" ht="20" customHeight="1"/>
    <row r="61263" ht="20" customHeight="1"/>
    <row r="61264" ht="20" customHeight="1"/>
    <row r="61265" spans="1:8" ht="20" customHeight="1"/>
    <row r="61266" spans="1:8" ht="20" customHeight="1"/>
    <row r="61267" spans="1:8" ht="20" customHeight="1"/>
    <row r="61268" spans="1:8" ht="20" customHeight="1"/>
    <row r="61269" spans="1:8" customFormat="1">
      <c r="A61269" s="185"/>
      <c r="B61269" s="185"/>
      <c r="C61269" s="185"/>
      <c r="D61269" s="186"/>
      <c r="E61269" s="185"/>
      <c r="F61269" s="185"/>
      <c r="G61269" s="185"/>
      <c r="H61269" s="185"/>
    </row>
    <row r="61270" spans="1:8" customFormat="1">
      <c r="A61270" s="185"/>
      <c r="B61270" s="185"/>
      <c r="C61270" s="185"/>
      <c r="D61270" s="186"/>
      <c r="E61270" s="185"/>
      <c r="F61270" s="185"/>
      <c r="G61270" s="185"/>
      <c r="H61270" s="185"/>
    </row>
    <row r="61271" spans="1:8" customFormat="1">
      <c r="A61271" s="185"/>
      <c r="B61271" s="185"/>
      <c r="C61271" s="185"/>
      <c r="D61271" s="186"/>
      <c r="E61271" s="185"/>
      <c r="F61271" s="185"/>
      <c r="G61271" s="185"/>
      <c r="H61271" s="185"/>
    </row>
    <row r="61272" spans="1:8" customFormat="1">
      <c r="A61272" s="185"/>
      <c r="B61272" s="185"/>
      <c r="C61272" s="185"/>
      <c r="D61272" s="186"/>
      <c r="E61272" s="185"/>
      <c r="F61272" s="185"/>
      <c r="G61272" s="185"/>
      <c r="H61272" s="185"/>
    </row>
    <row r="61273" spans="1:8" customFormat="1">
      <c r="A61273" s="185"/>
      <c r="B61273" s="185"/>
      <c r="C61273" s="185"/>
      <c r="D61273" s="186"/>
      <c r="E61273" s="185"/>
      <c r="F61273" s="185"/>
      <c r="G61273" s="185"/>
      <c r="H61273" s="185"/>
    </row>
    <row r="61274" spans="1:8" customFormat="1">
      <c r="A61274" s="185"/>
      <c r="B61274" s="185"/>
      <c r="C61274" s="185"/>
      <c r="D61274" s="186"/>
      <c r="E61274" s="185"/>
      <c r="F61274" s="185"/>
      <c r="G61274" s="185"/>
      <c r="H61274" s="185"/>
    </row>
    <row r="61275" spans="1:8" customFormat="1">
      <c r="A61275" s="185"/>
      <c r="B61275" s="185"/>
      <c r="C61275" s="185"/>
      <c r="D61275" s="186"/>
      <c r="E61275" s="185"/>
      <c r="F61275" s="185"/>
      <c r="G61275" s="185"/>
      <c r="H61275" s="185"/>
    </row>
    <row r="61276" spans="1:8" customFormat="1">
      <c r="A61276" s="185"/>
      <c r="B61276" s="185"/>
      <c r="C61276" s="185"/>
      <c r="D61276" s="186"/>
      <c r="E61276" s="185"/>
      <c r="F61276" s="185"/>
      <c r="G61276" s="185"/>
      <c r="H61276" s="185"/>
    </row>
    <row r="61277" spans="1:8" customFormat="1">
      <c r="A61277" s="185"/>
      <c r="B61277" s="185"/>
      <c r="C61277" s="185"/>
      <c r="D61277" s="186"/>
      <c r="E61277" s="185"/>
      <c r="F61277" s="185"/>
      <c r="G61277" s="185"/>
      <c r="H61277" s="185"/>
    </row>
    <row r="61278" spans="1:8" customFormat="1">
      <c r="A61278" s="185"/>
      <c r="B61278" s="185"/>
      <c r="C61278" s="185"/>
      <c r="D61278" s="186"/>
      <c r="E61278" s="185"/>
      <c r="F61278" s="185"/>
      <c r="G61278" s="185"/>
      <c r="H61278" s="185"/>
    </row>
    <row r="61279" spans="1:8" customFormat="1">
      <c r="A61279" s="185"/>
      <c r="B61279" s="185"/>
      <c r="C61279" s="185"/>
      <c r="D61279" s="186"/>
      <c r="E61279" s="185"/>
      <c r="F61279" s="185"/>
      <c r="G61279" s="185"/>
      <c r="H61279" s="185"/>
    </row>
    <row r="61280" spans="1:8" customFormat="1">
      <c r="A61280" s="185"/>
      <c r="B61280" s="185"/>
      <c r="C61280" s="185"/>
      <c r="D61280" s="186"/>
      <c r="E61280" s="185"/>
      <c r="F61280" s="185"/>
      <c r="G61280" s="185"/>
      <c r="H61280" s="185"/>
    </row>
    <row r="61281" spans="1:8" customFormat="1">
      <c r="A61281" s="185"/>
      <c r="B61281" s="185"/>
      <c r="C61281" s="185"/>
      <c r="D61281" s="186"/>
      <c r="E61281" s="185"/>
      <c r="F61281" s="185"/>
      <c r="G61281" s="185"/>
      <c r="H61281" s="185"/>
    </row>
    <row r="61282" spans="1:8" customFormat="1">
      <c r="A61282" s="185"/>
      <c r="B61282" s="185"/>
      <c r="C61282" s="185"/>
      <c r="D61282" s="186"/>
      <c r="E61282" s="185"/>
      <c r="F61282" s="185"/>
      <c r="G61282" s="185"/>
      <c r="H61282" s="185"/>
    </row>
    <row r="61283" spans="1:8" customFormat="1">
      <c r="A61283" s="185"/>
      <c r="B61283" s="185"/>
      <c r="C61283" s="185"/>
      <c r="D61283" s="186"/>
      <c r="E61283" s="185"/>
      <c r="F61283" s="185"/>
      <c r="G61283" s="185"/>
      <c r="H61283" s="185"/>
    </row>
    <row r="61284" spans="1:8" customFormat="1">
      <c r="A61284" s="185"/>
      <c r="B61284" s="185"/>
      <c r="C61284" s="185"/>
      <c r="D61284" s="186"/>
      <c r="E61284" s="185"/>
      <c r="F61284" s="185"/>
      <c r="G61284" s="185"/>
      <c r="H61284" s="185"/>
    </row>
    <row r="61285" spans="1:8" customFormat="1">
      <c r="A61285" s="185"/>
      <c r="B61285" s="185"/>
      <c r="C61285" s="185"/>
      <c r="D61285" s="186"/>
      <c r="E61285" s="185"/>
      <c r="F61285" s="185"/>
      <c r="G61285" s="185"/>
      <c r="H61285" s="185"/>
    </row>
    <row r="61286" spans="1:8" customFormat="1">
      <c r="A61286" s="185"/>
      <c r="B61286" s="185"/>
      <c r="C61286" s="185"/>
      <c r="D61286" s="186"/>
      <c r="E61286" s="185"/>
      <c r="F61286" s="185"/>
      <c r="G61286" s="185"/>
      <c r="H61286" s="185"/>
    </row>
    <row r="61287" spans="1:8" customFormat="1">
      <c r="A61287" s="185"/>
      <c r="B61287" s="185"/>
      <c r="C61287" s="185"/>
      <c r="D61287" s="186"/>
      <c r="E61287" s="185"/>
      <c r="F61287" s="185"/>
      <c r="G61287" s="185"/>
      <c r="H61287" s="185"/>
    </row>
    <row r="61288" spans="1:8" customFormat="1">
      <c r="A61288" s="185"/>
      <c r="B61288" s="185"/>
      <c r="C61288" s="185"/>
      <c r="D61288" s="186"/>
      <c r="E61288" s="185"/>
      <c r="F61288" s="185"/>
      <c r="G61288" s="185"/>
      <c r="H61288" s="185"/>
    </row>
    <row r="61289" spans="1:8" customFormat="1">
      <c r="A61289" s="185"/>
      <c r="B61289" s="185"/>
      <c r="C61289" s="185"/>
      <c r="D61289" s="186"/>
      <c r="E61289" s="185"/>
      <c r="F61289" s="185"/>
      <c r="G61289" s="185"/>
      <c r="H61289" s="185"/>
    </row>
    <row r="61290" spans="1:8" customFormat="1">
      <c r="A61290" s="185"/>
      <c r="B61290" s="185"/>
      <c r="C61290" s="185"/>
      <c r="D61290" s="186"/>
      <c r="E61290" s="185"/>
      <c r="F61290" s="185"/>
      <c r="G61290" s="185"/>
      <c r="H61290" s="185"/>
    </row>
    <row r="61291" spans="1:8" customFormat="1">
      <c r="A61291" s="185"/>
      <c r="B61291" s="185"/>
      <c r="C61291" s="185"/>
      <c r="D61291" s="186"/>
      <c r="E61291" s="185"/>
      <c r="F61291" s="185"/>
      <c r="G61291" s="185"/>
      <c r="H61291" s="185"/>
    </row>
    <row r="61292" spans="1:8" customFormat="1">
      <c r="A61292" s="185"/>
      <c r="B61292" s="185"/>
      <c r="C61292" s="185"/>
      <c r="D61292" s="186"/>
      <c r="E61292" s="185"/>
      <c r="F61292" s="185"/>
      <c r="G61292" s="185"/>
      <c r="H61292" s="185"/>
    </row>
    <row r="61293" spans="1:8" customFormat="1">
      <c r="A61293" s="185"/>
      <c r="B61293" s="185"/>
      <c r="C61293" s="185"/>
      <c r="D61293" s="186"/>
      <c r="E61293" s="185"/>
      <c r="F61293" s="185"/>
      <c r="G61293" s="185"/>
      <c r="H61293" s="185"/>
    </row>
    <row r="61294" spans="1:8" customFormat="1">
      <c r="A61294" s="185"/>
      <c r="B61294" s="185"/>
      <c r="C61294" s="185"/>
      <c r="D61294" s="186"/>
      <c r="E61294" s="185"/>
      <c r="F61294" s="185"/>
      <c r="G61294" s="185"/>
      <c r="H61294" s="185"/>
    </row>
    <row r="61295" spans="1:8" customFormat="1">
      <c r="A61295" s="185"/>
      <c r="B61295" s="185"/>
      <c r="C61295" s="185"/>
      <c r="D61295" s="186"/>
      <c r="E61295" s="185"/>
      <c r="F61295" s="185"/>
      <c r="G61295" s="185"/>
      <c r="H61295" s="185"/>
    </row>
    <row r="61296" spans="1:8" customFormat="1">
      <c r="A61296" s="185"/>
      <c r="B61296" s="185"/>
      <c r="C61296" s="185"/>
      <c r="D61296" s="186"/>
      <c r="E61296" s="185"/>
      <c r="F61296" s="185"/>
      <c r="G61296" s="185"/>
      <c r="H61296" s="185"/>
    </row>
    <row r="61297" spans="1:8" customFormat="1">
      <c r="A61297" s="185"/>
      <c r="B61297" s="185"/>
      <c r="C61297" s="185"/>
      <c r="D61297" s="186"/>
      <c r="E61297" s="185"/>
      <c r="F61297" s="185"/>
      <c r="G61297" s="185"/>
      <c r="H61297" s="185"/>
    </row>
    <row r="61298" spans="1:8" customFormat="1">
      <c r="A61298" s="185"/>
      <c r="B61298" s="185"/>
      <c r="C61298" s="185"/>
      <c r="D61298" s="186"/>
      <c r="E61298" s="185"/>
      <c r="F61298" s="185"/>
      <c r="G61298" s="185"/>
      <c r="H61298" s="185"/>
    </row>
    <row r="61299" spans="1:8" customFormat="1">
      <c r="A61299" s="185"/>
      <c r="B61299" s="185"/>
      <c r="C61299" s="185"/>
      <c r="D61299" s="186"/>
      <c r="E61299" s="185"/>
      <c r="F61299" s="185"/>
      <c r="G61299" s="185"/>
      <c r="H61299" s="185"/>
    </row>
    <row r="61300" spans="1:8" customFormat="1">
      <c r="A61300" s="185"/>
      <c r="B61300" s="185"/>
      <c r="C61300" s="185"/>
      <c r="D61300" s="186"/>
      <c r="E61300" s="185"/>
      <c r="F61300" s="185"/>
      <c r="G61300" s="185"/>
      <c r="H61300" s="185"/>
    </row>
    <row r="61301" spans="1:8" customFormat="1">
      <c r="A61301" s="185"/>
      <c r="B61301" s="185"/>
      <c r="C61301" s="185"/>
      <c r="D61301" s="186"/>
      <c r="E61301" s="185"/>
      <c r="F61301" s="185"/>
      <c r="G61301" s="185"/>
      <c r="H61301" s="185"/>
    </row>
    <row r="61302" spans="1:8" customFormat="1">
      <c r="A61302" s="185"/>
      <c r="B61302" s="185"/>
      <c r="C61302" s="185"/>
      <c r="D61302" s="186"/>
      <c r="E61302" s="185"/>
      <c r="F61302" s="185"/>
      <c r="G61302" s="185"/>
      <c r="H61302" s="185"/>
    </row>
    <row r="61303" spans="1:8" customFormat="1">
      <c r="A61303" s="185"/>
      <c r="B61303" s="185"/>
      <c r="C61303" s="185"/>
      <c r="D61303" s="186"/>
      <c r="E61303" s="185"/>
      <c r="F61303" s="185"/>
      <c r="G61303" s="185"/>
      <c r="H61303" s="185"/>
    </row>
    <row r="61304" spans="1:8" customFormat="1">
      <c r="A61304" s="185"/>
      <c r="B61304" s="185"/>
      <c r="C61304" s="185"/>
      <c r="D61304" s="186"/>
      <c r="E61304" s="185"/>
      <c r="F61304" s="185"/>
      <c r="G61304" s="185"/>
      <c r="H61304" s="185"/>
    </row>
    <row r="61305" spans="1:8" customFormat="1">
      <c r="A61305" s="185"/>
      <c r="B61305" s="185"/>
      <c r="C61305" s="185"/>
      <c r="D61305" s="186"/>
      <c r="E61305" s="185"/>
      <c r="F61305" s="185"/>
      <c r="G61305" s="185"/>
      <c r="H61305" s="185"/>
    </row>
    <row r="61306" spans="1:8" customFormat="1">
      <c r="A61306" s="185"/>
      <c r="B61306" s="185"/>
      <c r="C61306" s="185"/>
      <c r="D61306" s="186"/>
      <c r="E61306" s="185"/>
      <c r="F61306" s="185"/>
      <c r="G61306" s="185"/>
      <c r="H61306" s="185"/>
    </row>
    <row r="61307" spans="1:8" customFormat="1"/>
    <row r="61308" spans="1:8" customFormat="1"/>
    <row r="61309" spans="1:8" customFormat="1"/>
    <row r="61310" spans="1:8" customFormat="1"/>
    <row r="61311" spans="1:8" customFormat="1"/>
    <row r="61312" spans="1:8" customFormat="1"/>
    <row r="61313" customFormat="1"/>
    <row r="61314" customFormat="1"/>
    <row r="61315" customFormat="1"/>
    <row r="61316" customFormat="1"/>
    <row r="61317" customFormat="1"/>
    <row r="61318" customFormat="1"/>
    <row r="61319" customFormat="1"/>
    <row r="61320" customFormat="1"/>
    <row r="61321" customFormat="1"/>
    <row r="61322" customFormat="1"/>
    <row r="61323" customFormat="1"/>
    <row r="61324" customFormat="1"/>
    <row r="61325" customFormat="1"/>
    <row r="61326" customFormat="1"/>
    <row r="61327" customFormat="1"/>
    <row r="61328" customFormat="1"/>
    <row r="61329" customFormat="1"/>
    <row r="61330" customFormat="1"/>
    <row r="61331" customFormat="1"/>
    <row r="61332" customFormat="1"/>
    <row r="61333" customFormat="1"/>
    <row r="61334" customFormat="1"/>
    <row r="61335" customFormat="1"/>
    <row r="61336" customFormat="1"/>
    <row r="61337" customFormat="1"/>
    <row r="61338" customFormat="1"/>
    <row r="61339" customFormat="1"/>
    <row r="61340" customFormat="1"/>
    <row r="61341" customFormat="1"/>
    <row r="61342" customFormat="1"/>
    <row r="61343" customFormat="1"/>
    <row r="61344" customFormat="1"/>
    <row r="61345" customFormat="1"/>
    <row r="61346" customFormat="1"/>
    <row r="61347" customFormat="1"/>
    <row r="61348" customFormat="1"/>
    <row r="61349" customFormat="1"/>
    <row r="61350" customFormat="1"/>
    <row r="61351" customFormat="1"/>
    <row r="61352" customFormat="1"/>
    <row r="61353" customFormat="1"/>
    <row r="61354" customFormat="1"/>
    <row r="61355" customFormat="1"/>
    <row r="61356" customFormat="1"/>
    <row r="61357" customFormat="1"/>
    <row r="61358" customFormat="1"/>
    <row r="61359" customFormat="1"/>
    <row r="61360" customFormat="1"/>
    <row r="61361" customFormat="1"/>
    <row r="61362" customFormat="1"/>
    <row r="61363" customFormat="1"/>
    <row r="61364" customFormat="1"/>
    <row r="61365" customFormat="1"/>
    <row r="61366" customFormat="1"/>
    <row r="61367" customFormat="1"/>
    <row r="61368" customFormat="1"/>
    <row r="61369" customFormat="1"/>
    <row r="61370" customFormat="1"/>
    <row r="61371" customFormat="1"/>
    <row r="61372" customFormat="1"/>
    <row r="61373" customFormat="1"/>
    <row r="61374" customFormat="1"/>
    <row r="61375" customFormat="1"/>
    <row r="61376" customFormat="1"/>
    <row r="61377" customFormat="1"/>
    <row r="61378" customFormat="1"/>
    <row r="61379" customFormat="1"/>
    <row r="61380" customFormat="1"/>
    <row r="61381" customFormat="1"/>
    <row r="61382" customFormat="1"/>
    <row r="61383" customFormat="1"/>
    <row r="61384" customFormat="1"/>
    <row r="61385" customFormat="1"/>
    <row r="61386" customFormat="1"/>
    <row r="61387" customFormat="1"/>
    <row r="61388" customFormat="1"/>
    <row r="61389" customFormat="1"/>
    <row r="61390" customFormat="1"/>
    <row r="61391" customFormat="1"/>
    <row r="61392" customFormat="1"/>
    <row r="61393" customFormat="1"/>
    <row r="61394" customFormat="1"/>
    <row r="61395" customFormat="1"/>
    <row r="61396" customFormat="1"/>
    <row r="61397" customFormat="1"/>
    <row r="61398" customFormat="1"/>
    <row r="61399" customFormat="1"/>
    <row r="61400" customFormat="1"/>
    <row r="61401" customFormat="1"/>
    <row r="61402" customFormat="1"/>
    <row r="61403" customFormat="1"/>
    <row r="61404" customFormat="1"/>
    <row r="61405" customFormat="1"/>
    <row r="61406" customFormat="1"/>
    <row r="61407" customFormat="1"/>
    <row r="61408" customFormat="1"/>
    <row r="61409" customFormat="1"/>
    <row r="61410" customFormat="1"/>
    <row r="61411" customFormat="1"/>
    <row r="61412" customFormat="1"/>
    <row r="61413" customFormat="1"/>
    <row r="61414" customFormat="1"/>
    <row r="61415" customFormat="1"/>
    <row r="61416" customFormat="1"/>
    <row r="61417" customFormat="1"/>
    <row r="61418" customFormat="1"/>
    <row r="61419" customFormat="1"/>
    <row r="61420" customFormat="1"/>
    <row r="61421" customFormat="1"/>
    <row r="61422" customFormat="1"/>
    <row r="61423" customFormat="1"/>
    <row r="61424" customFormat="1"/>
    <row r="61425" customFormat="1"/>
    <row r="61426" customFormat="1"/>
    <row r="61427" customFormat="1"/>
    <row r="61428" customFormat="1"/>
    <row r="61429" customFormat="1"/>
    <row r="61430" customFormat="1"/>
    <row r="61431" customFormat="1"/>
    <row r="61432" customFormat="1"/>
    <row r="61433" customFormat="1"/>
    <row r="61434" customFormat="1"/>
    <row r="61435" customFormat="1"/>
    <row r="61436" customFormat="1"/>
    <row r="61437" customFormat="1"/>
    <row r="61438" customFormat="1"/>
    <row r="61439" customFormat="1"/>
    <row r="61440" customFormat="1"/>
    <row r="61441" customFormat="1"/>
    <row r="61442" customFormat="1"/>
    <row r="61443" customFormat="1"/>
    <row r="61444" customFormat="1"/>
    <row r="61445" customFormat="1"/>
    <row r="61446" customFormat="1"/>
    <row r="61447" customFormat="1"/>
    <row r="61448" customFormat="1"/>
    <row r="61449" customFormat="1"/>
    <row r="61450" customFormat="1"/>
    <row r="61451" customFormat="1"/>
    <row r="61452" customFormat="1"/>
    <row r="61453" customFormat="1"/>
    <row r="61454" customFormat="1"/>
    <row r="61455" customFormat="1"/>
    <row r="61456" customFormat="1"/>
    <row r="61457" customFormat="1"/>
    <row r="61458" customFormat="1"/>
    <row r="61459" customFormat="1"/>
    <row r="61460" customFormat="1"/>
    <row r="61461" customFormat="1"/>
    <row r="61462" customFormat="1"/>
    <row r="61463" customFormat="1"/>
    <row r="61464" customFormat="1"/>
    <row r="61465" customFormat="1"/>
    <row r="61466" customFormat="1"/>
    <row r="61467" customFormat="1"/>
    <row r="61468" customFormat="1"/>
    <row r="61469" customFormat="1"/>
    <row r="61470" customFormat="1"/>
    <row r="61471" customFormat="1"/>
    <row r="61472" customFormat="1"/>
    <row r="61473" customFormat="1"/>
    <row r="61474" customFormat="1"/>
    <row r="61475" customFormat="1"/>
    <row r="61476" customFormat="1"/>
    <row r="61477" customFormat="1"/>
    <row r="61478" customFormat="1"/>
    <row r="61479" customFormat="1"/>
    <row r="61480" customFormat="1"/>
    <row r="61481" customFormat="1"/>
    <row r="61482" customFormat="1"/>
    <row r="61483" customFormat="1"/>
    <row r="61484" customFormat="1"/>
    <row r="61485" customFormat="1"/>
    <row r="61486" customFormat="1"/>
    <row r="61487" customFormat="1"/>
    <row r="61488" customFormat="1"/>
    <row r="61489" customFormat="1"/>
    <row r="61490" customFormat="1"/>
    <row r="61491" customFormat="1"/>
    <row r="61492" customFormat="1"/>
    <row r="61493" customFormat="1"/>
    <row r="61494" customFormat="1"/>
    <row r="61495" customFormat="1"/>
    <row r="61496" customFormat="1"/>
    <row r="61497" customFormat="1"/>
    <row r="61498" customFormat="1"/>
    <row r="61499" customFormat="1"/>
    <row r="61500" customFormat="1"/>
    <row r="61501" customFormat="1"/>
    <row r="61502" customFormat="1"/>
    <row r="61503" customFormat="1"/>
    <row r="61504" customFormat="1"/>
    <row r="61505" customFormat="1"/>
    <row r="61506" customFormat="1"/>
    <row r="61507" customFormat="1"/>
    <row r="61508" customFormat="1"/>
    <row r="61509" customFormat="1"/>
    <row r="61510" customFormat="1"/>
    <row r="61511" customFormat="1"/>
    <row r="61512" customFormat="1"/>
    <row r="61513" customFormat="1"/>
    <row r="61514" customFormat="1"/>
    <row r="61515" customFormat="1"/>
    <row r="61516" customFormat="1"/>
    <row r="61517" customFormat="1"/>
    <row r="61518" customFormat="1"/>
    <row r="61519" customFormat="1"/>
    <row r="61520" customFormat="1"/>
    <row r="61521" customFormat="1"/>
    <row r="61522" customFormat="1"/>
    <row r="61523" customFormat="1"/>
    <row r="61524" customFormat="1"/>
    <row r="61525" customFormat="1"/>
    <row r="61526" customFormat="1"/>
    <row r="61527" customFormat="1"/>
    <row r="61528" customFormat="1"/>
    <row r="61529" customFormat="1"/>
    <row r="61530" customFormat="1"/>
    <row r="61531" customFormat="1"/>
    <row r="61532" customFormat="1"/>
    <row r="61533" customFormat="1"/>
    <row r="61534" customFormat="1"/>
    <row r="61535" customFormat="1"/>
    <row r="61536" customFormat="1"/>
    <row r="61537" customFormat="1"/>
    <row r="61538" customFormat="1"/>
    <row r="61539" customFormat="1"/>
    <row r="61540" customFormat="1"/>
    <row r="61541" customFormat="1"/>
    <row r="61542" customFormat="1"/>
    <row r="61543" customFormat="1"/>
    <row r="61544" customFormat="1"/>
    <row r="61545" customFormat="1"/>
    <row r="61546" customFormat="1"/>
    <row r="61547" customFormat="1"/>
    <row r="61548" customFormat="1"/>
    <row r="61549" customFormat="1"/>
    <row r="61550" customFormat="1"/>
    <row r="61551" customFormat="1"/>
    <row r="61552" customFormat="1"/>
    <row r="61553" customFormat="1"/>
    <row r="61554" customFormat="1"/>
    <row r="61555" customFormat="1"/>
    <row r="61556" customFormat="1"/>
    <row r="61557" customFormat="1"/>
    <row r="61558" customFormat="1"/>
    <row r="61559" customFormat="1"/>
    <row r="61560" customFormat="1"/>
    <row r="61561" customFormat="1"/>
    <row r="61562" customFormat="1"/>
    <row r="61563" customFormat="1"/>
    <row r="61564" customFormat="1"/>
    <row r="61565" customFormat="1"/>
    <row r="61566" customFormat="1"/>
    <row r="61567" customFormat="1"/>
    <row r="61568" customFormat="1"/>
    <row r="61569" customFormat="1"/>
    <row r="61570" customFormat="1"/>
    <row r="61571" customFormat="1"/>
    <row r="61572" customFormat="1"/>
    <row r="61573" customFormat="1"/>
    <row r="61574" customFormat="1"/>
    <row r="61575" customFormat="1"/>
    <row r="61576" customFormat="1"/>
    <row r="61577" customFormat="1"/>
    <row r="61578" customFormat="1"/>
    <row r="61579" customFormat="1"/>
    <row r="61580" customFormat="1"/>
    <row r="61581" customFormat="1"/>
    <row r="61582" customFormat="1"/>
    <row r="61583" customFormat="1"/>
    <row r="61584" customFormat="1"/>
    <row r="61585" customFormat="1"/>
    <row r="61586" customFormat="1"/>
    <row r="61587" customFormat="1"/>
    <row r="61588" customFormat="1"/>
    <row r="61589" customFormat="1"/>
    <row r="61590" customFormat="1"/>
    <row r="61591" customFormat="1"/>
    <row r="61592" customFormat="1"/>
    <row r="61593" customFormat="1"/>
    <row r="61594" customFormat="1"/>
    <row r="61595" customFormat="1"/>
    <row r="61596" customFormat="1"/>
    <row r="61597" customFormat="1"/>
    <row r="61598" customFormat="1"/>
    <row r="61599" customFormat="1"/>
    <row r="61600" customFormat="1"/>
    <row r="61601" customFormat="1"/>
    <row r="61602" customFormat="1"/>
    <row r="61603" customFormat="1"/>
    <row r="61604" customFormat="1"/>
    <row r="61605" customFormat="1"/>
    <row r="61606" customFormat="1"/>
    <row r="61607" customFormat="1"/>
    <row r="61608" customFormat="1"/>
    <row r="61609" customFormat="1"/>
    <row r="61610" customFormat="1"/>
    <row r="61611" customFormat="1"/>
    <row r="61612" customFormat="1"/>
    <row r="61613" customFormat="1"/>
    <row r="61614" customFormat="1"/>
    <row r="61615" customFormat="1"/>
    <row r="61616" customFormat="1"/>
    <row r="61617" customFormat="1"/>
    <row r="61618" customFormat="1"/>
    <row r="61619" customFormat="1"/>
    <row r="61620" customFormat="1"/>
    <row r="61621" customFormat="1"/>
    <row r="61622" customFormat="1"/>
    <row r="61623" customFormat="1"/>
    <row r="61624" customFormat="1"/>
    <row r="61625" customFormat="1"/>
    <row r="61626" customFormat="1"/>
    <row r="61627" customFormat="1"/>
    <row r="61628" customFormat="1"/>
    <row r="61629" customFormat="1"/>
    <row r="61630" customFormat="1"/>
    <row r="61631" customFormat="1"/>
    <row r="61632" customFormat="1"/>
    <row r="61633" customFormat="1"/>
    <row r="61634" customFormat="1"/>
    <row r="61635" customFormat="1"/>
    <row r="61636" customFormat="1"/>
    <row r="61637" customFormat="1"/>
    <row r="61638" customFormat="1"/>
    <row r="61639" customFormat="1"/>
    <row r="61640" customFormat="1"/>
    <row r="61641" customFormat="1"/>
    <row r="61642" customFormat="1"/>
    <row r="61643" customFormat="1"/>
    <row r="61644" customFormat="1"/>
    <row r="61645" customFormat="1"/>
    <row r="61646" customFormat="1"/>
    <row r="61647" customFormat="1"/>
    <row r="61648" customFormat="1"/>
    <row r="61649" customFormat="1"/>
    <row r="61650" customFormat="1"/>
    <row r="61651" customFormat="1"/>
    <row r="61652" customFormat="1"/>
    <row r="61653" customFormat="1"/>
    <row r="61654" customFormat="1"/>
    <row r="61655" customFormat="1"/>
    <row r="61656" customFormat="1"/>
    <row r="61657" customFormat="1"/>
    <row r="61658" customFormat="1"/>
    <row r="61659" customFormat="1"/>
    <row r="61660" customFormat="1"/>
    <row r="61661" customFormat="1"/>
    <row r="61662" customFormat="1"/>
    <row r="61663" customFormat="1"/>
    <row r="61664" customFormat="1"/>
    <row r="61665" customFormat="1"/>
    <row r="61666" customFormat="1"/>
    <row r="61667" customFormat="1"/>
    <row r="61668" customFormat="1"/>
    <row r="61669" customFormat="1"/>
    <row r="61670" customFormat="1"/>
    <row r="61671" customFormat="1"/>
    <row r="61672" customFormat="1"/>
    <row r="61673" customFormat="1"/>
    <row r="61674" customFormat="1"/>
    <row r="61675" customFormat="1"/>
    <row r="61676" customFormat="1"/>
    <row r="61677" customFormat="1"/>
    <row r="61678" customFormat="1"/>
    <row r="61679" customFormat="1"/>
    <row r="61680" customFormat="1"/>
    <row r="61681" customFormat="1"/>
    <row r="61682" customFormat="1"/>
    <row r="61683" customFormat="1"/>
    <row r="61684" customFormat="1"/>
    <row r="61685" customFormat="1"/>
    <row r="61686" customFormat="1"/>
    <row r="61687" customFormat="1"/>
    <row r="61688" customFormat="1"/>
    <row r="61689" customFormat="1"/>
    <row r="61690" customFormat="1"/>
    <row r="61691" customFormat="1"/>
    <row r="61692" customFormat="1"/>
    <row r="61693" customFormat="1"/>
    <row r="61694" customFormat="1"/>
    <row r="61695" customFormat="1"/>
    <row r="61696" customFormat="1"/>
    <row r="61697" customFormat="1"/>
    <row r="61698" customFormat="1"/>
    <row r="61699" customFormat="1"/>
    <row r="61700" customFormat="1"/>
    <row r="61701" customFormat="1"/>
    <row r="61702" customFormat="1"/>
    <row r="61703" customFormat="1"/>
    <row r="61704" customFormat="1"/>
    <row r="61705" customFormat="1"/>
    <row r="61706" customFormat="1"/>
    <row r="61707" customFormat="1"/>
    <row r="61708" customFormat="1"/>
    <row r="61709" customFormat="1"/>
    <row r="61710" customFormat="1"/>
    <row r="61711" customFormat="1"/>
    <row r="61712" customFormat="1"/>
    <row r="61713" customFormat="1"/>
    <row r="61714" customFormat="1"/>
    <row r="61715" customFormat="1"/>
    <row r="61716" customFormat="1"/>
    <row r="61717" customFormat="1"/>
    <row r="61718" customFormat="1"/>
    <row r="61719" customFormat="1"/>
    <row r="61720" customFormat="1"/>
    <row r="61721" customFormat="1"/>
    <row r="61722" customFormat="1"/>
    <row r="61723" customFormat="1"/>
    <row r="61724" customFormat="1"/>
    <row r="61725" customFormat="1"/>
    <row r="61726" customFormat="1"/>
    <row r="61727" customFormat="1"/>
    <row r="61728" customFormat="1"/>
    <row r="61729" customFormat="1"/>
    <row r="61730" customFormat="1"/>
    <row r="61731" customFormat="1"/>
    <row r="61732" customFormat="1"/>
    <row r="61733" customFormat="1"/>
    <row r="61734" customFormat="1"/>
    <row r="61735" customFormat="1"/>
    <row r="61736" customFormat="1"/>
    <row r="61737" customFormat="1"/>
    <row r="61738" customFormat="1"/>
    <row r="61739" customFormat="1"/>
    <row r="61740" customFormat="1"/>
    <row r="61741" customFormat="1"/>
    <row r="61742" customFormat="1"/>
    <row r="61743" customFormat="1"/>
    <row r="61744" customFormat="1"/>
    <row r="61745" customFormat="1"/>
    <row r="61746" customFormat="1"/>
    <row r="61747" customFormat="1"/>
    <row r="61748" customFormat="1"/>
    <row r="61749" customFormat="1"/>
    <row r="61750" customFormat="1"/>
    <row r="61751" customFormat="1"/>
    <row r="61752" customFormat="1"/>
    <row r="61753" customFormat="1"/>
    <row r="61754" customFormat="1"/>
    <row r="61755" customFormat="1"/>
    <row r="61756" customFormat="1"/>
    <row r="61757" customFormat="1"/>
    <row r="61758" customFormat="1"/>
    <row r="61759" customFormat="1"/>
    <row r="61760" customFormat="1"/>
    <row r="61761" customFormat="1"/>
    <row r="61762" customFormat="1"/>
    <row r="61763" customFormat="1"/>
    <row r="61764" customFormat="1"/>
    <row r="61765" customFormat="1"/>
    <row r="61766" customFormat="1"/>
    <row r="61767" customFormat="1"/>
    <row r="61768" customFormat="1"/>
    <row r="61769" customFormat="1"/>
    <row r="61770" customFormat="1"/>
    <row r="61771" customFormat="1"/>
    <row r="61772" customFormat="1"/>
    <row r="61773" customFormat="1"/>
    <row r="61774" customFormat="1"/>
    <row r="61775" customFormat="1"/>
    <row r="61776" customFormat="1"/>
    <row r="61777" customFormat="1"/>
    <row r="61778" customFormat="1"/>
    <row r="61779" customFormat="1"/>
    <row r="61780" customFormat="1"/>
    <row r="61781" customFormat="1"/>
    <row r="61782" customFormat="1"/>
    <row r="61783" customFormat="1"/>
    <row r="61784" customFormat="1"/>
    <row r="61785" customFormat="1"/>
    <row r="61786" customFormat="1"/>
    <row r="61787" customFormat="1"/>
    <row r="61788" customFormat="1"/>
    <row r="61789" customFormat="1"/>
    <row r="61790" customFormat="1"/>
    <row r="61791" customFormat="1"/>
    <row r="61792" customFormat="1"/>
    <row r="61793" customFormat="1"/>
    <row r="61794" customFormat="1"/>
    <row r="61795" customFormat="1"/>
    <row r="61796" customFormat="1"/>
    <row r="61797" customFormat="1"/>
    <row r="61798" customFormat="1"/>
    <row r="61799" customFormat="1"/>
    <row r="61800" customFormat="1"/>
    <row r="61801" customFormat="1"/>
    <row r="61802" customFormat="1"/>
    <row r="61803" customFormat="1"/>
    <row r="61804" customFormat="1"/>
    <row r="61805" customFormat="1"/>
    <row r="61806" customFormat="1"/>
    <row r="61807" customFormat="1"/>
    <row r="61808" customFormat="1"/>
    <row r="61809" customFormat="1"/>
    <row r="61810" customFormat="1"/>
    <row r="61811" customFormat="1"/>
    <row r="61812" customFormat="1"/>
    <row r="61813" customFormat="1"/>
    <row r="61814" customFormat="1"/>
    <row r="61815" customFormat="1"/>
    <row r="61816" customFormat="1"/>
    <row r="61817" customFormat="1"/>
    <row r="61818" customFormat="1"/>
    <row r="61819" customFormat="1"/>
    <row r="61820" customFormat="1"/>
    <row r="61821" customFormat="1"/>
    <row r="61822" customFormat="1"/>
    <row r="61823" customFormat="1"/>
    <row r="61824" customFormat="1"/>
    <row r="61825" customFormat="1"/>
    <row r="61826" customFormat="1"/>
    <row r="61827" customFormat="1"/>
    <row r="61828" customFormat="1"/>
    <row r="61829" customFormat="1"/>
    <row r="61830" customFormat="1"/>
    <row r="61831" customFormat="1"/>
    <row r="61832" customFormat="1"/>
    <row r="61833" customFormat="1"/>
    <row r="61834" customFormat="1"/>
    <row r="61835" customFormat="1"/>
    <row r="61836" customFormat="1"/>
    <row r="61837" customFormat="1"/>
    <row r="61838" customFormat="1"/>
    <row r="61839" customFormat="1"/>
    <row r="61840" customFormat="1"/>
    <row r="61841" customFormat="1"/>
    <row r="61842" customFormat="1"/>
    <row r="61843" customFormat="1"/>
    <row r="61844" customFormat="1"/>
    <row r="61845" customFormat="1"/>
    <row r="61846" customFormat="1"/>
    <row r="61847" customFormat="1"/>
    <row r="61848" customFormat="1"/>
    <row r="61849" customFormat="1"/>
    <row r="61850" customFormat="1"/>
    <row r="61851" customFormat="1"/>
    <row r="61852" customFormat="1"/>
    <row r="61853" customFormat="1"/>
    <row r="61854" customFormat="1"/>
    <row r="61855" customFormat="1"/>
    <row r="61856" customFormat="1"/>
    <row r="61857" customFormat="1"/>
    <row r="61858" customFormat="1"/>
    <row r="61859" customFormat="1"/>
    <row r="61860" customFormat="1"/>
    <row r="61861" customFormat="1"/>
    <row r="61862" customFormat="1"/>
    <row r="61863" customFormat="1"/>
    <row r="61864" customFormat="1"/>
    <row r="61865" customFormat="1"/>
    <row r="61866" customFormat="1"/>
    <row r="61867" customFormat="1"/>
    <row r="61868" customFormat="1"/>
    <row r="61869" customFormat="1"/>
    <row r="61870" customFormat="1"/>
    <row r="61871" customFormat="1"/>
    <row r="61872" customFormat="1"/>
    <row r="61873" customFormat="1"/>
    <row r="61874" customFormat="1"/>
    <row r="61875" customFormat="1"/>
    <row r="61876" customFormat="1"/>
    <row r="61877" customFormat="1"/>
    <row r="61878" customFormat="1"/>
    <row r="61879" customFormat="1"/>
    <row r="61880" customFormat="1"/>
    <row r="61881" customFormat="1"/>
    <row r="61882" customFormat="1"/>
    <row r="61883" customFormat="1"/>
    <row r="61884" customFormat="1"/>
    <row r="61885" customFormat="1"/>
    <row r="61886" customFormat="1"/>
    <row r="61887" customFormat="1"/>
    <row r="61888" customFormat="1"/>
    <row r="61889" customFormat="1"/>
    <row r="61890" customFormat="1"/>
    <row r="61891" customFormat="1"/>
    <row r="61892" customFormat="1"/>
    <row r="61893" customFormat="1"/>
    <row r="61894" customFormat="1"/>
    <row r="61895" customFormat="1"/>
    <row r="61896" customFormat="1"/>
    <row r="61897" customFormat="1"/>
    <row r="61898" customFormat="1"/>
    <row r="61899" customFormat="1"/>
    <row r="61900" customFormat="1"/>
    <row r="61901" customFormat="1"/>
    <row r="61902" customFormat="1"/>
    <row r="61903" customFormat="1"/>
    <row r="61904" customFormat="1"/>
    <row r="61905" customFormat="1"/>
    <row r="61906" customFormat="1"/>
    <row r="61907" customFormat="1"/>
    <row r="61908" customFormat="1"/>
    <row r="61909" customFormat="1"/>
    <row r="61910" customFormat="1"/>
    <row r="61911" customFormat="1"/>
    <row r="61912" customFormat="1"/>
    <row r="61913" customFormat="1"/>
    <row r="61914" customFormat="1"/>
    <row r="61915" customFormat="1"/>
    <row r="61916" customFormat="1"/>
    <row r="61917" customFormat="1"/>
    <row r="61918" customFormat="1"/>
    <row r="61919" customFormat="1"/>
    <row r="61920" customFormat="1"/>
    <row r="61921" customFormat="1"/>
    <row r="61922" customFormat="1"/>
    <row r="61923" customFormat="1"/>
    <row r="61924" customFormat="1"/>
    <row r="61925" customFormat="1"/>
    <row r="61926" customFormat="1"/>
    <row r="61927" customFormat="1"/>
    <row r="61928" customFormat="1"/>
    <row r="61929" customFormat="1"/>
    <row r="61930" customFormat="1"/>
    <row r="61931" customFormat="1"/>
    <row r="61932" customFormat="1"/>
    <row r="61933" customFormat="1"/>
    <row r="61934" customFormat="1"/>
    <row r="61935" customFormat="1"/>
    <row r="61936" customFormat="1"/>
    <row r="61937" customFormat="1"/>
    <row r="61938" customFormat="1"/>
    <row r="61939" customFormat="1"/>
    <row r="61940" customFormat="1"/>
    <row r="61941" customFormat="1"/>
    <row r="61942" customFormat="1"/>
    <row r="61943" customFormat="1"/>
    <row r="61944" customFormat="1"/>
    <row r="61945" customFormat="1"/>
    <row r="61946" customFormat="1"/>
    <row r="61947" customFormat="1"/>
    <row r="61948" customFormat="1"/>
    <row r="61949" customFormat="1"/>
    <row r="61950" customFormat="1"/>
    <row r="61951" customFormat="1"/>
    <row r="61952" customFormat="1"/>
    <row r="61953" customFormat="1"/>
    <row r="61954" customFormat="1"/>
    <row r="61955" customFormat="1"/>
    <row r="61956" customFormat="1"/>
    <row r="61957" customFormat="1"/>
    <row r="61958" customFormat="1"/>
    <row r="61959" customFormat="1"/>
    <row r="61960" customFormat="1"/>
    <row r="61961" customFormat="1"/>
    <row r="61962" customFormat="1"/>
    <row r="61963" customFormat="1"/>
    <row r="61964" customFormat="1"/>
    <row r="61965" customFormat="1"/>
    <row r="61966" customFormat="1"/>
    <row r="61967" customFormat="1"/>
    <row r="61968" customFormat="1"/>
    <row r="61969" customFormat="1"/>
    <row r="61970" customFormat="1"/>
    <row r="61971" customFormat="1"/>
    <row r="61972" customFormat="1"/>
    <row r="61973" customFormat="1"/>
    <row r="61974" customFormat="1"/>
    <row r="61975" customFormat="1"/>
    <row r="61976" customFormat="1"/>
    <row r="61977" customFormat="1"/>
    <row r="61978" customFormat="1"/>
    <row r="61979" customFormat="1"/>
    <row r="61980" customFormat="1"/>
    <row r="61981" customFormat="1"/>
    <row r="61982" customFormat="1"/>
    <row r="61983" customFormat="1"/>
    <row r="61984" customFormat="1"/>
    <row r="61985" customFormat="1"/>
    <row r="61986" customFormat="1"/>
    <row r="61987" customFormat="1"/>
    <row r="61988" customFormat="1"/>
    <row r="61989" customFormat="1"/>
    <row r="61990" customFormat="1"/>
    <row r="61991" customFormat="1"/>
    <row r="61992" customFormat="1"/>
    <row r="61993" customFormat="1"/>
    <row r="61994" customFormat="1"/>
    <row r="61995" customFormat="1"/>
    <row r="61996" customFormat="1"/>
    <row r="61997" customFormat="1"/>
    <row r="61998" customFormat="1"/>
    <row r="61999" customFormat="1"/>
    <row r="62000" customFormat="1"/>
    <row r="62001" customFormat="1"/>
    <row r="62002" customFormat="1"/>
    <row r="62003" customFormat="1"/>
    <row r="62004" customFormat="1"/>
    <row r="62005" customFormat="1"/>
    <row r="62006" customFormat="1"/>
    <row r="62007" customFormat="1"/>
    <row r="62008" customFormat="1"/>
    <row r="62009" customFormat="1"/>
    <row r="62010" customFormat="1"/>
    <row r="62011" customFormat="1"/>
    <row r="62012" customFormat="1"/>
    <row r="62013" customFormat="1"/>
    <row r="62014" customFormat="1"/>
    <row r="62015" customFormat="1"/>
    <row r="62016" customFormat="1"/>
    <row r="62017" customFormat="1"/>
    <row r="62018" customFormat="1"/>
    <row r="62019" customFormat="1"/>
    <row r="62020" customFormat="1"/>
    <row r="62021" customFormat="1"/>
    <row r="62022" customFormat="1"/>
    <row r="62023" customFormat="1"/>
    <row r="62024" customFormat="1"/>
    <row r="62025" customFormat="1"/>
    <row r="62026" customFormat="1"/>
    <row r="62027" customFormat="1"/>
    <row r="62028" customFormat="1"/>
    <row r="62029" customFormat="1"/>
    <row r="62030" customFormat="1"/>
    <row r="62031" customFormat="1"/>
    <row r="62032" customFormat="1"/>
    <row r="62033" customFormat="1"/>
    <row r="62034" customFormat="1"/>
    <row r="62035" customFormat="1"/>
    <row r="62036" customFormat="1"/>
    <row r="62037" customFormat="1"/>
    <row r="62038" customFormat="1"/>
    <row r="62039" customFormat="1"/>
    <row r="62040" customFormat="1"/>
    <row r="62041" customFormat="1"/>
    <row r="62042" customFormat="1"/>
    <row r="62043" customFormat="1"/>
    <row r="62044" customFormat="1"/>
    <row r="62045" customFormat="1"/>
    <row r="62046" customFormat="1"/>
    <row r="62047" customFormat="1"/>
    <row r="62048" customFormat="1"/>
    <row r="62049" customFormat="1"/>
    <row r="62050" customFormat="1"/>
    <row r="62051" customFormat="1"/>
    <row r="62052" customFormat="1"/>
    <row r="62053" customFormat="1"/>
    <row r="62054" customFormat="1"/>
    <row r="62055" customFormat="1"/>
    <row r="62056" customFormat="1"/>
    <row r="62057" customFormat="1"/>
    <row r="62058" customFormat="1"/>
    <row r="62059" customFormat="1"/>
    <row r="62060" customFormat="1"/>
    <row r="62061" customFormat="1"/>
    <row r="62062" customFormat="1"/>
    <row r="62063" customFormat="1"/>
    <row r="62064" customFormat="1"/>
    <row r="62065" customFormat="1"/>
    <row r="62066" customFormat="1"/>
    <row r="62067" customFormat="1"/>
    <row r="62068" customFormat="1"/>
    <row r="62069" customFormat="1"/>
    <row r="62070" customFormat="1"/>
    <row r="62071" customFormat="1"/>
    <row r="62072" customFormat="1"/>
    <row r="62073" customFormat="1"/>
    <row r="62074" customFormat="1"/>
    <row r="62075" customFormat="1"/>
    <row r="62076" customFormat="1"/>
    <row r="62077" customFormat="1"/>
    <row r="62078" customFormat="1"/>
    <row r="62079" customFormat="1"/>
    <row r="62080" customFormat="1"/>
    <row r="62081" customFormat="1"/>
    <row r="62082" customFormat="1"/>
    <row r="62083" customFormat="1"/>
    <row r="62084" customFormat="1"/>
    <row r="62085" customFormat="1"/>
    <row r="62086" customFormat="1"/>
    <row r="62087" customFormat="1"/>
    <row r="62088" customFormat="1"/>
    <row r="62089" customFormat="1"/>
    <row r="62090" customFormat="1"/>
    <row r="62091" customFormat="1"/>
    <row r="62092" customFormat="1"/>
    <row r="62093" customFormat="1"/>
    <row r="62094" customFormat="1"/>
    <row r="62095" customFormat="1"/>
    <row r="62096" customFormat="1"/>
    <row r="62097" customFormat="1"/>
    <row r="62098" customFormat="1"/>
    <row r="62099" customFormat="1"/>
    <row r="62100" customFormat="1"/>
    <row r="62101" customFormat="1"/>
    <row r="62102" customFormat="1"/>
    <row r="62103" customFormat="1"/>
    <row r="62104" customFormat="1"/>
    <row r="62105" customFormat="1"/>
    <row r="62106" customFormat="1"/>
    <row r="62107" customFormat="1"/>
    <row r="62108" customFormat="1"/>
    <row r="62109" customFormat="1"/>
    <row r="62110" customFormat="1"/>
    <row r="62111" customFormat="1"/>
    <row r="62112" customFormat="1"/>
    <row r="62113" customFormat="1"/>
    <row r="62114" customFormat="1"/>
    <row r="62115" customFormat="1"/>
    <row r="62116" customFormat="1"/>
    <row r="62117" customFormat="1"/>
    <row r="62118" customFormat="1"/>
    <row r="62119" customFormat="1"/>
    <row r="62120" customFormat="1"/>
    <row r="62121" customFormat="1"/>
    <row r="62122" customFormat="1"/>
    <row r="62123" customFormat="1"/>
    <row r="62124" customFormat="1"/>
    <row r="62125" customFormat="1"/>
    <row r="62126" customFormat="1"/>
    <row r="62127" customFormat="1"/>
    <row r="62128" customFormat="1"/>
    <row r="62129" customFormat="1"/>
    <row r="62130" customFormat="1"/>
    <row r="62131" customFormat="1"/>
    <row r="62132" customFormat="1"/>
    <row r="62133" customFormat="1"/>
    <row r="62134" customFormat="1"/>
    <row r="62135" customFormat="1"/>
    <row r="62136" customFormat="1"/>
    <row r="62137" customFormat="1"/>
    <row r="62138" customFormat="1"/>
    <row r="62139" customFormat="1"/>
    <row r="62140" customFormat="1"/>
    <row r="62141" customFormat="1"/>
    <row r="62142" customFormat="1"/>
    <row r="62143" customFormat="1"/>
    <row r="62144" customFormat="1"/>
    <row r="62145" customFormat="1"/>
    <row r="62146" customFormat="1"/>
    <row r="62147" customFormat="1"/>
    <row r="62148" customFormat="1"/>
    <row r="62149" customFormat="1"/>
    <row r="62150" customFormat="1"/>
    <row r="62151" customFormat="1"/>
    <row r="62152" customFormat="1"/>
    <row r="62153" customFormat="1"/>
    <row r="62154" customFormat="1"/>
    <row r="62155" customFormat="1"/>
    <row r="62156" customFormat="1"/>
    <row r="62157" customFormat="1"/>
    <row r="62158" customFormat="1"/>
    <row r="62159" customFormat="1"/>
    <row r="62160" customFormat="1"/>
    <row r="62161" customFormat="1"/>
    <row r="62162" customFormat="1"/>
    <row r="62163" customFormat="1"/>
    <row r="62164" customFormat="1"/>
    <row r="62165" customFormat="1"/>
    <row r="62166" customFormat="1"/>
    <row r="62167" customFormat="1"/>
    <row r="62168" customFormat="1"/>
    <row r="62169" customFormat="1"/>
    <row r="62170" customFormat="1"/>
    <row r="62171" customFormat="1"/>
    <row r="62172" customFormat="1"/>
    <row r="62173" customFormat="1"/>
    <row r="62174" customFormat="1"/>
    <row r="62175" customFormat="1"/>
    <row r="62176" customFormat="1"/>
    <row r="62177" customFormat="1"/>
    <row r="62178" customFormat="1"/>
    <row r="62179" customFormat="1"/>
    <row r="62180" customFormat="1"/>
    <row r="62181" customFormat="1"/>
    <row r="62182" customFormat="1"/>
    <row r="62183" customFormat="1"/>
    <row r="62184" customFormat="1"/>
    <row r="62185" customFormat="1"/>
    <row r="62186" customFormat="1"/>
    <row r="62187" customFormat="1"/>
    <row r="62188" customFormat="1"/>
    <row r="62189" customFormat="1"/>
    <row r="62190" customFormat="1"/>
    <row r="62191" customFormat="1"/>
    <row r="62192" customFormat="1"/>
    <row r="62193" customFormat="1"/>
    <row r="62194" customFormat="1"/>
    <row r="62195" customFormat="1"/>
    <row r="62196" customFormat="1"/>
    <row r="62197" customFormat="1"/>
    <row r="62198" customFormat="1"/>
    <row r="62199" customFormat="1"/>
    <row r="62200" customFormat="1"/>
    <row r="62201" customFormat="1"/>
    <row r="62202" customFormat="1"/>
    <row r="62203" customFormat="1"/>
    <row r="62204" customFormat="1"/>
    <row r="62205" customFormat="1"/>
    <row r="62206" customFormat="1"/>
    <row r="62207" customFormat="1"/>
    <row r="62208" customFormat="1"/>
    <row r="62209" customFormat="1"/>
    <row r="62210" customFormat="1"/>
    <row r="62211" customFormat="1"/>
    <row r="62212" customFormat="1"/>
    <row r="62213" customFormat="1"/>
    <row r="62214" customFormat="1"/>
    <row r="62215" customFormat="1"/>
    <row r="62216" customFormat="1"/>
    <row r="62217" customFormat="1"/>
    <row r="62218" customFormat="1"/>
    <row r="62219" customFormat="1"/>
    <row r="62220" customFormat="1"/>
    <row r="62221" customFormat="1"/>
    <row r="62222" customFormat="1"/>
    <row r="62223" customFormat="1"/>
    <row r="62224" customFormat="1"/>
    <row r="62225" customFormat="1"/>
    <row r="62226" customFormat="1"/>
    <row r="62227" customFormat="1"/>
    <row r="62228" customFormat="1"/>
    <row r="62229" customFormat="1"/>
    <row r="62230" customFormat="1"/>
    <row r="62231" customFormat="1"/>
    <row r="62232" customFormat="1"/>
    <row r="62233" customFormat="1"/>
    <row r="62234" customFormat="1"/>
    <row r="62235" customFormat="1"/>
    <row r="62236" customFormat="1"/>
    <row r="62237" customFormat="1"/>
    <row r="62238" customFormat="1"/>
    <row r="62239" customFormat="1"/>
    <row r="62240" customFormat="1"/>
    <row r="62241" customFormat="1"/>
    <row r="62242" customFormat="1"/>
    <row r="62243" customFormat="1"/>
    <row r="62244" customFormat="1"/>
    <row r="62245" customFormat="1"/>
    <row r="62246" customFormat="1"/>
    <row r="62247" customFormat="1"/>
    <row r="62248" customFormat="1"/>
    <row r="62249" customFormat="1"/>
    <row r="62250" customFormat="1"/>
    <row r="62251" customFormat="1"/>
    <row r="62252" customFormat="1"/>
    <row r="62253" customFormat="1"/>
    <row r="62254" customFormat="1"/>
    <row r="62255" customFormat="1"/>
    <row r="62256" customFormat="1"/>
    <row r="62257" customFormat="1"/>
    <row r="62258" customFormat="1"/>
    <row r="62259" customFormat="1"/>
    <row r="62260" customFormat="1"/>
    <row r="62261" customFormat="1"/>
    <row r="62262" customFormat="1"/>
    <row r="62263" customFormat="1"/>
    <row r="62264" customFormat="1"/>
    <row r="62265" customFormat="1"/>
    <row r="62266" customFormat="1"/>
    <row r="62267" customFormat="1"/>
    <row r="62268" customFormat="1"/>
    <row r="62269" customFormat="1"/>
    <row r="62270" customFormat="1"/>
    <row r="62271" customFormat="1"/>
    <row r="62272" customFormat="1"/>
    <row r="62273" customFormat="1"/>
    <row r="62274" customFormat="1"/>
    <row r="62275" customFormat="1"/>
    <row r="62276" customFormat="1"/>
    <row r="62277" customFormat="1"/>
    <row r="62278" customFormat="1"/>
    <row r="62279" customFormat="1"/>
    <row r="62280" customFormat="1"/>
    <row r="62281" customFormat="1"/>
    <row r="62282" customFormat="1"/>
    <row r="62283" customFormat="1"/>
    <row r="62284" customFormat="1"/>
    <row r="62285" customFormat="1"/>
    <row r="62286" customFormat="1"/>
    <row r="62287" customFormat="1"/>
    <row r="62288" customFormat="1"/>
    <row r="62289" customFormat="1"/>
    <row r="62290" customFormat="1"/>
    <row r="62291" customFormat="1"/>
    <row r="62292" customFormat="1"/>
    <row r="62293" customFormat="1"/>
    <row r="62294" customFormat="1"/>
    <row r="62295" customFormat="1"/>
    <row r="62296" customFormat="1"/>
    <row r="62297" customFormat="1"/>
    <row r="62298" customFormat="1"/>
    <row r="62299" customFormat="1"/>
    <row r="62300" customFormat="1"/>
    <row r="62301" customFormat="1"/>
    <row r="62302" customFormat="1"/>
    <row r="62303" customFormat="1"/>
    <row r="62304" customFormat="1"/>
    <row r="62305" customFormat="1"/>
    <row r="62306" customFormat="1"/>
    <row r="62307" customFormat="1"/>
    <row r="62308" customFormat="1"/>
    <row r="62309" customFormat="1"/>
    <row r="62310" customFormat="1"/>
    <row r="62311" customFormat="1"/>
    <row r="62312" customFormat="1"/>
    <row r="62313" customFormat="1"/>
    <row r="62314" customFormat="1"/>
    <row r="62315" customFormat="1"/>
    <row r="62316" customFormat="1"/>
    <row r="62317" customFormat="1"/>
    <row r="62318" customFormat="1"/>
    <row r="62319" customFormat="1"/>
    <row r="62320" customFormat="1"/>
    <row r="62321" customFormat="1"/>
    <row r="62322" customFormat="1"/>
    <row r="62323" customFormat="1"/>
    <row r="62324" customFormat="1"/>
    <row r="62325" customFormat="1"/>
    <row r="62326" customFormat="1"/>
    <row r="62327" customFormat="1"/>
    <row r="62328" customFormat="1"/>
    <row r="62329" customFormat="1"/>
    <row r="62330" customFormat="1"/>
    <row r="62331" customFormat="1"/>
    <row r="62332" customFormat="1"/>
    <row r="62333" customFormat="1"/>
    <row r="62334" customFormat="1"/>
    <row r="62335" customFormat="1"/>
    <row r="62336" customFormat="1"/>
    <row r="62337" customFormat="1"/>
    <row r="62338" customFormat="1"/>
    <row r="62339" customFormat="1"/>
    <row r="62340" customFormat="1"/>
    <row r="62341" customFormat="1"/>
    <row r="62342" customFormat="1"/>
    <row r="62343" customFormat="1"/>
    <row r="62344" customFormat="1"/>
    <row r="62345" customFormat="1"/>
    <row r="62346" customFormat="1"/>
    <row r="62347" customFormat="1"/>
    <row r="62348" customFormat="1"/>
    <row r="62349" customFormat="1"/>
    <row r="62350" customFormat="1"/>
    <row r="62351" customFormat="1"/>
    <row r="62352" customFormat="1"/>
    <row r="62353" customFormat="1"/>
    <row r="62354" customFormat="1"/>
    <row r="62355" customFormat="1"/>
    <row r="62356" customFormat="1"/>
    <row r="62357" customFormat="1"/>
    <row r="62358" customFormat="1"/>
    <row r="62359" customFormat="1"/>
    <row r="62360" customFormat="1"/>
    <row r="62361" customFormat="1"/>
    <row r="62362" customFormat="1"/>
    <row r="62363" customFormat="1"/>
    <row r="62364" customFormat="1"/>
    <row r="62365" customFormat="1"/>
    <row r="62366" customFormat="1"/>
    <row r="62367" customFormat="1"/>
    <row r="62368" customFormat="1"/>
    <row r="62369" customFormat="1"/>
    <row r="62370" customFormat="1"/>
    <row r="62371" customFormat="1"/>
    <row r="62372" customFormat="1"/>
    <row r="62373" customFormat="1"/>
    <row r="62374" customFormat="1"/>
    <row r="62375" customFormat="1"/>
    <row r="62376" customFormat="1"/>
    <row r="62377" customFormat="1"/>
    <row r="62378" customFormat="1"/>
    <row r="62379" customFormat="1"/>
    <row r="62380" customFormat="1"/>
    <row r="62381" customFormat="1"/>
    <row r="62382" customFormat="1"/>
    <row r="62383" customFormat="1"/>
    <row r="62384" customFormat="1"/>
    <row r="62385" customFormat="1"/>
    <row r="62386" customFormat="1"/>
    <row r="62387" customFormat="1"/>
    <row r="62388" customFormat="1"/>
    <row r="62389" customFormat="1"/>
    <row r="62390" customFormat="1"/>
    <row r="62391" customFormat="1"/>
    <row r="62392" customFormat="1"/>
    <row r="62393" customFormat="1"/>
    <row r="62394" customFormat="1"/>
    <row r="62395" customFormat="1"/>
    <row r="62396" customFormat="1"/>
    <row r="62397" customFormat="1"/>
    <row r="62398" customFormat="1"/>
    <row r="62399" customFormat="1"/>
    <row r="62400" customFormat="1"/>
    <row r="62401" customFormat="1"/>
    <row r="62402" customFormat="1"/>
    <row r="62403" customFormat="1"/>
    <row r="62404" customFormat="1"/>
    <row r="62405" customFormat="1"/>
    <row r="62406" customFormat="1"/>
    <row r="62407" customFormat="1"/>
    <row r="62408" customFormat="1"/>
    <row r="62409" customFormat="1"/>
    <row r="62410" customFormat="1"/>
    <row r="62411" customFormat="1"/>
    <row r="62412" customFormat="1"/>
    <row r="62413" customFormat="1"/>
    <row r="62414" customFormat="1"/>
    <row r="62415" customFormat="1"/>
    <row r="62416" customFormat="1"/>
    <row r="62417" customFormat="1"/>
    <row r="62418" customFormat="1"/>
    <row r="62419" customFormat="1"/>
    <row r="62420" customFormat="1"/>
    <row r="62421" customFormat="1"/>
    <row r="62422" customFormat="1"/>
    <row r="62423" customFormat="1"/>
    <row r="62424" customFormat="1"/>
    <row r="62425" customFormat="1"/>
    <row r="62426" customFormat="1"/>
    <row r="62427" customFormat="1"/>
    <row r="62428" customFormat="1"/>
    <row r="62429" customFormat="1"/>
    <row r="62430" customFormat="1"/>
    <row r="62431" customFormat="1"/>
    <row r="62432" customFormat="1"/>
    <row r="62433" customFormat="1"/>
    <row r="62434" customFormat="1"/>
    <row r="62435" customFormat="1"/>
    <row r="62436" customFormat="1"/>
    <row r="62437" customFormat="1"/>
    <row r="62438" customFormat="1"/>
    <row r="62439" customFormat="1"/>
    <row r="62440" customFormat="1"/>
    <row r="62441" customFormat="1"/>
    <row r="62442" customFormat="1"/>
    <row r="62443" customFormat="1"/>
    <row r="62444" customFormat="1"/>
    <row r="62445" customFormat="1"/>
    <row r="62446" customFormat="1"/>
    <row r="62447" customFormat="1"/>
    <row r="62448" customFormat="1"/>
    <row r="62449" customFormat="1"/>
    <row r="62450" customFormat="1"/>
    <row r="62451" customFormat="1"/>
    <row r="62452" customFormat="1"/>
    <row r="62453" customFormat="1"/>
    <row r="62454" customFormat="1"/>
    <row r="62455" customFormat="1"/>
    <row r="62456" customFormat="1"/>
    <row r="62457" customFormat="1"/>
    <row r="62458" customFormat="1"/>
    <row r="62459" customFormat="1"/>
    <row r="62460" customFormat="1"/>
    <row r="62461" customFormat="1"/>
    <row r="62462" customFormat="1"/>
    <row r="62463" customFormat="1"/>
    <row r="62464" customFormat="1"/>
    <row r="62465" customFormat="1"/>
    <row r="62466" customFormat="1"/>
    <row r="62467" customFormat="1"/>
    <row r="62468" customFormat="1"/>
    <row r="62469" customFormat="1"/>
    <row r="62470" customFormat="1"/>
    <row r="62471" customFormat="1"/>
    <row r="62472" customFormat="1"/>
    <row r="62473" customFormat="1"/>
    <row r="62474" customFormat="1"/>
    <row r="62475" customFormat="1"/>
    <row r="62476" customFormat="1"/>
    <row r="62477" customFormat="1"/>
    <row r="62478" customFormat="1"/>
    <row r="62479" customFormat="1"/>
    <row r="62480" customFormat="1"/>
    <row r="62481" customFormat="1"/>
    <row r="62482" customFormat="1"/>
    <row r="62483" customFormat="1"/>
    <row r="62484" customFormat="1"/>
    <row r="62485" customFormat="1"/>
    <row r="62486" customFormat="1"/>
    <row r="62487" customFormat="1"/>
    <row r="62488" customFormat="1"/>
    <row r="62489" customFormat="1"/>
    <row r="62490" customFormat="1"/>
    <row r="62491" customFormat="1"/>
    <row r="62492" customFormat="1"/>
    <row r="62493" customFormat="1"/>
    <row r="62494" customFormat="1"/>
    <row r="62495" customFormat="1"/>
    <row r="62496" customFormat="1"/>
    <row r="62497" customFormat="1"/>
    <row r="62498" customFormat="1"/>
    <row r="62499" customFormat="1"/>
    <row r="62500" customFormat="1"/>
    <row r="62501" customFormat="1"/>
    <row r="62502" customFormat="1"/>
    <row r="62503" customFormat="1"/>
    <row r="62504" customFormat="1"/>
    <row r="62505" customFormat="1"/>
    <row r="62506" customFormat="1"/>
    <row r="62507" customFormat="1"/>
    <row r="62508" customFormat="1"/>
    <row r="62509" customFormat="1"/>
    <row r="62510" customFormat="1"/>
    <row r="62511" customFormat="1"/>
    <row r="62512" customFormat="1"/>
    <row r="62513" customFormat="1"/>
    <row r="62514" customFormat="1"/>
    <row r="62515" customFormat="1"/>
    <row r="62516" customFormat="1"/>
    <row r="62517" customFormat="1"/>
    <row r="62518" customFormat="1"/>
    <row r="62519" customFormat="1"/>
    <row r="62520" customFormat="1"/>
    <row r="62521" customFormat="1"/>
    <row r="62522" customFormat="1"/>
    <row r="62523" customFormat="1"/>
    <row r="62524" customFormat="1"/>
    <row r="62525" customFormat="1"/>
    <row r="62526" customFormat="1"/>
    <row r="62527" customFormat="1"/>
    <row r="62528" customFormat="1"/>
    <row r="62529" customFormat="1"/>
    <row r="62530" customFormat="1"/>
    <row r="62531" customFormat="1"/>
    <row r="62532" customFormat="1"/>
    <row r="62533" customFormat="1"/>
    <row r="62534" customFormat="1"/>
    <row r="62535" customFormat="1"/>
    <row r="62536" customFormat="1"/>
    <row r="62537" customFormat="1"/>
    <row r="62538" customFormat="1"/>
    <row r="62539" customFormat="1"/>
    <row r="62540" customFormat="1"/>
    <row r="62541" customFormat="1"/>
    <row r="62542" customFormat="1"/>
    <row r="62543" customFormat="1"/>
    <row r="62544" customFormat="1"/>
    <row r="62545" customFormat="1"/>
    <row r="62546" customFormat="1"/>
    <row r="62547" customFormat="1"/>
    <row r="62548" customFormat="1"/>
    <row r="62549" customFormat="1"/>
    <row r="62550" customFormat="1"/>
    <row r="62551" customFormat="1"/>
    <row r="62552" customFormat="1"/>
    <row r="62553" customFormat="1"/>
    <row r="62554" customFormat="1"/>
    <row r="62555" customFormat="1"/>
    <row r="62556" customFormat="1"/>
    <row r="62557" customFormat="1"/>
    <row r="62558" customFormat="1"/>
    <row r="62559" customFormat="1"/>
    <row r="62560" customFormat="1"/>
    <row r="62561" customFormat="1"/>
    <row r="62562" customFormat="1"/>
    <row r="62563" customFormat="1"/>
    <row r="62564" customFormat="1"/>
    <row r="62565" customFormat="1"/>
    <row r="62566" customFormat="1"/>
    <row r="62567" customFormat="1"/>
    <row r="62568" customFormat="1"/>
    <row r="62569" customFormat="1"/>
    <row r="62570" customFormat="1"/>
    <row r="62571" customFormat="1"/>
    <row r="62572" customFormat="1"/>
    <row r="62573" customFormat="1"/>
    <row r="62574" customFormat="1"/>
    <row r="62575" customFormat="1"/>
    <row r="62576" customFormat="1"/>
    <row r="62577" customFormat="1"/>
    <row r="62578" customFormat="1"/>
    <row r="62579" customFormat="1"/>
    <row r="62580" customFormat="1"/>
    <row r="62581" customFormat="1"/>
    <row r="62582" customFormat="1"/>
    <row r="62583" customFormat="1"/>
    <row r="62584" customFormat="1"/>
    <row r="62585" customFormat="1"/>
    <row r="62586" customFormat="1"/>
    <row r="62587" customFormat="1"/>
    <row r="62588" customFormat="1"/>
    <row r="62589" customFormat="1"/>
    <row r="62590" customFormat="1"/>
    <row r="62591" customFormat="1"/>
    <row r="62592" customFormat="1"/>
    <row r="62593" customFormat="1"/>
    <row r="62594" customFormat="1"/>
    <row r="62595" customFormat="1"/>
    <row r="62596" customFormat="1"/>
    <row r="62597" customFormat="1"/>
    <row r="62598" customFormat="1"/>
    <row r="62599" customFormat="1"/>
    <row r="62600" customFormat="1"/>
    <row r="62601" customFormat="1"/>
    <row r="62602" customFormat="1"/>
    <row r="62603" customFormat="1"/>
    <row r="62604" customFormat="1"/>
    <row r="62605" customFormat="1"/>
    <row r="62606" customFormat="1"/>
    <row r="62607" customFormat="1"/>
    <row r="62608" customFormat="1"/>
    <row r="62609" customFormat="1"/>
    <row r="62610" customFormat="1"/>
    <row r="62611" customFormat="1"/>
    <row r="62612" customFormat="1"/>
    <row r="62613" customFormat="1"/>
    <row r="62614" customFormat="1"/>
    <row r="62615" customFormat="1"/>
    <row r="62616" customFormat="1"/>
    <row r="62617" customFormat="1"/>
    <row r="62618" customFormat="1"/>
    <row r="62619" customFormat="1"/>
    <row r="62620" customFormat="1"/>
    <row r="62621" customFormat="1"/>
    <row r="62622" customFormat="1"/>
    <row r="62623" customFormat="1"/>
    <row r="62624" customFormat="1"/>
    <row r="62625" customFormat="1"/>
    <row r="62626" customFormat="1"/>
    <row r="62627" customFormat="1"/>
    <row r="62628" customFormat="1"/>
    <row r="62629" customFormat="1"/>
    <row r="62630" customFormat="1"/>
    <row r="62631" customFormat="1"/>
    <row r="62632" customFormat="1"/>
    <row r="62633" customFormat="1"/>
    <row r="62634" customFormat="1"/>
    <row r="62635" customFormat="1"/>
    <row r="62636" customFormat="1"/>
    <row r="62637" customFormat="1"/>
    <row r="62638" customFormat="1"/>
    <row r="62639" customFormat="1"/>
    <row r="62640" customFormat="1"/>
    <row r="62641" customFormat="1"/>
    <row r="62642" customFormat="1"/>
    <row r="62643" customFormat="1"/>
    <row r="62644" customFormat="1"/>
    <row r="62645" customFormat="1"/>
    <row r="62646" customFormat="1"/>
    <row r="62647" customFormat="1"/>
    <row r="62648" customFormat="1"/>
    <row r="62649" customFormat="1"/>
    <row r="62650" customFormat="1"/>
    <row r="62651" customFormat="1"/>
    <row r="62652" customFormat="1"/>
    <row r="62653" customFormat="1"/>
    <row r="62654" customFormat="1"/>
    <row r="62655" customFormat="1"/>
    <row r="62656" customFormat="1"/>
    <row r="62657" customFormat="1"/>
    <row r="62658" customFormat="1"/>
    <row r="62659" customFormat="1"/>
    <row r="62660" customFormat="1"/>
    <row r="62661" customFormat="1"/>
    <row r="62662" customFormat="1"/>
    <row r="62663" customFormat="1"/>
    <row r="62664" customFormat="1"/>
    <row r="62665" customFormat="1"/>
    <row r="62666" customFormat="1"/>
    <row r="62667" customFormat="1"/>
    <row r="62668" customFormat="1"/>
    <row r="62669" customFormat="1"/>
    <row r="62670" customFormat="1"/>
    <row r="62671" customFormat="1"/>
    <row r="62672" customFormat="1"/>
    <row r="62673" customFormat="1"/>
    <row r="62674" customFormat="1"/>
    <row r="62675" customFormat="1"/>
    <row r="62676" customFormat="1"/>
    <row r="62677" customFormat="1"/>
    <row r="62678" customFormat="1"/>
    <row r="62679" customFormat="1"/>
    <row r="62680" customFormat="1"/>
    <row r="62681" customFormat="1"/>
    <row r="62682" customFormat="1"/>
    <row r="62683" customFormat="1"/>
    <row r="62684" customFormat="1"/>
    <row r="62685" customFormat="1"/>
    <row r="62686" customFormat="1"/>
    <row r="62687" customFormat="1"/>
    <row r="62688" customFormat="1"/>
    <row r="62689" customFormat="1"/>
    <row r="62690" customFormat="1"/>
    <row r="62691" customFormat="1"/>
    <row r="62692" customFormat="1"/>
    <row r="62693" customFormat="1"/>
    <row r="62694" customFormat="1"/>
    <row r="62695" customFormat="1"/>
    <row r="62696" customFormat="1"/>
    <row r="62697" customFormat="1"/>
    <row r="62698" customFormat="1"/>
    <row r="62699" customFormat="1"/>
    <row r="62700" customFormat="1"/>
    <row r="62701" customFormat="1"/>
    <row r="62702" customFormat="1"/>
    <row r="62703" customFormat="1"/>
    <row r="62704" customFormat="1"/>
    <row r="62705" customFormat="1"/>
    <row r="62706" customFormat="1"/>
    <row r="62707" customFormat="1"/>
    <row r="62708" customFormat="1"/>
    <row r="62709" customFormat="1"/>
    <row r="62710" customFormat="1"/>
    <row r="62711" customFormat="1"/>
    <row r="62712" customFormat="1"/>
    <row r="62713" customFormat="1"/>
    <row r="62714" customFormat="1"/>
    <row r="62715" customFormat="1"/>
    <row r="62716" customFormat="1"/>
    <row r="62717" customFormat="1"/>
    <row r="62718" customFormat="1"/>
    <row r="62719" customFormat="1"/>
    <row r="62720" customFormat="1"/>
    <row r="62721" customFormat="1"/>
    <row r="62722" customFormat="1"/>
    <row r="62723" customFormat="1"/>
    <row r="62724" customFormat="1"/>
    <row r="62725" customFormat="1"/>
    <row r="62726" customFormat="1"/>
    <row r="62727" customFormat="1"/>
    <row r="62728" customFormat="1"/>
    <row r="62729" customFormat="1"/>
    <row r="62730" customFormat="1"/>
    <row r="62731" customFormat="1"/>
    <row r="62732" customFormat="1"/>
    <row r="62733" customFormat="1"/>
    <row r="62734" customFormat="1"/>
    <row r="62735" customFormat="1"/>
    <row r="62736" customFormat="1"/>
    <row r="62737" customFormat="1"/>
    <row r="62738" customFormat="1"/>
    <row r="62739" customFormat="1"/>
    <row r="62740" customFormat="1"/>
    <row r="62741" customFormat="1"/>
    <row r="62742" customFormat="1"/>
    <row r="62743" customFormat="1"/>
    <row r="62744" customFormat="1"/>
    <row r="62745" customFormat="1"/>
    <row r="62746" customFormat="1"/>
    <row r="62747" customFormat="1"/>
    <row r="62748" customFormat="1"/>
    <row r="62749" customFormat="1"/>
    <row r="62750" customFormat="1"/>
    <row r="62751" customFormat="1"/>
    <row r="62752" customFormat="1"/>
    <row r="62753" customFormat="1"/>
    <row r="62754" customFormat="1"/>
    <row r="62755" customFormat="1"/>
    <row r="62756" customFormat="1"/>
    <row r="62757" customFormat="1"/>
    <row r="62758" customFormat="1"/>
    <row r="62759" customFormat="1"/>
    <row r="62760" customFormat="1"/>
    <row r="62761" customFormat="1"/>
    <row r="62762" customFormat="1"/>
    <row r="62763" customFormat="1"/>
    <row r="62764" customFormat="1"/>
    <row r="62765" customFormat="1"/>
    <row r="62766" customFormat="1"/>
    <row r="62767" customFormat="1"/>
    <row r="62768" customFormat="1"/>
    <row r="62769" customFormat="1"/>
    <row r="62770" customFormat="1"/>
    <row r="62771" customFormat="1"/>
    <row r="62772" customFormat="1"/>
    <row r="62773" customFormat="1"/>
    <row r="62774" customFormat="1"/>
    <row r="62775" customFormat="1"/>
    <row r="62776" customFormat="1"/>
    <row r="62777" customFormat="1"/>
    <row r="62778" customFormat="1"/>
    <row r="62779" customFormat="1"/>
    <row r="62780" customFormat="1"/>
    <row r="62781" customFormat="1"/>
    <row r="62782" customFormat="1"/>
    <row r="62783" customFormat="1"/>
    <row r="62784" customFormat="1"/>
    <row r="62785" customFormat="1"/>
    <row r="62786" customFormat="1"/>
    <row r="62787" customFormat="1"/>
    <row r="62788" customFormat="1"/>
    <row r="62789" customFormat="1"/>
    <row r="62790" customFormat="1"/>
    <row r="62791" customFormat="1"/>
    <row r="62792" customFormat="1"/>
    <row r="62793" customFormat="1"/>
    <row r="62794" customFormat="1"/>
    <row r="62795" customFormat="1"/>
    <row r="62796" customFormat="1"/>
    <row r="62797" customFormat="1"/>
    <row r="62798" customFormat="1"/>
    <row r="62799" customFormat="1"/>
    <row r="62800" customFormat="1"/>
    <row r="62801" customFormat="1"/>
    <row r="62802" customFormat="1"/>
    <row r="62803" customFormat="1"/>
    <row r="62804" customFormat="1"/>
    <row r="62805" customFormat="1"/>
    <row r="62806" customFormat="1"/>
    <row r="62807" customFormat="1"/>
    <row r="62808" customFormat="1"/>
    <row r="62809" customFormat="1"/>
    <row r="62810" customFormat="1"/>
    <row r="62811" customFormat="1"/>
    <row r="62812" customFormat="1"/>
    <row r="62813" customFormat="1"/>
    <row r="62814" customFormat="1"/>
    <row r="62815" customFormat="1"/>
    <row r="62816" customFormat="1"/>
    <row r="62817" customFormat="1"/>
    <row r="62818" customFormat="1"/>
    <row r="62819" customFormat="1"/>
    <row r="62820" customFormat="1"/>
    <row r="62821" customFormat="1"/>
    <row r="62822" customFormat="1"/>
    <row r="62823" customFormat="1"/>
    <row r="62824" customFormat="1"/>
    <row r="62825" customFormat="1"/>
    <row r="62826" customFormat="1"/>
    <row r="62827" customFormat="1"/>
    <row r="62828" customFormat="1"/>
    <row r="62829" customFormat="1"/>
    <row r="62830" customFormat="1"/>
    <row r="62831" customFormat="1"/>
    <row r="62832" customFormat="1"/>
    <row r="62833" customFormat="1"/>
    <row r="62834" customFormat="1"/>
    <row r="62835" customFormat="1"/>
    <row r="62836" customFormat="1"/>
    <row r="62837" customFormat="1"/>
    <row r="62838" customFormat="1"/>
    <row r="62839" customFormat="1"/>
    <row r="62840" customFormat="1"/>
    <row r="62841" customFormat="1"/>
    <row r="62842" customFormat="1"/>
    <row r="62843" customFormat="1"/>
    <row r="62844" customFormat="1"/>
    <row r="62845" customFormat="1"/>
    <row r="62846" customFormat="1"/>
    <row r="62847" customFormat="1"/>
    <row r="62848" customFormat="1"/>
    <row r="62849" customFormat="1"/>
    <row r="62850" customFormat="1"/>
    <row r="62851" customFormat="1"/>
    <row r="62852" customFormat="1"/>
    <row r="62853" customFormat="1"/>
    <row r="62854" customFormat="1"/>
    <row r="62855" customFormat="1"/>
    <row r="62856" customFormat="1"/>
    <row r="62857" customFormat="1"/>
    <row r="62858" customFormat="1"/>
    <row r="62859" customFormat="1"/>
    <row r="62860" customFormat="1"/>
    <row r="62861" customFormat="1"/>
    <row r="62862" customFormat="1"/>
    <row r="62863" customFormat="1"/>
    <row r="62864" customFormat="1"/>
    <row r="62865" customFormat="1"/>
    <row r="62866" customFormat="1"/>
    <row r="62867" customFormat="1"/>
    <row r="62868" customFormat="1"/>
    <row r="62869" customFormat="1"/>
    <row r="62870" customFormat="1"/>
    <row r="62871" customFormat="1"/>
    <row r="62872" customFormat="1"/>
    <row r="62873" customFormat="1"/>
    <row r="62874" customFormat="1"/>
    <row r="62875" customFormat="1"/>
    <row r="62876" customFormat="1"/>
    <row r="62877" customFormat="1"/>
    <row r="62878" customFormat="1"/>
    <row r="62879" customFormat="1"/>
    <row r="62880" customFormat="1"/>
    <row r="62881" customFormat="1"/>
    <row r="62882" customFormat="1"/>
    <row r="62883" customFormat="1"/>
    <row r="62884" customFormat="1"/>
    <row r="62885" customFormat="1"/>
    <row r="62886" customFormat="1"/>
    <row r="62887" customFormat="1"/>
    <row r="62888" customFormat="1"/>
    <row r="62889" customFormat="1"/>
    <row r="62890" customFormat="1"/>
    <row r="62891" customFormat="1"/>
    <row r="62892" customFormat="1"/>
    <row r="62893" customFormat="1"/>
    <row r="62894" customFormat="1"/>
    <row r="62895" customFormat="1"/>
    <row r="62896" customFormat="1"/>
    <row r="62897" customFormat="1"/>
    <row r="62898" customFormat="1"/>
    <row r="62899" customFormat="1"/>
    <row r="62900" customFormat="1"/>
    <row r="62901" customFormat="1"/>
    <row r="62902" customFormat="1"/>
    <row r="62903" customFormat="1"/>
    <row r="62904" customFormat="1"/>
    <row r="62905" customFormat="1"/>
    <row r="62906" customFormat="1"/>
    <row r="62907" customFormat="1"/>
    <row r="62908" customFormat="1"/>
    <row r="62909" customFormat="1"/>
    <row r="62910" customFormat="1"/>
    <row r="62911" customFormat="1"/>
    <row r="62912" customFormat="1"/>
    <row r="62913" customFormat="1"/>
    <row r="62914" customFormat="1"/>
    <row r="62915" customFormat="1"/>
    <row r="62916" customFormat="1"/>
    <row r="62917" customFormat="1"/>
    <row r="62918" customFormat="1"/>
    <row r="62919" customFormat="1"/>
    <row r="62920" customFormat="1"/>
    <row r="62921" customFormat="1"/>
    <row r="62922" customFormat="1"/>
    <row r="62923" customFormat="1"/>
    <row r="62924" customFormat="1"/>
    <row r="62925" customFormat="1"/>
    <row r="62926" customFormat="1"/>
    <row r="62927" customFormat="1"/>
    <row r="62928" customFormat="1"/>
    <row r="62929" customFormat="1"/>
    <row r="62930" customFormat="1"/>
    <row r="62931" customFormat="1"/>
    <row r="62932" customFormat="1"/>
    <row r="62933" customFormat="1"/>
    <row r="62934" customFormat="1"/>
    <row r="62935" customFormat="1"/>
    <row r="62936" customFormat="1"/>
    <row r="62937" customFormat="1"/>
    <row r="62938" customFormat="1"/>
    <row r="62939" customFormat="1"/>
    <row r="62940" customFormat="1"/>
    <row r="62941" customFormat="1"/>
    <row r="62942" customFormat="1"/>
    <row r="62943" customFormat="1"/>
    <row r="62944" customFormat="1"/>
    <row r="62945" customFormat="1"/>
    <row r="62946" customFormat="1"/>
    <row r="62947" customFormat="1"/>
    <row r="62948" customFormat="1"/>
    <row r="62949" customFormat="1"/>
    <row r="62950" customFormat="1"/>
    <row r="62951" customFormat="1"/>
    <row r="62952" customFormat="1"/>
    <row r="62953" customFormat="1"/>
    <row r="62954" customFormat="1"/>
    <row r="62955" customFormat="1"/>
    <row r="62956" customFormat="1"/>
    <row r="62957" customFormat="1"/>
    <row r="62958" customFormat="1"/>
    <row r="62959" customFormat="1"/>
    <row r="62960" customFormat="1"/>
    <row r="62961" customFormat="1"/>
    <row r="62962" customFormat="1"/>
    <row r="62963" customFormat="1"/>
    <row r="62964" customFormat="1"/>
    <row r="62965" customFormat="1"/>
    <row r="62966" customFormat="1"/>
    <row r="62967" customFormat="1"/>
    <row r="62968" customFormat="1"/>
    <row r="62969" customFormat="1"/>
    <row r="62970" customFormat="1"/>
    <row r="62971" customFormat="1"/>
    <row r="62972" customFormat="1"/>
    <row r="62973" customFormat="1"/>
    <row r="62974" customFormat="1"/>
    <row r="62975" customFormat="1"/>
    <row r="62976" customFormat="1"/>
    <row r="62977" customFormat="1"/>
    <row r="62978" customFormat="1"/>
    <row r="62979" customFormat="1"/>
    <row r="62980" customFormat="1"/>
    <row r="62981" customFormat="1"/>
    <row r="62982" customFormat="1"/>
    <row r="62983" customFormat="1"/>
    <row r="62984" customFormat="1"/>
    <row r="62985" customFormat="1"/>
    <row r="62986" customFormat="1"/>
    <row r="62987" customFormat="1"/>
    <row r="62988" customFormat="1"/>
    <row r="62989" customFormat="1"/>
    <row r="62990" customFormat="1"/>
    <row r="62991" customFormat="1"/>
    <row r="62992" customFormat="1"/>
    <row r="62993" customFormat="1"/>
    <row r="62994" customFormat="1"/>
    <row r="62995" customFormat="1"/>
    <row r="62996" customFormat="1"/>
    <row r="62997" customFormat="1"/>
    <row r="62998" customFormat="1"/>
    <row r="62999" customFormat="1"/>
    <row r="63000" customFormat="1"/>
    <row r="63001" customFormat="1"/>
    <row r="63002" customFormat="1"/>
    <row r="63003" customFormat="1"/>
    <row r="63004" customFormat="1"/>
    <row r="63005" customFormat="1"/>
    <row r="63006" customFormat="1"/>
    <row r="63007" customFormat="1"/>
    <row r="63008" customFormat="1"/>
    <row r="63009" customFormat="1"/>
    <row r="63010" customFormat="1"/>
    <row r="63011" customFormat="1"/>
    <row r="63012" customFormat="1"/>
    <row r="63013" customFormat="1"/>
    <row r="63014" customFormat="1"/>
    <row r="63015" customFormat="1"/>
    <row r="63016" customFormat="1"/>
    <row r="63017" customFormat="1"/>
    <row r="63018" customFormat="1"/>
    <row r="63019" customFormat="1"/>
    <row r="63020" customFormat="1"/>
    <row r="63021" customFormat="1"/>
    <row r="63022" customFormat="1"/>
    <row r="63023" customFormat="1"/>
    <row r="63024" customFormat="1"/>
    <row r="63025" customFormat="1"/>
    <row r="63026" customFormat="1"/>
    <row r="63027" customFormat="1"/>
    <row r="63028" customFormat="1"/>
    <row r="63029" customFormat="1"/>
    <row r="63030" customFormat="1"/>
    <row r="63031" customFormat="1"/>
    <row r="63032" customFormat="1"/>
    <row r="63033" customFormat="1"/>
    <row r="63034" customFormat="1"/>
    <row r="63035" customFormat="1"/>
    <row r="63036" customFormat="1"/>
    <row r="63037" customFormat="1"/>
    <row r="63038" customFormat="1"/>
    <row r="63039" customFormat="1"/>
    <row r="63040" customFormat="1"/>
    <row r="63041" customFormat="1"/>
    <row r="63042" customFormat="1"/>
    <row r="63043" customFormat="1"/>
    <row r="63044" customFormat="1"/>
    <row r="63045" customFormat="1"/>
    <row r="63046" customFormat="1"/>
    <row r="63047" customFormat="1"/>
    <row r="63048" customFormat="1"/>
    <row r="63049" customFormat="1"/>
    <row r="63050" customFormat="1"/>
    <row r="63051" customFormat="1"/>
    <row r="63052" customFormat="1"/>
    <row r="63053" customFormat="1"/>
    <row r="63054" customFormat="1"/>
    <row r="63055" customFormat="1"/>
    <row r="63056" customFormat="1"/>
    <row r="63057" customFormat="1"/>
    <row r="63058" customFormat="1"/>
    <row r="63059" customFormat="1"/>
    <row r="63060" customFormat="1"/>
    <row r="63061" customFormat="1"/>
    <row r="63062" customFormat="1"/>
    <row r="63063" customFormat="1"/>
    <row r="63064" customFormat="1"/>
    <row r="63065" customFormat="1"/>
    <row r="63066" customFormat="1"/>
    <row r="63067" customFormat="1"/>
    <row r="63068" customFormat="1"/>
    <row r="63069" customFormat="1"/>
    <row r="63070" customFormat="1"/>
    <row r="63071" customFormat="1"/>
    <row r="63072" customFormat="1"/>
    <row r="63073" customFormat="1"/>
    <row r="63074" customFormat="1"/>
    <row r="63075" customFormat="1"/>
    <row r="63076" customFormat="1"/>
    <row r="63077" customFormat="1"/>
    <row r="63078" customFormat="1"/>
    <row r="63079" customFormat="1"/>
    <row r="63080" customFormat="1"/>
    <row r="63081" customFormat="1"/>
    <row r="63082" customFormat="1"/>
    <row r="63083" customFormat="1"/>
    <row r="63084" customFormat="1"/>
    <row r="63085" customFormat="1"/>
    <row r="63086" customFormat="1"/>
    <row r="63087" customFormat="1"/>
    <row r="63088" customFormat="1"/>
    <row r="63089" customFormat="1"/>
    <row r="63090" customFormat="1"/>
    <row r="63091" customFormat="1"/>
    <row r="63092" customFormat="1"/>
    <row r="63093" customFormat="1"/>
    <row r="63094" customFormat="1"/>
    <row r="63095" customFormat="1"/>
    <row r="63096" customFormat="1"/>
    <row r="63097" customFormat="1"/>
    <row r="63098" customFormat="1"/>
    <row r="63099" customFormat="1"/>
    <row r="63100" customFormat="1"/>
    <row r="63101" customFormat="1"/>
    <row r="63102" customFormat="1"/>
    <row r="63103" customFormat="1"/>
    <row r="63104" customFormat="1"/>
    <row r="63105" customFormat="1"/>
    <row r="63106" customFormat="1"/>
    <row r="63107" customFormat="1"/>
    <row r="63108" customFormat="1"/>
    <row r="63109" customFormat="1"/>
    <row r="63110" customFormat="1"/>
    <row r="63111" customFormat="1"/>
    <row r="63112" customFormat="1"/>
    <row r="63113" customFormat="1"/>
    <row r="63114" customFormat="1"/>
    <row r="63115" customFormat="1"/>
    <row r="63116" customFormat="1"/>
    <row r="63117" customFormat="1"/>
    <row r="63118" customFormat="1"/>
    <row r="63119" customFormat="1"/>
    <row r="63120" customFormat="1"/>
    <row r="63121" customFormat="1"/>
    <row r="63122" customFormat="1"/>
    <row r="63123" customFormat="1"/>
    <row r="63124" customFormat="1"/>
    <row r="63125" customFormat="1"/>
    <row r="63126" customFormat="1"/>
    <row r="63127" customFormat="1"/>
    <row r="63128" customFormat="1"/>
    <row r="63129" customFormat="1"/>
    <row r="63130" customFormat="1"/>
    <row r="63131" customFormat="1"/>
    <row r="63132" customFormat="1"/>
    <row r="63133" customFormat="1"/>
    <row r="63134" customFormat="1"/>
    <row r="63135" customFormat="1"/>
    <row r="63136" customFormat="1"/>
    <row r="63137" customFormat="1"/>
    <row r="63138" customFormat="1"/>
    <row r="63139" customFormat="1"/>
    <row r="63140" customFormat="1"/>
    <row r="63141" customFormat="1"/>
    <row r="63142" customFormat="1"/>
    <row r="63143" customFormat="1"/>
    <row r="63144" customFormat="1"/>
    <row r="63145" customFormat="1"/>
    <row r="63146" customFormat="1"/>
    <row r="63147" customFormat="1"/>
    <row r="63148" customFormat="1"/>
    <row r="63149" customFormat="1"/>
    <row r="63150" customFormat="1"/>
    <row r="63151" customFormat="1"/>
    <row r="63152" customFormat="1"/>
    <row r="63153" customFormat="1"/>
    <row r="63154" customFormat="1"/>
    <row r="63155" customFormat="1"/>
    <row r="63156" customFormat="1"/>
    <row r="63157" customFormat="1"/>
    <row r="63158" customFormat="1"/>
    <row r="63159" customFormat="1"/>
    <row r="63160" customFormat="1"/>
    <row r="63161" customFormat="1"/>
    <row r="63162" customFormat="1"/>
    <row r="63163" customFormat="1"/>
    <row r="63164" customFormat="1"/>
    <row r="63165" customFormat="1"/>
    <row r="63166" customFormat="1"/>
    <row r="63167" customFormat="1"/>
    <row r="63168" customFormat="1"/>
    <row r="63169" customFormat="1"/>
    <row r="63170" customFormat="1"/>
    <row r="63171" customFormat="1"/>
    <row r="63172" customFormat="1"/>
    <row r="63173" customFormat="1"/>
    <row r="63174" customFormat="1"/>
    <row r="63175" customFormat="1"/>
    <row r="63176" customFormat="1"/>
    <row r="63177" customFormat="1"/>
    <row r="63178" customFormat="1"/>
    <row r="63179" customFormat="1"/>
    <row r="63180" customFormat="1"/>
    <row r="63181" customFormat="1"/>
    <row r="63182" customFormat="1"/>
    <row r="63183" customFormat="1"/>
    <row r="63184" customFormat="1"/>
    <row r="63185" customFormat="1"/>
    <row r="63186" customFormat="1"/>
    <row r="63187" customFormat="1"/>
    <row r="63188" customFormat="1"/>
    <row r="63189" customFormat="1"/>
    <row r="63190" customFormat="1"/>
    <row r="63191" customFormat="1"/>
    <row r="63192" customFormat="1"/>
    <row r="63193" customFormat="1"/>
    <row r="63194" customFormat="1"/>
    <row r="63195" customFormat="1"/>
    <row r="63196" customFormat="1"/>
    <row r="63197" customFormat="1"/>
    <row r="63198" customFormat="1"/>
    <row r="63199" customFormat="1"/>
    <row r="63200" customFormat="1"/>
    <row r="63201" customFormat="1"/>
    <row r="63202" customFormat="1"/>
    <row r="63203" customFormat="1"/>
    <row r="63204" customFormat="1"/>
    <row r="63205" customFormat="1"/>
    <row r="63206" customFormat="1"/>
    <row r="63207" customFormat="1"/>
    <row r="63208" customFormat="1"/>
    <row r="63209" customFormat="1"/>
    <row r="63210" customFormat="1"/>
    <row r="63211" customFormat="1"/>
    <row r="63212" customFormat="1"/>
    <row r="63213" customFormat="1"/>
    <row r="63214" customFormat="1"/>
    <row r="63215" customFormat="1"/>
    <row r="63216" customFormat="1"/>
    <row r="63217" customFormat="1"/>
    <row r="63218" customFormat="1"/>
    <row r="63219" customFormat="1"/>
    <row r="63220" customFormat="1"/>
    <row r="63221" customFormat="1"/>
    <row r="63222" customFormat="1"/>
    <row r="63223" customFormat="1"/>
    <row r="63224" customFormat="1"/>
    <row r="63225" customFormat="1"/>
    <row r="63226" customFormat="1"/>
    <row r="63227" customFormat="1"/>
    <row r="63228" customFormat="1"/>
    <row r="63229" customFormat="1"/>
    <row r="63230" customFormat="1"/>
    <row r="63231" customFormat="1"/>
    <row r="63232" customFormat="1"/>
    <row r="63233" customFormat="1"/>
    <row r="63234" customFormat="1"/>
    <row r="63235" customFormat="1"/>
    <row r="63236" customFormat="1"/>
    <row r="63237" customFormat="1"/>
    <row r="63238" customFormat="1"/>
    <row r="63239" customFormat="1"/>
    <row r="63240" customFormat="1"/>
    <row r="63241" customFormat="1"/>
    <row r="63242" customFormat="1"/>
    <row r="63243" customFormat="1"/>
    <row r="63244" customFormat="1"/>
    <row r="63245" customFormat="1"/>
    <row r="63246" customFormat="1"/>
    <row r="63247" customFormat="1"/>
    <row r="63248" customFormat="1"/>
    <row r="63249" customFormat="1"/>
    <row r="63250" customFormat="1"/>
    <row r="63251" customFormat="1"/>
    <row r="63252" customFormat="1"/>
    <row r="63253" customFormat="1"/>
    <row r="63254" customFormat="1"/>
    <row r="63255" customFormat="1"/>
    <row r="63256" customFormat="1"/>
    <row r="63257" customFormat="1"/>
    <row r="63258" customFormat="1"/>
    <row r="63259" customFormat="1"/>
    <row r="63260" customFormat="1"/>
    <row r="63261" customFormat="1"/>
    <row r="63262" customFormat="1"/>
    <row r="63263" customFormat="1"/>
    <row r="63264" customFormat="1"/>
    <row r="63265" customFormat="1"/>
    <row r="63266" customFormat="1"/>
    <row r="63267" customFormat="1"/>
    <row r="63268" customFormat="1"/>
    <row r="63269" customFormat="1"/>
    <row r="63270" customFormat="1"/>
    <row r="63271" customFormat="1"/>
    <row r="63272" customFormat="1"/>
    <row r="63273" customFormat="1"/>
    <row r="63274" customFormat="1"/>
    <row r="63275" customFormat="1"/>
    <row r="63276" customFormat="1"/>
    <row r="63277" customFormat="1"/>
    <row r="63278" customFormat="1"/>
    <row r="63279" customFormat="1"/>
    <row r="63280" customFormat="1"/>
    <row r="63281" customFormat="1"/>
    <row r="63282" customFormat="1"/>
    <row r="63283" customFormat="1"/>
    <row r="63284" customFormat="1"/>
    <row r="63285" customFormat="1"/>
    <row r="63286" customFormat="1"/>
    <row r="63287" customFormat="1"/>
    <row r="63288" customFormat="1"/>
    <row r="63289" customFormat="1"/>
    <row r="63290" customFormat="1"/>
    <row r="63291" customFormat="1"/>
    <row r="63292" customFormat="1"/>
    <row r="63293" customFormat="1"/>
    <row r="63294" customFormat="1"/>
    <row r="63295" customFormat="1"/>
    <row r="63296" customFormat="1"/>
    <row r="63297" customFormat="1"/>
    <row r="63298" customFormat="1"/>
    <row r="63299" customFormat="1"/>
    <row r="63300" customFormat="1"/>
    <row r="63301" customFormat="1"/>
    <row r="63302" customFormat="1"/>
    <row r="63303" customFormat="1"/>
    <row r="63304" customFormat="1"/>
    <row r="63305" customFormat="1"/>
    <row r="63306" customFormat="1"/>
    <row r="63307" customFormat="1"/>
    <row r="63308" customFormat="1"/>
    <row r="63309" customFormat="1"/>
    <row r="63310" customFormat="1"/>
    <row r="63311" customFormat="1"/>
    <row r="63312" customFormat="1"/>
    <row r="63313" customFormat="1"/>
    <row r="63314" customFormat="1"/>
    <row r="63315" customFormat="1"/>
    <row r="63316" customFormat="1"/>
    <row r="63317" customFormat="1"/>
    <row r="63318" customFormat="1"/>
    <row r="63319" customFormat="1"/>
    <row r="63320" customFormat="1"/>
    <row r="63321" customFormat="1"/>
    <row r="63322" customFormat="1"/>
    <row r="63323" customFormat="1"/>
    <row r="63324" customFormat="1"/>
    <row r="63325" customFormat="1"/>
    <row r="63326" customFormat="1"/>
    <row r="63327" customFormat="1"/>
    <row r="63328" customFormat="1"/>
    <row r="63329" customFormat="1"/>
    <row r="63330" customFormat="1"/>
    <row r="63331" customFormat="1"/>
    <row r="63332" customFormat="1"/>
    <row r="63333" customFormat="1"/>
    <row r="63334" customFormat="1"/>
    <row r="63335" customFormat="1"/>
    <row r="63336" customFormat="1"/>
    <row r="63337" customFormat="1"/>
    <row r="63338" customFormat="1"/>
    <row r="63339" customFormat="1"/>
    <row r="63340" customFormat="1"/>
    <row r="63341" customFormat="1"/>
    <row r="63342" customFormat="1"/>
    <row r="63343" customFormat="1"/>
    <row r="63344" customFormat="1"/>
    <row r="63345" customFormat="1"/>
    <row r="63346" customFormat="1"/>
    <row r="63347" customFormat="1"/>
    <row r="63348" customFormat="1"/>
    <row r="63349" customFormat="1"/>
    <row r="63350" customFormat="1"/>
    <row r="63351" customFormat="1"/>
    <row r="63352" customFormat="1"/>
    <row r="63353" customFormat="1"/>
    <row r="63354" customFormat="1"/>
    <row r="63355" customFormat="1"/>
    <row r="63356" customFormat="1"/>
    <row r="63357" customFormat="1"/>
    <row r="63358" customFormat="1"/>
    <row r="63359" customFormat="1"/>
    <row r="63360" customFormat="1"/>
    <row r="63361" customFormat="1"/>
    <row r="63362" customFormat="1"/>
    <row r="63363" customFormat="1"/>
    <row r="63364" customFormat="1"/>
    <row r="63365" customFormat="1"/>
    <row r="63366" customFormat="1"/>
    <row r="63367" customFormat="1"/>
    <row r="63368" customFormat="1"/>
    <row r="63369" customFormat="1"/>
    <row r="63370" customFormat="1"/>
    <row r="63371" customFormat="1"/>
    <row r="63372" customFormat="1"/>
    <row r="63373" customFormat="1"/>
    <row r="63374" customFormat="1"/>
    <row r="63375" customFormat="1"/>
    <row r="63376" customFormat="1"/>
    <row r="63377" customFormat="1"/>
    <row r="63378" customFormat="1"/>
    <row r="63379" customFormat="1"/>
    <row r="63380" customFormat="1"/>
    <row r="63381" customFormat="1"/>
    <row r="63382" customFormat="1"/>
    <row r="63383" customFormat="1"/>
    <row r="63384" customFormat="1"/>
    <row r="63385" customFormat="1"/>
    <row r="63386" customFormat="1"/>
    <row r="63387" customFormat="1"/>
    <row r="63388" customFormat="1"/>
    <row r="63389" customFormat="1"/>
    <row r="63390" customFormat="1"/>
    <row r="63391" customFormat="1"/>
    <row r="63392" customFormat="1"/>
    <row r="63393" customFormat="1"/>
    <row r="63394" customFormat="1"/>
    <row r="63395" customFormat="1"/>
    <row r="63396" customFormat="1"/>
    <row r="63397" customFormat="1"/>
    <row r="63398" customFormat="1"/>
    <row r="63399" customFormat="1"/>
    <row r="63400" customFormat="1"/>
    <row r="63401" customFormat="1"/>
    <row r="63402" customFormat="1"/>
    <row r="63403" customFormat="1"/>
    <row r="63404" customFormat="1"/>
    <row r="63405" customFormat="1"/>
    <row r="63406" customFormat="1"/>
    <row r="63407" customFormat="1"/>
    <row r="63408" customFormat="1"/>
    <row r="63409" customFormat="1"/>
    <row r="63410" customFormat="1"/>
    <row r="63411" customFormat="1"/>
    <row r="63412" customFormat="1"/>
    <row r="63413" customFormat="1"/>
    <row r="63414" customFormat="1"/>
    <row r="63415" customFormat="1"/>
    <row r="63416" customFormat="1"/>
    <row r="63417" customFormat="1"/>
    <row r="63418" customFormat="1"/>
    <row r="63419" customFormat="1"/>
    <row r="63420" customFormat="1"/>
    <row r="63421" customFormat="1"/>
    <row r="63422" customFormat="1"/>
    <row r="63423" customFormat="1"/>
    <row r="63424" customFormat="1"/>
    <row r="63425" customFormat="1"/>
    <row r="63426" customFormat="1"/>
    <row r="63427" customFormat="1"/>
    <row r="63428" customFormat="1"/>
    <row r="63429" customFormat="1"/>
    <row r="63430" customFormat="1"/>
    <row r="63431" customFormat="1"/>
    <row r="63432" customFormat="1"/>
    <row r="63433" customFormat="1"/>
    <row r="63434" customFormat="1"/>
    <row r="63435" customFormat="1"/>
    <row r="63436" customFormat="1"/>
    <row r="63437" customFormat="1"/>
    <row r="63438" customFormat="1"/>
    <row r="63439" customFormat="1"/>
    <row r="63440" customFormat="1"/>
    <row r="63441" customFormat="1"/>
    <row r="63442" customFormat="1"/>
    <row r="63443" customFormat="1"/>
    <row r="63444" customFormat="1"/>
    <row r="63445" customFormat="1"/>
    <row r="63446" customFormat="1"/>
    <row r="63447" customFormat="1"/>
    <row r="63448" customFormat="1"/>
    <row r="63449" customFormat="1"/>
    <row r="63450" customFormat="1"/>
    <row r="63451" customFormat="1"/>
    <row r="63452" customFormat="1"/>
    <row r="63453" customFormat="1"/>
    <row r="63454" customFormat="1"/>
    <row r="63455" customFormat="1"/>
    <row r="63456" customFormat="1"/>
    <row r="63457" customFormat="1"/>
    <row r="63458" customFormat="1"/>
    <row r="63459" customFormat="1"/>
    <row r="63460" customFormat="1"/>
    <row r="63461" customFormat="1"/>
    <row r="63462" customFormat="1"/>
    <row r="63463" customFormat="1"/>
    <row r="63464" customFormat="1"/>
    <row r="63465" customFormat="1"/>
    <row r="63466" customFormat="1"/>
    <row r="63467" customFormat="1"/>
    <row r="63468" customFormat="1"/>
    <row r="63469" customFormat="1"/>
    <row r="63470" customFormat="1"/>
    <row r="63471" customFormat="1"/>
    <row r="63472" customFormat="1"/>
    <row r="63473" customFormat="1"/>
    <row r="63474" customFormat="1"/>
    <row r="63475" customFormat="1"/>
    <row r="63476" customFormat="1"/>
    <row r="63477" customFormat="1"/>
    <row r="63478" customFormat="1"/>
    <row r="63479" customFormat="1"/>
    <row r="63480" customFormat="1"/>
    <row r="63481" customFormat="1"/>
    <row r="63482" customFormat="1"/>
    <row r="63483" customFormat="1"/>
    <row r="63484" customFormat="1"/>
    <row r="63485" customFormat="1"/>
    <row r="63486" customFormat="1"/>
    <row r="63487" customFormat="1"/>
    <row r="63488" customFormat="1"/>
    <row r="63489" customFormat="1"/>
    <row r="63490" customFormat="1"/>
    <row r="63491" customFormat="1"/>
    <row r="63492" customFormat="1"/>
    <row r="63493" customFormat="1"/>
    <row r="63494" customFormat="1"/>
    <row r="63495" customFormat="1"/>
    <row r="63496" customFormat="1"/>
    <row r="63497" customFormat="1"/>
    <row r="63498" customFormat="1"/>
    <row r="63499" customFormat="1"/>
    <row r="63500" customFormat="1"/>
    <row r="63501" customFormat="1"/>
    <row r="63502" customFormat="1"/>
    <row r="63503" customFormat="1"/>
    <row r="63504" customFormat="1"/>
    <row r="63505" customFormat="1"/>
    <row r="63506" customFormat="1"/>
    <row r="63507" customFormat="1"/>
    <row r="63508" customFormat="1"/>
    <row r="63509" customFormat="1"/>
    <row r="63510" customFormat="1"/>
    <row r="63511" customFormat="1"/>
    <row r="63512" customFormat="1"/>
    <row r="63513" customFormat="1"/>
    <row r="63514" customFormat="1"/>
    <row r="63515" customFormat="1"/>
    <row r="63516" customFormat="1"/>
    <row r="63517" customFormat="1"/>
    <row r="63518" customFormat="1"/>
    <row r="63519" customFormat="1"/>
    <row r="63520" customFormat="1"/>
    <row r="63521" customFormat="1"/>
    <row r="63522" customFormat="1"/>
    <row r="63523" customFormat="1"/>
    <row r="63524" customFormat="1"/>
    <row r="63525" customFormat="1"/>
    <row r="63526" customFormat="1"/>
    <row r="63527" customFormat="1"/>
    <row r="63528" customFormat="1"/>
    <row r="63529" customFormat="1"/>
    <row r="63530" customFormat="1"/>
    <row r="63531" customFormat="1"/>
    <row r="63532" customFormat="1"/>
    <row r="63533" customFormat="1"/>
    <row r="63534" customFormat="1"/>
    <row r="63535" customFormat="1"/>
    <row r="63536" customFormat="1"/>
    <row r="63537" customFormat="1"/>
    <row r="63538" customFormat="1"/>
    <row r="63539" customFormat="1"/>
    <row r="63540" customFormat="1"/>
    <row r="63541" customFormat="1"/>
    <row r="63542" customFormat="1"/>
    <row r="63543" customFormat="1"/>
    <row r="63544" customFormat="1"/>
    <row r="63545" customFormat="1"/>
    <row r="63546" customFormat="1"/>
    <row r="63547" customFormat="1"/>
    <row r="63548" customFormat="1"/>
    <row r="63549" customFormat="1"/>
    <row r="63550" customFormat="1"/>
    <row r="63551" customFormat="1"/>
    <row r="63552" customFormat="1"/>
    <row r="63553" customFormat="1"/>
    <row r="63554" customFormat="1"/>
    <row r="63555" customFormat="1"/>
    <row r="63556" customFormat="1"/>
    <row r="63557" customFormat="1"/>
    <row r="63558" customFormat="1"/>
    <row r="63559" customFormat="1"/>
    <row r="63560" customFormat="1"/>
    <row r="63561" customFormat="1"/>
    <row r="63562" customFormat="1"/>
    <row r="63563" customFormat="1"/>
    <row r="63564" customFormat="1"/>
    <row r="63565" customFormat="1"/>
    <row r="63566" customFormat="1"/>
    <row r="63567" customFormat="1"/>
    <row r="63568" customFormat="1"/>
    <row r="63569" customFormat="1"/>
    <row r="63570" customFormat="1"/>
    <row r="63571" customFormat="1"/>
    <row r="63572" customFormat="1"/>
    <row r="63573" customFormat="1"/>
    <row r="63574" customFormat="1"/>
    <row r="63575" customFormat="1"/>
    <row r="63576" customFormat="1"/>
    <row r="63577" customFormat="1"/>
    <row r="63578" customFormat="1"/>
    <row r="63579" customFormat="1"/>
    <row r="63580" customFormat="1"/>
    <row r="63581" customFormat="1"/>
    <row r="63582" customFormat="1"/>
    <row r="63583" customFormat="1"/>
    <row r="63584" customFormat="1"/>
    <row r="63585" customFormat="1"/>
    <row r="63586" customFormat="1"/>
    <row r="63587" customFormat="1"/>
    <row r="63588" customFormat="1"/>
    <row r="63589" customFormat="1"/>
    <row r="63590" customFormat="1"/>
    <row r="63591" customFormat="1"/>
    <row r="63592" customFormat="1"/>
    <row r="63593" customFormat="1"/>
    <row r="63594" customFormat="1"/>
    <row r="63595" customFormat="1"/>
    <row r="63596" customFormat="1"/>
    <row r="63597" customFormat="1"/>
    <row r="63598" customFormat="1"/>
    <row r="63599" customFormat="1"/>
    <row r="63600" customFormat="1"/>
    <row r="63601" customFormat="1"/>
    <row r="63602" customFormat="1"/>
    <row r="63603" customFormat="1"/>
    <row r="63604" customFormat="1"/>
    <row r="63605" customFormat="1"/>
    <row r="63606" customFormat="1"/>
    <row r="63607" customFormat="1"/>
    <row r="63608" customFormat="1"/>
    <row r="63609" customFormat="1"/>
    <row r="63610" customFormat="1"/>
    <row r="63611" customFormat="1"/>
    <row r="63612" customFormat="1"/>
    <row r="63613" customFormat="1"/>
    <row r="63614" customFormat="1"/>
    <row r="63615" customFormat="1"/>
    <row r="63616" customFormat="1"/>
    <row r="63617" customFormat="1"/>
    <row r="63618" customFormat="1"/>
    <row r="63619" customFormat="1"/>
    <row r="63620" customFormat="1"/>
    <row r="63621" customFormat="1"/>
    <row r="63622" customFormat="1"/>
    <row r="63623" customFormat="1"/>
    <row r="63624" customFormat="1"/>
    <row r="63625" customFormat="1"/>
    <row r="63626" customFormat="1"/>
    <row r="63627" customFormat="1"/>
    <row r="63628" customFormat="1"/>
    <row r="63629" customFormat="1"/>
    <row r="63630" customFormat="1"/>
    <row r="63631" customFormat="1"/>
    <row r="63632" customFormat="1"/>
    <row r="63633" customFormat="1"/>
    <row r="63634" customFormat="1"/>
    <row r="63635" customFormat="1"/>
    <row r="63636" customFormat="1"/>
    <row r="63637" customFormat="1"/>
    <row r="63638" customFormat="1"/>
    <row r="63639" customFormat="1"/>
    <row r="63640" customFormat="1"/>
    <row r="63641" customFormat="1"/>
    <row r="63642" customFormat="1"/>
    <row r="63643" customFormat="1"/>
    <row r="63644" customFormat="1"/>
    <row r="63645" customFormat="1"/>
    <row r="63646" customFormat="1"/>
    <row r="63647" customFormat="1"/>
    <row r="63648" customFormat="1"/>
    <row r="63649" customFormat="1"/>
    <row r="63650" customFormat="1"/>
    <row r="63651" customFormat="1"/>
    <row r="63652" customFormat="1"/>
    <row r="63653" customFormat="1"/>
    <row r="63654" customFormat="1"/>
    <row r="63655" customFormat="1"/>
    <row r="63656" customFormat="1"/>
    <row r="63657" customFormat="1"/>
    <row r="63658" customFormat="1"/>
    <row r="63659" customFormat="1"/>
    <row r="63660" customFormat="1"/>
    <row r="63661" customFormat="1"/>
    <row r="63662" customFormat="1"/>
    <row r="63663" customFormat="1"/>
    <row r="63664" customFormat="1"/>
    <row r="63665" customFormat="1"/>
    <row r="63666" customFormat="1"/>
    <row r="63667" customFormat="1"/>
    <row r="63668" customFormat="1"/>
    <row r="63669" customFormat="1"/>
    <row r="63670" customFormat="1"/>
    <row r="63671" customFormat="1"/>
    <row r="63672" customFormat="1"/>
    <row r="63673" customFormat="1"/>
    <row r="63674" customFormat="1"/>
    <row r="63675" customFormat="1"/>
    <row r="63676" customFormat="1"/>
    <row r="63677" customFormat="1"/>
    <row r="63678" customFormat="1"/>
    <row r="63679" customFormat="1"/>
    <row r="63680" customFormat="1"/>
    <row r="63681" customFormat="1"/>
    <row r="63682" customFormat="1"/>
    <row r="63683" customFormat="1"/>
    <row r="63684" customFormat="1"/>
    <row r="63685" customFormat="1"/>
    <row r="63686" customFormat="1"/>
    <row r="63687" customFormat="1"/>
    <row r="63688" customFormat="1"/>
    <row r="63689" customFormat="1"/>
    <row r="63690" customFormat="1"/>
    <row r="63691" customFormat="1"/>
    <row r="63692" customFormat="1"/>
    <row r="63693" customFormat="1"/>
    <row r="63694" customFormat="1"/>
    <row r="63695" customFormat="1"/>
    <row r="63696" customFormat="1"/>
    <row r="63697" customFormat="1"/>
    <row r="63698" customFormat="1"/>
    <row r="63699" customFormat="1"/>
    <row r="63700" customFormat="1"/>
    <row r="63701" customFormat="1"/>
    <row r="63702" customFormat="1"/>
    <row r="63703" customFormat="1"/>
    <row r="63704" customFormat="1"/>
    <row r="63705" customFormat="1"/>
    <row r="63706" customFormat="1"/>
    <row r="63707" customFormat="1"/>
    <row r="63708" customFormat="1"/>
    <row r="63709" customFormat="1"/>
    <row r="63710" customFormat="1"/>
    <row r="63711" customFormat="1"/>
    <row r="63712" customFormat="1"/>
    <row r="63713" customFormat="1"/>
    <row r="63714" customFormat="1"/>
    <row r="63715" customFormat="1"/>
    <row r="63716" customFormat="1"/>
    <row r="63717" customFormat="1"/>
    <row r="63718" customFormat="1"/>
    <row r="63719" customFormat="1"/>
    <row r="63720" customFormat="1"/>
    <row r="63721" customFormat="1"/>
    <row r="63722" customFormat="1"/>
    <row r="63723" customFormat="1"/>
    <row r="63724" customFormat="1"/>
    <row r="63725" customFormat="1"/>
    <row r="63726" customFormat="1"/>
    <row r="63727" customFormat="1"/>
    <row r="63728" customFormat="1"/>
    <row r="63729" customFormat="1"/>
    <row r="63730" customFormat="1"/>
    <row r="63731" customFormat="1"/>
    <row r="63732" customFormat="1"/>
    <row r="63733" customFormat="1"/>
    <row r="63734" customFormat="1"/>
    <row r="63735" customFormat="1"/>
    <row r="63736" customFormat="1"/>
    <row r="63737" customFormat="1"/>
    <row r="63738" customFormat="1"/>
    <row r="63739" customFormat="1"/>
    <row r="63740" customFormat="1"/>
    <row r="63741" customFormat="1"/>
    <row r="63742" customFormat="1"/>
    <row r="63743" customFormat="1"/>
    <row r="63744" customFormat="1"/>
    <row r="63745" customFormat="1"/>
    <row r="63746" customFormat="1"/>
    <row r="63747" customFormat="1"/>
    <row r="63748" customFormat="1"/>
    <row r="63749" customFormat="1"/>
    <row r="63750" customFormat="1"/>
    <row r="63751" customFormat="1"/>
    <row r="63752" customFormat="1"/>
    <row r="63753" customFormat="1"/>
    <row r="63754" customFormat="1"/>
    <row r="63755" customFormat="1"/>
    <row r="63756" customFormat="1"/>
    <row r="63757" customFormat="1"/>
    <row r="63758" customFormat="1"/>
    <row r="63759" customFormat="1"/>
    <row r="63760" customFormat="1"/>
    <row r="63761" customFormat="1"/>
    <row r="63762" customFormat="1"/>
    <row r="63763" customFormat="1"/>
    <row r="63764" customFormat="1"/>
    <row r="63765" customFormat="1"/>
    <row r="63766" customFormat="1"/>
    <row r="63767" customFormat="1"/>
    <row r="63768" customFormat="1"/>
    <row r="63769" customFormat="1"/>
    <row r="63770" customFormat="1"/>
    <row r="63771" customFormat="1"/>
    <row r="63772" customFormat="1"/>
    <row r="63773" customFormat="1"/>
    <row r="63774" customFormat="1"/>
    <row r="63775" customFormat="1"/>
    <row r="63776" customFormat="1"/>
    <row r="63777" customFormat="1"/>
    <row r="63778" customFormat="1"/>
    <row r="63779" customFormat="1"/>
    <row r="63780" customFormat="1"/>
    <row r="63781" customFormat="1"/>
    <row r="63782" customFormat="1"/>
    <row r="63783" customFormat="1"/>
    <row r="63784" customFormat="1"/>
    <row r="63785" customFormat="1"/>
    <row r="63786" customFormat="1"/>
    <row r="63787" customFormat="1"/>
    <row r="63788" customFormat="1"/>
    <row r="63789" customFormat="1"/>
    <row r="63790" customFormat="1"/>
    <row r="63791" customFormat="1"/>
    <row r="63792" customFormat="1"/>
    <row r="63793" customFormat="1"/>
    <row r="63794" customFormat="1"/>
    <row r="63795" customFormat="1"/>
    <row r="63796" customFormat="1"/>
    <row r="63797" customFormat="1"/>
    <row r="63798" customFormat="1"/>
    <row r="63799" customFormat="1"/>
    <row r="63800" customFormat="1"/>
    <row r="63801" customFormat="1"/>
    <row r="63802" customFormat="1"/>
    <row r="63803" customFormat="1"/>
    <row r="63804" customFormat="1"/>
    <row r="63805" customFormat="1"/>
    <row r="63806" customFormat="1"/>
    <row r="63807" customFormat="1"/>
    <row r="63808" customFormat="1"/>
    <row r="63809" customFormat="1"/>
    <row r="63810" customFormat="1"/>
    <row r="63811" customFormat="1"/>
    <row r="63812" customFormat="1"/>
    <row r="63813" customFormat="1"/>
    <row r="63814" customFormat="1"/>
    <row r="63815" customFormat="1"/>
    <row r="63816" customFormat="1"/>
    <row r="63817" customFormat="1"/>
    <row r="63818" customFormat="1"/>
    <row r="63819" customFormat="1"/>
    <row r="63820" customFormat="1"/>
    <row r="63821" customFormat="1"/>
    <row r="63822" customFormat="1"/>
    <row r="63823" customFormat="1"/>
    <row r="63824" customFormat="1"/>
    <row r="63825" customFormat="1"/>
    <row r="63826" customFormat="1"/>
    <row r="63827" customFormat="1"/>
    <row r="63828" customFormat="1"/>
    <row r="63829" customFormat="1"/>
    <row r="63830" customFormat="1"/>
    <row r="63831" customFormat="1"/>
    <row r="63832" customFormat="1"/>
    <row r="63833" customFormat="1"/>
    <row r="63834" customFormat="1"/>
    <row r="63835" customFormat="1"/>
    <row r="63836" customFormat="1"/>
    <row r="63837" customFormat="1"/>
    <row r="63838" customFormat="1"/>
    <row r="63839" customFormat="1"/>
    <row r="63840" customFormat="1"/>
    <row r="63841" customFormat="1"/>
    <row r="63842" customFormat="1"/>
    <row r="63843" customFormat="1"/>
    <row r="63844" customFormat="1"/>
    <row r="63845" customFormat="1"/>
    <row r="63846" customFormat="1"/>
    <row r="63847" customFormat="1"/>
    <row r="63848" customFormat="1"/>
    <row r="63849" customFormat="1"/>
    <row r="63850" customFormat="1"/>
    <row r="63851" customFormat="1"/>
    <row r="63852" customFormat="1"/>
    <row r="63853" customFormat="1"/>
    <row r="63854" customFormat="1"/>
    <row r="63855" customFormat="1"/>
    <row r="63856" customFormat="1"/>
    <row r="63857" customFormat="1"/>
    <row r="63858" customFormat="1"/>
    <row r="63859" customFormat="1"/>
    <row r="63860" customFormat="1"/>
    <row r="63861" customFormat="1"/>
    <row r="63862" customFormat="1"/>
    <row r="63863" customFormat="1"/>
    <row r="63864" customFormat="1"/>
    <row r="63865" customFormat="1"/>
    <row r="63866" customFormat="1"/>
    <row r="63867" customFormat="1"/>
    <row r="63868" customFormat="1"/>
    <row r="63869" customFormat="1"/>
    <row r="63870" customFormat="1"/>
    <row r="63871" customFormat="1"/>
    <row r="63872" customFormat="1"/>
    <row r="63873" customFormat="1"/>
    <row r="63874" customFormat="1"/>
    <row r="63875" customFormat="1"/>
    <row r="63876" customFormat="1"/>
    <row r="63877" customFormat="1"/>
    <row r="63878" customFormat="1"/>
    <row r="63879" customFormat="1"/>
    <row r="63880" customFormat="1"/>
    <row r="63881" customFormat="1"/>
    <row r="63882" customFormat="1"/>
    <row r="63883" customFormat="1"/>
    <row r="63884" customFormat="1"/>
    <row r="63885" customFormat="1"/>
    <row r="63886" customFormat="1"/>
    <row r="63887" customFormat="1"/>
    <row r="63888" customFormat="1"/>
    <row r="63889" customFormat="1"/>
    <row r="63890" customFormat="1"/>
    <row r="63891" customFormat="1"/>
    <row r="63892" customFormat="1"/>
    <row r="63893" customFormat="1"/>
    <row r="63894" customFormat="1"/>
    <row r="63895" customFormat="1"/>
    <row r="63896" customFormat="1"/>
    <row r="63897" customFormat="1"/>
    <row r="63898" customFormat="1"/>
    <row r="63899" customFormat="1"/>
    <row r="63900" customFormat="1"/>
    <row r="63901" customFormat="1"/>
    <row r="63902" customFormat="1"/>
    <row r="63903" customFormat="1"/>
    <row r="63904" customFormat="1"/>
    <row r="63905" customFormat="1"/>
    <row r="63906" customFormat="1"/>
    <row r="63907" customFormat="1"/>
    <row r="63908" customFormat="1"/>
    <row r="63909" customFormat="1"/>
    <row r="63910" customFormat="1"/>
    <row r="63911" customFormat="1"/>
    <row r="63912" customFormat="1"/>
    <row r="63913" customFormat="1"/>
    <row r="63914" customFormat="1"/>
    <row r="63915" customFormat="1"/>
    <row r="63916" customFormat="1"/>
    <row r="63917" customFormat="1"/>
    <row r="63918" customFormat="1"/>
    <row r="63919" customFormat="1"/>
    <row r="63920" customFormat="1"/>
    <row r="63921" customFormat="1"/>
    <row r="63922" customFormat="1"/>
    <row r="63923" customFormat="1"/>
    <row r="63924" customFormat="1"/>
    <row r="63925" customFormat="1"/>
    <row r="63926" customFormat="1"/>
    <row r="63927" customFormat="1"/>
    <row r="63928" customFormat="1"/>
    <row r="63929" customFormat="1"/>
    <row r="63930" customFormat="1"/>
    <row r="63931" customFormat="1"/>
    <row r="63932" customFormat="1"/>
    <row r="63933" customFormat="1"/>
    <row r="63934" customFormat="1"/>
    <row r="63935" customFormat="1"/>
    <row r="63936" customFormat="1"/>
    <row r="63937" customFormat="1"/>
    <row r="63938" customFormat="1"/>
    <row r="63939" customFormat="1"/>
    <row r="63940" customFormat="1"/>
    <row r="63941" customFormat="1"/>
    <row r="63942" customFormat="1"/>
    <row r="63943" customFormat="1"/>
    <row r="63944" customFormat="1"/>
    <row r="63945" customFormat="1"/>
    <row r="63946" customFormat="1"/>
    <row r="63947" customFormat="1"/>
    <row r="63948" customFormat="1"/>
    <row r="63949" customFormat="1"/>
    <row r="63950" customFormat="1"/>
    <row r="63951" customFormat="1"/>
    <row r="63952" customFormat="1"/>
    <row r="63953" customFormat="1"/>
    <row r="63954" customFormat="1"/>
    <row r="63955" customFormat="1"/>
    <row r="63956" customFormat="1"/>
    <row r="63957" customFormat="1"/>
    <row r="63958" customFormat="1"/>
    <row r="63959" customFormat="1"/>
    <row r="63960" customFormat="1"/>
    <row r="63961" customFormat="1"/>
    <row r="63962" customFormat="1"/>
    <row r="63963" customFormat="1"/>
    <row r="63964" customFormat="1"/>
    <row r="63965" customFormat="1"/>
    <row r="63966" customFormat="1"/>
    <row r="63967" customFormat="1"/>
    <row r="63968" customFormat="1"/>
    <row r="63969" customFormat="1"/>
    <row r="63970" customFormat="1"/>
    <row r="63971" customFormat="1"/>
    <row r="63972" customFormat="1"/>
    <row r="63973" customFormat="1"/>
    <row r="63974" customFormat="1"/>
    <row r="63975" customFormat="1"/>
    <row r="63976" customFormat="1"/>
    <row r="63977" customFormat="1"/>
    <row r="63978" customFormat="1"/>
    <row r="63979" customFormat="1"/>
    <row r="63980" customFormat="1"/>
    <row r="63981" customFormat="1"/>
    <row r="63982" customFormat="1"/>
    <row r="63983" customFormat="1"/>
    <row r="63984" customFormat="1"/>
    <row r="63985" customFormat="1"/>
    <row r="63986" customFormat="1"/>
    <row r="63987" customFormat="1"/>
    <row r="63988" customFormat="1"/>
    <row r="63989" customFormat="1"/>
    <row r="63990" customFormat="1"/>
    <row r="63991" customFormat="1"/>
    <row r="63992" customFormat="1"/>
    <row r="63993" customFormat="1"/>
    <row r="63994" customFormat="1"/>
    <row r="63995" customFormat="1"/>
    <row r="63996" customFormat="1"/>
    <row r="63997" customFormat="1"/>
    <row r="63998" customFormat="1"/>
    <row r="63999" customFormat="1"/>
    <row r="64000" customFormat="1"/>
    <row r="64001" customFormat="1"/>
    <row r="64002" customFormat="1"/>
    <row r="64003" customFormat="1"/>
    <row r="64004" customFormat="1"/>
    <row r="64005" customFormat="1"/>
    <row r="64006" customFormat="1"/>
    <row r="64007" customFormat="1"/>
    <row r="64008" customFormat="1"/>
    <row r="64009" customFormat="1"/>
    <row r="64010" customFormat="1"/>
    <row r="64011" customFormat="1"/>
    <row r="64012" customFormat="1"/>
    <row r="64013" customFormat="1"/>
    <row r="64014" customFormat="1"/>
    <row r="64015" customFormat="1"/>
    <row r="64016" customFormat="1"/>
    <row r="64017" customFormat="1"/>
    <row r="64018" customFormat="1"/>
    <row r="64019" customFormat="1"/>
    <row r="64020" customFormat="1"/>
    <row r="64021" customFormat="1"/>
    <row r="64022" customFormat="1"/>
    <row r="64023" customFormat="1"/>
    <row r="64024" customFormat="1"/>
    <row r="64025" customFormat="1"/>
    <row r="64026" customFormat="1"/>
    <row r="64027" customFormat="1"/>
    <row r="64028" customFormat="1"/>
    <row r="64029" customFormat="1"/>
    <row r="64030" customFormat="1"/>
    <row r="64031" customFormat="1"/>
    <row r="64032" customFormat="1"/>
    <row r="64033" customFormat="1"/>
    <row r="64034" customFormat="1"/>
    <row r="64035" customFormat="1"/>
    <row r="64036" customFormat="1"/>
    <row r="64037" customFormat="1"/>
    <row r="64038" customFormat="1"/>
    <row r="64039" customFormat="1"/>
    <row r="64040" customFormat="1"/>
    <row r="64041" customFormat="1"/>
    <row r="64042" customFormat="1"/>
    <row r="64043" customFormat="1"/>
    <row r="64044" customFormat="1"/>
    <row r="64045" customFormat="1"/>
    <row r="64046" customFormat="1"/>
    <row r="64047" customFormat="1"/>
    <row r="64048" customFormat="1"/>
    <row r="64049" customFormat="1"/>
    <row r="64050" customFormat="1"/>
    <row r="64051" customFormat="1"/>
    <row r="64052" customFormat="1"/>
    <row r="64053" customFormat="1"/>
    <row r="64054" customFormat="1"/>
    <row r="64055" customFormat="1"/>
    <row r="64056" customFormat="1"/>
    <row r="64057" customFormat="1"/>
    <row r="64058" customFormat="1"/>
    <row r="64059" customFormat="1"/>
    <row r="64060" customFormat="1"/>
    <row r="64061" customFormat="1"/>
    <row r="64062" customFormat="1"/>
    <row r="64063" customFormat="1"/>
    <row r="64064" customFormat="1"/>
    <row r="64065" customFormat="1"/>
    <row r="64066" customFormat="1"/>
    <row r="64067" customFormat="1"/>
    <row r="64068" customFormat="1"/>
    <row r="64069" customFormat="1"/>
    <row r="64070" customFormat="1"/>
    <row r="64071" customFormat="1"/>
    <row r="64072" customFormat="1"/>
    <row r="64073" customFormat="1"/>
    <row r="64074" customFormat="1"/>
    <row r="64075" customFormat="1"/>
    <row r="64076" customFormat="1"/>
    <row r="64077" customFormat="1"/>
    <row r="64078" customFormat="1"/>
    <row r="64079" customFormat="1"/>
    <row r="64080" customFormat="1"/>
    <row r="64081" customFormat="1"/>
    <row r="64082" customFormat="1"/>
    <row r="64083" customFormat="1"/>
    <row r="64084" customFormat="1"/>
    <row r="64085" customFormat="1"/>
    <row r="64086" customFormat="1"/>
    <row r="64087" customFormat="1"/>
    <row r="64088" customFormat="1"/>
    <row r="64089" customFormat="1"/>
    <row r="64090" customFormat="1"/>
    <row r="64091" customFormat="1"/>
    <row r="64092" customFormat="1"/>
    <row r="64093" customFormat="1"/>
    <row r="64094" customFormat="1"/>
    <row r="64095" customFormat="1"/>
    <row r="64096" customFormat="1"/>
    <row r="64097" customFormat="1"/>
    <row r="64098" customFormat="1"/>
    <row r="64099" customFormat="1"/>
    <row r="64100" customFormat="1"/>
    <row r="64101" customFormat="1"/>
    <row r="64102" customFormat="1"/>
    <row r="64103" customFormat="1"/>
    <row r="64104" customFormat="1"/>
    <row r="64105" customFormat="1"/>
    <row r="64106" customFormat="1"/>
    <row r="64107" customFormat="1"/>
    <row r="64108" customFormat="1"/>
    <row r="64109" customFormat="1"/>
    <row r="64110" customFormat="1"/>
    <row r="64111" customFormat="1"/>
    <row r="64112" customFormat="1"/>
    <row r="64113" customFormat="1"/>
    <row r="64114" customFormat="1"/>
    <row r="64115" customFormat="1"/>
    <row r="64116" customFormat="1"/>
    <row r="64117" customFormat="1"/>
    <row r="64118" customFormat="1"/>
    <row r="64119" customFormat="1"/>
    <row r="64120" customFormat="1"/>
    <row r="64121" customFormat="1"/>
    <row r="64122" customFormat="1"/>
    <row r="64123" customFormat="1"/>
    <row r="64124" customFormat="1"/>
    <row r="64125" customFormat="1"/>
    <row r="64126" customFormat="1"/>
    <row r="64127" customFormat="1"/>
    <row r="64128" customFormat="1"/>
    <row r="64129" customFormat="1"/>
    <row r="64130" customFormat="1"/>
    <row r="64131" customFormat="1"/>
    <row r="64132" customFormat="1"/>
    <row r="64133" customFormat="1"/>
    <row r="64134" customFormat="1"/>
    <row r="64135" customFormat="1"/>
    <row r="64136" customFormat="1"/>
    <row r="64137" customFormat="1"/>
    <row r="64138" customFormat="1"/>
    <row r="64139" customFormat="1"/>
    <row r="64140" customFormat="1"/>
    <row r="64141" customFormat="1"/>
    <row r="64142" customFormat="1"/>
    <row r="64143" customFormat="1"/>
    <row r="64144" customFormat="1"/>
    <row r="64145" customFormat="1"/>
    <row r="64146" customFormat="1"/>
    <row r="64147" customFormat="1"/>
    <row r="64148" customFormat="1"/>
    <row r="64149" customFormat="1"/>
    <row r="64150" customFormat="1"/>
    <row r="64151" customFormat="1"/>
    <row r="64152" customFormat="1"/>
    <row r="64153" customFormat="1"/>
    <row r="64154" customFormat="1"/>
    <row r="64155" customFormat="1"/>
    <row r="64156" customFormat="1"/>
    <row r="64157" customFormat="1"/>
    <row r="64158" customFormat="1"/>
    <row r="64159" customFormat="1"/>
    <row r="64160" customFormat="1"/>
    <row r="64161" customFormat="1"/>
    <row r="64162" customFormat="1"/>
    <row r="64163" customFormat="1"/>
    <row r="64164" customFormat="1"/>
    <row r="64165" customFormat="1"/>
    <row r="64166" customFormat="1"/>
    <row r="64167" customFormat="1"/>
    <row r="64168" customFormat="1"/>
    <row r="64169" customFormat="1"/>
    <row r="64170" customFormat="1"/>
    <row r="64171" customFormat="1"/>
    <row r="64172" customFormat="1"/>
    <row r="64173" customFormat="1"/>
    <row r="64174" customFormat="1"/>
    <row r="64175" customFormat="1"/>
    <row r="64176" customFormat="1"/>
    <row r="64177" customFormat="1"/>
    <row r="64178" customFormat="1"/>
    <row r="64179" customFormat="1"/>
    <row r="64180" customFormat="1"/>
    <row r="64181" customFormat="1"/>
    <row r="64182" customFormat="1"/>
    <row r="64183" customFormat="1"/>
    <row r="64184" customFormat="1"/>
    <row r="64185" customFormat="1"/>
    <row r="64186" customFormat="1"/>
    <row r="64187" customFormat="1"/>
    <row r="64188" customFormat="1"/>
    <row r="64189" customFormat="1"/>
    <row r="64190" customFormat="1"/>
    <row r="64191" customFormat="1"/>
    <row r="64192" customFormat="1"/>
    <row r="64193" customFormat="1"/>
    <row r="64194" customFormat="1"/>
    <row r="64195" customFormat="1"/>
    <row r="64196" customFormat="1"/>
    <row r="64197" customFormat="1"/>
    <row r="64198" customFormat="1"/>
    <row r="64199" customFormat="1"/>
    <row r="64200" customFormat="1"/>
    <row r="64201" customFormat="1"/>
    <row r="64202" customFormat="1"/>
    <row r="64203" customFormat="1"/>
    <row r="64204" customFormat="1"/>
    <row r="64205" customFormat="1"/>
    <row r="64206" customFormat="1"/>
    <row r="64207" customFormat="1"/>
    <row r="64208" customFormat="1"/>
    <row r="64209" customFormat="1"/>
    <row r="64210" customFormat="1"/>
    <row r="64211" customFormat="1"/>
    <row r="64212" customFormat="1"/>
    <row r="64213" customFormat="1"/>
    <row r="64214" customFormat="1"/>
    <row r="64215" customFormat="1"/>
    <row r="64216" customFormat="1"/>
    <row r="64217" customFormat="1"/>
    <row r="64218" customFormat="1"/>
    <row r="64219" customFormat="1"/>
    <row r="64220" customFormat="1"/>
    <row r="64221" customFormat="1"/>
    <row r="64222" customFormat="1"/>
    <row r="64223" customFormat="1"/>
    <row r="64224" customFormat="1"/>
    <row r="64225" customFormat="1"/>
    <row r="64226" customFormat="1"/>
    <row r="64227" customFormat="1"/>
    <row r="64228" customFormat="1"/>
    <row r="64229" customFormat="1"/>
    <row r="64230" customFormat="1"/>
    <row r="64231" customFormat="1"/>
    <row r="64232" customFormat="1"/>
    <row r="64233" customFormat="1"/>
    <row r="64234" customFormat="1"/>
    <row r="64235" customFormat="1"/>
    <row r="64236" customFormat="1"/>
    <row r="64237" customFormat="1"/>
    <row r="64238" customFormat="1"/>
    <row r="64239" customFormat="1"/>
    <row r="64240" customFormat="1"/>
    <row r="64241" customFormat="1"/>
    <row r="64242" customFormat="1"/>
    <row r="64243" customFormat="1"/>
    <row r="64244" customFormat="1"/>
    <row r="64245" customFormat="1"/>
    <row r="64246" customFormat="1"/>
    <row r="64247" customFormat="1"/>
    <row r="64248" customFormat="1"/>
    <row r="64249" customFormat="1"/>
    <row r="64250" customFormat="1"/>
    <row r="64251" customFormat="1"/>
    <row r="64252" customFormat="1"/>
    <row r="64253" customFormat="1"/>
    <row r="64254" customFormat="1"/>
    <row r="64255" customFormat="1"/>
    <row r="64256" customFormat="1"/>
    <row r="64257" customFormat="1"/>
    <row r="64258" customFormat="1"/>
    <row r="64259" customFormat="1"/>
    <row r="64260" customFormat="1"/>
    <row r="64261" customFormat="1"/>
    <row r="64262" customFormat="1"/>
    <row r="64263" customFormat="1"/>
    <row r="64264" customFormat="1"/>
    <row r="64265" customFormat="1"/>
    <row r="64266" customFormat="1"/>
    <row r="64267" customFormat="1"/>
    <row r="64268" customFormat="1"/>
    <row r="64269" customFormat="1"/>
    <row r="64270" customFormat="1"/>
    <row r="64271" customFormat="1"/>
    <row r="64272" customFormat="1"/>
    <row r="64273" customFormat="1"/>
    <row r="64274" customFormat="1"/>
    <row r="64275" customFormat="1"/>
    <row r="64276" customFormat="1"/>
    <row r="64277" customFormat="1"/>
    <row r="64278" customFormat="1"/>
    <row r="64279" customFormat="1"/>
    <row r="64280" customFormat="1"/>
    <row r="64281" customFormat="1"/>
    <row r="64282" customFormat="1"/>
    <row r="64283" customFormat="1"/>
    <row r="64284" customFormat="1"/>
    <row r="64285" customFormat="1"/>
    <row r="64286" customFormat="1"/>
    <row r="64287" customFormat="1"/>
    <row r="64288" customFormat="1"/>
    <row r="64289" customFormat="1"/>
    <row r="64290" customFormat="1"/>
    <row r="64291" customFormat="1"/>
    <row r="64292" customFormat="1"/>
    <row r="64293" customFormat="1"/>
    <row r="64294" customFormat="1"/>
    <row r="64295" customFormat="1"/>
    <row r="64296" customFormat="1"/>
    <row r="64297" customFormat="1"/>
    <row r="64298" customFormat="1"/>
    <row r="64299" customFormat="1"/>
    <row r="64300" customFormat="1"/>
    <row r="64301" customFormat="1"/>
    <row r="64302" customFormat="1"/>
    <row r="64303" customFormat="1"/>
    <row r="64304" customFormat="1"/>
    <row r="64305" customFormat="1"/>
    <row r="64306" customFormat="1"/>
    <row r="64307" customFormat="1"/>
    <row r="64308" customFormat="1"/>
    <row r="64309" customFormat="1"/>
    <row r="64310" customFormat="1"/>
    <row r="64311" customFormat="1"/>
    <row r="64312" customFormat="1"/>
    <row r="64313" customFormat="1"/>
    <row r="64314" customFormat="1"/>
    <row r="64315" customFormat="1"/>
    <row r="64316" customFormat="1"/>
    <row r="64317" customFormat="1"/>
    <row r="64318" customFormat="1"/>
    <row r="64319" customFormat="1"/>
    <row r="64320" customFormat="1"/>
    <row r="64321" customFormat="1"/>
    <row r="64322" customFormat="1"/>
    <row r="64323" customFormat="1"/>
    <row r="64324" customFormat="1"/>
    <row r="64325" customFormat="1"/>
    <row r="64326" customFormat="1"/>
    <row r="64327" customFormat="1"/>
    <row r="64328" customFormat="1"/>
    <row r="64329" customFormat="1"/>
    <row r="64330" customFormat="1"/>
    <row r="64331" customFormat="1"/>
    <row r="64332" customFormat="1"/>
    <row r="64333" customFormat="1"/>
    <row r="64334" customFormat="1"/>
    <row r="64335" customFormat="1"/>
    <row r="64336" customFormat="1"/>
    <row r="64337" customFormat="1"/>
    <row r="64338" customFormat="1"/>
    <row r="64339" customFormat="1"/>
    <row r="64340" customFormat="1"/>
    <row r="64341" customFormat="1"/>
    <row r="64342" customFormat="1"/>
    <row r="64343" customFormat="1"/>
    <row r="64344" customFormat="1"/>
    <row r="64345" customFormat="1"/>
    <row r="64346" customFormat="1"/>
    <row r="64347" customFormat="1"/>
    <row r="64348" customFormat="1"/>
    <row r="64349" customFormat="1"/>
    <row r="64350" customFormat="1"/>
    <row r="64351" customFormat="1"/>
    <row r="64352" customFormat="1"/>
    <row r="64353" customFormat="1"/>
    <row r="64354" customFormat="1"/>
    <row r="64355" customFormat="1"/>
    <row r="64356" customFormat="1"/>
    <row r="64357" customFormat="1"/>
    <row r="64358" customFormat="1"/>
    <row r="64359" customFormat="1"/>
    <row r="64360" customFormat="1"/>
    <row r="64361" customFormat="1"/>
    <row r="64362" customFormat="1"/>
    <row r="64363" customFormat="1"/>
    <row r="64364" customFormat="1"/>
    <row r="64365" customFormat="1"/>
    <row r="64366" customFormat="1"/>
    <row r="64367" customFormat="1"/>
    <row r="64368" customFormat="1"/>
    <row r="64369" customFormat="1"/>
    <row r="64370" customFormat="1"/>
    <row r="64371" customFormat="1"/>
    <row r="64372" customFormat="1"/>
    <row r="64373" customFormat="1"/>
    <row r="64374" customFormat="1"/>
    <row r="64375" customFormat="1"/>
    <row r="64376" customFormat="1"/>
    <row r="64377" customFormat="1"/>
    <row r="64378" customFormat="1"/>
    <row r="64379" customFormat="1"/>
    <row r="64380" customFormat="1"/>
    <row r="64381" customFormat="1"/>
    <row r="64382" customFormat="1"/>
    <row r="64383" customFormat="1"/>
    <row r="64384" customFormat="1"/>
    <row r="64385" customFormat="1"/>
    <row r="64386" customFormat="1"/>
    <row r="64387" customFormat="1"/>
    <row r="64388" customFormat="1"/>
    <row r="64389" customFormat="1"/>
    <row r="64390" customFormat="1"/>
    <row r="64391" customFormat="1"/>
    <row r="64392" customFormat="1"/>
    <row r="64393" customFormat="1"/>
    <row r="64394" customFormat="1"/>
    <row r="64395" customFormat="1"/>
    <row r="64396" customFormat="1"/>
    <row r="64397" customFormat="1"/>
    <row r="64398" customFormat="1"/>
    <row r="64399" customFormat="1"/>
    <row r="64400" customFormat="1"/>
    <row r="64401" customFormat="1"/>
    <row r="64402" customFormat="1"/>
    <row r="64403" customFormat="1"/>
    <row r="64404" customFormat="1"/>
    <row r="64405" customFormat="1"/>
    <row r="64406" customFormat="1"/>
    <row r="64407" customFormat="1"/>
    <row r="64408" customFormat="1"/>
    <row r="64409" customFormat="1"/>
    <row r="64410" customFormat="1"/>
    <row r="64411" customFormat="1"/>
    <row r="64412" customFormat="1"/>
    <row r="64413" customFormat="1"/>
    <row r="64414" customFormat="1"/>
    <row r="64415" customFormat="1"/>
    <row r="64416" customFormat="1"/>
    <row r="64417" customFormat="1"/>
    <row r="64418" customFormat="1"/>
    <row r="64419" customFormat="1"/>
    <row r="64420" customFormat="1"/>
    <row r="64421" customFormat="1"/>
    <row r="64422" customFormat="1"/>
    <row r="64423" customFormat="1"/>
    <row r="64424" customFormat="1"/>
    <row r="64425" customFormat="1"/>
    <row r="64426" customFormat="1"/>
    <row r="64427" customFormat="1"/>
    <row r="64428" customFormat="1"/>
    <row r="64429" customFormat="1"/>
    <row r="64430" customFormat="1"/>
    <row r="64431" customFormat="1"/>
    <row r="64432" customFormat="1"/>
    <row r="64433" customFormat="1"/>
    <row r="64434" customFormat="1"/>
    <row r="64435" customFormat="1"/>
    <row r="64436" customFormat="1"/>
    <row r="64437" customFormat="1"/>
    <row r="64438" customFormat="1"/>
    <row r="64439" customFormat="1"/>
    <row r="64440" customFormat="1"/>
    <row r="64441" customFormat="1"/>
    <row r="64442" customFormat="1"/>
    <row r="64443" customFormat="1"/>
    <row r="64444" customFormat="1"/>
    <row r="64445" customFormat="1"/>
    <row r="64446" customFormat="1"/>
    <row r="64447" customFormat="1"/>
    <row r="64448" customFormat="1"/>
    <row r="64449" customFormat="1"/>
    <row r="64450" customFormat="1"/>
    <row r="64451" customFormat="1"/>
    <row r="64452" customFormat="1"/>
    <row r="64453" customFormat="1"/>
    <row r="64454" customFormat="1"/>
    <row r="64455" customFormat="1"/>
    <row r="64456" customFormat="1"/>
    <row r="64457" customFormat="1"/>
    <row r="64458" customFormat="1"/>
    <row r="64459" customFormat="1"/>
    <row r="64460" customFormat="1"/>
    <row r="64461" customFormat="1"/>
    <row r="64462" customFormat="1"/>
    <row r="64463" customFormat="1"/>
    <row r="64464" customFormat="1"/>
    <row r="64465" customFormat="1"/>
    <row r="64466" customFormat="1"/>
    <row r="64467" customFormat="1"/>
    <row r="64468" customFormat="1"/>
    <row r="64469" customFormat="1"/>
    <row r="64470" customFormat="1"/>
    <row r="64471" customFormat="1"/>
    <row r="64472" customFormat="1"/>
    <row r="64473" customFormat="1"/>
    <row r="64474" customFormat="1"/>
    <row r="64475" customFormat="1"/>
    <row r="64476" customFormat="1"/>
    <row r="64477" customFormat="1"/>
    <row r="64478" customFormat="1"/>
    <row r="64479" customFormat="1"/>
    <row r="64480" customFormat="1"/>
    <row r="64481" customFormat="1"/>
    <row r="64482" customFormat="1"/>
    <row r="64483" customFormat="1"/>
    <row r="64484" customFormat="1"/>
    <row r="64485" customFormat="1"/>
    <row r="64486" customFormat="1"/>
    <row r="64487" customFormat="1"/>
    <row r="64488" customFormat="1"/>
    <row r="64489" customFormat="1"/>
    <row r="64490" customFormat="1"/>
    <row r="64491" customFormat="1"/>
    <row r="64492" customFormat="1"/>
    <row r="64493" customFormat="1"/>
    <row r="64494" customFormat="1"/>
    <row r="64495" customFormat="1"/>
    <row r="64496" customFormat="1"/>
    <row r="64497" customFormat="1"/>
    <row r="64498" customFormat="1"/>
    <row r="64499" customFormat="1"/>
    <row r="64500" customFormat="1"/>
    <row r="64501" customFormat="1"/>
    <row r="64502" customFormat="1"/>
    <row r="64503" customFormat="1"/>
    <row r="64504" customFormat="1"/>
    <row r="64505" customFormat="1"/>
    <row r="64506" customFormat="1"/>
    <row r="64507" customFormat="1"/>
    <row r="64508" customFormat="1"/>
    <row r="64509" customFormat="1"/>
    <row r="64510" customFormat="1"/>
    <row r="64511" customFormat="1"/>
    <row r="64512" customFormat="1"/>
    <row r="64513" customFormat="1"/>
    <row r="64514" customFormat="1"/>
    <row r="64515" customFormat="1"/>
    <row r="64516" customFormat="1"/>
    <row r="64517" customFormat="1"/>
    <row r="64518" customFormat="1"/>
    <row r="64519" customFormat="1"/>
    <row r="64520" customFormat="1"/>
    <row r="64521" customFormat="1"/>
    <row r="64522" customFormat="1"/>
    <row r="64523" customFormat="1"/>
    <row r="64524" customFormat="1"/>
    <row r="64525" customFormat="1"/>
    <row r="64526" customFormat="1"/>
    <row r="64527" customFormat="1"/>
    <row r="64528" customFormat="1"/>
    <row r="64529" customFormat="1"/>
    <row r="64530" customFormat="1"/>
    <row r="64531" customFormat="1"/>
    <row r="64532" customFormat="1"/>
    <row r="64533" customFormat="1"/>
    <row r="64534" customFormat="1"/>
    <row r="64535" customFormat="1"/>
    <row r="64536" customFormat="1"/>
    <row r="64537" customFormat="1"/>
    <row r="64538" customFormat="1"/>
    <row r="64539" customFormat="1"/>
    <row r="64540" customFormat="1"/>
    <row r="64541" customFormat="1"/>
    <row r="64542" customFormat="1"/>
    <row r="64543" customFormat="1"/>
    <row r="64544" customFormat="1"/>
    <row r="64545" customFormat="1"/>
    <row r="64546" customFormat="1"/>
    <row r="64547" customFormat="1"/>
    <row r="64548" customFormat="1"/>
    <row r="64549" customFormat="1"/>
    <row r="64550" customFormat="1"/>
    <row r="64551" customFormat="1"/>
    <row r="64552" customFormat="1"/>
    <row r="64553" customFormat="1"/>
    <row r="64554" customFormat="1"/>
    <row r="64555" customFormat="1"/>
    <row r="64556" customFormat="1"/>
    <row r="64557" customFormat="1"/>
    <row r="64558" customFormat="1"/>
    <row r="64559" customFormat="1"/>
    <row r="64560" customFormat="1"/>
    <row r="64561" customFormat="1"/>
    <row r="64562" customFormat="1"/>
    <row r="64563" customFormat="1"/>
    <row r="64564" customFormat="1"/>
    <row r="64565" customFormat="1"/>
    <row r="64566" customFormat="1"/>
    <row r="64567" customFormat="1"/>
    <row r="64568" customFormat="1"/>
    <row r="64569" customFormat="1"/>
    <row r="64570" customFormat="1"/>
    <row r="64571" customFormat="1"/>
    <row r="64572" customFormat="1"/>
    <row r="64573" customFormat="1"/>
    <row r="64574" customFormat="1"/>
    <row r="64575" customFormat="1"/>
    <row r="64576" customFormat="1"/>
    <row r="64577" customFormat="1"/>
    <row r="64578" customFormat="1"/>
    <row r="64579" customFormat="1"/>
    <row r="64580" customFormat="1"/>
    <row r="64581" customFormat="1"/>
    <row r="64582" customFormat="1"/>
    <row r="64583" customFormat="1"/>
    <row r="64584" customFormat="1"/>
    <row r="64585" customFormat="1"/>
    <row r="64586" customFormat="1"/>
    <row r="64587" customFormat="1"/>
    <row r="64588" customFormat="1"/>
    <row r="64589" customFormat="1"/>
    <row r="64590" customFormat="1"/>
    <row r="64591" customFormat="1"/>
    <row r="64592" customFormat="1"/>
    <row r="64593" customFormat="1"/>
    <row r="64594" customFormat="1"/>
    <row r="64595" customFormat="1"/>
    <row r="64596" customFormat="1"/>
    <row r="64597" customFormat="1"/>
    <row r="64598" customFormat="1"/>
    <row r="64599" customFormat="1"/>
    <row r="64600" customFormat="1"/>
    <row r="64601" customFormat="1"/>
    <row r="64602" customFormat="1"/>
    <row r="64603" customFormat="1"/>
    <row r="64604" customFormat="1"/>
    <row r="64605" customFormat="1"/>
    <row r="64606" customFormat="1"/>
    <row r="64607" customFormat="1"/>
    <row r="64608" customFormat="1"/>
    <row r="64609" customFormat="1"/>
    <row r="64610" customFormat="1"/>
    <row r="64611" customFormat="1"/>
    <row r="64612" customFormat="1"/>
    <row r="64613" customFormat="1"/>
    <row r="64614" customFormat="1"/>
    <row r="64615" customFormat="1"/>
    <row r="64616" customFormat="1"/>
    <row r="64617" customFormat="1"/>
    <row r="64618" customFormat="1"/>
    <row r="64619" customFormat="1"/>
    <row r="64620" customFormat="1"/>
    <row r="64621" customFormat="1"/>
    <row r="64622" customFormat="1"/>
    <row r="64623" customFormat="1"/>
    <row r="64624" customFormat="1"/>
    <row r="64625" customFormat="1"/>
    <row r="64626" customFormat="1"/>
    <row r="64627" customFormat="1"/>
    <row r="64628" customFormat="1"/>
    <row r="64629" customFormat="1"/>
    <row r="64630" customFormat="1"/>
    <row r="64631" customFormat="1"/>
    <row r="64632" customFormat="1"/>
    <row r="64633" customFormat="1"/>
    <row r="64634" customFormat="1"/>
    <row r="64635" customFormat="1"/>
    <row r="64636" customFormat="1"/>
    <row r="64637" customFormat="1"/>
    <row r="64638" customFormat="1"/>
    <row r="64639" customFormat="1"/>
    <row r="64640" customFormat="1"/>
    <row r="64641" customFormat="1"/>
    <row r="64642" customFormat="1"/>
    <row r="64643" customFormat="1"/>
    <row r="64644" customFormat="1"/>
    <row r="64645" customFormat="1"/>
    <row r="64646" customFormat="1"/>
    <row r="64647" customFormat="1"/>
    <row r="64648" customFormat="1"/>
    <row r="64649" customFormat="1"/>
    <row r="64650" customFormat="1"/>
    <row r="64651" customFormat="1"/>
    <row r="64652" customFormat="1"/>
    <row r="64653" customFormat="1"/>
    <row r="64654" customFormat="1"/>
    <row r="64655" customFormat="1"/>
    <row r="64656" customFormat="1"/>
    <row r="64657" customFormat="1"/>
    <row r="64658" customFormat="1"/>
    <row r="64659" customFormat="1"/>
    <row r="64660" customFormat="1"/>
    <row r="64661" customFormat="1"/>
    <row r="64662" customFormat="1"/>
    <row r="64663" customFormat="1"/>
    <row r="64664" customFormat="1"/>
    <row r="64665" customFormat="1"/>
    <row r="64666" customFormat="1"/>
    <row r="64667" customFormat="1"/>
    <row r="64668" customFormat="1"/>
    <row r="64669" customFormat="1"/>
    <row r="64670" customFormat="1"/>
    <row r="64671" customFormat="1"/>
    <row r="64672" customFormat="1"/>
    <row r="64673" customFormat="1"/>
    <row r="64674" customFormat="1"/>
    <row r="64675" customFormat="1"/>
    <row r="64676" customFormat="1"/>
    <row r="64677" customFormat="1"/>
    <row r="64678" customFormat="1"/>
    <row r="64679" customFormat="1"/>
    <row r="64680" customFormat="1"/>
    <row r="64681" customFormat="1"/>
    <row r="64682" customFormat="1"/>
    <row r="64683" customFormat="1"/>
    <row r="64684" customFormat="1"/>
    <row r="64685" customFormat="1"/>
    <row r="64686" customFormat="1"/>
    <row r="64687" customFormat="1"/>
    <row r="64688" customFormat="1"/>
    <row r="64689" customFormat="1"/>
    <row r="64690" customFormat="1"/>
    <row r="64691" customFormat="1"/>
    <row r="64692" customFormat="1"/>
    <row r="64693" customFormat="1"/>
    <row r="64694" customFormat="1"/>
    <row r="64695" customFormat="1"/>
    <row r="64696" customFormat="1"/>
    <row r="64697" customFormat="1"/>
    <row r="64698" customFormat="1"/>
    <row r="64699" customFormat="1"/>
    <row r="64700" customFormat="1"/>
    <row r="64701" customFormat="1"/>
    <row r="64702" customFormat="1"/>
    <row r="64703" customFormat="1"/>
    <row r="64704" customFormat="1"/>
    <row r="64705" customFormat="1"/>
    <row r="64706" customFormat="1"/>
    <row r="64707" customFormat="1"/>
    <row r="64708" customFormat="1"/>
    <row r="64709" customFormat="1"/>
    <row r="64710" customFormat="1"/>
    <row r="64711" customFormat="1"/>
    <row r="64712" customFormat="1"/>
    <row r="64713" customFormat="1"/>
    <row r="64714" customFormat="1"/>
    <row r="64715" customFormat="1"/>
    <row r="64716" customFormat="1"/>
    <row r="64717" customFormat="1"/>
    <row r="64718" customFormat="1"/>
    <row r="64719" customFormat="1"/>
    <row r="64720" customFormat="1"/>
    <row r="64721" customFormat="1"/>
    <row r="64722" customFormat="1"/>
    <row r="64723" customFormat="1"/>
    <row r="64724" customFormat="1"/>
    <row r="64725" customFormat="1"/>
    <row r="64726" customFormat="1"/>
    <row r="64727" customFormat="1"/>
    <row r="64728" customFormat="1"/>
    <row r="64729" customFormat="1"/>
    <row r="64730" customFormat="1"/>
    <row r="64731" customFormat="1"/>
    <row r="64732" customFormat="1"/>
    <row r="64733" customFormat="1"/>
    <row r="64734" customFormat="1"/>
    <row r="64735" customFormat="1"/>
    <row r="64736" customFormat="1"/>
    <row r="64737" customFormat="1"/>
    <row r="64738" customFormat="1"/>
    <row r="64739" customFormat="1"/>
    <row r="64740" customFormat="1"/>
    <row r="64741" customFormat="1"/>
    <row r="64742" customFormat="1"/>
    <row r="64743" customFormat="1"/>
    <row r="64744" customFormat="1"/>
    <row r="64745" customFormat="1"/>
    <row r="64746" customFormat="1"/>
    <row r="64747" customFormat="1"/>
    <row r="64748" customFormat="1"/>
    <row r="64749" customFormat="1"/>
    <row r="64750" customFormat="1"/>
    <row r="64751" customFormat="1"/>
    <row r="64752" customFormat="1"/>
    <row r="64753" customFormat="1"/>
    <row r="64754" customFormat="1"/>
    <row r="64755" customFormat="1"/>
    <row r="64756" customFormat="1"/>
    <row r="64757" customFormat="1"/>
    <row r="64758" customFormat="1"/>
    <row r="64759" customFormat="1"/>
    <row r="64760" customFormat="1"/>
    <row r="64761" customFormat="1"/>
    <row r="64762" customFormat="1"/>
    <row r="64763" customFormat="1"/>
    <row r="64764" customFormat="1"/>
    <row r="64765" customFormat="1"/>
    <row r="64766" customFormat="1"/>
    <row r="64767" customFormat="1"/>
    <row r="64768" customFormat="1"/>
    <row r="64769" customFormat="1"/>
    <row r="64770" customFormat="1"/>
    <row r="64771" customFormat="1"/>
    <row r="64772" customFormat="1"/>
    <row r="64773" customFormat="1"/>
    <row r="64774" customFormat="1"/>
    <row r="64775" customFormat="1"/>
    <row r="64776" customFormat="1"/>
    <row r="64777" customFormat="1"/>
    <row r="64778" customFormat="1"/>
    <row r="64779" customFormat="1"/>
    <row r="64780" customFormat="1"/>
    <row r="64781" customFormat="1"/>
    <row r="64782" customFormat="1"/>
    <row r="64783" customFormat="1"/>
    <row r="64784" customFormat="1"/>
    <row r="64785" customFormat="1"/>
    <row r="64786" customFormat="1"/>
    <row r="64787" customFormat="1"/>
    <row r="64788" customFormat="1"/>
    <row r="64789" customFormat="1"/>
    <row r="64790" customFormat="1"/>
    <row r="64791" customFormat="1"/>
    <row r="64792" customFormat="1"/>
    <row r="64793" customFormat="1"/>
    <row r="64794" customFormat="1"/>
    <row r="64795" customFormat="1"/>
    <row r="64796" customFormat="1"/>
    <row r="64797" customFormat="1"/>
    <row r="64798" customFormat="1"/>
    <row r="64799" customFormat="1"/>
    <row r="64800" customFormat="1"/>
    <row r="64801" customFormat="1"/>
    <row r="64802" customFormat="1"/>
    <row r="64803" customFormat="1"/>
    <row r="64804" customFormat="1"/>
    <row r="64805" customFormat="1"/>
    <row r="64806" customFormat="1"/>
    <row r="64807" customFormat="1"/>
    <row r="64808" customFormat="1"/>
    <row r="64809" customFormat="1"/>
    <row r="64810" customFormat="1"/>
    <row r="64811" customFormat="1"/>
    <row r="64812" customFormat="1"/>
    <row r="64813" customFormat="1"/>
    <row r="64814" customFormat="1"/>
    <row r="64815" customFormat="1"/>
    <row r="64816" customFormat="1"/>
    <row r="64817" customFormat="1"/>
    <row r="64818" customFormat="1"/>
    <row r="64819" customFormat="1"/>
    <row r="64820" customFormat="1"/>
    <row r="64821" customFormat="1"/>
    <row r="64822" customFormat="1"/>
    <row r="64823" customFormat="1"/>
    <row r="64824" customFormat="1"/>
    <row r="64825" customFormat="1"/>
    <row r="64826" customFormat="1"/>
    <row r="64827" customFormat="1"/>
    <row r="64828" customFormat="1"/>
    <row r="64829" customFormat="1"/>
    <row r="64830" customFormat="1"/>
    <row r="64831" customFormat="1"/>
    <row r="64832" customFormat="1"/>
    <row r="64833" customFormat="1"/>
    <row r="64834" customFormat="1"/>
    <row r="64835" customFormat="1"/>
    <row r="64836" customFormat="1"/>
    <row r="64837" customFormat="1"/>
    <row r="64838" customFormat="1"/>
    <row r="64839" customFormat="1"/>
    <row r="64840" customFormat="1"/>
    <row r="64841" customFormat="1"/>
    <row r="64842" customFormat="1"/>
    <row r="64843" customFormat="1"/>
    <row r="64844" customFormat="1"/>
    <row r="64845" customFormat="1"/>
    <row r="64846" customFormat="1"/>
    <row r="64847" customFormat="1"/>
    <row r="64848" customFormat="1"/>
    <row r="64849" customFormat="1"/>
    <row r="64850" customFormat="1"/>
    <row r="64851" customFormat="1"/>
    <row r="64852" customFormat="1"/>
    <row r="64853" customFormat="1"/>
    <row r="64854" customFormat="1"/>
    <row r="64855" customFormat="1"/>
    <row r="64856" customFormat="1"/>
    <row r="64857" customFormat="1"/>
    <row r="64858" customFormat="1"/>
    <row r="64859" customFormat="1"/>
    <row r="64860" customFormat="1"/>
    <row r="64861" customFormat="1"/>
    <row r="64862" customFormat="1"/>
    <row r="64863" customFormat="1"/>
    <row r="64864" customFormat="1"/>
    <row r="64865" customFormat="1"/>
    <row r="64866" customFormat="1"/>
    <row r="64867" customFormat="1"/>
    <row r="64868" customFormat="1"/>
    <row r="64869" customFormat="1"/>
    <row r="64870" customFormat="1"/>
    <row r="64871" customFormat="1"/>
    <row r="64872" customFormat="1"/>
    <row r="64873" customFormat="1"/>
    <row r="64874" customFormat="1"/>
    <row r="64875" customFormat="1"/>
    <row r="64876" customFormat="1"/>
    <row r="64877" customFormat="1"/>
    <row r="64878" customFormat="1"/>
    <row r="64879" customFormat="1"/>
    <row r="64880" customFormat="1"/>
    <row r="64881" customFormat="1"/>
    <row r="64882" customFormat="1"/>
    <row r="64883" customFormat="1"/>
    <row r="64884" customFormat="1"/>
    <row r="64885" customFormat="1"/>
    <row r="64886" customFormat="1"/>
    <row r="64887" customFormat="1"/>
    <row r="64888" customFormat="1"/>
    <row r="64889" customFormat="1"/>
    <row r="64890" customFormat="1"/>
    <row r="64891" customFormat="1"/>
    <row r="64892" customFormat="1"/>
    <row r="64893" customFormat="1"/>
    <row r="64894" customFormat="1"/>
    <row r="64895" customFormat="1"/>
    <row r="64896" customFormat="1"/>
    <row r="64897" customFormat="1"/>
    <row r="64898" customFormat="1"/>
    <row r="64899" customFormat="1"/>
    <row r="64900" customFormat="1"/>
    <row r="64901" customFormat="1"/>
    <row r="64902" customFormat="1"/>
    <row r="64903" customFormat="1"/>
    <row r="64904" customFormat="1"/>
    <row r="64905" customFormat="1"/>
    <row r="64906" customFormat="1"/>
    <row r="64907" customFormat="1"/>
    <row r="64908" customFormat="1"/>
    <row r="64909" customFormat="1"/>
    <row r="64910" customFormat="1"/>
    <row r="64911" customFormat="1"/>
    <row r="64912" customFormat="1"/>
    <row r="64913" customFormat="1"/>
    <row r="64914" customFormat="1"/>
    <row r="64915" customFormat="1"/>
    <row r="64916" customFormat="1"/>
    <row r="64917" customFormat="1"/>
    <row r="64918" customFormat="1"/>
    <row r="64919" customFormat="1"/>
    <row r="64920" customFormat="1"/>
    <row r="64921" customFormat="1"/>
    <row r="64922" customFormat="1"/>
    <row r="64923" customFormat="1"/>
    <row r="64924" customFormat="1"/>
    <row r="64925" customFormat="1"/>
    <row r="64926" customFormat="1"/>
    <row r="64927" customFormat="1"/>
    <row r="64928" customFormat="1"/>
    <row r="64929" customFormat="1"/>
    <row r="64930" customFormat="1"/>
    <row r="64931" customFormat="1"/>
    <row r="64932" customFormat="1"/>
    <row r="64933" customFormat="1"/>
    <row r="64934" customFormat="1"/>
    <row r="64935" customFormat="1"/>
    <row r="64936" customFormat="1"/>
    <row r="64937" customFormat="1"/>
    <row r="64938" customFormat="1"/>
    <row r="64939" customFormat="1"/>
    <row r="64940" customFormat="1"/>
    <row r="64941" customFormat="1"/>
    <row r="64942" customFormat="1"/>
    <row r="64943" customFormat="1"/>
    <row r="64944" customFormat="1"/>
    <row r="64945" customFormat="1"/>
    <row r="64946" customFormat="1"/>
    <row r="64947" customFormat="1"/>
    <row r="64948" customFormat="1"/>
    <row r="64949" customFormat="1"/>
    <row r="64950" customFormat="1"/>
    <row r="64951" customFormat="1"/>
    <row r="64952" customFormat="1"/>
    <row r="64953" customFormat="1"/>
    <row r="64954" customFormat="1"/>
    <row r="64955" customFormat="1"/>
    <row r="64956" customFormat="1"/>
    <row r="64957" customFormat="1"/>
    <row r="64958" customFormat="1"/>
    <row r="64959" customFormat="1"/>
    <row r="64960" customFormat="1"/>
    <row r="64961" customFormat="1"/>
    <row r="64962" customFormat="1"/>
    <row r="64963" customFormat="1"/>
    <row r="64964" customFormat="1"/>
    <row r="64965" customFormat="1"/>
    <row r="64966" customFormat="1"/>
    <row r="64967" customFormat="1"/>
    <row r="64968" customFormat="1"/>
    <row r="64969" customFormat="1"/>
    <row r="64970" customFormat="1"/>
    <row r="64971" customFormat="1"/>
    <row r="64972" customFormat="1"/>
    <row r="64973" customFormat="1"/>
    <row r="64974" customFormat="1"/>
    <row r="64975" customFormat="1"/>
    <row r="64976" customFormat="1"/>
    <row r="64977" customFormat="1"/>
    <row r="64978" customFormat="1"/>
    <row r="64979" customFormat="1"/>
    <row r="64980" customFormat="1"/>
    <row r="64981" customFormat="1"/>
    <row r="64982" customFormat="1"/>
    <row r="64983" customFormat="1"/>
    <row r="64984" customFormat="1"/>
    <row r="64985" customFormat="1"/>
    <row r="64986" customFormat="1"/>
    <row r="64987" customFormat="1"/>
    <row r="64988" customFormat="1"/>
    <row r="64989" customFormat="1"/>
    <row r="64990" customFormat="1"/>
    <row r="64991" customFormat="1"/>
    <row r="64992" customFormat="1"/>
    <row r="64993" customFormat="1"/>
    <row r="64994" customFormat="1"/>
    <row r="64995" customFormat="1"/>
    <row r="64996" customFormat="1"/>
    <row r="64997" customFormat="1"/>
    <row r="64998" customFormat="1"/>
    <row r="64999" customFormat="1"/>
    <row r="65000" customFormat="1"/>
    <row r="65001" customFormat="1"/>
    <row r="65002" customFormat="1"/>
    <row r="65003" customFormat="1"/>
    <row r="65004" customFormat="1"/>
    <row r="65005" customFormat="1"/>
    <row r="65006" customFormat="1"/>
    <row r="65007" customFormat="1"/>
    <row r="65008" customFormat="1"/>
    <row r="65009" customFormat="1"/>
    <row r="65010" customFormat="1"/>
    <row r="65011" customFormat="1"/>
    <row r="65012" customFormat="1"/>
    <row r="65013" customFormat="1"/>
    <row r="65014" customFormat="1"/>
    <row r="65015" customFormat="1"/>
    <row r="65016" customFormat="1"/>
    <row r="65017" customFormat="1"/>
    <row r="65018" customFormat="1"/>
    <row r="65019" customFormat="1"/>
    <row r="65020" customFormat="1"/>
    <row r="65021" customFormat="1"/>
    <row r="65022" customFormat="1"/>
    <row r="65023" customFormat="1"/>
    <row r="65024" customFormat="1"/>
    <row r="65025" customFormat="1"/>
    <row r="65026" customFormat="1"/>
    <row r="65027" customFormat="1"/>
    <row r="65028" customFormat="1"/>
    <row r="65029" customFormat="1"/>
    <row r="65030" customFormat="1"/>
    <row r="65031" customFormat="1"/>
    <row r="65032" customFormat="1"/>
    <row r="65033" customFormat="1"/>
    <row r="65034" customFormat="1"/>
    <row r="65035" customFormat="1"/>
    <row r="65036" customFormat="1"/>
    <row r="65037" customFormat="1"/>
    <row r="65038" customFormat="1"/>
    <row r="65039" customFormat="1"/>
    <row r="65040" customFormat="1"/>
    <row r="65041" customFormat="1"/>
    <row r="65042" customFormat="1"/>
    <row r="65043" customFormat="1"/>
    <row r="65044" customFormat="1"/>
    <row r="65045" customFormat="1"/>
    <row r="65046" customFormat="1"/>
    <row r="65047" customFormat="1"/>
    <row r="65048" customFormat="1"/>
    <row r="65049" customFormat="1"/>
    <row r="65050" customFormat="1"/>
    <row r="65051" customFormat="1"/>
    <row r="65052" customFormat="1"/>
    <row r="65053" customFormat="1"/>
    <row r="65054" customFormat="1"/>
    <row r="65055" customFormat="1"/>
    <row r="65056" customFormat="1"/>
    <row r="65057" customFormat="1"/>
    <row r="65058" customFormat="1"/>
    <row r="65059" customFormat="1"/>
    <row r="65060" customFormat="1"/>
    <row r="65061" customFormat="1"/>
    <row r="65062" customFormat="1"/>
    <row r="65063" customFormat="1"/>
    <row r="65064" customFormat="1"/>
    <row r="65065" customFormat="1"/>
    <row r="65066" customFormat="1"/>
    <row r="65067" customFormat="1"/>
    <row r="65068" customFormat="1"/>
    <row r="65069" customFormat="1"/>
    <row r="65070" customFormat="1"/>
    <row r="65071" customFormat="1"/>
    <row r="65072" customFormat="1"/>
    <row r="65073" customFormat="1"/>
    <row r="65074" customFormat="1"/>
    <row r="65075" customFormat="1"/>
    <row r="65076" customFormat="1"/>
    <row r="65077" customFormat="1"/>
    <row r="65078" customFormat="1"/>
    <row r="65079" customFormat="1"/>
    <row r="65080" customFormat="1"/>
    <row r="65081" customFormat="1"/>
    <row r="65082" customFormat="1"/>
    <row r="65083" customFormat="1"/>
    <row r="65084" customFormat="1"/>
    <row r="65085" customFormat="1"/>
    <row r="65086" customFormat="1"/>
    <row r="65087" customFormat="1"/>
    <row r="65088" customFormat="1"/>
    <row r="65089" customFormat="1"/>
    <row r="65090" customFormat="1"/>
    <row r="65091" customFormat="1"/>
    <row r="65092" customFormat="1"/>
    <row r="65093" customFormat="1"/>
    <row r="65094" customFormat="1"/>
    <row r="65095" customFormat="1"/>
    <row r="65096" customFormat="1"/>
    <row r="65097" customFormat="1"/>
    <row r="65098" customFormat="1"/>
    <row r="65099" customFormat="1"/>
    <row r="65100" customFormat="1"/>
    <row r="65101" customFormat="1"/>
    <row r="65102" customFormat="1"/>
    <row r="65103" customFormat="1"/>
    <row r="65104" customFormat="1"/>
    <row r="65105" customFormat="1"/>
    <row r="65106" customFormat="1"/>
    <row r="65107" customFormat="1"/>
    <row r="65108" customFormat="1"/>
    <row r="65109" customFormat="1"/>
    <row r="65110" customFormat="1"/>
    <row r="65111" customFormat="1"/>
    <row r="65112" customFormat="1"/>
    <row r="65113" customFormat="1"/>
    <row r="65114" customFormat="1"/>
    <row r="65115" customFormat="1"/>
    <row r="65116" customFormat="1"/>
    <row r="65117" customFormat="1"/>
    <row r="65118" customFormat="1"/>
    <row r="65119" customFormat="1"/>
    <row r="65120" customFormat="1"/>
    <row r="65121" customFormat="1"/>
    <row r="65122" customFormat="1"/>
    <row r="65123" customFormat="1"/>
    <row r="65124" customFormat="1"/>
    <row r="65125" customFormat="1"/>
    <row r="65126" customFormat="1"/>
    <row r="65127" customFormat="1"/>
    <row r="65128" customFormat="1"/>
    <row r="65129" customFormat="1"/>
    <row r="65130" customFormat="1"/>
    <row r="65131" customFormat="1"/>
    <row r="65132" customFormat="1"/>
    <row r="65133" customFormat="1"/>
    <row r="65134" customFormat="1"/>
    <row r="65135" customFormat="1"/>
    <row r="65136" customFormat="1"/>
    <row r="65137" customFormat="1"/>
    <row r="65138" customFormat="1"/>
    <row r="65139" customFormat="1"/>
    <row r="65140" customFormat="1"/>
    <row r="65141" customFormat="1"/>
    <row r="65142" customFormat="1"/>
    <row r="65143" customFormat="1"/>
    <row r="65144" customFormat="1"/>
    <row r="65145" customFormat="1"/>
    <row r="65146" customFormat="1"/>
    <row r="65147" customFormat="1"/>
    <row r="65148" customFormat="1"/>
    <row r="65149" customFormat="1"/>
    <row r="65150" customFormat="1"/>
    <row r="65151" customFormat="1"/>
    <row r="65152" customFormat="1"/>
    <row r="65153" customFormat="1"/>
    <row r="65154" customFormat="1"/>
    <row r="65155" customFormat="1"/>
    <row r="65156" customFormat="1"/>
    <row r="65157" customFormat="1"/>
    <row r="65158" customFormat="1"/>
    <row r="65159" customFormat="1"/>
    <row r="65160" customFormat="1"/>
    <row r="65161" customFormat="1"/>
    <row r="65162" customFormat="1"/>
    <row r="65163" customFormat="1"/>
    <row r="65164" customFormat="1"/>
    <row r="65165" customFormat="1"/>
    <row r="65166" customFormat="1"/>
    <row r="65167" customFormat="1"/>
    <row r="65168" customFormat="1"/>
    <row r="65169" customFormat="1"/>
    <row r="65170" customFormat="1"/>
    <row r="65171" customFormat="1"/>
    <row r="65172" customFormat="1"/>
    <row r="65173" customFormat="1"/>
    <row r="65174" customFormat="1"/>
    <row r="65175" customFormat="1"/>
    <row r="65176" customFormat="1"/>
    <row r="65177" customFormat="1"/>
    <row r="65178" customFormat="1"/>
    <row r="65179" customFormat="1"/>
    <row r="65180" customFormat="1"/>
    <row r="65181" customFormat="1"/>
    <row r="65182" customFormat="1"/>
    <row r="65183" customFormat="1"/>
    <row r="65184" customFormat="1"/>
    <row r="65185" customFormat="1"/>
    <row r="65186" customFormat="1"/>
    <row r="65187" customFormat="1"/>
    <row r="65188" customFormat="1"/>
    <row r="65189" customFormat="1"/>
    <row r="65190" customFormat="1"/>
    <row r="65191" customFormat="1"/>
    <row r="65192" customFormat="1"/>
    <row r="65193" customFormat="1"/>
    <row r="65194" customFormat="1"/>
    <row r="65195" customFormat="1"/>
    <row r="65196" customFormat="1"/>
    <row r="65197" customFormat="1"/>
    <row r="65198" customFormat="1"/>
    <row r="65199" customFormat="1"/>
    <row r="65200" customFormat="1"/>
    <row r="65201" customFormat="1"/>
    <row r="65202" customFormat="1"/>
    <row r="65203" customFormat="1"/>
    <row r="65204" customFormat="1"/>
    <row r="65205" customFormat="1"/>
    <row r="65206" customFormat="1"/>
    <row r="65207" customFormat="1"/>
    <row r="65208" customFormat="1"/>
    <row r="65209" customFormat="1"/>
    <row r="65210" customFormat="1"/>
    <row r="65211" customFormat="1"/>
    <row r="65212" customFormat="1"/>
    <row r="65213" customFormat="1"/>
    <row r="65214" customFormat="1"/>
    <row r="65215" customFormat="1"/>
    <row r="65216" customFormat="1"/>
    <row r="65217" customFormat="1"/>
    <row r="65218" customFormat="1"/>
    <row r="65219" customFormat="1"/>
    <row r="65220" customFormat="1"/>
    <row r="65221" customFormat="1"/>
    <row r="65222" customFormat="1"/>
    <row r="65223" customFormat="1"/>
    <row r="65224" customFormat="1"/>
    <row r="65225" customFormat="1"/>
    <row r="65226" customFormat="1"/>
    <row r="65227" customFormat="1"/>
    <row r="65228" customFormat="1"/>
    <row r="65229" customFormat="1"/>
    <row r="65230" customFormat="1"/>
    <row r="65231" customFormat="1"/>
    <row r="65232" customFormat="1"/>
    <row r="65233" customFormat="1"/>
    <row r="65234" customFormat="1"/>
    <row r="65235" customFormat="1"/>
    <row r="65236" customFormat="1"/>
    <row r="65237" customFormat="1"/>
    <row r="65238" customFormat="1"/>
    <row r="65239" customFormat="1"/>
    <row r="65240" customFormat="1"/>
    <row r="65241" customFormat="1"/>
    <row r="65242" customFormat="1"/>
    <row r="65243" customFormat="1"/>
    <row r="65244" customFormat="1"/>
    <row r="65245" customFormat="1"/>
    <row r="65246" customFormat="1"/>
    <row r="65247" customFormat="1"/>
    <row r="65248" customFormat="1"/>
    <row r="65249" customFormat="1"/>
    <row r="65250" customFormat="1"/>
    <row r="65251" customFormat="1"/>
    <row r="65252" customFormat="1"/>
    <row r="65253" customFormat="1"/>
    <row r="65254" customFormat="1"/>
    <row r="65255" customFormat="1"/>
    <row r="65256" customFormat="1"/>
    <row r="65257" customFormat="1"/>
    <row r="65258" customFormat="1"/>
    <row r="65259" customFormat="1"/>
    <row r="65260" customFormat="1"/>
    <row r="65261" customFormat="1"/>
    <row r="65262" customFormat="1"/>
    <row r="65263" customFormat="1"/>
    <row r="65264" customFormat="1"/>
    <row r="65265" customFormat="1"/>
    <row r="65266" customFormat="1"/>
    <row r="65267" customFormat="1"/>
    <row r="65268" customFormat="1"/>
    <row r="65269" customFormat="1"/>
    <row r="65270" customFormat="1"/>
    <row r="65271" customFormat="1"/>
    <row r="65272" customFormat="1"/>
    <row r="65273" customFormat="1"/>
    <row r="65274" customFormat="1"/>
    <row r="65275" customFormat="1"/>
    <row r="65276" customFormat="1"/>
    <row r="65277" customFormat="1"/>
    <row r="65278" customFormat="1"/>
    <row r="65279" customFormat="1"/>
    <row r="65280" customFormat="1"/>
    <row r="65281" customFormat="1"/>
    <row r="65282" customFormat="1"/>
    <row r="65283" customFormat="1"/>
    <row r="65284" customFormat="1"/>
    <row r="65285" customFormat="1"/>
    <row r="65286" customFormat="1"/>
    <row r="65287" customFormat="1"/>
    <row r="65288" customFormat="1"/>
    <row r="65289" customFormat="1"/>
    <row r="65290" customFormat="1"/>
    <row r="65291" customFormat="1"/>
    <row r="65292" customFormat="1"/>
    <row r="65293" customFormat="1"/>
    <row r="65294" customFormat="1"/>
    <row r="65295" customFormat="1"/>
    <row r="65296" customFormat="1"/>
    <row r="65297" customFormat="1"/>
    <row r="65298" customFormat="1"/>
    <row r="65299" customFormat="1"/>
    <row r="65300" customFormat="1"/>
    <row r="65301" customFormat="1"/>
    <row r="65302" customFormat="1"/>
    <row r="65303" customFormat="1"/>
    <row r="65304" customFormat="1"/>
    <row r="65305" customFormat="1"/>
    <row r="65306" customFormat="1"/>
    <row r="65307" customFormat="1"/>
    <row r="65308" customFormat="1"/>
    <row r="65309" customFormat="1"/>
    <row r="65310" customFormat="1"/>
    <row r="65311" customFormat="1"/>
    <row r="65312" customFormat="1"/>
    <row r="65313" customFormat="1"/>
    <row r="65314" customFormat="1"/>
    <row r="65315" customFormat="1"/>
    <row r="65316" customFormat="1"/>
    <row r="65317" customFormat="1"/>
    <row r="65318" customFormat="1"/>
    <row r="65319" customFormat="1"/>
    <row r="65320" customFormat="1"/>
    <row r="65321" customFormat="1"/>
    <row r="65322" customFormat="1"/>
    <row r="65323" customFormat="1"/>
    <row r="65324" customFormat="1"/>
    <row r="65325" customFormat="1"/>
    <row r="65326" customFormat="1"/>
    <row r="65327" customFormat="1"/>
    <row r="65328" customFormat="1"/>
    <row r="65329" customFormat="1"/>
    <row r="65330" customFormat="1"/>
    <row r="65331" customFormat="1"/>
    <row r="65332" customFormat="1"/>
    <row r="65333" customFormat="1"/>
    <row r="65334" customFormat="1"/>
    <row r="65335" customFormat="1"/>
    <row r="65336" customFormat="1"/>
    <row r="65337" customFormat="1"/>
    <row r="65338" customFormat="1"/>
    <row r="65339" customFormat="1"/>
    <row r="65340" customFormat="1"/>
    <row r="65341" customFormat="1"/>
    <row r="65342" customFormat="1"/>
    <row r="65343" customFormat="1"/>
    <row r="65344" customFormat="1"/>
    <row r="65345" customFormat="1"/>
    <row r="65346" customFormat="1"/>
    <row r="65347" customFormat="1"/>
    <row r="65348" customFormat="1"/>
    <row r="65349" customFormat="1"/>
    <row r="65350" customFormat="1"/>
    <row r="65351" customFormat="1"/>
    <row r="65352" customFormat="1"/>
    <row r="65353" customFormat="1"/>
    <row r="65354" customFormat="1"/>
    <row r="65355" customFormat="1"/>
    <row r="65356" customFormat="1"/>
    <row r="65357" customFormat="1"/>
    <row r="65358" customFormat="1"/>
    <row r="65359" customFormat="1"/>
    <row r="65360" customFormat="1"/>
    <row r="65361" customFormat="1"/>
    <row r="65362" customFormat="1"/>
    <row r="65363" customFormat="1"/>
    <row r="65364" customFormat="1"/>
    <row r="65365" customFormat="1"/>
    <row r="65366" customFormat="1"/>
    <row r="65367" customFormat="1"/>
    <row r="65368" customFormat="1"/>
    <row r="65369" customFormat="1"/>
    <row r="65370" customFormat="1"/>
    <row r="65371" customFormat="1"/>
    <row r="65372" customFormat="1"/>
    <row r="65373" customFormat="1"/>
    <row r="65374" customFormat="1"/>
    <row r="65375" customFormat="1"/>
    <row r="65376" customFormat="1"/>
    <row r="65377" customFormat="1"/>
    <row r="65378" customFormat="1"/>
    <row r="65379" customFormat="1"/>
    <row r="65380" customFormat="1"/>
    <row r="65381" customFormat="1"/>
    <row r="65382" customFormat="1"/>
    <row r="65383" customFormat="1"/>
    <row r="65384" customFormat="1"/>
    <row r="65385" customFormat="1"/>
    <row r="65386" customFormat="1"/>
    <row r="65387" customFormat="1"/>
    <row r="65388" customFormat="1"/>
    <row r="65389" customFormat="1"/>
    <row r="65390" customFormat="1"/>
    <row r="65391" customFormat="1"/>
    <row r="65392" customFormat="1"/>
    <row r="65393" customFormat="1"/>
    <row r="65394" customFormat="1"/>
    <row r="65395" customFormat="1"/>
    <row r="65396" customFormat="1"/>
    <row r="65397" customFormat="1"/>
    <row r="65398" customFormat="1"/>
    <row r="65399" customFormat="1"/>
    <row r="65400" customFormat="1"/>
    <row r="65401" customFormat="1"/>
    <row r="65402" customFormat="1"/>
    <row r="65403" customFormat="1"/>
    <row r="65404" customFormat="1"/>
    <row r="65405" customFormat="1"/>
    <row r="65406" customFormat="1"/>
    <row r="65407" customFormat="1"/>
    <row r="65408" customFormat="1"/>
    <row r="65409" customFormat="1"/>
    <row r="65410" customFormat="1"/>
    <row r="65411" customFormat="1"/>
    <row r="65412" customFormat="1"/>
    <row r="65413" customFormat="1"/>
    <row r="65414" customFormat="1"/>
    <row r="65415" customFormat="1"/>
    <row r="65416" customFormat="1"/>
    <row r="65417" customFormat="1"/>
    <row r="65418" customFormat="1"/>
    <row r="65419" customFormat="1"/>
    <row r="65420" customFormat="1"/>
    <row r="65421" customFormat="1"/>
    <row r="65422" customFormat="1"/>
    <row r="65423" customFormat="1"/>
    <row r="65424" customFormat="1"/>
    <row r="65425" customFormat="1"/>
    <row r="65426" customFormat="1"/>
    <row r="65427" customFormat="1"/>
    <row r="65428" customFormat="1"/>
    <row r="65429" customFormat="1"/>
    <row r="65430" customFormat="1"/>
    <row r="65431" customFormat="1"/>
    <row r="65432" customFormat="1"/>
    <row r="65433" customFormat="1"/>
    <row r="65434" customFormat="1"/>
    <row r="65435" customFormat="1"/>
    <row r="65436" customFormat="1"/>
    <row r="65437" customFormat="1"/>
    <row r="65438" customFormat="1"/>
    <row r="65439" customFormat="1"/>
    <row r="65440" customFormat="1"/>
    <row r="65441" customFormat="1"/>
    <row r="65442" customFormat="1"/>
    <row r="65443" customFormat="1"/>
    <row r="65444" customFormat="1"/>
    <row r="65445" customFormat="1"/>
    <row r="65446" customFormat="1"/>
    <row r="65447" customFormat="1"/>
    <row r="65448" customFormat="1"/>
    <row r="65449" customFormat="1"/>
    <row r="65450" customFormat="1"/>
    <row r="65451" customFormat="1"/>
    <row r="65452" customFormat="1"/>
    <row r="65453" customFormat="1"/>
    <row r="65454" customFormat="1"/>
    <row r="65455" customFormat="1"/>
    <row r="65456" customFormat="1"/>
    <row r="65457" customFormat="1"/>
    <row r="65458" customFormat="1"/>
    <row r="65459" customFormat="1"/>
    <row r="65460" customFormat="1"/>
    <row r="65461" customFormat="1"/>
    <row r="65462" customFormat="1"/>
    <row r="65463" customFormat="1"/>
    <row r="65464" customFormat="1"/>
    <row r="65465" customFormat="1"/>
    <row r="65466" customFormat="1"/>
    <row r="65467" customFormat="1"/>
    <row r="65468" customFormat="1"/>
    <row r="65469" customFormat="1"/>
    <row r="65470" customFormat="1"/>
    <row r="65471" customFormat="1"/>
    <row r="65472" customFormat="1"/>
    <row r="65473" customFormat="1"/>
    <row r="65474" customFormat="1"/>
    <row r="65475" customFormat="1"/>
    <row r="65476" customFormat="1"/>
    <row r="65477" customFormat="1"/>
    <row r="65478" customFormat="1"/>
    <row r="65479" customFormat="1"/>
    <row r="65480" customFormat="1"/>
    <row r="65481" customFormat="1"/>
    <row r="65482" customFormat="1"/>
    <row r="65483" customFormat="1"/>
    <row r="65484" customFormat="1"/>
    <row r="65485" customFormat="1"/>
    <row r="65486" customFormat="1"/>
    <row r="65487" customFormat="1"/>
    <row r="65488" customFormat="1"/>
    <row r="65489" customFormat="1"/>
    <row r="65490" customFormat="1"/>
    <row r="65491" customFormat="1"/>
    <row r="65492" customFormat="1"/>
    <row r="65493" customFormat="1"/>
    <row r="65494" customFormat="1"/>
    <row r="65495" customFormat="1"/>
    <row r="65496" customFormat="1"/>
    <row r="65497" customFormat="1"/>
    <row r="65498" customFormat="1"/>
    <row r="65499" customFormat="1"/>
    <row r="65500" customFormat="1"/>
    <row r="65501" customFormat="1"/>
    <row r="65502" customFormat="1"/>
    <row r="65503" customFormat="1"/>
    <row r="65504" customFormat="1"/>
    <row r="65505" customFormat="1"/>
    <row r="65506" customFormat="1"/>
    <row r="65507" customFormat="1"/>
    <row r="65508" customFormat="1"/>
    <row r="65509" customFormat="1"/>
    <row r="65510" customFormat="1"/>
    <row r="65511" customFormat="1"/>
    <row r="65512" customFormat="1"/>
    <row r="65513" customFormat="1"/>
    <row r="65514" customFormat="1"/>
    <row r="65515" customFormat="1"/>
    <row r="65516" customFormat="1"/>
  </sheetData>
  <autoFilter ref="A1:Y1251" xr:uid="{7DE7A671-0040-134F-B375-7A4BCB4348BE}"/>
  <dataValidations count="1">
    <dataValidation type="list" allowBlank="1" showInputMessage="1" showErrorMessage="1" sqref="D898 D1210 D2:D445 D448:D610 D616:D620 D625:D659 D661:D663 D665:D666 D668:D669 D671:D674 D676:D680 D682:D705 D708:D860 D868:D880 D900:D906 D911:D920 D942:D999 D1001:D1031 D1044:D1148 D1152:D1207 D1213:D1251" xr:uid="{B2C12D7E-690B-FD42-A31E-5013039A6AFC}">
      <formula1>收支类别</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9981A-026A-2F4C-BEFF-B26C765D13E7}">
  <dimension ref="B3:Q125"/>
  <sheetViews>
    <sheetView zoomScaleSheetLayoutView="100" workbookViewId="0">
      <selection activeCell="I51" sqref="I51"/>
    </sheetView>
  </sheetViews>
  <sheetFormatPr baseColWidth="10" defaultColWidth="9" defaultRowHeight="15"/>
  <cols>
    <col min="1" max="1" width="2.5" customWidth="1"/>
    <col min="2" max="2" width="16.5" customWidth="1"/>
    <col min="3" max="3" width="24.1640625" customWidth="1"/>
    <col min="4" max="12" width="16.1640625" customWidth="1"/>
    <col min="13" max="13" width="41.5" customWidth="1"/>
    <col min="14" max="16" width="16.1640625" customWidth="1"/>
    <col min="17" max="17" width="30.6640625" customWidth="1"/>
  </cols>
  <sheetData>
    <row r="3" spans="2:14">
      <c r="B3" s="55" t="s">
        <v>4297</v>
      </c>
      <c r="N3" s="395" t="s">
        <v>4298</v>
      </c>
    </row>
    <row r="4" spans="2:14">
      <c r="B4" s="396" t="s">
        <v>4299</v>
      </c>
      <c r="C4" s="397" t="s">
        <v>1048</v>
      </c>
      <c r="D4" s="397" t="s">
        <v>1057</v>
      </c>
      <c r="E4" s="397" t="s">
        <v>1063</v>
      </c>
      <c r="F4" s="397" t="s">
        <v>1064</v>
      </c>
      <c r="G4" s="397" t="s">
        <v>1044</v>
      </c>
      <c r="H4" s="397" t="s">
        <v>1065</v>
      </c>
      <c r="I4" s="397" t="s">
        <v>1066</v>
      </c>
      <c r="J4" s="397" t="s">
        <v>1067</v>
      </c>
      <c r="K4" s="397" t="s">
        <v>1068</v>
      </c>
      <c r="L4" s="397" t="s">
        <v>12</v>
      </c>
      <c r="M4" s="397" t="s">
        <v>13</v>
      </c>
      <c r="N4" s="398" t="s">
        <v>14</v>
      </c>
    </row>
    <row r="5" spans="2:14">
      <c r="B5" s="399" t="s">
        <v>4300</v>
      </c>
      <c r="C5" s="400">
        <v>600</v>
      </c>
      <c r="D5" s="400" t="s">
        <v>4301</v>
      </c>
      <c r="E5" s="400">
        <v>600</v>
      </c>
      <c r="F5" s="400">
        <v>600</v>
      </c>
      <c r="G5" s="400">
        <v>700</v>
      </c>
      <c r="H5" s="400">
        <v>700</v>
      </c>
      <c r="I5" s="400">
        <v>700</v>
      </c>
      <c r="J5" s="400">
        <v>700</v>
      </c>
      <c r="K5" s="400">
        <v>700</v>
      </c>
      <c r="L5" s="400">
        <v>100</v>
      </c>
      <c r="M5" s="400">
        <v>100</v>
      </c>
      <c r="N5" s="401">
        <v>100</v>
      </c>
    </row>
    <row r="6" spans="2:14">
      <c r="B6" s="399" t="s">
        <v>4302</v>
      </c>
      <c r="C6" s="400">
        <v>800</v>
      </c>
      <c r="D6" s="400">
        <v>800</v>
      </c>
      <c r="E6" s="400">
        <v>800</v>
      </c>
      <c r="F6" s="400">
        <v>800</v>
      </c>
      <c r="G6" s="400">
        <v>800</v>
      </c>
      <c r="H6" s="400">
        <v>800</v>
      </c>
      <c r="I6" s="400">
        <v>800</v>
      </c>
      <c r="J6" s="400">
        <v>800</v>
      </c>
      <c r="K6" s="400">
        <v>800</v>
      </c>
      <c r="L6" s="400">
        <v>790</v>
      </c>
      <c r="M6" s="400">
        <v>790</v>
      </c>
      <c r="N6" s="401">
        <v>790</v>
      </c>
    </row>
    <row r="7" spans="2:14">
      <c r="B7" s="399" t="s">
        <v>4303</v>
      </c>
      <c r="C7" s="400"/>
      <c r="D7" s="400"/>
      <c r="E7" s="400"/>
      <c r="F7" s="400"/>
      <c r="G7" s="400"/>
      <c r="H7" s="400">
        <v>100</v>
      </c>
      <c r="I7" s="400">
        <v>200</v>
      </c>
      <c r="J7" s="400">
        <v>100</v>
      </c>
      <c r="K7" s="400">
        <v>390</v>
      </c>
      <c r="L7" s="400">
        <v>390</v>
      </c>
      <c r="M7" s="400">
        <v>390</v>
      </c>
      <c r="N7" s="401">
        <v>290</v>
      </c>
    </row>
    <row r="8" spans="2:14">
      <c r="B8" s="399" t="s">
        <v>4304</v>
      </c>
      <c r="C8" s="400"/>
      <c r="D8" s="400"/>
      <c r="E8" s="400"/>
      <c r="F8" s="400">
        <v>220</v>
      </c>
      <c r="G8" s="400">
        <v>220</v>
      </c>
      <c r="H8" s="400">
        <v>220</v>
      </c>
      <c r="I8" s="400">
        <v>220</v>
      </c>
      <c r="J8" s="400">
        <v>220</v>
      </c>
      <c r="K8" s="400">
        <v>220</v>
      </c>
      <c r="L8" s="400">
        <v>220</v>
      </c>
      <c r="M8" s="400">
        <v>220</v>
      </c>
      <c r="N8" s="401">
        <v>220</v>
      </c>
    </row>
    <row r="9" spans="2:14">
      <c r="B9" s="399" t="s">
        <v>4305</v>
      </c>
      <c r="C9" s="400"/>
      <c r="D9" s="400"/>
      <c r="E9" s="400"/>
      <c r="F9" s="400"/>
      <c r="G9" s="400"/>
      <c r="H9" s="400"/>
      <c r="I9" s="400"/>
      <c r="J9" s="400"/>
      <c r="K9" s="400"/>
      <c r="L9" s="400"/>
      <c r="M9" s="400"/>
      <c r="N9" s="401"/>
    </row>
    <row r="10" spans="2:14">
      <c r="B10" s="399" t="s">
        <v>4306</v>
      </c>
      <c r="C10" s="400">
        <v>500</v>
      </c>
      <c r="D10" s="400">
        <v>500</v>
      </c>
      <c r="E10" s="400">
        <v>500</v>
      </c>
      <c r="F10" s="400">
        <v>300</v>
      </c>
      <c r="G10" s="400">
        <v>300</v>
      </c>
      <c r="H10" s="400">
        <v>300</v>
      </c>
      <c r="I10" s="400">
        <v>300</v>
      </c>
      <c r="J10" s="400">
        <v>300</v>
      </c>
      <c r="K10" s="400">
        <v>300</v>
      </c>
      <c r="L10" s="400">
        <v>300</v>
      </c>
      <c r="M10" s="400">
        <v>300</v>
      </c>
      <c r="N10" s="401">
        <v>300</v>
      </c>
    </row>
    <row r="11" spans="2:14">
      <c r="B11" s="399" t="s">
        <v>4307</v>
      </c>
      <c r="C11" s="400"/>
      <c r="D11" s="400"/>
      <c r="E11" s="400"/>
      <c r="F11" s="400"/>
      <c r="G11" s="400"/>
      <c r="H11" s="400"/>
      <c r="I11" s="400"/>
      <c r="J11" s="400"/>
      <c r="K11" s="400"/>
      <c r="L11" s="400">
        <v>500</v>
      </c>
      <c r="M11" s="400">
        <v>500</v>
      </c>
      <c r="N11" s="401"/>
    </row>
    <row r="12" spans="2:14">
      <c r="B12" s="399" t="s">
        <v>4308</v>
      </c>
      <c r="C12" s="400"/>
      <c r="D12" s="400"/>
      <c r="E12" s="400"/>
      <c r="F12" s="400"/>
      <c r="G12" s="400"/>
      <c r="H12" s="400"/>
      <c r="I12" s="400"/>
      <c r="J12" s="400"/>
      <c r="K12" s="400"/>
      <c r="L12" s="400"/>
      <c r="M12" s="400"/>
      <c r="N12" s="401">
        <v>600</v>
      </c>
    </row>
    <row r="13" spans="2:14">
      <c r="B13" s="399" t="s">
        <v>4309</v>
      </c>
      <c r="C13" s="402">
        <f>SUM(C5:C12)</f>
        <v>1900</v>
      </c>
      <c r="D13" s="402">
        <f t="shared" ref="D13:N13" si="0">SUM(D5:D12)</f>
        <v>1300</v>
      </c>
      <c r="E13" s="402">
        <f t="shared" si="0"/>
        <v>1900</v>
      </c>
      <c r="F13" s="402">
        <f t="shared" si="0"/>
        <v>1920</v>
      </c>
      <c r="G13" s="402">
        <f t="shared" si="0"/>
        <v>2020</v>
      </c>
      <c r="H13" s="402">
        <f t="shared" si="0"/>
        <v>2120</v>
      </c>
      <c r="I13" s="402">
        <f t="shared" si="0"/>
        <v>2220</v>
      </c>
      <c r="J13" s="402">
        <f t="shared" si="0"/>
        <v>2120</v>
      </c>
      <c r="K13" s="402">
        <f t="shared" si="0"/>
        <v>2410</v>
      </c>
      <c r="L13" s="402">
        <f t="shared" si="0"/>
        <v>2300</v>
      </c>
      <c r="M13" s="402">
        <f t="shared" si="0"/>
        <v>2300</v>
      </c>
      <c r="N13" s="402">
        <f t="shared" si="0"/>
        <v>2300</v>
      </c>
    </row>
    <row r="14" spans="2:14">
      <c r="B14" s="399" t="s">
        <v>4310</v>
      </c>
      <c r="C14" s="400">
        <v>400</v>
      </c>
      <c r="D14" s="400">
        <v>400</v>
      </c>
      <c r="E14" s="400">
        <v>400</v>
      </c>
      <c r="F14" s="400">
        <v>400</v>
      </c>
      <c r="G14" s="400">
        <v>400</v>
      </c>
      <c r="H14" s="400">
        <v>400</v>
      </c>
      <c r="I14" s="400">
        <v>400</v>
      </c>
      <c r="J14" s="400">
        <v>400</v>
      </c>
      <c r="K14" s="400">
        <v>400</v>
      </c>
      <c r="L14" s="400">
        <v>400</v>
      </c>
      <c r="M14" s="400">
        <v>400</v>
      </c>
      <c r="N14" s="401">
        <v>400</v>
      </c>
    </row>
    <row r="15" spans="2:14">
      <c r="B15" s="399" t="s">
        <v>4311</v>
      </c>
      <c r="C15" s="400"/>
      <c r="D15" s="400"/>
      <c r="E15" s="400"/>
      <c r="F15" s="400"/>
      <c r="G15" s="400"/>
      <c r="H15" s="400"/>
      <c r="I15" s="400"/>
      <c r="J15" s="400">
        <v>180</v>
      </c>
      <c r="K15" s="400">
        <v>180</v>
      </c>
      <c r="L15" s="400">
        <v>180</v>
      </c>
      <c r="M15" s="400">
        <v>180</v>
      </c>
      <c r="N15" s="401">
        <v>180</v>
      </c>
    </row>
    <row r="16" spans="2:14">
      <c r="B16" s="399" t="s">
        <v>4312</v>
      </c>
      <c r="C16" s="400"/>
      <c r="D16" s="400"/>
      <c r="E16" s="400"/>
      <c r="F16" s="400">
        <v>200</v>
      </c>
      <c r="G16" s="400">
        <v>200</v>
      </c>
      <c r="H16" s="400">
        <v>500</v>
      </c>
      <c r="I16" s="400">
        <v>500</v>
      </c>
      <c r="J16" s="400">
        <v>500</v>
      </c>
      <c r="K16" s="400">
        <v>500</v>
      </c>
      <c r="L16" s="400">
        <v>500</v>
      </c>
      <c r="M16" s="400">
        <v>500</v>
      </c>
      <c r="N16" s="401">
        <v>500</v>
      </c>
    </row>
    <row r="17" spans="2:17">
      <c r="B17" s="399" t="s">
        <v>4313</v>
      </c>
      <c r="C17" s="400">
        <v>450</v>
      </c>
      <c r="D17" s="400">
        <v>500</v>
      </c>
      <c r="E17" s="400">
        <v>500</v>
      </c>
      <c r="F17" s="400">
        <v>70</v>
      </c>
      <c r="G17" s="400">
        <v>0</v>
      </c>
      <c r="H17" s="400">
        <v>0</v>
      </c>
      <c r="I17" s="400">
        <v>0</v>
      </c>
      <c r="J17" s="400">
        <v>0</v>
      </c>
      <c r="K17" s="400">
        <v>0</v>
      </c>
      <c r="L17" s="400">
        <v>0</v>
      </c>
      <c r="M17" s="400">
        <v>0</v>
      </c>
      <c r="N17" s="401">
        <v>0</v>
      </c>
    </row>
    <row r="18" spans="2:17">
      <c r="B18" s="399" t="s">
        <v>4314</v>
      </c>
      <c r="C18" s="400">
        <v>1500</v>
      </c>
      <c r="D18" s="400">
        <v>1500</v>
      </c>
      <c r="E18" s="400">
        <v>1500</v>
      </c>
      <c r="F18" s="400">
        <v>1500</v>
      </c>
      <c r="G18" s="400">
        <v>1500</v>
      </c>
      <c r="H18" s="400">
        <v>1500</v>
      </c>
      <c r="I18" s="400">
        <v>1500</v>
      </c>
      <c r="J18" s="400">
        <v>1500</v>
      </c>
      <c r="K18" s="400">
        <v>1500</v>
      </c>
      <c r="L18" s="400">
        <v>1500</v>
      </c>
      <c r="M18" s="400">
        <v>1500</v>
      </c>
      <c r="N18" s="401">
        <v>1500</v>
      </c>
    </row>
    <row r="19" spans="2:17">
      <c r="B19" s="403" t="s">
        <v>4315</v>
      </c>
      <c r="C19" s="404">
        <f>SUM(C14:C18)</f>
        <v>2350</v>
      </c>
      <c r="D19" s="404">
        <f t="shared" ref="D19:N19" si="1">SUM(D14:D18)</f>
        <v>2400</v>
      </c>
      <c r="E19" s="404">
        <f t="shared" si="1"/>
        <v>2400</v>
      </c>
      <c r="F19" s="404">
        <f t="shared" si="1"/>
        <v>2170</v>
      </c>
      <c r="G19" s="404">
        <f t="shared" si="1"/>
        <v>2100</v>
      </c>
      <c r="H19" s="404">
        <f t="shared" si="1"/>
        <v>2400</v>
      </c>
      <c r="I19" s="404">
        <f t="shared" si="1"/>
        <v>2400</v>
      </c>
      <c r="J19" s="404">
        <f t="shared" si="1"/>
        <v>2580</v>
      </c>
      <c r="K19" s="404">
        <f t="shared" si="1"/>
        <v>2580</v>
      </c>
      <c r="L19" s="404">
        <f t="shared" si="1"/>
        <v>2580</v>
      </c>
      <c r="M19" s="404">
        <f t="shared" si="1"/>
        <v>2580</v>
      </c>
      <c r="N19" s="405">
        <f t="shared" si="1"/>
        <v>2580</v>
      </c>
    </row>
    <row r="20" spans="2:17">
      <c r="B20" s="399" t="s">
        <v>4316</v>
      </c>
      <c r="C20" s="400"/>
      <c r="D20" s="400"/>
      <c r="E20" s="400"/>
      <c r="F20" s="400"/>
      <c r="G20" s="400"/>
      <c r="H20" s="400"/>
      <c r="I20" s="400"/>
      <c r="J20" s="400"/>
      <c r="K20" s="400">
        <v>50</v>
      </c>
      <c r="L20" s="400">
        <v>50</v>
      </c>
      <c r="M20" s="400">
        <v>50</v>
      </c>
      <c r="N20" s="401">
        <v>50</v>
      </c>
    </row>
    <row r="21" spans="2:17">
      <c r="B21" s="406" t="s">
        <v>4317</v>
      </c>
      <c r="C21" s="407">
        <f>C20</f>
        <v>0</v>
      </c>
      <c r="D21" s="408">
        <f t="shared" ref="D21:N21" si="2">D20</f>
        <v>0</v>
      </c>
      <c r="E21" s="408">
        <f t="shared" si="2"/>
        <v>0</v>
      </c>
      <c r="F21" s="408">
        <f t="shared" si="2"/>
        <v>0</v>
      </c>
      <c r="G21" s="408">
        <f t="shared" si="2"/>
        <v>0</v>
      </c>
      <c r="H21" s="408">
        <f t="shared" si="2"/>
        <v>0</v>
      </c>
      <c r="I21" s="408">
        <f t="shared" si="2"/>
        <v>0</v>
      </c>
      <c r="J21" s="408">
        <f t="shared" si="2"/>
        <v>0</v>
      </c>
      <c r="K21" s="408">
        <f t="shared" si="2"/>
        <v>50</v>
      </c>
      <c r="L21" s="408">
        <f t="shared" si="2"/>
        <v>50</v>
      </c>
      <c r="M21" s="408">
        <f t="shared" si="2"/>
        <v>50</v>
      </c>
      <c r="N21" s="409">
        <f t="shared" si="2"/>
        <v>50</v>
      </c>
    </row>
    <row r="22" spans="2:17">
      <c r="B22" s="410" t="s">
        <v>4318</v>
      </c>
      <c r="C22" s="411">
        <f>C21+C19+C13</f>
        <v>4250</v>
      </c>
      <c r="D22" s="411">
        <f t="shared" ref="D22:N22" si="3">D21+D19+D13</f>
        <v>3700</v>
      </c>
      <c r="E22" s="411">
        <f t="shared" si="3"/>
        <v>4300</v>
      </c>
      <c r="F22" s="411">
        <f t="shared" si="3"/>
        <v>4090</v>
      </c>
      <c r="G22" s="411">
        <f t="shared" si="3"/>
        <v>4120</v>
      </c>
      <c r="H22" s="411">
        <f t="shared" si="3"/>
        <v>4520</v>
      </c>
      <c r="I22" s="411">
        <f t="shared" si="3"/>
        <v>4620</v>
      </c>
      <c r="J22" s="411">
        <f t="shared" si="3"/>
        <v>4700</v>
      </c>
      <c r="K22" s="411">
        <f t="shared" si="3"/>
        <v>5040</v>
      </c>
      <c r="L22" s="411">
        <f t="shared" si="3"/>
        <v>4930</v>
      </c>
      <c r="M22" s="411">
        <f t="shared" si="3"/>
        <v>4930</v>
      </c>
      <c r="N22" s="412">
        <f t="shared" si="3"/>
        <v>4930</v>
      </c>
    </row>
    <row r="25" spans="2:17">
      <c r="B25" t="s">
        <v>4319</v>
      </c>
      <c r="P25" s="395" t="s">
        <v>4320</v>
      </c>
    </row>
    <row r="26" spans="2:17">
      <c r="B26" s="413" t="s">
        <v>4321</v>
      </c>
      <c r="C26" s="414" t="s">
        <v>4322</v>
      </c>
      <c r="D26" s="415" t="s">
        <v>3</v>
      </c>
      <c r="E26" s="415" t="s">
        <v>4</v>
      </c>
      <c r="F26" s="415" t="s">
        <v>5</v>
      </c>
      <c r="G26" s="415" t="s">
        <v>6</v>
      </c>
      <c r="H26" s="415" t="s">
        <v>7</v>
      </c>
      <c r="I26" s="415" t="s">
        <v>8</v>
      </c>
      <c r="J26" s="415" t="s">
        <v>9</v>
      </c>
      <c r="K26" s="415" t="s">
        <v>10</v>
      </c>
      <c r="L26" s="415" t="s">
        <v>11</v>
      </c>
      <c r="M26" s="415" t="s">
        <v>12</v>
      </c>
      <c r="N26" s="415" t="s">
        <v>13</v>
      </c>
      <c r="O26" s="415" t="s">
        <v>14</v>
      </c>
      <c r="P26" s="416" t="s">
        <v>15</v>
      </c>
    </row>
    <row r="27" spans="2:17">
      <c r="B27" s="417">
        <v>2</v>
      </c>
      <c r="C27" s="418" t="s">
        <v>4323</v>
      </c>
      <c r="D27" s="419"/>
      <c r="E27" s="419"/>
      <c r="F27" s="419">
        <v>59250</v>
      </c>
      <c r="G27" s="419"/>
      <c r="H27" s="419"/>
      <c r="I27" s="419">
        <v>65284.73</v>
      </c>
      <c r="J27" s="419"/>
      <c r="K27" s="419"/>
      <c r="L27" s="419">
        <v>64077.77</v>
      </c>
      <c r="M27" s="419"/>
      <c r="N27" s="419"/>
      <c r="O27" s="419">
        <v>9984.7199999999993</v>
      </c>
      <c r="P27" s="420">
        <f t="shared" ref="P27:P44" si="4">SUM(D27:O27)</f>
        <v>198597.22</v>
      </c>
    </row>
    <row r="28" spans="2:17">
      <c r="B28" s="417">
        <v>9</v>
      </c>
      <c r="C28" s="418" t="s">
        <v>4324</v>
      </c>
      <c r="D28" s="421">
        <v>31000</v>
      </c>
      <c r="E28" s="421">
        <v>31000</v>
      </c>
      <c r="F28" s="421">
        <v>28000</v>
      </c>
      <c r="G28" s="421">
        <v>31000</v>
      </c>
      <c r="H28" s="421">
        <v>30000</v>
      </c>
      <c r="I28" s="421">
        <v>31000</v>
      </c>
      <c r="J28" s="421">
        <v>30000</v>
      </c>
      <c r="K28" s="421">
        <v>31000</v>
      </c>
      <c r="L28" s="421">
        <v>29875</v>
      </c>
      <c r="M28" s="421">
        <v>19552.5</v>
      </c>
      <c r="N28" s="421">
        <v>22449.16</v>
      </c>
      <c r="O28" s="421">
        <v>21725</v>
      </c>
      <c r="P28" s="420">
        <f t="shared" si="4"/>
        <v>336601.66</v>
      </c>
      <c r="Q28" s="55"/>
    </row>
    <row r="29" spans="2:17">
      <c r="B29" s="417">
        <v>9</v>
      </c>
      <c r="C29" s="418" t="s">
        <v>4325</v>
      </c>
      <c r="D29" s="421"/>
      <c r="E29" s="421"/>
      <c r="F29" s="421"/>
      <c r="G29" s="421"/>
      <c r="H29" s="421"/>
      <c r="I29" s="421">
        <v>2317.7800000000002</v>
      </c>
      <c r="J29" s="421">
        <v>4266.67</v>
      </c>
      <c r="K29" s="421">
        <v>24517.22</v>
      </c>
      <c r="L29" s="421">
        <v>15936.39</v>
      </c>
      <c r="M29" s="421">
        <v>23479.17</v>
      </c>
      <c r="N29" s="421">
        <v>24261.81</v>
      </c>
      <c r="O29" s="421">
        <v>23336.94</v>
      </c>
      <c r="P29" s="420">
        <f t="shared" si="4"/>
        <v>118115.98</v>
      </c>
      <c r="Q29" s="55"/>
    </row>
    <row r="30" spans="2:17">
      <c r="B30" s="417">
        <v>6</v>
      </c>
      <c r="C30" s="418" t="s">
        <v>4326</v>
      </c>
      <c r="D30" s="421"/>
      <c r="E30" s="421"/>
      <c r="F30" s="421"/>
      <c r="G30" s="421"/>
      <c r="H30" s="421">
        <v>4216.67</v>
      </c>
      <c r="I30" s="421">
        <v>5683.33</v>
      </c>
      <c r="J30" s="421">
        <v>5500</v>
      </c>
      <c r="K30" s="421">
        <v>5683.33</v>
      </c>
      <c r="L30" s="421">
        <v>5683.33</v>
      </c>
      <c r="M30" s="421">
        <v>5500</v>
      </c>
      <c r="N30" s="421">
        <v>5683.33</v>
      </c>
      <c r="O30" s="421">
        <v>5500</v>
      </c>
      <c r="P30" s="420">
        <f t="shared" si="4"/>
        <v>43449.990000000005</v>
      </c>
      <c r="Q30" s="55"/>
    </row>
    <row r="31" spans="2:17">
      <c r="B31" s="541">
        <v>8</v>
      </c>
      <c r="C31" s="422" t="s">
        <v>4327</v>
      </c>
      <c r="D31" s="423">
        <v>89191.73</v>
      </c>
      <c r="E31" s="423">
        <v>89191.73</v>
      </c>
      <c r="F31" s="423">
        <v>89191.73</v>
      </c>
      <c r="G31" s="423">
        <v>89191.73</v>
      </c>
      <c r="H31" s="423">
        <v>89191.73</v>
      </c>
      <c r="I31" s="423">
        <v>89191.73</v>
      </c>
      <c r="J31" s="423">
        <v>89191.73</v>
      </c>
      <c r="K31" s="423">
        <v>89191.73</v>
      </c>
      <c r="L31" s="423">
        <v>68609.02</v>
      </c>
      <c r="M31" s="423">
        <v>68609.02</v>
      </c>
      <c r="N31" s="423">
        <v>68609.02</v>
      </c>
      <c r="O31" s="423">
        <f>337065.34</f>
        <v>337065.34</v>
      </c>
      <c r="P31" s="424">
        <f t="shared" si="4"/>
        <v>1256426.24</v>
      </c>
      <c r="Q31" s="55" t="s">
        <v>4328</v>
      </c>
    </row>
    <row r="32" spans="2:17">
      <c r="B32" s="541"/>
      <c r="C32" s="425" t="s">
        <v>4329</v>
      </c>
      <c r="D32" s="88">
        <v>82766.363581120197</v>
      </c>
      <c r="E32" s="88">
        <v>82081.638552316697</v>
      </c>
      <c r="F32" s="88">
        <v>81402.5782446003</v>
      </c>
      <c r="G32" s="88">
        <v>80729.135793808295</v>
      </c>
      <c r="H32" s="88">
        <v>80061.264723485001</v>
      </c>
      <c r="I32" s="88">
        <v>79398.918941673503</v>
      </c>
      <c r="J32" s="88">
        <v>78742.052737735299</v>
      </c>
      <c r="K32" s="88">
        <v>78090.620779195306</v>
      </c>
      <c r="L32" s="88">
        <v>59572.749719569401</v>
      </c>
      <c r="M32" s="88">
        <v>59079.905150801402</v>
      </c>
      <c r="N32" s="88">
        <v>58591.137878617999</v>
      </c>
      <c r="O32" s="88">
        <f>58106.4141715985</f>
        <v>58106.414171598502</v>
      </c>
      <c r="P32" s="426">
        <f t="shared" si="4"/>
        <v>878622.78027452191</v>
      </c>
      <c r="Q32" s="55"/>
    </row>
    <row r="33" spans="2:17">
      <c r="B33" s="417">
        <v>10</v>
      </c>
      <c r="C33" s="427" t="s">
        <v>4330</v>
      </c>
      <c r="D33" s="421">
        <v>14854.17</v>
      </c>
      <c r="E33" s="421">
        <v>14854.17</v>
      </c>
      <c r="F33" s="421">
        <v>13416.67</v>
      </c>
      <c r="G33" s="421">
        <v>12233.61</v>
      </c>
      <c r="H33" s="421">
        <v>7750.01</v>
      </c>
      <c r="I33" s="421">
        <v>8008.33</v>
      </c>
      <c r="J33" s="421">
        <v>7750.01</v>
      </c>
      <c r="K33" s="421">
        <v>8008.33</v>
      </c>
      <c r="L33" s="421">
        <v>8008.33</v>
      </c>
      <c r="M33" s="421">
        <v>7750.01</v>
      </c>
      <c r="N33" s="421">
        <v>8008.33</v>
      </c>
      <c r="O33" s="421">
        <v>7750.01</v>
      </c>
      <c r="P33" s="420">
        <f t="shared" si="4"/>
        <v>118391.98</v>
      </c>
      <c r="Q33" s="55"/>
    </row>
    <row r="34" spans="2:17">
      <c r="B34" s="417">
        <v>13</v>
      </c>
      <c r="C34" s="427" t="s">
        <v>4331</v>
      </c>
      <c r="D34" s="421"/>
      <c r="E34" s="421"/>
      <c r="F34" s="421"/>
      <c r="G34" s="421"/>
      <c r="H34" s="421"/>
      <c r="I34" s="421"/>
      <c r="J34" s="421"/>
      <c r="K34" s="421"/>
      <c r="L34" s="421"/>
      <c r="M34" s="421">
        <v>10541.67</v>
      </c>
      <c r="N34" s="421">
        <v>14208.33</v>
      </c>
      <c r="O34" s="421">
        <v>7791.67</v>
      </c>
      <c r="P34" s="420">
        <f t="shared" si="4"/>
        <v>32541.67</v>
      </c>
      <c r="Q34" s="55"/>
    </row>
    <row r="35" spans="2:17">
      <c r="B35" s="417">
        <v>27</v>
      </c>
      <c r="C35" s="427" t="s">
        <v>4332</v>
      </c>
      <c r="D35" s="421">
        <v>44045.84</v>
      </c>
      <c r="E35" s="421">
        <v>44045.84</v>
      </c>
      <c r="F35" s="421">
        <v>39783.300000000003</v>
      </c>
      <c r="G35" s="421">
        <v>44045.84</v>
      </c>
      <c r="H35" s="421">
        <v>42624.98</v>
      </c>
      <c r="I35" s="421">
        <v>44045.84</v>
      </c>
      <c r="J35" s="421">
        <v>42624.98</v>
      </c>
      <c r="K35" s="421">
        <v>44045.84</v>
      </c>
      <c r="L35" s="421">
        <v>41576.379999999997</v>
      </c>
      <c r="M35" s="421">
        <v>38250</v>
      </c>
      <c r="N35" s="421">
        <v>39525</v>
      </c>
      <c r="O35" s="421">
        <v>38250</v>
      </c>
      <c r="P35" s="420">
        <f t="shared" si="4"/>
        <v>502863.83999999997</v>
      </c>
      <c r="Q35" s="55"/>
    </row>
    <row r="36" spans="2:17">
      <c r="B36" s="541">
        <v>29</v>
      </c>
      <c r="C36" s="422" t="s">
        <v>4333</v>
      </c>
      <c r="D36" s="423">
        <v>118950</v>
      </c>
      <c r="E36" s="423">
        <v>118950</v>
      </c>
      <c r="F36" s="423">
        <v>118950</v>
      </c>
      <c r="G36" s="423">
        <v>118950</v>
      </c>
      <c r="H36" s="423">
        <v>118950</v>
      </c>
      <c r="I36" s="423">
        <v>118950</v>
      </c>
      <c r="J36" s="423">
        <v>118950</v>
      </c>
      <c r="K36" s="423">
        <v>118950</v>
      </c>
      <c r="L36" s="423">
        <v>118950</v>
      </c>
      <c r="M36" s="423">
        <v>118950</v>
      </c>
      <c r="N36" s="423">
        <v>118950</v>
      </c>
      <c r="O36" s="423">
        <v>118950</v>
      </c>
      <c r="P36" s="424">
        <f t="shared" si="4"/>
        <v>1427400</v>
      </c>
      <c r="Q36" s="55"/>
    </row>
    <row r="37" spans="2:17">
      <c r="B37" s="541"/>
      <c r="C37" s="427" t="s">
        <v>4334</v>
      </c>
      <c r="D37" s="428">
        <v>78452.25</v>
      </c>
      <c r="E37" s="428">
        <v>79318.44</v>
      </c>
      <c r="F37" s="428">
        <v>80194.209999999992</v>
      </c>
      <c r="G37" s="428">
        <v>81079.64</v>
      </c>
      <c r="H37" s="428">
        <v>81974.84</v>
      </c>
      <c r="I37" s="428">
        <v>82879.94</v>
      </c>
      <c r="J37" s="428">
        <v>83795.01999999999</v>
      </c>
      <c r="K37" s="428">
        <v>84720.21</v>
      </c>
      <c r="L37" s="428">
        <v>85655.61</v>
      </c>
      <c r="M37" s="428">
        <v>86601.34</v>
      </c>
      <c r="N37" s="428">
        <v>87557.51</v>
      </c>
      <c r="O37" s="428">
        <v>88524.24</v>
      </c>
      <c r="P37" s="429">
        <f t="shared" si="4"/>
        <v>1000753.2499999999</v>
      </c>
      <c r="Q37" s="55"/>
    </row>
    <row r="38" spans="2:17">
      <c r="B38" s="541">
        <v>29</v>
      </c>
      <c r="C38" s="422" t="s">
        <v>4335</v>
      </c>
      <c r="D38" s="423"/>
      <c r="E38" s="423"/>
      <c r="F38" s="423"/>
      <c r="G38" s="423"/>
      <c r="H38" s="423"/>
      <c r="I38" s="423"/>
      <c r="J38" s="423"/>
      <c r="K38" s="423"/>
      <c r="L38" s="423">
        <v>75631.27</v>
      </c>
      <c r="M38" s="423">
        <v>82549.960000000006</v>
      </c>
      <c r="N38" s="423">
        <v>82549.960000000006</v>
      </c>
      <c r="O38" s="423">
        <v>82549.960000000006</v>
      </c>
      <c r="P38" s="424">
        <f t="shared" si="4"/>
        <v>323281.15000000002</v>
      </c>
      <c r="Q38" s="55"/>
    </row>
    <row r="39" spans="2:17">
      <c r="B39" s="541"/>
      <c r="C39" s="425" t="s">
        <v>4336</v>
      </c>
      <c r="D39" s="88"/>
      <c r="E39" s="88"/>
      <c r="F39" s="88"/>
      <c r="G39" s="88"/>
      <c r="H39" s="88"/>
      <c r="I39" s="88"/>
      <c r="J39" s="88"/>
      <c r="K39" s="88"/>
      <c r="L39" s="430">
        <v>68196.960000000006</v>
      </c>
      <c r="M39" s="430">
        <v>69186.210000000006</v>
      </c>
      <c r="N39" s="430">
        <v>69292.44</v>
      </c>
      <c r="O39" s="430">
        <v>70254.81</v>
      </c>
      <c r="P39" s="426">
        <f t="shared" si="4"/>
        <v>276930.42000000004</v>
      </c>
      <c r="Q39" s="55"/>
    </row>
    <row r="40" spans="2:17">
      <c r="B40" s="417">
        <v>31</v>
      </c>
      <c r="C40" s="427" t="s">
        <v>4337</v>
      </c>
      <c r="D40" s="431"/>
      <c r="E40" s="431"/>
      <c r="F40" s="431"/>
      <c r="G40" s="431">
        <v>2238.89</v>
      </c>
      <c r="H40" s="431">
        <v>5166.67</v>
      </c>
      <c r="I40" s="431">
        <v>8088.89</v>
      </c>
      <c r="J40" s="431">
        <v>12666.67</v>
      </c>
      <c r="K40" s="431">
        <v>13088.89</v>
      </c>
      <c r="L40" s="431">
        <v>13088.89</v>
      </c>
      <c r="M40" s="431">
        <v>12666.67</v>
      </c>
      <c r="N40" s="431">
        <v>13088.89</v>
      </c>
      <c r="O40" s="431">
        <v>12666.67</v>
      </c>
      <c r="P40" s="429">
        <f t="shared" si="4"/>
        <v>92761.13</v>
      </c>
      <c r="Q40" s="55"/>
    </row>
    <row r="41" spans="2:17">
      <c r="B41" s="541">
        <v>53</v>
      </c>
      <c r="C41" s="422" t="s">
        <v>4338</v>
      </c>
      <c r="D41" s="423"/>
      <c r="E41" s="423"/>
      <c r="F41" s="423"/>
      <c r="G41" s="423"/>
      <c r="H41" s="423"/>
      <c r="I41" s="423"/>
      <c r="J41" s="423"/>
      <c r="K41" s="423"/>
      <c r="L41" s="423"/>
      <c r="M41" s="423">
        <v>23145.599999999999</v>
      </c>
      <c r="N41" s="423">
        <v>24230.6</v>
      </c>
      <c r="O41" s="423">
        <v>24230.6</v>
      </c>
      <c r="P41" s="424">
        <f t="shared" si="4"/>
        <v>71606.799999999988</v>
      </c>
      <c r="Q41" s="55"/>
    </row>
    <row r="42" spans="2:17">
      <c r="B42" s="541"/>
      <c r="C42" s="425" t="s">
        <v>4339</v>
      </c>
      <c r="D42" s="88"/>
      <c r="E42" s="88"/>
      <c r="F42" s="88"/>
      <c r="G42" s="88"/>
      <c r="H42" s="88"/>
      <c r="I42" s="88"/>
      <c r="J42" s="88"/>
      <c r="K42" s="88"/>
      <c r="L42" s="88"/>
      <c r="M42" s="88">
        <v>18080.599999999999</v>
      </c>
      <c r="N42" s="88">
        <v>18105.400000000001</v>
      </c>
      <c r="O42" s="88">
        <v>18525.689999999999</v>
      </c>
      <c r="P42" s="426">
        <f t="shared" si="4"/>
        <v>54711.69</v>
      </c>
      <c r="Q42" s="55"/>
    </row>
    <row r="43" spans="2:17">
      <c r="B43" s="417">
        <v>30</v>
      </c>
      <c r="C43" s="418" t="s">
        <v>4340</v>
      </c>
      <c r="D43" s="421">
        <v>13368.75</v>
      </c>
      <c r="E43" s="421">
        <v>13368.75</v>
      </c>
      <c r="F43" s="421">
        <v>12075</v>
      </c>
      <c r="G43" s="421">
        <v>13129.17</v>
      </c>
      <c r="H43" s="421">
        <v>2232.92</v>
      </c>
      <c r="I43" s="421"/>
      <c r="J43" s="421"/>
      <c r="K43" s="421"/>
      <c r="L43" s="421"/>
      <c r="M43" s="421"/>
      <c r="N43" s="421"/>
      <c r="O43" s="421"/>
      <c r="P43" s="420">
        <f t="shared" si="4"/>
        <v>54174.59</v>
      </c>
      <c r="Q43" s="55"/>
    </row>
    <row r="44" spans="2:17">
      <c r="B44" s="417">
        <v>12</v>
      </c>
      <c r="C44" s="418" t="s">
        <v>4341</v>
      </c>
      <c r="D44" s="421"/>
      <c r="E44" s="421"/>
      <c r="F44" s="421"/>
      <c r="G44" s="421"/>
      <c r="H44" s="421"/>
      <c r="I44" s="421"/>
      <c r="J44" s="421"/>
      <c r="K44" s="421"/>
      <c r="L44" s="421"/>
      <c r="M44" s="421"/>
      <c r="N44" s="421"/>
      <c r="O44" s="421">
        <v>2625</v>
      </c>
      <c r="P44" s="420">
        <f t="shared" si="4"/>
        <v>2625</v>
      </c>
      <c r="Q44" s="55"/>
    </row>
    <row r="45" spans="2:17">
      <c r="B45" s="432" t="s">
        <v>4342</v>
      </c>
      <c r="C45" s="433"/>
      <c r="D45" s="434">
        <v>311410.49</v>
      </c>
      <c r="E45" s="434">
        <v>311410.49</v>
      </c>
      <c r="F45" s="434">
        <v>360666.7</v>
      </c>
      <c r="G45" s="434">
        <v>310789.24</v>
      </c>
      <c r="H45" s="434">
        <v>300132.98</v>
      </c>
      <c r="I45" s="434">
        <v>372570.63</v>
      </c>
      <c r="J45" s="434">
        <v>310950.06</v>
      </c>
      <c r="K45" s="434">
        <v>334485.33999999997</v>
      </c>
      <c r="L45" s="434">
        <v>448355.07</v>
      </c>
      <c r="M45" s="434">
        <v>404075.91</v>
      </c>
      <c r="N45" s="434">
        <v>421564.43</v>
      </c>
      <c r="O45" s="434">
        <v>692425.90999999992</v>
      </c>
      <c r="P45" s="435">
        <v>4578837.25</v>
      </c>
      <c r="Q45" s="55"/>
    </row>
    <row r="46" spans="2:17">
      <c r="B46" s="436" t="s">
        <v>4343</v>
      </c>
      <c r="C46" s="437"/>
      <c r="D46" s="438">
        <v>161218.61358112001</v>
      </c>
      <c r="E46" s="439">
        <v>161400.0785523167</v>
      </c>
      <c r="F46" s="439">
        <v>161596.78824460029</v>
      </c>
      <c r="G46" s="439">
        <v>161808.77579380828</v>
      </c>
      <c r="H46" s="439">
        <v>162036.10472348501</v>
      </c>
      <c r="I46" s="439">
        <v>162278.8589416735</v>
      </c>
      <c r="J46" s="439">
        <v>162537.07273773529</v>
      </c>
      <c r="K46" s="439">
        <v>162810.8307791953</v>
      </c>
      <c r="L46" s="440">
        <v>213425.319719569</v>
      </c>
      <c r="M46" s="439">
        <v>232948.05515080143</v>
      </c>
      <c r="N46" s="439">
        <v>233546.48787861798</v>
      </c>
      <c r="O46" s="439">
        <f>235411.154171598+268456.32</f>
        <v>503867.47417159798</v>
      </c>
      <c r="P46" s="441">
        <f>SUM(D46:O46)</f>
        <v>2479474.4602745213</v>
      </c>
      <c r="Q46" s="55"/>
    </row>
    <row r="47" spans="2:17">
      <c r="B47" s="442" t="s">
        <v>4344</v>
      </c>
      <c r="C47" s="443"/>
      <c r="D47" s="443">
        <f>D45-D46</f>
        <v>150191.87641887998</v>
      </c>
      <c r="E47" s="443">
        <f t="shared" ref="E47:P47" si="5">E45-E46</f>
        <v>150010.41144768329</v>
      </c>
      <c r="F47" s="443">
        <f t="shared" si="5"/>
        <v>199069.91175539972</v>
      </c>
      <c r="G47" s="443">
        <f t="shared" si="5"/>
        <v>148980.46420619171</v>
      </c>
      <c r="H47" s="443">
        <f t="shared" si="5"/>
        <v>138096.87527651497</v>
      </c>
      <c r="I47" s="443">
        <f t="shared" si="5"/>
        <v>210291.7710583265</v>
      </c>
      <c r="J47" s="443">
        <f t="shared" si="5"/>
        <v>148412.98726226471</v>
      </c>
      <c r="K47" s="443">
        <f t="shared" si="5"/>
        <v>171674.50922080467</v>
      </c>
      <c r="L47" s="443">
        <f t="shared" si="5"/>
        <v>234929.75028043101</v>
      </c>
      <c r="M47" s="443">
        <f t="shared" si="5"/>
        <v>171127.85484919854</v>
      </c>
      <c r="N47" s="443">
        <f t="shared" si="5"/>
        <v>188017.94212138202</v>
      </c>
      <c r="O47" s="443">
        <f t="shared" si="5"/>
        <v>188558.43582840194</v>
      </c>
      <c r="P47" s="444">
        <f t="shared" si="5"/>
        <v>2099362.7897254787</v>
      </c>
    </row>
    <row r="52" spans="2:12">
      <c r="B52" s="55"/>
      <c r="C52" t="s">
        <v>4345</v>
      </c>
      <c r="K52" s="55" t="s">
        <v>4346</v>
      </c>
      <c r="L52" s="55" t="s">
        <v>4347</v>
      </c>
    </row>
    <row r="53" spans="2:12">
      <c r="B53" s="55"/>
      <c r="C53" s="445" t="s">
        <v>4346</v>
      </c>
      <c r="D53" s="446" t="s">
        <v>4348</v>
      </c>
      <c r="E53" s="446" t="s">
        <v>4349</v>
      </c>
      <c r="F53" s="446" t="s">
        <v>4350</v>
      </c>
      <c r="G53" s="447" t="s">
        <v>4351</v>
      </c>
      <c r="K53" s="55">
        <v>1</v>
      </c>
      <c r="L53" s="96">
        <v>161218.61358112021</v>
      </c>
    </row>
    <row r="54" spans="2:12">
      <c r="C54" s="448" t="s">
        <v>4352</v>
      </c>
      <c r="D54" s="182">
        <f>450+1500+457</f>
        <v>2407</v>
      </c>
      <c r="E54" s="182">
        <v>1900</v>
      </c>
      <c r="F54" s="182">
        <v>0</v>
      </c>
      <c r="G54" s="449">
        <f>SUM(D54:F54)</f>
        <v>4307</v>
      </c>
      <c r="K54" s="55">
        <v>2</v>
      </c>
      <c r="L54" s="96">
        <v>161400.0785523167</v>
      </c>
    </row>
    <row r="55" spans="2:12">
      <c r="C55" s="450" t="s">
        <v>4353</v>
      </c>
      <c r="D55" s="177">
        <f>659.33+1500+314.29</f>
        <v>2473.62</v>
      </c>
      <c r="E55" s="177">
        <f>2300</f>
        <v>2300</v>
      </c>
      <c r="F55" s="177">
        <v>44.57</v>
      </c>
      <c r="G55" s="451">
        <f>SUM(D55:F55)</f>
        <v>4818.1899999999996</v>
      </c>
      <c r="K55" s="55">
        <v>3</v>
      </c>
      <c r="L55" s="96">
        <v>161596.78824460029</v>
      </c>
    </row>
    <row r="56" spans="2:12">
      <c r="D56" s="55"/>
      <c r="K56" s="55">
        <v>4</v>
      </c>
      <c r="L56" s="96">
        <v>161808.77579380828</v>
      </c>
    </row>
    <row r="57" spans="2:12">
      <c r="B57" s="55"/>
      <c r="D57" s="55"/>
      <c r="K57" s="55">
        <v>5</v>
      </c>
      <c r="L57" s="96">
        <v>162036.10472348501</v>
      </c>
    </row>
    <row r="58" spans="2:12">
      <c r="K58" s="55">
        <v>6</v>
      </c>
      <c r="L58" s="96">
        <v>162278.8589416735</v>
      </c>
    </row>
    <row r="59" spans="2:12">
      <c r="K59" s="55">
        <v>7</v>
      </c>
      <c r="L59" s="96">
        <v>162537.07273773529</v>
      </c>
    </row>
    <row r="60" spans="2:12">
      <c r="D60" s="55"/>
      <c r="K60" s="55">
        <v>8</v>
      </c>
      <c r="L60" s="96">
        <v>162810.8307791953</v>
      </c>
    </row>
    <row r="61" spans="2:12">
      <c r="B61" s="55"/>
      <c r="D61" s="55"/>
      <c r="K61" s="55">
        <v>9</v>
      </c>
      <c r="L61" s="96">
        <v>213425.319719569</v>
      </c>
    </row>
    <row r="62" spans="2:12">
      <c r="D62" s="55"/>
      <c r="K62" s="55">
        <v>10</v>
      </c>
      <c r="L62" s="96">
        <v>232948.05515080143</v>
      </c>
    </row>
    <row r="63" spans="2:12">
      <c r="K63" s="55">
        <v>11</v>
      </c>
      <c r="L63" s="96">
        <v>233546.48787861798</v>
      </c>
    </row>
    <row r="64" spans="2:12">
      <c r="K64" s="55">
        <v>12</v>
      </c>
      <c r="L64" s="96">
        <f>235411.154171598+268456.32</f>
        <v>503867.47417159798</v>
      </c>
    </row>
    <row r="65" spans="2:12">
      <c r="K65" s="55" t="s">
        <v>15</v>
      </c>
      <c r="L65" s="96">
        <f>SUM(L53:L64)</f>
        <v>2479474.4602745213</v>
      </c>
    </row>
    <row r="66" spans="2:12">
      <c r="B66" s="542"/>
    </row>
    <row r="67" spans="2:12">
      <c r="B67" s="542"/>
    </row>
    <row r="110" spans="2:13" ht="32">
      <c r="B110" s="452" t="s">
        <v>4354</v>
      </c>
      <c r="C110" s="452" t="s">
        <v>4355</v>
      </c>
      <c r="D110" s="452" t="s">
        <v>4356</v>
      </c>
      <c r="E110" s="452" t="s">
        <v>4357</v>
      </c>
      <c r="F110" s="453" t="s">
        <v>4358</v>
      </c>
      <c r="G110" s="452" t="s">
        <v>4359</v>
      </c>
      <c r="H110" s="452" t="s">
        <v>4360</v>
      </c>
      <c r="I110" s="454" t="s">
        <v>4361</v>
      </c>
      <c r="J110" s="452" t="s">
        <v>4362</v>
      </c>
      <c r="K110" s="452" t="s">
        <v>4363</v>
      </c>
      <c r="L110" s="452" t="s">
        <v>4364</v>
      </c>
      <c r="M110" s="452" t="s">
        <v>45</v>
      </c>
    </row>
    <row r="111" spans="2:13">
      <c r="B111" s="455">
        <v>1</v>
      </c>
      <c r="C111" s="456" t="s">
        <v>4365</v>
      </c>
      <c r="D111" s="457" t="s">
        <v>4366</v>
      </c>
      <c r="E111" s="456" t="s">
        <v>4367</v>
      </c>
      <c r="F111" s="458">
        <v>40000</v>
      </c>
      <c r="G111" s="456" t="s">
        <v>4368</v>
      </c>
      <c r="H111" s="459"/>
      <c r="I111" s="459" t="s">
        <v>4369</v>
      </c>
      <c r="J111" s="457">
        <v>1</v>
      </c>
      <c r="K111" s="457">
        <v>1500</v>
      </c>
      <c r="L111" s="460">
        <v>0.03</v>
      </c>
      <c r="M111" s="458" t="s">
        <v>4370</v>
      </c>
    </row>
    <row r="112" spans="2:13" ht="30">
      <c r="B112" s="455">
        <v>2</v>
      </c>
      <c r="C112" s="456" t="s">
        <v>4365</v>
      </c>
      <c r="D112" s="457" t="s">
        <v>4371</v>
      </c>
      <c r="E112" s="456" t="s">
        <v>4372</v>
      </c>
      <c r="F112" s="458">
        <v>118950</v>
      </c>
      <c r="G112" s="461" t="s">
        <v>4373</v>
      </c>
      <c r="H112" s="459"/>
      <c r="I112" s="459">
        <v>2024.07</v>
      </c>
      <c r="J112" s="457">
        <v>4</v>
      </c>
      <c r="K112" s="457">
        <v>400</v>
      </c>
      <c r="L112" s="460">
        <v>0.13300000000000001</v>
      </c>
      <c r="M112" s="458" t="s">
        <v>4374</v>
      </c>
    </row>
    <row r="113" spans="2:13">
      <c r="B113" s="455">
        <v>3</v>
      </c>
      <c r="C113" s="456" t="s">
        <v>4365</v>
      </c>
      <c r="D113" s="457" t="s">
        <v>4375</v>
      </c>
      <c r="E113" s="456" t="s">
        <v>4367</v>
      </c>
      <c r="F113" s="458">
        <v>12666.67</v>
      </c>
      <c r="G113" s="461" t="s">
        <v>4368</v>
      </c>
      <c r="H113" s="459"/>
      <c r="I113" s="459" t="s">
        <v>4376</v>
      </c>
      <c r="J113" s="457">
        <v>1</v>
      </c>
      <c r="K113" s="457">
        <v>500</v>
      </c>
      <c r="L113" s="460">
        <v>3.1E-2</v>
      </c>
      <c r="M113" s="458" t="s">
        <v>4377</v>
      </c>
    </row>
    <row r="114" spans="2:13">
      <c r="B114" s="455">
        <v>4</v>
      </c>
      <c r="C114" s="456" t="s">
        <v>4378</v>
      </c>
      <c r="D114" s="457" t="s">
        <v>211</v>
      </c>
      <c r="E114" s="456" t="s">
        <v>4379</v>
      </c>
      <c r="F114" s="458">
        <v>10000</v>
      </c>
      <c r="G114" s="456" t="s">
        <v>4368</v>
      </c>
      <c r="H114" s="458"/>
      <c r="I114" s="459" t="s">
        <v>4380</v>
      </c>
      <c r="J114" s="457">
        <v>1</v>
      </c>
      <c r="K114" s="457">
        <v>300</v>
      </c>
      <c r="L114" s="460">
        <v>3.1E-2</v>
      </c>
      <c r="M114" s="458" t="s">
        <v>4381</v>
      </c>
    </row>
    <row r="115" spans="2:13">
      <c r="B115" s="455">
        <v>5</v>
      </c>
      <c r="C115" s="456" t="s">
        <v>4378</v>
      </c>
      <c r="D115" s="457" t="s">
        <v>249</v>
      </c>
      <c r="E115" s="456" t="s">
        <v>4367</v>
      </c>
      <c r="F115" s="458">
        <v>21725</v>
      </c>
      <c r="G115" s="456" t="s">
        <v>4368</v>
      </c>
      <c r="H115" s="458"/>
      <c r="I115" s="459" t="s">
        <v>4382</v>
      </c>
      <c r="J115" s="457">
        <v>2</v>
      </c>
      <c r="K115" s="457">
        <v>790</v>
      </c>
      <c r="L115" s="460">
        <v>3.3000000000000002E-2</v>
      </c>
      <c r="M115" s="458" t="s">
        <v>4383</v>
      </c>
    </row>
    <row r="116" spans="2:13">
      <c r="B116" s="455">
        <v>6</v>
      </c>
      <c r="C116" s="456" t="s">
        <v>4378</v>
      </c>
      <c r="D116" s="457" t="s">
        <v>4384</v>
      </c>
      <c r="E116" s="456" t="s">
        <v>4385</v>
      </c>
      <c r="F116" s="458">
        <v>68609.02</v>
      </c>
      <c r="G116" s="456" t="s">
        <v>4368</v>
      </c>
      <c r="H116" s="458"/>
      <c r="I116" s="459" t="s">
        <v>4386</v>
      </c>
      <c r="J116" s="457">
        <v>2</v>
      </c>
      <c r="K116" s="457"/>
      <c r="L116" s="460">
        <v>0.1</v>
      </c>
      <c r="M116" s="458" t="s">
        <v>4387</v>
      </c>
    </row>
    <row r="117" spans="2:13">
      <c r="B117" s="455">
        <v>7</v>
      </c>
      <c r="C117" s="456" t="s">
        <v>4378</v>
      </c>
      <c r="D117" s="457" t="s">
        <v>52</v>
      </c>
      <c r="E117" s="456" t="s">
        <v>4367</v>
      </c>
      <c r="F117" s="458">
        <v>9984.7199999999993</v>
      </c>
      <c r="G117" s="456" t="s">
        <v>4368</v>
      </c>
      <c r="H117" s="458"/>
      <c r="I117" s="459" t="s">
        <v>4382</v>
      </c>
      <c r="J117" s="457">
        <v>2</v>
      </c>
      <c r="K117" s="457">
        <v>100</v>
      </c>
      <c r="L117" s="460">
        <v>3.95E-2</v>
      </c>
      <c r="M117" s="458" t="s">
        <v>4388</v>
      </c>
    </row>
    <row r="118" spans="2:13">
      <c r="B118" s="455">
        <v>8</v>
      </c>
      <c r="C118" s="456" t="s">
        <v>4378</v>
      </c>
      <c r="D118" s="456" t="s">
        <v>4389</v>
      </c>
      <c r="E118" s="456" t="s">
        <v>4367</v>
      </c>
      <c r="F118" s="458">
        <v>5500</v>
      </c>
      <c r="G118" s="456" t="s">
        <v>4368</v>
      </c>
      <c r="H118" s="458"/>
      <c r="I118" s="462" t="s">
        <v>4380</v>
      </c>
      <c r="J118" s="456">
        <v>1</v>
      </c>
      <c r="K118" s="456">
        <v>220</v>
      </c>
      <c r="L118" s="460">
        <v>0.03</v>
      </c>
      <c r="M118" s="458" t="s">
        <v>4377</v>
      </c>
    </row>
    <row r="119" spans="2:13" ht="30">
      <c r="B119" s="455">
        <v>9</v>
      </c>
      <c r="C119" s="456" t="s">
        <v>4378</v>
      </c>
      <c r="D119" s="457" t="s">
        <v>4390</v>
      </c>
      <c r="E119" s="456" t="s">
        <v>4367</v>
      </c>
      <c r="F119" s="458">
        <v>4266.67</v>
      </c>
      <c r="G119" s="456" t="s">
        <v>4373</v>
      </c>
      <c r="H119" s="458"/>
      <c r="I119" s="462" t="s">
        <v>4391</v>
      </c>
      <c r="J119" s="456">
        <v>2</v>
      </c>
      <c r="K119" s="456">
        <f>100-100</f>
        <v>0</v>
      </c>
      <c r="L119" s="460">
        <v>6.5000000000000002E-2</v>
      </c>
      <c r="M119" s="458" t="s">
        <v>4392</v>
      </c>
    </row>
    <row r="120" spans="2:13" ht="30">
      <c r="B120" s="455">
        <v>10</v>
      </c>
      <c r="C120" s="456" t="s">
        <v>4378</v>
      </c>
      <c r="D120" s="457" t="s">
        <v>4390</v>
      </c>
      <c r="E120" s="456" t="s">
        <v>4367</v>
      </c>
      <c r="F120" s="458">
        <v>19212.5</v>
      </c>
      <c r="G120" s="456" t="s">
        <v>4373</v>
      </c>
      <c r="H120" s="458"/>
      <c r="I120" s="462">
        <v>2025.09</v>
      </c>
      <c r="J120" s="456">
        <v>2</v>
      </c>
      <c r="K120" s="456">
        <v>290</v>
      </c>
      <c r="L120" s="460">
        <v>6.5000000000000002E-2</v>
      </c>
      <c r="M120" s="458" t="s">
        <v>4392</v>
      </c>
    </row>
    <row r="121" spans="2:13" ht="30">
      <c r="B121" s="455">
        <v>11</v>
      </c>
      <c r="C121" s="456" t="s">
        <v>4393</v>
      </c>
      <c r="D121" s="457" t="s">
        <v>4390</v>
      </c>
      <c r="E121" s="463" t="s">
        <v>4394</v>
      </c>
      <c r="F121" s="458"/>
      <c r="G121" s="456" t="s">
        <v>4373</v>
      </c>
      <c r="H121" s="458">
        <v>24230.6</v>
      </c>
      <c r="I121" s="459" t="s">
        <v>4369</v>
      </c>
      <c r="J121" s="457">
        <v>2</v>
      </c>
      <c r="K121" s="457">
        <v>50</v>
      </c>
      <c r="L121" s="460">
        <v>7.1999999999999995E-2</v>
      </c>
      <c r="M121" s="458" t="s">
        <v>4392</v>
      </c>
    </row>
    <row r="122" spans="2:13" ht="30">
      <c r="B122" s="455">
        <v>12</v>
      </c>
      <c r="C122" s="456" t="s">
        <v>4365</v>
      </c>
      <c r="D122" s="457" t="s">
        <v>4390</v>
      </c>
      <c r="E122" s="464" t="s">
        <v>4395</v>
      </c>
      <c r="F122" s="458"/>
      <c r="G122" s="461" t="s">
        <v>4373</v>
      </c>
      <c r="H122" s="458">
        <v>82549.960000000006</v>
      </c>
      <c r="I122" s="459" t="s">
        <v>4396</v>
      </c>
      <c r="J122" s="457">
        <v>2</v>
      </c>
      <c r="K122" s="457">
        <v>180</v>
      </c>
      <c r="L122" s="460">
        <v>7.1999999999999995E-2</v>
      </c>
      <c r="M122" s="458" t="s">
        <v>4392</v>
      </c>
    </row>
    <row r="123" spans="2:13">
      <c r="B123" s="455">
        <v>13</v>
      </c>
      <c r="C123" s="456" t="s">
        <v>4378</v>
      </c>
      <c r="D123" s="456" t="s">
        <v>60</v>
      </c>
      <c r="E123" s="456" t="s">
        <v>4379</v>
      </c>
      <c r="F123" s="458"/>
      <c r="G123" s="456" t="s">
        <v>4368</v>
      </c>
      <c r="H123" s="458">
        <v>5007791.67</v>
      </c>
      <c r="I123" s="459"/>
      <c r="J123" s="457"/>
      <c r="K123" s="457"/>
      <c r="L123" s="460"/>
      <c r="M123" s="458" t="s">
        <v>4397</v>
      </c>
    </row>
    <row r="124" spans="2:13">
      <c r="B124" s="455">
        <v>14</v>
      </c>
      <c r="C124" s="456" t="s">
        <v>4378</v>
      </c>
      <c r="D124" s="456" t="s">
        <v>4398</v>
      </c>
      <c r="E124" s="456" t="s">
        <v>4379</v>
      </c>
      <c r="F124" s="458">
        <v>48400</v>
      </c>
      <c r="G124" s="456" t="s">
        <v>4368</v>
      </c>
      <c r="H124" s="458"/>
      <c r="I124" s="459" t="s">
        <v>4399</v>
      </c>
      <c r="J124" s="457">
        <v>3</v>
      </c>
      <c r="K124" s="457">
        <v>600</v>
      </c>
      <c r="L124" s="460">
        <v>3.15E-2</v>
      </c>
      <c r="M124" s="458" t="s">
        <v>4400</v>
      </c>
    </row>
    <row r="125" spans="2:13">
      <c r="B125" s="465" t="s">
        <v>15</v>
      </c>
      <c r="C125" s="466"/>
      <c r="D125" s="466"/>
      <c r="E125" s="466"/>
      <c r="F125" s="467"/>
      <c r="G125" s="466"/>
      <c r="H125" s="467"/>
      <c r="I125" s="468"/>
      <c r="J125" s="469"/>
      <c r="K125" s="469">
        <f>SUM(K111:K124)</f>
        <v>4930</v>
      </c>
      <c r="L125" s="470"/>
      <c r="M125" s="467"/>
    </row>
  </sheetData>
  <mergeCells count="5">
    <mergeCell ref="B31:B32"/>
    <mergeCell ref="B36:B37"/>
    <mergeCell ref="B38:B39"/>
    <mergeCell ref="B41:B42"/>
    <mergeCell ref="B66:B67"/>
  </mergeCells>
  <pageMargins left="0.75" right="0.75" top="1" bottom="1" header="0.5" footer="0.5"/>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9D2DB-05A8-284A-AB6C-7D0F8748E483}">
  <dimension ref="A1:S833"/>
  <sheetViews>
    <sheetView topLeftCell="A17" zoomScale="76" zoomScaleSheetLayoutView="100" workbookViewId="0">
      <selection activeCell="B9" sqref="B9"/>
    </sheetView>
  </sheetViews>
  <sheetFormatPr baseColWidth="10" defaultColWidth="9" defaultRowHeight="15"/>
  <cols>
    <col min="1" max="1" width="15.1640625" style="185" customWidth="1"/>
    <col min="2" max="2" width="17.1640625" style="185" customWidth="1"/>
    <col min="3" max="3" width="80.6640625" style="185" customWidth="1"/>
    <col min="4" max="4" width="19.5" style="185" customWidth="1"/>
    <col min="5" max="5" width="14.33203125" style="185" customWidth="1"/>
    <col min="6" max="6" width="12.1640625" style="185" customWidth="1"/>
    <col min="7" max="7" width="15.1640625" style="185" customWidth="1"/>
    <col min="8" max="8" width="12.83203125" style="185" customWidth="1"/>
    <col min="9" max="16384" width="9" style="185"/>
  </cols>
  <sheetData>
    <row r="1" spans="1:8" ht="19">
      <c r="A1" s="309" t="s">
        <v>4401</v>
      </c>
      <c r="B1" s="187" t="s">
        <v>40</v>
      </c>
      <c r="C1" s="188" t="s">
        <v>1038</v>
      </c>
      <c r="D1" s="310" t="s">
        <v>1039</v>
      </c>
      <c r="E1" s="190" t="s">
        <v>1040</v>
      </c>
      <c r="F1" s="190" t="s">
        <v>1041</v>
      </c>
      <c r="G1" s="190" t="s">
        <v>1042</v>
      </c>
      <c r="H1" s="192" t="s">
        <v>1043</v>
      </c>
    </row>
    <row r="2" spans="1:8" ht="15" customHeight="1">
      <c r="A2" s="251">
        <v>1</v>
      </c>
      <c r="B2" s="193" t="s">
        <v>3</v>
      </c>
      <c r="C2" s="194" t="s">
        <v>4402</v>
      </c>
      <c r="D2" s="195" t="s">
        <v>4403</v>
      </c>
      <c r="E2" s="196">
        <v>78000</v>
      </c>
      <c r="F2" s="196"/>
      <c r="G2" s="196">
        <v>137750.48000000001</v>
      </c>
      <c r="H2" s="192" t="s">
        <v>4404</v>
      </c>
    </row>
    <row r="3" spans="1:8" ht="15" customHeight="1">
      <c r="A3" s="251">
        <v>1</v>
      </c>
      <c r="B3" s="193" t="s">
        <v>3</v>
      </c>
      <c r="C3" s="311" t="s">
        <v>4405</v>
      </c>
      <c r="D3" s="195" t="s">
        <v>4403</v>
      </c>
      <c r="E3" s="312">
        <v>100000</v>
      </c>
      <c r="F3" s="196"/>
      <c r="G3" s="196">
        <v>117739.98</v>
      </c>
      <c r="H3" s="192" t="s">
        <v>4404</v>
      </c>
    </row>
    <row r="4" spans="1:8" ht="15" customHeight="1">
      <c r="A4" s="251">
        <v>1</v>
      </c>
      <c r="B4" s="193" t="s">
        <v>3</v>
      </c>
      <c r="C4" s="311" t="s">
        <v>4406</v>
      </c>
      <c r="D4" s="195" t="s">
        <v>4403</v>
      </c>
      <c r="E4" s="312">
        <v>18242</v>
      </c>
      <c r="F4" s="196"/>
      <c r="G4" s="196">
        <v>135981.98000000001</v>
      </c>
      <c r="H4" s="192" t="s">
        <v>4404</v>
      </c>
    </row>
    <row r="5" spans="1:8" ht="15" customHeight="1">
      <c r="A5" s="251">
        <v>1</v>
      </c>
      <c r="B5" s="193" t="s">
        <v>3</v>
      </c>
      <c r="C5" s="311" t="s">
        <v>4407</v>
      </c>
      <c r="D5" s="195" t="s">
        <v>4403</v>
      </c>
      <c r="E5" s="196">
        <v>9952</v>
      </c>
      <c r="F5" s="196"/>
      <c r="G5" s="196">
        <v>145933.98000000001</v>
      </c>
      <c r="H5" s="192" t="s">
        <v>4404</v>
      </c>
    </row>
    <row r="6" spans="1:8" ht="15" customHeight="1">
      <c r="A6" s="251">
        <v>1</v>
      </c>
      <c r="B6" s="193" t="s">
        <v>3</v>
      </c>
      <c r="C6" s="194" t="s">
        <v>4408</v>
      </c>
      <c r="D6" s="195" t="s">
        <v>4403</v>
      </c>
      <c r="E6" s="196">
        <v>50000</v>
      </c>
      <c r="F6" s="196"/>
      <c r="G6" s="196">
        <v>55923.48</v>
      </c>
      <c r="H6" s="192" t="s">
        <v>4404</v>
      </c>
    </row>
    <row r="7" spans="1:8" ht="15" customHeight="1">
      <c r="A7" s="251">
        <v>1</v>
      </c>
      <c r="B7" s="193" t="s">
        <v>3</v>
      </c>
      <c r="C7" s="194" t="s">
        <v>4409</v>
      </c>
      <c r="D7" s="195" t="s">
        <v>4403</v>
      </c>
      <c r="E7" s="196">
        <v>2470</v>
      </c>
      <c r="F7" s="196"/>
      <c r="G7" s="196">
        <v>58393.48</v>
      </c>
      <c r="H7" s="192" t="s">
        <v>4404</v>
      </c>
    </row>
    <row r="8" spans="1:8" ht="15" customHeight="1">
      <c r="A8" s="251">
        <v>1</v>
      </c>
      <c r="B8" s="193" t="s">
        <v>3</v>
      </c>
      <c r="C8" s="194" t="s">
        <v>4410</v>
      </c>
      <c r="D8" s="195" t="s">
        <v>4403</v>
      </c>
      <c r="E8" s="196">
        <v>126.59</v>
      </c>
      <c r="F8" s="196"/>
      <c r="G8" s="196">
        <v>58520.07</v>
      </c>
      <c r="H8" s="192" t="s">
        <v>4404</v>
      </c>
    </row>
    <row r="9" spans="1:8" ht="15" customHeight="1">
      <c r="A9" s="251">
        <v>1</v>
      </c>
      <c r="B9" s="193" t="s">
        <v>3</v>
      </c>
      <c r="C9" s="194" t="s">
        <v>4411</v>
      </c>
      <c r="D9" s="195" t="s">
        <v>4403</v>
      </c>
      <c r="E9" s="196">
        <v>58411.7</v>
      </c>
      <c r="F9" s="196"/>
      <c r="G9" s="196">
        <v>116931.77</v>
      </c>
      <c r="H9" s="192" t="s">
        <v>4404</v>
      </c>
    </row>
    <row r="10" spans="1:8" ht="15" customHeight="1">
      <c r="A10" s="251">
        <v>1</v>
      </c>
      <c r="B10" s="193" t="s">
        <v>3</v>
      </c>
      <c r="C10" s="194" t="s">
        <v>4412</v>
      </c>
      <c r="D10" s="195" t="s">
        <v>4403</v>
      </c>
      <c r="E10" s="196">
        <v>30000</v>
      </c>
      <c r="F10" s="196"/>
      <c r="G10" s="196">
        <v>146931.76999999999</v>
      </c>
      <c r="H10" s="192" t="s">
        <v>4404</v>
      </c>
    </row>
    <row r="11" spans="1:8" ht="15" customHeight="1">
      <c r="A11" s="251">
        <v>1</v>
      </c>
      <c r="B11" s="193" t="s">
        <v>4</v>
      </c>
      <c r="C11" s="194" t="s">
        <v>4413</v>
      </c>
      <c r="D11" s="195" t="s">
        <v>4403</v>
      </c>
      <c r="E11" s="196">
        <v>10000</v>
      </c>
      <c r="F11" s="196"/>
      <c r="G11" s="196">
        <v>79817.59</v>
      </c>
      <c r="H11" s="192" t="s">
        <v>4404</v>
      </c>
    </row>
    <row r="12" spans="1:8" ht="15" customHeight="1">
      <c r="A12" s="251">
        <v>1</v>
      </c>
      <c r="B12" s="193" t="s">
        <v>4</v>
      </c>
      <c r="C12" s="194" t="s">
        <v>4414</v>
      </c>
      <c r="D12" s="195" t="s">
        <v>4403</v>
      </c>
      <c r="E12" s="196">
        <v>77000</v>
      </c>
      <c r="F12" s="196"/>
      <c r="G12" s="196">
        <v>156817.59</v>
      </c>
      <c r="H12" s="192" t="s">
        <v>4404</v>
      </c>
    </row>
    <row r="13" spans="1:8" ht="15" customHeight="1">
      <c r="A13" s="251">
        <v>1</v>
      </c>
      <c r="B13" s="193" t="s">
        <v>4</v>
      </c>
      <c r="C13" s="194" t="s">
        <v>4405</v>
      </c>
      <c r="D13" s="195" t="s">
        <v>4403</v>
      </c>
      <c r="E13" s="196">
        <v>50000</v>
      </c>
      <c r="F13" s="196"/>
      <c r="G13" s="196">
        <v>210658.01</v>
      </c>
      <c r="H13" s="192" t="s">
        <v>4404</v>
      </c>
    </row>
    <row r="14" spans="1:8" ht="15" customHeight="1">
      <c r="A14" s="251">
        <v>1</v>
      </c>
      <c r="B14" s="193" t="s">
        <v>4</v>
      </c>
      <c r="C14" s="194" t="s">
        <v>4415</v>
      </c>
      <c r="D14" s="195" t="s">
        <v>4403</v>
      </c>
      <c r="E14" s="196">
        <v>24764.400000000001</v>
      </c>
      <c r="F14" s="196"/>
      <c r="G14" s="196">
        <v>235422.41</v>
      </c>
      <c r="H14" s="192" t="s">
        <v>4404</v>
      </c>
    </row>
    <row r="15" spans="1:8" ht="15" customHeight="1">
      <c r="A15" s="185">
        <v>1</v>
      </c>
      <c r="B15" s="313" t="s">
        <v>5</v>
      </c>
      <c r="C15" s="314" t="s">
        <v>4416</v>
      </c>
      <c r="D15" s="195" t="s">
        <v>4417</v>
      </c>
      <c r="E15" s="196">
        <v>16.48</v>
      </c>
      <c r="F15" s="196"/>
      <c r="G15" s="196">
        <v>428.38999999997401</v>
      </c>
      <c r="H15" s="192" t="s">
        <v>4418</v>
      </c>
    </row>
    <row r="16" spans="1:8" ht="15" customHeight="1">
      <c r="A16" s="251">
        <v>1</v>
      </c>
      <c r="B16" s="193" t="s">
        <v>5</v>
      </c>
      <c r="C16" s="315" t="s">
        <v>4419</v>
      </c>
      <c r="D16" s="195" t="s">
        <v>4403</v>
      </c>
      <c r="E16" s="196">
        <v>10000</v>
      </c>
      <c r="F16" s="196"/>
      <c r="G16" s="196">
        <v>10428.39</v>
      </c>
      <c r="H16" s="192" t="s">
        <v>4404</v>
      </c>
    </row>
    <row r="17" spans="1:8" ht="15" customHeight="1">
      <c r="A17" s="251">
        <v>1</v>
      </c>
      <c r="B17" s="193" t="s">
        <v>6</v>
      </c>
      <c r="C17" s="194" t="s">
        <v>4402</v>
      </c>
      <c r="D17" s="195" t="s">
        <v>4403</v>
      </c>
      <c r="E17" s="196">
        <v>110986.4</v>
      </c>
      <c r="F17" s="196"/>
      <c r="G17" s="196">
        <v>121414.79</v>
      </c>
      <c r="H17" s="192" t="s">
        <v>4404</v>
      </c>
    </row>
    <row r="18" spans="1:8" ht="15" customHeight="1">
      <c r="A18" s="251">
        <v>1</v>
      </c>
      <c r="B18" s="193" t="s">
        <v>6</v>
      </c>
      <c r="C18" s="194" t="s">
        <v>4420</v>
      </c>
      <c r="D18" s="195" t="s">
        <v>4403</v>
      </c>
      <c r="E18" s="196">
        <v>93100</v>
      </c>
      <c r="F18" s="196"/>
      <c r="G18" s="196">
        <v>214514.79</v>
      </c>
      <c r="H18" s="192" t="s">
        <v>4404</v>
      </c>
    </row>
    <row r="19" spans="1:8" ht="15" customHeight="1">
      <c r="A19" s="251">
        <v>1</v>
      </c>
      <c r="B19" s="193" t="s">
        <v>6</v>
      </c>
      <c r="C19" s="194" t="s">
        <v>4421</v>
      </c>
      <c r="D19" s="195" t="s">
        <v>4403</v>
      </c>
      <c r="E19" s="196">
        <v>9944</v>
      </c>
      <c r="F19" s="196"/>
      <c r="G19" s="196">
        <v>224458.79</v>
      </c>
      <c r="H19" s="192" t="s">
        <v>4404</v>
      </c>
    </row>
    <row r="20" spans="1:8" ht="15" customHeight="1">
      <c r="A20" s="251">
        <v>1</v>
      </c>
      <c r="B20" s="193" t="s">
        <v>6</v>
      </c>
      <c r="C20" s="315" t="s">
        <v>4422</v>
      </c>
      <c r="D20" s="195" t="s">
        <v>4403</v>
      </c>
      <c r="E20" s="196">
        <v>32400</v>
      </c>
      <c r="F20" s="196"/>
      <c r="G20" s="196">
        <v>56854.29</v>
      </c>
      <c r="H20" s="192" t="s">
        <v>4404</v>
      </c>
    </row>
    <row r="21" spans="1:8" ht="15" customHeight="1">
      <c r="A21" s="251">
        <v>1</v>
      </c>
      <c r="B21" s="193" t="s">
        <v>6</v>
      </c>
      <c r="C21" s="194" t="s">
        <v>4423</v>
      </c>
      <c r="D21" s="195" t="s">
        <v>4403</v>
      </c>
      <c r="E21" s="196">
        <v>765.5</v>
      </c>
      <c r="F21" s="196"/>
      <c r="G21" s="196">
        <v>57619.79</v>
      </c>
      <c r="H21" s="192" t="s">
        <v>4404</v>
      </c>
    </row>
    <row r="22" spans="1:8" ht="15" customHeight="1">
      <c r="A22" s="251">
        <v>1</v>
      </c>
      <c r="B22" s="193" t="s">
        <v>6</v>
      </c>
      <c r="C22" s="194" t="s">
        <v>4421</v>
      </c>
      <c r="D22" s="195" t="s">
        <v>4403</v>
      </c>
      <c r="E22" s="196">
        <v>407930</v>
      </c>
      <c r="F22" s="196"/>
      <c r="G22" s="196">
        <v>465549.79</v>
      </c>
      <c r="H22" s="192" t="s">
        <v>4404</v>
      </c>
    </row>
    <row r="23" spans="1:8" ht="15" customHeight="1">
      <c r="A23" s="251">
        <v>1</v>
      </c>
      <c r="B23" s="193" t="s">
        <v>6</v>
      </c>
      <c r="C23" s="194" t="s">
        <v>4424</v>
      </c>
      <c r="D23" s="195" t="s">
        <v>4403</v>
      </c>
      <c r="E23" s="196">
        <v>27000</v>
      </c>
      <c r="F23" s="196"/>
      <c r="G23" s="196">
        <v>52542.29</v>
      </c>
      <c r="H23" s="192" t="s">
        <v>4404</v>
      </c>
    </row>
    <row r="24" spans="1:8" ht="15" customHeight="1">
      <c r="A24" s="251">
        <v>1</v>
      </c>
      <c r="B24" s="193" t="s">
        <v>6</v>
      </c>
      <c r="C24" s="194" t="s">
        <v>4425</v>
      </c>
      <c r="D24" s="195" t="s">
        <v>4403</v>
      </c>
      <c r="E24" s="196">
        <v>8000</v>
      </c>
      <c r="F24" s="196"/>
      <c r="G24" s="196">
        <v>60542.29</v>
      </c>
      <c r="H24" s="192" t="s">
        <v>4404</v>
      </c>
    </row>
    <row r="25" spans="1:8" ht="15" customHeight="1">
      <c r="A25" s="251">
        <v>1</v>
      </c>
      <c r="B25" s="193" t="s">
        <v>6</v>
      </c>
      <c r="C25" s="194" t="s">
        <v>4414</v>
      </c>
      <c r="D25" s="195" t="s">
        <v>4403</v>
      </c>
      <c r="E25" s="196">
        <v>34800</v>
      </c>
      <c r="F25" s="196"/>
      <c r="G25" s="196">
        <v>95342.29</v>
      </c>
      <c r="H25" s="192" t="s">
        <v>4404</v>
      </c>
    </row>
    <row r="26" spans="1:8" ht="15" customHeight="1">
      <c r="A26" s="251">
        <v>1</v>
      </c>
      <c r="B26" s="193" t="s">
        <v>6</v>
      </c>
      <c r="C26" s="194" t="s">
        <v>4426</v>
      </c>
      <c r="D26" s="195" t="s">
        <v>4403</v>
      </c>
      <c r="E26" s="196">
        <v>35820</v>
      </c>
      <c r="F26" s="196"/>
      <c r="G26" s="196">
        <v>131157.79</v>
      </c>
      <c r="H26" s="192" t="s">
        <v>4404</v>
      </c>
    </row>
    <row r="27" spans="1:8" ht="15" customHeight="1">
      <c r="A27" s="251">
        <v>1</v>
      </c>
      <c r="B27" s="193" t="s">
        <v>6</v>
      </c>
      <c r="C27" s="198" t="s">
        <v>4405</v>
      </c>
      <c r="D27" s="195" t="s">
        <v>4403</v>
      </c>
      <c r="E27" s="196">
        <v>50000</v>
      </c>
      <c r="F27" s="196"/>
      <c r="G27" s="196">
        <v>181157.79</v>
      </c>
      <c r="H27" s="192" t="s">
        <v>4404</v>
      </c>
    </row>
    <row r="28" spans="1:8" ht="15" customHeight="1">
      <c r="A28" s="251">
        <v>1</v>
      </c>
      <c r="B28" s="193" t="s">
        <v>7</v>
      </c>
      <c r="C28" s="198" t="s">
        <v>4410</v>
      </c>
      <c r="D28" s="195" t="s">
        <v>4403</v>
      </c>
      <c r="E28" s="196">
        <v>49.56</v>
      </c>
      <c r="F28" s="196"/>
      <c r="G28" s="196">
        <v>1204.3499999999799</v>
      </c>
      <c r="H28" s="192" t="s">
        <v>4404</v>
      </c>
    </row>
    <row r="29" spans="1:8" ht="15" customHeight="1">
      <c r="A29" s="251">
        <v>1</v>
      </c>
      <c r="B29" s="193" t="s">
        <v>7</v>
      </c>
      <c r="C29" s="198" t="s">
        <v>4427</v>
      </c>
      <c r="D29" s="195" t="s">
        <v>4403</v>
      </c>
      <c r="E29" s="196">
        <v>2650</v>
      </c>
      <c r="F29" s="196"/>
      <c r="G29" s="196">
        <v>3854.3499999999799</v>
      </c>
      <c r="H29" s="192" t="s">
        <v>4404</v>
      </c>
    </row>
    <row r="30" spans="1:8" ht="15" customHeight="1">
      <c r="A30" s="185">
        <v>1</v>
      </c>
      <c r="B30" s="316" t="s">
        <v>7</v>
      </c>
      <c r="C30" s="317" t="s">
        <v>4428</v>
      </c>
      <c r="D30" s="195" t="s">
        <v>4429</v>
      </c>
      <c r="E30" s="196">
        <v>1500</v>
      </c>
      <c r="F30" s="196"/>
      <c r="G30" s="196">
        <v>5354.3499999999804</v>
      </c>
      <c r="H30" s="192" t="s">
        <v>4429</v>
      </c>
    </row>
    <row r="31" spans="1:8" ht="15" customHeight="1">
      <c r="A31" s="185">
        <v>1</v>
      </c>
      <c r="B31" s="318" t="s">
        <v>7</v>
      </c>
      <c r="C31" s="319" t="s">
        <v>4428</v>
      </c>
      <c r="D31" s="195" t="s">
        <v>4429</v>
      </c>
      <c r="E31" s="196">
        <v>4000</v>
      </c>
      <c r="F31" s="196"/>
      <c r="G31" s="196">
        <v>9354.3499999999804</v>
      </c>
      <c r="H31" s="192" t="s">
        <v>4429</v>
      </c>
    </row>
    <row r="32" spans="1:8" ht="15" customHeight="1">
      <c r="A32" s="251">
        <v>1</v>
      </c>
      <c r="B32" s="193" t="s">
        <v>7</v>
      </c>
      <c r="C32" s="198" t="s">
        <v>4427</v>
      </c>
      <c r="D32" s="195" t="s">
        <v>4403</v>
      </c>
      <c r="E32" s="196">
        <v>30000</v>
      </c>
      <c r="F32" s="196"/>
      <c r="G32" s="196">
        <v>39354.35</v>
      </c>
      <c r="H32" s="192" t="s">
        <v>4404</v>
      </c>
    </row>
    <row r="33" spans="1:8" ht="15" customHeight="1">
      <c r="A33" s="251">
        <v>1</v>
      </c>
      <c r="B33" s="193" t="s">
        <v>7</v>
      </c>
      <c r="C33" s="320" t="s">
        <v>4430</v>
      </c>
      <c r="D33" s="195" t="s">
        <v>4403</v>
      </c>
      <c r="E33" s="196">
        <v>244</v>
      </c>
      <c r="F33" s="196"/>
      <c r="G33" s="196">
        <v>39598.35</v>
      </c>
      <c r="H33" s="192" t="s">
        <v>4404</v>
      </c>
    </row>
    <row r="34" spans="1:8" ht="15" customHeight="1">
      <c r="A34" s="251">
        <v>1</v>
      </c>
      <c r="B34" s="193" t="s">
        <v>7</v>
      </c>
      <c r="C34" s="198" t="s">
        <v>4405</v>
      </c>
      <c r="D34" s="195" t="s">
        <v>4403</v>
      </c>
      <c r="E34" s="196">
        <v>22478.75</v>
      </c>
      <c r="F34" s="196"/>
      <c r="G34" s="196">
        <v>62077.1</v>
      </c>
      <c r="H34" s="192" t="s">
        <v>4404</v>
      </c>
    </row>
    <row r="35" spans="1:8" ht="15" customHeight="1">
      <c r="A35" s="185">
        <v>1</v>
      </c>
      <c r="B35" s="316" t="s">
        <v>8</v>
      </c>
      <c r="C35" s="321" t="s">
        <v>4431</v>
      </c>
      <c r="D35" s="195" t="s">
        <v>4417</v>
      </c>
      <c r="E35" s="196">
        <v>8.98</v>
      </c>
      <c r="F35" s="196"/>
      <c r="G35" s="196">
        <v>979.82999999997696</v>
      </c>
      <c r="H35" s="192" t="s">
        <v>4418</v>
      </c>
    </row>
    <row r="36" spans="1:8" ht="15" customHeight="1">
      <c r="A36" s="185">
        <v>1</v>
      </c>
      <c r="B36" s="193" t="s">
        <v>8</v>
      </c>
      <c r="C36" s="194" t="s">
        <v>4432</v>
      </c>
      <c r="D36" s="195" t="s">
        <v>4429</v>
      </c>
      <c r="E36" s="196">
        <v>29100</v>
      </c>
      <c r="F36" s="196"/>
      <c r="G36" s="196">
        <v>30079.83</v>
      </c>
      <c r="H36" s="192" t="s">
        <v>4429</v>
      </c>
    </row>
    <row r="37" spans="1:8" ht="15" customHeight="1">
      <c r="A37" s="185">
        <v>1</v>
      </c>
      <c r="B37" s="318" t="s">
        <v>8</v>
      </c>
      <c r="C37" s="319" t="s">
        <v>4433</v>
      </c>
      <c r="D37" s="195" t="s">
        <v>4429</v>
      </c>
      <c r="E37" s="196">
        <v>10000</v>
      </c>
      <c r="F37" s="196"/>
      <c r="G37" s="196">
        <v>40079.83</v>
      </c>
      <c r="H37" s="192" t="s">
        <v>4429</v>
      </c>
    </row>
    <row r="38" spans="1:8" ht="15" customHeight="1">
      <c r="A38" s="251">
        <v>1</v>
      </c>
      <c r="B38" s="193" t="s">
        <v>9</v>
      </c>
      <c r="C38" s="198" t="s">
        <v>4402</v>
      </c>
      <c r="D38" s="195" t="s">
        <v>4403</v>
      </c>
      <c r="E38" s="196">
        <v>17232.5</v>
      </c>
      <c r="F38" s="196"/>
      <c r="G38" s="196">
        <v>17309.330000000002</v>
      </c>
      <c r="H38" s="192" t="s">
        <v>4404</v>
      </c>
    </row>
    <row r="39" spans="1:8" ht="15" customHeight="1">
      <c r="A39" s="251">
        <v>1</v>
      </c>
      <c r="B39" s="193" t="s">
        <v>9</v>
      </c>
      <c r="C39" s="198" t="s">
        <v>4434</v>
      </c>
      <c r="D39" s="195" t="s">
        <v>4403</v>
      </c>
      <c r="E39" s="196">
        <v>2200</v>
      </c>
      <c r="F39" s="196"/>
      <c r="G39" s="196">
        <v>13782.3300000001</v>
      </c>
      <c r="H39" s="192" t="s">
        <v>4404</v>
      </c>
    </row>
    <row r="40" spans="1:8" ht="15" customHeight="1">
      <c r="A40" s="251">
        <v>1</v>
      </c>
      <c r="B40" s="193" t="s">
        <v>9</v>
      </c>
      <c r="C40" s="198" t="s">
        <v>4435</v>
      </c>
      <c r="D40" s="195" t="s">
        <v>4403</v>
      </c>
      <c r="E40" s="196">
        <v>20000</v>
      </c>
      <c r="F40" s="196"/>
      <c r="G40" s="196">
        <v>33782.330000000104</v>
      </c>
      <c r="H40" s="192" t="s">
        <v>4404</v>
      </c>
    </row>
    <row r="41" spans="1:8" ht="15" customHeight="1">
      <c r="A41" s="251">
        <v>1</v>
      </c>
      <c r="B41" s="193" t="s">
        <v>9</v>
      </c>
      <c r="C41" s="198" t="s">
        <v>4436</v>
      </c>
      <c r="D41" s="195" t="s">
        <v>4403</v>
      </c>
      <c r="E41" s="196">
        <v>22600</v>
      </c>
      <c r="F41" s="196"/>
      <c r="G41" s="196">
        <v>23379.3300000001</v>
      </c>
      <c r="H41" s="192" t="s">
        <v>4404</v>
      </c>
    </row>
    <row r="42" spans="1:8" ht="15" customHeight="1">
      <c r="A42" s="251">
        <v>1</v>
      </c>
      <c r="B42" s="193" t="s">
        <v>10</v>
      </c>
      <c r="C42" s="200" t="s">
        <v>4437</v>
      </c>
      <c r="D42" s="195" t="s">
        <v>4403</v>
      </c>
      <c r="E42" s="201">
        <v>7000</v>
      </c>
      <c r="F42" s="201"/>
      <c r="G42" s="196">
        <v>7076.33000000007</v>
      </c>
      <c r="H42" s="192" t="s">
        <v>4404</v>
      </c>
    </row>
    <row r="43" spans="1:8" ht="15" customHeight="1">
      <c r="A43" s="251">
        <v>1</v>
      </c>
      <c r="B43" s="193" t="s">
        <v>10</v>
      </c>
      <c r="C43" s="200" t="s">
        <v>4437</v>
      </c>
      <c r="D43" s="195" t="s">
        <v>4403</v>
      </c>
      <c r="E43" s="201">
        <v>7000</v>
      </c>
      <c r="F43" s="201"/>
      <c r="G43" s="196">
        <v>14076.3300000001</v>
      </c>
      <c r="H43" s="192" t="s">
        <v>4404</v>
      </c>
    </row>
    <row r="44" spans="1:8" ht="15" customHeight="1">
      <c r="A44" s="251">
        <v>1</v>
      </c>
      <c r="B44" s="193" t="s">
        <v>10</v>
      </c>
      <c r="C44" s="200" t="s">
        <v>4438</v>
      </c>
      <c r="D44" s="195" t="s">
        <v>4403</v>
      </c>
      <c r="E44" s="201">
        <v>3500</v>
      </c>
      <c r="F44" s="201"/>
      <c r="G44" s="196">
        <v>17576.3300000001</v>
      </c>
      <c r="H44" s="192" t="s">
        <v>4404</v>
      </c>
    </row>
    <row r="45" spans="1:8" ht="15" customHeight="1">
      <c r="A45" s="251">
        <v>1</v>
      </c>
      <c r="B45" s="193" t="s">
        <v>10</v>
      </c>
      <c r="C45" s="200" t="s">
        <v>4439</v>
      </c>
      <c r="D45" s="195" t="s">
        <v>4403</v>
      </c>
      <c r="E45" s="201">
        <v>2900</v>
      </c>
      <c r="F45" s="201"/>
      <c r="G45" s="196">
        <v>20476.3300000001</v>
      </c>
      <c r="H45" s="192" t="s">
        <v>4404</v>
      </c>
    </row>
    <row r="46" spans="1:8" ht="15" customHeight="1">
      <c r="A46" s="251">
        <v>1</v>
      </c>
      <c r="B46" s="193" t="s">
        <v>10</v>
      </c>
      <c r="C46" s="200" t="s">
        <v>4438</v>
      </c>
      <c r="D46" s="195" t="s">
        <v>4403</v>
      </c>
      <c r="E46" s="201">
        <v>1130</v>
      </c>
      <c r="F46" s="201"/>
      <c r="G46" s="196">
        <v>21606.3300000001</v>
      </c>
      <c r="H46" s="192" t="s">
        <v>4404</v>
      </c>
    </row>
    <row r="47" spans="1:8" ht="15" customHeight="1">
      <c r="A47" s="251">
        <v>1</v>
      </c>
      <c r="B47" s="193" t="s">
        <v>10</v>
      </c>
      <c r="C47" s="200" t="s">
        <v>4410</v>
      </c>
      <c r="D47" s="195" t="s">
        <v>4403</v>
      </c>
      <c r="E47" s="201">
        <v>127.3</v>
      </c>
      <c r="F47" s="201"/>
      <c r="G47" s="196">
        <v>21733.630000000099</v>
      </c>
      <c r="H47" s="192" t="s">
        <v>4404</v>
      </c>
    </row>
    <row r="48" spans="1:8" ht="15" customHeight="1">
      <c r="A48" s="251">
        <v>1</v>
      </c>
      <c r="B48" s="193" t="s">
        <v>10</v>
      </c>
      <c r="C48" s="200" t="s">
        <v>4440</v>
      </c>
      <c r="D48" s="195" t="s">
        <v>4403</v>
      </c>
      <c r="E48" s="201">
        <v>3400</v>
      </c>
      <c r="F48" s="201"/>
      <c r="G48" s="196">
        <v>25133.630000000099</v>
      </c>
      <c r="H48" s="192" t="s">
        <v>4404</v>
      </c>
    </row>
    <row r="49" spans="1:8" ht="15" customHeight="1">
      <c r="A49" s="185">
        <v>1</v>
      </c>
      <c r="B49" s="313" t="s">
        <v>11</v>
      </c>
      <c r="C49" s="322" t="s">
        <v>4441</v>
      </c>
      <c r="D49" s="195" t="s">
        <v>4417</v>
      </c>
      <c r="E49" s="201">
        <v>10.14</v>
      </c>
      <c r="F49" s="201"/>
      <c r="G49" s="196">
        <v>46.720000000074499</v>
      </c>
      <c r="H49" s="192" t="s">
        <v>4418</v>
      </c>
    </row>
    <row r="50" spans="1:8" ht="15" customHeight="1">
      <c r="A50" s="251">
        <v>1</v>
      </c>
      <c r="B50" s="193" t="s">
        <v>11</v>
      </c>
      <c r="C50" s="323" t="s">
        <v>4434</v>
      </c>
      <c r="D50" s="195" t="s">
        <v>4403</v>
      </c>
      <c r="E50" s="201">
        <v>9500</v>
      </c>
      <c r="F50" s="201"/>
      <c r="G50" s="196">
        <v>9546.7200000000703</v>
      </c>
      <c r="H50" s="192" t="s">
        <v>4404</v>
      </c>
    </row>
    <row r="51" spans="1:8" ht="15" customHeight="1">
      <c r="A51" s="251">
        <v>1</v>
      </c>
      <c r="B51" s="193" t="s">
        <v>11</v>
      </c>
      <c r="C51" s="311" t="s">
        <v>4442</v>
      </c>
      <c r="D51" s="195" t="s">
        <v>4403</v>
      </c>
      <c r="E51" s="201">
        <v>82.6</v>
      </c>
      <c r="F51" s="201"/>
      <c r="G51" s="196">
        <v>9629.3200000000706</v>
      </c>
      <c r="H51" s="192" t="s">
        <v>4404</v>
      </c>
    </row>
    <row r="52" spans="1:8" ht="15" customHeight="1">
      <c r="A52" s="251">
        <v>1</v>
      </c>
      <c r="B52" s="193" t="s">
        <v>12</v>
      </c>
      <c r="C52" s="200" t="s">
        <v>4443</v>
      </c>
      <c r="D52" s="195" t="s">
        <v>4403</v>
      </c>
      <c r="E52" s="201">
        <v>10000</v>
      </c>
      <c r="F52" s="201"/>
      <c r="G52" s="196">
        <v>19629.320000000102</v>
      </c>
      <c r="H52" s="192" t="s">
        <v>4404</v>
      </c>
    </row>
    <row r="53" spans="1:8" ht="15" customHeight="1">
      <c r="A53" s="251">
        <v>1</v>
      </c>
      <c r="B53" s="193" t="s">
        <v>12</v>
      </c>
      <c r="C53" s="324" t="s">
        <v>4444</v>
      </c>
      <c r="D53" s="195" t="s">
        <v>4403</v>
      </c>
      <c r="E53" s="201">
        <v>180000</v>
      </c>
      <c r="F53" s="201"/>
      <c r="G53" s="196">
        <v>199629.32</v>
      </c>
      <c r="H53" s="192" t="s">
        <v>4404</v>
      </c>
    </row>
    <row r="54" spans="1:8" ht="15" customHeight="1">
      <c r="A54" s="251">
        <v>1</v>
      </c>
      <c r="B54" s="193" t="s">
        <v>12</v>
      </c>
      <c r="C54" s="251" t="s">
        <v>4445</v>
      </c>
      <c r="D54" s="195" t="s">
        <v>4403</v>
      </c>
      <c r="E54" s="201">
        <v>19800</v>
      </c>
      <c r="F54" s="201"/>
      <c r="G54" s="196">
        <v>219429.32</v>
      </c>
      <c r="H54" s="192" t="s">
        <v>4404</v>
      </c>
    </row>
    <row r="55" spans="1:8" ht="15" customHeight="1">
      <c r="A55" s="185">
        <v>1</v>
      </c>
      <c r="B55" s="313" t="s">
        <v>12</v>
      </c>
      <c r="C55" s="322" t="s">
        <v>4446</v>
      </c>
      <c r="D55" s="195" t="s">
        <v>4429</v>
      </c>
      <c r="E55" s="201">
        <v>10000</v>
      </c>
      <c r="F55" s="201"/>
      <c r="G55" s="196">
        <v>19424.820000000102</v>
      </c>
      <c r="H55" s="192" t="s">
        <v>4429</v>
      </c>
    </row>
    <row r="56" spans="1:8" ht="15" customHeight="1">
      <c r="A56" s="251">
        <v>1</v>
      </c>
      <c r="B56" s="193" t="s">
        <v>12</v>
      </c>
      <c r="C56" s="200" t="s">
        <v>4447</v>
      </c>
      <c r="D56" s="195" t="s">
        <v>4403</v>
      </c>
      <c r="E56" s="201">
        <v>40500</v>
      </c>
      <c r="F56" s="201"/>
      <c r="G56" s="196">
        <v>59924.820000000102</v>
      </c>
      <c r="H56" s="192" t="s">
        <v>4404</v>
      </c>
    </row>
    <row r="57" spans="1:8" ht="15" customHeight="1">
      <c r="A57" s="251">
        <v>1</v>
      </c>
      <c r="B57" s="193" t="s">
        <v>12</v>
      </c>
      <c r="C57" s="200" t="s">
        <v>4447</v>
      </c>
      <c r="D57" s="195" t="s">
        <v>4403</v>
      </c>
      <c r="E57" s="201">
        <v>3130.2</v>
      </c>
      <c r="F57" s="201"/>
      <c r="G57" s="196">
        <v>4052.02000000007</v>
      </c>
      <c r="H57" s="192" t="s">
        <v>4404</v>
      </c>
    </row>
    <row r="58" spans="1:8" ht="15" customHeight="1">
      <c r="A58" s="251">
        <v>1</v>
      </c>
      <c r="B58" s="193" t="s">
        <v>12</v>
      </c>
      <c r="C58" s="200" t="s">
        <v>4448</v>
      </c>
      <c r="D58" s="195" t="s">
        <v>4403</v>
      </c>
      <c r="E58" s="201">
        <v>40990</v>
      </c>
      <c r="F58" s="201"/>
      <c r="G58" s="196">
        <v>45042.020000000099</v>
      </c>
      <c r="H58" s="192" t="s">
        <v>4404</v>
      </c>
    </row>
    <row r="59" spans="1:8" ht="15" customHeight="1">
      <c r="A59" s="251">
        <v>1</v>
      </c>
      <c r="B59" s="193" t="s">
        <v>13</v>
      </c>
      <c r="C59" s="200" t="s">
        <v>4435</v>
      </c>
      <c r="D59" s="195" t="s">
        <v>4403</v>
      </c>
      <c r="E59" s="201">
        <v>20000</v>
      </c>
      <c r="F59" s="201"/>
      <c r="G59" s="196">
        <v>20039.020000000099</v>
      </c>
      <c r="H59" s="192" t="s">
        <v>4404</v>
      </c>
    </row>
    <row r="60" spans="1:8" ht="15" customHeight="1">
      <c r="A60" s="251">
        <v>1</v>
      </c>
      <c r="B60" s="193" t="s">
        <v>13</v>
      </c>
      <c r="C60" s="200" t="s">
        <v>4449</v>
      </c>
      <c r="D60" s="195" t="s">
        <v>4403</v>
      </c>
      <c r="E60" s="201">
        <v>900</v>
      </c>
      <c r="F60" s="201"/>
      <c r="G60" s="196">
        <v>46170.500000000102</v>
      </c>
      <c r="H60" s="192" t="s">
        <v>4404</v>
      </c>
    </row>
    <row r="61" spans="1:8" ht="15" customHeight="1">
      <c r="A61" s="185">
        <v>1</v>
      </c>
      <c r="B61" s="316" t="s">
        <v>13</v>
      </c>
      <c r="C61" s="325" t="s">
        <v>4450</v>
      </c>
      <c r="D61" s="195" t="s">
        <v>4429</v>
      </c>
      <c r="E61" s="201">
        <v>10000</v>
      </c>
      <c r="F61" s="201"/>
      <c r="G61" s="196">
        <v>56170.500000000102</v>
      </c>
      <c r="H61" s="192" t="s">
        <v>4429</v>
      </c>
    </row>
    <row r="62" spans="1:8" ht="15" customHeight="1">
      <c r="A62" s="185">
        <v>2</v>
      </c>
      <c r="B62" s="308" t="s">
        <v>3</v>
      </c>
      <c r="C62" s="326" t="s">
        <v>4451</v>
      </c>
      <c r="D62" s="203" t="s">
        <v>4417</v>
      </c>
      <c r="E62" s="206">
        <v>10.66</v>
      </c>
      <c r="F62" s="204"/>
      <c r="G62" s="204">
        <v>149300.57999999999</v>
      </c>
      <c r="H62" s="192" t="s">
        <v>4373</v>
      </c>
    </row>
    <row r="63" spans="1:8" ht="15" customHeight="1">
      <c r="A63" s="251">
        <v>2</v>
      </c>
      <c r="B63" s="193" t="s">
        <v>3</v>
      </c>
      <c r="C63" s="202" t="s">
        <v>4452</v>
      </c>
      <c r="D63" s="203" t="s">
        <v>4403</v>
      </c>
      <c r="E63" s="204">
        <v>65793.600000000006</v>
      </c>
      <c r="F63" s="204"/>
      <c r="G63" s="204">
        <v>215094.18</v>
      </c>
      <c r="H63" s="192" t="s">
        <v>4404</v>
      </c>
    </row>
    <row r="64" spans="1:8" ht="15" customHeight="1">
      <c r="A64" s="185">
        <v>2</v>
      </c>
      <c r="B64" s="287" t="s">
        <v>3</v>
      </c>
      <c r="C64" s="327" t="s">
        <v>4453</v>
      </c>
      <c r="D64" s="203" t="s">
        <v>4417</v>
      </c>
      <c r="E64" s="204">
        <v>675</v>
      </c>
      <c r="F64" s="204"/>
      <c r="G64" s="204">
        <v>224206.18</v>
      </c>
      <c r="H64" s="192" t="s">
        <v>4454</v>
      </c>
    </row>
    <row r="65" spans="1:8" ht="15" customHeight="1">
      <c r="A65" s="185">
        <v>2</v>
      </c>
      <c r="B65" s="308" t="s">
        <v>3</v>
      </c>
      <c r="C65" s="326" t="s">
        <v>4455</v>
      </c>
      <c r="D65" s="195" t="s">
        <v>4429</v>
      </c>
      <c r="E65" s="206">
        <v>8000</v>
      </c>
      <c r="F65" s="204"/>
      <c r="G65" s="204">
        <v>232206.18</v>
      </c>
      <c r="H65" s="192" t="s">
        <v>4429</v>
      </c>
    </row>
    <row r="66" spans="1:8" ht="15" customHeight="1">
      <c r="A66" s="251">
        <v>2</v>
      </c>
      <c r="B66" s="193" t="s">
        <v>3</v>
      </c>
      <c r="C66" s="202" t="s">
        <v>4456</v>
      </c>
      <c r="D66" s="203" t="s">
        <v>4403</v>
      </c>
      <c r="E66" s="206">
        <v>97457</v>
      </c>
      <c r="F66" s="204"/>
      <c r="G66" s="204">
        <v>329663.18</v>
      </c>
      <c r="H66" s="192" t="s">
        <v>4404</v>
      </c>
    </row>
    <row r="67" spans="1:8" ht="15" customHeight="1">
      <c r="A67" s="185">
        <v>2</v>
      </c>
      <c r="B67" s="287" t="s">
        <v>3</v>
      </c>
      <c r="C67" s="327" t="s">
        <v>4457</v>
      </c>
      <c r="D67" s="203" t="s">
        <v>4417</v>
      </c>
      <c r="E67" s="204">
        <v>2071.8000000000002</v>
      </c>
      <c r="F67" s="204"/>
      <c r="G67" s="204">
        <v>321725.98</v>
      </c>
      <c r="H67" s="192" t="s">
        <v>4458</v>
      </c>
    </row>
    <row r="68" spans="1:8" ht="15" customHeight="1">
      <c r="A68" s="185">
        <v>2</v>
      </c>
      <c r="B68" s="308" t="s">
        <v>3</v>
      </c>
      <c r="C68" s="326" t="s">
        <v>4459</v>
      </c>
      <c r="D68" s="203" t="s">
        <v>4417</v>
      </c>
      <c r="E68" s="204">
        <v>23639</v>
      </c>
      <c r="F68" s="204"/>
      <c r="G68" s="204">
        <v>45069.479999999981</v>
      </c>
      <c r="H68" s="192" t="s">
        <v>4460</v>
      </c>
    </row>
    <row r="69" spans="1:8" ht="15" customHeight="1">
      <c r="A69" s="251">
        <v>2</v>
      </c>
      <c r="B69" s="193" t="s">
        <v>3</v>
      </c>
      <c r="C69" s="209" t="s">
        <v>4461</v>
      </c>
      <c r="D69" s="203" t="s">
        <v>4403</v>
      </c>
      <c r="E69" s="204">
        <v>5300</v>
      </c>
      <c r="F69" s="204"/>
      <c r="G69" s="204">
        <v>17337.979999999981</v>
      </c>
      <c r="H69" s="192" t="s">
        <v>4404</v>
      </c>
    </row>
    <row r="70" spans="1:8" ht="15" customHeight="1">
      <c r="A70" s="251">
        <v>2</v>
      </c>
      <c r="B70" s="193" t="s">
        <v>3</v>
      </c>
      <c r="C70" s="328" t="s">
        <v>4462</v>
      </c>
      <c r="D70" s="203" t="s">
        <v>4403</v>
      </c>
      <c r="E70" s="204">
        <v>10000</v>
      </c>
      <c r="F70" s="204"/>
      <c r="G70" s="204">
        <v>27337.979999999981</v>
      </c>
      <c r="H70" s="192" t="s">
        <v>4404</v>
      </c>
    </row>
    <row r="71" spans="1:8" ht="15" customHeight="1">
      <c r="A71" s="251">
        <v>2</v>
      </c>
      <c r="B71" s="193" t="s">
        <v>3</v>
      </c>
      <c r="C71" s="202" t="s">
        <v>4463</v>
      </c>
      <c r="D71" s="203" t="s">
        <v>4403</v>
      </c>
      <c r="E71" s="204">
        <v>200000</v>
      </c>
      <c r="F71" s="204"/>
      <c r="G71" s="204">
        <v>225826.27999999997</v>
      </c>
      <c r="H71" s="192" t="s">
        <v>4404</v>
      </c>
    </row>
    <row r="72" spans="1:8" ht="15" customHeight="1">
      <c r="A72" s="185">
        <v>2</v>
      </c>
      <c r="B72" s="287" t="s">
        <v>3</v>
      </c>
      <c r="C72" s="329" t="s">
        <v>4464</v>
      </c>
      <c r="D72" s="203" t="s">
        <v>4465</v>
      </c>
      <c r="E72" s="204">
        <v>20000</v>
      </c>
      <c r="F72" s="204"/>
      <c r="G72" s="204">
        <v>24719.63999999997</v>
      </c>
      <c r="H72" s="192" t="s">
        <v>4429</v>
      </c>
    </row>
    <row r="73" spans="1:8" ht="15" customHeight="1">
      <c r="A73" s="185">
        <v>2</v>
      </c>
      <c r="B73" s="212" t="s">
        <v>3</v>
      </c>
      <c r="C73" s="210" t="s">
        <v>4466</v>
      </c>
      <c r="D73" s="203" t="s">
        <v>4417</v>
      </c>
      <c r="E73" s="204">
        <v>2071.8000000000002</v>
      </c>
      <c r="F73" s="204"/>
      <c r="G73" s="204">
        <v>26315.47999999997</v>
      </c>
      <c r="H73" s="192" t="s">
        <v>4458</v>
      </c>
    </row>
    <row r="74" spans="1:8" ht="15" customHeight="1">
      <c r="A74" s="185">
        <v>2</v>
      </c>
      <c r="B74" s="212" t="s">
        <v>4</v>
      </c>
      <c r="C74" s="210" t="s">
        <v>4467</v>
      </c>
      <c r="D74" s="203" t="s">
        <v>4417</v>
      </c>
      <c r="E74" s="204">
        <v>798</v>
      </c>
      <c r="F74" s="204"/>
      <c r="G74" s="204">
        <v>27113.47999999997</v>
      </c>
      <c r="H74" s="192" t="s">
        <v>4468</v>
      </c>
    </row>
    <row r="75" spans="1:8" ht="15" customHeight="1">
      <c r="A75" s="185">
        <v>2</v>
      </c>
      <c r="B75" s="308" t="s">
        <v>4</v>
      </c>
      <c r="C75" s="254" t="s">
        <v>4469</v>
      </c>
      <c r="D75" s="203" t="s">
        <v>4417</v>
      </c>
      <c r="E75" s="204">
        <v>0.01</v>
      </c>
      <c r="F75" s="204"/>
      <c r="G75" s="204">
        <v>97246.489999999962</v>
      </c>
      <c r="H75" s="192" t="s">
        <v>4470</v>
      </c>
    </row>
    <row r="76" spans="1:8" ht="15" customHeight="1">
      <c r="A76" s="251">
        <v>2</v>
      </c>
      <c r="B76" s="193" t="s">
        <v>4</v>
      </c>
      <c r="C76" s="210" t="s">
        <v>4471</v>
      </c>
      <c r="D76" s="203" t="s">
        <v>4403</v>
      </c>
      <c r="E76" s="204">
        <v>1900</v>
      </c>
      <c r="F76" s="204"/>
      <c r="G76" s="204">
        <v>99146.489999999962</v>
      </c>
      <c r="H76" s="192" t="s">
        <v>4404</v>
      </c>
    </row>
    <row r="77" spans="1:8" ht="15" customHeight="1">
      <c r="A77" s="185">
        <v>2</v>
      </c>
      <c r="B77" s="330" t="s">
        <v>4</v>
      </c>
      <c r="C77" s="331" t="s">
        <v>4472</v>
      </c>
      <c r="D77" s="203" t="s">
        <v>4417</v>
      </c>
      <c r="E77" s="204">
        <v>14000</v>
      </c>
      <c r="F77" s="204"/>
      <c r="G77" s="204">
        <v>113146.48999999996</v>
      </c>
      <c r="H77" s="192" t="s">
        <v>4473</v>
      </c>
    </row>
    <row r="78" spans="1:8" ht="15" customHeight="1">
      <c r="A78" s="251">
        <v>2</v>
      </c>
      <c r="B78" s="193" t="s">
        <v>4</v>
      </c>
      <c r="C78" s="210" t="s">
        <v>4474</v>
      </c>
      <c r="D78" s="203" t="s">
        <v>4403</v>
      </c>
      <c r="E78" s="204">
        <v>1250</v>
      </c>
      <c r="F78" s="204"/>
      <c r="G78" s="204">
        <v>34395.58999999996</v>
      </c>
      <c r="H78" s="192" t="s">
        <v>4404</v>
      </c>
    </row>
    <row r="79" spans="1:8" ht="15" customHeight="1">
      <c r="A79" s="185">
        <v>2</v>
      </c>
      <c r="B79" s="287" t="s">
        <v>4</v>
      </c>
      <c r="C79" s="332" t="s">
        <v>4475</v>
      </c>
      <c r="D79" s="203" t="s">
        <v>4417</v>
      </c>
      <c r="E79" s="204">
        <v>40000</v>
      </c>
      <c r="F79" s="204"/>
      <c r="G79" s="204">
        <v>101364.28999999996</v>
      </c>
      <c r="H79" s="192" t="s">
        <v>4473</v>
      </c>
    </row>
    <row r="80" spans="1:8" ht="15" customHeight="1">
      <c r="A80" s="185">
        <v>2</v>
      </c>
      <c r="B80" s="308" t="s">
        <v>4</v>
      </c>
      <c r="C80" s="333" t="s">
        <v>4476</v>
      </c>
      <c r="D80" s="203" t="s">
        <v>4417</v>
      </c>
      <c r="E80" s="204">
        <v>40000</v>
      </c>
      <c r="F80" s="204"/>
      <c r="G80" s="204">
        <v>141364.28999999998</v>
      </c>
      <c r="H80" s="192" t="s">
        <v>4473</v>
      </c>
    </row>
    <row r="81" spans="1:8" ht="15" customHeight="1">
      <c r="A81" s="251">
        <v>2</v>
      </c>
      <c r="B81" s="193" t="s">
        <v>4</v>
      </c>
      <c r="C81" s="210" t="s">
        <v>4477</v>
      </c>
      <c r="D81" s="203" t="s">
        <v>4403</v>
      </c>
      <c r="E81" s="204">
        <v>542</v>
      </c>
      <c r="F81" s="204"/>
      <c r="G81" s="204">
        <v>111388.68999999999</v>
      </c>
      <c r="H81" s="192" t="s">
        <v>4404</v>
      </c>
    </row>
    <row r="82" spans="1:8" ht="15" customHeight="1">
      <c r="A82" s="251">
        <v>2</v>
      </c>
      <c r="B82" s="193" t="s">
        <v>4</v>
      </c>
      <c r="C82" s="210" t="s">
        <v>4477</v>
      </c>
      <c r="D82" s="203" t="s">
        <v>4403</v>
      </c>
      <c r="E82" s="204">
        <v>591.63</v>
      </c>
      <c r="F82" s="204"/>
      <c r="G82" s="204">
        <v>100759.92000000001</v>
      </c>
      <c r="H82" s="192" t="s">
        <v>4404</v>
      </c>
    </row>
    <row r="83" spans="1:8" ht="15" customHeight="1">
      <c r="A83" s="185">
        <v>2</v>
      </c>
      <c r="B83" s="287" t="s">
        <v>4</v>
      </c>
      <c r="C83" s="329" t="s">
        <v>4478</v>
      </c>
      <c r="D83" s="203" t="s">
        <v>4465</v>
      </c>
      <c r="E83" s="204">
        <v>10000</v>
      </c>
      <c r="F83" s="204"/>
      <c r="G83" s="204">
        <v>110759.92000000001</v>
      </c>
      <c r="H83" s="192" t="s">
        <v>4429</v>
      </c>
    </row>
    <row r="84" spans="1:8" ht="15" customHeight="1">
      <c r="A84" s="185">
        <v>2</v>
      </c>
      <c r="B84" s="212" t="s">
        <v>4</v>
      </c>
      <c r="C84" s="210" t="s">
        <v>4478</v>
      </c>
      <c r="D84" s="203" t="s">
        <v>4465</v>
      </c>
      <c r="E84" s="204">
        <v>10000</v>
      </c>
      <c r="F84" s="204"/>
      <c r="G84" s="204">
        <v>120759.92000000001</v>
      </c>
      <c r="H84" s="192" t="s">
        <v>4429</v>
      </c>
    </row>
    <row r="85" spans="1:8" ht="15" customHeight="1">
      <c r="A85" s="185">
        <v>2</v>
      </c>
      <c r="B85" s="193" t="s">
        <v>5</v>
      </c>
      <c r="C85" s="210" t="s">
        <v>4479</v>
      </c>
      <c r="D85" s="203" t="s">
        <v>4465</v>
      </c>
      <c r="E85" s="204">
        <v>10000</v>
      </c>
      <c r="F85" s="204"/>
      <c r="G85" s="204">
        <v>219512.98</v>
      </c>
      <c r="H85" s="192" t="s">
        <v>4429</v>
      </c>
    </row>
    <row r="86" spans="1:8" ht="15" customHeight="1">
      <c r="A86" s="185">
        <v>2</v>
      </c>
      <c r="B86" s="193" t="s">
        <v>5</v>
      </c>
      <c r="C86" s="210" t="s">
        <v>4480</v>
      </c>
      <c r="D86" s="203" t="s">
        <v>4465</v>
      </c>
      <c r="E86" s="204">
        <v>10000</v>
      </c>
      <c r="F86" s="204"/>
      <c r="G86" s="204">
        <v>229512.98</v>
      </c>
      <c r="H86" s="192" t="s">
        <v>4429</v>
      </c>
    </row>
    <row r="87" spans="1:8" ht="15" customHeight="1">
      <c r="A87" s="185">
        <v>2</v>
      </c>
      <c r="B87" s="193" t="s">
        <v>5</v>
      </c>
      <c r="C87" s="210" t="s">
        <v>4481</v>
      </c>
      <c r="D87" s="203" t="s">
        <v>4417</v>
      </c>
      <c r="E87" s="204">
        <v>1981.48</v>
      </c>
      <c r="F87" s="204"/>
      <c r="G87" s="204">
        <v>231494.46000000002</v>
      </c>
      <c r="H87" s="192" t="s">
        <v>4482</v>
      </c>
    </row>
    <row r="88" spans="1:8" ht="15" customHeight="1">
      <c r="A88" s="185">
        <v>2</v>
      </c>
      <c r="B88" s="193" t="s">
        <v>5</v>
      </c>
      <c r="C88" s="210" t="s">
        <v>4483</v>
      </c>
      <c r="D88" s="203" t="s">
        <v>4417</v>
      </c>
      <c r="E88" s="204">
        <v>180</v>
      </c>
      <c r="F88" s="204"/>
      <c r="G88" s="204">
        <v>231674.46000000002</v>
      </c>
      <c r="H88" s="192" t="s">
        <v>4468</v>
      </c>
    </row>
    <row r="89" spans="1:8" ht="15" customHeight="1">
      <c r="A89" s="185">
        <v>2</v>
      </c>
      <c r="B89" s="193" t="s">
        <v>5</v>
      </c>
      <c r="C89" s="210" t="s">
        <v>4478</v>
      </c>
      <c r="D89" s="203" t="s">
        <v>4465</v>
      </c>
      <c r="E89" s="204">
        <v>10000</v>
      </c>
      <c r="F89" s="204"/>
      <c r="G89" s="204">
        <v>241674.46000000002</v>
      </c>
      <c r="H89" s="192" t="s">
        <v>4429</v>
      </c>
    </row>
    <row r="90" spans="1:8" ht="15" customHeight="1">
      <c r="A90" s="185">
        <v>2</v>
      </c>
      <c r="B90" s="193" t="s">
        <v>5</v>
      </c>
      <c r="C90" s="210" t="s">
        <v>4484</v>
      </c>
      <c r="D90" s="203" t="s">
        <v>4429</v>
      </c>
      <c r="E90" s="204">
        <v>6400</v>
      </c>
      <c r="F90" s="204"/>
      <c r="G90" s="204">
        <v>248074.46000000002</v>
      </c>
      <c r="H90" s="192" t="s">
        <v>4429</v>
      </c>
    </row>
    <row r="91" spans="1:8" ht="15" customHeight="1">
      <c r="A91" s="185">
        <v>2</v>
      </c>
      <c r="B91" s="193" t="s">
        <v>5</v>
      </c>
      <c r="C91" s="210" t="s">
        <v>4485</v>
      </c>
      <c r="D91" s="203" t="s">
        <v>4417</v>
      </c>
      <c r="E91" s="204">
        <v>0.8</v>
      </c>
      <c r="F91" s="204"/>
      <c r="G91" s="204">
        <v>237296.46000000002</v>
      </c>
      <c r="H91" s="192" t="s">
        <v>4486</v>
      </c>
    </row>
    <row r="92" spans="1:8" ht="15" customHeight="1">
      <c r="A92" s="185">
        <v>2</v>
      </c>
      <c r="B92" s="193" t="s">
        <v>5</v>
      </c>
      <c r="C92" s="210" t="s">
        <v>4487</v>
      </c>
      <c r="D92" s="203" t="s">
        <v>4465</v>
      </c>
      <c r="E92" s="204">
        <v>50000</v>
      </c>
      <c r="F92" s="204"/>
      <c r="G92" s="204">
        <v>287296.46000000002</v>
      </c>
      <c r="H92" s="192" t="s">
        <v>4429</v>
      </c>
    </row>
    <row r="93" spans="1:8" ht="15" customHeight="1">
      <c r="A93" s="185">
        <v>2</v>
      </c>
      <c r="B93" s="193" t="s">
        <v>5</v>
      </c>
      <c r="C93" s="210" t="s">
        <v>4488</v>
      </c>
      <c r="D93" s="203" t="s">
        <v>4465</v>
      </c>
      <c r="E93" s="204">
        <v>10000</v>
      </c>
      <c r="F93" s="204"/>
      <c r="G93" s="204">
        <v>477340.46</v>
      </c>
      <c r="H93" s="192" t="s">
        <v>4429</v>
      </c>
    </row>
    <row r="94" spans="1:8" ht="15" customHeight="1">
      <c r="A94" s="185">
        <v>2</v>
      </c>
      <c r="B94" s="193" t="s">
        <v>5</v>
      </c>
      <c r="C94" s="210" t="s">
        <v>4489</v>
      </c>
      <c r="D94" s="203" t="s">
        <v>4417</v>
      </c>
      <c r="E94" s="204">
        <v>11849.44</v>
      </c>
      <c r="F94" s="204"/>
      <c r="G94" s="204">
        <v>554689.89999999991</v>
      </c>
      <c r="H94" s="192" t="s">
        <v>4490</v>
      </c>
    </row>
    <row r="95" spans="1:8" ht="15" customHeight="1">
      <c r="A95" s="185">
        <v>2</v>
      </c>
      <c r="B95" s="193" t="s">
        <v>5</v>
      </c>
      <c r="C95" s="210" t="s">
        <v>4491</v>
      </c>
      <c r="D95" s="195" t="s">
        <v>4417</v>
      </c>
      <c r="E95" s="204">
        <v>107.76</v>
      </c>
      <c r="F95" s="204"/>
      <c r="G95" s="204">
        <v>554797.65999999992</v>
      </c>
      <c r="H95" s="192" t="s">
        <v>4418</v>
      </c>
    </row>
    <row r="96" spans="1:8" ht="15" customHeight="1">
      <c r="A96" s="185">
        <v>2</v>
      </c>
      <c r="B96" s="193" t="s">
        <v>5</v>
      </c>
      <c r="C96" s="210" t="s">
        <v>4492</v>
      </c>
      <c r="D96" s="195" t="s">
        <v>4417</v>
      </c>
      <c r="E96" s="204">
        <v>274.24</v>
      </c>
      <c r="F96" s="204"/>
      <c r="G96" s="204">
        <v>555071.89999999991</v>
      </c>
      <c r="H96" s="192" t="s">
        <v>4418</v>
      </c>
    </row>
    <row r="97" spans="1:8" ht="15" customHeight="1">
      <c r="A97" s="185">
        <v>2</v>
      </c>
      <c r="B97" s="318" t="s">
        <v>5</v>
      </c>
      <c r="C97" s="254" t="s">
        <v>4493</v>
      </c>
      <c r="D97" s="203" t="s">
        <v>4417</v>
      </c>
      <c r="E97" s="204">
        <v>33.729999999999997</v>
      </c>
      <c r="F97" s="204"/>
      <c r="G97" s="204">
        <v>39785.989999999896</v>
      </c>
      <c r="H97" s="192" t="s">
        <v>4418</v>
      </c>
    </row>
    <row r="98" spans="1:8" ht="15" customHeight="1">
      <c r="A98" s="251">
        <v>2</v>
      </c>
      <c r="B98" s="193" t="s">
        <v>5</v>
      </c>
      <c r="C98" s="328" t="s">
        <v>4494</v>
      </c>
      <c r="D98" s="203" t="s">
        <v>4403</v>
      </c>
      <c r="E98" s="204">
        <v>78000</v>
      </c>
      <c r="F98" s="204"/>
      <c r="G98" s="204">
        <v>148531.9899999999</v>
      </c>
      <c r="H98" s="192" t="s">
        <v>4404</v>
      </c>
    </row>
    <row r="99" spans="1:8" ht="15" customHeight="1">
      <c r="A99" s="251">
        <v>2</v>
      </c>
      <c r="B99" s="193" t="s">
        <v>5</v>
      </c>
      <c r="C99" s="210" t="s">
        <v>4495</v>
      </c>
      <c r="D99" s="203" t="s">
        <v>4403</v>
      </c>
      <c r="E99" s="204">
        <v>148000</v>
      </c>
      <c r="F99" s="204"/>
      <c r="G99" s="204">
        <v>296531.98999999987</v>
      </c>
      <c r="H99" s="192" t="s">
        <v>4404</v>
      </c>
    </row>
    <row r="100" spans="1:8" ht="15" customHeight="1">
      <c r="A100" s="251">
        <v>2</v>
      </c>
      <c r="B100" s="193" t="s">
        <v>5</v>
      </c>
      <c r="C100" s="210" t="s">
        <v>4477</v>
      </c>
      <c r="D100" s="203" t="s">
        <v>4403</v>
      </c>
      <c r="E100" s="204">
        <v>22.39</v>
      </c>
      <c r="F100" s="204"/>
      <c r="G100" s="204">
        <v>296554.37999999989</v>
      </c>
      <c r="H100" s="192" t="s">
        <v>4404</v>
      </c>
    </row>
    <row r="101" spans="1:8" ht="15" customHeight="1">
      <c r="A101" s="251">
        <v>2</v>
      </c>
      <c r="B101" s="193" t="s">
        <v>5</v>
      </c>
      <c r="C101" s="210" t="s">
        <v>4496</v>
      </c>
      <c r="D101" s="203" t="s">
        <v>4403</v>
      </c>
      <c r="E101" s="204">
        <v>127.5</v>
      </c>
      <c r="F101" s="334"/>
      <c r="G101" s="204">
        <v>296681.87999999989</v>
      </c>
      <c r="H101" s="192" t="s">
        <v>4404</v>
      </c>
    </row>
    <row r="102" spans="1:8" ht="15" customHeight="1">
      <c r="A102" s="185">
        <v>2</v>
      </c>
      <c r="B102" s="316" t="s">
        <v>5</v>
      </c>
      <c r="C102" s="329" t="s">
        <v>4497</v>
      </c>
      <c r="D102" s="203" t="s">
        <v>4465</v>
      </c>
      <c r="E102" s="204">
        <v>32300</v>
      </c>
      <c r="F102" s="204"/>
      <c r="G102" s="204">
        <v>328981.87999999989</v>
      </c>
      <c r="H102" s="192" t="s">
        <v>4429</v>
      </c>
    </row>
    <row r="103" spans="1:8" ht="15" customHeight="1">
      <c r="A103" s="185">
        <v>2</v>
      </c>
      <c r="B103" s="193" t="s">
        <v>5</v>
      </c>
      <c r="C103" s="211" t="s">
        <v>4498</v>
      </c>
      <c r="D103" s="203" t="s">
        <v>4465</v>
      </c>
      <c r="E103" s="204">
        <v>12000</v>
      </c>
      <c r="F103" s="204"/>
      <c r="G103" s="204">
        <v>294381.5799999999</v>
      </c>
      <c r="H103" s="192" t="s">
        <v>4429</v>
      </c>
    </row>
    <row r="104" spans="1:8" ht="15" customHeight="1">
      <c r="A104" s="185">
        <v>2</v>
      </c>
      <c r="B104" s="318" t="s">
        <v>5</v>
      </c>
      <c r="C104" s="254" t="s">
        <v>4498</v>
      </c>
      <c r="D104" s="203" t="s">
        <v>4465</v>
      </c>
      <c r="E104" s="204">
        <v>10000</v>
      </c>
      <c r="F104" s="204"/>
      <c r="G104" s="204">
        <v>304381.5799999999</v>
      </c>
      <c r="H104" s="192" t="s">
        <v>4429</v>
      </c>
    </row>
    <row r="105" spans="1:8" ht="15" customHeight="1">
      <c r="A105" s="251">
        <v>2</v>
      </c>
      <c r="B105" s="193" t="s">
        <v>5</v>
      </c>
      <c r="C105" s="211" t="s">
        <v>4499</v>
      </c>
      <c r="D105" s="203" t="s">
        <v>4403</v>
      </c>
      <c r="E105" s="204">
        <v>35000</v>
      </c>
      <c r="F105" s="204"/>
      <c r="G105" s="204">
        <v>324373.5799999999</v>
      </c>
      <c r="H105" s="192" t="s">
        <v>4404</v>
      </c>
    </row>
    <row r="106" spans="1:8" ht="15" customHeight="1">
      <c r="A106" s="185">
        <v>2</v>
      </c>
      <c r="B106" s="287" t="s">
        <v>6</v>
      </c>
      <c r="C106" s="332" t="s">
        <v>4500</v>
      </c>
      <c r="D106" s="203" t="s">
        <v>4465</v>
      </c>
      <c r="E106" s="204">
        <v>3000</v>
      </c>
      <c r="F106" s="204"/>
      <c r="G106" s="204">
        <v>327373.5799999999</v>
      </c>
      <c r="H106" s="192" t="s">
        <v>4429</v>
      </c>
    </row>
    <row r="107" spans="1:8" ht="15" customHeight="1">
      <c r="A107" s="185">
        <v>2</v>
      </c>
      <c r="B107" s="308" t="s">
        <v>6</v>
      </c>
      <c r="C107" s="333" t="s">
        <v>4501</v>
      </c>
      <c r="D107" s="195" t="s">
        <v>4429</v>
      </c>
      <c r="E107" s="204">
        <v>0.27</v>
      </c>
      <c r="F107" s="204"/>
      <c r="G107" s="204">
        <v>327373.84999999992</v>
      </c>
      <c r="H107" s="192" t="s">
        <v>4429</v>
      </c>
    </row>
    <row r="108" spans="1:8" ht="15" customHeight="1">
      <c r="A108" s="251">
        <v>2</v>
      </c>
      <c r="B108" s="193" t="s">
        <v>6</v>
      </c>
      <c r="C108" s="210" t="s">
        <v>4502</v>
      </c>
      <c r="D108" s="203" t="s">
        <v>4403</v>
      </c>
      <c r="E108" s="204">
        <v>24550</v>
      </c>
      <c r="F108" s="204"/>
      <c r="G108" s="204">
        <v>24666.849999999919</v>
      </c>
      <c r="H108" s="192" t="s">
        <v>4404</v>
      </c>
    </row>
    <row r="109" spans="1:8" ht="15" customHeight="1">
      <c r="A109" s="185">
        <v>2</v>
      </c>
      <c r="B109" s="330" t="s">
        <v>6</v>
      </c>
      <c r="C109" s="331" t="s">
        <v>4503</v>
      </c>
      <c r="D109" s="203" t="s">
        <v>4417</v>
      </c>
      <c r="E109" s="204">
        <v>24187.11</v>
      </c>
      <c r="F109" s="204"/>
      <c r="G109" s="204">
        <v>48853.959999999919</v>
      </c>
      <c r="H109" s="192" t="s">
        <v>4460</v>
      </c>
    </row>
    <row r="110" spans="1:8" ht="15" customHeight="1">
      <c r="A110" s="251">
        <v>2</v>
      </c>
      <c r="B110" s="193" t="s">
        <v>6</v>
      </c>
      <c r="C110" s="210" t="s">
        <v>4477</v>
      </c>
      <c r="D110" s="203" t="s">
        <v>4403</v>
      </c>
      <c r="E110" s="204">
        <v>240</v>
      </c>
      <c r="F110" s="204"/>
      <c r="G110" s="204">
        <v>58580.459999999919</v>
      </c>
      <c r="H110" s="192" t="s">
        <v>4404</v>
      </c>
    </row>
    <row r="111" spans="1:8" ht="15" customHeight="1">
      <c r="A111" s="251">
        <v>2</v>
      </c>
      <c r="B111" s="193" t="s">
        <v>6</v>
      </c>
      <c r="C111" s="210" t="s">
        <v>4504</v>
      </c>
      <c r="D111" s="203" t="s">
        <v>4403</v>
      </c>
      <c r="E111" s="204">
        <v>3410.85</v>
      </c>
      <c r="F111" s="204"/>
      <c r="G111" s="204">
        <v>57962.309999999918</v>
      </c>
      <c r="H111" s="192" t="s">
        <v>4404</v>
      </c>
    </row>
    <row r="112" spans="1:8" ht="15" customHeight="1">
      <c r="A112" s="185">
        <v>2</v>
      </c>
      <c r="B112" s="287" t="s">
        <v>6</v>
      </c>
      <c r="C112" s="216" t="s">
        <v>4505</v>
      </c>
      <c r="D112" s="203" t="s">
        <v>4465</v>
      </c>
      <c r="E112" s="204">
        <v>50000</v>
      </c>
      <c r="F112" s="204"/>
      <c r="G112" s="204">
        <v>107962.30999999991</v>
      </c>
      <c r="H112" s="192" t="s">
        <v>4429</v>
      </c>
    </row>
    <row r="113" spans="1:8" ht="15" customHeight="1">
      <c r="A113" s="185">
        <v>2</v>
      </c>
      <c r="B113" s="212" t="s">
        <v>6</v>
      </c>
      <c r="C113" s="210" t="s">
        <v>4506</v>
      </c>
      <c r="D113" s="203" t="s">
        <v>4465</v>
      </c>
      <c r="E113" s="204">
        <v>8000</v>
      </c>
      <c r="F113" s="204"/>
      <c r="G113" s="204">
        <v>37811.709999999912</v>
      </c>
      <c r="H113" s="192" t="s">
        <v>4429</v>
      </c>
    </row>
    <row r="114" spans="1:8" ht="15" customHeight="1">
      <c r="A114" s="185">
        <v>2</v>
      </c>
      <c r="B114" s="212" t="s">
        <v>6</v>
      </c>
      <c r="C114" s="210" t="s">
        <v>4507</v>
      </c>
      <c r="D114" s="203" t="s">
        <v>4417</v>
      </c>
      <c r="E114" s="204">
        <v>10000</v>
      </c>
      <c r="F114" s="204"/>
      <c r="G114" s="204">
        <v>47811.709999999912</v>
      </c>
      <c r="H114" s="192" t="s">
        <v>4473</v>
      </c>
    </row>
    <row r="115" spans="1:8" ht="15" customHeight="1">
      <c r="A115" s="185">
        <v>2</v>
      </c>
      <c r="B115" s="212" t="s">
        <v>6</v>
      </c>
      <c r="C115" s="217" t="s">
        <v>4508</v>
      </c>
      <c r="D115" s="203" t="s">
        <v>4465</v>
      </c>
      <c r="E115" s="204">
        <v>3000</v>
      </c>
      <c r="F115" s="204"/>
      <c r="G115" s="204">
        <v>50811.709999999912</v>
      </c>
      <c r="H115" s="192" t="s">
        <v>4429</v>
      </c>
    </row>
    <row r="116" spans="1:8" ht="15" customHeight="1">
      <c r="A116" s="185">
        <v>2</v>
      </c>
      <c r="B116" s="308" t="s">
        <v>6</v>
      </c>
      <c r="C116" s="335" t="s">
        <v>4478</v>
      </c>
      <c r="D116" s="203" t="s">
        <v>4465</v>
      </c>
      <c r="E116" s="204">
        <v>10000</v>
      </c>
      <c r="F116" s="204"/>
      <c r="G116" s="204">
        <v>60611.709999999912</v>
      </c>
      <c r="H116" s="192" t="s">
        <v>4429</v>
      </c>
    </row>
    <row r="117" spans="1:8" ht="15" customHeight="1">
      <c r="A117" s="251">
        <v>2</v>
      </c>
      <c r="B117" s="193" t="s">
        <v>6</v>
      </c>
      <c r="C117" s="217" t="s">
        <v>4509</v>
      </c>
      <c r="D117" s="203" t="s">
        <v>4403</v>
      </c>
      <c r="E117" s="204">
        <v>19500</v>
      </c>
      <c r="F117" s="204"/>
      <c r="G117" s="204">
        <v>80111.709999999905</v>
      </c>
      <c r="H117" s="192" t="s">
        <v>4404</v>
      </c>
    </row>
    <row r="118" spans="1:8" ht="15" customHeight="1">
      <c r="A118" s="185">
        <v>2</v>
      </c>
      <c r="B118" s="287" t="s">
        <v>6</v>
      </c>
      <c r="C118" s="329" t="s">
        <v>4510</v>
      </c>
      <c r="D118" s="203" t="s">
        <v>4417</v>
      </c>
      <c r="E118" s="204">
        <v>10000</v>
      </c>
      <c r="F118" s="204"/>
      <c r="G118" s="204">
        <v>88800.509999999907</v>
      </c>
      <c r="H118" s="192" t="s">
        <v>4473</v>
      </c>
    </row>
    <row r="119" spans="1:8" ht="15" customHeight="1">
      <c r="A119" s="185">
        <v>2</v>
      </c>
      <c r="B119" s="193" t="s">
        <v>7</v>
      </c>
      <c r="C119" s="210" t="s">
        <v>4511</v>
      </c>
      <c r="D119" s="203" t="s">
        <v>4465</v>
      </c>
      <c r="E119" s="204">
        <v>2000</v>
      </c>
      <c r="F119" s="204"/>
      <c r="G119" s="204">
        <v>6018.5099999998929</v>
      </c>
      <c r="H119" s="192" t="s">
        <v>4429</v>
      </c>
    </row>
    <row r="120" spans="1:8" ht="15" customHeight="1">
      <c r="A120" s="185">
        <v>2</v>
      </c>
      <c r="B120" s="193" t="s">
        <v>7</v>
      </c>
      <c r="C120" s="210" t="s">
        <v>4512</v>
      </c>
      <c r="D120" s="203" t="s">
        <v>4417</v>
      </c>
      <c r="E120" s="204">
        <v>3044.31</v>
      </c>
      <c r="F120" s="204"/>
      <c r="G120" s="204">
        <v>9062.8199999998924</v>
      </c>
      <c r="H120" s="192" t="s">
        <v>4513</v>
      </c>
    </row>
    <row r="121" spans="1:8" ht="15" customHeight="1">
      <c r="A121" s="185">
        <v>2</v>
      </c>
      <c r="B121" s="193" t="s">
        <v>7</v>
      </c>
      <c r="C121" s="210" t="s">
        <v>4512</v>
      </c>
      <c r="D121" s="203" t="s">
        <v>4417</v>
      </c>
      <c r="E121" s="204">
        <v>232.05</v>
      </c>
      <c r="F121" s="204"/>
      <c r="G121" s="204">
        <v>9294.8699999998917</v>
      </c>
      <c r="H121" s="192" t="s">
        <v>4513</v>
      </c>
    </row>
    <row r="122" spans="1:8" ht="15" customHeight="1">
      <c r="A122" s="185">
        <v>2</v>
      </c>
      <c r="B122" s="193" t="s">
        <v>7</v>
      </c>
      <c r="C122" s="210" t="s">
        <v>4498</v>
      </c>
      <c r="D122" s="203" t="s">
        <v>4465</v>
      </c>
      <c r="E122" s="204">
        <v>15000</v>
      </c>
      <c r="F122" s="204"/>
      <c r="G122" s="204">
        <v>24294.869999999893</v>
      </c>
      <c r="H122" s="192" t="s">
        <v>4429</v>
      </c>
    </row>
    <row r="123" spans="1:8" ht="15" customHeight="1">
      <c r="A123" s="185">
        <v>2</v>
      </c>
      <c r="B123" s="193" t="s">
        <v>7</v>
      </c>
      <c r="C123" s="215" t="s">
        <v>4514</v>
      </c>
      <c r="D123" s="203" t="s">
        <v>4465</v>
      </c>
      <c r="E123" s="204">
        <v>10000</v>
      </c>
      <c r="F123" s="204"/>
      <c r="G123" s="204">
        <v>34294.869999999893</v>
      </c>
      <c r="H123" s="192" t="s">
        <v>4429</v>
      </c>
    </row>
    <row r="124" spans="1:8" ht="15" customHeight="1">
      <c r="A124" s="185">
        <v>2</v>
      </c>
      <c r="B124" s="193" t="s">
        <v>7</v>
      </c>
      <c r="C124" s="210" t="s">
        <v>4515</v>
      </c>
      <c r="D124" s="203" t="s">
        <v>4417</v>
      </c>
      <c r="E124" s="204">
        <v>2247.41</v>
      </c>
      <c r="F124" s="204"/>
      <c r="G124" s="204">
        <v>36542.279999999897</v>
      </c>
      <c r="H124" s="192" t="s">
        <v>4513</v>
      </c>
    </row>
    <row r="125" spans="1:8" ht="15" customHeight="1">
      <c r="A125" s="185">
        <v>2</v>
      </c>
      <c r="B125" s="318" t="s">
        <v>7</v>
      </c>
      <c r="C125" s="254" t="s">
        <v>4511</v>
      </c>
      <c r="D125" s="203" t="s">
        <v>4465</v>
      </c>
      <c r="E125" s="204">
        <v>20000</v>
      </c>
      <c r="F125" s="204"/>
      <c r="G125" s="204">
        <v>24302.279999999912</v>
      </c>
      <c r="H125" s="192" t="s">
        <v>4429</v>
      </c>
    </row>
    <row r="126" spans="1:8" ht="15" customHeight="1">
      <c r="A126" s="251">
        <v>2</v>
      </c>
      <c r="B126" s="193" t="s">
        <v>7</v>
      </c>
      <c r="C126" s="210" t="s">
        <v>4516</v>
      </c>
      <c r="D126" s="203" t="s">
        <v>4403</v>
      </c>
      <c r="E126" s="204">
        <v>24978.36</v>
      </c>
      <c r="F126" s="204"/>
      <c r="G126" s="204">
        <v>49280.639999999912</v>
      </c>
      <c r="H126" s="192" t="s">
        <v>4404</v>
      </c>
    </row>
    <row r="127" spans="1:8" ht="15" customHeight="1">
      <c r="A127" s="185">
        <v>2</v>
      </c>
      <c r="B127" s="316" t="s">
        <v>7</v>
      </c>
      <c r="C127" s="329" t="s">
        <v>4498</v>
      </c>
      <c r="D127" s="203" t="s">
        <v>4465</v>
      </c>
      <c r="E127" s="204">
        <v>15000</v>
      </c>
      <c r="F127" s="204"/>
      <c r="G127" s="204">
        <v>53882.639999999912</v>
      </c>
      <c r="H127" s="192" t="s">
        <v>4429</v>
      </c>
    </row>
    <row r="128" spans="1:8" ht="15" customHeight="1">
      <c r="A128" s="185">
        <v>2</v>
      </c>
      <c r="B128" s="193" t="s">
        <v>7</v>
      </c>
      <c r="C128" s="210" t="s">
        <v>4517</v>
      </c>
      <c r="D128" s="203" t="s">
        <v>4417</v>
      </c>
      <c r="E128" s="204">
        <v>200</v>
      </c>
      <c r="F128" s="204"/>
      <c r="G128" s="204">
        <v>54082.639999999912</v>
      </c>
      <c r="H128" s="192" t="s">
        <v>4518</v>
      </c>
    </row>
    <row r="129" spans="1:8" ht="15" customHeight="1">
      <c r="A129" s="185">
        <v>2</v>
      </c>
      <c r="B129" s="193" t="s">
        <v>7</v>
      </c>
      <c r="C129" s="210" t="s">
        <v>4519</v>
      </c>
      <c r="D129" s="203" t="s">
        <v>4465</v>
      </c>
      <c r="E129" s="204">
        <v>10000</v>
      </c>
      <c r="F129" s="204"/>
      <c r="G129" s="204">
        <v>64082.639999999912</v>
      </c>
      <c r="H129" s="192" t="s">
        <v>4429</v>
      </c>
    </row>
    <row r="130" spans="1:8" ht="15" customHeight="1">
      <c r="A130" s="185">
        <v>2</v>
      </c>
      <c r="B130" s="318" t="s">
        <v>7</v>
      </c>
      <c r="C130" s="254" t="s">
        <v>4520</v>
      </c>
      <c r="D130" s="203" t="s">
        <v>4465</v>
      </c>
      <c r="E130" s="204">
        <v>20000</v>
      </c>
      <c r="F130" s="204"/>
      <c r="G130" s="204">
        <v>84082.639999999912</v>
      </c>
      <c r="H130" s="192" t="s">
        <v>4429</v>
      </c>
    </row>
    <row r="131" spans="1:8" ht="15" customHeight="1">
      <c r="A131" s="251">
        <v>2</v>
      </c>
      <c r="B131" s="193" t="s">
        <v>7</v>
      </c>
      <c r="C131" s="210" t="s">
        <v>4521</v>
      </c>
      <c r="D131" s="203" t="s">
        <v>4403</v>
      </c>
      <c r="E131" s="204">
        <v>127264</v>
      </c>
      <c r="F131" s="204"/>
      <c r="G131" s="204">
        <v>211346.6399999999</v>
      </c>
      <c r="H131" s="192" t="s">
        <v>4404</v>
      </c>
    </row>
    <row r="132" spans="1:8" ht="15" customHeight="1">
      <c r="A132" s="185">
        <v>2</v>
      </c>
      <c r="B132" s="316" t="s">
        <v>7</v>
      </c>
      <c r="C132" s="329" t="s">
        <v>4522</v>
      </c>
      <c r="D132" s="203" t="s">
        <v>4417</v>
      </c>
      <c r="E132" s="204">
        <v>836.97</v>
      </c>
      <c r="F132" s="204"/>
      <c r="G132" s="204">
        <v>182121.6099999999</v>
      </c>
      <c r="H132" s="192" t="s">
        <v>4513</v>
      </c>
    </row>
    <row r="133" spans="1:8" ht="15" customHeight="1">
      <c r="A133" s="185">
        <v>2</v>
      </c>
      <c r="B133" s="318" t="s">
        <v>7</v>
      </c>
      <c r="C133" s="254" t="s">
        <v>4523</v>
      </c>
      <c r="D133" s="203" t="s">
        <v>4465</v>
      </c>
      <c r="E133" s="204">
        <v>18900</v>
      </c>
      <c r="F133" s="204"/>
      <c r="G133" s="204">
        <v>141009.6099999999</v>
      </c>
      <c r="H133" s="192" t="s">
        <v>4429</v>
      </c>
    </row>
    <row r="134" spans="1:8" ht="15" customHeight="1">
      <c r="A134" s="251">
        <v>2</v>
      </c>
      <c r="B134" s="193" t="s">
        <v>7</v>
      </c>
      <c r="C134" s="210" t="s">
        <v>4524</v>
      </c>
      <c r="D134" s="203" t="s">
        <v>4403</v>
      </c>
      <c r="E134" s="204">
        <v>3150</v>
      </c>
      <c r="F134" s="204"/>
      <c r="G134" s="204">
        <v>144159.6099999999</v>
      </c>
      <c r="H134" s="192" t="s">
        <v>4404</v>
      </c>
    </row>
    <row r="135" spans="1:8" ht="15" customHeight="1">
      <c r="A135" s="251">
        <v>2</v>
      </c>
      <c r="B135" s="193" t="s">
        <v>7</v>
      </c>
      <c r="C135" s="210" t="s">
        <v>4525</v>
      </c>
      <c r="D135" s="203" t="s">
        <v>4403</v>
      </c>
      <c r="E135" s="204">
        <v>1413000</v>
      </c>
      <c r="F135" s="204"/>
      <c r="G135" s="204">
        <v>1417143.61</v>
      </c>
      <c r="H135" s="192" t="s">
        <v>4404</v>
      </c>
    </row>
    <row r="136" spans="1:8" ht="15" customHeight="1">
      <c r="A136" s="251">
        <v>2</v>
      </c>
      <c r="B136" s="193" t="s">
        <v>7</v>
      </c>
      <c r="C136" s="210" t="s">
        <v>4526</v>
      </c>
      <c r="D136" s="203" t="s">
        <v>4403</v>
      </c>
      <c r="E136" s="204">
        <v>97200</v>
      </c>
      <c r="F136" s="204"/>
      <c r="G136" s="204">
        <v>207105.60999999987</v>
      </c>
      <c r="H136" s="192" t="s">
        <v>4404</v>
      </c>
    </row>
    <row r="137" spans="1:8" ht="15" customHeight="1">
      <c r="A137" s="251">
        <v>2</v>
      </c>
      <c r="B137" s="193" t="s">
        <v>7</v>
      </c>
      <c r="C137" s="210" t="s">
        <v>4527</v>
      </c>
      <c r="D137" s="203" t="s">
        <v>4403</v>
      </c>
      <c r="E137" s="204">
        <v>41400</v>
      </c>
      <c r="F137" s="204"/>
      <c r="G137" s="204">
        <v>134914.10999999987</v>
      </c>
      <c r="H137" s="192" t="s">
        <v>4404</v>
      </c>
    </row>
    <row r="138" spans="1:8" ht="15" customHeight="1">
      <c r="A138" s="185">
        <v>2</v>
      </c>
      <c r="B138" s="316" t="s">
        <v>8</v>
      </c>
      <c r="C138" s="329" t="s">
        <v>4528</v>
      </c>
      <c r="D138" s="203" t="s">
        <v>4417</v>
      </c>
      <c r="E138" s="204">
        <v>5290</v>
      </c>
      <c r="F138" s="204"/>
      <c r="G138" s="204">
        <v>6191.3099999998694</v>
      </c>
      <c r="H138" s="192" t="s">
        <v>4460</v>
      </c>
    </row>
    <row r="139" spans="1:8" ht="15" customHeight="1">
      <c r="A139" s="185">
        <v>2</v>
      </c>
      <c r="B139" s="318" t="s">
        <v>8</v>
      </c>
      <c r="C139" s="254" t="s">
        <v>4529</v>
      </c>
      <c r="D139" s="203" t="s">
        <v>4417</v>
      </c>
      <c r="E139" s="204">
        <v>300</v>
      </c>
      <c r="F139" s="204"/>
      <c r="G139" s="204">
        <v>6491.3099999998694</v>
      </c>
      <c r="H139" s="192" t="s">
        <v>4460</v>
      </c>
    </row>
    <row r="140" spans="1:8" ht="15" customHeight="1">
      <c r="A140" s="251">
        <v>2</v>
      </c>
      <c r="B140" s="212" t="s">
        <v>8</v>
      </c>
      <c r="C140" s="210" t="s">
        <v>4530</v>
      </c>
      <c r="D140" s="203" t="s">
        <v>4403</v>
      </c>
      <c r="E140" s="218">
        <v>1263.46</v>
      </c>
      <c r="F140" s="218"/>
      <c r="G140" s="204">
        <v>7754.7699999998695</v>
      </c>
      <c r="H140" s="192" t="s">
        <v>4404</v>
      </c>
    </row>
    <row r="141" spans="1:8" ht="15" customHeight="1">
      <c r="A141" s="185">
        <v>2</v>
      </c>
      <c r="B141" s="316" t="s">
        <v>8</v>
      </c>
      <c r="C141" s="336" t="s">
        <v>4511</v>
      </c>
      <c r="D141" s="203" t="s">
        <v>4465</v>
      </c>
      <c r="E141" s="218">
        <v>1000</v>
      </c>
      <c r="F141" s="218"/>
      <c r="G141" s="204">
        <v>3750.7699999998695</v>
      </c>
      <c r="H141" s="192" t="s">
        <v>4429</v>
      </c>
    </row>
    <row r="142" spans="1:8" ht="15" customHeight="1">
      <c r="A142" s="185">
        <v>2</v>
      </c>
      <c r="B142" s="193" t="s">
        <v>8</v>
      </c>
      <c r="C142" s="337" t="s">
        <v>4531</v>
      </c>
      <c r="D142" s="203" t="s">
        <v>4465</v>
      </c>
      <c r="E142" s="218">
        <v>10000</v>
      </c>
      <c r="F142" s="218"/>
      <c r="G142" s="204">
        <v>13750.769999999869</v>
      </c>
      <c r="H142" s="192" t="s">
        <v>4429</v>
      </c>
    </row>
    <row r="143" spans="1:8" ht="15" customHeight="1">
      <c r="A143" s="185">
        <v>2</v>
      </c>
      <c r="B143" s="318" t="s">
        <v>8</v>
      </c>
      <c r="C143" s="338" t="s">
        <v>4532</v>
      </c>
      <c r="D143" s="203" t="s">
        <v>4465</v>
      </c>
      <c r="E143" s="218">
        <v>2000</v>
      </c>
      <c r="F143" s="218"/>
      <c r="G143" s="204">
        <v>39623.269999999873</v>
      </c>
      <c r="H143" s="192" t="s">
        <v>4429</v>
      </c>
    </row>
    <row r="144" spans="1:8" ht="15" customHeight="1">
      <c r="A144" s="251">
        <v>2</v>
      </c>
      <c r="B144" s="212" t="s">
        <v>8</v>
      </c>
      <c r="C144" s="219" t="s">
        <v>4533</v>
      </c>
      <c r="D144" s="203" t="s">
        <v>4403</v>
      </c>
      <c r="E144" s="218">
        <v>1150</v>
      </c>
      <c r="F144" s="218"/>
      <c r="G144" s="204">
        <v>23025.149999999878</v>
      </c>
      <c r="H144" s="192" t="s">
        <v>4404</v>
      </c>
    </row>
    <row r="145" spans="1:8" ht="15" customHeight="1">
      <c r="A145" s="251">
        <v>2</v>
      </c>
      <c r="B145" s="212" t="s">
        <v>8</v>
      </c>
      <c r="C145" s="222" t="s">
        <v>4534</v>
      </c>
      <c r="D145" s="203" t="s">
        <v>4403</v>
      </c>
      <c r="E145" s="218">
        <v>9500</v>
      </c>
      <c r="F145" s="218"/>
      <c r="G145" s="204">
        <v>22521.149999999878</v>
      </c>
      <c r="H145" s="192" t="s">
        <v>4404</v>
      </c>
    </row>
    <row r="146" spans="1:8" ht="15" customHeight="1">
      <c r="A146" s="251">
        <v>2</v>
      </c>
      <c r="B146" s="212" t="s">
        <v>8</v>
      </c>
      <c r="C146" s="219" t="s">
        <v>4535</v>
      </c>
      <c r="D146" s="203" t="s">
        <v>4403</v>
      </c>
      <c r="E146" s="218">
        <v>45000</v>
      </c>
      <c r="F146" s="218"/>
      <c r="G146" s="204">
        <v>167521.14999999988</v>
      </c>
      <c r="H146" s="192" t="s">
        <v>4404</v>
      </c>
    </row>
    <row r="147" spans="1:8" ht="15" customHeight="1">
      <c r="A147" s="185">
        <v>2</v>
      </c>
      <c r="B147" s="316" t="s">
        <v>8</v>
      </c>
      <c r="C147" s="339" t="s">
        <v>4431</v>
      </c>
      <c r="D147" s="203" t="s">
        <v>4417</v>
      </c>
      <c r="E147" s="218">
        <v>24.14</v>
      </c>
      <c r="F147" s="218"/>
      <c r="G147" s="204">
        <v>167545.28999999989</v>
      </c>
      <c r="H147" s="192" t="s">
        <v>4418</v>
      </c>
    </row>
    <row r="148" spans="1:8" ht="15" customHeight="1">
      <c r="A148" s="185">
        <v>2</v>
      </c>
      <c r="B148" s="193" t="s">
        <v>8</v>
      </c>
      <c r="C148" s="219" t="s">
        <v>4536</v>
      </c>
      <c r="D148" s="203" t="s">
        <v>4465</v>
      </c>
      <c r="E148" s="218">
        <v>89000</v>
      </c>
      <c r="F148" s="218"/>
      <c r="G148" s="204">
        <v>139740.55999999988</v>
      </c>
      <c r="H148" s="192" t="s">
        <v>4429</v>
      </c>
    </row>
    <row r="149" spans="1:8" ht="15" customHeight="1">
      <c r="A149" s="185">
        <v>2</v>
      </c>
      <c r="B149" s="193" t="s">
        <v>8</v>
      </c>
      <c r="C149" s="219" t="s">
        <v>4536</v>
      </c>
      <c r="D149" s="203" t="s">
        <v>4465</v>
      </c>
      <c r="E149" s="218">
        <v>15000</v>
      </c>
      <c r="F149" s="218"/>
      <c r="G149" s="204">
        <v>154740.55999999988</v>
      </c>
      <c r="H149" s="192" t="s">
        <v>4429</v>
      </c>
    </row>
    <row r="150" spans="1:8" ht="15" customHeight="1">
      <c r="A150" s="185">
        <v>2</v>
      </c>
      <c r="B150" s="193" t="s">
        <v>8</v>
      </c>
      <c r="C150" s="219" t="s">
        <v>4536</v>
      </c>
      <c r="D150" s="203" t="s">
        <v>4465</v>
      </c>
      <c r="E150" s="218">
        <v>29000</v>
      </c>
      <c r="F150" s="218"/>
      <c r="G150" s="204">
        <v>183740.55999999988</v>
      </c>
      <c r="H150" s="192" t="s">
        <v>4429</v>
      </c>
    </row>
    <row r="151" spans="1:8" ht="15" customHeight="1">
      <c r="A151" s="185">
        <v>2</v>
      </c>
      <c r="B151" s="193" t="s">
        <v>8</v>
      </c>
      <c r="C151" s="219" t="s">
        <v>4536</v>
      </c>
      <c r="D151" s="203" t="s">
        <v>4465</v>
      </c>
      <c r="E151" s="218">
        <v>180000</v>
      </c>
      <c r="F151" s="218"/>
      <c r="G151" s="204">
        <v>363740.55999999988</v>
      </c>
      <c r="H151" s="192" t="s">
        <v>4429</v>
      </c>
    </row>
    <row r="152" spans="1:8" ht="15" customHeight="1">
      <c r="A152" s="185">
        <v>2</v>
      </c>
      <c r="B152" s="193" t="s">
        <v>8</v>
      </c>
      <c r="C152" s="219" t="s">
        <v>4536</v>
      </c>
      <c r="D152" s="203" t="s">
        <v>4465</v>
      </c>
      <c r="E152" s="218">
        <v>66000</v>
      </c>
      <c r="F152" s="218"/>
      <c r="G152" s="204">
        <v>429740.55999999988</v>
      </c>
      <c r="H152" s="192" t="s">
        <v>4429</v>
      </c>
    </row>
    <row r="153" spans="1:8" ht="15" customHeight="1">
      <c r="A153" s="185">
        <v>2</v>
      </c>
      <c r="B153" s="193" t="s">
        <v>8</v>
      </c>
      <c r="C153" s="219" t="s">
        <v>4536</v>
      </c>
      <c r="D153" s="203" t="s">
        <v>4465</v>
      </c>
      <c r="E153" s="218">
        <v>21000</v>
      </c>
      <c r="F153" s="218"/>
      <c r="G153" s="204">
        <v>450740.55999999988</v>
      </c>
      <c r="H153" s="192" t="s">
        <v>4429</v>
      </c>
    </row>
    <row r="154" spans="1:8" ht="15" customHeight="1">
      <c r="A154" s="185">
        <v>2</v>
      </c>
      <c r="B154" s="193" t="s">
        <v>8</v>
      </c>
      <c r="C154" s="219" t="s">
        <v>4536</v>
      </c>
      <c r="D154" s="203" t="s">
        <v>4465</v>
      </c>
      <c r="E154" s="218">
        <v>7000</v>
      </c>
      <c r="F154" s="218"/>
      <c r="G154" s="204">
        <v>457740.55999999988</v>
      </c>
      <c r="H154" s="192" t="s">
        <v>4429</v>
      </c>
    </row>
    <row r="155" spans="1:8" ht="15" customHeight="1">
      <c r="A155" s="185">
        <v>2</v>
      </c>
      <c r="B155" s="193" t="s">
        <v>8</v>
      </c>
      <c r="C155" s="219" t="s">
        <v>4537</v>
      </c>
      <c r="D155" s="203" t="s">
        <v>4465</v>
      </c>
      <c r="E155" s="218">
        <v>6950</v>
      </c>
      <c r="F155" s="218"/>
      <c r="G155" s="204">
        <v>464690.55999999988</v>
      </c>
      <c r="H155" s="192" t="s">
        <v>4429</v>
      </c>
    </row>
    <row r="156" spans="1:8" ht="15" customHeight="1">
      <c r="A156" s="185">
        <v>2</v>
      </c>
      <c r="B156" s="193" t="s">
        <v>8</v>
      </c>
      <c r="C156" s="219" t="s">
        <v>4538</v>
      </c>
      <c r="D156" s="203" t="s">
        <v>4465</v>
      </c>
      <c r="E156" s="218">
        <v>6950</v>
      </c>
      <c r="F156" s="218"/>
      <c r="G156" s="204">
        <v>471640.55999999988</v>
      </c>
      <c r="H156" s="192" t="s">
        <v>4429</v>
      </c>
    </row>
    <row r="157" spans="1:8" ht="15" customHeight="1">
      <c r="A157" s="185">
        <v>2</v>
      </c>
      <c r="B157" s="193" t="s">
        <v>8</v>
      </c>
      <c r="C157" s="219" t="s">
        <v>4538</v>
      </c>
      <c r="D157" s="203" t="s">
        <v>4465</v>
      </c>
      <c r="E157" s="218">
        <v>3675</v>
      </c>
      <c r="F157" s="218"/>
      <c r="G157" s="204">
        <v>475315.55999999988</v>
      </c>
      <c r="H157" s="192" t="s">
        <v>4429</v>
      </c>
    </row>
    <row r="158" spans="1:8" ht="15" customHeight="1">
      <c r="A158" s="185">
        <v>2</v>
      </c>
      <c r="B158" s="193" t="s">
        <v>8</v>
      </c>
      <c r="C158" s="219" t="s">
        <v>4536</v>
      </c>
      <c r="D158" s="203" t="s">
        <v>4465</v>
      </c>
      <c r="E158" s="218">
        <v>9000</v>
      </c>
      <c r="F158" s="218"/>
      <c r="G158" s="204">
        <v>484315.55999999988</v>
      </c>
      <c r="H158" s="192" t="s">
        <v>4429</v>
      </c>
    </row>
    <row r="159" spans="1:8" ht="15" customHeight="1">
      <c r="A159" s="185">
        <v>2</v>
      </c>
      <c r="B159" s="318" t="s">
        <v>8</v>
      </c>
      <c r="C159" s="338" t="s">
        <v>4536</v>
      </c>
      <c r="D159" s="203" t="s">
        <v>4465</v>
      </c>
      <c r="E159" s="218">
        <v>12000</v>
      </c>
      <c r="F159" s="218"/>
      <c r="G159" s="204">
        <v>496315.55999999988</v>
      </c>
      <c r="H159" s="192" t="s">
        <v>4429</v>
      </c>
    </row>
    <row r="160" spans="1:8" ht="15" customHeight="1">
      <c r="A160" s="251">
        <v>2</v>
      </c>
      <c r="B160" s="212" t="s">
        <v>8</v>
      </c>
      <c r="C160" s="219" t="s">
        <v>4539</v>
      </c>
      <c r="D160" s="203" t="s">
        <v>4403</v>
      </c>
      <c r="E160" s="218">
        <v>50000</v>
      </c>
      <c r="F160" s="218"/>
      <c r="G160" s="204">
        <v>546315.55999999982</v>
      </c>
      <c r="H160" s="192" t="s">
        <v>4404</v>
      </c>
    </row>
    <row r="161" spans="1:8" ht="15" customHeight="1">
      <c r="A161" s="185">
        <v>2</v>
      </c>
      <c r="B161" s="313" t="s">
        <v>8</v>
      </c>
      <c r="C161" s="340" t="s">
        <v>4540</v>
      </c>
      <c r="D161" s="203" t="s">
        <v>4417</v>
      </c>
      <c r="E161" s="218">
        <v>0.23</v>
      </c>
      <c r="F161" s="218"/>
      <c r="G161" s="204">
        <v>546315.7899999998</v>
      </c>
      <c r="H161" s="192" t="s">
        <v>4470</v>
      </c>
    </row>
    <row r="162" spans="1:8" ht="15" customHeight="1">
      <c r="A162" s="251">
        <v>2</v>
      </c>
      <c r="B162" s="212" t="s">
        <v>8</v>
      </c>
      <c r="C162" s="222" t="s">
        <v>4541</v>
      </c>
      <c r="D162" s="203" t="s">
        <v>4403</v>
      </c>
      <c r="E162" s="218">
        <v>5560</v>
      </c>
      <c r="F162" s="218"/>
      <c r="G162" s="204">
        <v>551875.7899999998</v>
      </c>
      <c r="H162" s="192" t="s">
        <v>4404</v>
      </c>
    </row>
    <row r="163" spans="1:8" ht="15" customHeight="1">
      <c r="A163" s="251">
        <v>2</v>
      </c>
      <c r="B163" s="212" t="s">
        <v>8</v>
      </c>
      <c r="C163" s="219" t="s">
        <v>4496</v>
      </c>
      <c r="D163" s="203" t="s">
        <v>4403</v>
      </c>
      <c r="E163" s="218">
        <v>109.45</v>
      </c>
      <c r="F163" s="218"/>
      <c r="G163" s="204">
        <v>551985.23999999976</v>
      </c>
      <c r="H163" s="192" t="s">
        <v>4404</v>
      </c>
    </row>
    <row r="164" spans="1:8" ht="15" customHeight="1">
      <c r="A164" s="185">
        <v>2</v>
      </c>
      <c r="B164" s="316" t="s">
        <v>8</v>
      </c>
      <c r="C164" s="341" t="s">
        <v>4542</v>
      </c>
      <c r="D164" s="203" t="s">
        <v>4417</v>
      </c>
      <c r="E164" s="218">
        <v>8876.01</v>
      </c>
      <c r="F164" s="218"/>
      <c r="G164" s="204">
        <v>560861.24999999977</v>
      </c>
      <c r="H164" s="192" t="s">
        <v>4468</v>
      </c>
    </row>
    <row r="165" spans="1:8" ht="15" customHeight="1">
      <c r="A165" s="185">
        <v>2</v>
      </c>
      <c r="B165" s="193" t="s">
        <v>8</v>
      </c>
      <c r="C165" s="219" t="s">
        <v>4538</v>
      </c>
      <c r="D165" s="203" t="s">
        <v>4465</v>
      </c>
      <c r="E165" s="218">
        <v>27999</v>
      </c>
      <c r="F165" s="218"/>
      <c r="G165" s="204">
        <v>588838.04999999981</v>
      </c>
      <c r="H165" s="192" t="s">
        <v>4429</v>
      </c>
    </row>
    <row r="166" spans="1:8" ht="15" customHeight="1">
      <c r="A166" s="185">
        <v>2</v>
      </c>
      <c r="B166" s="193" t="s">
        <v>8</v>
      </c>
      <c r="C166" s="219" t="s">
        <v>4538</v>
      </c>
      <c r="D166" s="203" t="s">
        <v>4465</v>
      </c>
      <c r="E166" s="218">
        <v>65500</v>
      </c>
      <c r="F166" s="218"/>
      <c r="G166" s="204">
        <v>654338.04999999981</v>
      </c>
      <c r="H166" s="192" t="s">
        <v>4429</v>
      </c>
    </row>
    <row r="167" spans="1:8" ht="15" customHeight="1">
      <c r="A167" s="185">
        <v>2</v>
      </c>
      <c r="B167" s="193" t="s">
        <v>8</v>
      </c>
      <c r="C167" s="219" t="s">
        <v>4537</v>
      </c>
      <c r="D167" s="203" t="s">
        <v>4465</v>
      </c>
      <c r="E167" s="218">
        <v>27999</v>
      </c>
      <c r="F167" s="218"/>
      <c r="G167" s="204">
        <v>682337.04999999981</v>
      </c>
      <c r="H167" s="192" t="s">
        <v>4429</v>
      </c>
    </row>
    <row r="168" spans="1:8" ht="15" customHeight="1">
      <c r="A168" s="185">
        <v>2</v>
      </c>
      <c r="B168" s="193" t="s">
        <v>8</v>
      </c>
      <c r="C168" s="219" t="s">
        <v>4538</v>
      </c>
      <c r="D168" s="203" t="s">
        <v>4465</v>
      </c>
      <c r="E168" s="218">
        <v>15975</v>
      </c>
      <c r="F168" s="218"/>
      <c r="G168" s="204">
        <v>698312.04999999981</v>
      </c>
      <c r="H168" s="192" t="s">
        <v>4429</v>
      </c>
    </row>
    <row r="169" spans="1:8" ht="15" customHeight="1">
      <c r="A169" s="185">
        <v>2</v>
      </c>
      <c r="B169" s="193" t="s">
        <v>8</v>
      </c>
      <c r="C169" s="219" t="s">
        <v>4538</v>
      </c>
      <c r="D169" s="203" t="s">
        <v>4465</v>
      </c>
      <c r="E169" s="218">
        <v>9000</v>
      </c>
      <c r="F169" s="218"/>
      <c r="G169" s="204">
        <v>707312.04999999981</v>
      </c>
      <c r="H169" s="192" t="s">
        <v>4429</v>
      </c>
    </row>
    <row r="170" spans="1:8" ht="15" customHeight="1">
      <c r="A170" s="185">
        <v>2</v>
      </c>
      <c r="B170" s="193" t="s">
        <v>8</v>
      </c>
      <c r="C170" s="219" t="s">
        <v>4538</v>
      </c>
      <c r="D170" s="203" t="s">
        <v>4465</v>
      </c>
      <c r="E170" s="218">
        <v>88500</v>
      </c>
      <c r="F170" s="218"/>
      <c r="G170" s="204">
        <v>795812.04999999981</v>
      </c>
      <c r="H170" s="192" t="s">
        <v>4429</v>
      </c>
    </row>
    <row r="171" spans="1:8" ht="15" customHeight="1">
      <c r="A171" s="185">
        <v>2</v>
      </c>
      <c r="B171" s="318" t="s">
        <v>8</v>
      </c>
      <c r="C171" s="338" t="s">
        <v>4537</v>
      </c>
      <c r="D171" s="203" t="s">
        <v>4465</v>
      </c>
      <c r="E171" s="218">
        <v>9000</v>
      </c>
      <c r="F171" s="218"/>
      <c r="G171" s="204">
        <v>804812.04999999981</v>
      </c>
      <c r="H171" s="192" t="s">
        <v>4429</v>
      </c>
    </row>
    <row r="172" spans="1:8" ht="15" customHeight="1">
      <c r="A172" s="251">
        <v>2</v>
      </c>
      <c r="B172" s="212" t="s">
        <v>8</v>
      </c>
      <c r="C172" s="219" t="s">
        <v>4477</v>
      </c>
      <c r="D172" s="203" t="s">
        <v>4403</v>
      </c>
      <c r="E172" s="218">
        <v>273.06</v>
      </c>
      <c r="F172" s="218"/>
      <c r="G172" s="204">
        <v>805085.10999999987</v>
      </c>
      <c r="H172" s="192" t="s">
        <v>4404</v>
      </c>
    </row>
    <row r="173" spans="1:8" ht="15" customHeight="1">
      <c r="A173" s="251">
        <v>2</v>
      </c>
      <c r="B173" s="212" t="s">
        <v>8</v>
      </c>
      <c r="C173" s="342" t="s">
        <v>4543</v>
      </c>
      <c r="D173" s="203" t="s">
        <v>4403</v>
      </c>
      <c r="E173" s="218">
        <v>17.38</v>
      </c>
      <c r="F173" s="218"/>
      <c r="G173" s="204">
        <v>305090.48999999987</v>
      </c>
      <c r="H173" s="192" t="s">
        <v>4404</v>
      </c>
    </row>
    <row r="174" spans="1:8" ht="15" customHeight="1">
      <c r="A174" s="185">
        <v>2</v>
      </c>
      <c r="B174" s="316" t="s">
        <v>8</v>
      </c>
      <c r="C174" s="343" t="s">
        <v>4544</v>
      </c>
      <c r="D174" s="203" t="s">
        <v>4465</v>
      </c>
      <c r="E174" s="218">
        <v>57000</v>
      </c>
      <c r="F174" s="218"/>
      <c r="G174" s="204">
        <v>362090.48999999987</v>
      </c>
      <c r="H174" s="192" t="s">
        <v>4429</v>
      </c>
    </row>
    <row r="175" spans="1:8" ht="15" customHeight="1">
      <c r="A175" s="185">
        <v>2</v>
      </c>
      <c r="B175" s="193" t="s">
        <v>8</v>
      </c>
      <c r="C175" s="221" t="s">
        <v>4545</v>
      </c>
      <c r="D175" s="203" t="s">
        <v>4465</v>
      </c>
      <c r="E175" s="218">
        <v>40000</v>
      </c>
      <c r="F175" s="218"/>
      <c r="G175" s="204">
        <v>387082.48999999987</v>
      </c>
      <c r="H175" s="192" t="s">
        <v>4429</v>
      </c>
    </row>
    <row r="176" spans="1:8" ht="15" customHeight="1">
      <c r="A176" s="185">
        <v>2</v>
      </c>
      <c r="B176" s="318" t="s">
        <v>8</v>
      </c>
      <c r="C176" s="338" t="s">
        <v>4546</v>
      </c>
      <c r="D176" s="195" t="s">
        <v>4429</v>
      </c>
      <c r="E176" s="218">
        <v>10000</v>
      </c>
      <c r="F176" s="218"/>
      <c r="G176" s="204">
        <v>325779.72999999986</v>
      </c>
      <c r="H176" s="192" t="s">
        <v>4429</v>
      </c>
    </row>
    <row r="177" spans="1:8" ht="15" customHeight="1">
      <c r="A177" s="251">
        <v>2</v>
      </c>
      <c r="B177" s="212" t="s">
        <v>8</v>
      </c>
      <c r="C177" s="222" t="s">
        <v>4547</v>
      </c>
      <c r="D177" s="203" t="s">
        <v>4403</v>
      </c>
      <c r="E177" s="218">
        <v>50000</v>
      </c>
      <c r="F177" s="218"/>
      <c r="G177" s="204">
        <v>375779.72999999986</v>
      </c>
      <c r="H177" s="192" t="s">
        <v>4404</v>
      </c>
    </row>
    <row r="178" spans="1:8" ht="15" customHeight="1">
      <c r="A178" s="185">
        <v>2</v>
      </c>
      <c r="B178" s="330" t="s">
        <v>9</v>
      </c>
      <c r="C178" s="221" t="s">
        <v>4548</v>
      </c>
      <c r="D178" s="203" t="s">
        <v>4465</v>
      </c>
      <c r="E178" s="218">
        <v>50000</v>
      </c>
      <c r="F178" s="218"/>
      <c r="G178" s="204">
        <v>117762.92999999986</v>
      </c>
      <c r="H178" s="192" t="s">
        <v>4429</v>
      </c>
    </row>
    <row r="179" spans="1:8" ht="15" customHeight="1">
      <c r="A179" s="251">
        <v>2</v>
      </c>
      <c r="B179" s="193" t="s">
        <v>9</v>
      </c>
      <c r="C179" s="222" t="s">
        <v>4549</v>
      </c>
      <c r="D179" s="203" t="s">
        <v>4403</v>
      </c>
      <c r="E179" s="218">
        <v>15600</v>
      </c>
      <c r="F179" s="218"/>
      <c r="G179" s="204">
        <v>103354.92999999986</v>
      </c>
      <c r="H179" s="192" t="s">
        <v>4404</v>
      </c>
    </row>
    <row r="180" spans="1:8" ht="15" customHeight="1">
      <c r="A180" s="185">
        <v>2</v>
      </c>
      <c r="B180" s="330" t="s">
        <v>9</v>
      </c>
      <c r="C180" s="344" t="s">
        <v>4550</v>
      </c>
      <c r="D180" s="203" t="s">
        <v>4429</v>
      </c>
      <c r="E180" s="218">
        <v>10000</v>
      </c>
      <c r="F180" s="218"/>
      <c r="G180" s="204">
        <v>113354.92999999986</v>
      </c>
      <c r="H180" s="192" t="s">
        <v>4429</v>
      </c>
    </row>
    <row r="181" spans="1:8" ht="15" customHeight="1">
      <c r="A181" s="251">
        <v>2</v>
      </c>
      <c r="B181" s="193" t="s">
        <v>9</v>
      </c>
      <c r="C181" s="342" t="s">
        <v>4463</v>
      </c>
      <c r="D181" s="203" t="s">
        <v>4403</v>
      </c>
      <c r="E181" s="218">
        <v>428200</v>
      </c>
      <c r="F181" s="218"/>
      <c r="G181" s="204">
        <v>541554.92999999982</v>
      </c>
      <c r="H181" s="192" t="s">
        <v>4404</v>
      </c>
    </row>
    <row r="182" spans="1:8" ht="15" customHeight="1">
      <c r="A182" s="185">
        <v>2</v>
      </c>
      <c r="B182" s="330" t="s">
        <v>9</v>
      </c>
      <c r="C182" s="345" t="s">
        <v>4548</v>
      </c>
      <c r="D182" s="203" t="s">
        <v>4465</v>
      </c>
      <c r="E182" s="218">
        <v>100000</v>
      </c>
      <c r="F182" s="218"/>
      <c r="G182" s="204">
        <v>641554.92999999982</v>
      </c>
      <c r="H182" s="192" t="s">
        <v>4429</v>
      </c>
    </row>
    <row r="183" spans="1:8" ht="15" customHeight="1">
      <c r="A183" s="251">
        <v>2</v>
      </c>
      <c r="B183" s="193" t="s">
        <v>9</v>
      </c>
      <c r="C183" s="219" t="s">
        <v>4551</v>
      </c>
      <c r="D183" s="203" t="s">
        <v>4403</v>
      </c>
      <c r="E183" s="218">
        <v>58000</v>
      </c>
      <c r="F183" s="218"/>
      <c r="G183" s="204">
        <v>75281.429999999818</v>
      </c>
      <c r="H183" s="192" t="s">
        <v>4404</v>
      </c>
    </row>
    <row r="184" spans="1:8" ht="15" customHeight="1">
      <c r="A184" s="185">
        <v>2</v>
      </c>
      <c r="B184" s="287" t="s">
        <v>9</v>
      </c>
      <c r="C184" s="221" t="s">
        <v>4552</v>
      </c>
      <c r="D184" s="203" t="s">
        <v>4465</v>
      </c>
      <c r="E184" s="218">
        <v>10000</v>
      </c>
      <c r="F184" s="218"/>
      <c r="G184" s="204">
        <v>85281.429999999818</v>
      </c>
      <c r="H184" s="192" t="s">
        <v>4429</v>
      </c>
    </row>
    <row r="185" spans="1:8" ht="15" customHeight="1">
      <c r="A185" s="185">
        <v>2</v>
      </c>
      <c r="B185" s="212" t="s">
        <v>9</v>
      </c>
      <c r="C185" s="221" t="s">
        <v>4553</v>
      </c>
      <c r="D185" s="203" t="s">
        <v>4429</v>
      </c>
      <c r="E185" s="218">
        <v>15000</v>
      </c>
      <c r="F185" s="218"/>
      <c r="G185" s="204">
        <v>32642.229999999821</v>
      </c>
      <c r="H185" s="192" t="s">
        <v>4429</v>
      </c>
    </row>
    <row r="186" spans="1:8" ht="15" customHeight="1">
      <c r="A186" s="185">
        <v>2</v>
      </c>
      <c r="B186" s="308" t="s">
        <v>9</v>
      </c>
      <c r="C186" s="346" t="s">
        <v>4554</v>
      </c>
      <c r="D186" s="203" t="s">
        <v>4465</v>
      </c>
      <c r="E186" s="218">
        <v>30000</v>
      </c>
      <c r="F186" s="218"/>
      <c r="G186" s="204">
        <v>90980.969999999812</v>
      </c>
      <c r="H186" s="192" t="s">
        <v>4429</v>
      </c>
    </row>
    <row r="187" spans="1:8" ht="15" customHeight="1">
      <c r="A187" s="251">
        <v>2</v>
      </c>
      <c r="B187" s="193" t="s">
        <v>9</v>
      </c>
      <c r="C187" s="222" t="s">
        <v>4555</v>
      </c>
      <c r="D187" s="203" t="s">
        <v>4403</v>
      </c>
      <c r="E187" s="218">
        <v>650</v>
      </c>
      <c r="F187" s="218"/>
      <c r="G187" s="204">
        <v>91630.969999999812</v>
      </c>
      <c r="H187" s="192" t="s">
        <v>4404</v>
      </c>
    </row>
    <row r="188" spans="1:8" ht="15" customHeight="1">
      <c r="A188" s="251">
        <v>2</v>
      </c>
      <c r="B188" s="193" t="s">
        <v>9</v>
      </c>
      <c r="C188" s="222" t="s">
        <v>4556</v>
      </c>
      <c r="D188" s="203" t="s">
        <v>4403</v>
      </c>
      <c r="E188" s="218">
        <v>2979.54</v>
      </c>
      <c r="F188" s="218"/>
      <c r="G188" s="204">
        <v>94610.509999999806</v>
      </c>
      <c r="H188" s="192" t="s">
        <v>4404</v>
      </c>
    </row>
    <row r="189" spans="1:8" ht="15" customHeight="1">
      <c r="A189" s="185">
        <v>2</v>
      </c>
      <c r="B189" s="287" t="s">
        <v>9</v>
      </c>
      <c r="C189" s="347" t="s">
        <v>4557</v>
      </c>
      <c r="D189" s="203" t="s">
        <v>4417</v>
      </c>
      <c r="E189" s="218">
        <v>136.93</v>
      </c>
      <c r="F189" s="218"/>
      <c r="G189" s="204">
        <v>94747.439999999799</v>
      </c>
      <c r="H189" s="192" t="s">
        <v>4513</v>
      </c>
    </row>
    <row r="190" spans="1:8" ht="15" customHeight="1">
      <c r="A190" s="185">
        <v>2</v>
      </c>
      <c r="B190" s="308" t="s">
        <v>9</v>
      </c>
      <c r="C190" s="221" t="s">
        <v>4558</v>
      </c>
      <c r="D190" s="195" t="s">
        <v>4429</v>
      </c>
      <c r="E190" s="218">
        <v>10000</v>
      </c>
      <c r="F190" s="218"/>
      <c r="G190" s="204">
        <v>33293.179999999797</v>
      </c>
      <c r="H190" s="192" t="s">
        <v>4429</v>
      </c>
    </row>
    <row r="191" spans="1:8" ht="15" customHeight="1">
      <c r="A191" s="251">
        <v>2</v>
      </c>
      <c r="B191" s="193" t="s">
        <v>9</v>
      </c>
      <c r="C191" s="219" t="s">
        <v>4504</v>
      </c>
      <c r="D191" s="203" t="s">
        <v>4403</v>
      </c>
      <c r="E191" s="218">
        <v>2000</v>
      </c>
      <c r="F191" s="218"/>
      <c r="G191" s="204">
        <v>35293.179999999797</v>
      </c>
      <c r="H191" s="192" t="s">
        <v>4404</v>
      </c>
    </row>
    <row r="192" spans="1:8" ht="15" customHeight="1">
      <c r="A192" s="251">
        <v>2</v>
      </c>
      <c r="B192" s="193" t="s">
        <v>9</v>
      </c>
      <c r="C192" s="219" t="s">
        <v>4539</v>
      </c>
      <c r="D192" s="203" t="s">
        <v>4403</v>
      </c>
      <c r="E192" s="218">
        <v>100000</v>
      </c>
      <c r="F192" s="218"/>
      <c r="G192" s="204">
        <v>135293.17999999979</v>
      </c>
      <c r="H192" s="192" t="s">
        <v>4404</v>
      </c>
    </row>
    <row r="193" spans="1:8" ht="15" customHeight="1">
      <c r="A193" s="185">
        <v>2</v>
      </c>
      <c r="B193" s="287" t="s">
        <v>9</v>
      </c>
      <c r="C193" s="221" t="s">
        <v>4559</v>
      </c>
      <c r="D193" s="203" t="s">
        <v>4429</v>
      </c>
      <c r="E193" s="218">
        <v>71790</v>
      </c>
      <c r="F193" s="218"/>
      <c r="G193" s="204">
        <v>86555.179999999789</v>
      </c>
      <c r="H193" s="192" t="s">
        <v>4429</v>
      </c>
    </row>
    <row r="194" spans="1:8" ht="15" customHeight="1">
      <c r="A194" s="185">
        <v>2</v>
      </c>
      <c r="B194" s="212" t="s">
        <v>9</v>
      </c>
      <c r="C194" s="219" t="s">
        <v>4536</v>
      </c>
      <c r="D194" s="203" t="s">
        <v>4465</v>
      </c>
      <c r="E194" s="218">
        <v>4000</v>
      </c>
      <c r="F194" s="218"/>
      <c r="G194" s="204">
        <v>40555.179999999789</v>
      </c>
      <c r="H194" s="192" t="s">
        <v>4429</v>
      </c>
    </row>
    <row r="195" spans="1:8" ht="15" customHeight="1">
      <c r="A195" s="185">
        <v>2</v>
      </c>
      <c r="B195" s="308" t="s">
        <v>9</v>
      </c>
      <c r="C195" s="221" t="s">
        <v>4560</v>
      </c>
      <c r="D195" s="203" t="s">
        <v>4417</v>
      </c>
      <c r="E195" s="218">
        <v>71.31</v>
      </c>
      <c r="F195" s="218"/>
      <c r="G195" s="204">
        <v>40626.489999999787</v>
      </c>
      <c r="H195" s="192" t="s">
        <v>4513</v>
      </c>
    </row>
    <row r="196" spans="1:8" ht="15" customHeight="1">
      <c r="A196" s="251">
        <v>2</v>
      </c>
      <c r="B196" s="193" t="s">
        <v>9</v>
      </c>
      <c r="C196" s="219" t="s">
        <v>4477</v>
      </c>
      <c r="D196" s="203" t="s">
        <v>4403</v>
      </c>
      <c r="E196" s="218">
        <v>281.99</v>
      </c>
      <c r="F196" s="218"/>
      <c r="G196" s="204">
        <v>25514.439999999795</v>
      </c>
      <c r="H196" s="192" t="s">
        <v>4404</v>
      </c>
    </row>
    <row r="197" spans="1:8" ht="15" customHeight="1">
      <c r="A197" s="251">
        <v>2</v>
      </c>
      <c r="B197" s="193" t="s">
        <v>9</v>
      </c>
      <c r="C197" s="222" t="s">
        <v>4561</v>
      </c>
      <c r="D197" s="203" t="s">
        <v>4403</v>
      </c>
      <c r="E197" s="218">
        <v>10000</v>
      </c>
      <c r="F197" s="218"/>
      <c r="G197" s="204">
        <v>15506.439999999795</v>
      </c>
      <c r="H197" s="192" t="s">
        <v>4404</v>
      </c>
    </row>
    <row r="198" spans="1:8" ht="15" customHeight="1">
      <c r="A198" s="185">
        <v>2</v>
      </c>
      <c r="B198" s="287" t="s">
        <v>10</v>
      </c>
      <c r="C198" s="347" t="s">
        <v>4562</v>
      </c>
      <c r="D198" s="195" t="s">
        <v>4429</v>
      </c>
      <c r="E198" s="218">
        <v>10000</v>
      </c>
      <c r="F198" s="218"/>
      <c r="G198" s="204">
        <v>25506.439999999795</v>
      </c>
      <c r="H198" s="192" t="s">
        <v>4429</v>
      </c>
    </row>
    <row r="199" spans="1:8" ht="15" customHeight="1">
      <c r="A199" s="185">
        <v>2</v>
      </c>
      <c r="B199" s="212" t="s">
        <v>10</v>
      </c>
      <c r="C199" s="222" t="s">
        <v>4563</v>
      </c>
      <c r="D199" s="195" t="s">
        <v>4429</v>
      </c>
      <c r="E199" s="218">
        <v>32000</v>
      </c>
      <c r="F199" s="218"/>
      <c r="G199" s="204">
        <v>57506.439999999799</v>
      </c>
      <c r="H199" s="192" t="s">
        <v>4429</v>
      </c>
    </row>
    <row r="200" spans="1:8" ht="15" customHeight="1">
      <c r="A200" s="185">
        <v>2</v>
      </c>
      <c r="B200" s="212" t="s">
        <v>10</v>
      </c>
      <c r="C200" s="222" t="s">
        <v>4564</v>
      </c>
      <c r="D200" s="195" t="s">
        <v>4429</v>
      </c>
      <c r="E200" s="218">
        <v>30000</v>
      </c>
      <c r="F200" s="218"/>
      <c r="G200" s="204">
        <v>87506.439999999799</v>
      </c>
      <c r="H200" s="192" t="s">
        <v>4429</v>
      </c>
    </row>
    <row r="201" spans="1:8" ht="15" customHeight="1">
      <c r="A201" s="185">
        <v>2</v>
      </c>
      <c r="B201" s="308" t="s">
        <v>10</v>
      </c>
      <c r="C201" s="346" t="s">
        <v>4565</v>
      </c>
      <c r="D201" s="195" t="s">
        <v>4429</v>
      </c>
      <c r="E201" s="218">
        <v>20000</v>
      </c>
      <c r="F201" s="218"/>
      <c r="G201" s="204">
        <v>107506.4399999998</v>
      </c>
      <c r="H201" s="192" t="s">
        <v>4429</v>
      </c>
    </row>
    <row r="202" spans="1:8" ht="15" customHeight="1">
      <c r="A202" s="251">
        <v>2</v>
      </c>
      <c r="B202" s="193" t="s">
        <v>10</v>
      </c>
      <c r="C202" s="222" t="s">
        <v>4566</v>
      </c>
      <c r="D202" s="203" t="s">
        <v>4403</v>
      </c>
      <c r="E202" s="218">
        <v>4250</v>
      </c>
      <c r="F202" s="218"/>
      <c r="G202" s="204">
        <v>4741.4399999997986</v>
      </c>
      <c r="H202" s="192" t="s">
        <v>4404</v>
      </c>
    </row>
    <row r="203" spans="1:8" ht="15" customHeight="1">
      <c r="A203" s="251">
        <v>2</v>
      </c>
      <c r="B203" s="193" t="s">
        <v>10</v>
      </c>
      <c r="C203" s="222" t="s">
        <v>4567</v>
      </c>
      <c r="D203" s="203" t="s">
        <v>4403</v>
      </c>
      <c r="E203" s="218">
        <v>17414.18</v>
      </c>
      <c r="F203" s="218"/>
      <c r="G203" s="204">
        <v>22140.619999999799</v>
      </c>
      <c r="H203" s="192" t="s">
        <v>4404</v>
      </c>
    </row>
    <row r="204" spans="1:8" ht="15" customHeight="1">
      <c r="A204" s="251">
        <v>2</v>
      </c>
      <c r="B204" s="193" t="s">
        <v>10</v>
      </c>
      <c r="C204" s="222" t="s">
        <v>4438</v>
      </c>
      <c r="D204" s="203" t="s">
        <v>4403</v>
      </c>
      <c r="E204" s="218">
        <v>22200</v>
      </c>
      <c r="F204" s="218"/>
      <c r="G204" s="204">
        <v>48498.339999999793</v>
      </c>
      <c r="H204" s="192" t="s">
        <v>4404</v>
      </c>
    </row>
    <row r="205" spans="1:8" ht="15" customHeight="1">
      <c r="A205" s="185">
        <v>2</v>
      </c>
      <c r="B205" s="330" t="s">
        <v>10</v>
      </c>
      <c r="C205" s="345" t="s">
        <v>4568</v>
      </c>
      <c r="D205" s="203" t="s">
        <v>4465</v>
      </c>
      <c r="E205" s="218">
        <v>20000</v>
      </c>
      <c r="F205" s="218"/>
      <c r="G205" s="204">
        <v>55493.839999999793</v>
      </c>
      <c r="H205" s="192" t="s">
        <v>4429</v>
      </c>
    </row>
    <row r="206" spans="1:8" ht="15" customHeight="1">
      <c r="A206" s="251">
        <v>2</v>
      </c>
      <c r="B206" s="193" t="s">
        <v>10</v>
      </c>
      <c r="C206" s="222" t="s">
        <v>4539</v>
      </c>
      <c r="D206" s="203" t="s">
        <v>4403</v>
      </c>
      <c r="E206" s="218">
        <v>12000</v>
      </c>
      <c r="F206" s="218"/>
      <c r="G206" s="204">
        <v>57384.699999999793</v>
      </c>
      <c r="H206" s="192" t="s">
        <v>4404</v>
      </c>
    </row>
    <row r="207" spans="1:8" ht="15" customHeight="1">
      <c r="A207" s="251">
        <v>2</v>
      </c>
      <c r="B207" s="193" t="s">
        <v>10</v>
      </c>
      <c r="C207" s="222" t="s">
        <v>4569</v>
      </c>
      <c r="D207" s="203" t="s">
        <v>4403</v>
      </c>
      <c r="E207" s="218">
        <v>20345.86</v>
      </c>
      <c r="F207" s="218"/>
      <c r="G207" s="204">
        <v>77730.559999999794</v>
      </c>
      <c r="H207" s="192" t="s">
        <v>4404</v>
      </c>
    </row>
    <row r="208" spans="1:8" ht="15" customHeight="1">
      <c r="A208" s="185">
        <v>2</v>
      </c>
      <c r="B208" s="330" t="s">
        <v>10</v>
      </c>
      <c r="C208" s="221" t="s">
        <v>4570</v>
      </c>
      <c r="D208" s="203" t="s">
        <v>4465</v>
      </c>
      <c r="E208" s="218">
        <v>3000</v>
      </c>
      <c r="F208" s="218"/>
      <c r="G208" s="204">
        <v>80730.559999999794</v>
      </c>
      <c r="H208" s="192" t="s">
        <v>4429</v>
      </c>
    </row>
    <row r="209" spans="1:8" ht="15" customHeight="1">
      <c r="A209" s="251">
        <v>2</v>
      </c>
      <c r="B209" s="193" t="s">
        <v>10</v>
      </c>
      <c r="C209" s="222" t="s">
        <v>4571</v>
      </c>
      <c r="D209" s="203" t="s">
        <v>4403</v>
      </c>
      <c r="E209" s="218">
        <v>4148.6400000000003</v>
      </c>
      <c r="F209" s="218"/>
      <c r="G209" s="204">
        <v>49595.239999999794</v>
      </c>
      <c r="H209" s="192" t="s">
        <v>4404</v>
      </c>
    </row>
    <row r="210" spans="1:8" ht="15" customHeight="1">
      <c r="A210" s="185">
        <v>2</v>
      </c>
      <c r="B210" s="330" t="s">
        <v>10</v>
      </c>
      <c r="C210" s="221" t="s">
        <v>4559</v>
      </c>
      <c r="D210" s="203" t="s">
        <v>4429</v>
      </c>
      <c r="E210" s="218">
        <v>20000</v>
      </c>
      <c r="F210" s="218"/>
      <c r="G210" s="204">
        <v>46874.539999999797</v>
      </c>
      <c r="H210" s="192" t="s">
        <v>4429</v>
      </c>
    </row>
    <row r="211" spans="1:8" ht="15" customHeight="1">
      <c r="A211" s="251">
        <v>2</v>
      </c>
      <c r="B211" s="193" t="s">
        <v>10</v>
      </c>
      <c r="C211" s="219" t="s">
        <v>4572</v>
      </c>
      <c r="D211" s="203" t="s">
        <v>4403</v>
      </c>
      <c r="E211" s="218">
        <v>20216.939999999999</v>
      </c>
      <c r="F211" s="218"/>
      <c r="G211" s="204">
        <v>67091.479999999792</v>
      </c>
      <c r="H211" s="192" t="s">
        <v>4404</v>
      </c>
    </row>
    <row r="212" spans="1:8" ht="15" customHeight="1">
      <c r="A212" s="251">
        <v>2</v>
      </c>
      <c r="B212" s="193" t="s">
        <v>10</v>
      </c>
      <c r="C212" s="219" t="s">
        <v>4573</v>
      </c>
      <c r="D212" s="203" t="s">
        <v>4403</v>
      </c>
      <c r="E212" s="218">
        <v>6250</v>
      </c>
      <c r="F212" s="218"/>
      <c r="G212" s="204">
        <v>73341.479999999792</v>
      </c>
      <c r="H212" s="192" t="s">
        <v>4404</v>
      </c>
    </row>
    <row r="213" spans="1:8" ht="15" customHeight="1">
      <c r="A213" s="251">
        <v>2</v>
      </c>
      <c r="B213" s="193" t="s">
        <v>10</v>
      </c>
      <c r="C213" s="222" t="s">
        <v>4574</v>
      </c>
      <c r="D213" s="203" t="s">
        <v>4403</v>
      </c>
      <c r="E213" s="218">
        <v>195300</v>
      </c>
      <c r="F213" s="218"/>
      <c r="G213" s="204">
        <v>268641.47999999981</v>
      </c>
      <c r="H213" s="192" t="s">
        <v>4404</v>
      </c>
    </row>
    <row r="214" spans="1:8" ht="15" customHeight="1">
      <c r="A214" s="251">
        <v>2</v>
      </c>
      <c r="B214" s="193" t="s">
        <v>10</v>
      </c>
      <c r="C214" s="222" t="s">
        <v>4575</v>
      </c>
      <c r="D214" s="203" t="s">
        <v>4403</v>
      </c>
      <c r="E214" s="218">
        <v>38210</v>
      </c>
      <c r="F214" s="218"/>
      <c r="G214" s="204">
        <v>306851.47999999981</v>
      </c>
      <c r="H214" s="192" t="s">
        <v>4404</v>
      </c>
    </row>
    <row r="215" spans="1:8" ht="15" customHeight="1">
      <c r="A215" s="251">
        <v>2</v>
      </c>
      <c r="B215" s="193" t="s">
        <v>10</v>
      </c>
      <c r="C215" s="222" t="s">
        <v>4477</v>
      </c>
      <c r="D215" s="203" t="s">
        <v>4403</v>
      </c>
      <c r="E215" s="218">
        <v>403.79</v>
      </c>
      <c r="F215" s="218"/>
      <c r="G215" s="204">
        <v>307255.26999999979</v>
      </c>
      <c r="H215" s="192" t="s">
        <v>4404</v>
      </c>
    </row>
    <row r="216" spans="1:8" ht="15" customHeight="1">
      <c r="A216" s="251">
        <v>2</v>
      </c>
      <c r="B216" s="193" t="s">
        <v>10</v>
      </c>
      <c r="C216" s="222" t="s">
        <v>4576</v>
      </c>
      <c r="D216" s="203" t="s">
        <v>4403</v>
      </c>
      <c r="E216" s="218">
        <v>10000</v>
      </c>
      <c r="F216" s="218"/>
      <c r="G216" s="204">
        <v>49240.269999999786</v>
      </c>
      <c r="H216" s="192" t="s">
        <v>4404</v>
      </c>
    </row>
    <row r="217" spans="1:8" ht="15" customHeight="1">
      <c r="A217" s="185">
        <v>2</v>
      </c>
      <c r="B217" s="316" t="s">
        <v>11</v>
      </c>
      <c r="C217" s="339" t="s">
        <v>4577</v>
      </c>
      <c r="D217" s="203" t="s">
        <v>4417</v>
      </c>
      <c r="E217" s="218">
        <v>20000</v>
      </c>
      <c r="F217" s="218"/>
      <c r="G217" s="204">
        <v>69240.269999999786</v>
      </c>
      <c r="H217" s="192" t="s">
        <v>4578</v>
      </c>
    </row>
    <row r="218" spans="1:8" ht="15" customHeight="1">
      <c r="A218" s="185">
        <v>2</v>
      </c>
      <c r="B218" s="193" t="s">
        <v>11</v>
      </c>
      <c r="C218" s="221" t="s">
        <v>4522</v>
      </c>
      <c r="D218" s="203" t="s">
        <v>4417</v>
      </c>
      <c r="E218" s="218">
        <v>245.46</v>
      </c>
      <c r="F218" s="218"/>
      <c r="G218" s="204">
        <v>19477.729999999785</v>
      </c>
      <c r="H218" s="192" t="s">
        <v>4513</v>
      </c>
    </row>
    <row r="219" spans="1:8" ht="15" customHeight="1">
      <c r="A219" s="185">
        <v>2</v>
      </c>
      <c r="B219" s="193" t="s">
        <v>11</v>
      </c>
      <c r="C219" s="219" t="s">
        <v>4579</v>
      </c>
      <c r="D219" s="203" t="s">
        <v>4429</v>
      </c>
      <c r="E219" s="218">
        <v>10000</v>
      </c>
      <c r="F219" s="218"/>
      <c r="G219" s="204">
        <v>10472.929999999562</v>
      </c>
      <c r="H219" s="192" t="s">
        <v>4429</v>
      </c>
    </row>
    <row r="220" spans="1:8" ht="15" customHeight="1">
      <c r="A220" s="185">
        <v>2</v>
      </c>
      <c r="B220" s="318" t="s">
        <v>11</v>
      </c>
      <c r="C220" s="338" t="s">
        <v>4580</v>
      </c>
      <c r="D220" s="203" t="s">
        <v>4465</v>
      </c>
      <c r="E220" s="348">
        <v>10000</v>
      </c>
      <c r="F220" s="218"/>
      <c r="G220" s="204">
        <v>46459.7399999997</v>
      </c>
      <c r="H220" s="192" t="s">
        <v>4429</v>
      </c>
    </row>
    <row r="221" spans="1:8" ht="15" customHeight="1">
      <c r="A221" s="251">
        <v>2</v>
      </c>
      <c r="B221" s="193" t="s">
        <v>11</v>
      </c>
      <c r="C221" s="222" t="s">
        <v>4581</v>
      </c>
      <c r="D221" s="203" t="s">
        <v>4403</v>
      </c>
      <c r="E221" s="218">
        <v>15875.37</v>
      </c>
      <c r="F221" s="218"/>
      <c r="G221" s="204">
        <v>62335.109999999702</v>
      </c>
      <c r="H221" s="192" t="s">
        <v>4404</v>
      </c>
    </row>
    <row r="222" spans="1:8" ht="15" customHeight="1">
      <c r="A222" s="185">
        <v>2</v>
      </c>
      <c r="B222" s="313" t="s">
        <v>11</v>
      </c>
      <c r="C222" s="340" t="s">
        <v>4582</v>
      </c>
      <c r="D222" s="195" t="s">
        <v>4429</v>
      </c>
      <c r="E222" s="218">
        <v>7377.5</v>
      </c>
      <c r="F222" s="218"/>
      <c r="G222" s="204">
        <v>69712.609999999695</v>
      </c>
      <c r="H222" s="192" t="s">
        <v>4429</v>
      </c>
    </row>
    <row r="223" spans="1:8" ht="15" customHeight="1">
      <c r="A223" s="251">
        <v>2</v>
      </c>
      <c r="B223" s="193" t="s">
        <v>11</v>
      </c>
      <c r="C223" s="222" t="s">
        <v>4583</v>
      </c>
      <c r="D223" s="203" t="s">
        <v>4403</v>
      </c>
      <c r="E223" s="218">
        <v>32172.5</v>
      </c>
      <c r="F223" s="218"/>
      <c r="G223" s="204">
        <v>101885.10999999969</v>
      </c>
      <c r="H223" s="192" t="s">
        <v>4404</v>
      </c>
    </row>
    <row r="224" spans="1:8" ht="15" customHeight="1">
      <c r="A224" s="185">
        <v>2</v>
      </c>
      <c r="B224" s="313" t="s">
        <v>11</v>
      </c>
      <c r="C224" s="345" t="s">
        <v>4584</v>
      </c>
      <c r="D224" s="203" t="s">
        <v>4465</v>
      </c>
      <c r="E224" s="218">
        <v>20000</v>
      </c>
      <c r="F224" s="218"/>
      <c r="G224" s="204">
        <v>121885.10999999969</v>
      </c>
      <c r="H224" s="192" t="s">
        <v>4429</v>
      </c>
    </row>
    <row r="225" spans="1:8" ht="15" customHeight="1">
      <c r="A225" s="251">
        <v>2</v>
      </c>
      <c r="B225" s="193" t="s">
        <v>11</v>
      </c>
      <c r="C225" s="222" t="s">
        <v>4585</v>
      </c>
      <c r="D225" s="195" t="s">
        <v>4403</v>
      </c>
      <c r="E225" s="218">
        <v>30875.51</v>
      </c>
      <c r="F225" s="218"/>
      <c r="G225" s="204">
        <v>112751.61999999969</v>
      </c>
      <c r="H225" s="192" t="s">
        <v>4404</v>
      </c>
    </row>
    <row r="226" spans="1:8" ht="15" customHeight="1">
      <c r="A226" s="185">
        <v>2</v>
      </c>
      <c r="B226" s="313" t="s">
        <v>11</v>
      </c>
      <c r="C226" s="340" t="s">
        <v>4586</v>
      </c>
      <c r="D226" s="203" t="s">
        <v>4417</v>
      </c>
      <c r="E226" s="218">
        <v>412</v>
      </c>
      <c r="F226" s="218"/>
      <c r="G226" s="204">
        <v>113163.61999999969</v>
      </c>
      <c r="H226" s="192" t="s">
        <v>4473</v>
      </c>
    </row>
    <row r="227" spans="1:8" ht="15" customHeight="1">
      <c r="A227" s="251">
        <v>2</v>
      </c>
      <c r="B227" s="193" t="s">
        <v>11</v>
      </c>
      <c r="C227" s="219" t="s">
        <v>4587</v>
      </c>
      <c r="D227" s="203" t="s">
        <v>4403</v>
      </c>
      <c r="E227" s="218">
        <v>27939.5</v>
      </c>
      <c r="F227" s="218"/>
      <c r="G227" s="204">
        <v>127332.8299999997</v>
      </c>
      <c r="H227" s="192" t="s">
        <v>4404</v>
      </c>
    </row>
    <row r="228" spans="1:8" ht="15" customHeight="1">
      <c r="A228" s="251">
        <v>2</v>
      </c>
      <c r="B228" s="193" t="s">
        <v>11</v>
      </c>
      <c r="C228" s="219" t="s">
        <v>4408</v>
      </c>
      <c r="D228" s="203" t="s">
        <v>4403</v>
      </c>
      <c r="E228" s="218">
        <v>50000</v>
      </c>
      <c r="F228" s="218"/>
      <c r="G228" s="204">
        <v>177332.8299999997</v>
      </c>
      <c r="H228" s="192" t="s">
        <v>4404</v>
      </c>
    </row>
    <row r="229" spans="1:8" ht="15" customHeight="1">
      <c r="A229" s="185">
        <v>2</v>
      </c>
      <c r="B229" s="313" t="s">
        <v>11</v>
      </c>
      <c r="C229" s="345" t="s">
        <v>4588</v>
      </c>
      <c r="D229" s="203" t="s">
        <v>4465</v>
      </c>
      <c r="E229" s="218">
        <v>8000</v>
      </c>
      <c r="F229" s="218"/>
      <c r="G229" s="204">
        <v>25314.829999999696</v>
      </c>
      <c r="H229" s="192" t="s">
        <v>4429</v>
      </c>
    </row>
    <row r="230" spans="1:8" ht="15" customHeight="1">
      <c r="A230" s="251">
        <v>2</v>
      </c>
      <c r="B230" s="193" t="s">
        <v>11</v>
      </c>
      <c r="C230" s="222" t="s">
        <v>4589</v>
      </c>
      <c r="D230" s="203" t="s">
        <v>4403</v>
      </c>
      <c r="E230" s="218">
        <v>27000</v>
      </c>
      <c r="F230" s="218"/>
      <c r="G230" s="204">
        <v>52301.329999999696</v>
      </c>
      <c r="H230" s="192" t="s">
        <v>4404</v>
      </c>
    </row>
    <row r="231" spans="1:8" ht="15" customHeight="1">
      <c r="A231" s="251">
        <v>2</v>
      </c>
      <c r="B231" s="193" t="s">
        <v>11</v>
      </c>
      <c r="C231" s="222" t="s">
        <v>4590</v>
      </c>
      <c r="D231" s="203" t="s">
        <v>4403</v>
      </c>
      <c r="E231" s="218">
        <v>1177.5</v>
      </c>
      <c r="F231" s="218"/>
      <c r="G231" s="204">
        <v>53478.829999999696</v>
      </c>
      <c r="H231" s="192" t="s">
        <v>4404</v>
      </c>
    </row>
    <row r="232" spans="1:8" ht="15" customHeight="1">
      <c r="A232" s="251">
        <v>2</v>
      </c>
      <c r="B232" s="193" t="s">
        <v>11</v>
      </c>
      <c r="C232" s="222" t="s">
        <v>4591</v>
      </c>
      <c r="D232" s="203" t="s">
        <v>4403</v>
      </c>
      <c r="E232" s="218">
        <v>10000</v>
      </c>
      <c r="F232" s="218"/>
      <c r="G232" s="204">
        <v>54062.109999999695</v>
      </c>
      <c r="H232" s="192" t="s">
        <v>4404</v>
      </c>
    </row>
    <row r="233" spans="1:8" ht="15" customHeight="1">
      <c r="A233" s="185">
        <v>2</v>
      </c>
      <c r="B233" s="316" t="s">
        <v>11</v>
      </c>
      <c r="C233" s="347" t="s">
        <v>4592</v>
      </c>
      <c r="D233" s="203" t="s">
        <v>4417</v>
      </c>
      <c r="E233" s="218">
        <v>11.53</v>
      </c>
      <c r="F233" s="218"/>
      <c r="G233" s="204">
        <v>54073.639999999694</v>
      </c>
      <c r="H233" s="192" t="s">
        <v>4418</v>
      </c>
    </row>
    <row r="234" spans="1:8" ht="15" customHeight="1">
      <c r="A234" s="185">
        <v>2</v>
      </c>
      <c r="B234" s="193" t="s">
        <v>11</v>
      </c>
      <c r="C234" s="222" t="s">
        <v>4593</v>
      </c>
      <c r="D234" s="195" t="s">
        <v>4429</v>
      </c>
      <c r="E234" s="218">
        <v>1200</v>
      </c>
      <c r="F234" s="218"/>
      <c r="G234" s="204">
        <v>8585.1999999996915</v>
      </c>
      <c r="H234" s="192" t="s">
        <v>4429</v>
      </c>
    </row>
    <row r="235" spans="1:8" ht="15" customHeight="1">
      <c r="A235" s="185">
        <v>2</v>
      </c>
      <c r="B235" s="193" t="s">
        <v>11</v>
      </c>
      <c r="C235" s="222" t="s">
        <v>4594</v>
      </c>
      <c r="D235" s="203" t="s">
        <v>4417</v>
      </c>
      <c r="E235" s="218">
        <v>2309.9</v>
      </c>
      <c r="F235" s="218"/>
      <c r="G235" s="204">
        <v>10891.099999999691</v>
      </c>
      <c r="H235" s="192" t="s">
        <v>4513</v>
      </c>
    </row>
    <row r="236" spans="1:8" ht="15" customHeight="1">
      <c r="A236" s="185">
        <v>2</v>
      </c>
      <c r="B236" s="193" t="s">
        <v>11</v>
      </c>
      <c r="C236" s="222" t="s">
        <v>4595</v>
      </c>
      <c r="D236" s="203" t="s">
        <v>4429</v>
      </c>
      <c r="E236" s="218">
        <v>10000</v>
      </c>
      <c r="F236" s="218"/>
      <c r="G236" s="204">
        <v>20891.099999999693</v>
      </c>
      <c r="H236" s="192" t="s">
        <v>4429</v>
      </c>
    </row>
    <row r="237" spans="1:8" ht="15" customHeight="1">
      <c r="A237" s="185">
        <v>2</v>
      </c>
      <c r="B237" s="193" t="s">
        <v>11</v>
      </c>
      <c r="C237" s="222" t="s">
        <v>4538</v>
      </c>
      <c r="D237" s="195" t="s">
        <v>4429</v>
      </c>
      <c r="E237" s="218">
        <v>41745.800000000003</v>
      </c>
      <c r="F237" s="218"/>
      <c r="G237" s="204">
        <v>62636.899999999696</v>
      </c>
      <c r="H237" s="192" t="s">
        <v>4429</v>
      </c>
    </row>
    <row r="238" spans="1:8" ht="15" customHeight="1">
      <c r="A238" s="185">
        <v>2</v>
      </c>
      <c r="B238" s="318" t="s">
        <v>11</v>
      </c>
      <c r="C238" s="221" t="s">
        <v>4596</v>
      </c>
      <c r="D238" s="195" t="s">
        <v>4429</v>
      </c>
      <c r="E238" s="218">
        <v>50000</v>
      </c>
      <c r="F238" s="218"/>
      <c r="G238" s="204">
        <v>112636.8999999997</v>
      </c>
      <c r="H238" s="192" t="s">
        <v>4429</v>
      </c>
    </row>
    <row r="239" spans="1:8" ht="15" customHeight="1">
      <c r="A239" s="251">
        <v>2</v>
      </c>
      <c r="B239" s="193" t="s">
        <v>11</v>
      </c>
      <c r="C239" s="222" t="s">
        <v>4526</v>
      </c>
      <c r="D239" s="203" t="s">
        <v>4403</v>
      </c>
      <c r="E239" s="218">
        <v>70200</v>
      </c>
      <c r="F239" s="218"/>
      <c r="G239" s="204">
        <v>83744.679999999702</v>
      </c>
      <c r="H239" s="192" t="s">
        <v>4404</v>
      </c>
    </row>
    <row r="240" spans="1:8" ht="15" customHeight="1">
      <c r="A240" s="185">
        <v>2</v>
      </c>
      <c r="B240" s="316" t="s">
        <v>11</v>
      </c>
      <c r="C240" s="347" t="s">
        <v>4597</v>
      </c>
      <c r="D240" s="203" t="s">
        <v>4417</v>
      </c>
      <c r="E240" s="218">
        <v>1502.72</v>
      </c>
      <c r="F240" s="218"/>
      <c r="G240" s="204">
        <v>85247.399999999703</v>
      </c>
      <c r="H240" s="192" t="s">
        <v>4513</v>
      </c>
    </row>
    <row r="241" spans="1:8" ht="15" customHeight="1">
      <c r="A241" s="185">
        <v>2</v>
      </c>
      <c r="B241" s="318" t="s">
        <v>11</v>
      </c>
      <c r="C241" s="346" t="s">
        <v>4598</v>
      </c>
      <c r="D241" s="203" t="s">
        <v>4465</v>
      </c>
      <c r="E241" s="218">
        <v>5000</v>
      </c>
      <c r="F241" s="218"/>
      <c r="G241" s="204">
        <v>90247.399999999703</v>
      </c>
      <c r="H241" s="192" t="s">
        <v>4429</v>
      </c>
    </row>
    <row r="242" spans="1:8" ht="15" customHeight="1">
      <c r="A242" s="251">
        <v>2</v>
      </c>
      <c r="B242" s="193" t="s">
        <v>11</v>
      </c>
      <c r="C242" s="222" t="s">
        <v>4599</v>
      </c>
      <c r="D242" s="203" t="s">
        <v>4403</v>
      </c>
      <c r="E242" s="218">
        <v>9964</v>
      </c>
      <c r="F242" s="218"/>
      <c r="G242" s="204">
        <v>100211.3999999997</v>
      </c>
      <c r="H242" s="192" t="s">
        <v>4404</v>
      </c>
    </row>
    <row r="243" spans="1:8" ht="15" customHeight="1">
      <c r="A243" s="251">
        <v>2</v>
      </c>
      <c r="B243" s="193" t="s">
        <v>11</v>
      </c>
      <c r="C243" s="222" t="s">
        <v>4600</v>
      </c>
      <c r="D243" s="203" t="s">
        <v>4403</v>
      </c>
      <c r="E243" s="218">
        <v>2711.71</v>
      </c>
      <c r="F243" s="218"/>
      <c r="G243" s="204">
        <v>102923.10999999971</v>
      </c>
      <c r="H243" s="192" t="s">
        <v>4404</v>
      </c>
    </row>
    <row r="244" spans="1:8" ht="15" customHeight="1">
      <c r="A244" s="251">
        <v>2</v>
      </c>
      <c r="B244" s="193" t="s">
        <v>11</v>
      </c>
      <c r="C244" s="222" t="s">
        <v>4601</v>
      </c>
      <c r="D244" s="203" t="s">
        <v>4403</v>
      </c>
      <c r="E244" s="218">
        <v>40000</v>
      </c>
      <c r="F244" s="218"/>
      <c r="G244" s="204">
        <v>142923.10999999969</v>
      </c>
      <c r="H244" s="192" t="s">
        <v>4404</v>
      </c>
    </row>
    <row r="245" spans="1:8" ht="15" customHeight="1">
      <c r="A245" s="251">
        <v>2</v>
      </c>
      <c r="B245" s="193" t="s">
        <v>11</v>
      </c>
      <c r="C245" s="222" t="s">
        <v>4602</v>
      </c>
      <c r="D245" s="203" t="s">
        <v>4403</v>
      </c>
      <c r="E245" s="218">
        <v>10000</v>
      </c>
      <c r="F245" s="218"/>
      <c r="G245" s="204">
        <v>152923.10999999969</v>
      </c>
      <c r="H245" s="192" t="s">
        <v>4404</v>
      </c>
    </row>
    <row r="246" spans="1:8" ht="15" customHeight="1">
      <c r="A246" s="251">
        <v>2</v>
      </c>
      <c r="B246" s="193" t="s">
        <v>12</v>
      </c>
      <c r="C246" s="222" t="s">
        <v>4603</v>
      </c>
      <c r="D246" s="203" t="s">
        <v>4403</v>
      </c>
      <c r="E246" s="218">
        <v>61480</v>
      </c>
      <c r="F246" s="218"/>
      <c r="G246" s="204">
        <v>84372.109999999695</v>
      </c>
      <c r="H246" s="192" t="s">
        <v>4404</v>
      </c>
    </row>
    <row r="247" spans="1:8" ht="15" customHeight="1">
      <c r="A247" s="185">
        <v>2</v>
      </c>
      <c r="B247" s="313" t="s">
        <v>12</v>
      </c>
      <c r="C247" s="345" t="s">
        <v>4595</v>
      </c>
      <c r="D247" s="203" t="s">
        <v>4429</v>
      </c>
      <c r="E247" s="218">
        <v>10000</v>
      </c>
      <c r="F247" s="218"/>
      <c r="G247" s="204">
        <v>94372.109999999695</v>
      </c>
      <c r="H247" s="192" t="s">
        <v>4429</v>
      </c>
    </row>
    <row r="248" spans="1:8" ht="15" customHeight="1">
      <c r="A248" s="251">
        <v>2</v>
      </c>
      <c r="B248" s="193" t="s">
        <v>12</v>
      </c>
      <c r="C248" s="222" t="s">
        <v>4604</v>
      </c>
      <c r="D248" s="203" t="s">
        <v>4403</v>
      </c>
      <c r="E248" s="218">
        <v>3400</v>
      </c>
      <c r="F248" s="218"/>
      <c r="G248" s="204">
        <v>97772.109999999695</v>
      </c>
      <c r="H248" s="192" t="s">
        <v>4404</v>
      </c>
    </row>
    <row r="249" spans="1:8" ht="15" customHeight="1">
      <c r="A249" s="185">
        <v>2</v>
      </c>
      <c r="B249" s="316" t="s">
        <v>12</v>
      </c>
      <c r="C249" s="349" t="s">
        <v>4605</v>
      </c>
      <c r="D249" s="203" t="s">
        <v>4429</v>
      </c>
      <c r="E249" s="218">
        <v>20000</v>
      </c>
      <c r="F249" s="218"/>
      <c r="G249" s="204">
        <v>117772.10999999969</v>
      </c>
      <c r="H249" s="192" t="s">
        <v>4429</v>
      </c>
    </row>
    <row r="250" spans="1:8" ht="15" customHeight="1">
      <c r="A250" s="185">
        <v>2</v>
      </c>
      <c r="B250" s="318" t="s">
        <v>12</v>
      </c>
      <c r="C250" s="350" t="s">
        <v>4588</v>
      </c>
      <c r="D250" s="203" t="s">
        <v>4465</v>
      </c>
      <c r="E250" s="218">
        <v>9000</v>
      </c>
      <c r="F250" s="351"/>
      <c r="G250" s="204">
        <v>126772.10999999969</v>
      </c>
      <c r="H250" s="192" t="s">
        <v>4429</v>
      </c>
    </row>
    <row r="251" spans="1:8" ht="15" customHeight="1">
      <c r="A251" s="251">
        <v>2</v>
      </c>
      <c r="B251" s="193" t="s">
        <v>12</v>
      </c>
      <c r="C251" s="219" t="s">
        <v>4606</v>
      </c>
      <c r="D251" s="203" t="s">
        <v>4403</v>
      </c>
      <c r="E251" s="218">
        <v>21850</v>
      </c>
      <c r="F251" s="218"/>
      <c r="G251" s="204">
        <v>29604.109999999695</v>
      </c>
      <c r="H251" s="192" t="s">
        <v>4404</v>
      </c>
    </row>
    <row r="252" spans="1:8" ht="15" customHeight="1">
      <c r="A252" s="185">
        <v>2</v>
      </c>
      <c r="B252" s="313" t="s">
        <v>12</v>
      </c>
      <c r="C252" s="340" t="s">
        <v>4607</v>
      </c>
      <c r="D252" s="195" t="s">
        <v>4429</v>
      </c>
      <c r="E252" s="218">
        <v>41100</v>
      </c>
      <c r="F252" s="218"/>
      <c r="G252" s="204">
        <v>70704.109999999695</v>
      </c>
      <c r="H252" s="192" t="s">
        <v>4429</v>
      </c>
    </row>
    <row r="253" spans="1:8" ht="15" customHeight="1">
      <c r="A253" s="251">
        <v>2</v>
      </c>
      <c r="B253" s="193" t="s">
        <v>12</v>
      </c>
      <c r="C253" s="219" t="s">
        <v>4608</v>
      </c>
      <c r="D253" s="203" t="s">
        <v>4403</v>
      </c>
      <c r="E253" s="218">
        <v>61515.4</v>
      </c>
      <c r="F253" s="218"/>
      <c r="G253" s="204">
        <v>132219.50999999969</v>
      </c>
      <c r="H253" s="192" t="s">
        <v>4404</v>
      </c>
    </row>
    <row r="254" spans="1:8" ht="15" customHeight="1">
      <c r="A254" s="251">
        <v>2</v>
      </c>
      <c r="B254" s="193" t="s">
        <v>12</v>
      </c>
      <c r="C254" s="219" t="s">
        <v>4484</v>
      </c>
      <c r="D254" s="203" t="s">
        <v>4403</v>
      </c>
      <c r="E254" s="218">
        <v>5832</v>
      </c>
      <c r="F254" s="218"/>
      <c r="G254" s="204">
        <v>138051.50999999969</v>
      </c>
      <c r="H254" s="192" t="s">
        <v>4404</v>
      </c>
    </row>
    <row r="255" spans="1:8" ht="15" customHeight="1">
      <c r="A255" s="185">
        <v>2</v>
      </c>
      <c r="B255" s="316" t="s">
        <v>12</v>
      </c>
      <c r="C255" s="339" t="s">
        <v>4609</v>
      </c>
      <c r="D255" s="195" t="s">
        <v>4429</v>
      </c>
      <c r="E255" s="218">
        <v>10000</v>
      </c>
      <c r="F255" s="218"/>
      <c r="G255" s="204">
        <v>148051.50999999969</v>
      </c>
      <c r="H255" s="192" t="s">
        <v>4429</v>
      </c>
    </row>
    <row r="256" spans="1:8" ht="15" customHeight="1">
      <c r="A256" s="185">
        <v>2</v>
      </c>
      <c r="B256" s="318" t="s">
        <v>12</v>
      </c>
      <c r="C256" s="338" t="s">
        <v>4595</v>
      </c>
      <c r="D256" s="203" t="s">
        <v>4429</v>
      </c>
      <c r="E256" s="218">
        <v>10000</v>
      </c>
      <c r="F256" s="218"/>
      <c r="G256" s="204">
        <v>158051.50999999969</v>
      </c>
      <c r="H256" s="192" t="s">
        <v>4429</v>
      </c>
    </row>
    <row r="257" spans="1:8" ht="15" customHeight="1">
      <c r="A257" s="251">
        <v>2</v>
      </c>
      <c r="B257" s="193" t="s">
        <v>12</v>
      </c>
      <c r="C257" s="219" t="s">
        <v>4604</v>
      </c>
      <c r="D257" s="203" t="s">
        <v>4403</v>
      </c>
      <c r="E257" s="218">
        <v>2400</v>
      </c>
      <c r="F257" s="218"/>
      <c r="G257" s="204">
        <v>120449.7099999997</v>
      </c>
      <c r="H257" s="192" t="s">
        <v>4404</v>
      </c>
    </row>
    <row r="258" spans="1:8" ht="15" customHeight="1">
      <c r="A258" s="251">
        <v>2</v>
      </c>
      <c r="B258" s="193" t="s">
        <v>12</v>
      </c>
      <c r="C258" s="219" t="s">
        <v>4604</v>
      </c>
      <c r="D258" s="203" t="s">
        <v>4403</v>
      </c>
      <c r="E258" s="218">
        <v>2650</v>
      </c>
      <c r="F258" s="218"/>
      <c r="G258" s="204">
        <v>123099.7099999997</v>
      </c>
      <c r="H258" s="192" t="s">
        <v>4404</v>
      </c>
    </row>
    <row r="259" spans="1:8" ht="15" customHeight="1">
      <c r="A259" s="185">
        <v>2</v>
      </c>
      <c r="B259" s="313" t="s">
        <v>12</v>
      </c>
      <c r="C259" s="340" t="s">
        <v>4538</v>
      </c>
      <c r="D259" s="195" t="s">
        <v>4429</v>
      </c>
      <c r="E259" s="218">
        <v>50000</v>
      </c>
      <c r="F259" s="218"/>
      <c r="G259" s="204">
        <v>59454.369999999704</v>
      </c>
      <c r="H259" s="192" t="s">
        <v>4429</v>
      </c>
    </row>
    <row r="260" spans="1:8" ht="15" customHeight="1">
      <c r="A260" s="251">
        <v>2</v>
      </c>
      <c r="B260" s="193" t="s">
        <v>12</v>
      </c>
      <c r="C260" s="219" t="s">
        <v>4610</v>
      </c>
      <c r="D260" s="203" t="s">
        <v>4403</v>
      </c>
      <c r="E260" s="218">
        <v>54000</v>
      </c>
      <c r="F260" s="218"/>
      <c r="G260" s="204">
        <v>113454.3699999997</v>
      </c>
      <c r="H260" s="192" t="s">
        <v>4404</v>
      </c>
    </row>
    <row r="261" spans="1:8" ht="15" customHeight="1">
      <c r="A261" s="251">
        <v>2</v>
      </c>
      <c r="B261" s="193" t="s">
        <v>12</v>
      </c>
      <c r="C261" s="351" t="s">
        <v>4477</v>
      </c>
      <c r="D261" s="203" t="s">
        <v>4403</v>
      </c>
      <c r="E261" s="218">
        <v>864.6</v>
      </c>
      <c r="F261" s="218"/>
      <c r="G261" s="204">
        <v>114318.96999999971</v>
      </c>
      <c r="H261" s="192" t="s">
        <v>4404</v>
      </c>
    </row>
    <row r="262" spans="1:8" ht="15" customHeight="1">
      <c r="A262" s="185">
        <v>2</v>
      </c>
      <c r="B262" s="316" t="s">
        <v>13</v>
      </c>
      <c r="C262" s="339" t="s">
        <v>4611</v>
      </c>
      <c r="D262" s="203" t="s">
        <v>4465</v>
      </c>
      <c r="E262" s="218">
        <v>10000</v>
      </c>
      <c r="F262" s="218"/>
      <c r="G262" s="204">
        <v>40705.089999999705</v>
      </c>
      <c r="H262" s="192" t="s">
        <v>4429</v>
      </c>
    </row>
    <row r="263" spans="1:8" ht="15" customHeight="1">
      <c r="A263" s="185">
        <v>2</v>
      </c>
      <c r="B263" s="193" t="s">
        <v>13</v>
      </c>
      <c r="C263" s="219" t="s">
        <v>4612</v>
      </c>
      <c r="D263" s="203" t="s">
        <v>4417</v>
      </c>
      <c r="E263" s="218">
        <v>30000</v>
      </c>
      <c r="F263" s="219"/>
      <c r="G263" s="204">
        <v>85191.589999999705</v>
      </c>
      <c r="H263" s="192" t="s">
        <v>4578</v>
      </c>
    </row>
    <row r="264" spans="1:8" ht="15" customHeight="1">
      <c r="A264" s="185">
        <v>2</v>
      </c>
      <c r="B264" s="193" t="s">
        <v>13</v>
      </c>
      <c r="C264" s="219" t="s">
        <v>4613</v>
      </c>
      <c r="D264" s="203" t="s">
        <v>4417</v>
      </c>
      <c r="E264" s="218">
        <v>470000</v>
      </c>
      <c r="F264" s="219"/>
      <c r="G264" s="204">
        <v>555191.58999999973</v>
      </c>
      <c r="H264" s="192" t="s">
        <v>4578</v>
      </c>
    </row>
    <row r="265" spans="1:8" ht="15" customHeight="1">
      <c r="A265" s="185">
        <v>2</v>
      </c>
      <c r="B265" s="193" t="s">
        <v>13</v>
      </c>
      <c r="C265" s="219" t="s">
        <v>4614</v>
      </c>
      <c r="D265" s="203" t="s">
        <v>4417</v>
      </c>
      <c r="E265" s="218">
        <v>20000</v>
      </c>
      <c r="F265" s="218"/>
      <c r="G265" s="204">
        <v>575191.58999999973</v>
      </c>
      <c r="H265" s="192" t="s">
        <v>4615</v>
      </c>
    </row>
    <row r="266" spans="1:8" ht="15" customHeight="1">
      <c r="A266" s="185">
        <v>2</v>
      </c>
      <c r="B266" s="193" t="s">
        <v>13</v>
      </c>
      <c r="C266" s="219" t="s">
        <v>4614</v>
      </c>
      <c r="D266" s="203" t="s">
        <v>4417</v>
      </c>
      <c r="E266" s="218">
        <v>20000</v>
      </c>
      <c r="F266" s="218"/>
      <c r="G266" s="204">
        <v>595191.58999999973</v>
      </c>
      <c r="H266" s="192" t="s">
        <v>4615</v>
      </c>
    </row>
    <row r="267" spans="1:8" ht="15" customHeight="1">
      <c r="A267" s="185">
        <v>2</v>
      </c>
      <c r="B267" s="193" t="s">
        <v>13</v>
      </c>
      <c r="C267" s="219" t="s">
        <v>4614</v>
      </c>
      <c r="D267" s="203" t="s">
        <v>4417</v>
      </c>
      <c r="E267" s="218">
        <v>40000</v>
      </c>
      <c r="F267" s="218"/>
      <c r="G267" s="204">
        <v>115152.58999999973</v>
      </c>
      <c r="H267" s="192" t="s">
        <v>4615</v>
      </c>
    </row>
    <row r="268" spans="1:8" ht="15" customHeight="1">
      <c r="A268" s="185">
        <v>2</v>
      </c>
      <c r="B268" s="193" t="s">
        <v>13</v>
      </c>
      <c r="C268" s="219" t="s">
        <v>4614</v>
      </c>
      <c r="D268" s="203" t="s">
        <v>4417</v>
      </c>
      <c r="E268" s="218">
        <v>40000</v>
      </c>
      <c r="F268" s="218"/>
      <c r="G268" s="204">
        <v>155152.58999999973</v>
      </c>
      <c r="H268" s="192" t="s">
        <v>4615</v>
      </c>
    </row>
    <row r="269" spans="1:8" ht="15" customHeight="1">
      <c r="A269" s="185">
        <v>2</v>
      </c>
      <c r="B269" s="318" t="s">
        <v>13</v>
      </c>
      <c r="C269" s="338" t="s">
        <v>4616</v>
      </c>
      <c r="D269" s="203" t="s">
        <v>4465</v>
      </c>
      <c r="E269" s="218">
        <v>20000</v>
      </c>
      <c r="F269" s="218"/>
      <c r="G269" s="204">
        <v>175152.58999999973</v>
      </c>
      <c r="H269" s="192" t="s">
        <v>4429</v>
      </c>
    </row>
    <row r="270" spans="1:8" ht="15" customHeight="1">
      <c r="A270" s="251">
        <v>2</v>
      </c>
      <c r="B270" s="193" t="s">
        <v>13</v>
      </c>
      <c r="C270" s="219" t="s">
        <v>4617</v>
      </c>
      <c r="D270" s="203" t="s">
        <v>4403</v>
      </c>
      <c r="E270" s="218">
        <v>11855.31</v>
      </c>
      <c r="F270" s="218"/>
      <c r="G270" s="204">
        <v>187007.89999999973</v>
      </c>
      <c r="H270" s="192" t="s">
        <v>4404</v>
      </c>
    </row>
    <row r="271" spans="1:8" ht="15" customHeight="1">
      <c r="A271" s="185">
        <v>2</v>
      </c>
      <c r="B271" s="316" t="s">
        <v>13</v>
      </c>
      <c r="C271" s="352" t="s">
        <v>4618</v>
      </c>
      <c r="D271" s="203" t="s">
        <v>4465</v>
      </c>
      <c r="E271" s="218">
        <v>9000</v>
      </c>
      <c r="F271" s="218"/>
      <c r="G271" s="204">
        <v>147408.90999999974</v>
      </c>
      <c r="H271" s="192" t="s">
        <v>4429</v>
      </c>
    </row>
    <row r="272" spans="1:8" ht="15" customHeight="1">
      <c r="A272" s="185">
        <v>2</v>
      </c>
      <c r="B272" s="193" t="s">
        <v>13</v>
      </c>
      <c r="C272" s="209" t="s">
        <v>4614</v>
      </c>
      <c r="D272" s="203" t="s">
        <v>4417</v>
      </c>
      <c r="E272" s="218">
        <v>40000</v>
      </c>
      <c r="F272" s="218"/>
      <c r="G272" s="204">
        <v>187408.90999999974</v>
      </c>
      <c r="H272" s="192" t="s">
        <v>4615</v>
      </c>
    </row>
    <row r="273" spans="1:8" ht="15" customHeight="1">
      <c r="A273" s="185">
        <v>2</v>
      </c>
      <c r="B273" s="193" t="s">
        <v>13</v>
      </c>
      <c r="C273" s="209" t="s">
        <v>4614</v>
      </c>
      <c r="D273" s="203" t="s">
        <v>4417</v>
      </c>
      <c r="E273" s="218">
        <v>40000</v>
      </c>
      <c r="F273" s="218"/>
      <c r="G273" s="204">
        <v>102390.90999999974</v>
      </c>
      <c r="H273" s="192" t="s">
        <v>4615</v>
      </c>
    </row>
    <row r="274" spans="1:8" ht="15" customHeight="1">
      <c r="A274" s="185">
        <v>2</v>
      </c>
      <c r="B274" s="193" t="s">
        <v>13</v>
      </c>
      <c r="C274" s="219" t="s">
        <v>4614</v>
      </c>
      <c r="D274" s="203" t="s">
        <v>4417</v>
      </c>
      <c r="E274" s="218">
        <v>40000</v>
      </c>
      <c r="F274" s="218"/>
      <c r="G274" s="204">
        <v>142390.90999999974</v>
      </c>
      <c r="H274" s="192" t="s">
        <v>4615</v>
      </c>
    </row>
    <row r="275" spans="1:8" ht="15" customHeight="1">
      <c r="A275" s="185">
        <v>2</v>
      </c>
      <c r="B275" s="193" t="s">
        <v>13</v>
      </c>
      <c r="C275" s="219" t="s">
        <v>4614</v>
      </c>
      <c r="D275" s="203" t="s">
        <v>4417</v>
      </c>
      <c r="E275" s="218">
        <v>40000</v>
      </c>
      <c r="F275" s="218"/>
      <c r="G275" s="204">
        <v>182390.90999999974</v>
      </c>
      <c r="H275" s="192" t="s">
        <v>4615</v>
      </c>
    </row>
    <row r="276" spans="1:8" ht="15" customHeight="1">
      <c r="A276" s="185">
        <v>2</v>
      </c>
      <c r="B276" s="318" t="s">
        <v>13</v>
      </c>
      <c r="C276" s="338" t="s">
        <v>4614</v>
      </c>
      <c r="D276" s="203" t="s">
        <v>4417</v>
      </c>
      <c r="E276" s="218">
        <v>40000</v>
      </c>
      <c r="F276" s="218"/>
      <c r="G276" s="204">
        <v>222390.90999999974</v>
      </c>
      <c r="H276" s="192" t="s">
        <v>4615</v>
      </c>
    </row>
    <row r="277" spans="1:8" ht="15" customHeight="1">
      <c r="A277" s="251">
        <v>2</v>
      </c>
      <c r="B277" s="193" t="s">
        <v>13</v>
      </c>
      <c r="C277" s="219" t="s">
        <v>4619</v>
      </c>
      <c r="D277" s="203" t="s">
        <v>4403</v>
      </c>
      <c r="E277" s="218">
        <v>20000</v>
      </c>
      <c r="F277" s="218"/>
      <c r="G277" s="204">
        <v>242390.90999999974</v>
      </c>
      <c r="H277" s="192" t="s">
        <v>4404</v>
      </c>
    </row>
    <row r="278" spans="1:8" ht="15" customHeight="1">
      <c r="A278" s="185">
        <v>2</v>
      </c>
      <c r="B278" s="316" t="s">
        <v>13</v>
      </c>
      <c r="C278" s="339" t="s">
        <v>4614</v>
      </c>
      <c r="D278" s="203" t="s">
        <v>4417</v>
      </c>
      <c r="E278" s="218">
        <v>25000</v>
      </c>
      <c r="F278" s="218"/>
      <c r="G278" s="204">
        <v>267390.90999999974</v>
      </c>
      <c r="H278" s="192" t="s">
        <v>4615</v>
      </c>
    </row>
    <row r="279" spans="1:8" ht="15" customHeight="1">
      <c r="A279" s="185">
        <v>2</v>
      </c>
      <c r="B279" s="193" t="s">
        <v>13</v>
      </c>
      <c r="C279" s="219" t="s">
        <v>4614</v>
      </c>
      <c r="D279" s="203" t="s">
        <v>4417</v>
      </c>
      <c r="E279" s="218">
        <v>40000</v>
      </c>
      <c r="F279" s="218"/>
      <c r="G279" s="204">
        <v>107375.90999999974</v>
      </c>
      <c r="H279" s="192" t="s">
        <v>4615</v>
      </c>
    </row>
    <row r="280" spans="1:8" ht="15" customHeight="1">
      <c r="A280" s="185">
        <v>2</v>
      </c>
      <c r="B280" s="193" t="s">
        <v>13</v>
      </c>
      <c r="C280" s="219" t="s">
        <v>4614</v>
      </c>
      <c r="D280" s="203" t="s">
        <v>4417</v>
      </c>
      <c r="E280" s="218">
        <v>40000</v>
      </c>
      <c r="F280" s="218"/>
      <c r="G280" s="204">
        <v>147375.90999999974</v>
      </c>
      <c r="H280" s="192" t="s">
        <v>4615</v>
      </c>
    </row>
    <row r="281" spans="1:8" ht="15" customHeight="1">
      <c r="A281" s="185">
        <v>2</v>
      </c>
      <c r="B281" s="318" t="s">
        <v>13</v>
      </c>
      <c r="C281" s="338" t="s">
        <v>4614</v>
      </c>
      <c r="D281" s="203" t="s">
        <v>4417</v>
      </c>
      <c r="E281" s="218">
        <v>25000</v>
      </c>
      <c r="F281" s="218"/>
      <c r="G281" s="204">
        <v>489168.04999999976</v>
      </c>
      <c r="H281" s="192" t="s">
        <v>4615</v>
      </c>
    </row>
    <row r="282" spans="1:8" ht="15" customHeight="1">
      <c r="A282" s="251">
        <v>2</v>
      </c>
      <c r="B282" s="193" t="s">
        <v>13</v>
      </c>
      <c r="C282" s="219" t="s">
        <v>4620</v>
      </c>
      <c r="D282" s="203" t="s">
        <v>4403</v>
      </c>
      <c r="E282" s="218">
        <v>2802.4</v>
      </c>
      <c r="F282" s="218"/>
      <c r="G282" s="204">
        <v>71949.44999999975</v>
      </c>
      <c r="H282" s="192" t="s">
        <v>4404</v>
      </c>
    </row>
    <row r="283" spans="1:8" ht="15" customHeight="1">
      <c r="A283" s="251">
        <v>2</v>
      </c>
      <c r="B283" s="193" t="s">
        <v>13</v>
      </c>
      <c r="C283" s="219" t="s">
        <v>4621</v>
      </c>
      <c r="D283" s="203" t="s">
        <v>4403</v>
      </c>
      <c r="E283" s="218">
        <v>49600</v>
      </c>
      <c r="F283" s="218"/>
      <c r="G283" s="204">
        <v>121549.44999999975</v>
      </c>
      <c r="H283" s="192" t="s">
        <v>4404</v>
      </c>
    </row>
    <row r="284" spans="1:8" ht="15" customHeight="1">
      <c r="A284" s="251">
        <v>2</v>
      </c>
      <c r="B284" s="193" t="s">
        <v>13</v>
      </c>
      <c r="C284" s="219" t="s">
        <v>4622</v>
      </c>
      <c r="D284" s="203" t="s">
        <v>4403</v>
      </c>
      <c r="E284" s="218">
        <v>8646</v>
      </c>
      <c r="F284" s="218"/>
      <c r="G284" s="204">
        <v>130195.44999999975</v>
      </c>
      <c r="H284" s="192" t="s">
        <v>4404</v>
      </c>
    </row>
    <row r="285" spans="1:8" ht="15" customHeight="1">
      <c r="A285" s="251">
        <v>2</v>
      </c>
      <c r="B285" s="193" t="s">
        <v>13</v>
      </c>
      <c r="C285" s="219" t="s">
        <v>4477</v>
      </c>
      <c r="D285" s="203" t="s">
        <v>4403</v>
      </c>
      <c r="E285" s="218">
        <v>401.4</v>
      </c>
      <c r="F285" s="218"/>
      <c r="G285" s="204">
        <v>128263.85999999975</v>
      </c>
      <c r="H285" s="192" t="s">
        <v>4404</v>
      </c>
    </row>
    <row r="286" spans="1:8" ht="15" customHeight="1">
      <c r="A286" s="251">
        <v>2</v>
      </c>
      <c r="B286" s="193" t="s">
        <v>13</v>
      </c>
      <c r="C286" s="219" t="s">
        <v>4623</v>
      </c>
      <c r="D286" s="203" t="s">
        <v>4403</v>
      </c>
      <c r="E286" s="218">
        <v>5800</v>
      </c>
      <c r="F286" s="218"/>
      <c r="G286" s="204">
        <v>134063.85999999975</v>
      </c>
      <c r="H286" s="192" t="s">
        <v>4404</v>
      </c>
    </row>
    <row r="287" spans="1:8" ht="15" customHeight="1">
      <c r="A287" s="185">
        <v>2</v>
      </c>
      <c r="B287" s="313" t="s">
        <v>13</v>
      </c>
      <c r="C287" s="340" t="s">
        <v>4624</v>
      </c>
      <c r="D287" s="203" t="s">
        <v>4465</v>
      </c>
      <c r="E287" s="218">
        <v>5000</v>
      </c>
      <c r="F287" s="218"/>
      <c r="G287" s="204">
        <v>139063.85999999975</v>
      </c>
      <c r="H287" s="192" t="s">
        <v>4429</v>
      </c>
    </row>
    <row r="288" spans="1:8" ht="15" customHeight="1">
      <c r="A288" s="251">
        <v>2</v>
      </c>
      <c r="B288" s="193" t="s">
        <v>13</v>
      </c>
      <c r="C288" s="219" t="s">
        <v>4610</v>
      </c>
      <c r="D288" s="203" t="s">
        <v>4403</v>
      </c>
      <c r="E288" s="218">
        <v>85073</v>
      </c>
      <c r="F288" s="218"/>
      <c r="G288" s="204">
        <v>224136.85999999975</v>
      </c>
      <c r="H288" s="192" t="s">
        <v>4404</v>
      </c>
    </row>
    <row r="289" spans="1:8" ht="15" customHeight="1">
      <c r="A289" s="185">
        <v>2</v>
      </c>
      <c r="B289" s="316" t="s">
        <v>13</v>
      </c>
      <c r="C289" s="339" t="s">
        <v>4625</v>
      </c>
      <c r="D289" s="203" t="s">
        <v>4429</v>
      </c>
      <c r="E289" s="218">
        <v>44802</v>
      </c>
      <c r="F289" s="218"/>
      <c r="G289" s="204">
        <v>268938.85999999975</v>
      </c>
      <c r="H289" s="192" t="s">
        <v>4429</v>
      </c>
    </row>
    <row r="290" spans="1:8" ht="15" customHeight="1">
      <c r="A290" s="185">
        <v>2</v>
      </c>
      <c r="B290" s="318" t="s">
        <v>13</v>
      </c>
      <c r="C290" s="338" t="s">
        <v>4625</v>
      </c>
      <c r="D290" s="203" t="s">
        <v>4429</v>
      </c>
      <c r="E290" s="218">
        <v>59000</v>
      </c>
      <c r="F290" s="218"/>
      <c r="G290" s="204">
        <v>327938.85999999975</v>
      </c>
      <c r="H290" s="192" t="s">
        <v>4429</v>
      </c>
    </row>
    <row r="291" spans="1:8" ht="18">
      <c r="A291" s="251">
        <v>3</v>
      </c>
      <c r="B291" s="193" t="s">
        <v>3</v>
      </c>
      <c r="C291" s="202" t="s">
        <v>4626</v>
      </c>
      <c r="D291" s="203" t="s">
        <v>4403</v>
      </c>
      <c r="E291" s="206">
        <v>67405</v>
      </c>
      <c r="F291" s="204"/>
      <c r="G291" s="204">
        <v>88111.23</v>
      </c>
      <c r="H291" s="192" t="s">
        <v>4404</v>
      </c>
    </row>
    <row r="292" spans="1:8" ht="18">
      <c r="A292" s="251">
        <v>3</v>
      </c>
      <c r="B292" s="193" t="s">
        <v>3</v>
      </c>
      <c r="C292" s="251" t="s">
        <v>4516</v>
      </c>
      <c r="D292" s="203" t="s">
        <v>4403</v>
      </c>
      <c r="E292" s="204">
        <v>30000</v>
      </c>
      <c r="F292" s="204"/>
      <c r="G292" s="204">
        <v>30111.23</v>
      </c>
      <c r="H292" s="192" t="s">
        <v>4404</v>
      </c>
    </row>
    <row r="293" spans="1:8" ht="18">
      <c r="A293" s="251">
        <v>3</v>
      </c>
      <c r="B293" s="193" t="s">
        <v>4</v>
      </c>
      <c r="C293" s="251" t="s">
        <v>4627</v>
      </c>
      <c r="D293" s="203" t="s">
        <v>4403</v>
      </c>
      <c r="E293" s="206">
        <v>34367.230000000003</v>
      </c>
      <c r="F293" s="204"/>
      <c r="G293" s="204">
        <v>64478.46</v>
      </c>
      <c r="H293" s="192" t="s">
        <v>4404</v>
      </c>
    </row>
    <row r="294" spans="1:8" ht="18">
      <c r="A294" s="251">
        <v>3</v>
      </c>
      <c r="B294" s="193" t="s">
        <v>4</v>
      </c>
      <c r="C294" s="202" t="s">
        <v>4628</v>
      </c>
      <c r="D294" s="203" t="s">
        <v>4403</v>
      </c>
      <c r="E294" s="206">
        <v>20000</v>
      </c>
      <c r="F294" s="204"/>
      <c r="G294" s="204">
        <v>84478.46</v>
      </c>
      <c r="H294" s="192" t="s">
        <v>4404</v>
      </c>
    </row>
    <row r="295" spans="1:8" ht="18">
      <c r="A295" s="185">
        <v>3</v>
      </c>
      <c r="B295" s="330" t="s">
        <v>4</v>
      </c>
      <c r="C295" s="353" t="s">
        <v>4629</v>
      </c>
      <c r="D295" s="203" t="s">
        <v>4417</v>
      </c>
      <c r="E295" s="204">
        <v>28694</v>
      </c>
      <c r="F295" s="204"/>
      <c r="G295" s="204">
        <v>113172.46</v>
      </c>
      <c r="H295" s="192" t="s">
        <v>3813</v>
      </c>
    </row>
    <row r="296" spans="1:8" ht="18">
      <c r="A296" s="251">
        <v>3</v>
      </c>
      <c r="B296" s="193" t="s">
        <v>5</v>
      </c>
      <c r="C296" s="202" t="s">
        <v>4630</v>
      </c>
      <c r="D296" s="203" t="s">
        <v>4403</v>
      </c>
      <c r="E296" s="204">
        <v>9200</v>
      </c>
      <c r="F296" s="204"/>
      <c r="G296" s="204">
        <v>9372.45999999999</v>
      </c>
      <c r="H296" s="192" t="s">
        <v>4404</v>
      </c>
    </row>
    <row r="297" spans="1:8" ht="18">
      <c r="A297" s="185">
        <v>3</v>
      </c>
      <c r="B297" s="316" t="s">
        <v>5</v>
      </c>
      <c r="C297" s="327" t="s">
        <v>4629</v>
      </c>
      <c r="D297" s="203" t="s">
        <v>4417</v>
      </c>
      <c r="E297" s="204">
        <v>14683</v>
      </c>
      <c r="F297" s="204"/>
      <c r="G297" s="204">
        <v>15055.46</v>
      </c>
      <c r="H297" s="192" t="s">
        <v>3813</v>
      </c>
    </row>
    <row r="298" spans="1:8" ht="18">
      <c r="A298" s="185">
        <v>3</v>
      </c>
      <c r="B298" s="193" t="s">
        <v>5</v>
      </c>
      <c r="C298" s="202" t="s">
        <v>4631</v>
      </c>
      <c r="D298" s="203" t="s">
        <v>4417</v>
      </c>
      <c r="E298" s="204">
        <v>7.41</v>
      </c>
      <c r="F298" s="204"/>
      <c r="G298" s="204">
        <v>15062.87</v>
      </c>
      <c r="H298" s="192" t="s">
        <v>4418</v>
      </c>
    </row>
    <row r="299" spans="1:8" ht="18">
      <c r="A299" s="185">
        <v>3</v>
      </c>
      <c r="B299" s="212" t="s">
        <v>6</v>
      </c>
      <c r="C299" s="202" t="s">
        <v>4632</v>
      </c>
      <c r="D299" s="203" t="s">
        <v>4417</v>
      </c>
      <c r="E299" s="206">
        <v>3260</v>
      </c>
      <c r="F299" s="204"/>
      <c r="G299" s="204">
        <v>18322.87</v>
      </c>
      <c r="H299" s="192" t="s">
        <v>3813</v>
      </c>
    </row>
    <row r="300" spans="1:8" ht="18">
      <c r="A300" s="185">
        <v>3</v>
      </c>
      <c r="B300" s="308" t="s">
        <v>6</v>
      </c>
      <c r="C300" s="326" t="s">
        <v>4633</v>
      </c>
      <c r="D300" s="203" t="s">
        <v>4417</v>
      </c>
      <c r="E300" s="206">
        <v>1260</v>
      </c>
      <c r="F300" s="204"/>
      <c r="G300" s="204">
        <v>19582.87</v>
      </c>
      <c r="H300" s="192" t="s">
        <v>3813</v>
      </c>
    </row>
    <row r="301" spans="1:8" ht="18">
      <c r="A301" s="251">
        <v>3</v>
      </c>
      <c r="B301" s="193" t="s">
        <v>7</v>
      </c>
      <c r="C301" s="202" t="s">
        <v>4634</v>
      </c>
      <c r="D301" s="203" t="s">
        <v>4403</v>
      </c>
      <c r="E301" s="204">
        <v>10000</v>
      </c>
      <c r="F301" s="204"/>
      <c r="G301" s="204">
        <v>10582.87</v>
      </c>
      <c r="H301" s="192" t="s">
        <v>4404</v>
      </c>
    </row>
    <row r="302" spans="1:8" ht="18">
      <c r="A302" s="251">
        <v>3</v>
      </c>
      <c r="B302" s="193" t="s">
        <v>7</v>
      </c>
      <c r="C302" s="202" t="s">
        <v>4635</v>
      </c>
      <c r="D302" s="203" t="s">
        <v>4403</v>
      </c>
      <c r="E302" s="269">
        <v>18120</v>
      </c>
      <c r="F302" s="204"/>
      <c r="G302" s="204">
        <v>28702.87</v>
      </c>
      <c r="H302" s="192" t="s">
        <v>4404</v>
      </c>
    </row>
    <row r="303" spans="1:8" ht="18">
      <c r="A303" s="185">
        <v>3</v>
      </c>
      <c r="B303" s="313" t="s">
        <v>8</v>
      </c>
      <c r="C303" s="353" t="s">
        <v>4631</v>
      </c>
      <c r="D303" s="203" t="s">
        <v>4417</v>
      </c>
      <c r="E303" s="204">
        <v>1.73</v>
      </c>
      <c r="F303" s="204"/>
      <c r="G303" s="204">
        <v>2.6000000000026202</v>
      </c>
      <c r="H303" s="192" t="s">
        <v>4418</v>
      </c>
    </row>
    <row r="304" spans="1:8" ht="18">
      <c r="A304" s="251">
        <v>3</v>
      </c>
      <c r="B304" s="193" t="s">
        <v>9</v>
      </c>
      <c r="C304" s="202" t="s">
        <v>4634</v>
      </c>
      <c r="D304" s="203" t="s">
        <v>4403</v>
      </c>
      <c r="E304" s="204">
        <v>30000</v>
      </c>
      <c r="F304" s="204"/>
      <c r="G304" s="204">
        <v>30002.6</v>
      </c>
      <c r="H304" s="192" t="s">
        <v>4404</v>
      </c>
    </row>
    <row r="305" spans="1:8" ht="18">
      <c r="A305" s="185">
        <v>3</v>
      </c>
      <c r="B305" s="330" t="s">
        <v>9</v>
      </c>
      <c r="C305" s="353" t="s">
        <v>4636</v>
      </c>
      <c r="D305" s="195" t="s">
        <v>4429</v>
      </c>
      <c r="E305" s="204">
        <v>15800</v>
      </c>
      <c r="F305" s="204"/>
      <c r="G305" s="204">
        <v>45802.6</v>
      </c>
      <c r="H305" s="192" t="s">
        <v>4429</v>
      </c>
    </row>
    <row r="306" spans="1:8" ht="18">
      <c r="A306" s="251">
        <v>3</v>
      </c>
      <c r="B306" s="193" t="s">
        <v>10</v>
      </c>
      <c r="C306" s="202" t="s">
        <v>4626</v>
      </c>
      <c r="D306" s="203" t="s">
        <v>4403</v>
      </c>
      <c r="E306" s="204">
        <v>66300</v>
      </c>
      <c r="F306" s="204"/>
      <c r="G306" s="204">
        <v>66302.600000000006</v>
      </c>
      <c r="H306" s="192" t="s">
        <v>4404</v>
      </c>
    </row>
    <row r="307" spans="1:8" ht="18">
      <c r="A307" s="251">
        <v>3</v>
      </c>
      <c r="B307" s="193" t="s">
        <v>11</v>
      </c>
      <c r="C307" s="251" t="s">
        <v>4637</v>
      </c>
      <c r="D307" s="203" t="s">
        <v>4403</v>
      </c>
      <c r="E307" s="204">
        <v>20340</v>
      </c>
      <c r="F307" s="204"/>
      <c r="G307" s="204">
        <v>20342.599999999999</v>
      </c>
      <c r="H307" s="192" t="s">
        <v>4404</v>
      </c>
    </row>
    <row r="308" spans="1:8" ht="18">
      <c r="A308" s="185">
        <v>3</v>
      </c>
      <c r="B308" s="316" t="s">
        <v>11</v>
      </c>
      <c r="C308" s="327" t="s">
        <v>4631</v>
      </c>
      <c r="D308" s="203" t="s">
        <v>4417</v>
      </c>
      <c r="E308" s="204">
        <v>1.18</v>
      </c>
      <c r="F308" s="204"/>
      <c r="G308" s="204">
        <v>343.780000000006</v>
      </c>
      <c r="H308" s="192" t="s">
        <v>4418</v>
      </c>
    </row>
    <row r="309" spans="1:8" ht="18">
      <c r="A309" s="185">
        <v>3</v>
      </c>
      <c r="B309" s="318" t="s">
        <v>11</v>
      </c>
      <c r="C309" s="185" t="s">
        <v>4638</v>
      </c>
      <c r="D309" s="203" t="s">
        <v>4465</v>
      </c>
      <c r="E309" s="204">
        <v>80000</v>
      </c>
      <c r="F309" s="204"/>
      <c r="G309" s="204">
        <v>80343.78</v>
      </c>
      <c r="H309" s="192" t="s">
        <v>4429</v>
      </c>
    </row>
    <row r="310" spans="1:8" ht="18">
      <c r="A310" s="251">
        <v>3</v>
      </c>
      <c r="B310" s="193" t="s">
        <v>12</v>
      </c>
      <c r="C310" s="251" t="s">
        <v>4628</v>
      </c>
      <c r="D310" s="203" t="s">
        <v>4403</v>
      </c>
      <c r="E310" s="204">
        <v>46000</v>
      </c>
      <c r="F310" s="204"/>
      <c r="G310" s="204">
        <v>46343.78</v>
      </c>
      <c r="H310" s="192" t="s">
        <v>4404</v>
      </c>
    </row>
    <row r="311" spans="1:8" ht="32">
      <c r="A311" s="251">
        <v>3</v>
      </c>
      <c r="B311" s="193" t="s">
        <v>13</v>
      </c>
      <c r="C311" s="324" t="s">
        <v>4639</v>
      </c>
      <c r="D311" s="203" t="s">
        <v>4403</v>
      </c>
      <c r="E311" s="204">
        <v>9000</v>
      </c>
      <c r="F311" s="204"/>
      <c r="G311" s="204">
        <v>9043.7800000000007</v>
      </c>
      <c r="H311" s="192" t="s">
        <v>4404</v>
      </c>
    </row>
    <row r="312" spans="1:8" ht="18">
      <c r="A312" s="251">
        <v>4</v>
      </c>
      <c r="B312" s="193" t="s">
        <v>4</v>
      </c>
      <c r="C312" s="202" t="s">
        <v>4640</v>
      </c>
      <c r="D312" s="203" t="s">
        <v>4403</v>
      </c>
      <c r="E312" s="206">
        <v>8789.59</v>
      </c>
      <c r="F312" s="204"/>
      <c r="G312" s="204">
        <v>15508.61</v>
      </c>
      <c r="H312" s="192" t="s">
        <v>4404</v>
      </c>
    </row>
    <row r="313" spans="1:8" ht="18">
      <c r="A313" s="185">
        <v>4</v>
      </c>
      <c r="B313" s="316" t="s">
        <v>5</v>
      </c>
      <c r="C313" s="327" t="s">
        <v>4641</v>
      </c>
      <c r="D313" s="203" t="s">
        <v>4417</v>
      </c>
      <c r="E313" s="204">
        <v>2.4700000000000002</v>
      </c>
      <c r="F313" s="204"/>
      <c r="G313" s="204">
        <v>11010.47</v>
      </c>
      <c r="H313" s="192" t="s">
        <v>4418</v>
      </c>
    </row>
    <row r="314" spans="1:8" ht="18">
      <c r="A314" s="185">
        <v>4</v>
      </c>
      <c r="B314" s="318" t="s">
        <v>8</v>
      </c>
      <c r="C314" s="326" t="s">
        <v>4641</v>
      </c>
      <c r="D314" s="203" t="s">
        <v>4417</v>
      </c>
      <c r="E314" s="204">
        <v>3.83</v>
      </c>
      <c r="F314" s="204"/>
      <c r="G314" s="204">
        <v>1229.55</v>
      </c>
      <c r="H314" s="192" t="s">
        <v>4418</v>
      </c>
    </row>
    <row r="315" spans="1:8" ht="18">
      <c r="A315" s="251">
        <v>4</v>
      </c>
      <c r="B315" s="193" t="s">
        <v>9</v>
      </c>
      <c r="C315" s="202" t="s">
        <v>4642</v>
      </c>
      <c r="D315" s="203" t="s">
        <v>4403</v>
      </c>
      <c r="E315" s="204">
        <v>5096.6400000000003</v>
      </c>
      <c r="F315" s="204"/>
      <c r="G315" s="204">
        <v>6326.19</v>
      </c>
      <c r="H315" s="192" t="s">
        <v>4404</v>
      </c>
    </row>
    <row r="316" spans="1:8" ht="18">
      <c r="A316" s="251">
        <v>4</v>
      </c>
      <c r="B316" s="193" t="s">
        <v>11</v>
      </c>
      <c r="C316" s="202" t="s">
        <v>4643</v>
      </c>
      <c r="D316" s="203" t="s">
        <v>4403</v>
      </c>
      <c r="E316" s="206">
        <v>11100</v>
      </c>
      <c r="F316" s="204"/>
      <c r="G316" s="204">
        <v>11122.19</v>
      </c>
      <c r="H316" s="192" t="s">
        <v>4404</v>
      </c>
    </row>
    <row r="317" spans="1:8" ht="18">
      <c r="A317" s="185">
        <v>4</v>
      </c>
      <c r="B317" s="316" t="s">
        <v>11</v>
      </c>
      <c r="C317" s="327" t="s">
        <v>4431</v>
      </c>
      <c r="D317" s="203" t="s">
        <v>4417</v>
      </c>
      <c r="E317" s="206">
        <v>0.31</v>
      </c>
      <c r="F317" s="204"/>
      <c r="G317" s="204">
        <v>11122.5</v>
      </c>
      <c r="H317" s="192" t="s">
        <v>4418</v>
      </c>
    </row>
    <row r="318" spans="1:8" ht="18">
      <c r="A318" s="185">
        <v>4</v>
      </c>
      <c r="B318" s="318" t="s">
        <v>11</v>
      </c>
      <c r="C318" s="326" t="s">
        <v>4644</v>
      </c>
      <c r="D318" s="203" t="s">
        <v>4417</v>
      </c>
      <c r="E318" s="204">
        <v>11517</v>
      </c>
      <c r="F318" s="204"/>
      <c r="G318" s="204">
        <v>22639.5</v>
      </c>
      <c r="H318" s="192" t="s">
        <v>4645</v>
      </c>
    </row>
    <row r="319" spans="1:8" ht="18">
      <c r="A319" s="251">
        <v>4</v>
      </c>
      <c r="B319" s="193" t="s">
        <v>11</v>
      </c>
      <c r="C319" s="202" t="s">
        <v>4646</v>
      </c>
      <c r="D319" s="203" t="s">
        <v>4403</v>
      </c>
      <c r="E319" s="206">
        <v>2525.35</v>
      </c>
      <c r="F319" s="204"/>
      <c r="G319" s="204">
        <v>3048.85</v>
      </c>
      <c r="H319" s="192" t="s">
        <v>4404</v>
      </c>
    </row>
    <row r="320" spans="1:8" ht="18">
      <c r="A320" s="251">
        <v>4</v>
      </c>
      <c r="B320" s="193" t="s">
        <v>11</v>
      </c>
      <c r="C320" s="202" t="s">
        <v>4647</v>
      </c>
      <c r="D320" s="203" t="s">
        <v>4403</v>
      </c>
      <c r="E320" s="206">
        <v>426.96</v>
      </c>
      <c r="F320" s="204"/>
      <c r="G320" s="204">
        <v>3475.81</v>
      </c>
      <c r="H320" s="192" t="s">
        <v>4404</v>
      </c>
    </row>
    <row r="321" spans="1:8" ht="18">
      <c r="A321" s="185">
        <v>5</v>
      </c>
      <c r="B321" s="316" t="s">
        <v>8</v>
      </c>
      <c r="C321" s="327" t="s">
        <v>4431</v>
      </c>
      <c r="D321" s="203" t="s">
        <v>4417</v>
      </c>
      <c r="E321" s="206">
        <v>4.43</v>
      </c>
      <c r="F321" s="204"/>
      <c r="G321" s="204">
        <v>44803.43</v>
      </c>
      <c r="H321" s="192" t="s">
        <v>4418</v>
      </c>
    </row>
    <row r="322" spans="1:8" ht="18">
      <c r="A322" s="185">
        <v>5</v>
      </c>
      <c r="B322" s="193" t="s">
        <v>11</v>
      </c>
      <c r="C322" s="202" t="s">
        <v>4648</v>
      </c>
      <c r="D322" s="203" t="s">
        <v>4417</v>
      </c>
      <c r="E322" s="206">
        <v>2.4500000000000002</v>
      </c>
      <c r="F322" s="204"/>
      <c r="G322" s="204">
        <v>9412.5499999999993</v>
      </c>
      <c r="H322" s="192" t="s">
        <v>4418</v>
      </c>
    </row>
    <row r="323" spans="1:8" ht="18">
      <c r="A323" s="185">
        <v>6</v>
      </c>
      <c r="B323" s="193" t="s">
        <v>8</v>
      </c>
      <c r="C323" s="202" t="s">
        <v>4431</v>
      </c>
      <c r="D323" s="203" t="s">
        <v>4417</v>
      </c>
      <c r="E323" s="206">
        <v>4.43</v>
      </c>
      <c r="F323" s="204"/>
      <c r="G323" s="204">
        <v>44803.43</v>
      </c>
      <c r="H323" s="214" t="s">
        <v>4418</v>
      </c>
    </row>
    <row r="324" spans="1:8" ht="18">
      <c r="A324" s="185">
        <v>6</v>
      </c>
      <c r="B324" s="193" t="s">
        <v>11</v>
      </c>
      <c r="C324" s="202" t="s">
        <v>4648</v>
      </c>
      <c r="D324" s="203" t="s">
        <v>4417</v>
      </c>
      <c r="E324" s="206">
        <v>2.4500000000000002</v>
      </c>
      <c r="F324" s="204"/>
      <c r="G324" s="204">
        <v>9412.5499999999993</v>
      </c>
      <c r="H324" s="214" t="s">
        <v>4418</v>
      </c>
    </row>
    <row r="325" spans="1:8" ht="18">
      <c r="A325" s="185">
        <v>7</v>
      </c>
      <c r="B325" s="193" t="s">
        <v>5</v>
      </c>
      <c r="C325" s="202" t="s">
        <v>4649</v>
      </c>
      <c r="D325" s="203" t="s">
        <v>4417</v>
      </c>
      <c r="E325" s="206">
        <v>0.1</v>
      </c>
      <c r="F325" s="204"/>
      <c r="G325" s="204">
        <v>385.36000000001002</v>
      </c>
      <c r="H325" s="192" t="s">
        <v>4418</v>
      </c>
    </row>
    <row r="326" spans="1:8" ht="18">
      <c r="A326" s="185">
        <v>7</v>
      </c>
      <c r="B326" s="193" t="s">
        <v>8</v>
      </c>
      <c r="C326" s="202" t="s">
        <v>4649</v>
      </c>
      <c r="D326" s="203" t="s">
        <v>4417</v>
      </c>
      <c r="E326" s="204">
        <v>0.08</v>
      </c>
      <c r="F326" s="204"/>
      <c r="G326" s="204">
        <v>380.44000000001</v>
      </c>
      <c r="H326" s="192" t="s">
        <v>4418</v>
      </c>
    </row>
    <row r="327" spans="1:8" ht="18">
      <c r="A327" s="185">
        <v>7</v>
      </c>
      <c r="B327" s="193" t="s">
        <v>11</v>
      </c>
      <c r="C327" s="202" t="s">
        <v>4649</v>
      </c>
      <c r="D327" s="203" t="s">
        <v>4417</v>
      </c>
      <c r="E327" s="206">
        <v>0.05</v>
      </c>
      <c r="F327" s="204"/>
      <c r="G327" s="204">
        <v>380.49000000001001</v>
      </c>
      <c r="H327" s="192" t="s">
        <v>4418</v>
      </c>
    </row>
    <row r="328" spans="1:8" ht="18">
      <c r="A328" s="185">
        <v>8</v>
      </c>
      <c r="B328" s="193" t="s">
        <v>5</v>
      </c>
      <c r="C328" s="202" t="s">
        <v>4641</v>
      </c>
      <c r="D328" s="203" t="s">
        <v>4417</v>
      </c>
      <c r="E328" s="206">
        <v>8.9</v>
      </c>
      <c r="F328" s="204"/>
      <c r="G328" s="204">
        <v>91629.11</v>
      </c>
      <c r="H328" s="192" t="s">
        <v>4418</v>
      </c>
    </row>
    <row r="329" spans="1:8" ht="18">
      <c r="A329" s="185">
        <v>8</v>
      </c>
      <c r="B329" s="193" t="s">
        <v>8</v>
      </c>
      <c r="C329" s="202" t="s">
        <v>4641</v>
      </c>
      <c r="D329" s="203" t="s">
        <v>4417</v>
      </c>
      <c r="E329" s="204">
        <v>4.54</v>
      </c>
      <c r="F329" s="204"/>
      <c r="G329" s="204">
        <v>94058.46</v>
      </c>
      <c r="H329" s="192" t="s">
        <v>4418</v>
      </c>
    </row>
    <row r="330" spans="1:8" ht="18">
      <c r="A330" s="185">
        <v>8</v>
      </c>
      <c r="B330" s="193" t="s">
        <v>11</v>
      </c>
      <c r="C330" s="202" t="s">
        <v>4641</v>
      </c>
      <c r="D330" s="203" t="s">
        <v>4417</v>
      </c>
      <c r="E330" s="204">
        <v>2.79</v>
      </c>
      <c r="F330" s="204"/>
      <c r="G330" s="204">
        <v>95886.06</v>
      </c>
      <c r="H330" s="192" t="s">
        <v>4418</v>
      </c>
    </row>
    <row r="331" spans="1:8" ht="18">
      <c r="A331" s="185">
        <v>9</v>
      </c>
      <c r="B331" s="212" t="s">
        <v>3</v>
      </c>
      <c r="C331" s="229" t="s">
        <v>4650</v>
      </c>
      <c r="D331" s="224" t="s">
        <v>4417</v>
      </c>
      <c r="E331" s="226">
        <v>1080</v>
      </c>
      <c r="F331" s="226"/>
      <c r="G331" s="226">
        <v>165697.39000000001</v>
      </c>
      <c r="H331" s="192" t="s">
        <v>4460</v>
      </c>
    </row>
    <row r="332" spans="1:8" ht="18">
      <c r="A332" s="185">
        <v>9</v>
      </c>
      <c r="B332" s="308" t="s">
        <v>3</v>
      </c>
      <c r="C332" s="354" t="s">
        <v>4651</v>
      </c>
      <c r="D332" s="224" t="s">
        <v>4417</v>
      </c>
      <c r="E332" s="226">
        <v>6760</v>
      </c>
      <c r="F332" s="226"/>
      <c r="G332" s="226">
        <v>177270.95</v>
      </c>
      <c r="H332" s="192" t="s">
        <v>4460</v>
      </c>
    </row>
    <row r="333" spans="1:8" ht="18">
      <c r="A333" s="251">
        <v>9</v>
      </c>
      <c r="B333" s="193" t="s">
        <v>3</v>
      </c>
      <c r="C333" s="355" t="s">
        <v>4652</v>
      </c>
      <c r="D333" s="224" t="s">
        <v>4403</v>
      </c>
      <c r="E333" s="226">
        <v>42436.68</v>
      </c>
      <c r="F333" s="226"/>
      <c r="G333" s="226">
        <v>375758.44</v>
      </c>
      <c r="H333" s="192" t="s">
        <v>4404</v>
      </c>
    </row>
    <row r="334" spans="1:8" ht="18">
      <c r="A334" s="251">
        <v>9</v>
      </c>
      <c r="B334" s="193" t="s">
        <v>3</v>
      </c>
      <c r="C334" s="355" t="s">
        <v>4653</v>
      </c>
      <c r="D334" s="224" t="s">
        <v>4403</v>
      </c>
      <c r="E334" s="226">
        <v>10729.88</v>
      </c>
      <c r="F334" s="226"/>
      <c r="G334" s="226">
        <v>386488.32000000001</v>
      </c>
      <c r="H334" s="192" t="s">
        <v>4404</v>
      </c>
    </row>
    <row r="335" spans="1:8" ht="18">
      <c r="A335" s="185">
        <v>9</v>
      </c>
      <c r="B335" s="287" t="s">
        <v>4</v>
      </c>
      <c r="C335" s="356" t="s">
        <v>4654</v>
      </c>
      <c r="D335" s="224" t="s">
        <v>4417</v>
      </c>
      <c r="E335" s="226">
        <v>424.02</v>
      </c>
      <c r="F335" s="226"/>
      <c r="G335" s="226">
        <v>192807.45</v>
      </c>
      <c r="H335" s="192" t="s">
        <v>4468</v>
      </c>
    </row>
    <row r="336" spans="1:8" ht="18">
      <c r="A336" s="185">
        <v>9</v>
      </c>
      <c r="B336" s="193" t="s">
        <v>5</v>
      </c>
      <c r="C336" s="229" t="s">
        <v>4655</v>
      </c>
      <c r="D336" s="224" t="s">
        <v>4417</v>
      </c>
      <c r="E336" s="226">
        <v>64.290000000000006</v>
      </c>
      <c r="F336" s="226"/>
      <c r="G336" s="226">
        <v>207275.66</v>
      </c>
      <c r="H336" s="192" t="s">
        <v>4418</v>
      </c>
    </row>
    <row r="337" spans="1:8" ht="18">
      <c r="A337" s="185">
        <v>9</v>
      </c>
      <c r="B337" s="318" t="s">
        <v>5</v>
      </c>
      <c r="C337" s="354" t="s">
        <v>4656</v>
      </c>
      <c r="D337" s="224" t="s">
        <v>4429</v>
      </c>
      <c r="E337" s="226">
        <v>3000</v>
      </c>
      <c r="F337" s="226"/>
      <c r="G337" s="226">
        <v>416066.72</v>
      </c>
      <c r="H337" s="192" t="s">
        <v>4429</v>
      </c>
    </row>
    <row r="338" spans="1:8" ht="18">
      <c r="A338" s="251">
        <v>9</v>
      </c>
      <c r="B338" s="193" t="s">
        <v>5</v>
      </c>
      <c r="C338" s="229" t="s">
        <v>4657</v>
      </c>
      <c r="D338" s="224" t="s">
        <v>4403</v>
      </c>
      <c r="E338" s="226">
        <v>64765.25</v>
      </c>
      <c r="F338" s="226"/>
      <c r="G338" s="226">
        <v>903003.71</v>
      </c>
      <c r="H338" s="192" t="s">
        <v>4404</v>
      </c>
    </row>
    <row r="339" spans="1:8" ht="18">
      <c r="A339" s="251">
        <v>9</v>
      </c>
      <c r="B339" s="193" t="s">
        <v>5</v>
      </c>
      <c r="C339" s="229" t="s">
        <v>4658</v>
      </c>
      <c r="D339" s="224" t="s">
        <v>4403</v>
      </c>
      <c r="E339" s="226">
        <v>60443.64</v>
      </c>
      <c r="F339" s="226"/>
      <c r="G339" s="226">
        <v>950698.25</v>
      </c>
      <c r="H339" s="192" t="s">
        <v>4404</v>
      </c>
    </row>
    <row r="340" spans="1:8" ht="18">
      <c r="A340" s="185">
        <v>9</v>
      </c>
      <c r="B340" s="316" t="s">
        <v>5</v>
      </c>
      <c r="C340" s="356" t="s">
        <v>4659</v>
      </c>
      <c r="D340" s="224" t="s">
        <v>4417</v>
      </c>
      <c r="E340" s="226">
        <v>533.66999999999996</v>
      </c>
      <c r="F340" s="226"/>
      <c r="G340" s="226">
        <v>951136.67</v>
      </c>
      <c r="H340" s="192" t="s">
        <v>4660</v>
      </c>
    </row>
    <row r="341" spans="1:8" ht="18">
      <c r="A341" s="185">
        <v>9</v>
      </c>
      <c r="B341" s="308" t="s">
        <v>6</v>
      </c>
      <c r="C341" s="354" t="s">
        <v>4661</v>
      </c>
      <c r="D341" s="224" t="s">
        <v>4417</v>
      </c>
      <c r="E341" s="226">
        <v>50000</v>
      </c>
      <c r="F341" s="226"/>
      <c r="G341" s="226">
        <v>225308.63</v>
      </c>
      <c r="H341" s="192" t="s">
        <v>4468</v>
      </c>
    </row>
    <row r="342" spans="1:8" ht="18">
      <c r="A342" s="251">
        <v>9</v>
      </c>
      <c r="B342" s="193" t="s">
        <v>6</v>
      </c>
      <c r="C342" s="237" t="s">
        <v>4662</v>
      </c>
      <c r="D342" s="224" t="s">
        <v>4403</v>
      </c>
      <c r="E342" s="226">
        <v>100683</v>
      </c>
      <c r="F342" s="226"/>
      <c r="G342" s="226">
        <v>113281.2</v>
      </c>
      <c r="H342" s="192" t="s">
        <v>4404</v>
      </c>
    </row>
    <row r="343" spans="1:8" ht="18">
      <c r="A343" s="251">
        <v>9</v>
      </c>
      <c r="B343" s="193" t="s">
        <v>6</v>
      </c>
      <c r="C343" s="237" t="s">
        <v>4662</v>
      </c>
      <c r="D343" s="224" t="s">
        <v>4403</v>
      </c>
      <c r="E343" s="226">
        <v>31396.400000000001</v>
      </c>
      <c r="F343" s="226"/>
      <c r="G343" s="226">
        <v>144677.6</v>
      </c>
      <c r="H343" s="192" t="s">
        <v>4404</v>
      </c>
    </row>
    <row r="344" spans="1:8" ht="18">
      <c r="A344" s="185">
        <v>9</v>
      </c>
      <c r="B344" s="330" t="s">
        <v>6</v>
      </c>
      <c r="C344" s="357" t="s">
        <v>4663</v>
      </c>
      <c r="D344" s="224" t="s">
        <v>4465</v>
      </c>
      <c r="E344" s="226">
        <v>15000</v>
      </c>
      <c r="F344" s="226"/>
      <c r="G344" s="226">
        <v>216366.25000000099</v>
      </c>
      <c r="H344" s="192" t="s">
        <v>4429</v>
      </c>
    </row>
    <row r="345" spans="1:8" ht="18">
      <c r="A345" s="251">
        <v>9</v>
      </c>
      <c r="B345" s="193" t="s">
        <v>6</v>
      </c>
      <c r="C345" s="207" t="s">
        <v>4664</v>
      </c>
      <c r="D345" s="224" t="s">
        <v>4403</v>
      </c>
      <c r="E345" s="226">
        <v>19700</v>
      </c>
      <c r="F345" s="226"/>
      <c r="G345" s="226">
        <v>78425.090000000695</v>
      </c>
      <c r="H345" s="192" t="s">
        <v>4404</v>
      </c>
    </row>
    <row r="346" spans="1:8" ht="18">
      <c r="A346" s="185">
        <v>9</v>
      </c>
      <c r="B346" s="287" t="s">
        <v>6</v>
      </c>
      <c r="C346" s="356" t="s">
        <v>4665</v>
      </c>
      <c r="D346" s="224" t="s">
        <v>4417</v>
      </c>
      <c r="E346" s="226">
        <v>3080</v>
      </c>
      <c r="F346" s="226"/>
      <c r="G346" s="226">
        <v>45514.550000000701</v>
      </c>
      <c r="H346" s="192" t="s">
        <v>4460</v>
      </c>
    </row>
    <row r="347" spans="1:8" ht="18">
      <c r="A347" s="185">
        <v>9</v>
      </c>
      <c r="B347" s="212" t="s">
        <v>6</v>
      </c>
      <c r="C347" s="229" t="s">
        <v>4666</v>
      </c>
      <c r="D347" s="224" t="s">
        <v>4417</v>
      </c>
      <c r="E347" s="226">
        <v>7200</v>
      </c>
      <c r="F347" s="226"/>
      <c r="G347" s="226">
        <v>52714.550000000701</v>
      </c>
      <c r="H347" s="192" t="s">
        <v>4667</v>
      </c>
    </row>
    <row r="348" spans="1:8" ht="18">
      <c r="A348" s="185">
        <v>9</v>
      </c>
      <c r="B348" s="212" t="s">
        <v>6</v>
      </c>
      <c r="C348" s="229" t="s">
        <v>4668</v>
      </c>
      <c r="D348" s="224" t="s">
        <v>4417</v>
      </c>
      <c r="E348" s="226">
        <v>4693.5</v>
      </c>
      <c r="F348" s="226"/>
      <c r="G348" s="226">
        <v>57408.050000000701</v>
      </c>
      <c r="H348" s="192" t="s">
        <v>4667</v>
      </c>
    </row>
    <row r="349" spans="1:8" ht="18">
      <c r="A349" s="185">
        <v>9</v>
      </c>
      <c r="B349" s="193" t="s">
        <v>7</v>
      </c>
      <c r="C349" s="229" t="s">
        <v>4669</v>
      </c>
      <c r="D349" s="224" t="s">
        <v>4417</v>
      </c>
      <c r="E349" s="226">
        <v>2000</v>
      </c>
      <c r="F349" s="226"/>
      <c r="G349" s="226">
        <v>327608.390000001</v>
      </c>
      <c r="H349" s="192" t="s">
        <v>4454</v>
      </c>
    </row>
    <row r="350" spans="1:8" ht="18">
      <c r="A350" s="185">
        <v>9</v>
      </c>
      <c r="B350" s="193" t="s">
        <v>7</v>
      </c>
      <c r="C350" s="229" t="s">
        <v>4670</v>
      </c>
      <c r="D350" s="224" t="s">
        <v>4417</v>
      </c>
      <c r="E350" s="226">
        <v>50000</v>
      </c>
      <c r="F350" s="226"/>
      <c r="G350" s="226">
        <v>83141.090000000899</v>
      </c>
      <c r="H350" s="192" t="s">
        <v>4468</v>
      </c>
    </row>
    <row r="351" spans="1:8" ht="18">
      <c r="A351" s="185">
        <v>9</v>
      </c>
      <c r="B351" s="193" t="s">
        <v>7</v>
      </c>
      <c r="C351" s="229" t="s">
        <v>4670</v>
      </c>
      <c r="D351" s="224" t="s">
        <v>4417</v>
      </c>
      <c r="E351" s="226">
        <v>35345</v>
      </c>
      <c r="F351" s="226"/>
      <c r="G351" s="226">
        <v>59951.570000000902</v>
      </c>
      <c r="H351" s="192" t="s">
        <v>4468</v>
      </c>
    </row>
    <row r="352" spans="1:8" ht="18">
      <c r="A352" s="185">
        <v>9</v>
      </c>
      <c r="B352" s="193" t="s">
        <v>8</v>
      </c>
      <c r="C352" s="229" t="s">
        <v>4649</v>
      </c>
      <c r="D352" s="224" t="s">
        <v>4417</v>
      </c>
      <c r="E352" s="226">
        <v>43.92</v>
      </c>
      <c r="F352" s="226"/>
      <c r="G352" s="226">
        <v>319944.760000001</v>
      </c>
      <c r="H352" s="192" t="s">
        <v>4418</v>
      </c>
    </row>
    <row r="353" spans="1:8" ht="18">
      <c r="A353" s="185">
        <v>9</v>
      </c>
      <c r="B353" s="193" t="s">
        <v>8</v>
      </c>
      <c r="C353" s="229" t="s">
        <v>4671</v>
      </c>
      <c r="D353" s="224" t="s">
        <v>4417</v>
      </c>
      <c r="E353" s="226">
        <v>8290</v>
      </c>
      <c r="F353" s="226"/>
      <c r="G353" s="226">
        <v>281933.390000001</v>
      </c>
      <c r="H353" s="192" t="s">
        <v>4460</v>
      </c>
    </row>
    <row r="354" spans="1:8" ht="18">
      <c r="A354" s="185">
        <v>9</v>
      </c>
      <c r="B354" s="212" t="s">
        <v>9</v>
      </c>
      <c r="C354" s="355" t="s">
        <v>4672</v>
      </c>
      <c r="D354" s="224" t="s">
        <v>4417</v>
      </c>
      <c r="E354" s="226">
        <v>2565.3000000000002</v>
      </c>
      <c r="F354" s="226"/>
      <c r="G354" s="226">
        <v>139915.44000000099</v>
      </c>
      <c r="H354" s="192" t="s">
        <v>4460</v>
      </c>
    </row>
    <row r="355" spans="1:8" ht="18">
      <c r="A355" s="185">
        <v>9</v>
      </c>
      <c r="B355" s="212" t="s">
        <v>9</v>
      </c>
      <c r="C355" s="229" t="s">
        <v>4673</v>
      </c>
      <c r="D355" s="224" t="s">
        <v>4417</v>
      </c>
      <c r="E355" s="226">
        <v>18000</v>
      </c>
      <c r="F355" s="226"/>
      <c r="G355" s="226">
        <v>431908.30000000098</v>
      </c>
      <c r="H355" s="192" t="s">
        <v>4460</v>
      </c>
    </row>
    <row r="356" spans="1:8" ht="18">
      <c r="A356" s="185">
        <v>9</v>
      </c>
      <c r="B356" s="212" t="s">
        <v>9</v>
      </c>
      <c r="C356" s="229" t="s">
        <v>4674</v>
      </c>
      <c r="D356" s="224" t="s">
        <v>4417</v>
      </c>
      <c r="E356" s="226">
        <v>10000</v>
      </c>
      <c r="F356" s="226"/>
      <c r="G356" s="226">
        <v>22587.930000000899</v>
      </c>
      <c r="H356" s="192" t="s">
        <v>4468</v>
      </c>
    </row>
    <row r="357" spans="1:8" ht="18">
      <c r="A357" s="185">
        <v>9</v>
      </c>
      <c r="B357" s="212" t="s">
        <v>9</v>
      </c>
      <c r="C357" s="229" t="s">
        <v>4675</v>
      </c>
      <c r="D357" s="224" t="s">
        <v>4417</v>
      </c>
      <c r="E357" s="226">
        <v>120</v>
      </c>
      <c r="F357" s="226"/>
      <c r="G357" s="226">
        <v>453421.200000001</v>
      </c>
      <c r="H357" s="192" t="s">
        <v>4460</v>
      </c>
    </row>
    <row r="358" spans="1:8" ht="18">
      <c r="A358" s="185">
        <v>9</v>
      </c>
      <c r="B358" s="212" t="s">
        <v>9</v>
      </c>
      <c r="C358" s="229" t="s">
        <v>4676</v>
      </c>
      <c r="D358" s="229" t="s">
        <v>4417</v>
      </c>
      <c r="E358" s="226">
        <v>5000</v>
      </c>
      <c r="F358" s="226"/>
      <c r="G358" s="226">
        <v>271966.05000000098</v>
      </c>
      <c r="H358" s="192" t="s">
        <v>4468</v>
      </c>
    </row>
    <row r="359" spans="1:8" ht="18">
      <c r="A359" s="185">
        <v>9</v>
      </c>
      <c r="B359" s="193" t="s">
        <v>10</v>
      </c>
      <c r="C359" s="263" t="s">
        <v>4677</v>
      </c>
      <c r="D359" s="229" t="s">
        <v>4417</v>
      </c>
      <c r="E359" s="226">
        <v>1333</v>
      </c>
      <c r="F359" s="226"/>
      <c r="G359" s="226">
        <v>562618.320000001</v>
      </c>
      <c r="H359" s="192" t="s">
        <v>4678</v>
      </c>
    </row>
    <row r="360" spans="1:8" ht="23" customHeight="1">
      <c r="A360" s="185">
        <v>9</v>
      </c>
      <c r="B360" s="212" t="s">
        <v>10</v>
      </c>
      <c r="C360" s="263" t="s">
        <v>4679</v>
      </c>
      <c r="D360" s="229" t="s">
        <v>4417</v>
      </c>
      <c r="E360" s="226">
        <v>373.36</v>
      </c>
      <c r="F360" s="226"/>
      <c r="G360" s="226">
        <v>265348.62000000098</v>
      </c>
      <c r="H360" s="192" t="s">
        <v>4468</v>
      </c>
    </row>
    <row r="361" spans="1:8" ht="18">
      <c r="A361" s="185">
        <v>9</v>
      </c>
      <c r="B361" s="212" t="s">
        <v>10</v>
      </c>
      <c r="C361" s="229" t="s">
        <v>4680</v>
      </c>
      <c r="D361" s="229" t="s">
        <v>4417</v>
      </c>
      <c r="E361" s="226">
        <v>104.9</v>
      </c>
      <c r="F361" s="226"/>
      <c r="G361" s="226">
        <v>114232.930000001</v>
      </c>
      <c r="H361" s="192" t="s">
        <v>4681</v>
      </c>
    </row>
    <row r="362" spans="1:8" ht="18">
      <c r="A362" s="185">
        <v>9</v>
      </c>
      <c r="B362" s="212" t="s">
        <v>10</v>
      </c>
      <c r="C362" s="229" t="s">
        <v>4682</v>
      </c>
      <c r="D362" s="229" t="s">
        <v>4417</v>
      </c>
      <c r="E362" s="226">
        <v>20</v>
      </c>
      <c r="F362" s="226"/>
      <c r="G362" s="226">
        <v>114252.930000001</v>
      </c>
      <c r="H362" s="192" t="s">
        <v>1081</v>
      </c>
    </row>
    <row r="363" spans="1:8" ht="18">
      <c r="A363" s="185">
        <v>9</v>
      </c>
      <c r="B363" s="193" t="s">
        <v>11</v>
      </c>
      <c r="C363" s="229" t="s">
        <v>4683</v>
      </c>
      <c r="D363" s="224" t="s">
        <v>4417</v>
      </c>
      <c r="E363" s="226">
        <v>11325</v>
      </c>
      <c r="F363" s="226"/>
      <c r="G363" s="226">
        <v>53726.310000000703</v>
      </c>
      <c r="H363" s="192" t="s">
        <v>4667</v>
      </c>
    </row>
    <row r="364" spans="1:8" ht="18">
      <c r="A364" s="185">
        <v>9</v>
      </c>
      <c r="B364" s="193" t="s">
        <v>11</v>
      </c>
      <c r="C364" s="229" t="s">
        <v>4649</v>
      </c>
      <c r="D364" s="224" t="s">
        <v>4417</v>
      </c>
      <c r="E364" s="226">
        <v>31.56</v>
      </c>
      <c r="F364" s="226"/>
      <c r="G364" s="226">
        <v>40619.440000000803</v>
      </c>
      <c r="H364" s="192" t="s">
        <v>4418</v>
      </c>
    </row>
    <row r="365" spans="1:8" ht="18">
      <c r="A365" s="185">
        <v>9</v>
      </c>
      <c r="B365" s="193" t="s">
        <v>11</v>
      </c>
      <c r="C365" s="237" t="s">
        <v>4684</v>
      </c>
      <c r="D365" s="224" t="s">
        <v>4417</v>
      </c>
      <c r="E365" s="226">
        <v>300</v>
      </c>
      <c r="F365" s="226"/>
      <c r="G365" s="226">
        <v>62743.830000000999</v>
      </c>
      <c r="H365" s="192" t="s">
        <v>4660</v>
      </c>
    </row>
    <row r="366" spans="1:8" ht="18">
      <c r="A366" s="185">
        <v>9</v>
      </c>
      <c r="B366" s="318" t="s">
        <v>11</v>
      </c>
      <c r="C366" s="358" t="s">
        <v>4685</v>
      </c>
      <c r="D366" s="224" t="s">
        <v>4417</v>
      </c>
      <c r="E366" s="226">
        <v>100</v>
      </c>
      <c r="F366" s="226"/>
      <c r="G366" s="226">
        <v>62843.830000000999</v>
      </c>
      <c r="H366" s="192" t="s">
        <v>4660</v>
      </c>
    </row>
    <row r="367" spans="1:8" ht="18">
      <c r="A367" s="251">
        <v>9</v>
      </c>
      <c r="B367" s="193" t="s">
        <v>11</v>
      </c>
      <c r="C367" s="237" t="s">
        <v>4686</v>
      </c>
      <c r="D367" s="224" t="s">
        <v>4403</v>
      </c>
      <c r="E367" s="226">
        <v>5750</v>
      </c>
      <c r="F367" s="226"/>
      <c r="G367" s="226">
        <v>68593.830000001006</v>
      </c>
      <c r="H367" s="192" t="s">
        <v>4404</v>
      </c>
    </row>
    <row r="368" spans="1:8" ht="18">
      <c r="A368" s="185">
        <v>9</v>
      </c>
      <c r="B368" s="316" t="s">
        <v>12</v>
      </c>
      <c r="C368" s="356" t="s">
        <v>4687</v>
      </c>
      <c r="D368" s="245" t="s">
        <v>4417</v>
      </c>
      <c r="E368" s="226">
        <v>400</v>
      </c>
      <c r="F368" s="226"/>
      <c r="G368" s="226">
        <v>58921.4200000009</v>
      </c>
      <c r="H368" s="192" t="s">
        <v>4660</v>
      </c>
    </row>
    <row r="369" spans="1:8" ht="18">
      <c r="A369" s="185">
        <v>9</v>
      </c>
      <c r="B369" s="193" t="s">
        <v>12</v>
      </c>
      <c r="C369" s="229" t="s">
        <v>4688</v>
      </c>
      <c r="D369" s="224" t="s">
        <v>4417</v>
      </c>
      <c r="E369" s="226">
        <v>1606.85</v>
      </c>
      <c r="F369" s="226"/>
      <c r="G369" s="226">
        <v>60810.860000000997</v>
      </c>
      <c r="H369" s="192" t="s">
        <v>4468</v>
      </c>
    </row>
    <row r="370" spans="1:8" ht="18">
      <c r="A370" s="185">
        <v>9</v>
      </c>
      <c r="B370" s="193" t="s">
        <v>12</v>
      </c>
      <c r="C370" s="229" t="s">
        <v>4689</v>
      </c>
      <c r="D370" s="224" t="s">
        <v>4417</v>
      </c>
      <c r="E370" s="226">
        <v>2000</v>
      </c>
      <c r="F370" s="226"/>
      <c r="G370" s="226">
        <v>79827.960000000996</v>
      </c>
      <c r="H370" s="192" t="s">
        <v>4660</v>
      </c>
    </row>
    <row r="371" spans="1:8" ht="18">
      <c r="A371" s="185">
        <v>9</v>
      </c>
      <c r="B371" s="193" t="s">
        <v>12</v>
      </c>
      <c r="C371" s="229" t="s">
        <v>4688</v>
      </c>
      <c r="D371" s="224" t="s">
        <v>4417</v>
      </c>
      <c r="E371" s="226">
        <v>941</v>
      </c>
      <c r="F371" s="226"/>
      <c r="G371" s="226">
        <v>313566.03000000102</v>
      </c>
      <c r="H371" s="192" t="s">
        <v>4468</v>
      </c>
    </row>
    <row r="372" spans="1:8" ht="18">
      <c r="A372" s="185">
        <v>9</v>
      </c>
      <c r="B372" s="193" t="s">
        <v>12</v>
      </c>
      <c r="C372" s="229" t="s">
        <v>4690</v>
      </c>
      <c r="D372" s="224" t="s">
        <v>4417</v>
      </c>
      <c r="E372" s="226">
        <v>1200</v>
      </c>
      <c r="F372" s="226"/>
      <c r="G372" s="226">
        <v>492817.03000000102</v>
      </c>
      <c r="H372" s="192" t="s">
        <v>4460</v>
      </c>
    </row>
    <row r="373" spans="1:8" ht="18">
      <c r="A373" s="185">
        <v>9</v>
      </c>
      <c r="B373" s="193" t="s">
        <v>13</v>
      </c>
      <c r="C373" s="263" t="s">
        <v>4691</v>
      </c>
      <c r="D373" s="224" t="s">
        <v>4417</v>
      </c>
      <c r="E373" s="226">
        <v>290</v>
      </c>
      <c r="F373" s="226"/>
      <c r="G373" s="226">
        <v>248214.68000000101</v>
      </c>
      <c r="H373" s="192" t="s">
        <v>4513</v>
      </c>
    </row>
    <row r="374" spans="1:8" ht="18">
      <c r="A374" s="185">
        <v>9</v>
      </c>
      <c r="B374" s="193" t="s">
        <v>13</v>
      </c>
      <c r="C374" s="229" t="s">
        <v>4692</v>
      </c>
      <c r="D374" s="224" t="s">
        <v>4417</v>
      </c>
      <c r="E374" s="226">
        <v>2000</v>
      </c>
      <c r="F374" s="226"/>
      <c r="G374" s="226">
        <v>250214.68000000101</v>
      </c>
      <c r="H374" s="192" t="s">
        <v>4468</v>
      </c>
    </row>
    <row r="375" spans="1:8" ht="18">
      <c r="A375" s="185">
        <v>9</v>
      </c>
      <c r="B375" s="193" t="s">
        <v>13</v>
      </c>
      <c r="C375" s="229" t="s">
        <v>4693</v>
      </c>
      <c r="D375" s="224" t="s">
        <v>4417</v>
      </c>
      <c r="E375" s="226">
        <v>360</v>
      </c>
      <c r="F375" s="226"/>
      <c r="G375" s="226">
        <v>200284.68000000101</v>
      </c>
      <c r="H375" s="192" t="s">
        <v>4694</v>
      </c>
    </row>
    <row r="376" spans="1:8" ht="18">
      <c r="A376" s="185">
        <v>9</v>
      </c>
      <c r="B376" s="193" t="s">
        <v>13</v>
      </c>
      <c r="C376" s="229" t="s">
        <v>4695</v>
      </c>
      <c r="D376" s="224" t="s">
        <v>4417</v>
      </c>
      <c r="E376" s="226">
        <v>60</v>
      </c>
      <c r="F376" s="226"/>
      <c r="G376" s="226">
        <v>511452.43000000098</v>
      </c>
      <c r="H376" s="192" t="s">
        <v>4696</v>
      </c>
    </row>
    <row r="377" spans="1:8" ht="18">
      <c r="A377" s="185">
        <v>9</v>
      </c>
      <c r="B377" s="318" t="s">
        <v>13</v>
      </c>
      <c r="C377" s="230" t="s">
        <v>4697</v>
      </c>
      <c r="D377" s="224" t="s">
        <v>4417</v>
      </c>
      <c r="E377" s="226">
        <v>3400</v>
      </c>
      <c r="F377" s="226"/>
      <c r="G377" s="226">
        <v>427823.28000000102</v>
      </c>
      <c r="H377" s="192" t="s">
        <v>4698</v>
      </c>
    </row>
    <row r="378" spans="1:8" ht="18">
      <c r="A378" s="251">
        <v>10</v>
      </c>
      <c r="B378" s="193" t="s">
        <v>3</v>
      </c>
      <c r="C378" s="202" t="s">
        <v>4699</v>
      </c>
      <c r="D378" s="203" t="s">
        <v>4403</v>
      </c>
      <c r="E378" s="206">
        <v>92</v>
      </c>
      <c r="F378" s="204"/>
      <c r="G378" s="204">
        <v>6073.3499999998003</v>
      </c>
      <c r="H378" s="192" t="s">
        <v>4404</v>
      </c>
    </row>
    <row r="379" spans="1:8" ht="34" customHeight="1">
      <c r="A379" s="185">
        <v>10</v>
      </c>
      <c r="B379" s="313" t="s">
        <v>5</v>
      </c>
      <c r="C379" s="353" t="s">
        <v>4631</v>
      </c>
      <c r="D379" s="203" t="s">
        <v>4417</v>
      </c>
      <c r="E379" s="204">
        <v>81.25</v>
      </c>
      <c r="F379" s="204"/>
      <c r="G379" s="204">
        <v>1017739.63</v>
      </c>
      <c r="H379" s="192" t="s">
        <v>4418</v>
      </c>
    </row>
    <row r="380" spans="1:8" ht="34" customHeight="1">
      <c r="A380" s="251">
        <v>10</v>
      </c>
      <c r="B380" s="212" t="s">
        <v>8</v>
      </c>
      <c r="C380" s="210" t="s">
        <v>4700</v>
      </c>
      <c r="D380" s="203" t="s">
        <v>4403</v>
      </c>
      <c r="E380" s="204">
        <v>7000</v>
      </c>
      <c r="F380" s="204"/>
      <c r="G380" s="204">
        <v>7600.9899999999498</v>
      </c>
      <c r="H380" s="192" t="s">
        <v>4404</v>
      </c>
    </row>
    <row r="381" spans="1:8" ht="34" customHeight="1">
      <c r="A381" s="185">
        <v>10</v>
      </c>
      <c r="B381" s="316" t="s">
        <v>8</v>
      </c>
      <c r="C381" s="329" t="s">
        <v>4631</v>
      </c>
      <c r="D381" s="203" t="s">
        <v>4417</v>
      </c>
      <c r="E381" s="204">
        <v>68.430000000000007</v>
      </c>
      <c r="F381" s="204"/>
      <c r="G381" s="204">
        <v>14671.0899999999</v>
      </c>
      <c r="H381" s="192" t="s">
        <v>4418</v>
      </c>
    </row>
    <row r="382" spans="1:8" ht="34" customHeight="1">
      <c r="A382" s="185">
        <v>10</v>
      </c>
      <c r="B382" s="193" t="s">
        <v>11</v>
      </c>
      <c r="C382" s="210" t="s">
        <v>4701</v>
      </c>
      <c r="D382" s="203" t="s">
        <v>4417</v>
      </c>
      <c r="E382" s="204">
        <v>1643.84</v>
      </c>
      <c r="F382" s="204"/>
      <c r="G382" s="204">
        <v>1973.5899999999001</v>
      </c>
      <c r="H382" s="192" t="s">
        <v>4702</v>
      </c>
    </row>
    <row r="383" spans="1:8" ht="34" customHeight="1">
      <c r="A383" s="185">
        <v>10</v>
      </c>
      <c r="B383" s="193" t="s">
        <v>11</v>
      </c>
      <c r="C383" s="210" t="s">
        <v>4631</v>
      </c>
      <c r="D383" s="203" t="s">
        <v>4417</v>
      </c>
      <c r="E383" s="204">
        <v>1.1100000000000001</v>
      </c>
      <c r="F383" s="204"/>
      <c r="G383" s="204">
        <v>3966.3699999998998</v>
      </c>
      <c r="H383" s="192" t="s">
        <v>4418</v>
      </c>
    </row>
    <row r="384" spans="1:8" ht="18">
      <c r="A384" s="185">
        <v>11</v>
      </c>
      <c r="B384" s="212" t="s">
        <v>3</v>
      </c>
      <c r="C384" s="202" t="s">
        <v>4416</v>
      </c>
      <c r="D384" s="203" t="s">
        <v>4417</v>
      </c>
      <c r="E384" s="206">
        <v>15.27</v>
      </c>
      <c r="F384" s="204"/>
      <c r="G384" s="204">
        <v>88515.27</v>
      </c>
      <c r="H384" s="192" t="s">
        <v>4418</v>
      </c>
    </row>
    <row r="385" spans="1:8" ht="18">
      <c r="A385" s="185">
        <v>11</v>
      </c>
      <c r="B385" s="212" t="s">
        <v>3</v>
      </c>
      <c r="C385" s="202" t="s">
        <v>4416</v>
      </c>
      <c r="D385" s="203" t="s">
        <v>4417</v>
      </c>
      <c r="E385" s="206">
        <v>52.03</v>
      </c>
      <c r="F385" s="204"/>
      <c r="G385" s="204">
        <v>88567.3</v>
      </c>
      <c r="H385" s="192" t="s">
        <v>4418</v>
      </c>
    </row>
    <row r="386" spans="1:8" ht="18">
      <c r="A386" s="185">
        <v>11</v>
      </c>
      <c r="B386" s="212" t="s">
        <v>3</v>
      </c>
      <c r="C386" s="202" t="s">
        <v>4416</v>
      </c>
      <c r="D386" s="203" t="s">
        <v>4417</v>
      </c>
      <c r="E386" s="204">
        <v>45.78</v>
      </c>
      <c r="F386" s="204"/>
      <c r="G386" s="204">
        <v>88613.08</v>
      </c>
      <c r="H386" s="192" t="s">
        <v>4418</v>
      </c>
    </row>
    <row r="387" spans="1:8" ht="18">
      <c r="A387" s="185">
        <v>11</v>
      </c>
      <c r="B387" s="193" t="s">
        <v>5</v>
      </c>
      <c r="C387" s="202" t="s">
        <v>4703</v>
      </c>
      <c r="D387" s="203" t="s">
        <v>4417</v>
      </c>
      <c r="E387" s="204">
        <v>32.049999999999997</v>
      </c>
      <c r="F387" s="204"/>
      <c r="G387" s="204">
        <v>225195.13</v>
      </c>
      <c r="H387" s="192" t="s">
        <v>4418</v>
      </c>
    </row>
    <row r="388" spans="1:8" ht="18">
      <c r="A388" s="185">
        <v>11</v>
      </c>
      <c r="B388" s="193" t="s">
        <v>11</v>
      </c>
      <c r="C388" s="202" t="s">
        <v>4416</v>
      </c>
      <c r="D388" s="203" t="s">
        <v>4417</v>
      </c>
      <c r="E388" s="204">
        <v>161.19</v>
      </c>
      <c r="F388" s="204"/>
      <c r="G388" s="204">
        <v>316856.32000000001</v>
      </c>
      <c r="H388" s="192" t="s">
        <v>4418</v>
      </c>
    </row>
    <row r="389" spans="1:8" ht="18">
      <c r="A389" s="185">
        <v>11</v>
      </c>
      <c r="B389" s="193" t="s">
        <v>13</v>
      </c>
      <c r="C389" s="202" t="s">
        <v>4416</v>
      </c>
      <c r="D389" s="203" t="s">
        <v>4417</v>
      </c>
      <c r="E389" s="204">
        <v>35.82</v>
      </c>
      <c r="F389" s="204"/>
      <c r="G389" s="204">
        <v>316892.14</v>
      </c>
      <c r="H389" s="192" t="s">
        <v>4418</v>
      </c>
    </row>
    <row r="390" spans="1:8" ht="18">
      <c r="A390" s="185">
        <v>15</v>
      </c>
      <c r="B390" s="212" t="s">
        <v>3</v>
      </c>
      <c r="C390" s="202" t="s">
        <v>4704</v>
      </c>
      <c r="D390" s="203" t="s">
        <v>4417</v>
      </c>
      <c r="E390" s="206">
        <v>57.91</v>
      </c>
      <c r="F390" s="204"/>
      <c r="G390" s="204">
        <v>140797.91</v>
      </c>
      <c r="H390" s="192" t="s">
        <v>4418</v>
      </c>
    </row>
    <row r="391" spans="1:8" ht="18">
      <c r="A391" s="185">
        <v>15</v>
      </c>
      <c r="B391" s="193" t="s">
        <v>5</v>
      </c>
      <c r="C391" s="202" t="s">
        <v>4705</v>
      </c>
      <c r="D391" s="203" t="s">
        <v>4417</v>
      </c>
      <c r="E391" s="204">
        <v>50.92</v>
      </c>
      <c r="F391" s="204"/>
      <c r="G391" s="204">
        <v>140848.82999999999</v>
      </c>
      <c r="H391" s="192" t="s">
        <v>4418</v>
      </c>
    </row>
    <row r="392" spans="1:8" ht="18">
      <c r="A392" s="185">
        <v>15</v>
      </c>
      <c r="B392" s="193" t="s">
        <v>7</v>
      </c>
      <c r="C392" s="202" t="s">
        <v>4706</v>
      </c>
      <c r="D392" s="203" t="s">
        <v>4417</v>
      </c>
      <c r="E392" s="206">
        <v>42.26</v>
      </c>
      <c r="F392" s="204"/>
      <c r="G392" s="204">
        <v>50891.09</v>
      </c>
      <c r="H392" s="192" t="s">
        <v>4418</v>
      </c>
    </row>
    <row r="393" spans="1:8" ht="18">
      <c r="A393" s="185">
        <v>15</v>
      </c>
      <c r="B393" s="318" t="s">
        <v>8</v>
      </c>
      <c r="C393" s="326" t="s">
        <v>4707</v>
      </c>
      <c r="D393" s="203" t="s">
        <v>4417</v>
      </c>
      <c r="E393" s="204">
        <v>13.89</v>
      </c>
      <c r="F393" s="204"/>
      <c r="G393" s="204">
        <v>13.9800000000183</v>
      </c>
      <c r="H393" s="192" t="s">
        <v>4418</v>
      </c>
    </row>
    <row r="394" spans="1:8" ht="18">
      <c r="A394" s="251">
        <v>15</v>
      </c>
      <c r="B394" s="193" t="s">
        <v>10</v>
      </c>
      <c r="C394" s="202" t="s">
        <v>4708</v>
      </c>
      <c r="D394" s="203" t="s">
        <v>4403</v>
      </c>
      <c r="E394" s="204">
        <v>150000</v>
      </c>
      <c r="F394" s="204"/>
      <c r="G394" s="204">
        <v>150013.98000000001</v>
      </c>
      <c r="H394" s="192" t="s">
        <v>4404</v>
      </c>
    </row>
    <row r="395" spans="1:8" ht="18">
      <c r="A395" s="185">
        <v>15</v>
      </c>
      <c r="B395" s="313" t="s">
        <v>11</v>
      </c>
      <c r="C395" s="353" t="s">
        <v>4707</v>
      </c>
      <c r="D395" s="203" t="s">
        <v>4417</v>
      </c>
      <c r="E395" s="204">
        <v>3.26</v>
      </c>
      <c r="F395" s="204"/>
      <c r="G395" s="204">
        <v>17.2400000000105</v>
      </c>
      <c r="H395" s="192" t="s">
        <v>4418</v>
      </c>
    </row>
    <row r="396" spans="1:8" ht="18">
      <c r="A396" s="251">
        <v>15</v>
      </c>
      <c r="B396" s="193" t="s">
        <v>13</v>
      </c>
      <c r="C396" s="202" t="s">
        <v>4708</v>
      </c>
      <c r="D396" s="203" t="s">
        <v>4403</v>
      </c>
      <c r="E396" s="204">
        <v>50000</v>
      </c>
      <c r="F396" s="204"/>
      <c r="G396" s="204">
        <v>50017.24</v>
      </c>
      <c r="H396" s="192" t="s">
        <v>4404</v>
      </c>
    </row>
    <row r="397" spans="1:8" ht="36">
      <c r="A397" s="251">
        <v>16</v>
      </c>
      <c r="B397" s="193" t="s">
        <v>3</v>
      </c>
      <c r="C397" s="202" t="s">
        <v>4709</v>
      </c>
      <c r="D397" s="203" t="s">
        <v>4403</v>
      </c>
      <c r="E397" s="206">
        <v>57000</v>
      </c>
      <c r="F397" s="204"/>
      <c r="G397" s="204">
        <v>1022113.11</v>
      </c>
      <c r="H397" s="192" t="s">
        <v>4404</v>
      </c>
    </row>
    <row r="398" spans="1:8" ht="36">
      <c r="A398" s="251">
        <v>16</v>
      </c>
      <c r="B398" s="193" t="s">
        <v>3</v>
      </c>
      <c r="C398" s="202" t="s">
        <v>4710</v>
      </c>
      <c r="D398" s="203" t="s">
        <v>4403</v>
      </c>
      <c r="E398" s="204">
        <v>30000</v>
      </c>
      <c r="F398" s="204"/>
      <c r="G398" s="204">
        <v>1029437.3</v>
      </c>
      <c r="H398" s="192" t="s">
        <v>4404</v>
      </c>
    </row>
    <row r="399" spans="1:8" ht="18">
      <c r="A399" s="251">
        <v>16</v>
      </c>
      <c r="B399" s="193" t="s">
        <v>3</v>
      </c>
      <c r="C399" s="202" t="s">
        <v>4711</v>
      </c>
      <c r="D399" s="203" t="s">
        <v>4403</v>
      </c>
      <c r="E399" s="206">
        <v>528000</v>
      </c>
      <c r="F399" s="204"/>
      <c r="G399" s="204">
        <v>1486348.3</v>
      </c>
      <c r="H399" s="192" t="s">
        <v>4404</v>
      </c>
    </row>
    <row r="400" spans="1:8" ht="36">
      <c r="A400" s="251">
        <v>16</v>
      </c>
      <c r="B400" s="193" t="s">
        <v>3</v>
      </c>
      <c r="C400" s="202" t="s">
        <v>4712</v>
      </c>
      <c r="D400" s="203" t="s">
        <v>4403</v>
      </c>
      <c r="E400" s="204">
        <v>20000</v>
      </c>
      <c r="F400" s="204"/>
      <c r="G400" s="204">
        <v>1045148.3</v>
      </c>
      <c r="H400" s="192" t="s">
        <v>4404</v>
      </c>
    </row>
    <row r="401" spans="1:8" ht="36">
      <c r="A401" s="251">
        <v>16</v>
      </c>
      <c r="B401" s="193" t="s">
        <v>3</v>
      </c>
      <c r="C401" s="202" t="s">
        <v>4713</v>
      </c>
      <c r="D401" s="203" t="s">
        <v>4403</v>
      </c>
      <c r="E401" s="204">
        <v>10000</v>
      </c>
      <c r="F401" s="204"/>
      <c r="G401" s="204">
        <v>1055148.3</v>
      </c>
      <c r="H401" s="192" t="s">
        <v>4404</v>
      </c>
    </row>
    <row r="402" spans="1:8" ht="36">
      <c r="A402" s="251">
        <v>16</v>
      </c>
      <c r="B402" s="193" t="s">
        <v>3</v>
      </c>
      <c r="C402" s="202" t="s">
        <v>4714</v>
      </c>
      <c r="D402" s="203" t="s">
        <v>4403</v>
      </c>
      <c r="E402" s="204">
        <v>30000</v>
      </c>
      <c r="F402" s="204"/>
      <c r="G402" s="204">
        <v>273046.76</v>
      </c>
      <c r="H402" s="192" t="s">
        <v>4404</v>
      </c>
    </row>
    <row r="403" spans="1:8" ht="36">
      <c r="A403" s="251">
        <v>16</v>
      </c>
      <c r="B403" s="193" t="s">
        <v>3</v>
      </c>
      <c r="C403" s="202" t="s">
        <v>4715</v>
      </c>
      <c r="D403" s="203" t="s">
        <v>4403</v>
      </c>
      <c r="E403" s="204">
        <v>70000</v>
      </c>
      <c r="F403" s="204"/>
      <c r="G403" s="204">
        <v>343046.76</v>
      </c>
      <c r="H403" s="192" t="s">
        <v>4404</v>
      </c>
    </row>
    <row r="404" spans="1:8" ht="36">
      <c r="A404" s="251">
        <v>16</v>
      </c>
      <c r="B404" s="193" t="s">
        <v>3</v>
      </c>
      <c r="C404" s="202" t="s">
        <v>4716</v>
      </c>
      <c r="D404" s="203" t="s">
        <v>4403</v>
      </c>
      <c r="E404" s="204">
        <v>70000</v>
      </c>
      <c r="F404" s="204"/>
      <c r="G404" s="204">
        <v>413046.76</v>
      </c>
      <c r="H404" s="192" t="s">
        <v>4404</v>
      </c>
    </row>
    <row r="405" spans="1:8" ht="18">
      <c r="A405" s="251">
        <v>16</v>
      </c>
      <c r="B405" s="193" t="s">
        <v>3</v>
      </c>
      <c r="C405" s="202" t="s">
        <v>4717</v>
      </c>
      <c r="D405" s="203" t="s">
        <v>4403</v>
      </c>
      <c r="E405" s="204">
        <v>32473.41</v>
      </c>
      <c r="F405" s="204"/>
      <c r="G405" s="204">
        <v>205195.37</v>
      </c>
      <c r="H405" s="192" t="s">
        <v>4404</v>
      </c>
    </row>
    <row r="406" spans="1:8" ht="18">
      <c r="A406" s="251">
        <v>16</v>
      </c>
      <c r="B406" s="193" t="s">
        <v>3</v>
      </c>
      <c r="C406" s="202" t="s">
        <v>4718</v>
      </c>
      <c r="D406" s="203" t="s">
        <v>4403</v>
      </c>
      <c r="E406" s="204">
        <v>10000</v>
      </c>
      <c r="F406" s="204"/>
      <c r="G406" s="204">
        <v>215195.37</v>
      </c>
      <c r="H406" s="192" t="s">
        <v>4404</v>
      </c>
    </row>
    <row r="407" spans="1:8" ht="18">
      <c r="A407" s="251">
        <v>16</v>
      </c>
      <c r="B407" s="193" t="s">
        <v>3</v>
      </c>
      <c r="C407" s="202" t="s">
        <v>4719</v>
      </c>
      <c r="D407" s="203" t="s">
        <v>4403</v>
      </c>
      <c r="E407" s="204">
        <v>98735.35</v>
      </c>
      <c r="F407" s="204"/>
      <c r="G407" s="204">
        <v>313930.71999999997</v>
      </c>
      <c r="H407" s="192" t="s">
        <v>4404</v>
      </c>
    </row>
    <row r="408" spans="1:8" ht="18">
      <c r="A408" s="251">
        <v>16</v>
      </c>
      <c r="B408" s="193" t="s">
        <v>3</v>
      </c>
      <c r="C408" s="202" t="s">
        <v>4720</v>
      </c>
      <c r="D408" s="203" t="s">
        <v>4403</v>
      </c>
      <c r="E408" s="204">
        <v>60000</v>
      </c>
      <c r="F408" s="204"/>
      <c r="G408" s="204">
        <v>373930.72</v>
      </c>
      <c r="H408" s="192" t="s">
        <v>4404</v>
      </c>
    </row>
    <row r="409" spans="1:8" ht="18">
      <c r="A409" s="251">
        <v>16</v>
      </c>
      <c r="B409" s="193" t="s">
        <v>3</v>
      </c>
      <c r="C409" s="202" t="s">
        <v>4721</v>
      </c>
      <c r="D409" s="203" t="s">
        <v>4403</v>
      </c>
      <c r="E409" s="204">
        <v>18797.400000000001</v>
      </c>
      <c r="F409" s="204"/>
      <c r="G409" s="204">
        <v>392728.12</v>
      </c>
      <c r="H409" s="192" t="s">
        <v>4404</v>
      </c>
    </row>
    <row r="410" spans="1:8" ht="18">
      <c r="A410" s="251">
        <v>16</v>
      </c>
      <c r="B410" s="193" t="s">
        <v>3</v>
      </c>
      <c r="C410" s="202" t="s">
        <v>4722</v>
      </c>
      <c r="D410" s="203" t="s">
        <v>4403</v>
      </c>
      <c r="E410" s="204">
        <v>2511392.04</v>
      </c>
      <c r="F410" s="204"/>
      <c r="G410" s="204">
        <v>2904120.16</v>
      </c>
      <c r="H410" s="192" t="s">
        <v>4404</v>
      </c>
    </row>
    <row r="411" spans="1:8" ht="18">
      <c r="A411" s="251">
        <v>16</v>
      </c>
      <c r="B411" s="193" t="s">
        <v>3</v>
      </c>
      <c r="C411" s="202" t="s">
        <v>4723</v>
      </c>
      <c r="D411" s="203" t="s">
        <v>4403</v>
      </c>
      <c r="E411" s="204">
        <v>37448</v>
      </c>
      <c r="F411" s="204"/>
      <c r="G411" s="204">
        <v>1432658.16</v>
      </c>
      <c r="H411" s="192" t="s">
        <v>4404</v>
      </c>
    </row>
    <row r="412" spans="1:8" ht="18">
      <c r="A412" s="251">
        <v>16</v>
      </c>
      <c r="B412" s="193" t="s">
        <v>3</v>
      </c>
      <c r="C412" s="202" t="s">
        <v>4724</v>
      </c>
      <c r="D412" s="203" t="s">
        <v>4403</v>
      </c>
      <c r="E412" s="204">
        <v>77035.7</v>
      </c>
      <c r="F412" s="204"/>
      <c r="G412" s="204">
        <v>1509693.86</v>
      </c>
      <c r="H412" s="192" t="s">
        <v>4404</v>
      </c>
    </row>
    <row r="413" spans="1:8" ht="34">
      <c r="A413" s="251">
        <v>16</v>
      </c>
      <c r="B413" s="193" t="s">
        <v>4</v>
      </c>
      <c r="C413" s="359" t="s">
        <v>4725</v>
      </c>
      <c r="D413" s="203" t="s">
        <v>4403</v>
      </c>
      <c r="E413" s="204">
        <v>50000</v>
      </c>
      <c r="F413" s="204"/>
      <c r="G413" s="204">
        <v>1500165.82</v>
      </c>
      <c r="H413" s="192" t="s">
        <v>4404</v>
      </c>
    </row>
    <row r="414" spans="1:8" ht="18">
      <c r="A414" s="251">
        <v>16</v>
      </c>
      <c r="B414" s="193" t="s">
        <v>4</v>
      </c>
      <c r="C414" s="360" t="s">
        <v>4726</v>
      </c>
      <c r="D414" s="203" t="s">
        <v>4403</v>
      </c>
      <c r="E414" s="204">
        <v>29800</v>
      </c>
      <c r="F414" s="204"/>
      <c r="G414" s="204">
        <v>1529965.82</v>
      </c>
      <c r="H414" s="192" t="s">
        <v>4404</v>
      </c>
    </row>
    <row r="415" spans="1:8" ht="36">
      <c r="A415" s="251">
        <v>16</v>
      </c>
      <c r="B415" s="193" t="s">
        <v>4</v>
      </c>
      <c r="C415" s="202" t="s">
        <v>4727</v>
      </c>
      <c r="D415" s="203" t="s">
        <v>4403</v>
      </c>
      <c r="E415" s="204">
        <v>20000</v>
      </c>
      <c r="F415" s="204"/>
      <c r="G415" s="204">
        <v>1527073</v>
      </c>
      <c r="H415" s="192" t="s">
        <v>4404</v>
      </c>
    </row>
    <row r="416" spans="1:8" ht="18">
      <c r="A416" s="251">
        <v>16</v>
      </c>
      <c r="B416" s="193" t="s">
        <v>4</v>
      </c>
      <c r="C416" s="202" t="s">
        <v>4728</v>
      </c>
      <c r="D416" s="203" t="s">
        <v>4403</v>
      </c>
      <c r="E416" s="204">
        <v>610858</v>
      </c>
      <c r="F416" s="204"/>
      <c r="G416" s="204">
        <v>729183.28</v>
      </c>
      <c r="H416" s="192" t="s">
        <v>4404</v>
      </c>
    </row>
    <row r="417" spans="1:8" ht="18">
      <c r="A417" s="251">
        <v>16</v>
      </c>
      <c r="B417" s="193" t="s">
        <v>4</v>
      </c>
      <c r="C417" s="202" t="s">
        <v>4729</v>
      </c>
      <c r="D417" s="203" t="s">
        <v>4403</v>
      </c>
      <c r="E417" s="204">
        <v>229478.37</v>
      </c>
      <c r="F417" s="204"/>
      <c r="G417" s="204">
        <v>958661.65</v>
      </c>
      <c r="H417" s="192" t="s">
        <v>4404</v>
      </c>
    </row>
    <row r="418" spans="1:8" ht="18">
      <c r="A418" s="251">
        <v>16</v>
      </c>
      <c r="B418" s="193" t="s">
        <v>4</v>
      </c>
      <c r="C418" s="202" t="s">
        <v>4730</v>
      </c>
      <c r="D418" s="203" t="s">
        <v>4403</v>
      </c>
      <c r="E418" s="204">
        <v>38682</v>
      </c>
      <c r="F418" s="204"/>
      <c r="G418" s="204">
        <v>900245.77</v>
      </c>
      <c r="H418" s="192" t="s">
        <v>4404</v>
      </c>
    </row>
    <row r="419" spans="1:8" ht="18">
      <c r="A419" s="251">
        <v>16</v>
      </c>
      <c r="B419" s="193" t="s">
        <v>4</v>
      </c>
      <c r="C419" s="202" t="s">
        <v>4731</v>
      </c>
      <c r="D419" s="203" t="s">
        <v>4403</v>
      </c>
      <c r="E419" s="204">
        <v>550000</v>
      </c>
      <c r="F419" s="204"/>
      <c r="G419" s="204">
        <v>1450245.77</v>
      </c>
      <c r="H419" s="192" t="s">
        <v>4404</v>
      </c>
    </row>
    <row r="420" spans="1:8" ht="18">
      <c r="A420" s="251">
        <v>16</v>
      </c>
      <c r="B420" s="193" t="s">
        <v>4</v>
      </c>
      <c r="C420" s="202" t="s">
        <v>4732</v>
      </c>
      <c r="D420" s="203" t="s">
        <v>4403</v>
      </c>
      <c r="E420" s="204">
        <v>50000</v>
      </c>
      <c r="F420" s="204"/>
      <c r="G420" s="204">
        <v>698937.4</v>
      </c>
      <c r="H420" s="192" t="s">
        <v>4404</v>
      </c>
    </row>
    <row r="421" spans="1:8" ht="18">
      <c r="A421" s="251">
        <v>16</v>
      </c>
      <c r="B421" s="193" t="s">
        <v>4</v>
      </c>
      <c r="C421" s="202" t="s">
        <v>4732</v>
      </c>
      <c r="D421" s="203" t="s">
        <v>4403</v>
      </c>
      <c r="E421" s="204">
        <v>36595.050000000003</v>
      </c>
      <c r="F421" s="204"/>
      <c r="G421" s="204">
        <v>735532.45</v>
      </c>
      <c r="H421" s="192" t="s">
        <v>4404</v>
      </c>
    </row>
    <row r="422" spans="1:8" ht="38">
      <c r="A422" s="251">
        <v>16</v>
      </c>
      <c r="B422" s="193" t="s">
        <v>5</v>
      </c>
      <c r="C422" s="361" t="s">
        <v>4733</v>
      </c>
      <c r="D422" s="203" t="s">
        <v>4403</v>
      </c>
      <c r="E422" s="204">
        <v>12802</v>
      </c>
      <c r="F422" s="204"/>
      <c r="G422" s="204">
        <v>150072.45000000001</v>
      </c>
      <c r="H422" s="192" t="s">
        <v>4404</v>
      </c>
    </row>
    <row r="423" spans="1:8" ht="38">
      <c r="A423" s="251">
        <v>16</v>
      </c>
      <c r="B423" s="193" t="s">
        <v>5</v>
      </c>
      <c r="C423" s="361" t="s">
        <v>4734</v>
      </c>
      <c r="D423" s="203" t="s">
        <v>4403</v>
      </c>
      <c r="E423" s="204">
        <v>63187.5</v>
      </c>
      <c r="F423" s="204"/>
      <c r="G423" s="204">
        <v>213259.95</v>
      </c>
      <c r="H423" s="192" t="s">
        <v>4404</v>
      </c>
    </row>
    <row r="424" spans="1:8" ht="19">
      <c r="A424" s="251">
        <v>16</v>
      </c>
      <c r="B424" s="193" t="s">
        <v>5</v>
      </c>
      <c r="C424" s="210" t="s">
        <v>4735</v>
      </c>
      <c r="D424" s="203" t="s">
        <v>4403</v>
      </c>
      <c r="E424" s="204">
        <v>6657.29</v>
      </c>
      <c r="F424" s="204"/>
      <c r="G424" s="204">
        <v>202117.24</v>
      </c>
      <c r="H424" s="192" t="s">
        <v>4404</v>
      </c>
    </row>
    <row r="425" spans="1:8" ht="19">
      <c r="A425" s="251">
        <v>16</v>
      </c>
      <c r="B425" s="193" t="s">
        <v>5</v>
      </c>
      <c r="C425" s="210" t="s">
        <v>4736</v>
      </c>
      <c r="D425" s="203" t="s">
        <v>4403</v>
      </c>
      <c r="E425" s="204">
        <v>535083.11</v>
      </c>
      <c r="F425" s="204"/>
      <c r="G425" s="204">
        <v>737200.35</v>
      </c>
      <c r="H425" s="192" t="s">
        <v>4404</v>
      </c>
    </row>
    <row r="426" spans="1:8" ht="38">
      <c r="A426" s="251">
        <v>16</v>
      </c>
      <c r="B426" s="193" t="s">
        <v>5</v>
      </c>
      <c r="C426" s="210" t="s">
        <v>4737</v>
      </c>
      <c r="D426" s="203" t="s">
        <v>4403</v>
      </c>
      <c r="E426" s="204">
        <v>78300</v>
      </c>
      <c r="F426" s="204"/>
      <c r="G426" s="204">
        <v>815500.35</v>
      </c>
      <c r="H426" s="192" t="s">
        <v>4404</v>
      </c>
    </row>
    <row r="427" spans="1:8" ht="38">
      <c r="A427" s="251">
        <v>16</v>
      </c>
      <c r="B427" s="193" t="s">
        <v>5</v>
      </c>
      <c r="C427" s="210" t="s">
        <v>4738</v>
      </c>
      <c r="D427" s="203" t="s">
        <v>4403</v>
      </c>
      <c r="E427" s="204">
        <v>50000</v>
      </c>
      <c r="F427" s="204"/>
      <c r="G427" s="204">
        <v>172857.8</v>
      </c>
      <c r="H427" s="192" t="s">
        <v>4404</v>
      </c>
    </row>
    <row r="428" spans="1:8" ht="38">
      <c r="A428" s="251">
        <v>16</v>
      </c>
      <c r="B428" s="193" t="s">
        <v>5</v>
      </c>
      <c r="C428" s="210" t="s">
        <v>4739</v>
      </c>
      <c r="D428" s="203" t="s">
        <v>4403</v>
      </c>
      <c r="E428" s="204">
        <v>127340.72</v>
      </c>
      <c r="F428" s="204"/>
      <c r="G428" s="204">
        <v>300198.52</v>
      </c>
      <c r="H428" s="192" t="s">
        <v>4404</v>
      </c>
    </row>
    <row r="429" spans="1:8" ht="38">
      <c r="A429" s="251">
        <v>16</v>
      </c>
      <c r="B429" s="193" t="s">
        <v>5</v>
      </c>
      <c r="C429" s="210" t="s">
        <v>4740</v>
      </c>
      <c r="D429" s="203" t="s">
        <v>4403</v>
      </c>
      <c r="E429" s="204">
        <v>10000</v>
      </c>
      <c r="F429" s="204"/>
      <c r="G429" s="204">
        <v>310198.52</v>
      </c>
      <c r="H429" s="192" t="s">
        <v>4404</v>
      </c>
    </row>
    <row r="430" spans="1:8" ht="38">
      <c r="A430" s="251">
        <v>16</v>
      </c>
      <c r="B430" s="193" t="s">
        <v>5</v>
      </c>
      <c r="C430" s="210" t="s">
        <v>4741</v>
      </c>
      <c r="D430" s="203" t="s">
        <v>4403</v>
      </c>
      <c r="E430" s="204">
        <v>401032.4</v>
      </c>
      <c r="F430" s="204"/>
      <c r="G430" s="204">
        <v>711230.92</v>
      </c>
      <c r="H430" s="192" t="s">
        <v>4404</v>
      </c>
    </row>
    <row r="431" spans="1:8" ht="38">
      <c r="A431" s="251">
        <v>16</v>
      </c>
      <c r="B431" s="193" t="s">
        <v>6</v>
      </c>
      <c r="C431" s="210" t="s">
        <v>4742</v>
      </c>
      <c r="D431" s="203" t="s">
        <v>4403</v>
      </c>
      <c r="E431" s="204">
        <v>100000</v>
      </c>
      <c r="F431" s="204"/>
      <c r="G431" s="204">
        <v>787283.92</v>
      </c>
      <c r="H431" s="192" t="s">
        <v>4404</v>
      </c>
    </row>
    <row r="432" spans="1:8" ht="38">
      <c r="A432" s="251">
        <v>16</v>
      </c>
      <c r="B432" s="193" t="s">
        <v>6</v>
      </c>
      <c r="C432" s="210" t="s">
        <v>4743</v>
      </c>
      <c r="D432" s="203" t="s">
        <v>4403</v>
      </c>
      <c r="E432" s="204">
        <v>38902.03</v>
      </c>
      <c r="F432" s="204"/>
      <c r="G432" s="204">
        <v>826185.95</v>
      </c>
      <c r="H432" s="192" t="s">
        <v>4404</v>
      </c>
    </row>
    <row r="433" spans="1:8" ht="18">
      <c r="A433" s="251">
        <v>16</v>
      </c>
      <c r="B433" s="193" t="s">
        <v>6</v>
      </c>
      <c r="C433" s="311" t="s">
        <v>4744</v>
      </c>
      <c r="D433" s="203" t="s">
        <v>4403</v>
      </c>
      <c r="E433" s="204">
        <v>15000</v>
      </c>
      <c r="F433" s="204"/>
      <c r="G433" s="204">
        <v>841185.95</v>
      </c>
      <c r="H433" s="192" t="s">
        <v>4404</v>
      </c>
    </row>
    <row r="434" spans="1:8" ht="38">
      <c r="A434" s="251">
        <v>16</v>
      </c>
      <c r="B434" s="193" t="s">
        <v>6</v>
      </c>
      <c r="C434" s="210" t="s">
        <v>4745</v>
      </c>
      <c r="D434" s="203" t="s">
        <v>4403</v>
      </c>
      <c r="E434" s="204">
        <v>80000</v>
      </c>
      <c r="F434" s="204"/>
      <c r="G434" s="204">
        <v>253910.8</v>
      </c>
      <c r="H434" s="192" t="s">
        <v>4404</v>
      </c>
    </row>
    <row r="435" spans="1:8" ht="38">
      <c r="A435" s="251">
        <v>16</v>
      </c>
      <c r="B435" s="193" t="s">
        <v>6</v>
      </c>
      <c r="C435" s="210" t="s">
        <v>4746</v>
      </c>
      <c r="D435" s="203" t="s">
        <v>4403</v>
      </c>
      <c r="E435" s="204">
        <v>27254.5</v>
      </c>
      <c r="F435" s="204"/>
      <c r="G435" s="204">
        <v>281165.3</v>
      </c>
      <c r="H435" s="192" t="s">
        <v>4404</v>
      </c>
    </row>
    <row r="436" spans="1:8" ht="38">
      <c r="A436" s="251">
        <v>16</v>
      </c>
      <c r="B436" s="193" t="s">
        <v>6</v>
      </c>
      <c r="C436" s="210" t="s">
        <v>4747</v>
      </c>
      <c r="D436" s="203" t="s">
        <v>4403</v>
      </c>
      <c r="E436" s="204">
        <v>324529.15000000002</v>
      </c>
      <c r="F436" s="204"/>
      <c r="G436" s="204">
        <v>555694.44999999995</v>
      </c>
      <c r="H436" s="192" t="s">
        <v>4404</v>
      </c>
    </row>
    <row r="437" spans="1:8" ht="19">
      <c r="A437" s="251">
        <v>16</v>
      </c>
      <c r="B437" s="193" t="s">
        <v>6</v>
      </c>
      <c r="C437" s="210" t="s">
        <v>4729</v>
      </c>
      <c r="D437" s="203" t="s">
        <v>4403</v>
      </c>
      <c r="E437" s="204">
        <v>317160</v>
      </c>
      <c r="F437" s="204"/>
      <c r="G437" s="204">
        <v>872854.45</v>
      </c>
      <c r="H437" s="192" t="s">
        <v>4404</v>
      </c>
    </row>
    <row r="438" spans="1:8" ht="38">
      <c r="A438" s="251">
        <v>16</v>
      </c>
      <c r="B438" s="193" t="s">
        <v>6</v>
      </c>
      <c r="C438" s="210" t="s">
        <v>4748</v>
      </c>
      <c r="D438" s="203" t="s">
        <v>4403</v>
      </c>
      <c r="E438" s="204">
        <v>100000</v>
      </c>
      <c r="F438" s="204"/>
      <c r="G438" s="204">
        <v>972854.45</v>
      </c>
      <c r="H438" s="192" t="s">
        <v>4404</v>
      </c>
    </row>
    <row r="439" spans="1:8" ht="19">
      <c r="A439" s="251">
        <v>16</v>
      </c>
      <c r="B439" s="193" t="s">
        <v>6</v>
      </c>
      <c r="C439" s="210" t="s">
        <v>4749</v>
      </c>
      <c r="D439" s="203" t="s">
        <v>4403</v>
      </c>
      <c r="E439" s="204">
        <v>289282.74</v>
      </c>
      <c r="F439" s="204"/>
      <c r="G439" s="204">
        <v>424728.14</v>
      </c>
      <c r="H439" s="192" t="s">
        <v>4404</v>
      </c>
    </row>
    <row r="440" spans="1:8" ht="38">
      <c r="A440" s="251">
        <v>16</v>
      </c>
      <c r="B440" s="193" t="s">
        <v>6</v>
      </c>
      <c r="C440" s="210" t="s">
        <v>4750</v>
      </c>
      <c r="D440" s="203" t="s">
        <v>4403</v>
      </c>
      <c r="E440" s="204">
        <v>18400</v>
      </c>
      <c r="F440" s="204"/>
      <c r="G440" s="204">
        <v>443128.14</v>
      </c>
      <c r="H440" s="192" t="s">
        <v>4404</v>
      </c>
    </row>
    <row r="441" spans="1:8" ht="38">
      <c r="A441" s="251">
        <v>16</v>
      </c>
      <c r="B441" s="193" t="s">
        <v>6</v>
      </c>
      <c r="C441" s="210" t="s">
        <v>4751</v>
      </c>
      <c r="D441" s="203" t="s">
        <v>4403</v>
      </c>
      <c r="E441" s="204">
        <v>4601.59</v>
      </c>
      <c r="F441" s="204"/>
      <c r="G441" s="204">
        <v>447729.73</v>
      </c>
      <c r="H441" s="192" t="s">
        <v>4404</v>
      </c>
    </row>
    <row r="442" spans="1:8" ht="19">
      <c r="A442" s="251">
        <v>16</v>
      </c>
      <c r="B442" s="193" t="s">
        <v>7</v>
      </c>
      <c r="C442" s="210" t="s">
        <v>4724</v>
      </c>
      <c r="D442" s="203" t="s">
        <v>4403</v>
      </c>
      <c r="E442" s="204">
        <v>48900</v>
      </c>
      <c r="F442" s="204"/>
      <c r="G442" s="204">
        <v>172096.99</v>
      </c>
      <c r="H442" s="192" t="s">
        <v>4404</v>
      </c>
    </row>
    <row r="443" spans="1:8" ht="19">
      <c r="A443" s="251">
        <v>16</v>
      </c>
      <c r="B443" s="193" t="s">
        <v>7</v>
      </c>
      <c r="C443" s="210" t="s">
        <v>4724</v>
      </c>
      <c r="D443" s="203" t="s">
        <v>4403</v>
      </c>
      <c r="E443" s="204">
        <v>161400</v>
      </c>
      <c r="F443" s="204"/>
      <c r="G443" s="204">
        <v>333496.99</v>
      </c>
      <c r="H443" s="192" t="s">
        <v>4404</v>
      </c>
    </row>
    <row r="444" spans="1:8" ht="19">
      <c r="A444" s="251">
        <v>16</v>
      </c>
      <c r="B444" s="193" t="s">
        <v>7</v>
      </c>
      <c r="C444" s="210" t="s">
        <v>4752</v>
      </c>
      <c r="D444" s="203" t="s">
        <v>4403</v>
      </c>
      <c r="E444" s="204">
        <v>100000</v>
      </c>
      <c r="F444" s="204"/>
      <c r="G444" s="204">
        <v>433496.99</v>
      </c>
      <c r="H444" s="192" t="s">
        <v>4404</v>
      </c>
    </row>
    <row r="445" spans="1:8" ht="19">
      <c r="A445" s="251">
        <v>16</v>
      </c>
      <c r="B445" s="193" t="s">
        <v>7</v>
      </c>
      <c r="C445" s="210" t="s">
        <v>4753</v>
      </c>
      <c r="D445" s="203" t="s">
        <v>4403</v>
      </c>
      <c r="E445" s="204">
        <v>23826.44</v>
      </c>
      <c r="F445" s="204"/>
      <c r="G445" s="204">
        <v>147023.43</v>
      </c>
      <c r="H445" s="192" t="s">
        <v>4404</v>
      </c>
    </row>
    <row r="446" spans="1:8" ht="19">
      <c r="A446" s="251">
        <v>16</v>
      </c>
      <c r="B446" s="193" t="s">
        <v>7</v>
      </c>
      <c r="C446" s="210" t="s">
        <v>4753</v>
      </c>
      <c r="D446" s="203" t="s">
        <v>4403</v>
      </c>
      <c r="E446" s="204">
        <v>19665</v>
      </c>
      <c r="F446" s="204"/>
      <c r="G446" s="204">
        <v>166688.43</v>
      </c>
      <c r="H446" s="192" t="s">
        <v>4404</v>
      </c>
    </row>
    <row r="447" spans="1:8" ht="19">
      <c r="A447" s="251">
        <v>16</v>
      </c>
      <c r="B447" s="193" t="s">
        <v>7</v>
      </c>
      <c r="C447" s="210" t="s">
        <v>4744</v>
      </c>
      <c r="D447" s="203" t="s">
        <v>4403</v>
      </c>
      <c r="E447" s="204">
        <v>5000</v>
      </c>
      <c r="F447" s="204"/>
      <c r="G447" s="204">
        <v>171688.43</v>
      </c>
      <c r="H447" s="192" t="s">
        <v>4404</v>
      </c>
    </row>
    <row r="448" spans="1:8" ht="19">
      <c r="A448" s="251">
        <v>16</v>
      </c>
      <c r="B448" s="193" t="s">
        <v>7</v>
      </c>
      <c r="C448" s="210" t="s">
        <v>4744</v>
      </c>
      <c r="D448" s="203" t="s">
        <v>4403</v>
      </c>
      <c r="E448" s="204">
        <v>10000</v>
      </c>
      <c r="F448" s="204"/>
      <c r="G448" s="204">
        <v>181688.43</v>
      </c>
      <c r="H448" s="192" t="s">
        <v>4404</v>
      </c>
    </row>
    <row r="449" spans="1:8" ht="38">
      <c r="A449" s="251">
        <v>16</v>
      </c>
      <c r="B449" s="193" t="s">
        <v>7</v>
      </c>
      <c r="C449" s="210" t="s">
        <v>4754</v>
      </c>
      <c r="D449" s="203" t="s">
        <v>4403</v>
      </c>
      <c r="E449" s="204">
        <v>1021.58</v>
      </c>
      <c r="F449" s="204"/>
      <c r="G449" s="204">
        <v>75856.5699999996</v>
      </c>
      <c r="H449" s="192" t="s">
        <v>4404</v>
      </c>
    </row>
    <row r="450" spans="1:8" ht="38">
      <c r="A450" s="251">
        <v>16</v>
      </c>
      <c r="B450" s="193" t="s">
        <v>7</v>
      </c>
      <c r="C450" s="210" t="s">
        <v>4755</v>
      </c>
      <c r="D450" s="203" t="s">
        <v>4403</v>
      </c>
      <c r="E450" s="204">
        <v>16300</v>
      </c>
      <c r="F450" s="204"/>
      <c r="G450" s="204">
        <v>92156.5699999996</v>
      </c>
      <c r="H450" s="192" t="s">
        <v>4404</v>
      </c>
    </row>
    <row r="451" spans="1:8" ht="18">
      <c r="A451" s="251">
        <v>16</v>
      </c>
      <c r="B451" s="193" t="s">
        <v>7</v>
      </c>
      <c r="C451" s="239" t="s">
        <v>4756</v>
      </c>
      <c r="D451" s="203" t="s">
        <v>4403</v>
      </c>
      <c r="E451" s="204">
        <v>120000</v>
      </c>
      <c r="F451" s="204"/>
      <c r="G451" s="204">
        <v>212156.57</v>
      </c>
      <c r="H451" s="192" t="s">
        <v>4404</v>
      </c>
    </row>
    <row r="452" spans="1:8" ht="18">
      <c r="A452" s="251">
        <v>16</v>
      </c>
      <c r="B452" s="193" t="s">
        <v>7</v>
      </c>
      <c r="C452" s="360" t="s">
        <v>4757</v>
      </c>
      <c r="D452" s="203" t="s">
        <v>4403</v>
      </c>
      <c r="E452" s="204">
        <v>100000</v>
      </c>
      <c r="F452" s="204"/>
      <c r="G452" s="204">
        <v>312156.57</v>
      </c>
      <c r="H452" s="192" t="s">
        <v>4404</v>
      </c>
    </row>
    <row r="453" spans="1:8" ht="19">
      <c r="A453" s="251">
        <v>16</v>
      </c>
      <c r="B453" s="212" t="s">
        <v>8</v>
      </c>
      <c r="C453" s="210" t="s">
        <v>4758</v>
      </c>
      <c r="D453" s="203" t="s">
        <v>4403</v>
      </c>
      <c r="E453" s="204">
        <v>75900</v>
      </c>
      <c r="F453" s="204"/>
      <c r="G453" s="204">
        <v>105700</v>
      </c>
      <c r="H453" s="192" t="s">
        <v>4404</v>
      </c>
    </row>
    <row r="454" spans="1:8" ht="19">
      <c r="A454" s="251">
        <v>16</v>
      </c>
      <c r="B454" s="212" t="s">
        <v>8</v>
      </c>
      <c r="C454" s="210" t="s">
        <v>4759</v>
      </c>
      <c r="D454" s="203" t="s">
        <v>4403</v>
      </c>
      <c r="E454" s="204">
        <v>15000</v>
      </c>
      <c r="F454" s="204"/>
      <c r="G454" s="204">
        <v>120700</v>
      </c>
      <c r="H454" s="192" t="s">
        <v>4404</v>
      </c>
    </row>
    <row r="455" spans="1:8" ht="30">
      <c r="A455" s="251">
        <v>16</v>
      </c>
      <c r="B455" s="212" t="s">
        <v>8</v>
      </c>
      <c r="C455" s="362" t="s">
        <v>4760</v>
      </c>
      <c r="D455" s="203" t="s">
        <v>4403</v>
      </c>
      <c r="E455" s="204">
        <v>10000</v>
      </c>
      <c r="F455" s="204"/>
      <c r="G455" s="204">
        <v>100900</v>
      </c>
      <c r="H455" s="192" t="s">
        <v>4404</v>
      </c>
    </row>
    <row r="456" spans="1:8" ht="30">
      <c r="A456" s="251">
        <v>16</v>
      </c>
      <c r="B456" s="212" t="s">
        <v>8</v>
      </c>
      <c r="C456" s="362" t="s">
        <v>4761</v>
      </c>
      <c r="D456" s="203" t="s">
        <v>4403</v>
      </c>
      <c r="E456" s="204">
        <v>150000</v>
      </c>
      <c r="F456" s="204"/>
      <c r="G456" s="204">
        <v>250900</v>
      </c>
      <c r="H456" s="192" t="s">
        <v>4404</v>
      </c>
    </row>
    <row r="457" spans="1:8" ht="19">
      <c r="A457" s="251">
        <v>16</v>
      </c>
      <c r="B457" s="212" t="s">
        <v>8</v>
      </c>
      <c r="C457" s="210" t="s">
        <v>4762</v>
      </c>
      <c r="D457" s="203" t="s">
        <v>4403</v>
      </c>
      <c r="E457" s="204">
        <v>2300</v>
      </c>
      <c r="F457" s="204"/>
      <c r="G457" s="204">
        <v>238200</v>
      </c>
      <c r="H457" s="192" t="s">
        <v>4404</v>
      </c>
    </row>
    <row r="458" spans="1:8" ht="19">
      <c r="A458" s="251">
        <v>16</v>
      </c>
      <c r="B458" s="212" t="s">
        <v>8</v>
      </c>
      <c r="C458" s="210" t="s">
        <v>4763</v>
      </c>
      <c r="D458" s="203" t="s">
        <v>4403</v>
      </c>
      <c r="E458" s="204">
        <v>132000</v>
      </c>
      <c r="F458" s="204"/>
      <c r="G458" s="204">
        <v>324100</v>
      </c>
      <c r="H458" s="192" t="s">
        <v>4404</v>
      </c>
    </row>
    <row r="459" spans="1:8" ht="19">
      <c r="A459" s="251">
        <v>16</v>
      </c>
      <c r="B459" s="212" t="s">
        <v>8</v>
      </c>
      <c r="C459" s="210" t="s">
        <v>4763</v>
      </c>
      <c r="D459" s="203" t="s">
        <v>4403</v>
      </c>
      <c r="E459" s="204">
        <v>4090.55</v>
      </c>
      <c r="F459" s="204"/>
      <c r="G459" s="204">
        <v>328190.55</v>
      </c>
      <c r="H459" s="192" t="s">
        <v>4404</v>
      </c>
    </row>
    <row r="460" spans="1:8" ht="19">
      <c r="A460" s="251">
        <v>16</v>
      </c>
      <c r="B460" s="212" t="s">
        <v>8</v>
      </c>
      <c r="C460" s="210" t="s">
        <v>4763</v>
      </c>
      <c r="D460" s="203" t="s">
        <v>4403</v>
      </c>
      <c r="E460" s="204">
        <v>62726.94</v>
      </c>
      <c r="F460" s="204"/>
      <c r="G460" s="204">
        <v>390917.49</v>
      </c>
      <c r="H460" s="192" t="s">
        <v>4404</v>
      </c>
    </row>
    <row r="461" spans="1:8" ht="18">
      <c r="A461" s="251">
        <v>16</v>
      </c>
      <c r="B461" s="212" t="s">
        <v>8</v>
      </c>
      <c r="C461" s="363" t="s">
        <v>4764</v>
      </c>
      <c r="D461" s="203" t="s">
        <v>4403</v>
      </c>
      <c r="E461" s="204">
        <v>53082.62</v>
      </c>
      <c r="F461" s="204"/>
      <c r="G461" s="204">
        <v>444000.11</v>
      </c>
      <c r="H461" s="192" t="s">
        <v>4404</v>
      </c>
    </row>
    <row r="462" spans="1:8" ht="18">
      <c r="A462" s="251">
        <v>16</v>
      </c>
      <c r="B462" s="212" t="s">
        <v>8</v>
      </c>
      <c r="C462" s="363" t="s">
        <v>4764</v>
      </c>
      <c r="D462" s="203" t="s">
        <v>4403</v>
      </c>
      <c r="E462" s="204">
        <v>100000</v>
      </c>
      <c r="F462" s="204"/>
      <c r="G462" s="204">
        <v>544000.11</v>
      </c>
      <c r="H462" s="192" t="s">
        <v>4404</v>
      </c>
    </row>
    <row r="463" spans="1:8" ht="19">
      <c r="A463" s="251">
        <v>16</v>
      </c>
      <c r="B463" s="212" t="s">
        <v>8</v>
      </c>
      <c r="C463" s="210" t="s">
        <v>4765</v>
      </c>
      <c r="D463" s="203" t="s">
        <v>4403</v>
      </c>
      <c r="E463" s="204">
        <v>50800</v>
      </c>
      <c r="F463" s="204"/>
      <c r="G463" s="204">
        <v>594800.11</v>
      </c>
      <c r="H463" s="192" t="s">
        <v>4404</v>
      </c>
    </row>
    <row r="464" spans="1:8" ht="18">
      <c r="A464" s="251">
        <v>16</v>
      </c>
      <c r="B464" s="212" t="s">
        <v>8</v>
      </c>
      <c r="C464" s="360" t="s">
        <v>4766</v>
      </c>
      <c r="D464" s="203" t="s">
        <v>4403</v>
      </c>
      <c r="E464" s="204">
        <v>2850</v>
      </c>
      <c r="F464" s="204"/>
      <c r="G464" s="204">
        <v>573620.11</v>
      </c>
      <c r="H464" s="192" t="s">
        <v>4404</v>
      </c>
    </row>
    <row r="465" spans="1:8" ht="18">
      <c r="A465" s="251">
        <v>16</v>
      </c>
      <c r="B465" s="212" t="s">
        <v>8</v>
      </c>
      <c r="C465" s="360" t="s">
        <v>4766</v>
      </c>
      <c r="D465" s="203" t="s">
        <v>4403</v>
      </c>
      <c r="E465" s="204">
        <v>120000</v>
      </c>
      <c r="F465" s="204"/>
      <c r="G465" s="204">
        <v>693620.11</v>
      </c>
      <c r="H465" s="192" t="s">
        <v>4404</v>
      </c>
    </row>
    <row r="466" spans="1:8" ht="18">
      <c r="A466" s="251">
        <v>16</v>
      </c>
      <c r="B466" s="193" t="s">
        <v>9</v>
      </c>
      <c r="C466" s="364" t="s">
        <v>4767</v>
      </c>
      <c r="D466" s="203" t="s">
        <v>4403</v>
      </c>
      <c r="E466" s="204">
        <v>15000</v>
      </c>
      <c r="F466" s="204"/>
      <c r="G466" s="204">
        <v>64040.549999999603</v>
      </c>
      <c r="H466" s="192" t="s">
        <v>4404</v>
      </c>
    </row>
    <row r="467" spans="1:8" ht="18">
      <c r="A467" s="251">
        <v>16</v>
      </c>
      <c r="B467" s="193" t="s">
        <v>9</v>
      </c>
      <c r="C467" s="251" t="s">
        <v>4768</v>
      </c>
      <c r="D467" s="203" t="s">
        <v>4403</v>
      </c>
      <c r="E467" s="204">
        <v>152000</v>
      </c>
      <c r="F467" s="204"/>
      <c r="G467" s="204">
        <v>199100</v>
      </c>
      <c r="H467" s="192" t="s">
        <v>4404</v>
      </c>
    </row>
    <row r="468" spans="1:8" ht="18">
      <c r="A468" s="251">
        <v>16</v>
      </c>
      <c r="B468" s="193" t="s">
        <v>9</v>
      </c>
      <c r="C468" s="365" t="s">
        <v>4769</v>
      </c>
      <c r="D468" s="203" t="s">
        <v>4403</v>
      </c>
      <c r="E468" s="204">
        <v>3952</v>
      </c>
      <c r="F468" s="204"/>
      <c r="G468" s="204">
        <v>183052</v>
      </c>
      <c r="H468" s="192" t="s">
        <v>4404</v>
      </c>
    </row>
    <row r="469" spans="1:8" ht="19">
      <c r="A469" s="251">
        <v>16</v>
      </c>
      <c r="B469" s="193" t="s">
        <v>9</v>
      </c>
      <c r="C469" s="210" t="s">
        <v>4762</v>
      </c>
      <c r="D469" s="203" t="s">
        <v>4403</v>
      </c>
      <c r="E469" s="204">
        <v>10000</v>
      </c>
      <c r="F469" s="204"/>
      <c r="G469" s="204">
        <v>193052</v>
      </c>
      <c r="H469" s="192" t="s">
        <v>4404</v>
      </c>
    </row>
    <row r="470" spans="1:8" ht="18">
      <c r="A470" s="251">
        <v>16</v>
      </c>
      <c r="B470" s="193" t="s">
        <v>9</v>
      </c>
      <c r="C470" s="360" t="s">
        <v>4770</v>
      </c>
      <c r="D470" s="203" t="s">
        <v>4403</v>
      </c>
      <c r="E470" s="204">
        <v>65000</v>
      </c>
      <c r="F470" s="204"/>
      <c r="G470" s="204">
        <v>258052</v>
      </c>
      <c r="H470" s="192" t="s">
        <v>4404</v>
      </c>
    </row>
    <row r="471" spans="1:8" ht="18">
      <c r="A471" s="251">
        <v>16</v>
      </c>
      <c r="B471" s="193" t="s">
        <v>9</v>
      </c>
      <c r="C471" s="366" t="s">
        <v>4771</v>
      </c>
      <c r="D471" s="203" t="s">
        <v>4403</v>
      </c>
      <c r="E471" s="204">
        <v>3505</v>
      </c>
      <c r="F471" s="204"/>
      <c r="G471" s="204">
        <v>259257</v>
      </c>
      <c r="H471" s="192" t="s">
        <v>4404</v>
      </c>
    </row>
    <row r="472" spans="1:8" ht="19">
      <c r="A472" s="251">
        <v>16</v>
      </c>
      <c r="B472" s="193" t="s">
        <v>9</v>
      </c>
      <c r="C472" s="210" t="s">
        <v>4772</v>
      </c>
      <c r="D472" s="203" t="s">
        <v>4403</v>
      </c>
      <c r="E472" s="204">
        <v>20081.73</v>
      </c>
      <c r="F472" s="204"/>
      <c r="G472" s="204">
        <v>214338.73</v>
      </c>
      <c r="H472" s="192" t="s">
        <v>4404</v>
      </c>
    </row>
    <row r="473" spans="1:8" ht="19">
      <c r="A473" s="251">
        <v>16</v>
      </c>
      <c r="B473" s="193" t="s">
        <v>9</v>
      </c>
      <c r="C473" s="210" t="s">
        <v>4765</v>
      </c>
      <c r="D473" s="203" t="s">
        <v>4403</v>
      </c>
      <c r="E473" s="204">
        <v>200000</v>
      </c>
      <c r="F473" s="204"/>
      <c r="G473" s="204">
        <v>257338.73</v>
      </c>
      <c r="H473" s="192" t="s">
        <v>4404</v>
      </c>
    </row>
    <row r="474" spans="1:8" ht="19">
      <c r="A474" s="251">
        <v>16</v>
      </c>
      <c r="B474" s="193" t="s">
        <v>9</v>
      </c>
      <c r="C474" s="361" t="s">
        <v>4773</v>
      </c>
      <c r="D474" s="203" t="s">
        <v>4403</v>
      </c>
      <c r="E474" s="204">
        <v>15486.04</v>
      </c>
      <c r="F474" s="204"/>
      <c r="G474" s="204">
        <v>272824.77</v>
      </c>
      <c r="H474" s="192" t="s">
        <v>4404</v>
      </c>
    </row>
    <row r="475" spans="1:8" ht="19">
      <c r="A475" s="251">
        <v>16</v>
      </c>
      <c r="B475" s="193" t="s">
        <v>9</v>
      </c>
      <c r="C475" s="210" t="s">
        <v>4764</v>
      </c>
      <c r="D475" s="203" t="s">
        <v>4403</v>
      </c>
      <c r="E475" s="204">
        <v>100000</v>
      </c>
      <c r="F475" s="204"/>
      <c r="G475" s="204">
        <v>343024.77</v>
      </c>
      <c r="H475" s="192" t="s">
        <v>4404</v>
      </c>
    </row>
    <row r="476" spans="1:8" ht="19">
      <c r="A476" s="251">
        <v>16</v>
      </c>
      <c r="B476" s="193" t="s">
        <v>9</v>
      </c>
      <c r="C476" s="210" t="s">
        <v>4774</v>
      </c>
      <c r="D476" s="203" t="s">
        <v>4403</v>
      </c>
      <c r="E476" s="204">
        <v>263308.40999999997</v>
      </c>
      <c r="F476" s="204"/>
      <c r="G476" s="204">
        <v>306333.18</v>
      </c>
      <c r="H476" s="192" t="s">
        <v>4404</v>
      </c>
    </row>
    <row r="477" spans="1:8" ht="19">
      <c r="A477" s="251">
        <v>16</v>
      </c>
      <c r="B477" s="193" t="s">
        <v>9</v>
      </c>
      <c r="C477" s="210" t="s">
        <v>4774</v>
      </c>
      <c r="D477" s="203" t="s">
        <v>4403</v>
      </c>
      <c r="E477" s="204">
        <v>160961.59</v>
      </c>
      <c r="F477" s="204"/>
      <c r="G477" s="204">
        <v>467294.77</v>
      </c>
      <c r="H477" s="192" t="s">
        <v>4404</v>
      </c>
    </row>
    <row r="478" spans="1:8" ht="19">
      <c r="A478" s="251">
        <v>16</v>
      </c>
      <c r="B478" s="193" t="s">
        <v>9</v>
      </c>
      <c r="C478" s="210" t="s">
        <v>4728</v>
      </c>
      <c r="D478" s="203" t="s">
        <v>4403</v>
      </c>
      <c r="E478" s="204">
        <v>106263.81</v>
      </c>
      <c r="F478" s="204"/>
      <c r="G478" s="204">
        <v>573558.57999999996</v>
      </c>
      <c r="H478" s="192" t="s">
        <v>4404</v>
      </c>
    </row>
    <row r="479" spans="1:8" ht="19">
      <c r="A479" s="251">
        <v>16</v>
      </c>
      <c r="B479" s="193" t="s">
        <v>9</v>
      </c>
      <c r="C479" s="210" t="s">
        <v>4775</v>
      </c>
      <c r="D479" s="203" t="s">
        <v>4403</v>
      </c>
      <c r="E479" s="204">
        <v>36309.24</v>
      </c>
      <c r="F479" s="204"/>
      <c r="G479" s="204">
        <v>609867.81999999995</v>
      </c>
      <c r="H479" s="192" t="s">
        <v>4404</v>
      </c>
    </row>
    <row r="480" spans="1:8" ht="18">
      <c r="A480" s="251">
        <v>16</v>
      </c>
      <c r="B480" s="193" t="s">
        <v>10</v>
      </c>
      <c r="C480" s="360" t="s">
        <v>4776</v>
      </c>
      <c r="D480" s="203" t="s">
        <v>4403</v>
      </c>
      <c r="E480" s="204">
        <v>21150</v>
      </c>
      <c r="F480" s="204"/>
      <c r="G480" s="204">
        <v>106747.82</v>
      </c>
      <c r="H480" s="192" t="s">
        <v>4404</v>
      </c>
    </row>
    <row r="481" spans="1:8" ht="19">
      <c r="A481" s="251">
        <v>16</v>
      </c>
      <c r="B481" s="193" t="s">
        <v>10</v>
      </c>
      <c r="C481" s="210" t="s">
        <v>4777</v>
      </c>
      <c r="D481" s="203" t="s">
        <v>4403</v>
      </c>
      <c r="E481" s="204">
        <v>10000</v>
      </c>
      <c r="F481" s="204"/>
      <c r="G481" s="204">
        <v>48847.979999999603</v>
      </c>
      <c r="H481" s="192" t="s">
        <v>4404</v>
      </c>
    </row>
    <row r="482" spans="1:8" ht="18">
      <c r="A482" s="251">
        <v>16</v>
      </c>
      <c r="B482" s="193" t="s">
        <v>10</v>
      </c>
      <c r="C482" s="311" t="s">
        <v>4762</v>
      </c>
      <c r="D482" s="203" t="s">
        <v>4403</v>
      </c>
      <c r="E482" s="204">
        <v>19400</v>
      </c>
      <c r="F482" s="204"/>
      <c r="G482" s="204">
        <v>26856.9999999996</v>
      </c>
      <c r="H482" s="192" t="s">
        <v>4404</v>
      </c>
    </row>
    <row r="483" spans="1:8" ht="18">
      <c r="A483" s="251">
        <v>16</v>
      </c>
      <c r="B483" s="193" t="s">
        <v>10</v>
      </c>
      <c r="C483" s="367" t="s">
        <v>4721</v>
      </c>
      <c r="D483" s="203" t="s">
        <v>4403</v>
      </c>
      <c r="E483" s="204">
        <v>10800</v>
      </c>
      <c r="F483" s="204"/>
      <c r="G483" s="204">
        <v>37656.9999999996</v>
      </c>
      <c r="H483" s="192" t="s">
        <v>4404</v>
      </c>
    </row>
    <row r="484" spans="1:8" ht="19">
      <c r="A484" s="251">
        <v>16</v>
      </c>
      <c r="B484" s="193" t="s">
        <v>10</v>
      </c>
      <c r="C484" s="210" t="s">
        <v>4778</v>
      </c>
      <c r="D484" s="203" t="s">
        <v>4403</v>
      </c>
      <c r="E484" s="204">
        <v>8700</v>
      </c>
      <c r="F484" s="204"/>
      <c r="G484" s="204">
        <v>46356.9999999996</v>
      </c>
      <c r="H484" s="192" t="s">
        <v>4404</v>
      </c>
    </row>
    <row r="485" spans="1:8" ht="19">
      <c r="A485" s="251">
        <v>16</v>
      </c>
      <c r="B485" s="193" t="s">
        <v>10</v>
      </c>
      <c r="C485" s="210" t="s">
        <v>4779</v>
      </c>
      <c r="D485" s="203" t="s">
        <v>4403</v>
      </c>
      <c r="E485" s="204">
        <v>18533.7</v>
      </c>
      <c r="F485" s="204"/>
      <c r="G485" s="204">
        <v>64890.699999999597</v>
      </c>
      <c r="H485" s="192" t="s">
        <v>4404</v>
      </c>
    </row>
    <row r="486" spans="1:8" ht="19">
      <c r="A486" s="251">
        <v>16</v>
      </c>
      <c r="B486" s="193" t="s">
        <v>10</v>
      </c>
      <c r="C486" s="210" t="s">
        <v>4758</v>
      </c>
      <c r="D486" s="203" t="s">
        <v>4403</v>
      </c>
      <c r="E486" s="204">
        <v>25300</v>
      </c>
      <c r="F486" s="204"/>
      <c r="G486" s="204">
        <v>90190.699999999604</v>
      </c>
      <c r="H486" s="192" t="s">
        <v>4404</v>
      </c>
    </row>
    <row r="487" spans="1:8" ht="18">
      <c r="A487" s="251">
        <v>16</v>
      </c>
      <c r="B487" s="193" t="s">
        <v>10</v>
      </c>
      <c r="C487" s="366" t="s">
        <v>4780</v>
      </c>
      <c r="D487" s="203" t="s">
        <v>4403</v>
      </c>
      <c r="E487" s="204">
        <v>10000</v>
      </c>
      <c r="F487" s="204"/>
      <c r="G487" s="204">
        <v>100190.7</v>
      </c>
      <c r="H487" s="192" t="s">
        <v>4404</v>
      </c>
    </row>
    <row r="488" spans="1:8" ht="18">
      <c r="A488" s="251">
        <v>16</v>
      </c>
      <c r="B488" s="193" t="s">
        <v>10</v>
      </c>
      <c r="C488" s="360" t="s">
        <v>4766</v>
      </c>
      <c r="D488" s="203" t="s">
        <v>4403</v>
      </c>
      <c r="E488" s="204">
        <v>47172.87</v>
      </c>
      <c r="F488" s="204"/>
      <c r="G488" s="204">
        <v>147363.57</v>
      </c>
      <c r="H488" s="192" t="s">
        <v>4404</v>
      </c>
    </row>
    <row r="489" spans="1:8" ht="19">
      <c r="A489" s="251">
        <v>16</v>
      </c>
      <c r="B489" s="193" t="s">
        <v>10</v>
      </c>
      <c r="C489" s="210" t="s">
        <v>4781</v>
      </c>
      <c r="D489" s="203" t="s">
        <v>4403</v>
      </c>
      <c r="E489" s="204">
        <v>7412</v>
      </c>
      <c r="F489" s="204"/>
      <c r="G489" s="204">
        <v>154775.57</v>
      </c>
      <c r="H489" s="192" t="s">
        <v>4404</v>
      </c>
    </row>
    <row r="490" spans="1:8" ht="19">
      <c r="A490" s="251">
        <v>16</v>
      </c>
      <c r="B490" s="193" t="s">
        <v>10</v>
      </c>
      <c r="C490" s="210" t="s">
        <v>4782</v>
      </c>
      <c r="D490" s="203" t="s">
        <v>4403</v>
      </c>
      <c r="E490" s="204">
        <v>72800</v>
      </c>
      <c r="F490" s="204"/>
      <c r="G490" s="204">
        <v>227575.57</v>
      </c>
      <c r="H490" s="192" t="s">
        <v>4404</v>
      </c>
    </row>
    <row r="491" spans="1:8" ht="19">
      <c r="A491" s="251">
        <v>16</v>
      </c>
      <c r="B491" s="193" t="s">
        <v>10</v>
      </c>
      <c r="C491" s="210" t="s">
        <v>4782</v>
      </c>
      <c r="D491" s="203" t="s">
        <v>4403</v>
      </c>
      <c r="E491" s="204">
        <v>76667.5</v>
      </c>
      <c r="F491" s="204"/>
      <c r="G491" s="204">
        <v>304243.07</v>
      </c>
      <c r="H491" s="192" t="s">
        <v>4404</v>
      </c>
    </row>
    <row r="492" spans="1:8" ht="19">
      <c r="A492" s="251">
        <v>16</v>
      </c>
      <c r="B492" s="193" t="s">
        <v>10</v>
      </c>
      <c r="C492" s="210" t="s">
        <v>4782</v>
      </c>
      <c r="D492" s="203" t="s">
        <v>4403</v>
      </c>
      <c r="E492" s="204">
        <v>117131.61</v>
      </c>
      <c r="F492" s="204"/>
      <c r="G492" s="204">
        <v>421374.68</v>
      </c>
      <c r="H492" s="192" t="s">
        <v>4404</v>
      </c>
    </row>
    <row r="493" spans="1:8" ht="18">
      <c r="A493" s="251">
        <v>16</v>
      </c>
      <c r="B493" s="193" t="s">
        <v>10</v>
      </c>
      <c r="C493" s="360" t="s">
        <v>4783</v>
      </c>
      <c r="D493" s="203" t="s">
        <v>4403</v>
      </c>
      <c r="E493" s="204">
        <v>30000</v>
      </c>
      <c r="F493" s="204"/>
      <c r="G493" s="204">
        <v>320168.11</v>
      </c>
      <c r="H493" s="192" t="s">
        <v>4404</v>
      </c>
    </row>
    <row r="494" spans="1:8" ht="19">
      <c r="A494" s="251">
        <v>16</v>
      </c>
      <c r="B494" s="193" t="s">
        <v>11</v>
      </c>
      <c r="C494" s="210" t="s">
        <v>4784</v>
      </c>
      <c r="D494" s="203" t="s">
        <v>4403</v>
      </c>
      <c r="E494" s="204">
        <v>18400</v>
      </c>
      <c r="F494" s="204"/>
      <c r="G494" s="204">
        <v>338568.11</v>
      </c>
      <c r="H494" s="192" t="s">
        <v>4404</v>
      </c>
    </row>
    <row r="495" spans="1:8" ht="19">
      <c r="A495" s="251">
        <v>16</v>
      </c>
      <c r="B495" s="193" t="s">
        <v>11</v>
      </c>
      <c r="C495" s="361" t="s">
        <v>4776</v>
      </c>
      <c r="D495" s="203" t="s">
        <v>4403</v>
      </c>
      <c r="E495" s="204">
        <v>4500</v>
      </c>
      <c r="F495" s="204"/>
      <c r="G495" s="204">
        <v>46468.9999999996</v>
      </c>
      <c r="H495" s="192" t="s">
        <v>4404</v>
      </c>
    </row>
    <row r="496" spans="1:8" ht="19">
      <c r="A496" s="251">
        <v>16</v>
      </c>
      <c r="B496" s="193" t="s">
        <v>11</v>
      </c>
      <c r="C496" s="210" t="s">
        <v>4767</v>
      </c>
      <c r="D496" s="203" t="s">
        <v>4403</v>
      </c>
      <c r="E496" s="204">
        <v>17000</v>
      </c>
      <c r="F496" s="368"/>
      <c r="G496" s="204">
        <v>63468.9999999996</v>
      </c>
      <c r="H496" s="192" t="s">
        <v>4404</v>
      </c>
    </row>
    <row r="497" spans="1:8" ht="19">
      <c r="A497" s="251">
        <v>16</v>
      </c>
      <c r="B497" s="193" t="s">
        <v>11</v>
      </c>
      <c r="C497" s="210" t="s">
        <v>4785</v>
      </c>
      <c r="D497" s="203" t="s">
        <v>4403</v>
      </c>
      <c r="E497" s="204">
        <v>120000</v>
      </c>
      <c r="F497" s="204"/>
      <c r="G497" s="204">
        <v>183469</v>
      </c>
      <c r="H497" s="192" t="s">
        <v>4404</v>
      </c>
    </row>
    <row r="498" spans="1:8" ht="19">
      <c r="A498" s="251">
        <v>16</v>
      </c>
      <c r="B498" s="193" t="s">
        <v>11</v>
      </c>
      <c r="C498" s="210" t="s">
        <v>4786</v>
      </c>
      <c r="D498" s="203" t="s">
        <v>4403</v>
      </c>
      <c r="E498" s="204">
        <v>9711.9500000000007</v>
      </c>
      <c r="F498" s="204"/>
      <c r="G498" s="204">
        <v>9711.9499999995896</v>
      </c>
      <c r="H498" s="192" t="s">
        <v>4404</v>
      </c>
    </row>
    <row r="499" spans="1:8" ht="19">
      <c r="A499" s="251">
        <v>16</v>
      </c>
      <c r="B499" s="193" t="s">
        <v>11</v>
      </c>
      <c r="C499" s="210" t="s">
        <v>4787</v>
      </c>
      <c r="D499" s="203" t="s">
        <v>4403</v>
      </c>
      <c r="E499" s="204">
        <v>4255</v>
      </c>
      <c r="F499" s="204"/>
      <c r="G499" s="204">
        <v>13966.949999999601</v>
      </c>
      <c r="H499" s="192" t="s">
        <v>4404</v>
      </c>
    </row>
    <row r="500" spans="1:8" ht="19">
      <c r="A500" s="251">
        <v>16</v>
      </c>
      <c r="B500" s="193" t="s">
        <v>11</v>
      </c>
      <c r="C500" s="210" t="s">
        <v>4787</v>
      </c>
      <c r="D500" s="203" t="s">
        <v>4403</v>
      </c>
      <c r="E500" s="204">
        <v>29970</v>
      </c>
      <c r="F500" s="204"/>
      <c r="G500" s="204">
        <v>43936.949999999597</v>
      </c>
      <c r="H500" s="192" t="s">
        <v>4404</v>
      </c>
    </row>
    <row r="501" spans="1:8" ht="19">
      <c r="A501" s="251">
        <v>16</v>
      </c>
      <c r="B501" s="193" t="s">
        <v>11</v>
      </c>
      <c r="C501" s="210" t="s">
        <v>4762</v>
      </c>
      <c r="D501" s="203" t="s">
        <v>4403</v>
      </c>
      <c r="E501" s="204">
        <v>17292</v>
      </c>
      <c r="F501" s="204"/>
      <c r="G501" s="204">
        <v>61228.949999999597</v>
      </c>
      <c r="H501" s="192" t="s">
        <v>4404</v>
      </c>
    </row>
    <row r="502" spans="1:8" ht="18">
      <c r="A502" s="251">
        <v>16</v>
      </c>
      <c r="B502" s="193" t="s">
        <v>11</v>
      </c>
      <c r="C502" s="360" t="s">
        <v>4788</v>
      </c>
      <c r="D502" s="203" t="s">
        <v>4403</v>
      </c>
      <c r="E502" s="204">
        <v>50000</v>
      </c>
      <c r="F502" s="204"/>
      <c r="G502" s="204">
        <v>81258.949999999604</v>
      </c>
      <c r="H502" s="192" t="s">
        <v>4404</v>
      </c>
    </row>
    <row r="503" spans="1:8" ht="19">
      <c r="A503" s="251">
        <v>16</v>
      </c>
      <c r="B503" s="193" t="s">
        <v>11</v>
      </c>
      <c r="C503" s="210" t="s">
        <v>4789</v>
      </c>
      <c r="D503" s="203" t="s">
        <v>4403</v>
      </c>
      <c r="E503" s="204">
        <v>20000</v>
      </c>
      <c r="F503" s="204"/>
      <c r="G503" s="204">
        <v>101258.95</v>
      </c>
      <c r="H503" s="192" t="s">
        <v>4404</v>
      </c>
    </row>
    <row r="504" spans="1:8" ht="19">
      <c r="A504" s="251">
        <v>16</v>
      </c>
      <c r="B504" s="193" t="s">
        <v>11</v>
      </c>
      <c r="C504" s="210" t="s">
        <v>4782</v>
      </c>
      <c r="D504" s="203" t="s">
        <v>4403</v>
      </c>
      <c r="E504" s="204">
        <v>75600</v>
      </c>
      <c r="F504" s="204"/>
      <c r="G504" s="204">
        <v>135763.95000000001</v>
      </c>
      <c r="H504" s="192" t="s">
        <v>4404</v>
      </c>
    </row>
    <row r="505" spans="1:8" ht="19">
      <c r="A505" s="185">
        <v>16</v>
      </c>
      <c r="B505" s="313" t="s">
        <v>11</v>
      </c>
      <c r="C505" s="331" t="s">
        <v>4790</v>
      </c>
      <c r="D505" s="203" t="s">
        <v>4429</v>
      </c>
      <c r="E505" s="204">
        <v>2000</v>
      </c>
      <c r="F505" s="204"/>
      <c r="G505" s="204">
        <v>137763.95000000001</v>
      </c>
      <c r="H505" s="192" t="s">
        <v>4429</v>
      </c>
    </row>
    <row r="506" spans="1:8" ht="19">
      <c r="A506" s="251">
        <v>16</v>
      </c>
      <c r="B506" s="193" t="s">
        <v>11</v>
      </c>
      <c r="C506" s="210" t="s">
        <v>4791</v>
      </c>
      <c r="D506" s="203" t="s">
        <v>4403</v>
      </c>
      <c r="E506" s="204">
        <v>440</v>
      </c>
      <c r="F506" s="204"/>
      <c r="G506" s="204">
        <v>138203.95000000001</v>
      </c>
      <c r="H506" s="192" t="s">
        <v>4404</v>
      </c>
    </row>
    <row r="507" spans="1:8" ht="19">
      <c r="A507" s="251">
        <v>16</v>
      </c>
      <c r="B507" s="193" t="s">
        <v>11</v>
      </c>
      <c r="C507" s="210" t="s">
        <v>4791</v>
      </c>
      <c r="D507" s="203" t="s">
        <v>4403</v>
      </c>
      <c r="E507" s="204">
        <v>67.400000000000006</v>
      </c>
      <c r="F507" s="204"/>
      <c r="G507" s="204">
        <v>138271.35</v>
      </c>
      <c r="H507" s="192" t="s">
        <v>4404</v>
      </c>
    </row>
    <row r="508" spans="1:8" ht="19">
      <c r="A508" s="251">
        <v>16</v>
      </c>
      <c r="B508" s="193" t="s">
        <v>11</v>
      </c>
      <c r="C508" s="210" t="s">
        <v>4791</v>
      </c>
      <c r="D508" s="203" t="s">
        <v>4403</v>
      </c>
      <c r="E508" s="204">
        <v>30000</v>
      </c>
      <c r="F508" s="204"/>
      <c r="G508" s="204">
        <v>168271.35</v>
      </c>
      <c r="H508" s="192" t="s">
        <v>4404</v>
      </c>
    </row>
    <row r="509" spans="1:8" ht="19">
      <c r="A509" s="251">
        <v>16</v>
      </c>
      <c r="B509" s="193" t="s">
        <v>11</v>
      </c>
      <c r="C509" s="210" t="s">
        <v>4791</v>
      </c>
      <c r="D509" s="203" t="s">
        <v>4403</v>
      </c>
      <c r="E509" s="204">
        <v>190</v>
      </c>
      <c r="F509" s="204"/>
      <c r="G509" s="204">
        <v>168461.35</v>
      </c>
      <c r="H509" s="192" t="s">
        <v>4404</v>
      </c>
    </row>
    <row r="510" spans="1:8" ht="19">
      <c r="A510" s="251">
        <v>16</v>
      </c>
      <c r="B510" s="193" t="s">
        <v>11</v>
      </c>
      <c r="C510" s="210" t="s">
        <v>4785</v>
      </c>
      <c r="D510" s="203" t="s">
        <v>4403</v>
      </c>
      <c r="E510" s="204">
        <v>33990</v>
      </c>
      <c r="F510" s="204"/>
      <c r="G510" s="204">
        <v>155159.35</v>
      </c>
      <c r="H510" s="192" t="s">
        <v>4404</v>
      </c>
    </row>
    <row r="511" spans="1:8" ht="19">
      <c r="A511" s="251">
        <v>16</v>
      </c>
      <c r="B511" s="193" t="s">
        <v>11</v>
      </c>
      <c r="C511" s="210" t="s">
        <v>4785</v>
      </c>
      <c r="D511" s="203" t="s">
        <v>4403</v>
      </c>
      <c r="E511" s="204">
        <v>71622.67</v>
      </c>
      <c r="F511" s="204"/>
      <c r="G511" s="204">
        <v>226782.02</v>
      </c>
      <c r="H511" s="192" t="s">
        <v>4404</v>
      </c>
    </row>
    <row r="512" spans="1:8" ht="18">
      <c r="A512" s="251">
        <v>16</v>
      </c>
      <c r="B512" s="193" t="s">
        <v>11</v>
      </c>
      <c r="C512" s="369" t="s">
        <v>4792</v>
      </c>
      <c r="D512" s="203" t="s">
        <v>4403</v>
      </c>
      <c r="E512" s="204">
        <v>11214.78</v>
      </c>
      <c r="F512" s="204"/>
      <c r="G512" s="204">
        <v>237996.79999999999</v>
      </c>
      <c r="H512" s="192" t="s">
        <v>4404</v>
      </c>
    </row>
    <row r="513" spans="1:8" ht="19">
      <c r="A513" s="251">
        <v>16</v>
      </c>
      <c r="B513" s="193" t="s">
        <v>11</v>
      </c>
      <c r="C513" s="210" t="s">
        <v>4793</v>
      </c>
      <c r="D513" s="203" t="s">
        <v>4403</v>
      </c>
      <c r="E513" s="204">
        <v>21607.74</v>
      </c>
      <c r="F513" s="204"/>
      <c r="G513" s="204">
        <v>145387.59</v>
      </c>
      <c r="H513" s="192" t="s">
        <v>4404</v>
      </c>
    </row>
    <row r="514" spans="1:8" ht="19">
      <c r="A514" s="251">
        <v>16</v>
      </c>
      <c r="B514" s="193" t="s">
        <v>11</v>
      </c>
      <c r="C514" s="210" t="s">
        <v>4794</v>
      </c>
      <c r="D514" s="203" t="s">
        <v>4403</v>
      </c>
      <c r="E514" s="204">
        <v>540000</v>
      </c>
      <c r="F514" s="204"/>
      <c r="G514" s="204">
        <v>685387.59</v>
      </c>
      <c r="H514" s="192" t="s">
        <v>4404</v>
      </c>
    </row>
    <row r="515" spans="1:8" ht="19">
      <c r="A515" s="251">
        <v>16</v>
      </c>
      <c r="B515" s="193" t="s">
        <v>11</v>
      </c>
      <c r="C515" s="210" t="s">
        <v>4782</v>
      </c>
      <c r="D515" s="203" t="s">
        <v>4403</v>
      </c>
      <c r="E515" s="204">
        <v>6377.77</v>
      </c>
      <c r="F515" s="204"/>
      <c r="G515" s="204">
        <v>691765.36</v>
      </c>
      <c r="H515" s="192" t="s">
        <v>4404</v>
      </c>
    </row>
    <row r="516" spans="1:8" ht="19">
      <c r="A516" s="251">
        <v>16</v>
      </c>
      <c r="B516" s="193" t="s">
        <v>11</v>
      </c>
      <c r="C516" s="210" t="s">
        <v>4782</v>
      </c>
      <c r="D516" s="203" t="s">
        <v>4403</v>
      </c>
      <c r="E516" s="204">
        <v>50000</v>
      </c>
      <c r="F516" s="204"/>
      <c r="G516" s="204">
        <v>741765.36</v>
      </c>
      <c r="H516" s="192" t="s">
        <v>4404</v>
      </c>
    </row>
    <row r="517" spans="1:8" ht="19">
      <c r="A517" s="251">
        <v>16</v>
      </c>
      <c r="B517" s="193" t="s">
        <v>11</v>
      </c>
      <c r="C517" s="210" t="s">
        <v>4795</v>
      </c>
      <c r="D517" s="203" t="s">
        <v>4403</v>
      </c>
      <c r="E517" s="204">
        <v>14331.84</v>
      </c>
      <c r="F517" s="204"/>
      <c r="G517" s="204">
        <v>756097.2</v>
      </c>
      <c r="H517" s="192" t="s">
        <v>4404</v>
      </c>
    </row>
    <row r="518" spans="1:8" ht="19">
      <c r="A518" s="251">
        <v>16</v>
      </c>
      <c r="B518" s="193" t="s">
        <v>11</v>
      </c>
      <c r="C518" s="210" t="s">
        <v>4795</v>
      </c>
      <c r="D518" s="203" t="s">
        <v>4403</v>
      </c>
      <c r="E518" s="204">
        <v>10700</v>
      </c>
      <c r="F518" s="204"/>
      <c r="G518" s="204">
        <v>766797.2</v>
      </c>
      <c r="H518" s="192" t="s">
        <v>4404</v>
      </c>
    </row>
    <row r="519" spans="1:8" ht="19">
      <c r="A519" s="251">
        <v>16</v>
      </c>
      <c r="B519" s="193" t="s">
        <v>11</v>
      </c>
      <c r="C519" s="210" t="s">
        <v>4795</v>
      </c>
      <c r="D519" s="203" t="s">
        <v>4403</v>
      </c>
      <c r="E519" s="204">
        <v>14598.16</v>
      </c>
      <c r="F519" s="204"/>
      <c r="G519" s="204">
        <v>781395.36</v>
      </c>
      <c r="H519" s="192" t="s">
        <v>4404</v>
      </c>
    </row>
    <row r="520" spans="1:8" ht="19">
      <c r="A520" s="251">
        <v>16</v>
      </c>
      <c r="B520" s="193" t="s">
        <v>11</v>
      </c>
      <c r="C520" s="210" t="s">
        <v>4795</v>
      </c>
      <c r="D520" s="203" t="s">
        <v>4403</v>
      </c>
      <c r="E520" s="204">
        <v>10000</v>
      </c>
      <c r="F520" s="204"/>
      <c r="G520" s="204">
        <v>791395.36</v>
      </c>
      <c r="H520" s="192" t="s">
        <v>4404</v>
      </c>
    </row>
    <row r="521" spans="1:8" ht="19">
      <c r="A521" s="251">
        <v>16</v>
      </c>
      <c r="B521" s="193" t="s">
        <v>11</v>
      </c>
      <c r="C521" s="210" t="s">
        <v>4795</v>
      </c>
      <c r="D521" s="203" t="s">
        <v>4403</v>
      </c>
      <c r="E521" s="204">
        <v>370</v>
      </c>
      <c r="F521" s="204"/>
      <c r="G521" s="204">
        <v>791765.36</v>
      </c>
      <c r="H521" s="192" t="s">
        <v>4404</v>
      </c>
    </row>
    <row r="522" spans="1:8" ht="19">
      <c r="A522" s="251">
        <v>16</v>
      </c>
      <c r="B522" s="193" t="s">
        <v>11</v>
      </c>
      <c r="C522" s="210" t="s">
        <v>4795</v>
      </c>
      <c r="D522" s="203" t="s">
        <v>4403</v>
      </c>
      <c r="E522" s="204">
        <v>100000</v>
      </c>
      <c r="F522" s="204"/>
      <c r="G522" s="204">
        <v>891765.36</v>
      </c>
      <c r="H522" s="192" t="s">
        <v>4404</v>
      </c>
    </row>
    <row r="523" spans="1:8" ht="19">
      <c r="A523" s="251">
        <v>16</v>
      </c>
      <c r="B523" s="193" t="s">
        <v>12</v>
      </c>
      <c r="C523" s="210" t="s">
        <v>4796</v>
      </c>
      <c r="D523" s="203" t="s">
        <v>4403</v>
      </c>
      <c r="E523" s="204">
        <v>92000</v>
      </c>
      <c r="F523" s="204"/>
      <c r="G523" s="204">
        <v>99322.4</v>
      </c>
      <c r="H523" s="192" t="s">
        <v>4404</v>
      </c>
    </row>
    <row r="524" spans="1:8" ht="19">
      <c r="A524" s="251">
        <v>16</v>
      </c>
      <c r="B524" s="193" t="s">
        <v>12</v>
      </c>
      <c r="C524" s="210" t="s">
        <v>4797</v>
      </c>
      <c r="D524" s="203" t="s">
        <v>4403</v>
      </c>
      <c r="E524" s="204">
        <v>20000</v>
      </c>
      <c r="F524" s="204"/>
      <c r="G524" s="204">
        <v>119322.4</v>
      </c>
      <c r="H524" s="192" t="s">
        <v>4404</v>
      </c>
    </row>
    <row r="525" spans="1:8" ht="19">
      <c r="A525" s="251">
        <v>16</v>
      </c>
      <c r="B525" s="193" t="s">
        <v>12</v>
      </c>
      <c r="C525" s="210" t="s">
        <v>4762</v>
      </c>
      <c r="D525" s="203" t="s">
        <v>4403</v>
      </c>
      <c r="E525" s="204">
        <v>5000</v>
      </c>
      <c r="F525" s="204"/>
      <c r="G525" s="204">
        <v>118067.4</v>
      </c>
      <c r="H525" s="192" t="s">
        <v>4404</v>
      </c>
    </row>
    <row r="526" spans="1:8" ht="19">
      <c r="A526" s="251">
        <v>16</v>
      </c>
      <c r="B526" s="193" t="s">
        <v>12</v>
      </c>
      <c r="C526" s="210" t="s">
        <v>4762</v>
      </c>
      <c r="D526" s="203" t="s">
        <v>4403</v>
      </c>
      <c r="E526" s="204">
        <v>15600</v>
      </c>
      <c r="F526" s="204"/>
      <c r="G526" s="204">
        <v>133667.4</v>
      </c>
      <c r="H526" s="192" t="s">
        <v>4404</v>
      </c>
    </row>
    <row r="527" spans="1:8" ht="19">
      <c r="A527" s="251">
        <v>16</v>
      </c>
      <c r="B527" s="193" t="s">
        <v>12</v>
      </c>
      <c r="C527" s="210" t="s">
        <v>4798</v>
      </c>
      <c r="D527" s="203" t="s">
        <v>4403</v>
      </c>
      <c r="E527" s="204">
        <v>20000</v>
      </c>
      <c r="F527" s="204"/>
      <c r="G527" s="204">
        <v>61667.4</v>
      </c>
      <c r="H527" s="192" t="s">
        <v>4404</v>
      </c>
    </row>
    <row r="528" spans="1:8" ht="19">
      <c r="A528" s="251">
        <v>16</v>
      </c>
      <c r="B528" s="193" t="s">
        <v>12</v>
      </c>
      <c r="C528" s="210" t="s">
        <v>4799</v>
      </c>
      <c r="D528" s="203" t="s">
        <v>4403</v>
      </c>
      <c r="E528" s="204">
        <v>19800</v>
      </c>
      <c r="F528" s="204"/>
      <c r="G528" s="204">
        <v>81467.399999999994</v>
      </c>
      <c r="H528" s="192" t="s">
        <v>4404</v>
      </c>
    </row>
    <row r="529" spans="1:8" ht="19">
      <c r="A529" s="251">
        <v>16</v>
      </c>
      <c r="B529" s="193" t="s">
        <v>12</v>
      </c>
      <c r="C529" s="210" t="s">
        <v>4800</v>
      </c>
      <c r="D529" s="203" t="s">
        <v>4403</v>
      </c>
      <c r="E529" s="204">
        <v>70000</v>
      </c>
      <c r="F529" s="204"/>
      <c r="G529" s="204">
        <v>151467.4</v>
      </c>
      <c r="H529" s="192" t="s">
        <v>4404</v>
      </c>
    </row>
    <row r="530" spans="1:8" ht="18">
      <c r="A530" s="251">
        <v>16</v>
      </c>
      <c r="B530" s="193" t="s">
        <v>12</v>
      </c>
      <c r="C530" s="365" t="s">
        <v>4801</v>
      </c>
      <c r="D530" s="203" t="s">
        <v>4403</v>
      </c>
      <c r="E530" s="204">
        <v>238000</v>
      </c>
      <c r="F530" s="204"/>
      <c r="G530" s="204">
        <v>302149.40000000002</v>
      </c>
      <c r="H530" s="192" t="s">
        <v>4404</v>
      </c>
    </row>
    <row r="531" spans="1:8" ht="19">
      <c r="A531" s="251">
        <v>16</v>
      </c>
      <c r="B531" s="193" t="s">
        <v>12</v>
      </c>
      <c r="C531" s="210" t="s">
        <v>4758</v>
      </c>
      <c r="D531" s="203" t="s">
        <v>4403</v>
      </c>
      <c r="E531" s="204">
        <v>344400</v>
      </c>
      <c r="F531" s="204"/>
      <c r="G531" s="204">
        <v>646549.4</v>
      </c>
      <c r="H531" s="192" t="s">
        <v>4404</v>
      </c>
    </row>
    <row r="532" spans="1:8" ht="19">
      <c r="A532" s="251">
        <v>16</v>
      </c>
      <c r="B532" s="193" t="s">
        <v>12</v>
      </c>
      <c r="C532" s="210" t="s">
        <v>4802</v>
      </c>
      <c r="D532" s="203" t="s">
        <v>4403</v>
      </c>
      <c r="E532" s="204">
        <v>435000</v>
      </c>
      <c r="F532" s="204"/>
      <c r="G532" s="204">
        <v>1081549.3999999999</v>
      </c>
      <c r="H532" s="192" t="s">
        <v>4404</v>
      </c>
    </row>
    <row r="533" spans="1:8" ht="19">
      <c r="A533" s="251">
        <v>16</v>
      </c>
      <c r="B533" s="193" t="s">
        <v>12</v>
      </c>
      <c r="C533" s="210" t="s">
        <v>4802</v>
      </c>
      <c r="D533" s="203" t="s">
        <v>4403</v>
      </c>
      <c r="E533" s="204">
        <v>29500</v>
      </c>
      <c r="F533" s="204"/>
      <c r="G533" s="204">
        <v>1101049.3999999999</v>
      </c>
      <c r="H533" s="192" t="s">
        <v>4404</v>
      </c>
    </row>
    <row r="534" spans="1:8" ht="19">
      <c r="A534" s="251">
        <v>16</v>
      </c>
      <c r="B534" s="193" t="s">
        <v>12</v>
      </c>
      <c r="C534" s="210" t="s">
        <v>4802</v>
      </c>
      <c r="D534" s="203" t="s">
        <v>4403</v>
      </c>
      <c r="E534" s="204">
        <v>16801</v>
      </c>
      <c r="F534" s="204"/>
      <c r="G534" s="204">
        <v>1117850.3999999999</v>
      </c>
      <c r="H534" s="192" t="s">
        <v>4404</v>
      </c>
    </row>
    <row r="535" spans="1:8" ht="18">
      <c r="A535" s="251">
        <v>16</v>
      </c>
      <c r="B535" s="193" t="s">
        <v>12</v>
      </c>
      <c r="C535" s="311" t="s">
        <v>4803</v>
      </c>
      <c r="D535" s="203" t="s">
        <v>4403</v>
      </c>
      <c r="E535" s="204">
        <v>50000</v>
      </c>
      <c r="F535" s="204"/>
      <c r="G535" s="204">
        <v>1167850.3999999999</v>
      </c>
      <c r="H535" s="192" t="s">
        <v>4404</v>
      </c>
    </row>
    <row r="536" spans="1:8" ht="18">
      <c r="A536" s="251">
        <v>16</v>
      </c>
      <c r="B536" s="193" t="s">
        <v>12</v>
      </c>
      <c r="C536" s="369" t="s">
        <v>4804</v>
      </c>
      <c r="D536" s="203" t="s">
        <v>4403</v>
      </c>
      <c r="E536" s="204">
        <v>140295</v>
      </c>
      <c r="F536" s="204"/>
      <c r="G536" s="204">
        <v>893745.4</v>
      </c>
      <c r="H536" s="192" t="s">
        <v>4404</v>
      </c>
    </row>
    <row r="537" spans="1:8" ht="19">
      <c r="A537" s="251">
        <v>16</v>
      </c>
      <c r="B537" s="193" t="s">
        <v>12</v>
      </c>
      <c r="C537" s="210" t="s">
        <v>4805</v>
      </c>
      <c r="D537" s="203" t="s">
        <v>4403</v>
      </c>
      <c r="E537" s="204">
        <v>615000</v>
      </c>
      <c r="F537" s="204"/>
      <c r="G537" s="204">
        <v>1250745.3999999999</v>
      </c>
      <c r="H537" s="192" t="s">
        <v>4404</v>
      </c>
    </row>
    <row r="538" spans="1:8" ht="18">
      <c r="A538" s="251">
        <v>16</v>
      </c>
      <c r="B538" s="193" t="s">
        <v>13</v>
      </c>
      <c r="C538" s="360" t="s">
        <v>4806</v>
      </c>
      <c r="D538" s="203" t="s">
        <v>4403</v>
      </c>
      <c r="E538" s="204">
        <v>91800</v>
      </c>
      <c r="F538" s="204"/>
      <c r="G538" s="204">
        <v>587250.4</v>
      </c>
      <c r="H538" s="192" t="s">
        <v>4404</v>
      </c>
    </row>
    <row r="539" spans="1:8" ht="19">
      <c r="A539" s="251">
        <v>16</v>
      </c>
      <c r="B539" s="193" t="s">
        <v>13</v>
      </c>
      <c r="C539" s="210" t="s">
        <v>4807</v>
      </c>
      <c r="D539" s="203" t="s">
        <v>4403</v>
      </c>
      <c r="E539" s="204">
        <v>28234.98</v>
      </c>
      <c r="F539" s="204"/>
      <c r="G539" s="204">
        <v>615485.38</v>
      </c>
      <c r="H539" s="192" t="s">
        <v>4404</v>
      </c>
    </row>
    <row r="540" spans="1:8" ht="19">
      <c r="A540" s="251">
        <v>16</v>
      </c>
      <c r="B540" s="193" t="s">
        <v>13</v>
      </c>
      <c r="C540" s="210" t="s">
        <v>4808</v>
      </c>
      <c r="D540" s="203" t="s">
        <v>4403</v>
      </c>
      <c r="E540" s="204">
        <v>15000</v>
      </c>
      <c r="F540" s="204"/>
      <c r="G540" s="204">
        <v>605250.4</v>
      </c>
      <c r="H540" s="192" t="s">
        <v>4404</v>
      </c>
    </row>
    <row r="541" spans="1:8" ht="19">
      <c r="A541" s="251">
        <v>16</v>
      </c>
      <c r="B541" s="193" t="s">
        <v>13</v>
      </c>
      <c r="C541" s="210" t="s">
        <v>4808</v>
      </c>
      <c r="D541" s="203" t="s">
        <v>4403</v>
      </c>
      <c r="E541" s="204">
        <v>14080</v>
      </c>
      <c r="F541" s="204"/>
      <c r="G541" s="204">
        <v>619330.4</v>
      </c>
      <c r="H541" s="192" t="s">
        <v>4404</v>
      </c>
    </row>
    <row r="542" spans="1:8" ht="19">
      <c r="A542" s="251">
        <v>16</v>
      </c>
      <c r="B542" s="193" t="s">
        <v>13</v>
      </c>
      <c r="C542" s="210" t="s">
        <v>4809</v>
      </c>
      <c r="D542" s="203" t="s">
        <v>4403</v>
      </c>
      <c r="E542" s="204">
        <v>65000</v>
      </c>
      <c r="F542" s="204"/>
      <c r="G542" s="204">
        <v>684330.4</v>
      </c>
      <c r="H542" s="192" t="s">
        <v>4404</v>
      </c>
    </row>
    <row r="543" spans="1:8" ht="19">
      <c r="A543" s="251">
        <v>16</v>
      </c>
      <c r="B543" s="193" t="s">
        <v>13</v>
      </c>
      <c r="C543" s="210" t="s">
        <v>4810</v>
      </c>
      <c r="D543" s="203" t="s">
        <v>4403</v>
      </c>
      <c r="E543" s="204">
        <v>41800</v>
      </c>
      <c r="F543" s="204"/>
      <c r="G543" s="204">
        <v>726130.4</v>
      </c>
      <c r="H543" s="192" t="s">
        <v>4404</v>
      </c>
    </row>
    <row r="544" spans="1:8" ht="19">
      <c r="A544" s="251">
        <v>16</v>
      </c>
      <c r="B544" s="193" t="s">
        <v>13</v>
      </c>
      <c r="C544" s="210" t="s">
        <v>4728</v>
      </c>
      <c r="D544" s="203" t="s">
        <v>4403</v>
      </c>
      <c r="E544" s="204">
        <v>476000</v>
      </c>
      <c r="F544" s="204"/>
      <c r="G544" s="204">
        <v>1202130.3999999999</v>
      </c>
      <c r="H544" s="192" t="s">
        <v>4404</v>
      </c>
    </row>
    <row r="545" spans="1:8" ht="19">
      <c r="A545" s="251">
        <v>16</v>
      </c>
      <c r="B545" s="193" t="s">
        <v>13</v>
      </c>
      <c r="C545" s="210" t="s">
        <v>4811</v>
      </c>
      <c r="D545" s="203" t="s">
        <v>4403</v>
      </c>
      <c r="E545" s="204">
        <v>127780</v>
      </c>
      <c r="F545" s="204"/>
      <c r="G545" s="204">
        <v>1329910.3999999999</v>
      </c>
      <c r="H545" s="192" t="s">
        <v>4404</v>
      </c>
    </row>
    <row r="546" spans="1:8" ht="19">
      <c r="A546" s="251">
        <v>16</v>
      </c>
      <c r="B546" s="193" t="s">
        <v>13</v>
      </c>
      <c r="C546" s="210" t="s">
        <v>4812</v>
      </c>
      <c r="D546" s="203" t="s">
        <v>4403</v>
      </c>
      <c r="E546" s="204">
        <v>30000</v>
      </c>
      <c r="F546" s="204"/>
      <c r="G546" s="204">
        <v>1359910.4</v>
      </c>
      <c r="H546" s="192" t="s">
        <v>4404</v>
      </c>
    </row>
    <row r="547" spans="1:8" ht="19">
      <c r="A547" s="251">
        <v>16</v>
      </c>
      <c r="B547" s="193" t="s">
        <v>13</v>
      </c>
      <c r="C547" s="210" t="s">
        <v>4711</v>
      </c>
      <c r="D547" s="203" t="s">
        <v>4403</v>
      </c>
      <c r="E547" s="204">
        <v>12137</v>
      </c>
      <c r="F547" s="204"/>
      <c r="G547" s="204">
        <v>1372047.4</v>
      </c>
      <c r="H547" s="192" t="s">
        <v>4404</v>
      </c>
    </row>
    <row r="548" spans="1:8" ht="19">
      <c r="A548" s="185">
        <v>17</v>
      </c>
      <c r="B548" s="316" t="s">
        <v>5</v>
      </c>
      <c r="C548" s="329" t="s">
        <v>4813</v>
      </c>
      <c r="D548" s="203" t="s">
        <v>4417</v>
      </c>
      <c r="E548" s="204">
        <v>55</v>
      </c>
      <c r="F548" s="204"/>
      <c r="G548" s="204">
        <v>1055</v>
      </c>
      <c r="H548" s="192" t="s">
        <v>4468</v>
      </c>
    </row>
    <row r="549" spans="1:8" ht="18">
      <c r="A549" s="185">
        <v>17</v>
      </c>
      <c r="B549" s="193" t="s">
        <v>11</v>
      </c>
      <c r="C549" s="202" t="s">
        <v>4814</v>
      </c>
      <c r="D549" s="203" t="s">
        <v>4417</v>
      </c>
      <c r="E549" s="204">
        <v>200</v>
      </c>
      <c r="F549" s="204"/>
      <c r="G549" s="204">
        <v>255</v>
      </c>
      <c r="H549" s="192" t="s">
        <v>4460</v>
      </c>
    </row>
    <row r="550" spans="1:8" ht="18">
      <c r="A550" s="185">
        <v>17</v>
      </c>
      <c r="B550" s="193" t="s">
        <v>11</v>
      </c>
      <c r="C550" s="202" t="s">
        <v>4815</v>
      </c>
      <c r="D550" s="203" t="s">
        <v>4417</v>
      </c>
      <c r="E550" s="204">
        <v>50</v>
      </c>
      <c r="F550" s="204"/>
      <c r="G550" s="204">
        <v>305</v>
      </c>
      <c r="H550" s="192" t="s">
        <v>4681</v>
      </c>
    </row>
    <row r="551" spans="1:8" ht="18">
      <c r="A551" s="185">
        <v>18</v>
      </c>
      <c r="B551" s="193" t="s">
        <v>5</v>
      </c>
      <c r="C551" s="202" t="s">
        <v>4649</v>
      </c>
      <c r="D551" s="203" t="s">
        <v>4417</v>
      </c>
      <c r="E551" s="206">
        <v>0.4</v>
      </c>
      <c r="F551" s="204"/>
      <c r="G551" s="204">
        <v>1615.18</v>
      </c>
      <c r="H551" s="192" t="s">
        <v>4418</v>
      </c>
    </row>
    <row r="552" spans="1:8" ht="18">
      <c r="A552" s="185">
        <v>18</v>
      </c>
      <c r="B552" s="193" t="s">
        <v>8</v>
      </c>
      <c r="C552" s="202" t="s">
        <v>4631</v>
      </c>
      <c r="D552" s="203" t="s">
        <v>4417</v>
      </c>
      <c r="E552" s="204">
        <v>0.34</v>
      </c>
      <c r="F552" s="204"/>
      <c r="G552" s="204">
        <v>1615.52</v>
      </c>
      <c r="H552" s="192" t="s">
        <v>4418</v>
      </c>
    </row>
    <row r="553" spans="1:8" ht="18">
      <c r="A553" s="185">
        <v>18</v>
      </c>
      <c r="B553" s="193" t="s">
        <v>11</v>
      </c>
      <c r="C553" s="202" t="s">
        <v>4649</v>
      </c>
      <c r="D553" s="203" t="s">
        <v>4417</v>
      </c>
      <c r="E553" s="204">
        <v>0.2</v>
      </c>
      <c r="F553" s="204"/>
      <c r="G553" s="204">
        <v>1050.72</v>
      </c>
      <c r="H553" s="192" t="s">
        <v>4418</v>
      </c>
    </row>
    <row r="554" spans="1:8" ht="36">
      <c r="A554" s="185">
        <v>19</v>
      </c>
      <c r="B554" s="212" t="s">
        <v>3</v>
      </c>
      <c r="C554" s="202" t="s">
        <v>4816</v>
      </c>
      <c r="D554" s="203" t="s">
        <v>4417</v>
      </c>
      <c r="E554" s="204">
        <v>19997.12</v>
      </c>
      <c r="F554" s="204"/>
      <c r="G554" s="204">
        <v>26931.18</v>
      </c>
      <c r="H554" s="192" t="s">
        <v>4458</v>
      </c>
    </row>
    <row r="555" spans="1:8" ht="18">
      <c r="A555" s="185">
        <v>19</v>
      </c>
      <c r="B555" s="193" t="s">
        <v>5</v>
      </c>
      <c r="C555" s="202" t="s">
        <v>4641</v>
      </c>
      <c r="D555" s="203" t="s">
        <v>4417</v>
      </c>
      <c r="E555" s="204">
        <v>4.79</v>
      </c>
      <c r="F555" s="204"/>
      <c r="G555" s="204">
        <v>24334.880000000001</v>
      </c>
      <c r="H555" s="192" t="s">
        <v>4418</v>
      </c>
    </row>
    <row r="556" spans="1:8" ht="18">
      <c r="A556" s="185">
        <v>19</v>
      </c>
      <c r="B556" s="193" t="s">
        <v>8</v>
      </c>
      <c r="C556" s="202" t="s">
        <v>4431</v>
      </c>
      <c r="D556" s="203" t="s">
        <v>4417</v>
      </c>
      <c r="E556" s="204">
        <v>5.35</v>
      </c>
      <c r="F556" s="204"/>
      <c r="G556" s="204">
        <v>25714.05</v>
      </c>
      <c r="H556" s="192" t="s">
        <v>4418</v>
      </c>
    </row>
    <row r="557" spans="1:8" ht="19">
      <c r="A557" s="185">
        <v>19</v>
      </c>
      <c r="B557" s="318" t="s">
        <v>11</v>
      </c>
      <c r="C557" s="254" t="s">
        <v>4431</v>
      </c>
      <c r="D557" s="203" t="s">
        <v>4417</v>
      </c>
      <c r="E557" s="204">
        <v>2.36</v>
      </c>
      <c r="F557" s="204"/>
      <c r="G557" s="204">
        <v>4741.03</v>
      </c>
      <c r="H557" s="192" t="s">
        <v>4418</v>
      </c>
    </row>
    <row r="558" spans="1:8" ht="18">
      <c r="A558" s="251">
        <v>20</v>
      </c>
      <c r="B558" s="193" t="s">
        <v>3</v>
      </c>
      <c r="C558" s="202" t="s">
        <v>4817</v>
      </c>
      <c r="D558" s="203" t="s">
        <v>4403</v>
      </c>
      <c r="E558" s="204">
        <v>185479.1</v>
      </c>
      <c r="F558" s="204"/>
      <c r="G558" s="204">
        <v>198647.52</v>
      </c>
      <c r="H558" s="192" t="s">
        <v>4404</v>
      </c>
    </row>
    <row r="559" spans="1:8" ht="18">
      <c r="A559" s="251">
        <v>20</v>
      </c>
      <c r="B559" s="193" t="s">
        <v>3</v>
      </c>
      <c r="C559" s="256" t="s">
        <v>4817</v>
      </c>
      <c r="D559" s="203" t="s">
        <v>4403</v>
      </c>
      <c r="E559" s="206">
        <v>50715.69</v>
      </c>
      <c r="F559" s="204"/>
      <c r="G559" s="204">
        <v>69363.210000000094</v>
      </c>
      <c r="H559" s="192" t="s">
        <v>4404</v>
      </c>
    </row>
    <row r="560" spans="1:8" ht="18">
      <c r="A560" s="185">
        <v>20</v>
      </c>
      <c r="B560" s="330" t="s">
        <v>3</v>
      </c>
      <c r="C560" s="258" t="s">
        <v>4464</v>
      </c>
      <c r="D560" s="203" t="s">
        <v>4465</v>
      </c>
      <c r="E560" s="204">
        <v>20000</v>
      </c>
      <c r="F560" s="204"/>
      <c r="G560" s="204">
        <v>89363.210000000094</v>
      </c>
      <c r="H560" s="192" t="s">
        <v>4429</v>
      </c>
    </row>
    <row r="561" spans="1:8" ht="18">
      <c r="A561" s="251">
        <v>20</v>
      </c>
      <c r="B561" s="193" t="s">
        <v>5</v>
      </c>
      <c r="C561" s="202" t="s">
        <v>4818</v>
      </c>
      <c r="D561" s="203" t="s">
        <v>4403</v>
      </c>
      <c r="E561" s="204">
        <v>113970.73</v>
      </c>
      <c r="F561" s="204"/>
      <c r="G561" s="204">
        <v>134379.43</v>
      </c>
      <c r="H561" s="192" t="s">
        <v>4404</v>
      </c>
    </row>
    <row r="562" spans="1:8" ht="18">
      <c r="A562" s="185">
        <v>20</v>
      </c>
      <c r="B562" s="316" t="s">
        <v>5</v>
      </c>
      <c r="C562" s="327" t="s">
        <v>4655</v>
      </c>
      <c r="D562" s="203" t="s">
        <v>4417</v>
      </c>
      <c r="E562" s="204">
        <v>16.98</v>
      </c>
      <c r="F562" s="204"/>
      <c r="G562" s="204">
        <v>134396.41</v>
      </c>
      <c r="H562" s="192" t="s">
        <v>4418</v>
      </c>
    </row>
    <row r="563" spans="1:8" ht="18">
      <c r="A563" s="185">
        <v>20</v>
      </c>
      <c r="B563" s="308" t="s">
        <v>6</v>
      </c>
      <c r="C563" s="326" t="s">
        <v>4481</v>
      </c>
      <c r="D563" s="203" t="s">
        <v>4417</v>
      </c>
      <c r="E563" s="204">
        <v>160</v>
      </c>
      <c r="F563" s="204"/>
      <c r="G563" s="204">
        <v>9091.5200000000295</v>
      </c>
      <c r="H563" s="192" t="s">
        <v>4482</v>
      </c>
    </row>
    <row r="564" spans="1:8" ht="19">
      <c r="A564" s="251">
        <v>20</v>
      </c>
      <c r="B564" s="193" t="s">
        <v>6</v>
      </c>
      <c r="C564" s="210" t="s">
        <v>4819</v>
      </c>
      <c r="D564" s="203" t="s">
        <v>4403</v>
      </c>
      <c r="E564" s="204">
        <v>59574.57</v>
      </c>
      <c r="F564" s="204"/>
      <c r="G564" s="204">
        <v>658666.09</v>
      </c>
      <c r="H564" s="192" t="s">
        <v>4404</v>
      </c>
    </row>
    <row r="565" spans="1:8" ht="19">
      <c r="A565" s="251">
        <v>20</v>
      </c>
      <c r="B565" s="193" t="s">
        <v>6</v>
      </c>
      <c r="C565" s="210" t="s">
        <v>4820</v>
      </c>
      <c r="D565" s="203" t="s">
        <v>4403</v>
      </c>
      <c r="E565" s="204">
        <v>5808.56</v>
      </c>
      <c r="F565" s="204"/>
      <c r="G565" s="204">
        <v>32474.65</v>
      </c>
      <c r="H565" s="192" t="s">
        <v>4404</v>
      </c>
    </row>
    <row r="566" spans="1:8" ht="19">
      <c r="A566" s="185">
        <v>20</v>
      </c>
      <c r="B566" s="313" t="s">
        <v>8</v>
      </c>
      <c r="C566" s="331" t="s">
        <v>4648</v>
      </c>
      <c r="D566" s="203" t="s">
        <v>4417</v>
      </c>
      <c r="E566" s="204">
        <v>7.42</v>
      </c>
      <c r="F566" s="204"/>
      <c r="G566" s="204">
        <v>8064.6900000000196</v>
      </c>
      <c r="H566" s="192" t="s">
        <v>4418</v>
      </c>
    </row>
    <row r="567" spans="1:8" ht="19">
      <c r="A567" s="251">
        <v>20</v>
      </c>
      <c r="B567" s="212" t="s">
        <v>8</v>
      </c>
      <c r="C567" s="210" t="s">
        <v>4819</v>
      </c>
      <c r="D567" s="203" t="s">
        <v>4403</v>
      </c>
      <c r="E567" s="204">
        <v>63000</v>
      </c>
      <c r="F567" s="204"/>
      <c r="G567" s="204">
        <v>71064.69</v>
      </c>
      <c r="H567" s="192" t="s">
        <v>4404</v>
      </c>
    </row>
    <row r="568" spans="1:8" ht="19">
      <c r="A568" s="251">
        <v>20</v>
      </c>
      <c r="B568" s="193" t="s">
        <v>10</v>
      </c>
      <c r="C568" s="210" t="s">
        <v>4821</v>
      </c>
      <c r="D568" s="203" t="s">
        <v>4403</v>
      </c>
      <c r="E568" s="204">
        <v>25000</v>
      </c>
      <c r="F568" s="204"/>
      <c r="G568" s="204">
        <v>26134.14</v>
      </c>
      <c r="H568" s="192" t="s">
        <v>4404</v>
      </c>
    </row>
    <row r="569" spans="1:8" ht="19">
      <c r="A569" s="185">
        <v>20</v>
      </c>
      <c r="B569" s="316" t="s">
        <v>11</v>
      </c>
      <c r="C569" s="329" t="s">
        <v>4822</v>
      </c>
      <c r="D569" s="203" t="s">
        <v>4417</v>
      </c>
      <c r="E569" s="204">
        <v>0.03</v>
      </c>
      <c r="F569" s="204"/>
      <c r="G569" s="204">
        <v>1818.78000000003</v>
      </c>
      <c r="H569" s="192" t="s">
        <v>3803</v>
      </c>
    </row>
    <row r="570" spans="1:8" ht="19">
      <c r="A570" s="185">
        <v>20</v>
      </c>
      <c r="B570" s="318" t="s">
        <v>11</v>
      </c>
      <c r="C570" s="254" t="s">
        <v>4655</v>
      </c>
      <c r="D570" s="203" t="s">
        <v>4417</v>
      </c>
      <c r="E570" s="204">
        <v>4.6500000000000004</v>
      </c>
      <c r="F570" s="204"/>
      <c r="G570" s="204">
        <v>10358.4300000003</v>
      </c>
      <c r="H570" s="192" t="s">
        <v>4418</v>
      </c>
    </row>
    <row r="571" spans="1:8" ht="18">
      <c r="A571" s="251">
        <v>20</v>
      </c>
      <c r="B571" s="193" t="s">
        <v>11</v>
      </c>
      <c r="C571" s="211" t="s">
        <v>4819</v>
      </c>
      <c r="D571" s="203" t="s">
        <v>4403</v>
      </c>
      <c r="E571" s="204">
        <v>56149.15</v>
      </c>
      <c r="F571" s="204"/>
      <c r="G571" s="204">
        <v>66507.580000000293</v>
      </c>
      <c r="H571" s="192" t="s">
        <v>4404</v>
      </c>
    </row>
    <row r="572" spans="1:8" ht="18">
      <c r="A572" s="251">
        <v>20</v>
      </c>
      <c r="B572" s="193" t="s">
        <v>11</v>
      </c>
      <c r="C572" s="211" t="s">
        <v>4823</v>
      </c>
      <c r="D572" s="203" t="s">
        <v>4403</v>
      </c>
      <c r="E572" s="204">
        <v>32521.61</v>
      </c>
      <c r="F572" s="251"/>
      <c r="G572" s="204">
        <v>99029.190000000293</v>
      </c>
      <c r="H572" s="192" t="s">
        <v>4404</v>
      </c>
    </row>
    <row r="573" spans="1:8" ht="18">
      <c r="A573" s="251">
        <v>20</v>
      </c>
      <c r="B573" s="193" t="s">
        <v>11</v>
      </c>
      <c r="C573" s="211" t="s">
        <v>4824</v>
      </c>
      <c r="D573" s="203" t="s">
        <v>4403</v>
      </c>
      <c r="E573" s="204">
        <v>1500</v>
      </c>
      <c r="F573" s="204"/>
      <c r="G573" s="204">
        <v>100529.19</v>
      </c>
      <c r="H573" s="192" t="s">
        <v>4404</v>
      </c>
    </row>
    <row r="574" spans="1:8" ht="19">
      <c r="A574" s="185">
        <v>20</v>
      </c>
      <c r="B574" s="313" t="s">
        <v>13</v>
      </c>
      <c r="C574" s="331" t="s">
        <v>4825</v>
      </c>
      <c r="D574" s="203" t="s">
        <v>4429</v>
      </c>
      <c r="E574" s="204">
        <v>1000</v>
      </c>
      <c r="F574" s="204"/>
      <c r="G574" s="204">
        <v>8121.2200000003704</v>
      </c>
      <c r="H574" s="192" t="s">
        <v>4429</v>
      </c>
    </row>
    <row r="575" spans="1:8" ht="19">
      <c r="A575" s="251">
        <v>20</v>
      </c>
      <c r="B575" s="193" t="s">
        <v>13</v>
      </c>
      <c r="C575" s="210" t="s">
        <v>4826</v>
      </c>
      <c r="D575" s="203" t="s">
        <v>4403</v>
      </c>
      <c r="E575" s="204">
        <v>19000</v>
      </c>
      <c r="F575" s="204"/>
      <c r="G575" s="204">
        <v>27121.220000000401</v>
      </c>
      <c r="H575" s="192" t="s">
        <v>4404</v>
      </c>
    </row>
    <row r="576" spans="1:8" ht="18">
      <c r="A576" s="185">
        <v>21</v>
      </c>
      <c r="B576" s="316" t="s">
        <v>5</v>
      </c>
      <c r="C576" s="327" t="s">
        <v>4649</v>
      </c>
      <c r="D576" s="203" t="s">
        <v>4417</v>
      </c>
      <c r="E576" s="204">
        <v>0.19</v>
      </c>
      <c r="F576" s="204"/>
      <c r="G576" s="204">
        <v>711.72999999999695</v>
      </c>
      <c r="H576" s="192" t="s">
        <v>4418</v>
      </c>
    </row>
    <row r="577" spans="1:8" ht="18">
      <c r="A577" s="185">
        <v>21</v>
      </c>
      <c r="B577" s="193" t="s">
        <v>8</v>
      </c>
      <c r="C577" s="202" t="s">
        <v>4649</v>
      </c>
      <c r="D577" s="203" t="s">
        <v>4417</v>
      </c>
      <c r="E577" s="204">
        <v>0.15</v>
      </c>
      <c r="F577" s="204"/>
      <c r="G577" s="204">
        <v>711.87999999999704</v>
      </c>
      <c r="H577" s="192" t="s">
        <v>4418</v>
      </c>
    </row>
    <row r="578" spans="1:8" ht="18">
      <c r="A578" s="185">
        <v>21</v>
      </c>
      <c r="B578" s="318" t="s">
        <v>11</v>
      </c>
      <c r="C578" s="326" t="s">
        <v>4649</v>
      </c>
      <c r="D578" s="203" t="s">
        <v>4417</v>
      </c>
      <c r="E578" s="206">
        <v>0.09</v>
      </c>
      <c r="F578" s="204"/>
      <c r="G578" s="204">
        <v>631.96999999999696</v>
      </c>
      <c r="H578" s="192" t="s">
        <v>4418</v>
      </c>
    </row>
    <row r="579" spans="1:8" ht="18">
      <c r="A579" s="251">
        <v>25</v>
      </c>
      <c r="B579" s="193" t="s">
        <v>7</v>
      </c>
      <c r="C579" s="202" t="s">
        <v>4827</v>
      </c>
      <c r="D579" s="203" t="s">
        <v>4403</v>
      </c>
      <c r="E579" s="204">
        <v>50000</v>
      </c>
      <c r="F579" s="204"/>
      <c r="G579" s="204">
        <v>50000</v>
      </c>
      <c r="H579" s="192" t="s">
        <v>4404</v>
      </c>
    </row>
    <row r="580" spans="1:8" ht="18">
      <c r="A580" s="251">
        <v>25</v>
      </c>
      <c r="B580" s="193" t="s">
        <v>10</v>
      </c>
      <c r="C580" s="202" t="s">
        <v>4827</v>
      </c>
      <c r="D580" s="203" t="s">
        <v>4403</v>
      </c>
      <c r="E580" s="206">
        <v>5100</v>
      </c>
      <c r="F580" s="204"/>
      <c r="G580" s="204">
        <v>5100</v>
      </c>
      <c r="H580" s="192" t="s">
        <v>4404</v>
      </c>
    </row>
    <row r="581" spans="1:8" ht="18">
      <c r="A581" s="251">
        <v>25</v>
      </c>
      <c r="B581" s="193" t="s">
        <v>10</v>
      </c>
      <c r="C581" s="202" t="s">
        <v>4827</v>
      </c>
      <c r="D581" s="203" t="s">
        <v>4403</v>
      </c>
      <c r="E581" s="206">
        <v>5200</v>
      </c>
      <c r="F581" s="204"/>
      <c r="G581" s="204">
        <v>10300</v>
      </c>
      <c r="H581" s="192" t="s">
        <v>4404</v>
      </c>
    </row>
    <row r="582" spans="1:8" ht="18">
      <c r="A582" s="251">
        <v>25</v>
      </c>
      <c r="B582" s="193" t="s">
        <v>10</v>
      </c>
      <c r="C582" s="202" t="s">
        <v>4827</v>
      </c>
      <c r="D582" s="203" t="s">
        <v>4403</v>
      </c>
      <c r="E582" s="204">
        <v>535</v>
      </c>
      <c r="F582" s="204"/>
      <c r="G582" s="204">
        <v>10835</v>
      </c>
      <c r="H582" s="192" t="s">
        <v>4404</v>
      </c>
    </row>
    <row r="583" spans="1:8" ht="18">
      <c r="A583" s="251">
        <v>25</v>
      </c>
      <c r="B583" s="193" t="s">
        <v>10</v>
      </c>
      <c r="C583" s="202" t="s">
        <v>4827</v>
      </c>
      <c r="D583" s="203" t="s">
        <v>4403</v>
      </c>
      <c r="E583" s="204">
        <v>10000</v>
      </c>
      <c r="F583" s="204"/>
      <c r="G583" s="204">
        <v>20835</v>
      </c>
      <c r="H583" s="192" t="s">
        <v>4404</v>
      </c>
    </row>
    <row r="584" spans="1:8" ht="19">
      <c r="A584" s="185">
        <v>27</v>
      </c>
      <c r="B584" s="316" t="s">
        <v>5</v>
      </c>
      <c r="C584" s="329" t="s">
        <v>4649</v>
      </c>
      <c r="D584" s="203" t="s">
        <v>4417</v>
      </c>
      <c r="E584" s="204">
        <v>58.07</v>
      </c>
      <c r="F584" s="204"/>
      <c r="G584" s="204">
        <v>64492.480000000003</v>
      </c>
      <c r="H584" s="192" t="s">
        <v>4418</v>
      </c>
    </row>
    <row r="585" spans="1:8" ht="19">
      <c r="A585" s="185">
        <v>27</v>
      </c>
      <c r="B585" s="193" t="s">
        <v>7</v>
      </c>
      <c r="C585" s="210" t="s">
        <v>4828</v>
      </c>
      <c r="D585" s="203" t="s">
        <v>4417</v>
      </c>
      <c r="E585" s="204">
        <v>238</v>
      </c>
      <c r="F585" s="204"/>
      <c r="G585" s="204">
        <v>10035.8999999999</v>
      </c>
      <c r="H585" s="192" t="s">
        <v>4694</v>
      </c>
    </row>
    <row r="586" spans="1:8" ht="19">
      <c r="A586" s="185">
        <v>27</v>
      </c>
      <c r="B586" s="193" t="s">
        <v>8</v>
      </c>
      <c r="C586" s="210" t="s">
        <v>4648</v>
      </c>
      <c r="D586" s="203" t="s">
        <v>4417</v>
      </c>
      <c r="E586" s="204">
        <v>13.29</v>
      </c>
      <c r="F586" s="204"/>
      <c r="G586" s="204">
        <v>23077.379999999899</v>
      </c>
      <c r="H586" s="192" t="s">
        <v>4418</v>
      </c>
    </row>
    <row r="587" spans="1:8" ht="19">
      <c r="A587" s="185">
        <v>27</v>
      </c>
      <c r="B587" s="193" t="s">
        <v>11</v>
      </c>
      <c r="C587" s="210" t="s">
        <v>4649</v>
      </c>
      <c r="D587" s="203" t="s">
        <v>4417</v>
      </c>
      <c r="E587" s="204">
        <v>11.31</v>
      </c>
      <c r="F587" s="204"/>
      <c r="G587" s="204">
        <v>9115.24000000052</v>
      </c>
      <c r="H587" s="192" t="s">
        <v>4418</v>
      </c>
    </row>
    <row r="588" spans="1:8" ht="18">
      <c r="A588" s="185">
        <v>28</v>
      </c>
      <c r="B588" s="193" t="s">
        <v>5</v>
      </c>
      <c r="C588" s="202" t="s">
        <v>4649</v>
      </c>
      <c r="D588" s="203" t="s">
        <v>4417</v>
      </c>
      <c r="E588" s="206">
        <v>0.75</v>
      </c>
      <c r="F588" s="204"/>
      <c r="G588" s="204">
        <f>G587+E588-F588</f>
        <v>9115.99000000052</v>
      </c>
      <c r="H588" s="192" t="s">
        <v>4418</v>
      </c>
    </row>
    <row r="589" spans="1:8" ht="18">
      <c r="A589" s="185">
        <v>28</v>
      </c>
      <c r="B589" s="193" t="s">
        <v>8</v>
      </c>
      <c r="C589" s="202" t="s">
        <v>4649</v>
      </c>
      <c r="D589" s="203" t="s">
        <v>4417</v>
      </c>
      <c r="E589" s="204">
        <v>0.67</v>
      </c>
      <c r="F589" s="204"/>
      <c r="G589" s="204">
        <f>G588+E589-F589</f>
        <v>9116.6600000005201</v>
      </c>
      <c r="H589" s="192" t="s">
        <v>4418</v>
      </c>
    </row>
    <row r="590" spans="1:8" ht="18">
      <c r="A590" s="185">
        <v>28</v>
      </c>
      <c r="B590" s="193" t="s">
        <v>11</v>
      </c>
      <c r="C590" s="202" t="s">
        <v>4649</v>
      </c>
      <c r="D590" s="203" t="s">
        <v>4417</v>
      </c>
      <c r="E590" s="204">
        <v>0.39</v>
      </c>
      <c r="F590" s="204"/>
      <c r="G590" s="204">
        <f>G589+E590-F590</f>
        <v>9117.0500000005195</v>
      </c>
      <c r="H590" s="192" t="s">
        <v>4418</v>
      </c>
    </row>
    <row r="591" spans="1:8" ht="18">
      <c r="A591" s="185">
        <v>29</v>
      </c>
      <c r="B591" s="308" t="s">
        <v>3</v>
      </c>
      <c r="C591" s="326" t="s">
        <v>4829</v>
      </c>
      <c r="D591" s="203" t="s">
        <v>4417</v>
      </c>
      <c r="E591" s="204">
        <v>36000</v>
      </c>
      <c r="F591" s="204"/>
      <c r="G591" s="204">
        <v>95435.68</v>
      </c>
      <c r="H591" s="192" t="s">
        <v>4454</v>
      </c>
    </row>
    <row r="592" spans="1:8" ht="18">
      <c r="A592" s="251">
        <v>29</v>
      </c>
      <c r="B592" s="193" t="s">
        <v>3</v>
      </c>
      <c r="C592" s="251" t="s">
        <v>4830</v>
      </c>
      <c r="D592" s="203" t="s">
        <v>4403</v>
      </c>
      <c r="E592" s="204">
        <v>30000</v>
      </c>
      <c r="F592" s="204"/>
      <c r="G592" s="204">
        <v>49206.58</v>
      </c>
      <c r="H592" s="192" t="s">
        <v>4404</v>
      </c>
    </row>
    <row r="593" spans="1:8" ht="18">
      <c r="A593" s="185">
        <v>29</v>
      </c>
      <c r="B593" s="316" t="s">
        <v>5</v>
      </c>
      <c r="C593" s="327" t="s">
        <v>4481</v>
      </c>
      <c r="D593" s="203" t="s">
        <v>4417</v>
      </c>
      <c r="E593" s="204">
        <v>1854.07</v>
      </c>
      <c r="F593" s="204"/>
      <c r="G593" s="204">
        <v>13476.33</v>
      </c>
      <c r="H593" s="192" t="s">
        <v>4482</v>
      </c>
    </row>
    <row r="594" spans="1:8" ht="18">
      <c r="A594" s="185">
        <v>29</v>
      </c>
      <c r="B594" s="193" t="s">
        <v>5</v>
      </c>
      <c r="C594" s="202" t="s">
        <v>4831</v>
      </c>
      <c r="D594" s="203" t="s">
        <v>4417</v>
      </c>
      <c r="E594" s="204">
        <v>5650</v>
      </c>
      <c r="F594" s="204"/>
      <c r="G594" s="204">
        <v>19126.330000000002</v>
      </c>
      <c r="H594" s="192" t="s">
        <v>4454</v>
      </c>
    </row>
    <row r="595" spans="1:8" ht="18">
      <c r="A595" s="185">
        <v>29</v>
      </c>
      <c r="B595" s="193" t="s">
        <v>5</v>
      </c>
      <c r="C595" s="202" t="s">
        <v>4631</v>
      </c>
      <c r="D595" s="203" t="s">
        <v>4417</v>
      </c>
      <c r="E595" s="204">
        <v>12.53</v>
      </c>
      <c r="F595" s="204"/>
      <c r="G595" s="204">
        <v>44371.62</v>
      </c>
      <c r="H595" s="192" t="s">
        <v>4418</v>
      </c>
    </row>
    <row r="596" spans="1:8" ht="18">
      <c r="A596" s="185">
        <v>29</v>
      </c>
      <c r="B596" s="318" t="s">
        <v>5</v>
      </c>
      <c r="C596" s="370" t="s">
        <v>4832</v>
      </c>
      <c r="D596" s="203" t="s">
        <v>4417</v>
      </c>
      <c r="E596" s="204">
        <v>50000</v>
      </c>
      <c r="F596" s="204"/>
      <c r="G596" s="204">
        <v>94371.62</v>
      </c>
      <c r="H596" s="192" t="s">
        <v>4645</v>
      </c>
    </row>
    <row r="597" spans="1:8" ht="18">
      <c r="A597" s="251">
        <v>29</v>
      </c>
      <c r="B597" s="193" t="s">
        <v>6</v>
      </c>
      <c r="C597" s="371" t="s">
        <v>4833</v>
      </c>
      <c r="D597" s="203" t="s">
        <v>4403</v>
      </c>
      <c r="E597" s="204">
        <v>45110.86</v>
      </c>
      <c r="F597" s="204"/>
      <c r="G597" s="204">
        <v>57133.599999999999</v>
      </c>
      <c r="H597" s="192" t="s">
        <v>4404</v>
      </c>
    </row>
    <row r="598" spans="1:8" ht="19">
      <c r="A598" s="185">
        <v>29</v>
      </c>
      <c r="B598" s="287" t="s">
        <v>6</v>
      </c>
      <c r="C598" s="329" t="s">
        <v>4834</v>
      </c>
      <c r="D598" s="203" t="s">
        <v>4465</v>
      </c>
      <c r="E598" s="204">
        <v>3000</v>
      </c>
      <c r="F598" s="204"/>
      <c r="G598" s="204">
        <v>22383.17</v>
      </c>
      <c r="H598" s="192" t="s">
        <v>4429</v>
      </c>
    </row>
    <row r="599" spans="1:8" ht="18">
      <c r="A599" s="185">
        <v>29</v>
      </c>
      <c r="B599" s="193" t="s">
        <v>7</v>
      </c>
      <c r="C599" s="372" t="s">
        <v>4835</v>
      </c>
      <c r="D599" s="203" t="s">
        <v>4417</v>
      </c>
      <c r="E599" s="204">
        <v>73490.38</v>
      </c>
      <c r="F599" s="204"/>
      <c r="G599" s="204">
        <v>84480.49</v>
      </c>
      <c r="H599" s="192" t="s">
        <v>4698</v>
      </c>
    </row>
    <row r="600" spans="1:8" ht="19">
      <c r="A600" s="185">
        <v>29</v>
      </c>
      <c r="B600" s="193" t="s">
        <v>7</v>
      </c>
      <c r="C600" s="210" t="s">
        <v>4836</v>
      </c>
      <c r="D600" s="203" t="s">
        <v>4417</v>
      </c>
      <c r="E600" s="204">
        <v>7950</v>
      </c>
      <c r="F600" s="204"/>
      <c r="G600" s="204">
        <v>24278.16</v>
      </c>
      <c r="H600" s="192" t="s">
        <v>4460</v>
      </c>
    </row>
    <row r="601" spans="1:8" ht="19">
      <c r="A601" s="185">
        <v>29</v>
      </c>
      <c r="B601" s="193" t="s">
        <v>8</v>
      </c>
      <c r="C601" s="210" t="s">
        <v>4837</v>
      </c>
      <c r="D601" s="203" t="s">
        <v>4417</v>
      </c>
      <c r="E601" s="204">
        <v>78751.67</v>
      </c>
      <c r="F601" s="204"/>
      <c r="G601" s="204">
        <v>91548.05</v>
      </c>
      <c r="H601" s="192" t="s">
        <v>4698</v>
      </c>
    </row>
    <row r="602" spans="1:8" ht="19">
      <c r="A602" s="185">
        <v>29</v>
      </c>
      <c r="B602" s="193" t="s">
        <v>8</v>
      </c>
      <c r="C602" s="210" t="s">
        <v>4631</v>
      </c>
      <c r="D602" s="203" t="s">
        <v>4417</v>
      </c>
      <c r="E602" s="204">
        <v>3.51</v>
      </c>
      <c r="F602" s="204"/>
      <c r="G602" s="204">
        <v>2681.3799999999801</v>
      </c>
      <c r="H602" s="192" t="s">
        <v>4418</v>
      </c>
    </row>
    <row r="603" spans="1:8" ht="18">
      <c r="A603" s="185">
        <v>29</v>
      </c>
      <c r="B603" s="212" t="s">
        <v>9</v>
      </c>
      <c r="C603" s="372" t="s">
        <v>4838</v>
      </c>
      <c r="D603" s="203" t="s">
        <v>4417</v>
      </c>
      <c r="E603" s="204">
        <v>10000</v>
      </c>
      <c r="F603" s="204"/>
      <c r="G603" s="204">
        <v>20435.12</v>
      </c>
      <c r="H603" s="192" t="s">
        <v>4645</v>
      </c>
    </row>
    <row r="604" spans="1:8" ht="18">
      <c r="A604" s="185">
        <v>29</v>
      </c>
      <c r="B604" s="193" t="s">
        <v>11</v>
      </c>
      <c r="C604" s="371" t="s">
        <v>4839</v>
      </c>
      <c r="D604" s="203" t="s">
        <v>4417</v>
      </c>
      <c r="E604" s="204">
        <v>19000</v>
      </c>
      <c r="F604" s="204"/>
      <c r="G604" s="204">
        <v>20100.95</v>
      </c>
      <c r="H604" s="192" t="s">
        <v>4473</v>
      </c>
    </row>
    <row r="605" spans="1:8" ht="18">
      <c r="A605" s="185">
        <v>29</v>
      </c>
      <c r="B605" s="318" t="s">
        <v>11</v>
      </c>
      <c r="C605" s="373" t="s">
        <v>4839</v>
      </c>
      <c r="D605" s="203" t="s">
        <v>4417</v>
      </c>
      <c r="E605" s="204">
        <v>40000</v>
      </c>
      <c r="F605" s="204"/>
      <c r="G605" s="204">
        <v>60100.95</v>
      </c>
      <c r="H605" s="192" t="s">
        <v>4473</v>
      </c>
    </row>
    <row r="606" spans="1:8" ht="18">
      <c r="A606" s="251">
        <v>29</v>
      </c>
      <c r="B606" s="193" t="s">
        <v>11</v>
      </c>
      <c r="C606" s="371" t="s">
        <v>4840</v>
      </c>
      <c r="D606" s="203" t="s">
        <v>4403</v>
      </c>
      <c r="E606" s="204">
        <v>25800</v>
      </c>
      <c r="F606" s="204"/>
      <c r="G606" s="204">
        <v>25891.95</v>
      </c>
      <c r="H606" s="192" t="s">
        <v>4404</v>
      </c>
    </row>
    <row r="607" spans="1:8" ht="18">
      <c r="A607" s="251">
        <v>29</v>
      </c>
      <c r="B607" s="193" t="s">
        <v>11</v>
      </c>
      <c r="C607" s="371" t="s">
        <v>4841</v>
      </c>
      <c r="D607" s="203" t="s">
        <v>4403</v>
      </c>
      <c r="E607" s="204">
        <v>2150</v>
      </c>
      <c r="F607" s="204"/>
      <c r="G607" s="204">
        <v>12107.75</v>
      </c>
      <c r="H607" s="192" t="s">
        <v>4404</v>
      </c>
    </row>
    <row r="608" spans="1:8" ht="19">
      <c r="A608" s="185">
        <v>29</v>
      </c>
      <c r="B608" s="316" t="s">
        <v>11</v>
      </c>
      <c r="C608" s="329" t="s">
        <v>4631</v>
      </c>
      <c r="D608" s="203" t="s">
        <v>4417</v>
      </c>
      <c r="E608" s="204">
        <v>14.4</v>
      </c>
      <c r="F608" s="204"/>
      <c r="G608" s="204">
        <v>12062.15</v>
      </c>
      <c r="H608" s="192" t="s">
        <v>4418</v>
      </c>
    </row>
    <row r="609" spans="1:8" ht="18">
      <c r="A609" s="185">
        <v>29</v>
      </c>
      <c r="B609" s="193" t="s">
        <v>11</v>
      </c>
      <c r="C609" s="371" t="s">
        <v>4842</v>
      </c>
      <c r="D609" s="203" t="s">
        <v>4465</v>
      </c>
      <c r="E609" s="204">
        <v>5000</v>
      </c>
      <c r="F609" s="204"/>
      <c r="G609" s="204">
        <v>17062.150000000001</v>
      </c>
      <c r="H609" s="192" t="s">
        <v>4429</v>
      </c>
    </row>
    <row r="610" spans="1:8" ht="18">
      <c r="A610" s="185">
        <v>29</v>
      </c>
      <c r="B610" s="193" t="s">
        <v>11</v>
      </c>
      <c r="C610" s="371" t="s">
        <v>4843</v>
      </c>
      <c r="D610" s="203" t="s">
        <v>4465</v>
      </c>
      <c r="E610" s="204">
        <v>3000</v>
      </c>
      <c r="F610" s="204"/>
      <c r="G610" s="204">
        <v>20062.150000000001</v>
      </c>
      <c r="H610" s="192" t="s">
        <v>4429</v>
      </c>
    </row>
    <row r="611" spans="1:8" ht="18">
      <c r="A611" s="185">
        <v>29</v>
      </c>
      <c r="B611" s="318" t="s">
        <v>11</v>
      </c>
      <c r="C611" s="373" t="s">
        <v>4842</v>
      </c>
      <c r="D611" s="203" t="s">
        <v>4465</v>
      </c>
      <c r="E611" s="204">
        <v>5000</v>
      </c>
      <c r="F611" s="204"/>
      <c r="G611" s="204">
        <v>25062.15</v>
      </c>
      <c r="H611" s="192" t="s">
        <v>4429</v>
      </c>
    </row>
    <row r="612" spans="1:8" ht="18">
      <c r="A612" s="251">
        <v>29</v>
      </c>
      <c r="B612" s="193" t="s">
        <v>11</v>
      </c>
      <c r="C612" s="371" t="s">
        <v>4844</v>
      </c>
      <c r="D612" s="203" t="s">
        <v>4403</v>
      </c>
      <c r="E612" s="204">
        <v>3600</v>
      </c>
      <c r="F612" s="204"/>
      <c r="G612" s="204">
        <v>135653.15</v>
      </c>
      <c r="H612" s="192" t="s">
        <v>4404</v>
      </c>
    </row>
    <row r="613" spans="1:8" ht="18">
      <c r="A613" s="251">
        <v>29</v>
      </c>
      <c r="B613" s="193" t="s">
        <v>11</v>
      </c>
      <c r="C613" s="371" t="s">
        <v>4845</v>
      </c>
      <c r="D613" s="203" t="s">
        <v>4403</v>
      </c>
      <c r="E613" s="204">
        <v>15000</v>
      </c>
      <c r="F613" s="204"/>
      <c r="G613" s="204">
        <v>24640.22</v>
      </c>
      <c r="H613" s="192" t="s">
        <v>4404</v>
      </c>
    </row>
    <row r="614" spans="1:8" ht="18">
      <c r="A614" s="185">
        <v>29</v>
      </c>
      <c r="B614" s="313" t="s">
        <v>12</v>
      </c>
      <c r="C614" s="270" t="s">
        <v>4846</v>
      </c>
      <c r="D614" s="195" t="s">
        <v>4429</v>
      </c>
      <c r="E614" s="204">
        <v>13000</v>
      </c>
      <c r="F614" s="204"/>
      <c r="G614" s="204">
        <v>25146.21</v>
      </c>
      <c r="H614" s="192" t="s">
        <v>4429</v>
      </c>
    </row>
    <row r="615" spans="1:8" ht="18">
      <c r="A615" s="251">
        <v>29</v>
      </c>
      <c r="B615" s="193" t="s">
        <v>12</v>
      </c>
      <c r="C615" s="371" t="s">
        <v>4844</v>
      </c>
      <c r="D615" s="203" t="s">
        <v>4403</v>
      </c>
      <c r="E615" s="204">
        <v>5000</v>
      </c>
      <c r="F615" s="204"/>
      <c r="G615" s="204">
        <v>11981.21</v>
      </c>
      <c r="H615" s="192" t="s">
        <v>4404</v>
      </c>
    </row>
    <row r="616" spans="1:8" ht="18">
      <c r="A616" s="185">
        <v>29</v>
      </c>
      <c r="B616" s="316" t="s">
        <v>12</v>
      </c>
      <c r="C616" s="374" t="s">
        <v>4847</v>
      </c>
      <c r="D616" s="195" t="s">
        <v>4429</v>
      </c>
      <c r="E616" s="204">
        <v>1000</v>
      </c>
      <c r="F616" s="204"/>
      <c r="G616" s="204">
        <v>12981.21</v>
      </c>
      <c r="H616" s="192" t="s">
        <v>4429</v>
      </c>
    </row>
    <row r="617" spans="1:8" ht="18">
      <c r="A617" s="185">
        <v>30</v>
      </c>
      <c r="B617" s="193" t="s">
        <v>5</v>
      </c>
      <c r="C617" s="202" t="s">
        <v>4631</v>
      </c>
      <c r="D617" s="224" t="s">
        <v>4417</v>
      </c>
      <c r="E617" s="226">
        <v>2.62</v>
      </c>
      <c r="F617" s="226"/>
      <c r="G617" s="226">
        <v>7294.43</v>
      </c>
      <c r="H617" s="192" t="s">
        <v>4418</v>
      </c>
    </row>
    <row r="618" spans="1:8" ht="18">
      <c r="A618" s="185">
        <v>30</v>
      </c>
      <c r="B618" s="193" t="s">
        <v>8</v>
      </c>
      <c r="C618" s="229" t="s">
        <v>4631</v>
      </c>
      <c r="D618" s="224" t="s">
        <v>4417</v>
      </c>
      <c r="E618" s="226">
        <v>1.33</v>
      </c>
      <c r="F618" s="226"/>
      <c r="G618" s="226">
        <v>69.6700000000111</v>
      </c>
      <c r="H618" s="192" t="s">
        <v>4418</v>
      </c>
    </row>
    <row r="619" spans="1:8" ht="18">
      <c r="A619" s="185">
        <v>30</v>
      </c>
      <c r="B619" s="193" t="s">
        <v>11</v>
      </c>
      <c r="C619" s="229" t="s">
        <v>4631</v>
      </c>
      <c r="D619" s="224" t="s">
        <v>4417</v>
      </c>
      <c r="E619" s="226">
        <v>0.01</v>
      </c>
      <c r="F619" s="226"/>
      <c r="G619" s="226">
        <v>64.680000000011105</v>
      </c>
      <c r="H619" s="192" t="s">
        <v>4418</v>
      </c>
    </row>
    <row r="620" spans="1:8" ht="18">
      <c r="A620" s="185">
        <v>31</v>
      </c>
      <c r="B620" s="212" t="s">
        <v>4</v>
      </c>
      <c r="C620" s="202" t="s">
        <v>4848</v>
      </c>
      <c r="D620" s="203" t="s">
        <v>4417</v>
      </c>
      <c r="E620" s="204">
        <v>0.18</v>
      </c>
      <c r="F620" s="204"/>
      <c r="G620" s="204">
        <v>572.91999999999996</v>
      </c>
      <c r="H620" s="192" t="s">
        <v>4418</v>
      </c>
    </row>
    <row r="621" spans="1:8" ht="18">
      <c r="A621" s="185">
        <v>31</v>
      </c>
      <c r="B621" s="193" t="s">
        <v>5</v>
      </c>
      <c r="C621" s="202" t="s">
        <v>4649</v>
      </c>
      <c r="D621" s="203" t="s">
        <v>4417</v>
      </c>
      <c r="E621" s="204">
        <v>0.14000000000000001</v>
      </c>
      <c r="F621" s="204"/>
      <c r="G621" s="204">
        <v>523.05999999999995</v>
      </c>
      <c r="H621" s="192" t="s">
        <v>4418</v>
      </c>
    </row>
    <row r="622" spans="1:8" ht="19">
      <c r="A622" s="185">
        <v>31</v>
      </c>
      <c r="B622" s="193" t="s">
        <v>8</v>
      </c>
      <c r="C622" s="210" t="s">
        <v>4486</v>
      </c>
      <c r="D622" s="203" t="s">
        <v>4417</v>
      </c>
      <c r="E622" s="250">
        <v>9</v>
      </c>
      <c r="F622" s="204"/>
      <c r="G622" s="204">
        <v>409653.76000000001</v>
      </c>
      <c r="H622" s="192" t="s">
        <v>4486</v>
      </c>
    </row>
    <row r="623" spans="1:8" ht="19">
      <c r="A623" s="185">
        <v>31</v>
      </c>
      <c r="B623" s="193" t="s">
        <v>8</v>
      </c>
      <c r="C623" s="210" t="s">
        <v>4486</v>
      </c>
      <c r="D623" s="203" t="s">
        <v>4417</v>
      </c>
      <c r="E623" s="204">
        <v>4.5</v>
      </c>
      <c r="F623" s="204"/>
      <c r="G623" s="204">
        <v>409658.26</v>
      </c>
      <c r="H623" s="192" t="s">
        <v>4486</v>
      </c>
    </row>
    <row r="624" spans="1:8" ht="19">
      <c r="A624" s="185">
        <v>31</v>
      </c>
      <c r="B624" s="193" t="s">
        <v>8</v>
      </c>
      <c r="C624" s="210" t="s">
        <v>4649</v>
      </c>
      <c r="D624" s="203" t="s">
        <v>4417</v>
      </c>
      <c r="E624" s="204">
        <v>52.01</v>
      </c>
      <c r="F624" s="204"/>
      <c r="G624" s="204">
        <v>437391.75999999902</v>
      </c>
      <c r="H624" s="192" t="s">
        <v>4418</v>
      </c>
    </row>
    <row r="625" spans="1:8" ht="19">
      <c r="A625" s="185">
        <v>31</v>
      </c>
      <c r="B625" s="212" t="s">
        <v>9</v>
      </c>
      <c r="C625" s="210" t="s">
        <v>3803</v>
      </c>
      <c r="D625" s="265" t="s">
        <v>4417</v>
      </c>
      <c r="E625" s="204">
        <v>4.5</v>
      </c>
      <c r="F625" s="204"/>
      <c r="G625" s="204">
        <v>36160.209999999599</v>
      </c>
      <c r="H625" s="192" t="s">
        <v>4486</v>
      </c>
    </row>
    <row r="626" spans="1:8" ht="19">
      <c r="A626" s="185">
        <v>31</v>
      </c>
      <c r="B626" s="212" t="s">
        <v>9</v>
      </c>
      <c r="C626" s="210" t="s">
        <v>4486</v>
      </c>
      <c r="D626" s="271" t="s">
        <v>4417</v>
      </c>
      <c r="E626" s="204">
        <v>4.5</v>
      </c>
      <c r="F626" s="204"/>
      <c r="G626" s="204">
        <v>10358.559999999599</v>
      </c>
      <c r="H626" s="192" t="s">
        <v>4486</v>
      </c>
    </row>
    <row r="627" spans="1:8" ht="18">
      <c r="A627" s="185">
        <v>31</v>
      </c>
      <c r="B627" s="212" t="s">
        <v>10</v>
      </c>
      <c r="C627" s="375" t="s">
        <v>4849</v>
      </c>
      <c r="D627" s="271" t="s">
        <v>4417</v>
      </c>
      <c r="E627" s="204">
        <v>690</v>
      </c>
      <c r="F627" s="204"/>
      <c r="G627" s="204">
        <v>205975.47</v>
      </c>
      <c r="H627" s="192" t="s">
        <v>4460</v>
      </c>
    </row>
    <row r="628" spans="1:8" ht="19">
      <c r="A628" s="185">
        <v>31</v>
      </c>
      <c r="B628" s="193" t="s">
        <v>11</v>
      </c>
      <c r="C628" s="210" t="s">
        <v>4850</v>
      </c>
      <c r="D628" s="271" t="s">
        <v>4417</v>
      </c>
      <c r="E628" s="204">
        <v>3000</v>
      </c>
      <c r="F628" s="204"/>
      <c r="G628" s="204">
        <v>8919.5399999996498</v>
      </c>
      <c r="H628" s="192" t="s">
        <v>4454</v>
      </c>
    </row>
    <row r="629" spans="1:8" ht="19">
      <c r="A629" s="185">
        <v>31</v>
      </c>
      <c r="B629" s="193" t="s">
        <v>11</v>
      </c>
      <c r="C629" s="210" t="s">
        <v>4649</v>
      </c>
      <c r="D629" s="271" t="s">
        <v>4417</v>
      </c>
      <c r="E629" s="204">
        <v>16.52</v>
      </c>
      <c r="F629" s="204"/>
      <c r="G629" s="204">
        <v>47307.86</v>
      </c>
      <c r="H629" s="192" t="s">
        <v>4418</v>
      </c>
    </row>
    <row r="630" spans="1:8" ht="19">
      <c r="A630" s="185">
        <v>31</v>
      </c>
      <c r="B630" s="193" t="s">
        <v>12</v>
      </c>
      <c r="C630" s="210" t="s">
        <v>4851</v>
      </c>
      <c r="D630" s="271" t="s">
        <v>4417</v>
      </c>
      <c r="E630" s="204">
        <v>245.4</v>
      </c>
      <c r="F630" s="204"/>
      <c r="G630" s="204">
        <v>159851.54</v>
      </c>
      <c r="H630" s="192" t="s">
        <v>4694</v>
      </c>
    </row>
    <row r="631" spans="1:8" ht="19">
      <c r="A631" s="185">
        <v>31</v>
      </c>
      <c r="B631" s="318" t="s">
        <v>12</v>
      </c>
      <c r="C631" s="254" t="s">
        <v>4852</v>
      </c>
      <c r="D631" s="271" t="s">
        <v>4417</v>
      </c>
      <c r="E631" s="204">
        <v>211.8</v>
      </c>
      <c r="F631" s="204"/>
      <c r="G631" s="204">
        <v>160063.34</v>
      </c>
      <c r="H631" s="192" t="s">
        <v>4694</v>
      </c>
    </row>
    <row r="632" spans="1:8" ht="36">
      <c r="A632" s="251">
        <v>36</v>
      </c>
      <c r="B632" s="193" t="s">
        <v>5</v>
      </c>
      <c r="C632" s="202" t="s">
        <v>4853</v>
      </c>
      <c r="D632" s="203" t="s">
        <v>4403</v>
      </c>
      <c r="E632" s="204">
        <v>202300</v>
      </c>
      <c r="F632" s="204"/>
      <c r="G632" s="204">
        <f>G631+E632-F632</f>
        <v>362363.33999999997</v>
      </c>
      <c r="H632" s="192" t="s">
        <v>4404</v>
      </c>
    </row>
    <row r="633" spans="1:8" ht="36">
      <c r="A633" s="251">
        <v>36</v>
      </c>
      <c r="B633" s="193" t="s">
        <v>6</v>
      </c>
      <c r="C633" s="202" t="s">
        <v>4854</v>
      </c>
      <c r="D633" s="203" t="s">
        <v>4403</v>
      </c>
      <c r="E633" s="204">
        <v>100000</v>
      </c>
      <c r="F633" s="204"/>
      <c r="G633" s="204">
        <v>103960.17</v>
      </c>
      <c r="H633" s="192" t="s">
        <v>4404</v>
      </c>
    </row>
    <row r="634" spans="1:8" ht="18">
      <c r="A634" s="251">
        <v>36</v>
      </c>
      <c r="B634" s="193" t="s">
        <v>10</v>
      </c>
      <c r="C634" s="376" t="s">
        <v>4855</v>
      </c>
      <c r="D634" s="203" t="s">
        <v>4403</v>
      </c>
      <c r="E634" s="204">
        <v>50000</v>
      </c>
      <c r="F634" s="204"/>
      <c r="G634" s="204">
        <v>50000</v>
      </c>
      <c r="H634" s="192" t="s">
        <v>4404</v>
      </c>
    </row>
    <row r="635" spans="1:8" ht="18">
      <c r="A635" s="251">
        <v>36</v>
      </c>
      <c r="B635" s="193" t="s">
        <v>10</v>
      </c>
      <c r="C635" s="371" t="s">
        <v>4856</v>
      </c>
      <c r="D635" s="203" t="s">
        <v>4403</v>
      </c>
      <c r="E635" s="204">
        <v>5831.05</v>
      </c>
      <c r="F635" s="204"/>
      <c r="G635" s="204">
        <v>55831.05</v>
      </c>
      <c r="H635" s="192" t="s">
        <v>4404</v>
      </c>
    </row>
    <row r="636" spans="1:8" ht="18">
      <c r="A636" s="251">
        <v>36</v>
      </c>
      <c r="B636" s="193" t="s">
        <v>10</v>
      </c>
      <c r="C636" s="371" t="s">
        <v>4856</v>
      </c>
      <c r="D636" s="203" t="s">
        <v>4403</v>
      </c>
      <c r="E636" s="204">
        <v>9068.9500000000007</v>
      </c>
      <c r="F636" s="204"/>
      <c r="G636" s="204">
        <v>64900</v>
      </c>
      <c r="H636" s="192" t="s">
        <v>4404</v>
      </c>
    </row>
    <row r="637" spans="1:8" ht="18">
      <c r="A637" s="251">
        <v>36</v>
      </c>
      <c r="B637" s="193" t="s">
        <v>11</v>
      </c>
      <c r="C637" s="366" t="s">
        <v>4857</v>
      </c>
      <c r="D637" s="203" t="s">
        <v>4403</v>
      </c>
      <c r="E637" s="204">
        <v>9500</v>
      </c>
      <c r="F637" s="204"/>
      <c r="G637" s="204">
        <v>9500</v>
      </c>
      <c r="H637" s="192" t="s">
        <v>4404</v>
      </c>
    </row>
    <row r="638" spans="1:8" ht="18">
      <c r="A638" s="251">
        <v>36</v>
      </c>
      <c r="B638" s="193" t="s">
        <v>11</v>
      </c>
      <c r="C638" s="202" t="s">
        <v>4858</v>
      </c>
      <c r="D638" s="203" t="s">
        <v>4403</v>
      </c>
      <c r="E638" s="204">
        <v>54479.6</v>
      </c>
      <c r="F638" s="204"/>
      <c r="G638" s="204">
        <v>54949.599999999999</v>
      </c>
      <c r="H638" s="192" t="s">
        <v>4404</v>
      </c>
    </row>
    <row r="639" spans="1:8" ht="19">
      <c r="A639" s="251">
        <v>36</v>
      </c>
      <c r="B639" s="193" t="s">
        <v>12</v>
      </c>
      <c r="C639" s="210" t="s">
        <v>4859</v>
      </c>
      <c r="D639" s="203" t="s">
        <v>4403</v>
      </c>
      <c r="E639" s="204">
        <v>5080</v>
      </c>
      <c r="F639" s="204"/>
      <c r="G639" s="204">
        <v>7917.7400000000098</v>
      </c>
      <c r="H639" s="192" t="s">
        <v>4404</v>
      </c>
    </row>
    <row r="640" spans="1:8" ht="19">
      <c r="A640" s="185">
        <v>36</v>
      </c>
      <c r="B640" s="313" t="s">
        <v>13</v>
      </c>
      <c r="C640" s="331" t="s">
        <v>4860</v>
      </c>
      <c r="D640" s="203" t="s">
        <v>4417</v>
      </c>
      <c r="E640" s="204">
        <v>10000</v>
      </c>
      <c r="F640" s="204"/>
      <c r="G640" s="204">
        <v>61859.74</v>
      </c>
      <c r="H640" s="377" t="s">
        <v>4429</v>
      </c>
    </row>
    <row r="641" spans="1:8" ht="19">
      <c r="A641" s="251">
        <v>36</v>
      </c>
      <c r="B641" s="193" t="s">
        <v>13</v>
      </c>
      <c r="C641" s="210" t="s">
        <v>4861</v>
      </c>
      <c r="D641" s="203" t="s">
        <v>4403</v>
      </c>
      <c r="E641" s="204">
        <v>89000</v>
      </c>
      <c r="F641" s="204"/>
      <c r="G641" s="204">
        <v>142359.74</v>
      </c>
      <c r="H641" s="192" t="s">
        <v>4404</v>
      </c>
    </row>
    <row r="642" spans="1:8" ht="18">
      <c r="A642" s="185">
        <v>38</v>
      </c>
      <c r="B642" s="316" t="s">
        <v>5</v>
      </c>
      <c r="C642" s="327" t="s">
        <v>4641</v>
      </c>
      <c r="D642" s="203" t="s">
        <v>4417</v>
      </c>
      <c r="E642" s="204">
        <v>0.33</v>
      </c>
      <c r="F642" s="204"/>
      <c r="G642" s="204">
        <v>1146.3299999999899</v>
      </c>
      <c r="H642" s="192" t="s">
        <v>4418</v>
      </c>
    </row>
    <row r="643" spans="1:8" ht="18">
      <c r="A643" s="185">
        <v>38</v>
      </c>
      <c r="B643" s="318" t="s">
        <v>8</v>
      </c>
      <c r="C643" s="326" t="s">
        <v>4641</v>
      </c>
      <c r="D643" s="203" t="s">
        <v>4417</v>
      </c>
      <c r="E643" s="204">
        <v>2.99</v>
      </c>
      <c r="F643" s="204"/>
      <c r="G643" s="204">
        <v>940.82000000000198</v>
      </c>
      <c r="H643" s="192" t="s">
        <v>4418</v>
      </c>
    </row>
    <row r="644" spans="1:8" ht="18">
      <c r="A644" s="251">
        <v>38</v>
      </c>
      <c r="B644" s="193" t="s">
        <v>11</v>
      </c>
      <c r="C644" s="222" t="s">
        <v>4862</v>
      </c>
      <c r="D644" s="203" t="s">
        <v>4403</v>
      </c>
      <c r="E644" s="204">
        <v>19500</v>
      </c>
      <c r="F644" s="204"/>
      <c r="G644" s="204">
        <v>20391.66</v>
      </c>
      <c r="H644" s="192" t="s">
        <v>4404</v>
      </c>
    </row>
    <row r="645" spans="1:8" ht="18">
      <c r="A645" s="185">
        <v>38</v>
      </c>
      <c r="B645" s="313" t="s">
        <v>11</v>
      </c>
      <c r="C645" s="353" t="s">
        <v>4641</v>
      </c>
      <c r="D645" s="203" t="s">
        <v>4417</v>
      </c>
      <c r="E645" s="204">
        <v>0.28000000000000003</v>
      </c>
      <c r="F645" s="204"/>
      <c r="G645" s="204">
        <v>20391.939999999999</v>
      </c>
      <c r="H645" s="192" t="s">
        <v>4418</v>
      </c>
    </row>
    <row r="646" spans="1:8" ht="18">
      <c r="A646" s="251">
        <v>38</v>
      </c>
      <c r="B646" s="193" t="s">
        <v>11</v>
      </c>
      <c r="C646" s="222" t="s">
        <v>4863</v>
      </c>
      <c r="D646" s="203" t="s">
        <v>4403</v>
      </c>
      <c r="E646" s="204">
        <v>7292.03</v>
      </c>
      <c r="F646" s="204"/>
      <c r="G646" s="204">
        <v>27683.97</v>
      </c>
      <c r="H646" s="192" t="s">
        <v>4404</v>
      </c>
    </row>
    <row r="647" spans="1:8" ht="18">
      <c r="A647" s="251">
        <v>38</v>
      </c>
      <c r="B647" s="193" t="s">
        <v>11</v>
      </c>
      <c r="C647" s="222" t="s">
        <v>4864</v>
      </c>
      <c r="D647" s="203" t="s">
        <v>4403</v>
      </c>
      <c r="E647" s="204">
        <v>10000</v>
      </c>
      <c r="F647" s="204"/>
      <c r="G647" s="204">
        <v>10674.97</v>
      </c>
      <c r="H647" s="192" t="s">
        <v>4404</v>
      </c>
    </row>
    <row r="648" spans="1:8" ht="18">
      <c r="A648" s="251">
        <v>42</v>
      </c>
      <c r="B648" s="193" t="s">
        <v>3</v>
      </c>
      <c r="C648" s="202" t="s">
        <v>4865</v>
      </c>
      <c r="D648" s="203" t="s">
        <v>4403</v>
      </c>
      <c r="E648" s="206">
        <v>7000</v>
      </c>
      <c r="F648" s="204"/>
      <c r="G648" s="204">
        <v>21000</v>
      </c>
      <c r="H648" s="192" t="s">
        <v>4404</v>
      </c>
    </row>
    <row r="649" spans="1:8" ht="18">
      <c r="A649" s="251">
        <v>42</v>
      </c>
      <c r="B649" s="193" t="s">
        <v>4</v>
      </c>
      <c r="C649" s="360" t="s">
        <v>4865</v>
      </c>
      <c r="D649" s="203" t="s">
        <v>4403</v>
      </c>
      <c r="E649" s="204">
        <v>7000</v>
      </c>
      <c r="F649" s="204"/>
      <c r="G649" s="204">
        <v>28000</v>
      </c>
      <c r="H649" s="192" t="s">
        <v>4404</v>
      </c>
    </row>
    <row r="650" spans="1:8" ht="18">
      <c r="A650" s="251">
        <v>42</v>
      </c>
      <c r="B650" s="193" t="s">
        <v>5</v>
      </c>
      <c r="C650" s="360" t="s">
        <v>4865</v>
      </c>
      <c r="D650" s="203" t="s">
        <v>4403</v>
      </c>
      <c r="E650" s="204">
        <v>7000</v>
      </c>
      <c r="F650" s="204"/>
      <c r="G650" s="204">
        <v>35000</v>
      </c>
      <c r="H650" s="192" t="s">
        <v>4404</v>
      </c>
    </row>
    <row r="651" spans="1:8" ht="18">
      <c r="A651" s="251">
        <v>42</v>
      </c>
      <c r="B651" s="193" t="s">
        <v>6</v>
      </c>
      <c r="C651" s="202" t="s">
        <v>4865</v>
      </c>
      <c r="D651" s="203" t="s">
        <v>4403</v>
      </c>
      <c r="E651" s="204">
        <v>7317.95</v>
      </c>
      <c r="F651" s="204"/>
      <c r="G651" s="204">
        <v>14317.95</v>
      </c>
      <c r="H651" s="192" t="s">
        <v>4404</v>
      </c>
    </row>
    <row r="652" spans="1:8" ht="18">
      <c r="A652" s="185">
        <v>44</v>
      </c>
      <c r="B652" s="287" t="s">
        <v>4</v>
      </c>
      <c r="C652" s="327" t="s">
        <v>4866</v>
      </c>
      <c r="D652" s="195" t="s">
        <v>4429</v>
      </c>
      <c r="E652" s="204">
        <v>1000</v>
      </c>
      <c r="F652" s="204"/>
      <c r="G652" s="204">
        <v>17796.759999999998</v>
      </c>
      <c r="H652" s="192" t="s">
        <v>4429</v>
      </c>
    </row>
    <row r="653" spans="1:8" ht="18">
      <c r="A653" s="185">
        <v>44</v>
      </c>
      <c r="B653" s="193" t="s">
        <v>5</v>
      </c>
      <c r="C653" s="202" t="s">
        <v>4867</v>
      </c>
      <c r="D653" s="203" t="s">
        <v>4417</v>
      </c>
      <c r="E653" s="204">
        <v>6.89</v>
      </c>
      <c r="F653" s="204"/>
      <c r="G653" s="204">
        <v>63203.65</v>
      </c>
      <c r="H653" s="192" t="s">
        <v>4418</v>
      </c>
    </row>
    <row r="654" spans="1:8" ht="18">
      <c r="A654" s="185">
        <v>44</v>
      </c>
      <c r="B654" s="212" t="s">
        <v>6</v>
      </c>
      <c r="C654" s="202" t="s">
        <v>4868</v>
      </c>
      <c r="D654" s="203" t="s">
        <v>4417</v>
      </c>
      <c r="E654" s="204">
        <v>10000</v>
      </c>
      <c r="F654" s="204"/>
      <c r="G654" s="204">
        <v>65203.65</v>
      </c>
      <c r="H654" s="192" t="s">
        <v>4869</v>
      </c>
    </row>
    <row r="655" spans="1:8" ht="18">
      <c r="A655" s="185">
        <v>44</v>
      </c>
      <c r="B655" s="212" t="s">
        <v>6</v>
      </c>
      <c r="C655" s="202" t="s">
        <v>4870</v>
      </c>
      <c r="D655" s="203" t="s">
        <v>4417</v>
      </c>
      <c r="E655" s="204">
        <v>19007.8</v>
      </c>
      <c r="F655" s="204"/>
      <c r="G655" s="204">
        <v>58711.45</v>
      </c>
      <c r="H655" s="192" t="s">
        <v>4473</v>
      </c>
    </row>
    <row r="656" spans="1:8" ht="18">
      <c r="A656" s="185">
        <v>44</v>
      </c>
      <c r="B656" s="212" t="s">
        <v>6</v>
      </c>
      <c r="C656" s="202" t="s">
        <v>4871</v>
      </c>
      <c r="D656" s="203" t="s">
        <v>4417</v>
      </c>
      <c r="E656" s="204">
        <v>15</v>
      </c>
      <c r="F656" s="204"/>
      <c r="G656" s="204">
        <v>58726.45</v>
      </c>
      <c r="H656" s="192" t="s">
        <v>4473</v>
      </c>
    </row>
    <row r="657" spans="1:8" ht="18">
      <c r="A657" s="185">
        <v>44</v>
      </c>
      <c r="B657" s="212" t="s">
        <v>6</v>
      </c>
      <c r="C657" s="202" t="s">
        <v>4870</v>
      </c>
      <c r="D657" s="203" t="s">
        <v>4417</v>
      </c>
      <c r="E657" s="204">
        <v>7850.8</v>
      </c>
      <c r="F657" s="204"/>
      <c r="G657" s="204">
        <v>66577.25</v>
      </c>
      <c r="H657" s="192" t="s">
        <v>4473</v>
      </c>
    </row>
    <row r="658" spans="1:8" ht="18">
      <c r="A658" s="185">
        <v>44</v>
      </c>
      <c r="B658" s="212" t="s">
        <v>6</v>
      </c>
      <c r="C658" s="202" t="s">
        <v>4870</v>
      </c>
      <c r="D658" s="203" t="s">
        <v>4417</v>
      </c>
      <c r="E658" s="204">
        <v>22113.1</v>
      </c>
      <c r="F658" s="204"/>
      <c r="G658" s="204">
        <v>88690.35</v>
      </c>
      <c r="H658" s="192" t="s">
        <v>4473</v>
      </c>
    </row>
    <row r="659" spans="1:8" ht="18">
      <c r="A659" s="185">
        <v>44</v>
      </c>
      <c r="B659" s="308" t="s">
        <v>6</v>
      </c>
      <c r="C659" s="326" t="s">
        <v>4872</v>
      </c>
      <c r="D659" s="203" t="s">
        <v>4417</v>
      </c>
      <c r="E659" s="204">
        <v>1500</v>
      </c>
      <c r="F659" s="204"/>
      <c r="G659" s="204">
        <v>69690.350000000006</v>
      </c>
      <c r="H659" s="192" t="s">
        <v>4473</v>
      </c>
    </row>
    <row r="660" spans="1:8" ht="19">
      <c r="A660" s="251">
        <v>44</v>
      </c>
      <c r="B660" s="193" t="s">
        <v>6</v>
      </c>
      <c r="C660" s="210" t="s">
        <v>4873</v>
      </c>
      <c r="D660" s="203" t="s">
        <v>4403</v>
      </c>
      <c r="E660" s="204">
        <v>20000</v>
      </c>
      <c r="F660" s="204"/>
      <c r="G660" s="204">
        <v>58610.35</v>
      </c>
      <c r="H660" s="192" t="s">
        <v>4404</v>
      </c>
    </row>
    <row r="661" spans="1:8" ht="19">
      <c r="A661" s="185">
        <v>44</v>
      </c>
      <c r="B661" s="316" t="s">
        <v>7</v>
      </c>
      <c r="C661" s="329" t="s">
        <v>4874</v>
      </c>
      <c r="D661" s="203" t="s">
        <v>4465</v>
      </c>
      <c r="E661" s="204">
        <v>15000</v>
      </c>
      <c r="F661" s="204"/>
      <c r="G661" s="204">
        <v>73610.350000000006</v>
      </c>
      <c r="H661" s="192" t="s">
        <v>4429</v>
      </c>
    </row>
    <row r="662" spans="1:8" ht="19">
      <c r="A662" s="185">
        <v>44</v>
      </c>
      <c r="B662" s="193" t="s">
        <v>7</v>
      </c>
      <c r="C662" s="210" t="s">
        <v>4874</v>
      </c>
      <c r="D662" s="203" t="s">
        <v>4465</v>
      </c>
      <c r="E662" s="204">
        <v>15000</v>
      </c>
      <c r="F662" s="204"/>
      <c r="G662" s="204">
        <v>44955.97</v>
      </c>
      <c r="H662" s="192" t="s">
        <v>4429</v>
      </c>
    </row>
    <row r="663" spans="1:8" ht="19">
      <c r="A663" s="185">
        <v>44</v>
      </c>
      <c r="B663" s="193" t="s">
        <v>8</v>
      </c>
      <c r="C663" s="210" t="s">
        <v>4875</v>
      </c>
      <c r="D663" s="203" t="s">
        <v>4417</v>
      </c>
      <c r="E663" s="204">
        <v>300</v>
      </c>
      <c r="F663" s="204"/>
      <c r="G663" s="204">
        <v>3555.97</v>
      </c>
      <c r="H663" s="192" t="s">
        <v>1081</v>
      </c>
    </row>
    <row r="664" spans="1:8" ht="19">
      <c r="A664" s="185">
        <v>44</v>
      </c>
      <c r="B664" s="193" t="s">
        <v>8</v>
      </c>
      <c r="C664" s="210" t="s">
        <v>4874</v>
      </c>
      <c r="D664" s="203" t="s">
        <v>4465</v>
      </c>
      <c r="E664" s="204">
        <v>10000</v>
      </c>
      <c r="F664" s="204"/>
      <c r="G664" s="204">
        <v>20055.97</v>
      </c>
      <c r="H664" s="192" t="s">
        <v>4429</v>
      </c>
    </row>
    <row r="665" spans="1:8" ht="19">
      <c r="A665" s="185">
        <v>44</v>
      </c>
      <c r="B665" s="193" t="s">
        <v>8</v>
      </c>
      <c r="C665" s="210" t="s">
        <v>4431</v>
      </c>
      <c r="D665" s="203" t="s">
        <v>4417</v>
      </c>
      <c r="E665" s="204">
        <v>5.4</v>
      </c>
      <c r="F665" s="204"/>
      <c r="G665" s="204">
        <v>20061.37</v>
      </c>
      <c r="H665" s="192" t="s">
        <v>4418</v>
      </c>
    </row>
    <row r="666" spans="1:8" ht="19">
      <c r="A666" s="185">
        <v>44</v>
      </c>
      <c r="B666" s="193" t="s">
        <v>8</v>
      </c>
      <c r="C666" s="210" t="s">
        <v>4876</v>
      </c>
      <c r="D666" s="203" t="s">
        <v>4429</v>
      </c>
      <c r="E666" s="204">
        <v>5000</v>
      </c>
      <c r="F666" s="204"/>
      <c r="G666" s="204">
        <v>24561.37</v>
      </c>
      <c r="H666" s="192" t="s">
        <v>4429</v>
      </c>
    </row>
    <row r="667" spans="1:8" ht="19">
      <c r="A667" s="185">
        <v>44</v>
      </c>
      <c r="B667" s="212" t="s">
        <v>9</v>
      </c>
      <c r="C667" s="210" t="s">
        <v>4877</v>
      </c>
      <c r="D667" s="203" t="s">
        <v>4417</v>
      </c>
      <c r="E667" s="204">
        <v>6735.5</v>
      </c>
      <c r="F667" s="204"/>
      <c r="G667" s="204">
        <v>10296.870000000001</v>
      </c>
      <c r="H667" s="192" t="s">
        <v>4468</v>
      </c>
    </row>
    <row r="668" spans="1:8" ht="19">
      <c r="A668" s="185">
        <v>44</v>
      </c>
      <c r="B668" s="212" t="s">
        <v>9</v>
      </c>
      <c r="C668" s="210" t="s">
        <v>4878</v>
      </c>
      <c r="D668" s="203" t="s">
        <v>4417</v>
      </c>
      <c r="E668" s="204">
        <v>507</v>
      </c>
      <c r="F668" s="204"/>
      <c r="G668" s="204">
        <v>56803.87</v>
      </c>
      <c r="H668" s="192" t="s">
        <v>4468</v>
      </c>
    </row>
    <row r="669" spans="1:8" ht="19">
      <c r="A669" s="185">
        <v>44</v>
      </c>
      <c r="B669" s="212" t="s">
        <v>10</v>
      </c>
      <c r="C669" s="210" t="s">
        <v>4879</v>
      </c>
      <c r="D669" s="203" t="s">
        <v>4417</v>
      </c>
      <c r="E669" s="204">
        <v>1065</v>
      </c>
      <c r="F669" s="204"/>
      <c r="G669" s="204">
        <v>12968.87</v>
      </c>
      <c r="H669" s="192" t="s">
        <v>4460</v>
      </c>
    </row>
    <row r="670" spans="1:8" ht="19">
      <c r="A670" s="185">
        <v>44</v>
      </c>
      <c r="B670" s="212" t="s">
        <v>10</v>
      </c>
      <c r="C670" s="210" t="s">
        <v>4880</v>
      </c>
      <c r="D670" s="203" t="s">
        <v>4417</v>
      </c>
      <c r="E670" s="204">
        <v>4026</v>
      </c>
      <c r="F670" s="204"/>
      <c r="G670" s="204">
        <v>24494.87</v>
      </c>
      <c r="H670" s="192" t="s">
        <v>4473</v>
      </c>
    </row>
    <row r="671" spans="1:8" ht="19">
      <c r="A671" s="185">
        <v>44</v>
      </c>
      <c r="B671" s="212" t="s">
        <v>10</v>
      </c>
      <c r="C671" s="210" t="s">
        <v>4880</v>
      </c>
      <c r="D671" s="203" t="s">
        <v>4417</v>
      </c>
      <c r="E671" s="204">
        <v>125220</v>
      </c>
      <c r="F671" s="204"/>
      <c r="G671" s="204">
        <v>149714.87</v>
      </c>
      <c r="H671" s="192" t="s">
        <v>4473</v>
      </c>
    </row>
    <row r="672" spans="1:8" ht="19">
      <c r="A672" s="185">
        <v>44</v>
      </c>
      <c r="B672" s="193" t="s">
        <v>11</v>
      </c>
      <c r="C672" s="210" t="s">
        <v>4881</v>
      </c>
      <c r="D672" s="203" t="s">
        <v>4417</v>
      </c>
      <c r="E672" s="204">
        <v>142</v>
      </c>
      <c r="F672" s="204"/>
      <c r="G672" s="204">
        <v>148356.87</v>
      </c>
      <c r="H672" s="192" t="s">
        <v>4473</v>
      </c>
    </row>
    <row r="673" spans="1:8" ht="19">
      <c r="A673" s="185">
        <v>44</v>
      </c>
      <c r="B673" s="193" t="s">
        <v>11</v>
      </c>
      <c r="C673" s="210" t="s">
        <v>4880</v>
      </c>
      <c r="D673" s="203" t="s">
        <v>4417</v>
      </c>
      <c r="E673" s="204">
        <v>130441.5</v>
      </c>
      <c r="F673" s="204"/>
      <c r="G673" s="204">
        <v>178798.37</v>
      </c>
      <c r="H673" s="192" t="s">
        <v>4473</v>
      </c>
    </row>
    <row r="674" spans="1:8" ht="19">
      <c r="A674" s="185">
        <v>44</v>
      </c>
      <c r="B674" s="193" t="s">
        <v>11</v>
      </c>
      <c r="C674" s="210" t="s">
        <v>4882</v>
      </c>
      <c r="D674" s="203" t="s">
        <v>4417</v>
      </c>
      <c r="E674" s="204">
        <v>10000</v>
      </c>
      <c r="F674" s="204"/>
      <c r="G674" s="204">
        <v>136971.18</v>
      </c>
      <c r="H674" s="192" t="s">
        <v>4869</v>
      </c>
    </row>
    <row r="675" spans="1:8" ht="19">
      <c r="A675" s="185">
        <v>44</v>
      </c>
      <c r="B675" s="193" t="s">
        <v>11</v>
      </c>
      <c r="C675" s="210" t="s">
        <v>4874</v>
      </c>
      <c r="D675" s="203" t="s">
        <v>4465</v>
      </c>
      <c r="E675" s="204">
        <v>16000</v>
      </c>
      <c r="F675" s="204"/>
      <c r="G675" s="204">
        <v>142971.18</v>
      </c>
      <c r="H675" s="192" t="s">
        <v>4429</v>
      </c>
    </row>
    <row r="676" spans="1:8" ht="19">
      <c r="A676" s="185">
        <v>44</v>
      </c>
      <c r="B676" s="193" t="s">
        <v>11</v>
      </c>
      <c r="C676" s="210" t="s">
        <v>4874</v>
      </c>
      <c r="D676" s="203" t="s">
        <v>4465</v>
      </c>
      <c r="E676" s="204">
        <v>20000</v>
      </c>
      <c r="F676" s="204"/>
      <c r="G676" s="204">
        <v>162971.18</v>
      </c>
      <c r="H676" s="192" t="s">
        <v>4429</v>
      </c>
    </row>
    <row r="677" spans="1:8" ht="19">
      <c r="A677" s="185">
        <v>44</v>
      </c>
      <c r="B677" s="193" t="s">
        <v>11</v>
      </c>
      <c r="C677" s="210" t="s">
        <v>4880</v>
      </c>
      <c r="D677" s="203" t="s">
        <v>4417</v>
      </c>
      <c r="E677" s="204">
        <v>24331</v>
      </c>
      <c r="F677" s="204"/>
      <c r="G677" s="204">
        <v>137302.18</v>
      </c>
      <c r="H677" s="192" t="s">
        <v>4473</v>
      </c>
    </row>
    <row r="678" spans="1:8" ht="19">
      <c r="A678" s="185">
        <v>44</v>
      </c>
      <c r="B678" s="318" t="s">
        <v>11</v>
      </c>
      <c r="C678" s="254" t="s">
        <v>4867</v>
      </c>
      <c r="D678" s="203" t="s">
        <v>4417</v>
      </c>
      <c r="E678" s="204">
        <v>5.24</v>
      </c>
      <c r="F678" s="204"/>
      <c r="G678" s="204">
        <v>36307.42</v>
      </c>
      <c r="H678" s="192" t="s">
        <v>4418</v>
      </c>
    </row>
    <row r="679" spans="1:8" ht="19">
      <c r="A679" s="251">
        <v>44</v>
      </c>
      <c r="B679" s="193" t="s">
        <v>11</v>
      </c>
      <c r="C679" s="210" t="s">
        <v>4873</v>
      </c>
      <c r="D679" s="203" t="s">
        <v>4403</v>
      </c>
      <c r="E679" s="204">
        <v>20000</v>
      </c>
      <c r="F679" s="204"/>
      <c r="G679" s="204">
        <v>90307.42</v>
      </c>
      <c r="H679" s="192" t="s">
        <v>4404</v>
      </c>
    </row>
    <row r="680" spans="1:8" ht="19">
      <c r="A680" s="185">
        <v>44</v>
      </c>
      <c r="B680" s="316" t="s">
        <v>13</v>
      </c>
      <c r="C680" s="329" t="s">
        <v>4883</v>
      </c>
      <c r="D680" s="195" t="s">
        <v>4429</v>
      </c>
      <c r="E680" s="204">
        <v>44000</v>
      </c>
      <c r="F680" s="204"/>
      <c r="G680" s="204">
        <v>74165.22</v>
      </c>
      <c r="H680" s="192" t="s">
        <v>4429</v>
      </c>
    </row>
    <row r="681" spans="1:8" ht="38">
      <c r="A681" s="185">
        <v>44</v>
      </c>
      <c r="B681" s="318" t="s">
        <v>13</v>
      </c>
      <c r="C681" s="254" t="s">
        <v>4884</v>
      </c>
      <c r="D681" s="195" t="s">
        <v>4429</v>
      </c>
      <c r="E681" s="204">
        <v>9000</v>
      </c>
      <c r="F681" s="204"/>
      <c r="G681" s="204">
        <v>83165.22</v>
      </c>
      <c r="H681" s="192" t="s">
        <v>4429</v>
      </c>
    </row>
    <row r="682" spans="1:8" ht="19">
      <c r="A682" s="251">
        <v>44</v>
      </c>
      <c r="B682" s="193" t="s">
        <v>13</v>
      </c>
      <c r="C682" s="210" t="s">
        <v>4885</v>
      </c>
      <c r="D682" s="203" t="s">
        <v>4403</v>
      </c>
      <c r="E682" s="204">
        <v>387.33</v>
      </c>
      <c r="F682" s="204"/>
      <c r="G682" s="204">
        <v>83552.55</v>
      </c>
      <c r="H682" s="192" t="s">
        <v>4404</v>
      </c>
    </row>
    <row r="683" spans="1:8" ht="19">
      <c r="A683" s="251">
        <v>44</v>
      </c>
      <c r="B683" s="193" t="s">
        <v>13</v>
      </c>
      <c r="C683" s="210" t="s">
        <v>4885</v>
      </c>
      <c r="D683" s="203" t="s">
        <v>4403</v>
      </c>
      <c r="E683" s="204">
        <v>120</v>
      </c>
      <c r="F683" s="204"/>
      <c r="G683" s="204">
        <v>51672.55</v>
      </c>
      <c r="H683" s="192" t="s">
        <v>4404</v>
      </c>
    </row>
    <row r="684" spans="1:8" ht="18">
      <c r="A684" s="185">
        <v>45</v>
      </c>
      <c r="B684" s="287" t="s">
        <v>3</v>
      </c>
      <c r="C684" s="327" t="s">
        <v>4886</v>
      </c>
      <c r="D684" s="203" t="s">
        <v>4417</v>
      </c>
      <c r="E684" s="204">
        <v>1.76</v>
      </c>
      <c r="F684" s="204"/>
      <c r="G684" s="204">
        <v>16020.64</v>
      </c>
      <c r="H684" s="192" t="s">
        <v>4418</v>
      </c>
    </row>
    <row r="685" spans="1:8" ht="18">
      <c r="A685" s="185">
        <v>45</v>
      </c>
      <c r="B685" s="193" t="s">
        <v>5</v>
      </c>
      <c r="C685" s="202" t="s">
        <v>4431</v>
      </c>
      <c r="D685" s="203" t="s">
        <v>4417</v>
      </c>
      <c r="E685" s="204">
        <v>2.19</v>
      </c>
      <c r="F685" s="204"/>
      <c r="G685" s="204">
        <v>6022.83</v>
      </c>
      <c r="H685" s="192" t="s">
        <v>4418</v>
      </c>
    </row>
    <row r="686" spans="1:8" ht="19">
      <c r="A686" s="185">
        <v>46</v>
      </c>
      <c r="B686" s="193" t="s">
        <v>7</v>
      </c>
      <c r="C686" s="378" t="s">
        <v>4416</v>
      </c>
      <c r="D686" s="379" t="s">
        <v>4417</v>
      </c>
      <c r="E686" s="380">
        <v>112.28</v>
      </c>
      <c r="F686" s="204"/>
      <c r="G686" s="204">
        <v>374378.39</v>
      </c>
      <c r="H686" s="192" t="s">
        <v>4418</v>
      </c>
    </row>
    <row r="687" spans="1:8" ht="18">
      <c r="A687" s="185">
        <v>46</v>
      </c>
      <c r="B687" s="318" t="s">
        <v>12</v>
      </c>
      <c r="C687" s="326" t="s">
        <v>4887</v>
      </c>
      <c r="D687" s="203" t="s">
        <v>4417</v>
      </c>
      <c r="E687" s="204">
        <v>73.540000000000006</v>
      </c>
      <c r="F687" s="204"/>
      <c r="G687" s="204">
        <v>151.93000000001399</v>
      </c>
      <c r="H687" s="192" t="s">
        <v>4418</v>
      </c>
    </row>
    <row r="688" spans="1:8" ht="18">
      <c r="A688" s="251">
        <v>46</v>
      </c>
      <c r="B688" s="193" t="s">
        <v>12</v>
      </c>
      <c r="C688" s="202" t="s">
        <v>4888</v>
      </c>
      <c r="D688" s="203" t="s">
        <v>4403</v>
      </c>
      <c r="E688" s="204">
        <v>218667.9</v>
      </c>
      <c r="F688" s="204"/>
      <c r="G688" s="204">
        <v>218819.83</v>
      </c>
      <c r="H688" s="192" t="s">
        <v>4404</v>
      </c>
    </row>
    <row r="689" spans="1:8" ht="18">
      <c r="A689" s="251">
        <v>47</v>
      </c>
      <c r="B689" s="193" t="s">
        <v>3</v>
      </c>
      <c r="C689" s="202" t="s">
        <v>4889</v>
      </c>
      <c r="D689" s="203" t="s">
        <v>4403</v>
      </c>
      <c r="E689" s="206">
        <v>60000</v>
      </c>
      <c r="F689" s="204"/>
      <c r="G689" s="204">
        <v>60000</v>
      </c>
      <c r="H689" s="192" t="s">
        <v>4404</v>
      </c>
    </row>
    <row r="690" spans="1:8" ht="18">
      <c r="A690" s="251">
        <v>47</v>
      </c>
      <c r="B690" s="193" t="s">
        <v>4</v>
      </c>
      <c r="C690" s="202" t="s">
        <v>4890</v>
      </c>
      <c r="D690" s="203" t="s">
        <v>4403</v>
      </c>
      <c r="E690" s="204">
        <v>110000</v>
      </c>
      <c r="F690" s="204"/>
      <c r="G690" s="204">
        <v>110000</v>
      </c>
      <c r="H690" s="192" t="s">
        <v>4404</v>
      </c>
    </row>
    <row r="691" spans="1:8" ht="36">
      <c r="A691" s="251">
        <v>47</v>
      </c>
      <c r="B691" s="193" t="s">
        <v>5</v>
      </c>
      <c r="C691" s="202" t="s">
        <v>4891</v>
      </c>
      <c r="D691" s="203" t="s">
        <v>4403</v>
      </c>
      <c r="E691" s="206">
        <v>95000</v>
      </c>
      <c r="F691" s="204"/>
      <c r="G691" s="204">
        <v>95000</v>
      </c>
      <c r="H691" s="192" t="s">
        <v>4404</v>
      </c>
    </row>
    <row r="692" spans="1:8" ht="18">
      <c r="A692" s="251">
        <v>47</v>
      </c>
      <c r="B692" s="193" t="s">
        <v>6</v>
      </c>
      <c r="C692" s="202" t="s">
        <v>4892</v>
      </c>
      <c r="D692" s="203" t="s">
        <v>4403</v>
      </c>
      <c r="E692" s="204">
        <v>42863.6</v>
      </c>
      <c r="F692" s="204"/>
      <c r="G692" s="204">
        <v>42863.6</v>
      </c>
      <c r="H692" s="192" t="s">
        <v>4404</v>
      </c>
    </row>
    <row r="693" spans="1:8" ht="18">
      <c r="A693" s="251">
        <v>47</v>
      </c>
      <c r="B693" s="193" t="s">
        <v>9</v>
      </c>
      <c r="C693" s="202" t="s">
        <v>4892</v>
      </c>
      <c r="D693" s="203" t="s">
        <v>4403</v>
      </c>
      <c r="E693" s="204">
        <v>83703.19</v>
      </c>
      <c r="F693" s="204"/>
      <c r="G693" s="204">
        <v>83703.19</v>
      </c>
      <c r="H693" s="192" t="s">
        <v>4404</v>
      </c>
    </row>
    <row r="694" spans="1:8" ht="18">
      <c r="A694" s="251">
        <v>47</v>
      </c>
      <c r="B694" s="193" t="s">
        <v>10</v>
      </c>
      <c r="C694" s="202" t="s">
        <v>4893</v>
      </c>
      <c r="D694" s="203" t="s">
        <v>4403</v>
      </c>
      <c r="E694" s="204">
        <v>80000</v>
      </c>
      <c r="F694" s="204"/>
      <c r="G694" s="204">
        <v>80000</v>
      </c>
      <c r="H694" s="192" t="s">
        <v>4404</v>
      </c>
    </row>
    <row r="695" spans="1:8" ht="18">
      <c r="A695" s="251">
        <v>47</v>
      </c>
      <c r="B695" s="193" t="s">
        <v>10</v>
      </c>
      <c r="C695" s="202" t="s">
        <v>4893</v>
      </c>
      <c r="D695" s="203" t="s">
        <v>4403</v>
      </c>
      <c r="E695" s="204">
        <v>30000</v>
      </c>
      <c r="F695" s="204"/>
      <c r="G695" s="204">
        <v>110000</v>
      </c>
      <c r="H695" s="192" t="s">
        <v>4404</v>
      </c>
    </row>
    <row r="696" spans="1:8" ht="18">
      <c r="A696" s="251">
        <v>47</v>
      </c>
      <c r="B696" s="193" t="s">
        <v>11</v>
      </c>
      <c r="C696" s="202" t="s">
        <v>4893</v>
      </c>
      <c r="D696" s="203" t="s">
        <v>4403</v>
      </c>
      <c r="E696" s="204">
        <v>100000</v>
      </c>
      <c r="F696" s="204"/>
      <c r="G696" s="204">
        <v>100000</v>
      </c>
      <c r="H696" s="192" t="s">
        <v>4404</v>
      </c>
    </row>
    <row r="697" spans="1:8" ht="18">
      <c r="A697" s="251">
        <v>47</v>
      </c>
      <c r="B697" s="193" t="s">
        <v>12</v>
      </c>
      <c r="C697" s="202" t="s">
        <v>4893</v>
      </c>
      <c r="D697" s="203" t="s">
        <v>4403</v>
      </c>
      <c r="E697" s="204">
        <v>100000</v>
      </c>
      <c r="F697" s="204"/>
      <c r="G697" s="204">
        <v>100000</v>
      </c>
      <c r="H697" s="192" t="s">
        <v>4404</v>
      </c>
    </row>
    <row r="698" spans="1:8" ht="18">
      <c r="A698" s="251">
        <v>47</v>
      </c>
      <c r="B698" s="193" t="s">
        <v>13</v>
      </c>
      <c r="C698" s="202" t="s">
        <v>4889</v>
      </c>
      <c r="D698" s="203" t="s">
        <v>4403</v>
      </c>
      <c r="E698" s="204">
        <v>124033.76</v>
      </c>
      <c r="F698" s="204"/>
      <c r="G698" s="204">
        <v>124033.76</v>
      </c>
      <c r="H698" s="192" t="s">
        <v>4404</v>
      </c>
    </row>
    <row r="699" spans="1:8" ht="18">
      <c r="A699" s="251">
        <v>47</v>
      </c>
      <c r="B699" s="193" t="s">
        <v>13</v>
      </c>
      <c r="C699" s="202" t="s">
        <v>4889</v>
      </c>
      <c r="D699" s="203" t="s">
        <v>4403</v>
      </c>
      <c r="E699" s="204">
        <v>196000</v>
      </c>
      <c r="F699" s="204"/>
      <c r="G699" s="204">
        <v>320033.76</v>
      </c>
      <c r="H699" s="192" t="s">
        <v>4404</v>
      </c>
    </row>
    <row r="700" spans="1:8" ht="18">
      <c r="A700" s="185">
        <v>48</v>
      </c>
      <c r="B700" s="316" t="s">
        <v>5</v>
      </c>
      <c r="C700" s="327" t="s">
        <v>4894</v>
      </c>
      <c r="D700" s="203" t="s">
        <v>4417</v>
      </c>
      <c r="E700" s="204">
        <v>4.8899999999999997</v>
      </c>
      <c r="F700" s="204"/>
      <c r="G700" s="204">
        <v>47854.89</v>
      </c>
      <c r="H700" s="192" t="s">
        <v>4418</v>
      </c>
    </row>
    <row r="701" spans="1:8" ht="18">
      <c r="A701" s="185">
        <v>48</v>
      </c>
      <c r="B701" s="193" t="s">
        <v>5</v>
      </c>
      <c r="C701" s="202" t="s">
        <v>4895</v>
      </c>
      <c r="D701" s="203" t="s">
        <v>4417</v>
      </c>
      <c r="E701" s="204">
        <v>28.13</v>
      </c>
      <c r="F701" s="204"/>
      <c r="G701" s="204">
        <v>47883.02</v>
      </c>
      <c r="H701" s="192" t="s">
        <v>4418</v>
      </c>
    </row>
    <row r="702" spans="1:8" ht="18">
      <c r="A702" s="185">
        <v>48</v>
      </c>
      <c r="B702" s="193" t="s">
        <v>5</v>
      </c>
      <c r="C702" s="202" t="s">
        <v>4704</v>
      </c>
      <c r="D702" s="203" t="s">
        <v>4417</v>
      </c>
      <c r="E702" s="204">
        <v>24.75</v>
      </c>
      <c r="F702" s="204"/>
      <c r="G702" s="204">
        <v>47907.77</v>
      </c>
      <c r="H702" s="192" t="s">
        <v>4418</v>
      </c>
    </row>
    <row r="703" spans="1:8" ht="18">
      <c r="A703" s="185">
        <v>48</v>
      </c>
      <c r="B703" s="193" t="s">
        <v>5</v>
      </c>
      <c r="C703" s="202" t="s">
        <v>4705</v>
      </c>
      <c r="D703" s="203" t="s">
        <v>4417</v>
      </c>
      <c r="E703" s="206">
        <v>27.01</v>
      </c>
      <c r="F703" s="204"/>
      <c r="G703" s="204">
        <v>82934.78</v>
      </c>
      <c r="H703" s="192" t="s">
        <v>4418</v>
      </c>
    </row>
    <row r="704" spans="1:8" ht="18">
      <c r="A704" s="185">
        <v>48</v>
      </c>
      <c r="B704" s="193" t="s">
        <v>5</v>
      </c>
      <c r="C704" s="202" t="s">
        <v>4707</v>
      </c>
      <c r="D704" s="203" t="s">
        <v>4417</v>
      </c>
      <c r="E704" s="206">
        <v>26.55</v>
      </c>
      <c r="F704" s="204"/>
      <c r="G704" s="204">
        <v>89461.33</v>
      </c>
      <c r="H704" s="192" t="s">
        <v>4418</v>
      </c>
    </row>
    <row r="705" spans="1:8" ht="18">
      <c r="A705" s="185">
        <v>48</v>
      </c>
      <c r="B705" s="193" t="s">
        <v>8</v>
      </c>
      <c r="C705" s="202" t="s">
        <v>4707</v>
      </c>
      <c r="D705" s="203" t="s">
        <v>4417</v>
      </c>
      <c r="E705" s="204">
        <v>32.700000000000003</v>
      </c>
      <c r="F705" s="204"/>
      <c r="G705" s="204">
        <v>126494.03</v>
      </c>
      <c r="H705" s="192" t="s">
        <v>4418</v>
      </c>
    </row>
    <row r="706" spans="1:8" ht="18">
      <c r="A706" s="185">
        <v>48</v>
      </c>
      <c r="B706" s="193" t="s">
        <v>11</v>
      </c>
      <c r="C706" s="202" t="s">
        <v>4707</v>
      </c>
      <c r="D706" s="203" t="s">
        <v>4417</v>
      </c>
      <c r="E706" s="204">
        <v>22.63</v>
      </c>
      <c r="F706" s="204"/>
      <c r="G706" s="204">
        <v>126516.66</v>
      </c>
      <c r="H706" s="192" t="s">
        <v>4418</v>
      </c>
    </row>
    <row r="707" spans="1:8" ht="19">
      <c r="A707" s="185">
        <v>50</v>
      </c>
      <c r="B707" s="212" t="s">
        <v>3</v>
      </c>
      <c r="C707" s="210" t="s">
        <v>4896</v>
      </c>
      <c r="D707" s="203" t="s">
        <v>4417</v>
      </c>
      <c r="E707" s="204">
        <v>20000</v>
      </c>
      <c r="F707" s="204"/>
      <c r="G707" s="204">
        <f>G706+E707-F707</f>
        <v>146516.66</v>
      </c>
      <c r="H707" s="192" t="s">
        <v>4869</v>
      </c>
    </row>
    <row r="708" spans="1:8" ht="18">
      <c r="A708" s="185">
        <v>51</v>
      </c>
      <c r="B708" s="212" t="s">
        <v>4</v>
      </c>
      <c r="C708" s="202" t="s">
        <v>4897</v>
      </c>
      <c r="D708" s="203" t="s">
        <v>4417</v>
      </c>
      <c r="E708" s="206">
        <v>3000</v>
      </c>
      <c r="F708" s="204"/>
      <c r="G708" s="204">
        <v>16418.09</v>
      </c>
      <c r="H708" s="192" t="s">
        <v>4898</v>
      </c>
    </row>
    <row r="709" spans="1:8" ht="18">
      <c r="A709" s="185">
        <v>51</v>
      </c>
      <c r="B709" s="193" t="s">
        <v>5</v>
      </c>
      <c r="C709" s="202" t="s">
        <v>4655</v>
      </c>
      <c r="D709" s="203" t="s">
        <v>4417</v>
      </c>
      <c r="E709" s="204">
        <v>3.56</v>
      </c>
      <c r="F709" s="204"/>
      <c r="G709" s="204">
        <v>16421.650000000001</v>
      </c>
      <c r="H709" s="192" t="s">
        <v>4418</v>
      </c>
    </row>
    <row r="710" spans="1:8" ht="18">
      <c r="A710" s="185">
        <v>51</v>
      </c>
      <c r="B710" s="193" t="s">
        <v>7</v>
      </c>
      <c r="C710" s="202" t="s">
        <v>4897</v>
      </c>
      <c r="D710" s="203" t="s">
        <v>4417</v>
      </c>
      <c r="E710" s="206">
        <v>3000</v>
      </c>
      <c r="F710" s="204"/>
      <c r="G710" s="204">
        <v>19421.650000000001</v>
      </c>
      <c r="H710" s="192" t="s">
        <v>4898</v>
      </c>
    </row>
    <row r="711" spans="1:8" ht="18">
      <c r="A711" s="185">
        <v>51</v>
      </c>
      <c r="B711" s="193" t="s">
        <v>8</v>
      </c>
      <c r="C711" s="229" t="s">
        <v>4631</v>
      </c>
      <c r="D711" s="224" t="s">
        <v>4417</v>
      </c>
      <c r="E711" s="204">
        <v>3.64</v>
      </c>
      <c r="F711" s="204"/>
      <c r="G711" s="204">
        <v>19425.29</v>
      </c>
      <c r="H711" s="192" t="s">
        <v>4418</v>
      </c>
    </row>
    <row r="712" spans="1:8" ht="18">
      <c r="A712" s="185">
        <v>51</v>
      </c>
      <c r="B712" s="212" t="s">
        <v>10</v>
      </c>
      <c r="C712" s="202" t="s">
        <v>4897</v>
      </c>
      <c r="D712" s="203" t="s">
        <v>4417</v>
      </c>
      <c r="E712" s="206">
        <v>3000</v>
      </c>
      <c r="F712" s="204"/>
      <c r="G712" s="204">
        <v>22415.29</v>
      </c>
      <c r="H712" s="192" t="s">
        <v>4898</v>
      </c>
    </row>
    <row r="713" spans="1:8" ht="18">
      <c r="A713" s="185">
        <v>51</v>
      </c>
      <c r="B713" s="193" t="s">
        <v>11</v>
      </c>
      <c r="C713" s="229" t="s">
        <v>4631</v>
      </c>
      <c r="D713" s="224" t="s">
        <v>4417</v>
      </c>
      <c r="E713" s="204">
        <v>2.06</v>
      </c>
      <c r="F713" s="204"/>
      <c r="G713" s="204">
        <v>207.35000000000099</v>
      </c>
      <c r="H713" s="192" t="s">
        <v>4418</v>
      </c>
    </row>
    <row r="714" spans="1:8" ht="18">
      <c r="A714" s="185">
        <v>53</v>
      </c>
      <c r="B714" s="212" t="s">
        <v>4</v>
      </c>
      <c r="C714" s="202" t="s">
        <v>4899</v>
      </c>
      <c r="D714" s="203" t="s">
        <v>4417</v>
      </c>
      <c r="E714" s="204">
        <v>462.4</v>
      </c>
      <c r="F714" s="204"/>
      <c r="G714" s="204">
        <v>63191.360000000001</v>
      </c>
      <c r="H714" s="192" t="s">
        <v>4468</v>
      </c>
    </row>
    <row r="715" spans="1:8" ht="36">
      <c r="A715" s="185">
        <v>53</v>
      </c>
      <c r="B715" s="212" t="s">
        <v>4</v>
      </c>
      <c r="C715" s="202" t="s">
        <v>4900</v>
      </c>
      <c r="D715" s="203" t="s">
        <v>4417</v>
      </c>
      <c r="E715" s="204">
        <v>10000</v>
      </c>
      <c r="F715" s="204"/>
      <c r="G715" s="204">
        <v>49881.3</v>
      </c>
      <c r="H715" s="192" t="s">
        <v>4901</v>
      </c>
    </row>
    <row r="716" spans="1:8" ht="18">
      <c r="A716" s="185">
        <v>53</v>
      </c>
      <c r="B716" s="193" t="s">
        <v>5</v>
      </c>
      <c r="C716" s="202" t="s">
        <v>4641</v>
      </c>
      <c r="D716" s="203" t="s">
        <v>4417</v>
      </c>
      <c r="E716" s="204">
        <v>5.62</v>
      </c>
      <c r="F716" s="204"/>
      <c r="G716" s="204">
        <v>18802.7</v>
      </c>
      <c r="H716" s="192" t="s">
        <v>4418</v>
      </c>
    </row>
    <row r="717" spans="1:8" ht="18">
      <c r="A717" s="185">
        <v>53</v>
      </c>
      <c r="B717" s="318" t="s">
        <v>5</v>
      </c>
      <c r="C717" s="326" t="s">
        <v>4902</v>
      </c>
      <c r="D717" s="203" t="s">
        <v>4465</v>
      </c>
      <c r="E717" s="204">
        <v>10000</v>
      </c>
      <c r="F717" s="204"/>
      <c r="G717" s="204">
        <v>113905.34</v>
      </c>
      <c r="H717" s="192" t="s">
        <v>4429</v>
      </c>
    </row>
    <row r="718" spans="1:8" ht="19">
      <c r="A718" s="251">
        <v>53</v>
      </c>
      <c r="B718" s="193" t="s">
        <v>6</v>
      </c>
      <c r="C718" s="210" t="s">
        <v>4903</v>
      </c>
      <c r="D718" s="203" t="s">
        <v>4403</v>
      </c>
      <c r="E718" s="204">
        <v>136.4</v>
      </c>
      <c r="F718" s="204"/>
      <c r="G718" s="204">
        <v>4573.4399999999896</v>
      </c>
      <c r="H718" s="192" t="s">
        <v>4404</v>
      </c>
    </row>
    <row r="719" spans="1:8" ht="19">
      <c r="A719" s="185">
        <v>53</v>
      </c>
      <c r="B719" s="316" t="s">
        <v>8</v>
      </c>
      <c r="C719" s="329" t="s">
        <v>4902</v>
      </c>
      <c r="D719" s="203" t="s">
        <v>4465</v>
      </c>
      <c r="E719" s="204">
        <v>10000</v>
      </c>
      <c r="F719" s="204"/>
      <c r="G719" s="204">
        <v>22590.2</v>
      </c>
      <c r="H719" s="192" t="s">
        <v>4429</v>
      </c>
    </row>
    <row r="720" spans="1:8" ht="19">
      <c r="A720" s="185">
        <v>53</v>
      </c>
      <c r="B720" s="193" t="s">
        <v>8</v>
      </c>
      <c r="C720" s="210" t="s">
        <v>4649</v>
      </c>
      <c r="D720" s="203" t="s">
        <v>4417</v>
      </c>
      <c r="E720" s="204">
        <v>5.82</v>
      </c>
      <c r="F720" s="204"/>
      <c r="G720" s="204">
        <v>22596.02</v>
      </c>
      <c r="H720" s="192" t="s">
        <v>4418</v>
      </c>
    </row>
    <row r="721" spans="1:8" ht="19">
      <c r="A721" s="185">
        <v>53</v>
      </c>
      <c r="B721" s="193" t="s">
        <v>8</v>
      </c>
      <c r="C721" s="210" t="s">
        <v>4536</v>
      </c>
      <c r="D721" s="203" t="s">
        <v>4465</v>
      </c>
      <c r="E721" s="204">
        <v>35000</v>
      </c>
      <c r="F721" s="204"/>
      <c r="G721" s="204">
        <v>57596.02</v>
      </c>
      <c r="H721" s="192" t="s">
        <v>4429</v>
      </c>
    </row>
    <row r="722" spans="1:8" ht="19">
      <c r="A722" s="185">
        <v>53</v>
      </c>
      <c r="B722" s="193" t="s">
        <v>8</v>
      </c>
      <c r="C722" s="210" t="s">
        <v>4536</v>
      </c>
      <c r="D722" s="203" t="s">
        <v>4465</v>
      </c>
      <c r="E722" s="204">
        <v>48000</v>
      </c>
      <c r="F722" s="204"/>
      <c r="G722" s="204">
        <v>105596.02</v>
      </c>
      <c r="H722" s="192" t="s">
        <v>4429</v>
      </c>
    </row>
    <row r="723" spans="1:8" ht="19">
      <c r="A723" s="185">
        <v>53</v>
      </c>
      <c r="B723" s="193" t="s">
        <v>8</v>
      </c>
      <c r="C723" s="210" t="s">
        <v>4538</v>
      </c>
      <c r="D723" s="203" t="s">
        <v>4465</v>
      </c>
      <c r="E723" s="204">
        <v>35000</v>
      </c>
      <c r="F723" s="204"/>
      <c r="G723" s="204">
        <v>140596.01999999999</v>
      </c>
      <c r="H723" s="192" t="s">
        <v>4429</v>
      </c>
    </row>
    <row r="724" spans="1:8" ht="19">
      <c r="A724" s="185">
        <v>53</v>
      </c>
      <c r="B724" s="318" t="s">
        <v>8</v>
      </c>
      <c r="C724" s="254" t="s">
        <v>4538</v>
      </c>
      <c r="D724" s="203" t="s">
        <v>4465</v>
      </c>
      <c r="E724" s="204">
        <v>47850</v>
      </c>
      <c r="F724" s="204"/>
      <c r="G724" s="204">
        <v>188446.02</v>
      </c>
      <c r="H724" s="192" t="s">
        <v>4429</v>
      </c>
    </row>
    <row r="725" spans="1:8" ht="19">
      <c r="A725" s="251">
        <v>53</v>
      </c>
      <c r="B725" s="193" t="s">
        <v>9</v>
      </c>
      <c r="C725" s="210" t="s">
        <v>4903</v>
      </c>
      <c r="D725" s="203" t="s">
        <v>4403</v>
      </c>
      <c r="E725" s="204">
        <v>296.81</v>
      </c>
      <c r="F725" s="204"/>
      <c r="G725" s="204">
        <v>6534.1500000000096</v>
      </c>
      <c r="H725" s="192" t="s">
        <v>4404</v>
      </c>
    </row>
    <row r="726" spans="1:8" ht="19">
      <c r="A726" s="185">
        <v>53</v>
      </c>
      <c r="B726" s="316" t="s">
        <v>11</v>
      </c>
      <c r="C726" s="329" t="s">
        <v>4904</v>
      </c>
      <c r="D726" s="203" t="s">
        <v>4417</v>
      </c>
      <c r="E726" s="204">
        <v>0.01</v>
      </c>
      <c r="F726" s="204"/>
      <c r="G726" s="204">
        <v>17.7800000000186</v>
      </c>
      <c r="H726" s="192" t="s">
        <v>3803</v>
      </c>
    </row>
    <row r="727" spans="1:8" ht="19">
      <c r="A727" s="185">
        <v>53</v>
      </c>
      <c r="B727" s="193" t="s">
        <v>11</v>
      </c>
      <c r="C727" s="210" t="s">
        <v>4588</v>
      </c>
      <c r="D727" s="203" t="s">
        <v>4465</v>
      </c>
      <c r="E727" s="204">
        <v>3000</v>
      </c>
      <c r="F727" s="204"/>
      <c r="G727" s="204">
        <v>321904.23</v>
      </c>
      <c r="H727" s="192" t="s">
        <v>4429</v>
      </c>
    </row>
    <row r="728" spans="1:8" ht="19">
      <c r="A728" s="185">
        <v>53</v>
      </c>
      <c r="B728" s="193" t="s">
        <v>11</v>
      </c>
      <c r="C728" s="210" t="s">
        <v>4649</v>
      </c>
      <c r="D728" s="203" t="s">
        <v>4417</v>
      </c>
      <c r="E728" s="204">
        <v>7.13</v>
      </c>
      <c r="F728" s="204"/>
      <c r="G728" s="204">
        <v>21911.360000000001</v>
      </c>
      <c r="H728" s="192" t="s">
        <v>4418</v>
      </c>
    </row>
    <row r="729" spans="1:8" ht="19">
      <c r="A729" s="185">
        <v>53</v>
      </c>
      <c r="B729" s="193" t="s">
        <v>12</v>
      </c>
      <c r="C729" s="210" t="s">
        <v>4905</v>
      </c>
      <c r="D729" s="203" t="s">
        <v>4429</v>
      </c>
      <c r="E729" s="204">
        <v>50000</v>
      </c>
      <c r="F729" s="204"/>
      <c r="G729" s="204">
        <v>99276.21</v>
      </c>
      <c r="H729" s="192" t="s">
        <v>4429</v>
      </c>
    </row>
    <row r="730" spans="1:8" ht="19">
      <c r="A730" s="185">
        <v>53</v>
      </c>
      <c r="B730" s="193" t="s">
        <v>12</v>
      </c>
      <c r="C730" s="210" t="s">
        <v>4538</v>
      </c>
      <c r="D730" s="195" t="s">
        <v>4429</v>
      </c>
      <c r="E730" s="204">
        <v>37000</v>
      </c>
      <c r="F730" s="204"/>
      <c r="G730" s="204">
        <v>48395.32</v>
      </c>
      <c r="H730" s="192" t="s">
        <v>4429</v>
      </c>
    </row>
    <row r="731" spans="1:8" ht="19">
      <c r="A731" s="185">
        <v>53</v>
      </c>
      <c r="B731" s="318" t="s">
        <v>13</v>
      </c>
      <c r="C731" s="254" t="s">
        <v>4588</v>
      </c>
      <c r="D731" s="203" t="s">
        <v>4465</v>
      </c>
      <c r="E731" s="204">
        <v>8000</v>
      </c>
      <c r="F731" s="204"/>
      <c r="G731" s="204">
        <v>22589.75</v>
      </c>
      <c r="H731" s="192" t="s">
        <v>4429</v>
      </c>
    </row>
    <row r="732" spans="1:8" ht="19">
      <c r="A732" s="251">
        <v>53</v>
      </c>
      <c r="B732" s="193" t="s">
        <v>13</v>
      </c>
      <c r="C732" s="210" t="s">
        <v>4903</v>
      </c>
      <c r="D732" s="203" t="s">
        <v>4403</v>
      </c>
      <c r="E732" s="204">
        <v>629.34</v>
      </c>
      <c r="F732" s="204"/>
      <c r="G732" s="204">
        <v>149750.04999999999</v>
      </c>
      <c r="H732" s="192" t="s">
        <v>4404</v>
      </c>
    </row>
    <row r="733" spans="1:8" ht="18">
      <c r="A733" s="235" t="s">
        <v>448</v>
      </c>
      <c r="B733" s="193" t="s">
        <v>5</v>
      </c>
      <c r="C733" s="251" t="s">
        <v>451</v>
      </c>
      <c r="D733" s="203" t="s">
        <v>4403</v>
      </c>
      <c r="E733" s="235">
        <v>108355.62</v>
      </c>
      <c r="F733" s="251"/>
      <c r="G733" s="251"/>
      <c r="H733" s="192" t="s">
        <v>4404</v>
      </c>
    </row>
    <row r="734" spans="1:8" ht="18">
      <c r="A734" s="251">
        <v>54</v>
      </c>
      <c r="B734" s="193" t="s">
        <v>14</v>
      </c>
      <c r="C734" s="251" t="s">
        <v>4906</v>
      </c>
      <c r="D734" s="203" t="s">
        <v>4403</v>
      </c>
      <c r="E734" s="251">
        <v>20000</v>
      </c>
      <c r="F734" s="251"/>
      <c r="G734" s="251">
        <v>20000</v>
      </c>
      <c r="H734" s="192" t="s">
        <v>4404</v>
      </c>
    </row>
    <row r="735" spans="1:8" ht="18">
      <c r="A735" s="185">
        <v>9</v>
      </c>
      <c r="B735" s="381" t="s">
        <v>14</v>
      </c>
      <c r="C735" s="356" t="s">
        <v>4907</v>
      </c>
      <c r="D735" s="224" t="s">
        <v>4417</v>
      </c>
      <c r="E735" s="226">
        <v>5740</v>
      </c>
      <c r="F735" s="226"/>
      <c r="G735" s="226">
        <v>933971.070000001</v>
      </c>
      <c r="H735" s="192" t="s">
        <v>4454</v>
      </c>
    </row>
    <row r="736" spans="1:8" ht="18">
      <c r="A736" s="185">
        <v>9</v>
      </c>
      <c r="B736" s="261" t="s">
        <v>14</v>
      </c>
      <c r="C736" s="229" t="s">
        <v>4649</v>
      </c>
      <c r="D736" s="224" t="s">
        <v>4417</v>
      </c>
      <c r="E736" s="226">
        <v>20.46</v>
      </c>
      <c r="F736" s="226"/>
      <c r="G736" s="226">
        <v>506300.72000000102</v>
      </c>
      <c r="H736" s="192" t="s">
        <v>4418</v>
      </c>
    </row>
    <row r="737" spans="1:8" ht="19">
      <c r="A737" s="185">
        <v>1</v>
      </c>
      <c r="B737" s="382" t="s">
        <v>14</v>
      </c>
      <c r="C737" s="383" t="s">
        <v>4431</v>
      </c>
      <c r="D737" s="195" t="s">
        <v>4417</v>
      </c>
      <c r="E737" s="201">
        <v>2.57</v>
      </c>
      <c r="F737" s="201"/>
      <c r="G737" s="196">
        <v>170.070000000102</v>
      </c>
      <c r="H737" s="192" t="s">
        <v>4418</v>
      </c>
    </row>
    <row r="738" spans="1:8" ht="19">
      <c r="A738" s="251">
        <v>2</v>
      </c>
      <c r="B738" s="261" t="s">
        <v>14</v>
      </c>
      <c r="C738" s="219" t="s">
        <v>4602</v>
      </c>
      <c r="D738" s="203" t="s">
        <v>4403</v>
      </c>
      <c r="E738" s="218">
        <v>10000</v>
      </c>
      <c r="F738" s="218"/>
      <c r="G738" s="204">
        <v>37938.86</v>
      </c>
      <c r="H738" s="192" t="s">
        <v>4404</v>
      </c>
    </row>
    <row r="739" spans="1:8" ht="19">
      <c r="A739" s="251">
        <v>2</v>
      </c>
      <c r="B739" s="261" t="s">
        <v>14</v>
      </c>
      <c r="C739" s="219" t="s">
        <v>4908</v>
      </c>
      <c r="D739" s="203" t="s">
        <v>4403</v>
      </c>
      <c r="E739" s="218">
        <v>54000</v>
      </c>
      <c r="F739" s="218"/>
      <c r="G739" s="204">
        <v>91926.86</v>
      </c>
      <c r="H739" s="192" t="s">
        <v>4404</v>
      </c>
    </row>
    <row r="740" spans="1:8" ht="19">
      <c r="A740" s="251">
        <v>2</v>
      </c>
      <c r="B740" s="261" t="s">
        <v>14</v>
      </c>
      <c r="C740" s="219" t="s">
        <v>4908</v>
      </c>
      <c r="D740" s="203" t="s">
        <v>4403</v>
      </c>
      <c r="E740" s="218">
        <v>54000</v>
      </c>
      <c r="F740" s="218"/>
      <c r="G740" s="204">
        <v>145926.85999999999</v>
      </c>
      <c r="H740" s="192" t="s">
        <v>4404</v>
      </c>
    </row>
    <row r="741" spans="1:8" ht="19">
      <c r="A741" s="185">
        <v>2</v>
      </c>
      <c r="B741" s="381" t="s">
        <v>14</v>
      </c>
      <c r="C741" s="339" t="s">
        <v>4550</v>
      </c>
      <c r="D741" s="203" t="s">
        <v>4429</v>
      </c>
      <c r="E741" s="218">
        <v>50000</v>
      </c>
      <c r="F741" s="218"/>
      <c r="G741" s="204">
        <v>95917.86</v>
      </c>
      <c r="H741" s="192" t="s">
        <v>4429</v>
      </c>
    </row>
    <row r="742" spans="1:8" ht="19">
      <c r="A742" s="185">
        <v>2</v>
      </c>
      <c r="B742" s="382" t="s">
        <v>14</v>
      </c>
      <c r="C742" s="338" t="s">
        <v>4909</v>
      </c>
      <c r="D742" s="203" t="s">
        <v>4417</v>
      </c>
      <c r="E742" s="218">
        <v>50000</v>
      </c>
      <c r="F742" s="218"/>
      <c r="G742" s="204">
        <v>145917.85999999999</v>
      </c>
      <c r="H742" s="192" t="s">
        <v>4645</v>
      </c>
    </row>
    <row r="743" spans="1:8" ht="19">
      <c r="A743" s="251">
        <v>2</v>
      </c>
      <c r="B743" s="261" t="s">
        <v>14</v>
      </c>
      <c r="C743" s="219" t="s">
        <v>4910</v>
      </c>
      <c r="D743" s="203" t="s">
        <v>4403</v>
      </c>
      <c r="E743" s="218">
        <v>94500</v>
      </c>
      <c r="F743" s="218"/>
      <c r="G743" s="204">
        <v>240402.86</v>
      </c>
      <c r="H743" s="192" t="s">
        <v>4404</v>
      </c>
    </row>
    <row r="744" spans="1:8" ht="19">
      <c r="A744" s="185">
        <v>2</v>
      </c>
      <c r="B744" s="384" t="s">
        <v>14</v>
      </c>
      <c r="C744" s="340" t="s">
        <v>4911</v>
      </c>
      <c r="D744" s="203" t="s">
        <v>4429</v>
      </c>
      <c r="E744" s="218">
        <v>83760</v>
      </c>
      <c r="F744" s="218"/>
      <c r="G744" s="204">
        <v>324162.86</v>
      </c>
      <c r="H744" s="192" t="s">
        <v>4429</v>
      </c>
    </row>
    <row r="745" spans="1:8" ht="19">
      <c r="A745" s="251">
        <v>2</v>
      </c>
      <c r="B745" s="261" t="s">
        <v>14</v>
      </c>
      <c r="C745" s="219" t="s">
        <v>4912</v>
      </c>
      <c r="D745" s="203" t="s">
        <v>4403</v>
      </c>
      <c r="E745" s="218">
        <v>99400</v>
      </c>
      <c r="F745" s="218"/>
      <c r="G745" s="204">
        <v>107030.31</v>
      </c>
      <c r="H745" s="192" t="s">
        <v>4404</v>
      </c>
    </row>
    <row r="746" spans="1:8" ht="19">
      <c r="A746" s="185">
        <v>2</v>
      </c>
      <c r="B746" s="384" t="s">
        <v>14</v>
      </c>
      <c r="C746" s="340" t="s">
        <v>4913</v>
      </c>
      <c r="D746" s="203" t="s">
        <v>4417</v>
      </c>
      <c r="E746" s="218">
        <v>10000</v>
      </c>
      <c r="F746" s="218"/>
      <c r="G746" s="204">
        <v>117030.31</v>
      </c>
      <c r="H746" s="192" t="s">
        <v>4914</v>
      </c>
    </row>
    <row r="747" spans="1:8" ht="19">
      <c r="A747" s="251">
        <v>2</v>
      </c>
      <c r="B747" s="261" t="s">
        <v>14</v>
      </c>
      <c r="C747" s="219" t="s">
        <v>4606</v>
      </c>
      <c r="D747" s="203" t="s">
        <v>4403</v>
      </c>
      <c r="E747" s="218">
        <v>157000</v>
      </c>
      <c r="F747" s="218"/>
      <c r="G747" s="204">
        <v>164015.31</v>
      </c>
      <c r="H747" s="192" t="s">
        <v>4404</v>
      </c>
    </row>
    <row r="748" spans="1:8" ht="19">
      <c r="A748" s="251">
        <v>2</v>
      </c>
      <c r="B748" s="261" t="s">
        <v>14</v>
      </c>
      <c r="C748" s="219" t="s">
        <v>4915</v>
      </c>
      <c r="D748" s="203" t="s">
        <v>4403</v>
      </c>
      <c r="E748" s="218">
        <v>252808</v>
      </c>
      <c r="F748" s="218"/>
      <c r="G748" s="204">
        <v>416823.31</v>
      </c>
      <c r="H748" s="192" t="s">
        <v>4404</v>
      </c>
    </row>
    <row r="749" spans="1:8" ht="19">
      <c r="A749" s="185">
        <v>2</v>
      </c>
      <c r="B749" s="384" t="s">
        <v>14</v>
      </c>
      <c r="C749" s="340" t="s">
        <v>4916</v>
      </c>
      <c r="D749" s="203" t="s">
        <v>4417</v>
      </c>
      <c r="E749" s="218">
        <v>74200</v>
      </c>
      <c r="F749" s="218"/>
      <c r="G749" s="204">
        <v>110999.31</v>
      </c>
      <c r="H749" s="192" t="s">
        <v>4645</v>
      </c>
    </row>
    <row r="750" spans="1:8" ht="19">
      <c r="A750" s="251">
        <v>2</v>
      </c>
      <c r="B750" s="261" t="s">
        <v>14</v>
      </c>
      <c r="C750" s="219" t="s">
        <v>4917</v>
      </c>
      <c r="D750" s="203" t="s">
        <v>4403</v>
      </c>
      <c r="E750" s="218">
        <v>4450</v>
      </c>
      <c r="F750" s="218"/>
      <c r="G750" s="204">
        <v>115449.31</v>
      </c>
      <c r="H750" s="192" t="s">
        <v>4404</v>
      </c>
    </row>
    <row r="751" spans="1:8" ht="19">
      <c r="A751" s="185">
        <v>2</v>
      </c>
      <c r="B751" s="381" t="s">
        <v>14</v>
      </c>
      <c r="C751" s="339" t="s">
        <v>4592</v>
      </c>
      <c r="D751" s="203" t="s">
        <v>4417</v>
      </c>
      <c r="E751" s="218">
        <v>12.29</v>
      </c>
      <c r="F751" s="218"/>
      <c r="G751" s="204">
        <v>105476.88</v>
      </c>
      <c r="H751" s="192" t="s">
        <v>4418</v>
      </c>
    </row>
    <row r="752" spans="1:8" ht="19">
      <c r="A752" s="185">
        <v>2</v>
      </c>
      <c r="B752" s="382" t="s">
        <v>14</v>
      </c>
      <c r="C752" s="338" t="s">
        <v>4580</v>
      </c>
      <c r="D752" s="203" t="s">
        <v>4465</v>
      </c>
      <c r="E752" s="218">
        <v>35000</v>
      </c>
      <c r="F752" s="218"/>
      <c r="G752" s="204">
        <v>99495.11</v>
      </c>
      <c r="H752" s="192" t="s">
        <v>4429</v>
      </c>
    </row>
    <row r="753" spans="1:8" ht="18">
      <c r="A753" s="251">
        <v>2</v>
      </c>
      <c r="B753" s="261" t="s">
        <v>14</v>
      </c>
      <c r="C753" s="385" t="s">
        <v>4918</v>
      </c>
      <c r="D753" s="203" t="s">
        <v>4403</v>
      </c>
      <c r="E753" s="218">
        <v>14696.31</v>
      </c>
      <c r="F753" s="218"/>
      <c r="G753" s="204">
        <v>64173.42</v>
      </c>
      <c r="H753" s="192" t="s">
        <v>4404</v>
      </c>
    </row>
    <row r="754" spans="1:8" ht="19">
      <c r="A754" s="251">
        <v>2</v>
      </c>
      <c r="B754" s="261" t="s">
        <v>14</v>
      </c>
      <c r="C754" s="219" t="s">
        <v>4477</v>
      </c>
      <c r="D754" s="203" t="s">
        <v>4403</v>
      </c>
      <c r="E754" s="218">
        <v>56.3</v>
      </c>
      <c r="F754" s="218"/>
      <c r="G754" s="204">
        <v>64229.72</v>
      </c>
      <c r="H754" s="192" t="s">
        <v>4404</v>
      </c>
    </row>
    <row r="755" spans="1:8" ht="19">
      <c r="A755" s="185">
        <v>2</v>
      </c>
      <c r="B755" s="381" t="s">
        <v>14</v>
      </c>
      <c r="C755" s="339" t="s">
        <v>4919</v>
      </c>
      <c r="D755" s="203" t="s">
        <v>4417</v>
      </c>
      <c r="E755" s="218">
        <v>287</v>
      </c>
      <c r="F755" s="218"/>
      <c r="G755" s="204">
        <v>64516.72</v>
      </c>
      <c r="H755" s="192" t="s">
        <v>4460</v>
      </c>
    </row>
    <row r="756" spans="1:8" ht="18">
      <c r="A756" s="185">
        <v>3</v>
      </c>
      <c r="B756" s="382" t="s">
        <v>14</v>
      </c>
      <c r="C756" s="326" t="s">
        <v>4631</v>
      </c>
      <c r="D756" s="203" t="s">
        <v>4417</v>
      </c>
      <c r="E756" s="204">
        <v>0.66</v>
      </c>
      <c r="F756" s="204"/>
      <c r="G756" s="204">
        <f>G755+E756-F756</f>
        <v>64517.380000000005</v>
      </c>
      <c r="H756" s="214" t="s">
        <v>4418</v>
      </c>
    </row>
    <row r="757" spans="1:8" ht="18">
      <c r="A757" s="251">
        <v>3</v>
      </c>
      <c r="B757" s="261" t="s">
        <v>14</v>
      </c>
      <c r="C757" s="202" t="s">
        <v>4626</v>
      </c>
      <c r="D757" s="203" t="s">
        <v>4403</v>
      </c>
      <c r="E757" s="204">
        <v>49740</v>
      </c>
      <c r="F757" s="204"/>
      <c r="G757" s="204">
        <f>G756+E757-F757</f>
        <v>114257.38</v>
      </c>
      <c r="H757" s="192" t="s">
        <v>4404</v>
      </c>
    </row>
    <row r="758" spans="1:8" ht="19">
      <c r="A758" s="185">
        <v>4</v>
      </c>
      <c r="B758" s="381" t="s">
        <v>14</v>
      </c>
      <c r="C758" s="352" t="s">
        <v>4641</v>
      </c>
      <c r="D758" s="203" t="s">
        <v>4417</v>
      </c>
      <c r="E758" s="204">
        <v>0.8</v>
      </c>
      <c r="F758" s="204"/>
      <c r="G758" s="204">
        <f>G757+E758-F758</f>
        <v>114258.18000000001</v>
      </c>
      <c r="H758" s="192" t="s">
        <v>4418</v>
      </c>
    </row>
    <row r="759" spans="1:8" ht="19">
      <c r="A759" s="185">
        <v>5</v>
      </c>
      <c r="B759" s="261" t="s">
        <v>14</v>
      </c>
      <c r="C759" s="210" t="s">
        <v>4649</v>
      </c>
      <c r="D759" s="203" t="s">
        <v>4417</v>
      </c>
      <c r="E759" s="204">
        <v>1.44</v>
      </c>
      <c r="F759" s="204"/>
      <c r="G759" s="204">
        <v>6086.36</v>
      </c>
      <c r="H759" s="214" t="s">
        <v>4418</v>
      </c>
    </row>
    <row r="760" spans="1:8" ht="18">
      <c r="A760" s="185">
        <v>6</v>
      </c>
      <c r="B760" s="261" t="s">
        <v>14</v>
      </c>
      <c r="C760" s="202" t="s">
        <v>4431</v>
      </c>
      <c r="D760" s="203" t="s">
        <v>4417</v>
      </c>
      <c r="E760" s="206">
        <v>0.93</v>
      </c>
      <c r="F760" s="204"/>
      <c r="G760" s="204">
        <f>G759+E760-F760</f>
        <v>6087.29</v>
      </c>
      <c r="H760" s="214" t="s">
        <v>4418</v>
      </c>
    </row>
    <row r="761" spans="1:8" ht="18">
      <c r="A761" s="185">
        <v>8</v>
      </c>
      <c r="B761" s="261" t="s">
        <v>14</v>
      </c>
      <c r="C761" s="202" t="s">
        <v>4641</v>
      </c>
      <c r="D761" s="203" t="s">
        <v>4417</v>
      </c>
      <c r="E761" s="204">
        <v>2.15</v>
      </c>
      <c r="F761" s="204"/>
      <c r="G761" s="204">
        <f>G760+E761-F761</f>
        <v>6089.44</v>
      </c>
      <c r="H761" s="192" t="s">
        <v>4418</v>
      </c>
    </row>
    <row r="762" spans="1:8" ht="19">
      <c r="A762" s="185">
        <v>10</v>
      </c>
      <c r="B762" s="261" t="s">
        <v>14</v>
      </c>
      <c r="C762" s="210" t="s">
        <v>4631</v>
      </c>
      <c r="D762" s="203" t="s">
        <v>4417</v>
      </c>
      <c r="E762" s="204">
        <v>0.87</v>
      </c>
      <c r="F762" s="204"/>
      <c r="G762" s="204">
        <f>G761+E762-F762</f>
        <v>6090.3099999999995</v>
      </c>
      <c r="H762" s="214" t="s">
        <v>4418</v>
      </c>
    </row>
    <row r="763" spans="1:8" ht="18">
      <c r="A763" s="185">
        <v>12</v>
      </c>
      <c r="B763" s="382" t="s">
        <v>14</v>
      </c>
      <c r="C763" s="326" t="s">
        <v>4431</v>
      </c>
      <c r="D763" s="203" t="s">
        <v>4417</v>
      </c>
      <c r="E763" s="204">
        <v>8.3699999999999992</v>
      </c>
      <c r="F763" s="204"/>
      <c r="G763" s="204">
        <f>G762+E763-F763</f>
        <v>6098.6799999999994</v>
      </c>
      <c r="H763" s="214" t="s">
        <v>4418</v>
      </c>
    </row>
    <row r="764" spans="1:8" ht="19">
      <c r="A764" s="251">
        <v>16</v>
      </c>
      <c r="B764" s="261" t="s">
        <v>14</v>
      </c>
      <c r="C764" s="210" t="s">
        <v>4711</v>
      </c>
      <c r="D764" s="203" t="s">
        <v>4403</v>
      </c>
      <c r="E764" s="204">
        <v>370438.48</v>
      </c>
      <c r="F764" s="204"/>
      <c r="G764" s="204">
        <v>863876.48</v>
      </c>
      <c r="H764" s="192" t="s">
        <v>4404</v>
      </c>
    </row>
    <row r="765" spans="1:8" ht="19">
      <c r="A765" s="251">
        <v>16</v>
      </c>
      <c r="B765" s="261" t="s">
        <v>14</v>
      </c>
      <c r="C765" s="210" t="s">
        <v>4920</v>
      </c>
      <c r="D765" s="203" t="s">
        <v>4403</v>
      </c>
      <c r="E765" s="204">
        <v>300000</v>
      </c>
      <c r="F765" s="204"/>
      <c r="G765" s="204">
        <v>1163876.48</v>
      </c>
      <c r="H765" s="192" t="s">
        <v>4404</v>
      </c>
    </row>
    <row r="766" spans="1:8" ht="19">
      <c r="A766" s="251">
        <v>16</v>
      </c>
      <c r="B766" s="261" t="s">
        <v>14</v>
      </c>
      <c r="C766" s="210" t="s">
        <v>4921</v>
      </c>
      <c r="D766" s="203" t="s">
        <v>4403</v>
      </c>
      <c r="E766" s="204">
        <v>121610.08</v>
      </c>
      <c r="F766" s="204"/>
      <c r="G766" s="204">
        <v>1285486.56</v>
      </c>
      <c r="H766" s="192" t="s">
        <v>4404</v>
      </c>
    </row>
    <row r="767" spans="1:8" ht="19">
      <c r="A767" s="251">
        <v>16</v>
      </c>
      <c r="B767" s="261" t="s">
        <v>14</v>
      </c>
      <c r="C767" s="210" t="s">
        <v>4922</v>
      </c>
      <c r="D767" s="203" t="s">
        <v>4403</v>
      </c>
      <c r="E767" s="204">
        <v>11303.69</v>
      </c>
      <c r="F767" s="204"/>
      <c r="G767" s="204">
        <v>1296790.25</v>
      </c>
      <c r="H767" s="192" t="s">
        <v>4404</v>
      </c>
    </row>
    <row r="768" spans="1:8" ht="19">
      <c r="A768" s="251">
        <v>16</v>
      </c>
      <c r="B768" s="261" t="s">
        <v>14</v>
      </c>
      <c r="C768" s="210" t="s">
        <v>4923</v>
      </c>
      <c r="D768" s="203" t="s">
        <v>4403</v>
      </c>
      <c r="E768" s="204">
        <v>208092.74</v>
      </c>
      <c r="F768" s="204"/>
      <c r="G768" s="204">
        <v>1504882.99</v>
      </c>
      <c r="H768" s="192" t="s">
        <v>4404</v>
      </c>
    </row>
    <row r="769" spans="1:8" ht="19">
      <c r="A769" s="251">
        <v>16</v>
      </c>
      <c r="B769" s="261" t="s">
        <v>14</v>
      </c>
      <c r="C769" s="210" t="s">
        <v>4729</v>
      </c>
      <c r="D769" s="203" t="s">
        <v>4403</v>
      </c>
      <c r="E769" s="204">
        <v>355735.6</v>
      </c>
      <c r="F769" s="204"/>
      <c r="G769" s="204">
        <v>1860618.59</v>
      </c>
      <c r="H769" s="192" t="s">
        <v>4404</v>
      </c>
    </row>
    <row r="770" spans="1:8" ht="19">
      <c r="A770" s="251">
        <v>16</v>
      </c>
      <c r="B770" s="261" t="s">
        <v>14</v>
      </c>
      <c r="C770" s="210" t="s">
        <v>4783</v>
      </c>
      <c r="D770" s="203" t="s">
        <v>4403</v>
      </c>
      <c r="E770" s="204">
        <v>100000</v>
      </c>
      <c r="F770" s="204"/>
      <c r="G770" s="204">
        <v>1960618.59</v>
      </c>
      <c r="H770" s="192" t="s">
        <v>4404</v>
      </c>
    </row>
    <row r="771" spans="1:8" ht="19">
      <c r="A771" s="251">
        <v>16</v>
      </c>
      <c r="B771" s="261" t="s">
        <v>14</v>
      </c>
      <c r="C771" s="210" t="s">
        <v>4785</v>
      </c>
      <c r="D771" s="203" t="s">
        <v>4403</v>
      </c>
      <c r="E771" s="204">
        <v>100000</v>
      </c>
      <c r="F771" s="204"/>
      <c r="G771" s="204">
        <v>1739458.51</v>
      </c>
      <c r="H771" s="192" t="s">
        <v>4404</v>
      </c>
    </row>
    <row r="772" spans="1:8" ht="19">
      <c r="A772" s="185">
        <v>19</v>
      </c>
      <c r="B772" s="381" t="s">
        <v>14</v>
      </c>
      <c r="C772" s="329" t="s">
        <v>4655</v>
      </c>
      <c r="D772" s="203" t="s">
        <v>4417</v>
      </c>
      <c r="E772" s="204">
        <v>0.62</v>
      </c>
      <c r="F772" s="204"/>
      <c r="G772" s="204" t="e">
        <f>#REF!+E772-F772</f>
        <v>#REF!</v>
      </c>
      <c r="H772" s="192" t="s">
        <v>4418</v>
      </c>
    </row>
    <row r="773" spans="1:8" ht="19">
      <c r="A773" s="185">
        <v>20</v>
      </c>
      <c r="B773" s="261" t="s">
        <v>14</v>
      </c>
      <c r="C773" s="210" t="s">
        <v>4655</v>
      </c>
      <c r="D773" s="203" t="s">
        <v>4417</v>
      </c>
      <c r="E773" s="204">
        <v>3.24</v>
      </c>
      <c r="F773" s="204"/>
      <c r="G773" s="204" t="e">
        <f t="shared" ref="G773:G782" si="0">G772+E773-F773</f>
        <v>#REF!</v>
      </c>
      <c r="H773" s="192" t="s">
        <v>4418</v>
      </c>
    </row>
    <row r="774" spans="1:8" ht="19">
      <c r="A774" s="185">
        <v>27</v>
      </c>
      <c r="B774" s="261" t="s">
        <v>14</v>
      </c>
      <c r="C774" s="210" t="s">
        <v>4648</v>
      </c>
      <c r="D774" s="203" t="s">
        <v>4417</v>
      </c>
      <c r="E774" s="204">
        <v>1.85</v>
      </c>
      <c r="F774" s="204"/>
      <c r="G774" s="204" t="e">
        <f t="shared" si="0"/>
        <v>#REF!</v>
      </c>
      <c r="H774" s="214" t="s">
        <v>4418</v>
      </c>
    </row>
    <row r="775" spans="1:8" ht="19">
      <c r="A775" s="185">
        <v>29</v>
      </c>
      <c r="B775" s="261" t="s">
        <v>14</v>
      </c>
      <c r="C775" s="210" t="s">
        <v>4631</v>
      </c>
      <c r="D775" s="203" t="s">
        <v>4417</v>
      </c>
      <c r="E775" s="204">
        <v>1.67</v>
      </c>
      <c r="F775" s="204"/>
      <c r="G775" s="204" t="e">
        <f t="shared" si="0"/>
        <v>#REF!</v>
      </c>
      <c r="H775" s="214" t="s">
        <v>4418</v>
      </c>
    </row>
    <row r="776" spans="1:8" ht="18">
      <c r="A776" s="185">
        <v>30</v>
      </c>
      <c r="B776" s="261" t="s">
        <v>14</v>
      </c>
      <c r="C776" s="229" t="s">
        <v>4631</v>
      </c>
      <c r="D776" s="224" t="s">
        <v>4417</v>
      </c>
      <c r="E776" s="226">
        <v>1.26</v>
      </c>
      <c r="F776" s="226"/>
      <c r="G776" s="226" t="e">
        <f t="shared" si="0"/>
        <v>#REF!</v>
      </c>
      <c r="H776" s="214" t="s">
        <v>4418</v>
      </c>
    </row>
    <row r="777" spans="1:8" ht="19">
      <c r="A777" s="185">
        <v>31</v>
      </c>
      <c r="B777" s="382" t="s">
        <v>14</v>
      </c>
      <c r="C777" s="254" t="s">
        <v>4649</v>
      </c>
      <c r="D777" s="271" t="s">
        <v>4417</v>
      </c>
      <c r="E777" s="204">
        <v>18.43</v>
      </c>
      <c r="F777" s="204"/>
      <c r="G777" s="204" t="e">
        <f t="shared" si="0"/>
        <v>#REF!</v>
      </c>
      <c r="H777" s="214" t="s">
        <v>4418</v>
      </c>
    </row>
    <row r="778" spans="1:8" ht="19">
      <c r="A778" s="251">
        <v>36</v>
      </c>
      <c r="B778" s="261" t="s">
        <v>14</v>
      </c>
      <c r="C778" s="210" t="s">
        <v>4855</v>
      </c>
      <c r="D778" s="203" t="s">
        <v>4403</v>
      </c>
      <c r="E778" s="204">
        <v>50000</v>
      </c>
      <c r="F778" s="204"/>
      <c r="G778" s="204" t="e">
        <f t="shared" si="0"/>
        <v>#REF!</v>
      </c>
      <c r="H778" s="192" t="s">
        <v>4404</v>
      </c>
    </row>
    <row r="779" spans="1:8" ht="18">
      <c r="A779" s="185">
        <v>38</v>
      </c>
      <c r="B779" s="381" t="s">
        <v>14</v>
      </c>
      <c r="C779" s="327" t="s">
        <v>4641</v>
      </c>
      <c r="D779" s="203" t="s">
        <v>4417</v>
      </c>
      <c r="E779" s="380">
        <v>2.06</v>
      </c>
      <c r="F779" s="204"/>
      <c r="G779" s="204" t="e">
        <f t="shared" si="0"/>
        <v>#REF!</v>
      </c>
      <c r="H779" s="192" t="s">
        <v>4418</v>
      </c>
    </row>
    <row r="780" spans="1:8" ht="19">
      <c r="A780" s="185">
        <v>44</v>
      </c>
      <c r="B780" s="261" t="s">
        <v>14</v>
      </c>
      <c r="C780" s="210" t="s">
        <v>4874</v>
      </c>
      <c r="D780" s="203" t="s">
        <v>4465</v>
      </c>
      <c r="E780" s="380">
        <v>10000</v>
      </c>
      <c r="F780" s="204"/>
      <c r="G780" s="204" t="e">
        <f t="shared" si="0"/>
        <v>#REF!</v>
      </c>
      <c r="H780" s="192" t="s">
        <v>4429</v>
      </c>
    </row>
    <row r="781" spans="1:8" ht="19">
      <c r="A781" s="185">
        <v>44</v>
      </c>
      <c r="B781" s="261" t="s">
        <v>14</v>
      </c>
      <c r="C781" s="210" t="s">
        <v>4874</v>
      </c>
      <c r="D781" s="203" t="s">
        <v>4465</v>
      </c>
      <c r="E781" s="380">
        <v>5000</v>
      </c>
      <c r="F781" s="204"/>
      <c r="G781" s="204" t="e">
        <f t="shared" si="0"/>
        <v>#REF!</v>
      </c>
      <c r="H781" s="192" t="s">
        <v>4429</v>
      </c>
    </row>
    <row r="782" spans="1:8" ht="19">
      <c r="A782" s="185">
        <v>44</v>
      </c>
      <c r="B782" s="261" t="s">
        <v>14</v>
      </c>
      <c r="C782" s="210" t="s">
        <v>4431</v>
      </c>
      <c r="D782" s="203" t="s">
        <v>4417</v>
      </c>
      <c r="E782" s="380">
        <v>6.7</v>
      </c>
      <c r="F782" s="204"/>
      <c r="G782" s="204" t="e">
        <f t="shared" si="0"/>
        <v>#REF!</v>
      </c>
      <c r="H782" s="214" t="s">
        <v>4418</v>
      </c>
    </row>
    <row r="783" spans="1:8" ht="19">
      <c r="A783" s="185">
        <v>53</v>
      </c>
      <c r="B783" s="382" t="s">
        <v>14</v>
      </c>
      <c r="C783" s="254" t="s">
        <v>4649</v>
      </c>
      <c r="D783" s="203" t="s">
        <v>4417</v>
      </c>
      <c r="E783" s="380">
        <v>6.84</v>
      </c>
      <c r="F783" s="204"/>
      <c r="G783" s="204">
        <v>4719.7299999999996</v>
      </c>
      <c r="H783" s="214" t="s">
        <v>4418</v>
      </c>
    </row>
    <row r="784" spans="1:8" ht="19">
      <c r="A784" s="251">
        <v>53</v>
      </c>
      <c r="B784" s="261" t="s">
        <v>14</v>
      </c>
      <c r="C784" s="210" t="s">
        <v>4903</v>
      </c>
      <c r="D784" s="203" t="s">
        <v>4403</v>
      </c>
      <c r="E784" s="380">
        <v>786.56</v>
      </c>
      <c r="F784" s="204"/>
      <c r="G784" s="204">
        <v>9019.1299999999992</v>
      </c>
      <c r="H784" s="192" t="s">
        <v>4404</v>
      </c>
    </row>
    <row r="785" spans="1:8" ht="18">
      <c r="A785" s="185">
        <v>46</v>
      </c>
      <c r="B785" s="384" t="s">
        <v>14</v>
      </c>
      <c r="C785" s="353" t="s">
        <v>4416</v>
      </c>
      <c r="D785" s="203" t="s">
        <v>4417</v>
      </c>
      <c r="E785" s="380">
        <v>4.45</v>
      </c>
      <c r="F785" s="204"/>
      <c r="G785" s="204" t="e">
        <f>#REF!+E785-F785</f>
        <v>#REF!</v>
      </c>
      <c r="H785" s="214" t="s">
        <v>4418</v>
      </c>
    </row>
    <row r="786" spans="1:8" ht="18">
      <c r="A786" s="251">
        <v>46</v>
      </c>
      <c r="B786" s="261" t="s">
        <v>14</v>
      </c>
      <c r="C786" s="202" t="s">
        <v>4888</v>
      </c>
      <c r="D786" s="203" t="s">
        <v>4403</v>
      </c>
      <c r="E786" s="380">
        <v>91744</v>
      </c>
      <c r="F786" s="204"/>
      <c r="G786" s="204" t="e">
        <f>G785+E786-F786</f>
        <v>#REF!</v>
      </c>
      <c r="H786" s="192" t="s">
        <v>4404</v>
      </c>
    </row>
    <row r="787" spans="1:8" ht="18">
      <c r="A787" s="251">
        <v>47</v>
      </c>
      <c r="B787" s="261" t="s">
        <v>14</v>
      </c>
      <c r="C787" s="202" t="s">
        <v>4924</v>
      </c>
      <c r="D787" s="203" t="s">
        <v>4403</v>
      </c>
      <c r="E787" s="380">
        <v>100000</v>
      </c>
      <c r="F787" s="204"/>
      <c r="G787" s="204">
        <v>100000</v>
      </c>
      <c r="H787" s="192" t="s">
        <v>4404</v>
      </c>
    </row>
    <row r="788" spans="1:8" ht="18">
      <c r="A788" s="251">
        <v>47</v>
      </c>
      <c r="B788" s="261" t="s">
        <v>14</v>
      </c>
      <c r="C788" s="202" t="s">
        <v>4925</v>
      </c>
      <c r="D788" s="203" t="s">
        <v>4403</v>
      </c>
      <c r="E788" s="380">
        <v>168133.44</v>
      </c>
      <c r="F788" s="204"/>
      <c r="G788" s="204">
        <v>268133.44</v>
      </c>
      <c r="H788" s="192" t="s">
        <v>4404</v>
      </c>
    </row>
    <row r="789" spans="1:8" ht="18">
      <c r="A789" s="251">
        <v>47</v>
      </c>
      <c r="B789" s="261" t="s">
        <v>14</v>
      </c>
      <c r="C789" s="202" t="s">
        <v>4926</v>
      </c>
      <c r="D789" s="203" t="s">
        <v>4403</v>
      </c>
      <c r="E789" s="380">
        <v>325543.2</v>
      </c>
      <c r="F789" s="204"/>
      <c r="G789" s="204">
        <v>503676.64</v>
      </c>
      <c r="H789" s="192" t="s">
        <v>4404</v>
      </c>
    </row>
    <row r="790" spans="1:8" ht="18">
      <c r="A790" s="185">
        <v>15</v>
      </c>
      <c r="B790" s="384" t="s">
        <v>14</v>
      </c>
      <c r="C790" s="353" t="s">
        <v>4707</v>
      </c>
      <c r="D790" s="203" t="s">
        <v>4417</v>
      </c>
      <c r="E790" s="380">
        <v>2</v>
      </c>
      <c r="F790" s="204"/>
      <c r="G790" s="204" t="e">
        <f>#REF!+E790-F790</f>
        <v>#REF!</v>
      </c>
      <c r="H790" s="214" t="s">
        <v>4418</v>
      </c>
    </row>
    <row r="791" spans="1:8" ht="18">
      <c r="A791" s="251">
        <v>15</v>
      </c>
      <c r="B791" s="261" t="s">
        <v>14</v>
      </c>
      <c r="C791" s="202" t="s">
        <v>4708</v>
      </c>
      <c r="D791" s="203" t="s">
        <v>4403</v>
      </c>
      <c r="E791" s="380">
        <v>22900</v>
      </c>
      <c r="F791" s="204"/>
      <c r="G791" s="204" t="e">
        <f>G790+E791-F791</f>
        <v>#REF!</v>
      </c>
      <c r="H791" s="192" t="s">
        <v>4404</v>
      </c>
    </row>
    <row r="792" spans="1:8" ht="18">
      <c r="A792" s="251">
        <v>54</v>
      </c>
      <c r="B792" s="309" t="s">
        <v>14</v>
      </c>
      <c r="C792" s="251" t="s">
        <v>4927</v>
      </c>
      <c r="D792" s="203" t="s">
        <v>4403</v>
      </c>
      <c r="E792" s="309">
        <v>30000</v>
      </c>
      <c r="F792" s="251"/>
      <c r="G792" s="251">
        <v>0</v>
      </c>
      <c r="H792" s="192" t="s">
        <v>4404</v>
      </c>
    </row>
    <row r="793" spans="1:8">
      <c r="A793" s="386">
        <v>12</v>
      </c>
      <c r="B793" s="387" t="s">
        <v>14</v>
      </c>
      <c r="C793" s="386" t="s">
        <v>4928</v>
      </c>
      <c r="D793" s="251" t="s">
        <v>4929</v>
      </c>
      <c r="E793" s="309">
        <v>6000000</v>
      </c>
      <c r="F793" s="251"/>
      <c r="G793" s="251"/>
      <c r="H793" s="192" t="s">
        <v>4930</v>
      </c>
    </row>
    <row r="794" spans="1:8">
      <c r="A794" s="284">
        <v>9</v>
      </c>
      <c r="B794" s="388" t="s">
        <v>11</v>
      </c>
      <c r="C794" s="284" t="s">
        <v>4931</v>
      </c>
      <c r="D794" s="251" t="s">
        <v>4929</v>
      </c>
      <c r="E794" s="309">
        <v>7900000</v>
      </c>
      <c r="F794" s="251"/>
      <c r="G794" s="251"/>
      <c r="H794" s="192" t="s">
        <v>4930</v>
      </c>
    </row>
    <row r="795" spans="1:8" ht="12" customHeight="1">
      <c r="A795" s="389">
        <v>2</v>
      </c>
      <c r="B795" s="390" t="s">
        <v>7</v>
      </c>
      <c r="C795" s="389" t="s">
        <v>4932</v>
      </c>
      <c r="D795" s="251" t="s">
        <v>4929</v>
      </c>
      <c r="E795" s="309">
        <v>1000000</v>
      </c>
      <c r="F795" s="251"/>
      <c r="G795" s="251"/>
      <c r="H795" s="192" t="s">
        <v>4930</v>
      </c>
    </row>
    <row r="796" spans="1:8">
      <c r="A796" s="391">
        <v>9</v>
      </c>
      <c r="B796" s="392" t="s">
        <v>9</v>
      </c>
      <c r="C796" s="391" t="s">
        <v>4933</v>
      </c>
      <c r="D796" s="251" t="s">
        <v>4929</v>
      </c>
      <c r="E796" s="309">
        <v>1000000</v>
      </c>
      <c r="F796" s="251"/>
      <c r="G796" s="251"/>
      <c r="H796" s="192" t="s">
        <v>4930</v>
      </c>
    </row>
    <row r="797" spans="1:8">
      <c r="A797" s="284">
        <v>31</v>
      </c>
      <c r="B797" s="388" t="s">
        <v>6</v>
      </c>
      <c r="C797" s="284" t="s">
        <v>4934</v>
      </c>
      <c r="D797" s="251" t="s">
        <v>4929</v>
      </c>
      <c r="E797" s="309">
        <v>2000000</v>
      </c>
      <c r="F797" s="251"/>
      <c r="G797" s="251"/>
      <c r="H797" s="192" t="s">
        <v>4930</v>
      </c>
    </row>
    <row r="798" spans="1:8">
      <c r="A798" s="389">
        <v>31</v>
      </c>
      <c r="B798" s="390" t="s">
        <v>8</v>
      </c>
      <c r="C798" s="389" t="s">
        <v>4935</v>
      </c>
      <c r="D798" s="251" t="s">
        <v>4929</v>
      </c>
      <c r="E798" s="309">
        <v>3000000</v>
      </c>
      <c r="F798" s="251"/>
      <c r="G798" s="251"/>
      <c r="H798" s="192" t="s">
        <v>4930</v>
      </c>
    </row>
    <row r="799" spans="1:8">
      <c r="A799" s="389">
        <v>29</v>
      </c>
      <c r="B799" s="390" t="s">
        <v>10</v>
      </c>
      <c r="C799" s="389" t="s">
        <v>4936</v>
      </c>
      <c r="D799" s="251" t="s">
        <v>4929</v>
      </c>
      <c r="E799" s="309">
        <v>1800000</v>
      </c>
      <c r="F799" s="251"/>
      <c r="G799" s="251"/>
      <c r="H799" s="192" t="s">
        <v>4930</v>
      </c>
    </row>
    <row r="800" spans="1:8">
      <c r="A800" s="389">
        <v>53</v>
      </c>
      <c r="B800" s="390" t="s">
        <v>11</v>
      </c>
      <c r="C800" s="389" t="s">
        <v>4937</v>
      </c>
      <c r="D800" s="251" t="s">
        <v>4929</v>
      </c>
      <c r="E800" s="309">
        <v>500000</v>
      </c>
      <c r="F800" s="251"/>
      <c r="G800" s="251"/>
      <c r="H800" s="192" t="s">
        <v>4930</v>
      </c>
    </row>
    <row r="801" spans="1:8">
      <c r="A801" s="389">
        <v>6</v>
      </c>
      <c r="B801" s="390" t="s">
        <v>6</v>
      </c>
      <c r="C801" s="389" t="s">
        <v>4938</v>
      </c>
      <c r="D801" s="251" t="s">
        <v>4929</v>
      </c>
      <c r="E801" s="309">
        <v>2200000</v>
      </c>
      <c r="F801" s="251"/>
      <c r="G801" s="251"/>
      <c r="H801" s="192" t="s">
        <v>4930</v>
      </c>
    </row>
    <row r="802" spans="1:8">
      <c r="A802" s="393">
        <v>1</v>
      </c>
      <c r="B802" s="394" t="s">
        <v>11</v>
      </c>
      <c r="C802" s="389" t="s">
        <v>4939</v>
      </c>
      <c r="D802" s="251" t="s">
        <v>4929</v>
      </c>
      <c r="E802" s="309">
        <v>2900000</v>
      </c>
      <c r="F802" s="251"/>
      <c r="G802" s="251"/>
      <c r="H802" s="192" t="s">
        <v>4930</v>
      </c>
    </row>
    <row r="803" spans="1:8">
      <c r="A803" s="251">
        <v>1</v>
      </c>
      <c r="B803" s="309" t="s">
        <v>9</v>
      </c>
      <c r="C803" s="389" t="s">
        <v>4940</v>
      </c>
      <c r="D803" s="251" t="s">
        <v>4929</v>
      </c>
      <c r="E803" s="309">
        <v>2000000</v>
      </c>
      <c r="F803" s="251"/>
      <c r="G803" s="251"/>
      <c r="H803" s="192" t="s">
        <v>4930</v>
      </c>
    </row>
    <row r="804" spans="1:8">
      <c r="A804" s="284">
        <v>13</v>
      </c>
      <c r="B804" s="388" t="s">
        <v>12</v>
      </c>
      <c r="C804" s="389" t="s">
        <v>4941</v>
      </c>
      <c r="D804" s="251" t="s">
        <v>4929</v>
      </c>
      <c r="E804" s="309">
        <v>5000000</v>
      </c>
      <c r="F804" s="251"/>
      <c r="G804" s="251"/>
      <c r="H804" s="192" t="s">
        <v>4930</v>
      </c>
    </row>
    <row r="805" spans="1:8" ht="21" customHeight="1">
      <c r="A805" s="389">
        <v>10</v>
      </c>
      <c r="B805" s="390" t="s">
        <v>6</v>
      </c>
      <c r="C805" s="389" t="s">
        <v>4942</v>
      </c>
      <c r="D805" s="284" t="s">
        <v>4929</v>
      </c>
      <c r="E805" s="388">
        <v>3000000</v>
      </c>
      <c r="F805" s="284"/>
      <c r="G805" s="284"/>
      <c r="H805" s="307" t="s">
        <v>4930</v>
      </c>
    </row>
    <row r="833" spans="19:19">
      <c r="S833" s="185" t="s">
        <v>4943</v>
      </c>
    </row>
  </sheetData>
  <autoFilter ref="A1:S805" xr:uid="{172C7733-1195-3B43-A6F7-C9E88DA22A71}"/>
  <dataValidations count="1">
    <dataValidation type="list" allowBlank="1" showInputMessage="1" showErrorMessage="1" sqref="H640 D686 D2:D683 D689:D784 D787:D792" xr:uid="{C320C232-1624-B64E-B609-CCD30F87B4CB}">
      <formula1>收支类别</formula1>
    </dataValidation>
  </dataValidations>
  <pageMargins left="0.75" right="0.75" top="1" bottom="1" header="0.5" footer="0.5"/>
  <pageSetup paperSize="9" orientation="portrait" horizontalDpi="0" verticalDpi="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AD468-5EC4-8244-9C8C-7EB00A5E2440}">
  <sheetPr filterMode="1"/>
  <dimension ref="A1:I5481"/>
  <sheetViews>
    <sheetView topLeftCell="A2023" zoomScale="76" zoomScaleSheetLayoutView="100" workbookViewId="0">
      <selection activeCell="C2792" sqref="C2792"/>
    </sheetView>
  </sheetViews>
  <sheetFormatPr baseColWidth="10" defaultColWidth="9" defaultRowHeight="20" customHeight="1"/>
  <cols>
    <col min="1" max="1" width="9" style="185"/>
    <col min="2" max="2" width="14" style="185" customWidth="1"/>
    <col min="3" max="3" width="107" style="185" customWidth="1"/>
    <col min="4" max="4" width="19.6640625" style="186" customWidth="1"/>
    <col min="5" max="5" width="15" style="185" customWidth="1"/>
    <col min="6" max="6" width="17.33203125" style="185" customWidth="1"/>
    <col min="7" max="7" width="15.83203125" style="185" customWidth="1"/>
    <col min="8" max="8" width="21.6640625" style="185" customWidth="1"/>
    <col min="9" max="16384" width="9" style="185"/>
  </cols>
  <sheetData>
    <row r="1" spans="1:9" ht="20" customHeight="1">
      <c r="A1" s="185" t="s">
        <v>1037</v>
      </c>
      <c r="B1" s="187" t="s">
        <v>40</v>
      </c>
      <c r="C1" s="188" t="s">
        <v>1038</v>
      </c>
      <c r="D1" s="189" t="s">
        <v>1039</v>
      </c>
      <c r="E1" s="190" t="s">
        <v>1040</v>
      </c>
      <c r="F1" s="190" t="s">
        <v>1041</v>
      </c>
      <c r="G1" s="191" t="s">
        <v>1042</v>
      </c>
      <c r="H1" s="192" t="s">
        <v>1043</v>
      </c>
      <c r="I1" s="185" t="s">
        <v>3802</v>
      </c>
    </row>
    <row r="2" spans="1:9" ht="20" hidden="1" customHeight="1">
      <c r="A2" s="185">
        <v>1</v>
      </c>
      <c r="B2" s="193" t="s">
        <v>1048</v>
      </c>
      <c r="C2" s="194" t="s">
        <v>3803</v>
      </c>
      <c r="D2" s="195" t="s">
        <v>3804</v>
      </c>
      <c r="E2" s="196"/>
      <c r="F2" s="196">
        <v>10.5</v>
      </c>
      <c r="G2" s="197">
        <v>17739.98</v>
      </c>
      <c r="H2" s="192" t="s">
        <v>3805</v>
      </c>
    </row>
    <row r="3" spans="1:9" ht="20" hidden="1" customHeight="1">
      <c r="A3" s="185">
        <v>1</v>
      </c>
      <c r="B3" s="193" t="s">
        <v>1048</v>
      </c>
      <c r="C3" s="194" t="s">
        <v>3803</v>
      </c>
      <c r="D3" s="195" t="s">
        <v>3804</v>
      </c>
      <c r="E3" s="196"/>
      <c r="F3" s="196">
        <v>10.5</v>
      </c>
      <c r="G3" s="197">
        <v>5923.4799999999796</v>
      </c>
      <c r="H3" s="192" t="s">
        <v>3805</v>
      </c>
    </row>
    <row r="4" spans="1:9" ht="20" hidden="1" customHeight="1">
      <c r="A4" s="185">
        <v>1</v>
      </c>
      <c r="B4" s="193" t="s">
        <v>1057</v>
      </c>
      <c r="C4" s="194" t="s">
        <v>3803</v>
      </c>
      <c r="D4" s="195" t="s">
        <v>3804</v>
      </c>
      <c r="E4" s="196"/>
      <c r="F4" s="196">
        <v>7</v>
      </c>
      <c r="G4" s="197">
        <v>69817.59</v>
      </c>
      <c r="H4" s="192" t="s">
        <v>3805</v>
      </c>
    </row>
    <row r="5" spans="1:9" ht="20" hidden="1" customHeight="1">
      <c r="A5" s="185">
        <v>1</v>
      </c>
      <c r="B5" s="193" t="s">
        <v>1057</v>
      </c>
      <c r="C5" s="194" t="s">
        <v>3803</v>
      </c>
      <c r="D5" s="195" t="s">
        <v>3804</v>
      </c>
      <c r="E5" s="196"/>
      <c r="F5" s="196">
        <v>10.5</v>
      </c>
      <c r="G5" s="197">
        <v>411.90999999997399</v>
      </c>
      <c r="H5" s="192" t="s">
        <v>3805</v>
      </c>
    </row>
    <row r="6" spans="1:9" ht="20" hidden="1" customHeight="1">
      <c r="A6" s="185">
        <v>1</v>
      </c>
      <c r="B6" s="193" t="s">
        <v>1064</v>
      </c>
      <c r="C6" s="194" t="s">
        <v>3803</v>
      </c>
      <c r="D6" s="195" t="s">
        <v>3804</v>
      </c>
      <c r="E6" s="196"/>
      <c r="F6" s="196">
        <v>4.5</v>
      </c>
      <c r="G6" s="197">
        <v>24454.29</v>
      </c>
      <c r="H6" s="192" t="s">
        <v>3805</v>
      </c>
    </row>
    <row r="7" spans="1:9" ht="20" hidden="1" customHeight="1">
      <c r="A7" s="185">
        <v>1</v>
      </c>
      <c r="B7" s="193" t="s">
        <v>1064</v>
      </c>
      <c r="C7" s="194" t="s">
        <v>3803</v>
      </c>
      <c r="D7" s="195" t="s">
        <v>3804</v>
      </c>
      <c r="E7" s="196"/>
      <c r="F7" s="196">
        <v>4.5</v>
      </c>
      <c r="G7" s="197">
        <v>25545.29</v>
      </c>
      <c r="H7" s="192" t="s">
        <v>3805</v>
      </c>
    </row>
    <row r="8" spans="1:9" ht="20" hidden="1" customHeight="1">
      <c r="A8" s="185">
        <v>1</v>
      </c>
      <c r="B8" s="193" t="s">
        <v>1064</v>
      </c>
      <c r="C8" s="194" t="s">
        <v>3803</v>
      </c>
      <c r="D8" s="195" t="s">
        <v>3804</v>
      </c>
      <c r="E8" s="196"/>
      <c r="F8" s="196">
        <v>3</v>
      </c>
      <c r="G8" s="197">
        <v>25542.29</v>
      </c>
      <c r="H8" s="192" t="s">
        <v>3805</v>
      </c>
    </row>
    <row r="9" spans="1:9" ht="20" hidden="1" customHeight="1">
      <c r="A9" s="185">
        <v>1</v>
      </c>
      <c r="B9" s="193" t="s">
        <v>1064</v>
      </c>
      <c r="C9" s="194" t="s">
        <v>3803</v>
      </c>
      <c r="D9" s="195" t="s">
        <v>3804</v>
      </c>
      <c r="E9" s="196"/>
      <c r="F9" s="196">
        <v>4.5</v>
      </c>
      <c r="G9" s="197">
        <v>95337.79</v>
      </c>
      <c r="H9" s="192" t="s">
        <v>3805</v>
      </c>
    </row>
    <row r="10" spans="1:9" ht="20" hidden="1" customHeight="1">
      <c r="A10" s="185">
        <v>1</v>
      </c>
      <c r="B10" s="193" t="s">
        <v>1064</v>
      </c>
      <c r="C10" s="194" t="s">
        <v>3803</v>
      </c>
      <c r="D10" s="195" t="s">
        <v>3804</v>
      </c>
      <c r="E10" s="196"/>
      <c r="F10" s="196">
        <v>3</v>
      </c>
      <c r="G10" s="197">
        <v>1154.78999999998</v>
      </c>
      <c r="H10" s="192" t="s">
        <v>3805</v>
      </c>
    </row>
    <row r="11" spans="1:9" ht="20" hidden="1" customHeight="1">
      <c r="A11" s="185">
        <v>1</v>
      </c>
      <c r="B11" s="193" t="s">
        <v>1044</v>
      </c>
      <c r="C11" s="198" t="s">
        <v>3803</v>
      </c>
      <c r="D11" s="195" t="s">
        <v>3804</v>
      </c>
      <c r="E11" s="196"/>
      <c r="F11" s="196">
        <v>3</v>
      </c>
      <c r="G11" s="197">
        <v>3074.0999999999799</v>
      </c>
      <c r="H11" s="192" t="s">
        <v>3805</v>
      </c>
    </row>
    <row r="12" spans="1:9" ht="20" hidden="1" customHeight="1">
      <c r="A12" s="185">
        <v>1</v>
      </c>
      <c r="B12" s="193" t="s">
        <v>1044</v>
      </c>
      <c r="C12" s="198" t="s">
        <v>3803</v>
      </c>
      <c r="D12" s="195" t="s">
        <v>3804</v>
      </c>
      <c r="E12" s="196"/>
      <c r="F12" s="196">
        <v>1.5</v>
      </c>
      <c r="G12" s="197">
        <v>3072.5999999999799</v>
      </c>
      <c r="H12" s="192" t="s">
        <v>3805</v>
      </c>
    </row>
    <row r="13" spans="1:9" ht="20" hidden="1" customHeight="1">
      <c r="A13" s="185">
        <v>1</v>
      </c>
      <c r="B13" s="193" t="s">
        <v>1044</v>
      </c>
      <c r="C13" s="198" t="s">
        <v>1045</v>
      </c>
      <c r="D13" s="195" t="s">
        <v>1046</v>
      </c>
      <c r="E13" s="196"/>
      <c r="F13" s="196">
        <v>2089.75</v>
      </c>
      <c r="G13" s="197">
        <v>982.84999999997694</v>
      </c>
      <c r="H13" s="192" t="s">
        <v>1047</v>
      </c>
    </row>
    <row r="14" spans="1:9" ht="20" hidden="1" customHeight="1">
      <c r="A14" s="185">
        <v>1</v>
      </c>
      <c r="B14" s="193" t="s">
        <v>1065</v>
      </c>
      <c r="C14" s="198" t="s">
        <v>3803</v>
      </c>
      <c r="D14" s="195" t="s">
        <v>3804</v>
      </c>
      <c r="E14" s="196"/>
      <c r="F14" s="196">
        <v>4.5</v>
      </c>
      <c r="G14" s="197">
        <v>978.34999999997694</v>
      </c>
      <c r="H14" s="192" t="s">
        <v>3805</v>
      </c>
    </row>
    <row r="15" spans="1:9" ht="20" hidden="1" customHeight="1">
      <c r="A15" s="185">
        <v>1</v>
      </c>
      <c r="B15" s="193" t="s">
        <v>1065</v>
      </c>
      <c r="C15" s="198" t="s">
        <v>3803</v>
      </c>
      <c r="D15" s="195" t="s">
        <v>3804</v>
      </c>
      <c r="E15" s="196"/>
      <c r="F15" s="196">
        <v>3</v>
      </c>
      <c r="G15" s="197">
        <v>975.34999999997694</v>
      </c>
      <c r="H15" s="192" t="s">
        <v>3805</v>
      </c>
    </row>
    <row r="16" spans="1:9" ht="20" hidden="1" customHeight="1">
      <c r="A16" s="185">
        <v>1</v>
      </c>
      <c r="B16" s="193" t="s">
        <v>1065</v>
      </c>
      <c r="C16" s="198" t="s">
        <v>3803</v>
      </c>
      <c r="D16" s="195" t="s">
        <v>3804</v>
      </c>
      <c r="E16" s="196"/>
      <c r="F16" s="196">
        <v>4.5</v>
      </c>
      <c r="G16" s="197">
        <v>970.84999999997694</v>
      </c>
      <c r="H16" s="192" t="s">
        <v>3805</v>
      </c>
    </row>
    <row r="17" spans="1:8" ht="20" hidden="1" customHeight="1">
      <c r="A17" s="185">
        <v>1</v>
      </c>
      <c r="B17" s="193" t="s">
        <v>1066</v>
      </c>
      <c r="C17" s="198" t="s">
        <v>3803</v>
      </c>
      <c r="D17" s="195" t="s">
        <v>3804</v>
      </c>
      <c r="E17" s="196"/>
      <c r="F17" s="196">
        <v>3</v>
      </c>
      <c r="G17" s="197">
        <v>76.8299999999726</v>
      </c>
      <c r="H17" s="192" t="s">
        <v>3805</v>
      </c>
    </row>
    <row r="18" spans="1:8" ht="20" hidden="1" customHeight="1">
      <c r="A18" s="185">
        <v>1</v>
      </c>
      <c r="B18" s="193" t="s">
        <v>1066</v>
      </c>
      <c r="C18" s="198" t="s">
        <v>3803</v>
      </c>
      <c r="D18" s="195" t="s">
        <v>3804</v>
      </c>
      <c r="E18" s="196"/>
      <c r="F18" s="196">
        <v>4.5</v>
      </c>
      <c r="G18" s="197">
        <v>1017304.83</v>
      </c>
      <c r="H18" s="192" t="s">
        <v>3805</v>
      </c>
    </row>
    <row r="19" spans="1:8" ht="20" hidden="1" customHeight="1">
      <c r="A19" s="185">
        <v>1</v>
      </c>
      <c r="B19" s="193" t="s">
        <v>1066</v>
      </c>
      <c r="C19" s="198" t="s">
        <v>3803</v>
      </c>
      <c r="D19" s="195" t="s">
        <v>3804</v>
      </c>
      <c r="E19" s="196"/>
      <c r="F19" s="196">
        <v>4.5</v>
      </c>
      <c r="G19" s="197">
        <v>1017300.33</v>
      </c>
      <c r="H19" s="192" t="s">
        <v>3805</v>
      </c>
    </row>
    <row r="20" spans="1:8" ht="20" hidden="1" customHeight="1">
      <c r="A20" s="185">
        <v>1</v>
      </c>
      <c r="B20" s="193" t="s">
        <v>1066</v>
      </c>
      <c r="C20" s="199" t="s">
        <v>4944</v>
      </c>
      <c r="D20" s="195" t="s">
        <v>4945</v>
      </c>
      <c r="E20" s="196"/>
      <c r="F20" s="196">
        <v>28000</v>
      </c>
      <c r="G20" s="197">
        <v>489300.33</v>
      </c>
      <c r="H20" s="192" t="s">
        <v>4946</v>
      </c>
    </row>
    <row r="21" spans="1:8" ht="20" hidden="1" customHeight="1">
      <c r="A21" s="185">
        <v>1</v>
      </c>
      <c r="B21" s="193" t="s">
        <v>1066</v>
      </c>
      <c r="C21" s="198" t="s">
        <v>3803</v>
      </c>
      <c r="D21" s="195" t="s">
        <v>3804</v>
      </c>
      <c r="E21" s="196"/>
      <c r="F21" s="196">
        <v>4.5</v>
      </c>
      <c r="G21" s="197">
        <v>489295.83</v>
      </c>
      <c r="H21" s="192" t="s">
        <v>3805</v>
      </c>
    </row>
    <row r="22" spans="1:8" ht="20" hidden="1" customHeight="1">
      <c r="A22" s="185">
        <v>1</v>
      </c>
      <c r="B22" s="193" t="s">
        <v>1066</v>
      </c>
      <c r="C22" s="198" t="s">
        <v>3803</v>
      </c>
      <c r="D22" s="195" t="s">
        <v>3804</v>
      </c>
      <c r="E22" s="196"/>
      <c r="F22" s="196">
        <v>3</v>
      </c>
      <c r="G22" s="197">
        <v>489292.83</v>
      </c>
      <c r="H22" s="192" t="s">
        <v>3805</v>
      </c>
    </row>
    <row r="23" spans="1:8" ht="20" hidden="1" customHeight="1">
      <c r="A23" s="185">
        <v>1</v>
      </c>
      <c r="B23" s="193" t="s">
        <v>1066</v>
      </c>
      <c r="C23" s="198" t="s">
        <v>3803</v>
      </c>
      <c r="D23" s="195" t="s">
        <v>3804</v>
      </c>
      <c r="E23" s="196"/>
      <c r="F23" s="196">
        <v>3</v>
      </c>
      <c r="G23" s="197">
        <v>99289.830000000104</v>
      </c>
      <c r="H23" s="192" t="s">
        <v>3805</v>
      </c>
    </row>
    <row r="24" spans="1:8" ht="20" hidden="1" customHeight="1">
      <c r="A24" s="185">
        <v>1</v>
      </c>
      <c r="B24" s="193" t="s">
        <v>1066</v>
      </c>
      <c r="C24" s="198" t="s">
        <v>3803</v>
      </c>
      <c r="D24" s="195" t="s">
        <v>3804</v>
      </c>
      <c r="E24" s="196"/>
      <c r="F24" s="196">
        <v>4.5</v>
      </c>
      <c r="G24" s="197">
        <v>99285.330000000104</v>
      </c>
      <c r="H24" s="192" t="s">
        <v>3805</v>
      </c>
    </row>
    <row r="25" spans="1:8" ht="20" hidden="1" customHeight="1">
      <c r="A25" s="185">
        <v>1</v>
      </c>
      <c r="B25" s="193" t="s">
        <v>1066</v>
      </c>
      <c r="C25" s="198" t="s">
        <v>3803</v>
      </c>
      <c r="D25" s="195" t="s">
        <v>3804</v>
      </c>
      <c r="E25" s="196"/>
      <c r="F25" s="196">
        <v>3</v>
      </c>
      <c r="G25" s="197">
        <v>11582.3300000001</v>
      </c>
      <c r="H25" s="192" t="s">
        <v>3805</v>
      </c>
    </row>
    <row r="26" spans="1:8" ht="20" hidden="1" customHeight="1">
      <c r="A26" s="185">
        <v>1</v>
      </c>
      <c r="B26" s="193" t="s">
        <v>1066</v>
      </c>
      <c r="C26" s="198" t="s">
        <v>3803</v>
      </c>
      <c r="D26" s="195" t="s">
        <v>3804</v>
      </c>
      <c r="E26" s="196"/>
      <c r="F26" s="196">
        <v>3</v>
      </c>
      <c r="G26" s="197">
        <v>779.33000000007496</v>
      </c>
      <c r="H26" s="192" t="s">
        <v>3805</v>
      </c>
    </row>
    <row r="27" spans="1:8" ht="20" hidden="1" customHeight="1">
      <c r="A27" s="185">
        <v>1</v>
      </c>
      <c r="B27" s="193" t="s">
        <v>1067</v>
      </c>
      <c r="C27" s="200" t="s">
        <v>3803</v>
      </c>
      <c r="D27" s="195" t="s">
        <v>3804</v>
      </c>
      <c r="E27" s="201"/>
      <c r="F27" s="201">
        <v>3</v>
      </c>
      <c r="G27" s="197">
        <v>76.330000000074506</v>
      </c>
      <c r="H27" s="192" t="s">
        <v>3805</v>
      </c>
    </row>
    <row r="28" spans="1:8" ht="20" hidden="1" customHeight="1">
      <c r="A28" s="185">
        <v>1</v>
      </c>
      <c r="B28" s="193" t="s">
        <v>1068</v>
      </c>
      <c r="C28" s="200" t="s">
        <v>3803</v>
      </c>
      <c r="D28" s="195" t="s">
        <v>3804</v>
      </c>
      <c r="E28" s="201"/>
      <c r="F28" s="201">
        <v>4.5</v>
      </c>
      <c r="G28" s="197">
        <v>2425129.13</v>
      </c>
      <c r="H28" s="192" t="s">
        <v>3805</v>
      </c>
    </row>
    <row r="29" spans="1:8" ht="20" hidden="1" customHeight="1">
      <c r="A29" s="185">
        <v>1</v>
      </c>
      <c r="B29" s="193" t="s">
        <v>1068</v>
      </c>
      <c r="C29" s="200" t="s">
        <v>3803</v>
      </c>
      <c r="D29" s="195" t="s">
        <v>3804</v>
      </c>
      <c r="E29" s="201"/>
      <c r="F29" s="201">
        <v>4.5</v>
      </c>
      <c r="G29" s="197">
        <v>2425124.63</v>
      </c>
      <c r="H29" s="192" t="s">
        <v>3805</v>
      </c>
    </row>
    <row r="30" spans="1:8" ht="20" hidden="1" customHeight="1">
      <c r="A30" s="185">
        <v>1</v>
      </c>
      <c r="B30" s="193" t="s">
        <v>1068</v>
      </c>
      <c r="C30" s="200" t="s">
        <v>3803</v>
      </c>
      <c r="D30" s="195" t="s">
        <v>3804</v>
      </c>
      <c r="E30" s="201"/>
      <c r="F30" s="201">
        <v>14.55</v>
      </c>
      <c r="G30" s="197">
        <v>110.079999999888</v>
      </c>
      <c r="H30" s="192" t="s">
        <v>3805</v>
      </c>
    </row>
    <row r="31" spans="1:8" ht="20" hidden="1" customHeight="1">
      <c r="A31" s="185">
        <v>1</v>
      </c>
      <c r="B31" s="193" t="s">
        <v>1068</v>
      </c>
      <c r="C31" s="200" t="s">
        <v>3803</v>
      </c>
      <c r="D31" s="195" t="s">
        <v>3804</v>
      </c>
      <c r="E31" s="201"/>
      <c r="F31" s="201">
        <v>6</v>
      </c>
      <c r="G31" s="197">
        <v>104.079999999842</v>
      </c>
      <c r="H31" s="192" t="s">
        <v>3805</v>
      </c>
    </row>
    <row r="32" spans="1:8" ht="20" hidden="1" customHeight="1">
      <c r="A32" s="185">
        <v>1</v>
      </c>
      <c r="B32" s="193" t="s">
        <v>1068</v>
      </c>
      <c r="C32" s="200" t="s">
        <v>3803</v>
      </c>
      <c r="D32" s="195" t="s">
        <v>3804</v>
      </c>
      <c r="E32" s="201"/>
      <c r="F32" s="201">
        <v>6</v>
      </c>
      <c r="G32" s="197">
        <v>98.079999999841704</v>
      </c>
      <c r="H32" s="192" t="s">
        <v>3805</v>
      </c>
    </row>
    <row r="33" spans="1:8" ht="20" hidden="1" customHeight="1">
      <c r="A33" s="185">
        <v>1</v>
      </c>
      <c r="B33" s="193" t="s">
        <v>1068</v>
      </c>
      <c r="C33" s="200" t="s">
        <v>3803</v>
      </c>
      <c r="D33" s="195" t="s">
        <v>3804</v>
      </c>
      <c r="E33" s="201"/>
      <c r="F33" s="201">
        <v>9</v>
      </c>
      <c r="G33" s="197">
        <v>89.079999999841704</v>
      </c>
      <c r="H33" s="192" t="s">
        <v>3805</v>
      </c>
    </row>
    <row r="34" spans="1:8" ht="20" hidden="1" customHeight="1">
      <c r="A34" s="185">
        <v>1</v>
      </c>
      <c r="B34" s="193" t="s">
        <v>1068</v>
      </c>
      <c r="C34" s="200" t="s">
        <v>3803</v>
      </c>
      <c r="D34" s="195" t="s">
        <v>3804</v>
      </c>
      <c r="E34" s="201"/>
      <c r="F34" s="201">
        <v>6</v>
      </c>
      <c r="G34" s="197">
        <v>83.079999999841704</v>
      </c>
      <c r="H34" s="192" t="s">
        <v>3805</v>
      </c>
    </row>
    <row r="35" spans="1:8" ht="20" hidden="1" customHeight="1">
      <c r="A35" s="185">
        <v>1</v>
      </c>
      <c r="B35" s="193" t="s">
        <v>1068</v>
      </c>
      <c r="C35" s="200" t="s">
        <v>3803</v>
      </c>
      <c r="D35" s="195" t="s">
        <v>3804</v>
      </c>
      <c r="E35" s="201"/>
      <c r="F35" s="201">
        <v>6</v>
      </c>
      <c r="G35" s="197">
        <v>77.079999999841704</v>
      </c>
      <c r="H35" s="192" t="s">
        <v>3805</v>
      </c>
    </row>
    <row r="36" spans="1:8" ht="20" hidden="1" customHeight="1">
      <c r="A36" s="185">
        <v>1</v>
      </c>
      <c r="B36" s="193" t="s">
        <v>1068</v>
      </c>
      <c r="C36" s="200" t="s">
        <v>3803</v>
      </c>
      <c r="D36" s="195" t="s">
        <v>3804</v>
      </c>
      <c r="E36" s="201"/>
      <c r="F36" s="201">
        <v>6</v>
      </c>
      <c r="G36" s="197">
        <v>71.079999999841704</v>
      </c>
      <c r="H36" s="192" t="s">
        <v>3805</v>
      </c>
    </row>
    <row r="37" spans="1:8" ht="20" hidden="1" customHeight="1">
      <c r="A37" s="185">
        <v>1</v>
      </c>
      <c r="B37" s="193" t="s">
        <v>1068</v>
      </c>
      <c r="C37" s="200" t="s">
        <v>3803</v>
      </c>
      <c r="D37" s="195" t="s">
        <v>3804</v>
      </c>
      <c r="E37" s="201"/>
      <c r="F37" s="201">
        <v>18</v>
      </c>
      <c r="G37" s="197">
        <v>120053.08</v>
      </c>
      <c r="H37" s="192" t="s">
        <v>3805</v>
      </c>
    </row>
    <row r="38" spans="1:8" ht="20" hidden="1" customHeight="1">
      <c r="A38" s="185">
        <v>1</v>
      </c>
      <c r="B38" s="193" t="s">
        <v>1068</v>
      </c>
      <c r="C38" s="200" t="s">
        <v>3803</v>
      </c>
      <c r="D38" s="195" t="s">
        <v>3804</v>
      </c>
      <c r="E38" s="201"/>
      <c r="F38" s="201">
        <v>4.5</v>
      </c>
      <c r="G38" s="197">
        <v>48.580000000074499</v>
      </c>
      <c r="H38" s="192" t="s">
        <v>3805</v>
      </c>
    </row>
    <row r="39" spans="1:8" ht="20" hidden="1" customHeight="1">
      <c r="A39" s="185">
        <v>1</v>
      </c>
      <c r="B39" s="193" t="s">
        <v>1068</v>
      </c>
      <c r="C39" s="200" t="s">
        <v>3803</v>
      </c>
      <c r="D39" s="195" t="s">
        <v>3804</v>
      </c>
      <c r="E39" s="201"/>
      <c r="F39" s="201">
        <v>12</v>
      </c>
      <c r="G39" s="197">
        <v>36.580000000074499</v>
      </c>
      <c r="H39" s="192" t="s">
        <v>3805</v>
      </c>
    </row>
    <row r="40" spans="1:8" ht="20" hidden="1" customHeight="1">
      <c r="A40" s="185">
        <v>1</v>
      </c>
      <c r="B40" s="193" t="s">
        <v>12</v>
      </c>
      <c r="C40" s="200" t="s">
        <v>3803</v>
      </c>
      <c r="D40" s="195" t="s">
        <v>3804</v>
      </c>
      <c r="E40" s="201"/>
      <c r="F40" s="201">
        <v>4.5</v>
      </c>
      <c r="G40" s="197">
        <v>9424.8200000000706</v>
      </c>
      <c r="H40" s="192" t="s">
        <v>3805</v>
      </c>
    </row>
    <row r="41" spans="1:8" ht="20" hidden="1" customHeight="1">
      <c r="A41" s="185">
        <v>1</v>
      </c>
      <c r="B41" s="193" t="s">
        <v>12</v>
      </c>
      <c r="C41" s="200" t="s">
        <v>3803</v>
      </c>
      <c r="D41" s="195" t="s">
        <v>3804</v>
      </c>
      <c r="E41" s="201"/>
      <c r="F41" s="201">
        <v>3</v>
      </c>
      <c r="G41" s="197">
        <v>921.82000000006497</v>
      </c>
      <c r="H41" s="192" t="s">
        <v>3805</v>
      </c>
    </row>
    <row r="42" spans="1:8" ht="20" hidden="1" customHeight="1">
      <c r="A42" s="185">
        <v>1</v>
      </c>
      <c r="B42" s="193" t="s">
        <v>12</v>
      </c>
      <c r="C42" s="200" t="s">
        <v>3803</v>
      </c>
      <c r="D42" s="195" t="s">
        <v>3804</v>
      </c>
      <c r="E42" s="201"/>
      <c r="F42" s="201">
        <v>3</v>
      </c>
      <c r="G42" s="197">
        <v>39.020000000062304</v>
      </c>
      <c r="H42" s="192" t="s">
        <v>3805</v>
      </c>
    </row>
    <row r="43" spans="1:8" ht="20" hidden="1" customHeight="1">
      <c r="A43" s="185">
        <v>2</v>
      </c>
      <c r="B43" s="193" t="s">
        <v>1048</v>
      </c>
      <c r="C43" s="202" t="s">
        <v>4947</v>
      </c>
      <c r="D43" s="203" t="s">
        <v>4948</v>
      </c>
      <c r="E43" s="204"/>
      <c r="F43" s="204">
        <v>5000</v>
      </c>
      <c r="G43" s="205">
        <v>324663.18</v>
      </c>
      <c r="H43" s="192" t="s">
        <v>4946</v>
      </c>
    </row>
    <row r="44" spans="1:8" ht="20" hidden="1" customHeight="1">
      <c r="A44" s="185">
        <v>2</v>
      </c>
      <c r="B44" s="193" t="s">
        <v>1048</v>
      </c>
      <c r="C44" s="202" t="s">
        <v>3805</v>
      </c>
      <c r="D44" s="203" t="s">
        <v>3804</v>
      </c>
      <c r="E44" s="204"/>
      <c r="F44" s="204">
        <v>4.5</v>
      </c>
      <c r="G44" s="205">
        <v>324658.68</v>
      </c>
      <c r="H44" s="192" t="s">
        <v>3805</v>
      </c>
    </row>
    <row r="45" spans="1:8" ht="20" hidden="1" customHeight="1">
      <c r="A45" s="185">
        <v>2</v>
      </c>
      <c r="B45" s="193" t="s">
        <v>1048</v>
      </c>
      <c r="C45" s="202" t="s">
        <v>4949</v>
      </c>
      <c r="D45" s="203" t="s">
        <v>4945</v>
      </c>
      <c r="E45" s="204"/>
      <c r="F45" s="204">
        <v>5000</v>
      </c>
      <c r="G45" s="205">
        <v>319658.68</v>
      </c>
      <c r="H45" s="192" t="s">
        <v>4946</v>
      </c>
    </row>
    <row r="46" spans="1:8" ht="20" hidden="1" customHeight="1">
      <c r="A46" s="185">
        <v>2</v>
      </c>
      <c r="B46" s="193" t="s">
        <v>1048</v>
      </c>
      <c r="C46" s="202" t="s">
        <v>3805</v>
      </c>
      <c r="D46" s="203" t="s">
        <v>3804</v>
      </c>
      <c r="E46" s="204"/>
      <c r="F46" s="204">
        <v>4.5</v>
      </c>
      <c r="G46" s="205">
        <v>319654.18</v>
      </c>
      <c r="H46" s="192" t="s">
        <v>3805</v>
      </c>
    </row>
    <row r="47" spans="1:8" ht="20" hidden="1" customHeight="1">
      <c r="A47" s="185">
        <v>2</v>
      </c>
      <c r="B47" s="193" t="s">
        <v>1048</v>
      </c>
      <c r="C47" s="202" t="s">
        <v>3805</v>
      </c>
      <c r="D47" s="203" t="s">
        <v>3804</v>
      </c>
      <c r="E47" s="204"/>
      <c r="F47" s="204">
        <v>15</v>
      </c>
      <c r="G47" s="205">
        <v>21710.98</v>
      </c>
      <c r="H47" s="192" t="s">
        <v>3805</v>
      </c>
    </row>
    <row r="48" spans="1:8" ht="20" hidden="1" customHeight="1">
      <c r="A48" s="185">
        <v>2</v>
      </c>
      <c r="B48" s="193" t="s">
        <v>1048</v>
      </c>
      <c r="C48" s="202" t="s">
        <v>3819</v>
      </c>
      <c r="D48" s="203" t="s">
        <v>3804</v>
      </c>
      <c r="E48" s="204"/>
      <c r="F48" s="204">
        <v>15</v>
      </c>
      <c r="G48" s="205">
        <v>21695.98</v>
      </c>
      <c r="H48" s="192" t="s">
        <v>1053</v>
      </c>
    </row>
    <row r="49" spans="1:8" ht="20" hidden="1" customHeight="1">
      <c r="A49" s="185">
        <v>2</v>
      </c>
      <c r="B49" s="193" t="s">
        <v>1048</v>
      </c>
      <c r="C49" s="202" t="s">
        <v>1049</v>
      </c>
      <c r="D49" s="203" t="s">
        <v>1046</v>
      </c>
      <c r="E49" s="206"/>
      <c r="F49" s="204">
        <v>261</v>
      </c>
      <c r="G49" s="205">
        <v>21434.98</v>
      </c>
      <c r="H49" s="192" t="s">
        <v>4950</v>
      </c>
    </row>
    <row r="50" spans="1:8" ht="20" hidden="1" customHeight="1">
      <c r="A50" s="185">
        <v>2</v>
      </c>
      <c r="B50" s="193" t="s">
        <v>1048</v>
      </c>
      <c r="C50" s="202" t="s">
        <v>3805</v>
      </c>
      <c r="D50" s="203" t="s">
        <v>3804</v>
      </c>
      <c r="E50" s="206"/>
      <c r="F50" s="204">
        <v>4.5</v>
      </c>
      <c r="G50" s="205">
        <v>21430.48</v>
      </c>
      <c r="H50" s="192" t="s">
        <v>3805</v>
      </c>
    </row>
    <row r="51" spans="1:8" ht="20" hidden="1" customHeight="1">
      <c r="A51" s="185">
        <v>2</v>
      </c>
      <c r="B51" s="193" t="s">
        <v>1048</v>
      </c>
      <c r="C51" s="202" t="s">
        <v>4951</v>
      </c>
      <c r="D51" s="203" t="s">
        <v>4948</v>
      </c>
      <c r="E51" s="204"/>
      <c r="F51" s="204">
        <v>3000</v>
      </c>
      <c r="G51" s="205">
        <v>42069.48</v>
      </c>
      <c r="H51" s="192" t="s">
        <v>4946</v>
      </c>
    </row>
    <row r="52" spans="1:8" ht="20" hidden="1" customHeight="1">
      <c r="A52" s="185">
        <v>2</v>
      </c>
      <c r="B52" s="193" t="s">
        <v>1048</v>
      </c>
      <c r="C52" s="202" t="s">
        <v>3805</v>
      </c>
      <c r="D52" s="203" t="s">
        <v>3804</v>
      </c>
      <c r="E52" s="204"/>
      <c r="F52" s="204">
        <v>4.5</v>
      </c>
      <c r="G52" s="205">
        <v>42064.98</v>
      </c>
      <c r="H52" s="192" t="s">
        <v>3805</v>
      </c>
    </row>
    <row r="53" spans="1:8" ht="20" hidden="1" customHeight="1">
      <c r="A53" s="185">
        <v>2</v>
      </c>
      <c r="B53" s="193" t="s">
        <v>1048</v>
      </c>
      <c r="C53" s="202" t="s">
        <v>4952</v>
      </c>
      <c r="D53" s="203" t="s">
        <v>4948</v>
      </c>
      <c r="E53" s="204"/>
      <c r="F53" s="204">
        <v>50000</v>
      </c>
      <c r="G53" s="205">
        <v>112064.98</v>
      </c>
      <c r="H53" s="192" t="s">
        <v>4946</v>
      </c>
    </row>
    <row r="54" spans="1:8" ht="20" hidden="1" customHeight="1">
      <c r="A54" s="185">
        <v>2</v>
      </c>
      <c r="B54" s="193" t="s">
        <v>1048</v>
      </c>
      <c r="C54" s="202" t="s">
        <v>4953</v>
      </c>
      <c r="D54" s="203" t="s">
        <v>4948</v>
      </c>
      <c r="E54" s="204"/>
      <c r="F54" s="204">
        <v>50000</v>
      </c>
      <c r="G54" s="205">
        <v>62064.98</v>
      </c>
      <c r="H54" s="192" t="s">
        <v>4946</v>
      </c>
    </row>
    <row r="55" spans="1:8" ht="20" hidden="1" customHeight="1">
      <c r="A55" s="185">
        <v>2</v>
      </c>
      <c r="B55" s="193" t="s">
        <v>1048</v>
      </c>
      <c r="C55" s="202" t="s">
        <v>4954</v>
      </c>
      <c r="D55" s="203" t="s">
        <v>4948</v>
      </c>
      <c r="E55" s="204"/>
      <c r="F55" s="204">
        <v>50000</v>
      </c>
      <c r="G55" s="205">
        <v>12064.98</v>
      </c>
      <c r="H55" s="192" t="s">
        <v>4946</v>
      </c>
    </row>
    <row r="56" spans="1:8" ht="20" hidden="1" customHeight="1">
      <c r="A56" s="185">
        <v>2</v>
      </c>
      <c r="B56" s="193" t="s">
        <v>1048</v>
      </c>
      <c r="C56" s="202" t="s">
        <v>3805</v>
      </c>
      <c r="D56" s="203" t="s">
        <v>3804</v>
      </c>
      <c r="E56" s="204"/>
      <c r="F56" s="204">
        <v>9</v>
      </c>
      <c r="G56" s="205">
        <v>12055.98</v>
      </c>
      <c r="H56" s="192" t="s">
        <v>3805</v>
      </c>
    </row>
    <row r="57" spans="1:8" ht="20" hidden="1" customHeight="1">
      <c r="A57" s="185">
        <v>2</v>
      </c>
      <c r="B57" s="193" t="s">
        <v>1048</v>
      </c>
      <c r="C57" s="202" t="s">
        <v>3805</v>
      </c>
      <c r="D57" s="203" t="s">
        <v>3804</v>
      </c>
      <c r="E57" s="204"/>
      <c r="F57" s="204">
        <v>9</v>
      </c>
      <c r="G57" s="205">
        <v>12046.98</v>
      </c>
      <c r="H57" s="192" t="s">
        <v>3805</v>
      </c>
    </row>
    <row r="58" spans="1:8" ht="20" hidden="1" customHeight="1">
      <c r="A58" s="185">
        <v>2</v>
      </c>
      <c r="B58" s="193" t="s">
        <v>1048</v>
      </c>
      <c r="C58" s="202" t="s">
        <v>3805</v>
      </c>
      <c r="D58" s="203" t="s">
        <v>3804</v>
      </c>
      <c r="E58" s="204"/>
      <c r="F58" s="204">
        <v>9</v>
      </c>
      <c r="G58" s="205">
        <v>12037.98</v>
      </c>
      <c r="H58" s="192" t="s">
        <v>3805</v>
      </c>
    </row>
    <row r="59" spans="1:8" ht="20" hidden="1" customHeight="1">
      <c r="A59" s="185">
        <v>2</v>
      </c>
      <c r="B59" s="193" t="s">
        <v>1048</v>
      </c>
      <c r="C59" s="207" t="s">
        <v>1051</v>
      </c>
      <c r="D59" s="203" t="s">
        <v>1046</v>
      </c>
      <c r="E59" s="204"/>
      <c r="F59" s="204">
        <v>300</v>
      </c>
      <c r="G59" s="205">
        <v>27037.98</v>
      </c>
      <c r="H59" s="192" t="s">
        <v>1047</v>
      </c>
    </row>
    <row r="60" spans="1:8" ht="20" hidden="1" customHeight="1">
      <c r="A60" s="185">
        <v>2</v>
      </c>
      <c r="B60" s="193" t="s">
        <v>1048</v>
      </c>
      <c r="C60" s="208" t="s">
        <v>1052</v>
      </c>
      <c r="D60" s="203" t="s">
        <v>1046</v>
      </c>
      <c r="E60" s="204"/>
      <c r="F60" s="204">
        <v>500</v>
      </c>
      <c r="G60" s="205">
        <v>26537.98</v>
      </c>
      <c r="H60" s="192" t="s">
        <v>4955</v>
      </c>
    </row>
    <row r="61" spans="1:8" ht="20" hidden="1" customHeight="1">
      <c r="A61" s="185">
        <v>2</v>
      </c>
      <c r="B61" s="193" t="s">
        <v>1048</v>
      </c>
      <c r="C61" s="202" t="s">
        <v>3805</v>
      </c>
      <c r="D61" s="203" t="s">
        <v>3804</v>
      </c>
      <c r="E61" s="204"/>
      <c r="F61" s="204">
        <v>4.5</v>
      </c>
      <c r="G61" s="205">
        <v>26533.48</v>
      </c>
      <c r="H61" s="192" t="s">
        <v>3805</v>
      </c>
    </row>
    <row r="62" spans="1:8" ht="20" hidden="1" customHeight="1">
      <c r="A62" s="185">
        <v>2</v>
      </c>
      <c r="B62" s="193" t="s">
        <v>1048</v>
      </c>
      <c r="C62" s="202" t="s">
        <v>3820</v>
      </c>
      <c r="D62" s="203" t="s">
        <v>3804</v>
      </c>
      <c r="E62" s="204"/>
      <c r="F62" s="204">
        <v>707.2</v>
      </c>
      <c r="G62" s="205">
        <v>25826.28</v>
      </c>
      <c r="H62" s="192" t="s">
        <v>3810</v>
      </c>
    </row>
    <row r="63" spans="1:8" ht="20" hidden="1" customHeight="1">
      <c r="A63" s="185">
        <v>2</v>
      </c>
      <c r="B63" s="193" t="s">
        <v>1048</v>
      </c>
      <c r="C63" s="202" t="s">
        <v>3805</v>
      </c>
      <c r="D63" s="203" t="s">
        <v>3804</v>
      </c>
      <c r="E63" s="204"/>
      <c r="F63" s="204">
        <v>15</v>
      </c>
      <c r="G63" s="205">
        <v>25811.279999999999</v>
      </c>
      <c r="H63" s="192" t="s">
        <v>3805</v>
      </c>
    </row>
    <row r="64" spans="1:8" ht="20" hidden="1" customHeight="1">
      <c r="A64" s="185">
        <v>2</v>
      </c>
      <c r="B64" s="193" t="s">
        <v>1048</v>
      </c>
      <c r="C64" s="209" t="s">
        <v>3821</v>
      </c>
      <c r="D64" s="203" t="s">
        <v>3804</v>
      </c>
      <c r="E64" s="204"/>
      <c r="F64" s="204">
        <v>471.64</v>
      </c>
      <c r="G64" s="205">
        <v>25339.64</v>
      </c>
      <c r="H64" s="192" t="s">
        <v>3817</v>
      </c>
    </row>
    <row r="65" spans="1:8" ht="20" hidden="1" customHeight="1">
      <c r="A65" s="185">
        <v>2</v>
      </c>
      <c r="B65" s="193" t="s">
        <v>1048</v>
      </c>
      <c r="C65" s="202" t="s">
        <v>3805</v>
      </c>
      <c r="D65" s="203" t="s">
        <v>3804</v>
      </c>
      <c r="E65" s="204"/>
      <c r="F65" s="204">
        <v>4</v>
      </c>
      <c r="G65" s="205">
        <v>25335.64</v>
      </c>
      <c r="H65" s="192" t="s">
        <v>3805</v>
      </c>
    </row>
    <row r="66" spans="1:8" ht="20" hidden="1" customHeight="1">
      <c r="A66" s="185">
        <v>2</v>
      </c>
      <c r="B66" s="193" t="s">
        <v>1048</v>
      </c>
      <c r="C66" s="185" t="s">
        <v>4956</v>
      </c>
      <c r="D66" s="203" t="s">
        <v>4945</v>
      </c>
      <c r="E66" s="204"/>
      <c r="F66" s="204">
        <v>10000</v>
      </c>
      <c r="G66" s="205">
        <v>15335.64</v>
      </c>
      <c r="H66" s="192" t="s">
        <v>4946</v>
      </c>
    </row>
    <row r="67" spans="1:8" ht="20" hidden="1" customHeight="1">
      <c r="A67" s="185">
        <v>2</v>
      </c>
      <c r="B67" s="193" t="s">
        <v>1048</v>
      </c>
      <c r="C67" s="202" t="s">
        <v>3805</v>
      </c>
      <c r="D67" s="203" t="s">
        <v>3804</v>
      </c>
      <c r="E67" s="204"/>
      <c r="F67" s="204">
        <v>4</v>
      </c>
      <c r="G67" s="205">
        <v>15331.64</v>
      </c>
      <c r="H67" s="192" t="s">
        <v>3805</v>
      </c>
    </row>
    <row r="68" spans="1:8" ht="20" hidden="1" customHeight="1">
      <c r="A68" s="185">
        <v>2</v>
      </c>
      <c r="B68" s="193" t="s">
        <v>1048</v>
      </c>
      <c r="C68" s="202" t="s">
        <v>1054</v>
      </c>
      <c r="D68" s="203" t="s">
        <v>1046</v>
      </c>
      <c r="E68" s="204"/>
      <c r="F68" s="204">
        <v>500</v>
      </c>
      <c r="G68" s="205">
        <v>14831.64</v>
      </c>
      <c r="H68" s="192" t="s">
        <v>4955</v>
      </c>
    </row>
    <row r="69" spans="1:8" ht="20" hidden="1" customHeight="1">
      <c r="A69" s="185">
        <v>2</v>
      </c>
      <c r="B69" s="193" t="s">
        <v>1048</v>
      </c>
      <c r="C69" s="202" t="s">
        <v>3805</v>
      </c>
      <c r="D69" s="203" t="s">
        <v>3804</v>
      </c>
      <c r="E69" s="204"/>
      <c r="F69" s="204">
        <v>4</v>
      </c>
      <c r="G69" s="205">
        <v>14827.64</v>
      </c>
      <c r="H69" s="192" t="s">
        <v>3805</v>
      </c>
    </row>
    <row r="70" spans="1:8" ht="20" hidden="1" customHeight="1">
      <c r="A70" s="185">
        <v>2</v>
      </c>
      <c r="B70" s="193" t="s">
        <v>1048</v>
      </c>
      <c r="C70" s="185" t="s">
        <v>1055</v>
      </c>
      <c r="D70" s="203" t="s">
        <v>1046</v>
      </c>
      <c r="E70" s="204"/>
      <c r="F70" s="204">
        <v>100</v>
      </c>
      <c r="G70" s="205">
        <v>14727.64</v>
      </c>
      <c r="H70" s="192" t="s">
        <v>4955</v>
      </c>
    </row>
    <row r="71" spans="1:8" ht="20" hidden="1" customHeight="1">
      <c r="A71" s="185">
        <v>2</v>
      </c>
      <c r="B71" s="193" t="s">
        <v>1048</v>
      </c>
      <c r="C71" s="202" t="s">
        <v>3805</v>
      </c>
      <c r="D71" s="203" t="s">
        <v>3804</v>
      </c>
      <c r="E71" s="204"/>
      <c r="F71" s="204">
        <v>4</v>
      </c>
      <c r="G71" s="205">
        <v>14723.64</v>
      </c>
      <c r="H71" s="192" t="s">
        <v>3805</v>
      </c>
    </row>
    <row r="72" spans="1:8" ht="20" hidden="1" customHeight="1">
      <c r="A72" s="185">
        <v>2</v>
      </c>
      <c r="B72" s="193" t="s">
        <v>1048</v>
      </c>
      <c r="C72" s="185" t="s">
        <v>4957</v>
      </c>
      <c r="D72" s="203" t="s">
        <v>4945</v>
      </c>
      <c r="E72" s="204"/>
      <c r="F72" s="204">
        <v>10000</v>
      </c>
      <c r="G72" s="205">
        <v>4723.6400000000303</v>
      </c>
      <c r="H72" s="192" t="s">
        <v>4946</v>
      </c>
    </row>
    <row r="73" spans="1:8" ht="20" hidden="1" customHeight="1">
      <c r="A73" s="185">
        <v>2</v>
      </c>
      <c r="B73" s="193" t="s">
        <v>1048</v>
      </c>
      <c r="C73" s="202" t="s">
        <v>3805</v>
      </c>
      <c r="D73" s="203" t="s">
        <v>3804</v>
      </c>
      <c r="E73" s="204"/>
      <c r="F73" s="204">
        <v>4</v>
      </c>
      <c r="G73" s="205">
        <v>4719.6400000000303</v>
      </c>
      <c r="H73" s="192" t="s">
        <v>3805</v>
      </c>
    </row>
    <row r="74" spans="1:8" ht="20" hidden="1" customHeight="1">
      <c r="A74" s="185">
        <v>2</v>
      </c>
      <c r="B74" s="193" t="s">
        <v>1048</v>
      </c>
      <c r="C74" s="210" t="s">
        <v>1056</v>
      </c>
      <c r="D74" s="203" t="s">
        <v>1046</v>
      </c>
      <c r="E74" s="204"/>
      <c r="F74" s="204">
        <v>471.96</v>
      </c>
      <c r="G74" s="205">
        <v>24247.68</v>
      </c>
      <c r="H74" s="192" t="s">
        <v>4950</v>
      </c>
    </row>
    <row r="75" spans="1:8" ht="20" hidden="1" customHeight="1">
      <c r="A75" s="185">
        <v>2</v>
      </c>
      <c r="B75" s="193" t="s">
        <v>1048</v>
      </c>
      <c r="C75" s="202" t="s">
        <v>3805</v>
      </c>
      <c r="D75" s="203" t="s">
        <v>3804</v>
      </c>
      <c r="E75" s="204"/>
      <c r="F75" s="204">
        <v>4</v>
      </c>
      <c r="G75" s="205">
        <v>24243.68</v>
      </c>
      <c r="H75" s="192" t="s">
        <v>3805</v>
      </c>
    </row>
    <row r="76" spans="1:8" ht="20" hidden="1" customHeight="1">
      <c r="A76" s="185">
        <v>2</v>
      </c>
      <c r="B76" s="193" t="s">
        <v>1057</v>
      </c>
      <c r="C76" s="202" t="s">
        <v>3805</v>
      </c>
      <c r="D76" s="203" t="s">
        <v>3804</v>
      </c>
      <c r="E76" s="204"/>
      <c r="F76" s="204">
        <v>15</v>
      </c>
      <c r="G76" s="205">
        <v>27098.48</v>
      </c>
      <c r="H76" s="192" t="s">
        <v>3805</v>
      </c>
    </row>
    <row r="77" spans="1:8" ht="20" hidden="1" customHeight="1">
      <c r="A77" s="185">
        <v>2</v>
      </c>
      <c r="B77" s="193" t="s">
        <v>1057</v>
      </c>
      <c r="C77" s="210" t="s">
        <v>1058</v>
      </c>
      <c r="D77" s="203" t="s">
        <v>1046</v>
      </c>
      <c r="E77" s="204"/>
      <c r="F77" s="204">
        <v>3600</v>
      </c>
      <c r="G77" s="205">
        <v>23498.48</v>
      </c>
      <c r="H77" s="192" t="s">
        <v>1053</v>
      </c>
    </row>
    <row r="78" spans="1:8" ht="20" hidden="1" customHeight="1">
      <c r="A78" s="185">
        <v>2</v>
      </c>
      <c r="B78" s="193" t="s">
        <v>1057</v>
      </c>
      <c r="C78" s="210" t="s">
        <v>4958</v>
      </c>
      <c r="D78" s="203" t="s">
        <v>4945</v>
      </c>
      <c r="E78" s="204"/>
      <c r="F78" s="204">
        <v>3675</v>
      </c>
      <c r="G78" s="205">
        <v>119823.48</v>
      </c>
      <c r="H78" s="192" t="s">
        <v>4946</v>
      </c>
    </row>
    <row r="79" spans="1:8" ht="20" hidden="1" customHeight="1">
      <c r="A79" s="185">
        <v>2</v>
      </c>
      <c r="B79" s="193" t="s">
        <v>1057</v>
      </c>
      <c r="C79" s="210" t="s">
        <v>4959</v>
      </c>
      <c r="D79" s="203" t="s">
        <v>4945</v>
      </c>
      <c r="E79" s="204"/>
      <c r="F79" s="204">
        <v>3675</v>
      </c>
      <c r="G79" s="205">
        <v>116148.48</v>
      </c>
      <c r="H79" s="192" t="s">
        <v>4946</v>
      </c>
    </row>
    <row r="80" spans="1:8" ht="20" hidden="1" customHeight="1">
      <c r="A80" s="185">
        <v>2</v>
      </c>
      <c r="B80" s="193" t="s">
        <v>1057</v>
      </c>
      <c r="C80" s="210" t="s">
        <v>4960</v>
      </c>
      <c r="D80" s="203" t="s">
        <v>4945</v>
      </c>
      <c r="E80" s="204"/>
      <c r="F80" s="204">
        <v>3675</v>
      </c>
      <c r="G80" s="205">
        <v>112473.48</v>
      </c>
      <c r="H80" s="192" t="s">
        <v>4946</v>
      </c>
    </row>
    <row r="81" spans="1:8" ht="20" hidden="1" customHeight="1">
      <c r="A81" s="185">
        <v>2</v>
      </c>
      <c r="B81" s="193" t="s">
        <v>1057</v>
      </c>
      <c r="C81" s="210" t="s">
        <v>4961</v>
      </c>
      <c r="D81" s="203" t="s">
        <v>4945</v>
      </c>
      <c r="E81" s="204"/>
      <c r="F81" s="204">
        <v>15000</v>
      </c>
      <c r="G81" s="205">
        <v>97473.48</v>
      </c>
      <c r="H81" s="192" t="s">
        <v>4946</v>
      </c>
    </row>
    <row r="82" spans="1:8" ht="20" hidden="1" customHeight="1">
      <c r="A82" s="185">
        <v>2</v>
      </c>
      <c r="B82" s="193" t="s">
        <v>1057</v>
      </c>
      <c r="C82" s="210" t="s">
        <v>1059</v>
      </c>
      <c r="D82" s="203" t="s">
        <v>1046</v>
      </c>
      <c r="E82" s="204"/>
      <c r="F82" s="204">
        <v>200</v>
      </c>
      <c r="G82" s="205">
        <v>97273.48</v>
      </c>
      <c r="H82" s="192" t="s">
        <v>4955</v>
      </c>
    </row>
    <row r="83" spans="1:8" ht="20" hidden="1" customHeight="1">
      <c r="A83" s="185">
        <v>2</v>
      </c>
      <c r="B83" s="193" t="s">
        <v>1057</v>
      </c>
      <c r="C83" s="202" t="s">
        <v>3805</v>
      </c>
      <c r="D83" s="203" t="s">
        <v>3804</v>
      </c>
      <c r="E83" s="204"/>
      <c r="F83" s="204">
        <v>4.5</v>
      </c>
      <c r="G83" s="205">
        <v>97268.98</v>
      </c>
      <c r="H83" s="192" t="s">
        <v>3805</v>
      </c>
    </row>
    <row r="84" spans="1:8" ht="20" hidden="1" customHeight="1">
      <c r="A84" s="185">
        <v>2</v>
      </c>
      <c r="B84" s="193" t="s">
        <v>1057</v>
      </c>
      <c r="C84" s="202" t="s">
        <v>3805</v>
      </c>
      <c r="D84" s="203" t="s">
        <v>3804</v>
      </c>
      <c r="E84" s="204"/>
      <c r="F84" s="204">
        <v>4.5</v>
      </c>
      <c r="G84" s="205">
        <v>97264.48</v>
      </c>
      <c r="H84" s="192" t="s">
        <v>3805</v>
      </c>
    </row>
    <row r="85" spans="1:8" ht="20" hidden="1" customHeight="1">
      <c r="A85" s="185">
        <v>2</v>
      </c>
      <c r="B85" s="193" t="s">
        <v>1057</v>
      </c>
      <c r="C85" s="202" t="s">
        <v>3805</v>
      </c>
      <c r="D85" s="203" t="s">
        <v>3804</v>
      </c>
      <c r="E85" s="204"/>
      <c r="F85" s="204">
        <v>4.5</v>
      </c>
      <c r="G85" s="205">
        <v>97259.98</v>
      </c>
      <c r="H85" s="192" t="s">
        <v>3805</v>
      </c>
    </row>
    <row r="86" spans="1:8" ht="20" hidden="1" customHeight="1">
      <c r="A86" s="185">
        <v>2</v>
      </c>
      <c r="B86" s="193" t="s">
        <v>1057</v>
      </c>
      <c r="C86" s="202" t="s">
        <v>3805</v>
      </c>
      <c r="D86" s="203" t="s">
        <v>3804</v>
      </c>
      <c r="E86" s="204"/>
      <c r="F86" s="204">
        <v>9</v>
      </c>
      <c r="G86" s="205">
        <v>97250.98</v>
      </c>
      <c r="H86" s="192" t="s">
        <v>3805</v>
      </c>
    </row>
    <row r="87" spans="1:8" ht="20" hidden="1" customHeight="1">
      <c r="A87" s="185">
        <v>2</v>
      </c>
      <c r="B87" s="193" t="s">
        <v>1057</v>
      </c>
      <c r="C87" s="202" t="s">
        <v>3805</v>
      </c>
      <c r="D87" s="203" t="s">
        <v>3804</v>
      </c>
      <c r="E87" s="204"/>
      <c r="F87" s="204">
        <v>4.5</v>
      </c>
      <c r="G87" s="205">
        <v>97246.48</v>
      </c>
      <c r="H87" s="192" t="s">
        <v>3805</v>
      </c>
    </row>
    <row r="88" spans="1:8" ht="20" hidden="1" customHeight="1">
      <c r="A88" s="185">
        <v>2</v>
      </c>
      <c r="B88" s="193" t="s">
        <v>1057</v>
      </c>
      <c r="C88" s="202" t="s">
        <v>3805</v>
      </c>
      <c r="D88" s="203" t="s">
        <v>3804</v>
      </c>
      <c r="E88" s="204"/>
      <c r="F88" s="204">
        <v>0.9</v>
      </c>
      <c r="G88" s="205">
        <v>33145.589999999997</v>
      </c>
      <c r="H88" s="192" t="s">
        <v>3805</v>
      </c>
    </row>
    <row r="89" spans="1:8" ht="20" hidden="1" customHeight="1">
      <c r="A89" s="185">
        <v>2</v>
      </c>
      <c r="B89" s="193" t="s">
        <v>1057</v>
      </c>
      <c r="C89" s="210" t="s">
        <v>4962</v>
      </c>
      <c r="D89" s="203" t="s">
        <v>4948</v>
      </c>
      <c r="E89" s="204"/>
      <c r="F89" s="204">
        <v>10000</v>
      </c>
      <c r="G89" s="205">
        <v>24395.59</v>
      </c>
      <c r="H89" s="192" t="s">
        <v>4946</v>
      </c>
    </row>
    <row r="90" spans="1:8" ht="20" hidden="1" customHeight="1">
      <c r="A90" s="185">
        <v>2</v>
      </c>
      <c r="B90" s="193" t="s">
        <v>1057</v>
      </c>
      <c r="C90" s="202" t="s">
        <v>3805</v>
      </c>
      <c r="D90" s="203" t="s">
        <v>3804</v>
      </c>
      <c r="E90" s="204"/>
      <c r="F90" s="204">
        <v>4.5</v>
      </c>
      <c r="G90" s="205">
        <v>24391.09</v>
      </c>
      <c r="H90" s="192" t="s">
        <v>3805</v>
      </c>
    </row>
    <row r="91" spans="1:8" ht="20" hidden="1" customHeight="1">
      <c r="A91" s="185">
        <v>2</v>
      </c>
      <c r="B91" s="193" t="s">
        <v>1057</v>
      </c>
      <c r="C91" s="210" t="s">
        <v>4963</v>
      </c>
      <c r="D91" s="203" t="s">
        <v>4945</v>
      </c>
      <c r="E91" s="204"/>
      <c r="F91" s="204">
        <v>50000</v>
      </c>
      <c r="G91" s="205">
        <v>74391.09</v>
      </c>
      <c r="H91" s="192" t="s">
        <v>4946</v>
      </c>
    </row>
    <row r="92" spans="1:8" ht="20" hidden="1" customHeight="1">
      <c r="A92" s="185">
        <v>2</v>
      </c>
      <c r="B92" s="193" t="s">
        <v>1057</v>
      </c>
      <c r="C92" s="210" t="s">
        <v>1060</v>
      </c>
      <c r="D92" s="203" t="s">
        <v>1046</v>
      </c>
      <c r="E92" s="204"/>
      <c r="F92" s="204">
        <v>500</v>
      </c>
      <c r="G92" s="205">
        <v>73891.09</v>
      </c>
      <c r="H92" s="192" t="s">
        <v>4955</v>
      </c>
    </row>
    <row r="93" spans="1:8" ht="20" hidden="1" customHeight="1">
      <c r="A93" s="185">
        <v>2</v>
      </c>
      <c r="B93" s="193" t="s">
        <v>1057</v>
      </c>
      <c r="C93" s="210" t="s">
        <v>1062</v>
      </c>
      <c r="D93" s="203" t="s">
        <v>1046</v>
      </c>
      <c r="E93" s="204"/>
      <c r="F93" s="204">
        <v>500</v>
      </c>
      <c r="G93" s="205">
        <v>73391.09</v>
      </c>
      <c r="H93" s="192" t="s">
        <v>4955</v>
      </c>
    </row>
    <row r="94" spans="1:8" ht="20" hidden="1" customHeight="1">
      <c r="A94" s="185">
        <v>2</v>
      </c>
      <c r="B94" s="193" t="s">
        <v>1057</v>
      </c>
      <c r="C94" s="202" t="s">
        <v>3805</v>
      </c>
      <c r="D94" s="203" t="s">
        <v>3804</v>
      </c>
      <c r="E94" s="204"/>
      <c r="F94" s="204">
        <v>9</v>
      </c>
      <c r="G94" s="205">
        <v>73382.09</v>
      </c>
      <c r="H94" s="192" t="s">
        <v>3805</v>
      </c>
    </row>
    <row r="95" spans="1:8" ht="20" hidden="1" customHeight="1">
      <c r="A95" s="185">
        <v>2</v>
      </c>
      <c r="B95" s="193" t="s">
        <v>1057</v>
      </c>
      <c r="C95" s="202" t="s">
        <v>3805</v>
      </c>
      <c r="D95" s="203" t="s">
        <v>3804</v>
      </c>
      <c r="E95" s="204"/>
      <c r="F95" s="204">
        <v>4.5</v>
      </c>
      <c r="G95" s="205">
        <v>73377.59</v>
      </c>
      <c r="H95" s="192" t="s">
        <v>3805</v>
      </c>
    </row>
    <row r="96" spans="1:8" ht="20" hidden="1" customHeight="1">
      <c r="A96" s="185">
        <v>2</v>
      </c>
      <c r="B96" s="193" t="s">
        <v>1057</v>
      </c>
      <c r="C96" s="202" t="s">
        <v>3805</v>
      </c>
      <c r="D96" s="203" t="s">
        <v>3804</v>
      </c>
      <c r="E96" s="204"/>
      <c r="F96" s="204">
        <v>4.5</v>
      </c>
      <c r="G96" s="205">
        <v>73373.09</v>
      </c>
      <c r="H96" s="192" t="s">
        <v>3805</v>
      </c>
    </row>
    <row r="97" spans="1:8" ht="20" hidden="1" customHeight="1">
      <c r="A97" s="185">
        <v>2</v>
      </c>
      <c r="B97" s="193" t="s">
        <v>1057</v>
      </c>
      <c r="C97" s="210" t="s">
        <v>4964</v>
      </c>
      <c r="D97" s="203" t="s">
        <v>4945</v>
      </c>
      <c r="E97" s="204"/>
      <c r="F97" s="204">
        <v>12000</v>
      </c>
      <c r="G97" s="205">
        <v>61373.09</v>
      </c>
      <c r="H97" s="192" t="s">
        <v>4946</v>
      </c>
    </row>
    <row r="98" spans="1:8" ht="20" hidden="1" customHeight="1">
      <c r="A98" s="185">
        <v>2</v>
      </c>
      <c r="B98" s="193" t="s">
        <v>1057</v>
      </c>
      <c r="C98" s="202" t="s">
        <v>3805</v>
      </c>
      <c r="D98" s="203" t="s">
        <v>3804</v>
      </c>
      <c r="E98" s="204"/>
      <c r="F98" s="204">
        <v>8.8000000000000007</v>
      </c>
      <c r="G98" s="205">
        <v>61364.29</v>
      </c>
      <c r="H98" s="192" t="s">
        <v>3805</v>
      </c>
    </row>
    <row r="99" spans="1:8" ht="20" hidden="1" customHeight="1">
      <c r="A99" s="185">
        <v>2</v>
      </c>
      <c r="B99" s="193" t="s">
        <v>1057</v>
      </c>
      <c r="C99" s="211" t="s">
        <v>4965</v>
      </c>
      <c r="D99" s="203" t="s">
        <v>4945</v>
      </c>
      <c r="E99" s="204"/>
      <c r="F99" s="204">
        <v>10000</v>
      </c>
      <c r="G99" s="205">
        <v>131364.29</v>
      </c>
      <c r="H99" s="192" t="s">
        <v>4946</v>
      </c>
    </row>
    <row r="100" spans="1:8" ht="20" hidden="1" customHeight="1">
      <c r="A100" s="185">
        <v>2</v>
      </c>
      <c r="B100" s="193" t="s">
        <v>1057</v>
      </c>
      <c r="C100" s="211" t="s">
        <v>1070</v>
      </c>
      <c r="D100" s="203" t="s">
        <v>1046</v>
      </c>
      <c r="E100" s="204"/>
      <c r="F100" s="204">
        <v>500</v>
      </c>
      <c r="G100" s="205">
        <v>130864.29</v>
      </c>
      <c r="H100" s="192" t="s">
        <v>4955</v>
      </c>
    </row>
    <row r="101" spans="1:8" ht="20" hidden="1" customHeight="1">
      <c r="A101" s="185">
        <v>2</v>
      </c>
      <c r="B101" s="193" t="s">
        <v>1057</v>
      </c>
      <c r="C101" s="210" t="s">
        <v>4966</v>
      </c>
      <c r="D101" s="203" t="s">
        <v>4945</v>
      </c>
      <c r="E101" s="204"/>
      <c r="F101" s="204">
        <v>20000</v>
      </c>
      <c r="G101" s="205">
        <v>110864.29</v>
      </c>
      <c r="H101" s="192" t="s">
        <v>4946</v>
      </c>
    </row>
    <row r="102" spans="1:8" ht="20" hidden="1" customHeight="1">
      <c r="A102" s="185">
        <v>2</v>
      </c>
      <c r="B102" s="193" t="s">
        <v>1057</v>
      </c>
      <c r="C102" s="202" t="s">
        <v>3805</v>
      </c>
      <c r="D102" s="203" t="s">
        <v>3804</v>
      </c>
      <c r="E102" s="204"/>
      <c r="F102" s="204">
        <v>4.4000000000000004</v>
      </c>
      <c r="G102" s="205">
        <v>110859.89</v>
      </c>
      <c r="H102" s="192" t="s">
        <v>3805</v>
      </c>
    </row>
    <row r="103" spans="1:8" ht="20" hidden="1" customHeight="1">
      <c r="A103" s="185">
        <v>2</v>
      </c>
      <c r="B103" s="193" t="s">
        <v>1057</v>
      </c>
      <c r="C103" s="202" t="s">
        <v>3805</v>
      </c>
      <c r="D103" s="203" t="s">
        <v>3804</v>
      </c>
      <c r="E103" s="204"/>
      <c r="F103" s="204">
        <v>4.4000000000000004</v>
      </c>
      <c r="G103" s="205">
        <v>110855.49</v>
      </c>
      <c r="H103" s="192" t="s">
        <v>3805</v>
      </c>
    </row>
    <row r="104" spans="1:8" ht="20" hidden="1" customHeight="1">
      <c r="A104" s="185">
        <v>2</v>
      </c>
      <c r="B104" s="193" t="s">
        <v>1057</v>
      </c>
      <c r="C104" s="202" t="s">
        <v>3805</v>
      </c>
      <c r="D104" s="203" t="s">
        <v>3804</v>
      </c>
      <c r="E104" s="204"/>
      <c r="F104" s="204">
        <v>8.8000000000000007</v>
      </c>
      <c r="G104" s="205">
        <v>110846.69</v>
      </c>
      <c r="H104" s="192" t="s">
        <v>3805</v>
      </c>
    </row>
    <row r="105" spans="1:8" ht="20" hidden="1" customHeight="1">
      <c r="A105" s="185">
        <v>2</v>
      </c>
      <c r="B105" s="193" t="s">
        <v>1057</v>
      </c>
      <c r="C105" s="210" t="s">
        <v>1072</v>
      </c>
      <c r="D105" s="203" t="s">
        <v>1046</v>
      </c>
      <c r="E105" s="204"/>
      <c r="F105" s="204">
        <v>500</v>
      </c>
      <c r="G105" s="205">
        <v>110888.69</v>
      </c>
      <c r="H105" s="192" t="s">
        <v>4955</v>
      </c>
    </row>
    <row r="106" spans="1:8" ht="20" hidden="1" customHeight="1">
      <c r="A106" s="185">
        <v>2</v>
      </c>
      <c r="B106" s="193" t="s">
        <v>1057</v>
      </c>
      <c r="C106" s="210" t="s">
        <v>4967</v>
      </c>
      <c r="D106" s="203" t="s">
        <v>4945</v>
      </c>
      <c r="E106" s="204"/>
      <c r="F106" s="204">
        <v>10000</v>
      </c>
      <c r="G106" s="205">
        <v>100888.69</v>
      </c>
      <c r="H106" s="192" t="s">
        <v>4946</v>
      </c>
    </row>
    <row r="107" spans="1:8" ht="20" hidden="1" customHeight="1">
      <c r="A107" s="185">
        <v>2</v>
      </c>
      <c r="B107" s="193" t="s">
        <v>1057</v>
      </c>
      <c r="C107" s="210" t="s">
        <v>3822</v>
      </c>
      <c r="D107" s="203" t="s">
        <v>3804</v>
      </c>
      <c r="E107" s="204"/>
      <c r="F107" s="204">
        <v>707.2</v>
      </c>
      <c r="G107" s="205">
        <v>100181.49</v>
      </c>
      <c r="H107" s="192" t="s">
        <v>3810</v>
      </c>
    </row>
    <row r="108" spans="1:8" ht="20" hidden="1" customHeight="1">
      <c r="A108" s="185">
        <v>2</v>
      </c>
      <c r="B108" s="193" t="s">
        <v>1057</v>
      </c>
      <c r="C108" s="210" t="s">
        <v>3805</v>
      </c>
      <c r="D108" s="203" t="s">
        <v>3804</v>
      </c>
      <c r="E108" s="204"/>
      <c r="F108" s="204">
        <v>4.4000000000000004</v>
      </c>
      <c r="G108" s="205">
        <v>100177.09</v>
      </c>
      <c r="H108" s="192" t="s">
        <v>3805</v>
      </c>
    </row>
    <row r="109" spans="1:8" ht="20" hidden="1" customHeight="1">
      <c r="A109" s="185">
        <v>2</v>
      </c>
      <c r="B109" s="193" t="s">
        <v>1057</v>
      </c>
      <c r="C109" s="210" t="s">
        <v>3805</v>
      </c>
      <c r="D109" s="203" t="s">
        <v>3804</v>
      </c>
      <c r="E109" s="204"/>
      <c r="F109" s="204">
        <v>4.4000000000000004</v>
      </c>
      <c r="G109" s="205">
        <v>100172.69</v>
      </c>
      <c r="H109" s="192" t="s">
        <v>3805</v>
      </c>
    </row>
    <row r="110" spans="1:8" ht="20" hidden="1" customHeight="1">
      <c r="A110" s="185">
        <v>2</v>
      </c>
      <c r="B110" s="193" t="s">
        <v>1057</v>
      </c>
      <c r="C110" s="210" t="s">
        <v>3805</v>
      </c>
      <c r="D110" s="203" t="s">
        <v>3804</v>
      </c>
      <c r="E110" s="204"/>
      <c r="F110" s="204">
        <v>4.4000000000000004</v>
      </c>
      <c r="G110" s="205">
        <v>100168.29</v>
      </c>
      <c r="H110" s="192" t="s">
        <v>3805</v>
      </c>
    </row>
    <row r="111" spans="1:8" ht="20" hidden="1" customHeight="1">
      <c r="A111" s="185">
        <v>2</v>
      </c>
      <c r="B111" s="193" t="s">
        <v>1057</v>
      </c>
      <c r="C111" s="210" t="s">
        <v>4968</v>
      </c>
      <c r="D111" s="203" t="s">
        <v>4945</v>
      </c>
      <c r="E111" s="204"/>
      <c r="F111" s="204">
        <v>3000</v>
      </c>
      <c r="G111" s="205">
        <v>160017.38</v>
      </c>
      <c r="H111" s="192" t="s">
        <v>4946</v>
      </c>
    </row>
    <row r="112" spans="1:8" ht="20" hidden="1" customHeight="1">
      <c r="A112" s="185">
        <v>2</v>
      </c>
      <c r="B112" s="193" t="s">
        <v>1057</v>
      </c>
      <c r="C112" s="210" t="s">
        <v>1073</v>
      </c>
      <c r="D112" s="203" t="s">
        <v>1046</v>
      </c>
      <c r="E112" s="204"/>
      <c r="F112" s="204">
        <v>500</v>
      </c>
      <c r="G112" s="205">
        <v>159517.38</v>
      </c>
      <c r="H112" s="192" t="s">
        <v>4955</v>
      </c>
    </row>
    <row r="113" spans="1:8" ht="20" hidden="1" customHeight="1">
      <c r="A113" s="185">
        <v>2</v>
      </c>
      <c r="B113" s="193" t="s">
        <v>1057</v>
      </c>
      <c r="C113" s="210" t="s">
        <v>3805</v>
      </c>
      <c r="D113" s="203" t="s">
        <v>3804</v>
      </c>
      <c r="E113" s="204"/>
      <c r="F113" s="204">
        <v>4.4000000000000004</v>
      </c>
      <c r="G113" s="205">
        <v>199512.98</v>
      </c>
      <c r="H113" s="192" t="s">
        <v>3805</v>
      </c>
    </row>
    <row r="114" spans="1:8" ht="20" hidden="1" customHeight="1">
      <c r="A114" s="185">
        <v>2</v>
      </c>
      <c r="B114" s="212" t="s">
        <v>1063</v>
      </c>
      <c r="C114" s="210" t="s">
        <v>4969</v>
      </c>
      <c r="D114" s="203" t="s">
        <v>4945</v>
      </c>
      <c r="E114" s="204"/>
      <c r="F114" s="204">
        <v>325</v>
      </c>
      <c r="G114" s="205">
        <v>257329.46</v>
      </c>
      <c r="H114" s="192" t="s">
        <v>4946</v>
      </c>
    </row>
    <row r="115" spans="1:8" ht="20" hidden="1" customHeight="1">
      <c r="A115" s="185">
        <v>2</v>
      </c>
      <c r="B115" s="212" t="s">
        <v>1063</v>
      </c>
      <c r="C115" s="210" t="s">
        <v>3805</v>
      </c>
      <c r="D115" s="203" t="s">
        <v>3804</v>
      </c>
      <c r="E115" s="204"/>
      <c r="F115" s="204">
        <v>4.5</v>
      </c>
      <c r="G115" s="205">
        <v>257324.96</v>
      </c>
      <c r="H115" s="192" t="s">
        <v>3805</v>
      </c>
    </row>
    <row r="116" spans="1:8" ht="20" hidden="1" customHeight="1">
      <c r="A116" s="185">
        <v>2</v>
      </c>
      <c r="B116" s="212" t="s">
        <v>1063</v>
      </c>
      <c r="C116" s="210" t="s">
        <v>3805</v>
      </c>
      <c r="D116" s="203" t="s">
        <v>3804</v>
      </c>
      <c r="E116" s="204"/>
      <c r="F116" s="204">
        <v>9</v>
      </c>
      <c r="G116" s="205">
        <v>257315.96</v>
      </c>
      <c r="H116" s="192" t="s">
        <v>3805</v>
      </c>
    </row>
    <row r="117" spans="1:8" ht="20" hidden="1" customHeight="1">
      <c r="A117" s="185">
        <v>2</v>
      </c>
      <c r="B117" s="212" t="s">
        <v>1063</v>
      </c>
      <c r="C117" s="210" t="s">
        <v>3823</v>
      </c>
      <c r="D117" s="203" t="s">
        <v>3804</v>
      </c>
      <c r="E117" s="204"/>
      <c r="F117" s="204">
        <v>15</v>
      </c>
      <c r="G117" s="205">
        <v>257300.96</v>
      </c>
      <c r="H117" s="192" t="s">
        <v>1053</v>
      </c>
    </row>
    <row r="118" spans="1:8" ht="20" hidden="1" customHeight="1">
      <c r="A118" s="185">
        <v>2</v>
      </c>
      <c r="B118" s="212" t="s">
        <v>1063</v>
      </c>
      <c r="C118" s="210" t="s">
        <v>4970</v>
      </c>
      <c r="D118" s="203" t="s">
        <v>4945</v>
      </c>
      <c r="E118" s="204"/>
      <c r="F118" s="204">
        <v>20000</v>
      </c>
      <c r="G118" s="205">
        <v>237300.96</v>
      </c>
      <c r="H118" s="192" t="s">
        <v>4946</v>
      </c>
    </row>
    <row r="119" spans="1:8" ht="20" hidden="1" customHeight="1">
      <c r="A119" s="185">
        <v>2</v>
      </c>
      <c r="B119" s="212" t="s">
        <v>1063</v>
      </c>
      <c r="C119" s="213" t="s">
        <v>3824</v>
      </c>
      <c r="D119" s="203" t="s">
        <v>3804</v>
      </c>
      <c r="E119" s="204"/>
      <c r="F119" s="204">
        <v>0.8</v>
      </c>
      <c r="G119" s="205">
        <v>237300.16</v>
      </c>
      <c r="H119" s="192" t="s">
        <v>1053</v>
      </c>
    </row>
    <row r="120" spans="1:8" ht="20" hidden="1" customHeight="1">
      <c r="A120" s="185">
        <v>2</v>
      </c>
      <c r="B120" s="212" t="s">
        <v>1063</v>
      </c>
      <c r="C120" s="210" t="s">
        <v>3805</v>
      </c>
      <c r="D120" s="203" t="s">
        <v>3804</v>
      </c>
      <c r="E120" s="204"/>
      <c r="F120" s="204">
        <v>4.5</v>
      </c>
      <c r="G120" s="205">
        <v>237295.66</v>
      </c>
      <c r="H120" s="192" t="s">
        <v>3805</v>
      </c>
    </row>
    <row r="121" spans="1:8" ht="20" hidden="1" customHeight="1">
      <c r="A121" s="185">
        <v>2</v>
      </c>
      <c r="B121" s="212" t="s">
        <v>1063</v>
      </c>
      <c r="C121" s="210" t="s">
        <v>4971</v>
      </c>
      <c r="D121" s="203" t="s">
        <v>4945</v>
      </c>
      <c r="E121" s="204"/>
      <c r="F121" s="204">
        <v>28000</v>
      </c>
      <c r="G121" s="205">
        <v>527071.9</v>
      </c>
      <c r="H121" s="192" t="s">
        <v>4946</v>
      </c>
    </row>
    <row r="122" spans="1:8" ht="20" hidden="1" customHeight="1">
      <c r="A122" s="185">
        <v>2</v>
      </c>
      <c r="B122" s="212" t="s">
        <v>1063</v>
      </c>
      <c r="C122" s="210" t="s">
        <v>4972</v>
      </c>
      <c r="D122" s="203" t="s">
        <v>4945</v>
      </c>
      <c r="E122" s="204"/>
      <c r="F122" s="204">
        <v>28000</v>
      </c>
      <c r="G122" s="205">
        <v>499071.9</v>
      </c>
      <c r="H122" s="192" t="s">
        <v>4946</v>
      </c>
    </row>
    <row r="123" spans="1:8" ht="20" hidden="1" customHeight="1">
      <c r="A123" s="185">
        <v>2</v>
      </c>
      <c r="B123" s="212" t="s">
        <v>1063</v>
      </c>
      <c r="C123" s="210" t="s">
        <v>4973</v>
      </c>
      <c r="D123" s="203" t="s">
        <v>4945</v>
      </c>
      <c r="E123" s="204"/>
      <c r="F123" s="204">
        <v>28000</v>
      </c>
      <c r="G123" s="205">
        <v>471071.9</v>
      </c>
      <c r="H123" s="192" t="s">
        <v>4946</v>
      </c>
    </row>
    <row r="124" spans="1:8" ht="20" hidden="1" customHeight="1">
      <c r="A124" s="185">
        <v>2</v>
      </c>
      <c r="B124" s="212" t="s">
        <v>1063</v>
      </c>
      <c r="C124" s="210" t="s">
        <v>3805</v>
      </c>
      <c r="D124" s="203" t="s">
        <v>3804</v>
      </c>
      <c r="E124" s="204"/>
      <c r="F124" s="204">
        <v>9</v>
      </c>
      <c r="G124" s="205">
        <v>471062.9</v>
      </c>
      <c r="H124" s="192" t="s">
        <v>3805</v>
      </c>
    </row>
    <row r="125" spans="1:8" ht="20" hidden="1" customHeight="1">
      <c r="A125" s="185">
        <v>2</v>
      </c>
      <c r="B125" s="212" t="s">
        <v>1063</v>
      </c>
      <c r="C125" s="210" t="s">
        <v>3805</v>
      </c>
      <c r="D125" s="203" t="s">
        <v>3804</v>
      </c>
      <c r="E125" s="204"/>
      <c r="F125" s="204">
        <v>9</v>
      </c>
      <c r="G125" s="205">
        <v>471053.9</v>
      </c>
      <c r="H125" s="192" t="s">
        <v>3805</v>
      </c>
    </row>
    <row r="126" spans="1:8" ht="20" hidden="1" customHeight="1">
      <c r="A126" s="185">
        <v>2</v>
      </c>
      <c r="B126" s="212" t="s">
        <v>1063</v>
      </c>
      <c r="C126" s="210" t="s">
        <v>3805</v>
      </c>
      <c r="D126" s="203" t="s">
        <v>3804</v>
      </c>
      <c r="E126" s="204"/>
      <c r="F126" s="204">
        <v>9</v>
      </c>
      <c r="G126" s="205">
        <v>471044.9</v>
      </c>
      <c r="H126" s="192" t="s">
        <v>3805</v>
      </c>
    </row>
    <row r="127" spans="1:8" ht="20" hidden="1" customHeight="1">
      <c r="A127" s="185">
        <v>2</v>
      </c>
      <c r="B127" s="212" t="s">
        <v>1063</v>
      </c>
      <c r="C127" s="210" t="s">
        <v>3825</v>
      </c>
      <c r="D127" s="203" t="s">
        <v>3804</v>
      </c>
      <c r="E127" s="204"/>
      <c r="F127" s="204">
        <v>1</v>
      </c>
      <c r="G127" s="205">
        <v>321043.90000000002</v>
      </c>
      <c r="H127" s="192" t="s">
        <v>3805</v>
      </c>
    </row>
    <row r="128" spans="1:8" ht="20" hidden="1" customHeight="1">
      <c r="A128" s="185">
        <v>2</v>
      </c>
      <c r="B128" s="212" t="s">
        <v>1063</v>
      </c>
      <c r="C128" s="210" t="s">
        <v>3826</v>
      </c>
      <c r="D128" s="203" t="s">
        <v>3804</v>
      </c>
      <c r="E128" s="204"/>
      <c r="F128" s="204">
        <f>3471.64-F283</f>
        <v>2264.4899999999998</v>
      </c>
      <c r="G128" s="205">
        <v>317572.26</v>
      </c>
      <c r="H128" s="192" t="s">
        <v>1106</v>
      </c>
    </row>
    <row r="129" spans="1:8" ht="20" hidden="1" customHeight="1">
      <c r="A129" s="185">
        <v>2</v>
      </c>
      <c r="B129" s="212" t="s">
        <v>1063</v>
      </c>
      <c r="C129" s="210" t="s">
        <v>3805</v>
      </c>
      <c r="D129" s="203" t="s">
        <v>3804</v>
      </c>
      <c r="E129" s="204"/>
      <c r="F129" s="204">
        <v>4.5</v>
      </c>
      <c r="G129" s="205">
        <v>317567.76</v>
      </c>
      <c r="H129" s="192" t="s">
        <v>3805</v>
      </c>
    </row>
    <row r="130" spans="1:8" ht="20" hidden="1" customHeight="1">
      <c r="A130" s="185">
        <v>2</v>
      </c>
      <c r="B130" s="212" t="s">
        <v>1063</v>
      </c>
      <c r="C130" s="210" t="s">
        <v>3805</v>
      </c>
      <c r="D130" s="203" t="s">
        <v>3804</v>
      </c>
      <c r="E130" s="204"/>
      <c r="F130" s="204">
        <v>4.5</v>
      </c>
      <c r="G130" s="205">
        <v>317563.26</v>
      </c>
      <c r="H130" s="192" t="s">
        <v>3805</v>
      </c>
    </row>
    <row r="131" spans="1:8" ht="20" hidden="1" customHeight="1">
      <c r="A131" s="185">
        <v>2</v>
      </c>
      <c r="B131" s="212" t="s">
        <v>1063</v>
      </c>
      <c r="C131" s="210" t="s">
        <v>4974</v>
      </c>
      <c r="D131" s="203" t="s">
        <v>4945</v>
      </c>
      <c r="E131" s="204"/>
      <c r="F131" s="204">
        <v>10000</v>
      </c>
      <c r="G131" s="205">
        <v>307563.26</v>
      </c>
      <c r="H131" s="192" t="s">
        <v>4946</v>
      </c>
    </row>
    <row r="132" spans="1:8" ht="20" hidden="1" customHeight="1">
      <c r="A132" s="185">
        <v>2</v>
      </c>
      <c r="B132" s="212" t="s">
        <v>1063</v>
      </c>
      <c r="C132" s="210" t="s">
        <v>4975</v>
      </c>
      <c r="D132" s="203" t="s">
        <v>4945</v>
      </c>
      <c r="E132" s="204"/>
      <c r="F132" s="204">
        <v>3000</v>
      </c>
      <c r="G132" s="205">
        <v>304563.26</v>
      </c>
      <c r="H132" s="192" t="s">
        <v>4946</v>
      </c>
    </row>
    <row r="133" spans="1:8" ht="20" hidden="1" customHeight="1">
      <c r="A133" s="185">
        <v>2</v>
      </c>
      <c r="B133" s="212" t="s">
        <v>1063</v>
      </c>
      <c r="C133" s="210" t="s">
        <v>3805</v>
      </c>
      <c r="D133" s="203" t="s">
        <v>3804</v>
      </c>
      <c r="E133" s="204"/>
      <c r="F133" s="204">
        <v>9</v>
      </c>
      <c r="G133" s="205">
        <v>214554.26</v>
      </c>
      <c r="H133" s="192" t="s">
        <v>3805</v>
      </c>
    </row>
    <row r="134" spans="1:8" ht="20" hidden="1" customHeight="1">
      <c r="A134" s="185">
        <v>2</v>
      </c>
      <c r="B134" s="212" t="s">
        <v>1063</v>
      </c>
      <c r="C134" s="210" t="s">
        <v>4976</v>
      </c>
      <c r="D134" s="203" t="s">
        <v>4945</v>
      </c>
      <c r="E134" s="204"/>
      <c r="F134" s="204">
        <v>37000</v>
      </c>
      <c r="G134" s="205">
        <v>177554.26</v>
      </c>
      <c r="H134" s="192" t="s">
        <v>4946</v>
      </c>
    </row>
    <row r="135" spans="1:8" ht="20" hidden="1" customHeight="1">
      <c r="A135" s="185">
        <v>2</v>
      </c>
      <c r="B135" s="212" t="s">
        <v>1063</v>
      </c>
      <c r="C135" s="210" t="s">
        <v>4977</v>
      </c>
      <c r="D135" s="203" t="s">
        <v>4945</v>
      </c>
      <c r="E135" s="204"/>
      <c r="F135" s="204">
        <v>37000</v>
      </c>
      <c r="G135" s="205">
        <v>140554.26</v>
      </c>
      <c r="H135" s="192" t="s">
        <v>4946</v>
      </c>
    </row>
    <row r="136" spans="1:8" ht="20" hidden="1" customHeight="1">
      <c r="A136" s="185">
        <v>2</v>
      </c>
      <c r="B136" s="212" t="s">
        <v>1063</v>
      </c>
      <c r="C136" s="210" t="s">
        <v>4978</v>
      </c>
      <c r="D136" s="203" t="s">
        <v>4945</v>
      </c>
      <c r="E136" s="204"/>
      <c r="F136" s="204">
        <v>37000</v>
      </c>
      <c r="G136" s="205">
        <v>103554.26</v>
      </c>
      <c r="H136" s="192" t="s">
        <v>4946</v>
      </c>
    </row>
    <row r="137" spans="1:8" ht="20" hidden="1" customHeight="1">
      <c r="A137" s="185">
        <v>2</v>
      </c>
      <c r="B137" s="212" t="s">
        <v>1063</v>
      </c>
      <c r="C137" s="210" t="s">
        <v>4979</v>
      </c>
      <c r="D137" s="203" t="s">
        <v>4945</v>
      </c>
      <c r="E137" s="204"/>
      <c r="F137" s="204">
        <v>17875</v>
      </c>
      <c r="G137" s="205">
        <v>85679.26</v>
      </c>
      <c r="H137" s="192" t="s">
        <v>4946</v>
      </c>
    </row>
    <row r="138" spans="1:8" ht="20" hidden="1" customHeight="1">
      <c r="A138" s="185">
        <v>2</v>
      </c>
      <c r="B138" s="212" t="s">
        <v>1063</v>
      </c>
      <c r="C138" s="210" t="s">
        <v>4980</v>
      </c>
      <c r="D138" s="203" t="s">
        <v>4945</v>
      </c>
      <c r="E138" s="204"/>
      <c r="F138" s="204">
        <v>18000</v>
      </c>
      <c r="G138" s="205">
        <v>67679.259999999995</v>
      </c>
      <c r="H138" s="192" t="s">
        <v>4946</v>
      </c>
    </row>
    <row r="139" spans="1:8" ht="20" hidden="1" customHeight="1">
      <c r="A139" s="185">
        <v>2</v>
      </c>
      <c r="B139" s="212" t="s">
        <v>1063</v>
      </c>
      <c r="C139" s="210" t="s">
        <v>4981</v>
      </c>
      <c r="D139" s="203" t="s">
        <v>4945</v>
      </c>
      <c r="E139" s="204"/>
      <c r="F139" s="204">
        <v>17875</v>
      </c>
      <c r="G139" s="205">
        <v>49804.26</v>
      </c>
      <c r="H139" s="192" t="s">
        <v>4946</v>
      </c>
    </row>
    <row r="140" spans="1:8" ht="20" hidden="1" customHeight="1">
      <c r="A140" s="185">
        <v>2</v>
      </c>
      <c r="B140" s="212" t="s">
        <v>1063</v>
      </c>
      <c r="C140" s="210" t="s">
        <v>3805</v>
      </c>
      <c r="D140" s="203" t="s">
        <v>3804</v>
      </c>
      <c r="E140" s="204"/>
      <c r="F140" s="204">
        <v>8</v>
      </c>
      <c r="G140" s="205">
        <v>49796.26</v>
      </c>
      <c r="H140" s="192" t="s">
        <v>3805</v>
      </c>
    </row>
    <row r="141" spans="1:8" ht="20" hidden="1" customHeight="1">
      <c r="A141" s="185">
        <v>2</v>
      </c>
      <c r="B141" s="212" t="s">
        <v>1063</v>
      </c>
      <c r="C141" s="210" t="s">
        <v>3805</v>
      </c>
      <c r="D141" s="203" t="s">
        <v>3804</v>
      </c>
      <c r="E141" s="204"/>
      <c r="F141" s="204">
        <v>8</v>
      </c>
      <c r="G141" s="205">
        <v>49788.26</v>
      </c>
      <c r="H141" s="192" t="s">
        <v>3805</v>
      </c>
    </row>
    <row r="142" spans="1:8" ht="20" hidden="1" customHeight="1">
      <c r="A142" s="185">
        <v>2</v>
      </c>
      <c r="B142" s="212" t="s">
        <v>1063</v>
      </c>
      <c r="C142" s="210" t="s">
        <v>3805</v>
      </c>
      <c r="D142" s="203" t="s">
        <v>3804</v>
      </c>
      <c r="E142" s="204"/>
      <c r="F142" s="204">
        <v>8</v>
      </c>
      <c r="G142" s="205">
        <v>49780.26</v>
      </c>
      <c r="H142" s="192" t="s">
        <v>3805</v>
      </c>
    </row>
    <row r="143" spans="1:8" ht="20" hidden="1" customHeight="1">
      <c r="A143" s="185">
        <v>2</v>
      </c>
      <c r="B143" s="212" t="s">
        <v>1063</v>
      </c>
      <c r="C143" s="210" t="s">
        <v>3805</v>
      </c>
      <c r="D143" s="203" t="s">
        <v>3804</v>
      </c>
      <c r="E143" s="204"/>
      <c r="F143" s="204">
        <v>8</v>
      </c>
      <c r="G143" s="205">
        <v>49772.26</v>
      </c>
      <c r="H143" s="192" t="s">
        <v>3805</v>
      </c>
    </row>
    <row r="144" spans="1:8" ht="20" hidden="1" customHeight="1">
      <c r="A144" s="185">
        <v>2</v>
      </c>
      <c r="B144" s="212" t="s">
        <v>1063</v>
      </c>
      <c r="C144" s="210" t="s">
        <v>3805</v>
      </c>
      <c r="D144" s="203" t="s">
        <v>3804</v>
      </c>
      <c r="E144" s="204"/>
      <c r="F144" s="204">
        <v>8</v>
      </c>
      <c r="G144" s="205">
        <v>49764.26</v>
      </c>
      <c r="H144" s="192" t="s">
        <v>3805</v>
      </c>
    </row>
    <row r="145" spans="1:8" ht="20" hidden="1" customHeight="1">
      <c r="A145" s="185">
        <v>2</v>
      </c>
      <c r="B145" s="212" t="s">
        <v>1063</v>
      </c>
      <c r="C145" s="210" t="s">
        <v>3805</v>
      </c>
      <c r="D145" s="203" t="s">
        <v>3804</v>
      </c>
      <c r="E145" s="204"/>
      <c r="F145" s="204">
        <v>8</v>
      </c>
      <c r="G145" s="205">
        <v>49756.26</v>
      </c>
      <c r="H145" s="192" t="s">
        <v>3805</v>
      </c>
    </row>
    <row r="146" spans="1:8" ht="20" hidden="1" customHeight="1">
      <c r="A146" s="185">
        <v>2</v>
      </c>
      <c r="B146" s="212" t="s">
        <v>1063</v>
      </c>
      <c r="C146" s="210" t="s">
        <v>4982</v>
      </c>
      <c r="D146" s="203" t="s">
        <v>4945</v>
      </c>
      <c r="E146" s="204"/>
      <c r="F146" s="204">
        <v>10000</v>
      </c>
      <c r="G146" s="205">
        <v>39756.26</v>
      </c>
      <c r="H146" s="192" t="s">
        <v>4946</v>
      </c>
    </row>
    <row r="147" spans="1:8" ht="20" hidden="1" customHeight="1">
      <c r="A147" s="185">
        <v>2</v>
      </c>
      <c r="B147" s="212" t="s">
        <v>1063</v>
      </c>
      <c r="C147" s="210" t="s">
        <v>3805</v>
      </c>
      <c r="D147" s="203" t="s">
        <v>3804</v>
      </c>
      <c r="E147" s="204"/>
      <c r="F147" s="204">
        <v>4</v>
      </c>
      <c r="G147" s="205">
        <v>39752.26</v>
      </c>
      <c r="H147" s="192" t="s">
        <v>3805</v>
      </c>
    </row>
    <row r="148" spans="1:8" ht="20" hidden="1" customHeight="1">
      <c r="A148" s="185">
        <v>2</v>
      </c>
      <c r="B148" s="212" t="s">
        <v>1063</v>
      </c>
      <c r="C148" s="210" t="s">
        <v>4983</v>
      </c>
      <c r="D148" s="203" t="s">
        <v>4984</v>
      </c>
      <c r="E148" s="204"/>
      <c r="F148" s="204">
        <v>39785.99</v>
      </c>
      <c r="G148" s="205">
        <v>0</v>
      </c>
      <c r="H148" s="214" t="s">
        <v>4984</v>
      </c>
    </row>
    <row r="149" spans="1:8" ht="20" hidden="1" customHeight="1">
      <c r="A149" s="185">
        <v>2</v>
      </c>
      <c r="B149" s="212" t="s">
        <v>1063</v>
      </c>
      <c r="C149" s="210" t="s">
        <v>4983</v>
      </c>
      <c r="D149" s="203" t="s">
        <v>4984</v>
      </c>
      <c r="E149" s="204"/>
      <c r="F149" s="204">
        <v>19464.009999999998</v>
      </c>
      <c r="G149" s="205">
        <v>80535.990000000005</v>
      </c>
      <c r="H149" s="214" t="s">
        <v>4984</v>
      </c>
    </row>
    <row r="150" spans="1:8" ht="20" hidden="1" customHeight="1">
      <c r="A150" s="185">
        <v>2</v>
      </c>
      <c r="B150" s="212" t="s">
        <v>1063</v>
      </c>
      <c r="C150" s="210" t="s">
        <v>4985</v>
      </c>
      <c r="D150" s="203" t="s">
        <v>4945</v>
      </c>
      <c r="E150" s="204"/>
      <c r="F150" s="204">
        <v>10000</v>
      </c>
      <c r="G150" s="205">
        <v>70535.990000000005</v>
      </c>
      <c r="H150" s="192" t="s">
        <v>4946</v>
      </c>
    </row>
    <row r="151" spans="1:8" ht="20" hidden="1" customHeight="1">
      <c r="A151" s="185">
        <v>2</v>
      </c>
      <c r="B151" s="212" t="s">
        <v>1063</v>
      </c>
      <c r="C151" s="210" t="s">
        <v>3805</v>
      </c>
      <c r="D151" s="203" t="s">
        <v>3804</v>
      </c>
      <c r="E151" s="204"/>
      <c r="F151" s="204">
        <v>4</v>
      </c>
      <c r="G151" s="205">
        <v>70531.990000000005</v>
      </c>
      <c r="H151" s="192" t="s">
        <v>3805</v>
      </c>
    </row>
    <row r="152" spans="1:8" ht="20" hidden="1" customHeight="1">
      <c r="A152" s="185">
        <v>2</v>
      </c>
      <c r="B152" s="212" t="s">
        <v>1063</v>
      </c>
      <c r="C152" s="210" t="s">
        <v>3827</v>
      </c>
      <c r="D152" s="203" t="s">
        <v>3804</v>
      </c>
      <c r="E152" s="204"/>
      <c r="F152" s="204">
        <f>45385.1-F236</f>
        <v>26213.119999999999</v>
      </c>
      <c r="G152" s="205">
        <v>283596.78000000003</v>
      </c>
      <c r="H152" s="192" t="s">
        <v>1097</v>
      </c>
    </row>
    <row r="153" spans="1:8" ht="20" hidden="1" customHeight="1">
      <c r="A153" s="185">
        <v>2</v>
      </c>
      <c r="B153" s="212" t="s">
        <v>1063</v>
      </c>
      <c r="C153" s="210" t="s">
        <v>3828</v>
      </c>
      <c r="D153" s="203" t="s">
        <v>3804</v>
      </c>
      <c r="E153" s="204"/>
      <c r="F153" s="204">
        <v>707.2</v>
      </c>
      <c r="G153" s="205">
        <v>282889.58</v>
      </c>
      <c r="H153" s="192" t="s">
        <v>3810</v>
      </c>
    </row>
    <row r="154" spans="1:8" ht="20" hidden="1" customHeight="1">
      <c r="A154" s="185">
        <v>2</v>
      </c>
      <c r="B154" s="212" t="s">
        <v>1063</v>
      </c>
      <c r="C154" s="210" t="s">
        <v>1074</v>
      </c>
      <c r="D154" s="203" t="s">
        <v>1046</v>
      </c>
      <c r="E154" s="204"/>
      <c r="F154" s="204">
        <v>500</v>
      </c>
      <c r="G154" s="205">
        <v>282389.58</v>
      </c>
      <c r="H154" s="192" t="s">
        <v>4955</v>
      </c>
    </row>
    <row r="155" spans="1:8" ht="20" hidden="1" customHeight="1">
      <c r="A155" s="185">
        <v>2</v>
      </c>
      <c r="B155" s="212" t="s">
        <v>1063</v>
      </c>
      <c r="C155" s="211" t="s">
        <v>3805</v>
      </c>
      <c r="D155" s="203" t="s">
        <v>3804</v>
      </c>
      <c r="E155" s="204"/>
      <c r="F155" s="204">
        <v>4</v>
      </c>
      <c r="G155" s="205">
        <v>282385.58</v>
      </c>
      <c r="H155" s="192" t="s">
        <v>3805</v>
      </c>
    </row>
    <row r="156" spans="1:8" ht="20" hidden="1" customHeight="1">
      <c r="A156" s="185">
        <v>2</v>
      </c>
      <c r="B156" s="212" t="s">
        <v>1063</v>
      </c>
      <c r="C156" s="211" t="s">
        <v>3805</v>
      </c>
      <c r="D156" s="203" t="s">
        <v>3804</v>
      </c>
      <c r="E156" s="204"/>
      <c r="F156" s="204">
        <v>4</v>
      </c>
      <c r="G156" s="205">
        <v>282381.58</v>
      </c>
      <c r="H156" s="192" t="s">
        <v>3805</v>
      </c>
    </row>
    <row r="157" spans="1:8" ht="20" hidden="1" customHeight="1">
      <c r="A157" s="185">
        <v>2</v>
      </c>
      <c r="B157" s="212" t="s">
        <v>1063</v>
      </c>
      <c r="C157" s="211" t="s">
        <v>4986</v>
      </c>
      <c r="D157" s="203" t="s">
        <v>4945</v>
      </c>
      <c r="E157" s="204"/>
      <c r="F157" s="204">
        <v>15000</v>
      </c>
      <c r="G157" s="205">
        <v>289381.58</v>
      </c>
      <c r="H157" s="192" t="s">
        <v>4946</v>
      </c>
    </row>
    <row r="158" spans="1:8" ht="20" hidden="1" customHeight="1">
      <c r="A158" s="185">
        <v>2</v>
      </c>
      <c r="B158" s="212" t="s">
        <v>1063</v>
      </c>
      <c r="C158" s="211" t="s">
        <v>3805</v>
      </c>
      <c r="D158" s="203" t="s">
        <v>3804</v>
      </c>
      <c r="E158" s="204"/>
      <c r="F158" s="204">
        <v>8</v>
      </c>
      <c r="G158" s="205">
        <v>289373.58</v>
      </c>
      <c r="H158" s="192" t="s">
        <v>3805</v>
      </c>
    </row>
    <row r="159" spans="1:8" ht="20" hidden="1" customHeight="1">
      <c r="A159" s="185">
        <v>2</v>
      </c>
      <c r="B159" s="193" t="s">
        <v>1064</v>
      </c>
      <c r="C159" s="215" t="s">
        <v>1076</v>
      </c>
      <c r="D159" s="203" t="s">
        <v>1046</v>
      </c>
      <c r="E159" s="204"/>
      <c r="F159" s="204">
        <v>500</v>
      </c>
      <c r="G159" s="205">
        <v>326873.84999999998</v>
      </c>
      <c r="H159" s="192" t="s">
        <v>4955</v>
      </c>
    </row>
    <row r="160" spans="1:8" ht="20" hidden="1" customHeight="1">
      <c r="A160" s="185">
        <v>2</v>
      </c>
      <c r="B160" s="193" t="s">
        <v>1064</v>
      </c>
      <c r="C160" s="211" t="s">
        <v>3805</v>
      </c>
      <c r="D160" s="203" t="s">
        <v>3804</v>
      </c>
      <c r="E160" s="204"/>
      <c r="F160" s="204">
        <v>4.5</v>
      </c>
      <c r="G160" s="205">
        <v>326869.34999999998</v>
      </c>
      <c r="H160" s="192" t="s">
        <v>3805</v>
      </c>
    </row>
    <row r="161" spans="1:8" ht="20" hidden="1" customHeight="1">
      <c r="A161" s="185">
        <v>2</v>
      </c>
      <c r="B161" s="193" t="s">
        <v>1064</v>
      </c>
      <c r="C161" s="210" t="s">
        <v>4987</v>
      </c>
      <c r="D161" s="203" t="s">
        <v>4945</v>
      </c>
      <c r="E161" s="204"/>
      <c r="F161" s="204">
        <v>10000</v>
      </c>
      <c r="G161" s="205">
        <v>316869.34999999998</v>
      </c>
      <c r="H161" s="192" t="s">
        <v>4946</v>
      </c>
    </row>
    <row r="162" spans="1:8" ht="20" hidden="1" customHeight="1">
      <c r="A162" s="185">
        <v>2</v>
      </c>
      <c r="B162" s="193" t="s">
        <v>1064</v>
      </c>
      <c r="C162" s="210" t="s">
        <v>4988</v>
      </c>
      <c r="D162" s="203" t="s">
        <v>4945</v>
      </c>
      <c r="E162" s="204"/>
      <c r="F162" s="204">
        <v>15000</v>
      </c>
      <c r="G162" s="205">
        <v>301869.34999999998</v>
      </c>
      <c r="H162" s="192" t="s">
        <v>4946</v>
      </c>
    </row>
    <row r="163" spans="1:8" ht="20" hidden="1" customHeight="1">
      <c r="A163" s="185">
        <v>2</v>
      </c>
      <c r="B163" s="193" t="s">
        <v>1064</v>
      </c>
      <c r="C163" s="210" t="s">
        <v>1078</v>
      </c>
      <c r="D163" s="203" t="s">
        <v>1046</v>
      </c>
      <c r="E163" s="204"/>
      <c r="F163" s="204">
        <v>500</v>
      </c>
      <c r="G163" s="205">
        <v>301369.34999999998</v>
      </c>
      <c r="H163" s="192" t="s">
        <v>4955</v>
      </c>
    </row>
    <row r="164" spans="1:8" ht="20" hidden="1" customHeight="1">
      <c r="A164" s="185">
        <v>2</v>
      </c>
      <c r="B164" s="193" t="s">
        <v>1064</v>
      </c>
      <c r="C164" s="211" t="s">
        <v>3805</v>
      </c>
      <c r="D164" s="203" t="s">
        <v>3804</v>
      </c>
      <c r="E164" s="204"/>
      <c r="F164" s="204">
        <v>4.5</v>
      </c>
      <c r="G164" s="205">
        <v>301364.84999999998</v>
      </c>
      <c r="H164" s="192" t="s">
        <v>3805</v>
      </c>
    </row>
    <row r="165" spans="1:8" ht="20" hidden="1" customHeight="1">
      <c r="A165" s="185">
        <v>2</v>
      </c>
      <c r="B165" s="193" t="s">
        <v>1064</v>
      </c>
      <c r="C165" s="211" t="s">
        <v>3805</v>
      </c>
      <c r="D165" s="203" t="s">
        <v>3804</v>
      </c>
      <c r="E165" s="204"/>
      <c r="F165" s="204">
        <v>9</v>
      </c>
      <c r="G165" s="205">
        <v>301355.84999999998</v>
      </c>
      <c r="H165" s="192" t="s">
        <v>3805</v>
      </c>
    </row>
    <row r="166" spans="1:8" ht="20" hidden="1" customHeight="1">
      <c r="A166" s="185">
        <v>2</v>
      </c>
      <c r="B166" s="193" t="s">
        <v>1064</v>
      </c>
      <c r="C166" s="211" t="s">
        <v>3805</v>
      </c>
      <c r="D166" s="203" t="s">
        <v>3804</v>
      </c>
      <c r="E166" s="204"/>
      <c r="F166" s="204">
        <v>4.5</v>
      </c>
      <c r="G166" s="205">
        <v>301351.34999999998</v>
      </c>
      <c r="H166" s="192" t="s">
        <v>3805</v>
      </c>
    </row>
    <row r="167" spans="1:8" ht="20" hidden="1" customHeight="1">
      <c r="A167" s="185">
        <v>2</v>
      </c>
      <c r="B167" s="193" t="s">
        <v>1064</v>
      </c>
      <c r="C167" s="210" t="s">
        <v>3805</v>
      </c>
      <c r="D167" s="203" t="s">
        <v>3804</v>
      </c>
      <c r="E167" s="204"/>
      <c r="F167" s="204">
        <v>15</v>
      </c>
      <c r="G167" s="205">
        <v>1336.3500000000299</v>
      </c>
      <c r="H167" s="192" t="s">
        <v>3805</v>
      </c>
    </row>
    <row r="168" spans="1:8" ht="20" hidden="1" customHeight="1">
      <c r="A168" s="185">
        <v>2</v>
      </c>
      <c r="B168" s="193" t="s">
        <v>1064</v>
      </c>
      <c r="C168" s="210" t="s">
        <v>3819</v>
      </c>
      <c r="D168" s="203" t="s">
        <v>3804</v>
      </c>
      <c r="E168" s="204"/>
      <c r="F168" s="204">
        <v>15</v>
      </c>
      <c r="G168" s="205">
        <v>1321.3500000000299</v>
      </c>
      <c r="H168" s="192" t="s">
        <v>1053</v>
      </c>
    </row>
    <row r="169" spans="1:8" ht="20" hidden="1" customHeight="1">
      <c r="A169" s="185">
        <v>2</v>
      </c>
      <c r="B169" s="193" t="s">
        <v>1064</v>
      </c>
      <c r="C169" s="210" t="s">
        <v>4989</v>
      </c>
      <c r="D169" s="203" t="s">
        <v>4945</v>
      </c>
      <c r="E169" s="204"/>
      <c r="F169" s="204">
        <v>1200</v>
      </c>
      <c r="G169" s="205">
        <v>121.350000000035</v>
      </c>
      <c r="H169" s="192" t="s">
        <v>4946</v>
      </c>
    </row>
    <row r="170" spans="1:8" ht="20" hidden="1" customHeight="1">
      <c r="A170" s="185">
        <v>2</v>
      </c>
      <c r="B170" s="193" t="s">
        <v>1064</v>
      </c>
      <c r="C170" s="210" t="s">
        <v>3805</v>
      </c>
      <c r="D170" s="203" t="s">
        <v>3804</v>
      </c>
      <c r="E170" s="204"/>
      <c r="F170" s="204">
        <v>4.5</v>
      </c>
      <c r="G170" s="205">
        <v>116.850000000035</v>
      </c>
      <c r="H170" s="192" t="s">
        <v>3805</v>
      </c>
    </row>
    <row r="171" spans="1:8" ht="20" hidden="1" customHeight="1">
      <c r="A171" s="185">
        <v>2</v>
      </c>
      <c r="B171" s="193" t="s">
        <v>1064</v>
      </c>
      <c r="C171" s="210" t="s">
        <v>1080</v>
      </c>
      <c r="D171" s="203" t="s">
        <v>1046</v>
      </c>
      <c r="E171" s="204"/>
      <c r="F171" s="204">
        <v>500</v>
      </c>
      <c r="G171" s="205">
        <v>98353.96</v>
      </c>
      <c r="H171" s="192" t="s">
        <v>4955</v>
      </c>
    </row>
    <row r="172" spans="1:8" ht="20" hidden="1" customHeight="1">
      <c r="A172" s="185">
        <v>2</v>
      </c>
      <c r="B172" s="193" t="s">
        <v>1064</v>
      </c>
      <c r="C172" s="210" t="s">
        <v>3805</v>
      </c>
      <c r="D172" s="203" t="s">
        <v>3804</v>
      </c>
      <c r="E172" s="204"/>
      <c r="F172" s="204">
        <v>4.5</v>
      </c>
      <c r="G172" s="205">
        <v>98349.46</v>
      </c>
      <c r="H172" s="192" t="s">
        <v>3805</v>
      </c>
    </row>
    <row r="173" spans="1:8" ht="20" hidden="1" customHeight="1">
      <c r="A173" s="185">
        <v>2</v>
      </c>
      <c r="B173" s="193" t="s">
        <v>1064</v>
      </c>
      <c r="C173" s="216" t="s">
        <v>4990</v>
      </c>
      <c r="D173" s="203" t="s">
        <v>4945</v>
      </c>
      <c r="E173" s="204"/>
      <c r="F173" s="204">
        <v>40000</v>
      </c>
      <c r="G173" s="205">
        <v>58349.46</v>
      </c>
      <c r="H173" s="192" t="s">
        <v>4946</v>
      </c>
    </row>
    <row r="174" spans="1:8" ht="20" hidden="1" customHeight="1">
      <c r="A174" s="185">
        <v>2</v>
      </c>
      <c r="B174" s="193" t="s">
        <v>1064</v>
      </c>
      <c r="C174" s="210" t="s">
        <v>3805</v>
      </c>
      <c r="D174" s="203" t="s">
        <v>3804</v>
      </c>
      <c r="E174" s="204"/>
      <c r="F174" s="204">
        <v>9</v>
      </c>
      <c r="G174" s="205">
        <v>58340.46</v>
      </c>
      <c r="H174" s="192" t="s">
        <v>3805</v>
      </c>
    </row>
    <row r="175" spans="1:8" ht="20" hidden="1" customHeight="1">
      <c r="A175" s="185">
        <v>2</v>
      </c>
      <c r="B175" s="193" t="s">
        <v>1064</v>
      </c>
      <c r="C175" s="210" t="s">
        <v>3829</v>
      </c>
      <c r="D175" s="203" t="s">
        <v>3804</v>
      </c>
      <c r="E175" s="204"/>
      <c r="F175" s="204">
        <v>16</v>
      </c>
      <c r="G175" s="205">
        <v>58564.46</v>
      </c>
      <c r="H175" s="192" t="s">
        <v>3805</v>
      </c>
    </row>
    <row r="176" spans="1:8" ht="20" hidden="1" customHeight="1">
      <c r="A176" s="185">
        <v>2</v>
      </c>
      <c r="B176" s="193" t="s">
        <v>1064</v>
      </c>
      <c r="C176" s="217" t="s">
        <v>4991</v>
      </c>
      <c r="D176" s="203" t="s">
        <v>4945</v>
      </c>
      <c r="E176" s="204"/>
      <c r="F176" s="204">
        <v>2000</v>
      </c>
      <c r="G176" s="205">
        <v>56564.46</v>
      </c>
      <c r="H176" s="192" t="s">
        <v>4946</v>
      </c>
    </row>
    <row r="177" spans="1:8" ht="20" hidden="1" customHeight="1">
      <c r="A177" s="185">
        <v>2</v>
      </c>
      <c r="B177" s="193" t="s">
        <v>1064</v>
      </c>
      <c r="C177" s="210" t="s">
        <v>3805</v>
      </c>
      <c r="D177" s="203" t="s">
        <v>3804</v>
      </c>
      <c r="E177" s="204"/>
      <c r="F177" s="204">
        <v>4.5</v>
      </c>
      <c r="G177" s="205">
        <v>56559.96</v>
      </c>
      <c r="H177" s="192" t="s">
        <v>3805</v>
      </c>
    </row>
    <row r="178" spans="1:8" ht="20" hidden="1" customHeight="1">
      <c r="A178" s="185">
        <v>2</v>
      </c>
      <c r="B178" s="193" t="s">
        <v>1064</v>
      </c>
      <c r="C178" s="217" t="s">
        <v>4992</v>
      </c>
      <c r="D178" s="203" t="s">
        <v>4945</v>
      </c>
      <c r="E178" s="204"/>
      <c r="F178" s="204">
        <v>1000</v>
      </c>
      <c r="G178" s="205">
        <v>55559.96</v>
      </c>
      <c r="H178" s="192" t="s">
        <v>4946</v>
      </c>
    </row>
    <row r="179" spans="1:8" ht="20" hidden="1" customHeight="1">
      <c r="A179" s="185">
        <v>2</v>
      </c>
      <c r="B179" s="193" t="s">
        <v>1064</v>
      </c>
      <c r="C179" s="217" t="s">
        <v>4992</v>
      </c>
      <c r="D179" s="203" t="s">
        <v>4945</v>
      </c>
      <c r="E179" s="204"/>
      <c r="F179" s="204">
        <v>1000</v>
      </c>
      <c r="G179" s="205">
        <v>54559.96</v>
      </c>
      <c r="H179" s="192" t="s">
        <v>4946</v>
      </c>
    </row>
    <row r="180" spans="1:8" ht="20" hidden="1" customHeight="1">
      <c r="A180" s="185">
        <v>2</v>
      </c>
      <c r="B180" s="193" t="s">
        <v>1064</v>
      </c>
      <c r="C180" s="210" t="s">
        <v>3805</v>
      </c>
      <c r="D180" s="203" t="s">
        <v>3804</v>
      </c>
      <c r="E180" s="204"/>
      <c r="F180" s="204">
        <v>4.5</v>
      </c>
      <c r="G180" s="205">
        <v>54555.46</v>
      </c>
      <c r="H180" s="192" t="s">
        <v>3805</v>
      </c>
    </row>
    <row r="181" spans="1:8" ht="20" hidden="1" customHeight="1">
      <c r="A181" s="185">
        <v>2</v>
      </c>
      <c r="B181" s="193" t="s">
        <v>1064</v>
      </c>
      <c r="C181" s="210" t="s">
        <v>3805</v>
      </c>
      <c r="D181" s="203" t="s">
        <v>3804</v>
      </c>
      <c r="E181" s="204"/>
      <c r="F181" s="204">
        <v>4</v>
      </c>
      <c r="G181" s="205">
        <v>54551.46</v>
      </c>
      <c r="H181" s="192" t="s">
        <v>3805</v>
      </c>
    </row>
    <row r="182" spans="1:8" ht="20" hidden="1" customHeight="1">
      <c r="A182" s="185">
        <v>2</v>
      </c>
      <c r="B182" s="193" t="s">
        <v>1064</v>
      </c>
      <c r="C182" s="210" t="s">
        <v>4993</v>
      </c>
      <c r="D182" s="203" t="s">
        <v>4945</v>
      </c>
      <c r="E182" s="204"/>
      <c r="F182" s="204">
        <v>69800</v>
      </c>
      <c r="G182" s="205">
        <v>38162.31</v>
      </c>
      <c r="H182" s="192" t="s">
        <v>4946</v>
      </c>
    </row>
    <row r="183" spans="1:8" ht="20" hidden="1" customHeight="1">
      <c r="A183" s="185">
        <v>2</v>
      </c>
      <c r="B183" s="193" t="s">
        <v>1064</v>
      </c>
      <c r="C183" s="210" t="s">
        <v>4994</v>
      </c>
      <c r="D183" s="203" t="s">
        <v>4945</v>
      </c>
      <c r="E183" s="204"/>
      <c r="F183" s="204">
        <v>13960</v>
      </c>
      <c r="G183" s="205">
        <v>24202.31</v>
      </c>
      <c r="H183" s="192" t="s">
        <v>4946</v>
      </c>
    </row>
    <row r="184" spans="1:8" ht="20" hidden="1" customHeight="1">
      <c r="A184" s="185">
        <v>2</v>
      </c>
      <c r="B184" s="193" t="s">
        <v>1064</v>
      </c>
      <c r="C184" s="210" t="s">
        <v>3805</v>
      </c>
      <c r="D184" s="203" t="s">
        <v>3804</v>
      </c>
      <c r="E184" s="204"/>
      <c r="F184" s="204">
        <v>8</v>
      </c>
      <c r="G184" s="205">
        <v>24194.31</v>
      </c>
      <c r="H184" s="192" t="s">
        <v>3805</v>
      </c>
    </row>
    <row r="185" spans="1:8" ht="20" hidden="1" customHeight="1">
      <c r="A185" s="185">
        <v>2</v>
      </c>
      <c r="B185" s="193" t="s">
        <v>1064</v>
      </c>
      <c r="C185" s="210" t="s">
        <v>3805</v>
      </c>
      <c r="D185" s="203" t="s">
        <v>3804</v>
      </c>
      <c r="E185" s="204"/>
      <c r="F185" s="204">
        <v>8</v>
      </c>
      <c r="G185" s="205">
        <v>24186.31</v>
      </c>
      <c r="H185" s="192" t="s">
        <v>3805</v>
      </c>
    </row>
    <row r="186" spans="1:8" ht="20" hidden="1" customHeight="1">
      <c r="A186" s="185">
        <v>2</v>
      </c>
      <c r="B186" s="193" t="s">
        <v>1064</v>
      </c>
      <c r="C186" s="210" t="s">
        <v>1082</v>
      </c>
      <c r="D186" s="203" t="s">
        <v>1046</v>
      </c>
      <c r="E186" s="204"/>
      <c r="F186" s="204">
        <v>200</v>
      </c>
      <c r="G186" s="205">
        <v>50611.71</v>
      </c>
      <c r="H186" s="192" t="s">
        <v>4995</v>
      </c>
    </row>
    <row r="187" spans="1:8" ht="20" hidden="1" customHeight="1">
      <c r="A187" s="185">
        <v>2</v>
      </c>
      <c r="B187" s="193" t="s">
        <v>1064</v>
      </c>
      <c r="C187" s="210" t="s">
        <v>3830</v>
      </c>
      <c r="D187" s="203" t="s">
        <v>3804</v>
      </c>
      <c r="E187" s="204"/>
      <c r="F187" s="204">
        <v>1307.2</v>
      </c>
      <c r="G187" s="205">
        <v>78804.509999999995</v>
      </c>
      <c r="H187" s="192" t="s">
        <v>3810</v>
      </c>
    </row>
    <row r="188" spans="1:8" ht="20" hidden="1" customHeight="1">
      <c r="A188" s="185">
        <v>2</v>
      </c>
      <c r="B188" s="193" t="s">
        <v>1064</v>
      </c>
      <c r="C188" s="210" t="s">
        <v>3805</v>
      </c>
      <c r="D188" s="203" t="s">
        <v>3804</v>
      </c>
      <c r="E188" s="204"/>
      <c r="F188" s="204">
        <v>4</v>
      </c>
      <c r="G188" s="205">
        <v>78800.509999999995</v>
      </c>
      <c r="H188" s="192" t="s">
        <v>3805</v>
      </c>
    </row>
    <row r="189" spans="1:8" ht="20" hidden="1" customHeight="1">
      <c r="A189" s="185">
        <v>2</v>
      </c>
      <c r="B189" s="193" t="s">
        <v>1064</v>
      </c>
      <c r="C189" s="199" t="s">
        <v>4996</v>
      </c>
      <c r="D189" s="203" t="s">
        <v>4945</v>
      </c>
      <c r="E189" s="204"/>
      <c r="F189" s="204">
        <v>50000</v>
      </c>
      <c r="G189" s="205">
        <v>124050.51</v>
      </c>
      <c r="H189" s="192" t="s">
        <v>4946</v>
      </c>
    </row>
    <row r="190" spans="1:8" ht="20" hidden="1" customHeight="1">
      <c r="A190" s="185">
        <v>2</v>
      </c>
      <c r="B190" s="193" t="s">
        <v>1064</v>
      </c>
      <c r="C190" s="210" t="s">
        <v>4997</v>
      </c>
      <c r="D190" s="203" t="s">
        <v>4945</v>
      </c>
      <c r="E190" s="204"/>
      <c r="F190" s="204">
        <v>50000</v>
      </c>
      <c r="G190" s="205">
        <v>74050.509999999995</v>
      </c>
      <c r="H190" s="192" t="s">
        <v>4946</v>
      </c>
    </row>
    <row r="191" spans="1:8" ht="20" hidden="1" customHeight="1">
      <c r="A191" s="185">
        <v>2</v>
      </c>
      <c r="B191" s="193" t="s">
        <v>1064</v>
      </c>
      <c r="C191" s="210" t="s">
        <v>4998</v>
      </c>
      <c r="D191" s="203" t="s">
        <v>4945</v>
      </c>
      <c r="E191" s="204"/>
      <c r="F191" s="204">
        <v>50000</v>
      </c>
      <c r="G191" s="205">
        <v>24050.51</v>
      </c>
      <c r="H191" s="192" t="s">
        <v>4946</v>
      </c>
    </row>
    <row r="192" spans="1:8" ht="20" hidden="1" customHeight="1">
      <c r="A192" s="185">
        <v>2</v>
      </c>
      <c r="B192" s="193" t="s">
        <v>1064</v>
      </c>
      <c r="C192" s="210" t="s">
        <v>3805</v>
      </c>
      <c r="D192" s="203" t="s">
        <v>3804</v>
      </c>
      <c r="E192" s="204"/>
      <c r="F192" s="204">
        <v>8</v>
      </c>
      <c r="G192" s="205">
        <v>24042.51</v>
      </c>
      <c r="H192" s="192" t="s">
        <v>3805</v>
      </c>
    </row>
    <row r="193" spans="1:8" ht="20" hidden="1" customHeight="1">
      <c r="A193" s="185">
        <v>2</v>
      </c>
      <c r="B193" s="193" t="s">
        <v>1064</v>
      </c>
      <c r="C193" s="210" t="s">
        <v>3805</v>
      </c>
      <c r="D193" s="203" t="s">
        <v>3804</v>
      </c>
      <c r="E193" s="204"/>
      <c r="F193" s="204">
        <v>8</v>
      </c>
      <c r="G193" s="205">
        <v>24034.51</v>
      </c>
      <c r="H193" s="192" t="s">
        <v>3805</v>
      </c>
    </row>
    <row r="194" spans="1:8" ht="20" hidden="1" customHeight="1">
      <c r="A194" s="185">
        <v>2</v>
      </c>
      <c r="B194" s="193" t="s">
        <v>1064</v>
      </c>
      <c r="C194" s="210" t="s">
        <v>3805</v>
      </c>
      <c r="D194" s="203" t="s">
        <v>3804</v>
      </c>
      <c r="E194" s="204"/>
      <c r="F194" s="204">
        <v>8</v>
      </c>
      <c r="G194" s="205">
        <v>24026.51</v>
      </c>
      <c r="H194" s="192" t="s">
        <v>3805</v>
      </c>
    </row>
    <row r="195" spans="1:8" ht="20" hidden="1" customHeight="1">
      <c r="A195" s="185">
        <v>2</v>
      </c>
      <c r="B195" s="193" t="s">
        <v>1064</v>
      </c>
      <c r="C195" s="210" t="s">
        <v>4999</v>
      </c>
      <c r="D195" s="203" t="s">
        <v>4945</v>
      </c>
      <c r="E195" s="204"/>
      <c r="F195" s="204">
        <v>20000</v>
      </c>
      <c r="G195" s="205">
        <v>4026.5100000000102</v>
      </c>
      <c r="H195" s="192" t="s">
        <v>4946</v>
      </c>
    </row>
    <row r="196" spans="1:8" ht="20" hidden="1" customHeight="1">
      <c r="A196" s="185">
        <v>2</v>
      </c>
      <c r="B196" s="193" t="s">
        <v>1064</v>
      </c>
      <c r="C196" s="210" t="s">
        <v>3805</v>
      </c>
      <c r="D196" s="203" t="s">
        <v>3804</v>
      </c>
      <c r="E196" s="204"/>
      <c r="F196" s="204">
        <v>8</v>
      </c>
      <c r="G196" s="205">
        <v>4018.5100000000102</v>
      </c>
      <c r="H196" s="192" t="s">
        <v>3805</v>
      </c>
    </row>
    <row r="197" spans="1:8" ht="20" hidden="1" customHeight="1">
      <c r="A197" s="185">
        <v>2</v>
      </c>
      <c r="B197" s="193" t="s">
        <v>1044</v>
      </c>
      <c r="C197" s="210" t="s">
        <v>1084</v>
      </c>
      <c r="D197" s="203" t="s">
        <v>1046</v>
      </c>
      <c r="E197" s="204"/>
      <c r="F197" s="204">
        <v>500</v>
      </c>
      <c r="G197" s="205">
        <v>36042.28</v>
      </c>
      <c r="H197" s="192" t="s">
        <v>4955</v>
      </c>
    </row>
    <row r="198" spans="1:8" ht="20" hidden="1" customHeight="1">
      <c r="A198" s="185">
        <v>2</v>
      </c>
      <c r="B198" s="193" t="s">
        <v>1044</v>
      </c>
      <c r="C198" s="210" t="s">
        <v>3805</v>
      </c>
      <c r="D198" s="203" t="s">
        <v>3804</v>
      </c>
      <c r="E198" s="204"/>
      <c r="F198" s="204">
        <v>4.5</v>
      </c>
      <c r="G198" s="205">
        <v>36037.78</v>
      </c>
      <c r="H198" s="192" t="s">
        <v>3805</v>
      </c>
    </row>
    <row r="199" spans="1:8" ht="20" hidden="1" customHeight="1">
      <c r="A199" s="185">
        <v>2</v>
      </c>
      <c r="B199" s="193" t="s">
        <v>1044</v>
      </c>
      <c r="C199" s="210" t="s">
        <v>3805</v>
      </c>
      <c r="D199" s="203" t="s">
        <v>3804</v>
      </c>
      <c r="E199" s="204"/>
      <c r="F199" s="204">
        <v>15</v>
      </c>
      <c r="G199" s="205">
        <v>36022.78</v>
      </c>
      <c r="H199" s="192" t="s">
        <v>3805</v>
      </c>
    </row>
    <row r="200" spans="1:8" ht="20" hidden="1" customHeight="1">
      <c r="A200" s="185">
        <v>2</v>
      </c>
      <c r="B200" s="193" t="s">
        <v>1044</v>
      </c>
      <c r="C200" s="210" t="s">
        <v>3805</v>
      </c>
      <c r="D200" s="203" t="s">
        <v>3804</v>
      </c>
      <c r="E200" s="204"/>
      <c r="F200" s="204">
        <v>15</v>
      </c>
      <c r="G200" s="205">
        <v>36007.78</v>
      </c>
      <c r="H200" s="192" t="s">
        <v>3805</v>
      </c>
    </row>
    <row r="201" spans="1:8" ht="20" hidden="1" customHeight="1">
      <c r="A201" s="185">
        <v>2</v>
      </c>
      <c r="B201" s="193" t="s">
        <v>1044</v>
      </c>
      <c r="C201" s="210" t="s">
        <v>3819</v>
      </c>
      <c r="D201" s="203" t="s">
        <v>3804</v>
      </c>
      <c r="E201" s="204"/>
      <c r="F201" s="204">
        <v>15</v>
      </c>
      <c r="G201" s="205">
        <v>35992.78</v>
      </c>
      <c r="H201" s="192" t="s">
        <v>1053</v>
      </c>
    </row>
    <row r="202" spans="1:8" ht="20" hidden="1" customHeight="1">
      <c r="A202" s="185">
        <v>2</v>
      </c>
      <c r="B202" s="193" t="s">
        <v>1044</v>
      </c>
      <c r="C202" s="210" t="s">
        <v>1086</v>
      </c>
      <c r="D202" s="203" t="s">
        <v>1046</v>
      </c>
      <c r="E202" s="204"/>
      <c r="F202" s="204">
        <v>500</v>
      </c>
      <c r="G202" s="205">
        <v>125492.78</v>
      </c>
      <c r="H202" s="192" t="s">
        <v>4955</v>
      </c>
    </row>
    <row r="203" spans="1:8" ht="20" hidden="1" customHeight="1">
      <c r="A203" s="185">
        <v>2</v>
      </c>
      <c r="B203" s="193" t="s">
        <v>1044</v>
      </c>
      <c r="C203" s="210" t="s">
        <v>5000</v>
      </c>
      <c r="D203" s="203" t="s">
        <v>4945</v>
      </c>
      <c r="E203" s="204"/>
      <c r="F203" s="204">
        <v>100000</v>
      </c>
      <c r="G203" s="205">
        <v>25492.78</v>
      </c>
      <c r="H203" s="192" t="s">
        <v>4946</v>
      </c>
    </row>
    <row r="204" spans="1:8" ht="20" hidden="1" customHeight="1">
      <c r="A204" s="185">
        <v>2</v>
      </c>
      <c r="B204" s="193" t="s">
        <v>1044</v>
      </c>
      <c r="C204" s="210" t="s">
        <v>1088</v>
      </c>
      <c r="D204" s="203" t="s">
        <v>1046</v>
      </c>
      <c r="E204" s="204"/>
      <c r="F204" s="204">
        <v>150</v>
      </c>
      <c r="G204" s="205">
        <v>25342.78</v>
      </c>
      <c r="H204" s="192" t="s">
        <v>1053</v>
      </c>
    </row>
    <row r="205" spans="1:8" ht="20" hidden="1" customHeight="1">
      <c r="A205" s="185">
        <v>2</v>
      </c>
      <c r="B205" s="193" t="s">
        <v>1044</v>
      </c>
      <c r="C205" s="210" t="s">
        <v>5001</v>
      </c>
      <c r="D205" s="203" t="s">
        <v>4945</v>
      </c>
      <c r="E205" s="204"/>
      <c r="F205" s="204">
        <v>18900</v>
      </c>
      <c r="G205" s="205">
        <v>6442.7800000000298</v>
      </c>
      <c r="H205" s="192" t="s">
        <v>4946</v>
      </c>
    </row>
    <row r="206" spans="1:8" ht="20" hidden="1" customHeight="1">
      <c r="A206" s="185">
        <v>2</v>
      </c>
      <c r="B206" s="193" t="s">
        <v>1044</v>
      </c>
      <c r="C206" s="210" t="s">
        <v>1090</v>
      </c>
      <c r="D206" s="203" t="s">
        <v>1046</v>
      </c>
      <c r="E206" s="204"/>
      <c r="F206" s="204">
        <v>100</v>
      </c>
      <c r="G206" s="205">
        <v>6342.7800000000298</v>
      </c>
      <c r="H206" s="192" t="s">
        <v>4955</v>
      </c>
    </row>
    <row r="207" spans="1:8" ht="20" hidden="1" customHeight="1">
      <c r="A207" s="185">
        <v>2</v>
      </c>
      <c r="B207" s="193" t="s">
        <v>1044</v>
      </c>
      <c r="C207" s="210" t="s">
        <v>5002</v>
      </c>
      <c r="D207" s="203" t="s">
        <v>4945</v>
      </c>
      <c r="E207" s="204"/>
      <c r="F207" s="204">
        <v>2000</v>
      </c>
      <c r="G207" s="205">
        <v>4342.7800000000298</v>
      </c>
      <c r="H207" s="192" t="s">
        <v>4946</v>
      </c>
    </row>
    <row r="208" spans="1:8" ht="20" hidden="1" customHeight="1">
      <c r="A208" s="185">
        <v>2</v>
      </c>
      <c r="B208" s="193" t="s">
        <v>1044</v>
      </c>
      <c r="C208" s="210" t="s">
        <v>3805</v>
      </c>
      <c r="D208" s="203" t="s">
        <v>3804</v>
      </c>
      <c r="E208" s="204"/>
      <c r="F208" s="204">
        <v>4.5</v>
      </c>
      <c r="G208" s="205">
        <v>4338.2800000000298</v>
      </c>
      <c r="H208" s="192" t="s">
        <v>3805</v>
      </c>
    </row>
    <row r="209" spans="1:8" ht="20" hidden="1" customHeight="1">
      <c r="A209" s="185">
        <v>2</v>
      </c>
      <c r="B209" s="193" t="s">
        <v>1044</v>
      </c>
      <c r="C209" s="210" t="s">
        <v>3805</v>
      </c>
      <c r="D209" s="203" t="s">
        <v>3804</v>
      </c>
      <c r="E209" s="204"/>
      <c r="F209" s="204">
        <v>9</v>
      </c>
      <c r="G209" s="205">
        <v>4329.2800000000298</v>
      </c>
      <c r="H209" s="192" t="s">
        <v>3805</v>
      </c>
    </row>
    <row r="210" spans="1:8" ht="20" hidden="1" customHeight="1">
      <c r="A210" s="185">
        <v>2</v>
      </c>
      <c r="B210" s="193" t="s">
        <v>1044</v>
      </c>
      <c r="C210" s="210" t="s">
        <v>3805</v>
      </c>
      <c r="D210" s="203" t="s">
        <v>3804</v>
      </c>
      <c r="E210" s="204"/>
      <c r="F210" s="204">
        <v>4.5</v>
      </c>
      <c r="G210" s="205">
        <v>4324.7800000000298</v>
      </c>
      <c r="H210" s="192" t="s">
        <v>3805</v>
      </c>
    </row>
    <row r="211" spans="1:8" ht="20" hidden="1" customHeight="1">
      <c r="A211" s="185">
        <v>2</v>
      </c>
      <c r="B211" s="193" t="s">
        <v>1044</v>
      </c>
      <c r="C211" s="210" t="s">
        <v>3805</v>
      </c>
      <c r="D211" s="203" t="s">
        <v>3804</v>
      </c>
      <c r="E211" s="204"/>
      <c r="F211" s="204">
        <v>9</v>
      </c>
      <c r="G211" s="205">
        <v>4315.7800000000298</v>
      </c>
      <c r="H211" s="192" t="s">
        <v>3805</v>
      </c>
    </row>
    <row r="212" spans="1:8" ht="20" hidden="1" customHeight="1">
      <c r="A212" s="185">
        <v>2</v>
      </c>
      <c r="B212" s="193" t="s">
        <v>1044</v>
      </c>
      <c r="C212" s="210" t="s">
        <v>3805</v>
      </c>
      <c r="D212" s="203" t="s">
        <v>3804</v>
      </c>
      <c r="E212" s="204"/>
      <c r="F212" s="204">
        <v>4.5</v>
      </c>
      <c r="G212" s="205">
        <v>4311.2800000000298</v>
      </c>
      <c r="H212" s="192" t="s">
        <v>3805</v>
      </c>
    </row>
    <row r="213" spans="1:8" ht="20" hidden="1" customHeight="1">
      <c r="A213" s="185">
        <v>2</v>
      </c>
      <c r="B213" s="193" t="s">
        <v>1044</v>
      </c>
      <c r="C213" s="210" t="s">
        <v>3805</v>
      </c>
      <c r="D213" s="203" t="s">
        <v>3804</v>
      </c>
      <c r="E213" s="204"/>
      <c r="F213" s="204">
        <v>4.5</v>
      </c>
      <c r="G213" s="205">
        <v>4306.7800000000298</v>
      </c>
      <c r="H213" s="192" t="s">
        <v>3805</v>
      </c>
    </row>
    <row r="214" spans="1:8" ht="20" hidden="1" customHeight="1">
      <c r="A214" s="185">
        <v>2</v>
      </c>
      <c r="B214" s="193" t="s">
        <v>1044</v>
      </c>
      <c r="C214" s="210" t="s">
        <v>3805</v>
      </c>
      <c r="D214" s="203" t="s">
        <v>3804</v>
      </c>
      <c r="E214" s="204"/>
      <c r="F214" s="204">
        <v>4.5</v>
      </c>
      <c r="G214" s="205">
        <v>4302.2800000000298</v>
      </c>
      <c r="H214" s="192" t="s">
        <v>3805</v>
      </c>
    </row>
    <row r="215" spans="1:8" ht="20" hidden="1" customHeight="1">
      <c r="A215" s="185">
        <v>2</v>
      </c>
      <c r="B215" s="193" t="s">
        <v>1044</v>
      </c>
      <c r="C215" s="210" t="s">
        <v>3831</v>
      </c>
      <c r="D215" s="203" t="s">
        <v>3804</v>
      </c>
      <c r="E215" s="204"/>
      <c r="F215" s="204">
        <v>16</v>
      </c>
      <c r="G215" s="205">
        <v>49264.639999999999</v>
      </c>
      <c r="H215" s="192" t="s">
        <v>3805</v>
      </c>
    </row>
    <row r="216" spans="1:8" ht="20" hidden="1" customHeight="1">
      <c r="A216" s="185">
        <v>2</v>
      </c>
      <c r="B216" s="193" t="s">
        <v>1044</v>
      </c>
      <c r="C216" s="210" t="s">
        <v>1092</v>
      </c>
      <c r="D216" s="203" t="s">
        <v>1046</v>
      </c>
      <c r="E216" s="204"/>
      <c r="F216" s="204">
        <v>150</v>
      </c>
      <c r="G216" s="205">
        <v>49114.64</v>
      </c>
      <c r="H216" s="192" t="s">
        <v>1053</v>
      </c>
    </row>
    <row r="217" spans="1:8" ht="20" hidden="1" customHeight="1">
      <c r="A217" s="185">
        <v>2</v>
      </c>
      <c r="B217" s="193" t="s">
        <v>1044</v>
      </c>
      <c r="C217" s="210" t="s">
        <v>5003</v>
      </c>
      <c r="D217" s="203" t="s">
        <v>4945</v>
      </c>
      <c r="E217" s="204"/>
      <c r="F217" s="204">
        <v>10000</v>
      </c>
      <c r="G217" s="205">
        <v>39114.639999999999</v>
      </c>
      <c r="H217" s="192" t="s">
        <v>4946</v>
      </c>
    </row>
    <row r="218" spans="1:8" ht="20" hidden="1" customHeight="1">
      <c r="A218" s="185">
        <v>2</v>
      </c>
      <c r="B218" s="193" t="s">
        <v>1044</v>
      </c>
      <c r="C218" s="210" t="s">
        <v>1094</v>
      </c>
      <c r="D218" s="203" t="s">
        <v>1046</v>
      </c>
      <c r="E218" s="204"/>
      <c r="F218" s="204">
        <v>220</v>
      </c>
      <c r="G218" s="205">
        <v>38894.639999999999</v>
      </c>
      <c r="H218" s="192" t="s">
        <v>4955</v>
      </c>
    </row>
    <row r="219" spans="1:8" ht="20" hidden="1" customHeight="1">
      <c r="A219" s="185">
        <v>2</v>
      </c>
      <c r="B219" s="193" t="s">
        <v>1044</v>
      </c>
      <c r="C219" s="210" t="s">
        <v>3805</v>
      </c>
      <c r="D219" s="203" t="s">
        <v>3804</v>
      </c>
      <c r="E219" s="204"/>
      <c r="F219" s="204">
        <v>4</v>
      </c>
      <c r="G219" s="205">
        <v>38890.639999999999</v>
      </c>
      <c r="H219" s="192" t="s">
        <v>3805</v>
      </c>
    </row>
    <row r="220" spans="1:8" ht="20" hidden="1" customHeight="1">
      <c r="A220" s="185">
        <v>2</v>
      </c>
      <c r="B220" s="193" t="s">
        <v>1044</v>
      </c>
      <c r="C220" s="210" t="s">
        <v>3805</v>
      </c>
      <c r="D220" s="203" t="s">
        <v>3804</v>
      </c>
      <c r="E220" s="204"/>
      <c r="F220" s="204">
        <v>4</v>
      </c>
      <c r="G220" s="205">
        <v>38886.639999999999</v>
      </c>
      <c r="H220" s="192" t="s">
        <v>3805</v>
      </c>
    </row>
    <row r="221" spans="1:8" ht="20" hidden="1" customHeight="1">
      <c r="A221" s="185">
        <v>2</v>
      </c>
      <c r="B221" s="193" t="s">
        <v>1044</v>
      </c>
      <c r="C221" s="210" t="s">
        <v>3805</v>
      </c>
      <c r="D221" s="203" t="s">
        <v>3804</v>
      </c>
      <c r="E221" s="204"/>
      <c r="F221" s="204">
        <v>4</v>
      </c>
      <c r="G221" s="205">
        <v>38882.639999999999</v>
      </c>
      <c r="H221" s="192" t="s">
        <v>3805</v>
      </c>
    </row>
    <row r="222" spans="1:8" ht="20" hidden="1" customHeight="1">
      <c r="A222" s="185">
        <v>2</v>
      </c>
      <c r="B222" s="193" t="s">
        <v>1044</v>
      </c>
      <c r="C222" s="210" t="s">
        <v>5004</v>
      </c>
      <c r="D222" s="203" t="s">
        <v>4945</v>
      </c>
      <c r="E222" s="204"/>
      <c r="F222" s="204">
        <v>20000</v>
      </c>
      <c r="G222" s="205">
        <v>191346.64</v>
      </c>
      <c r="H222" s="192" t="s">
        <v>4946</v>
      </c>
    </row>
    <row r="223" spans="1:8" ht="20" hidden="1" customHeight="1">
      <c r="A223" s="185">
        <v>2</v>
      </c>
      <c r="B223" s="193" t="s">
        <v>1044</v>
      </c>
      <c r="C223" s="210" t="s">
        <v>5005</v>
      </c>
      <c r="D223" s="203" t="s">
        <v>4945</v>
      </c>
      <c r="E223" s="204"/>
      <c r="F223" s="204">
        <v>10000</v>
      </c>
      <c r="G223" s="205">
        <v>181346.64</v>
      </c>
      <c r="H223" s="192" t="s">
        <v>4946</v>
      </c>
    </row>
    <row r="224" spans="1:8" ht="20" hidden="1" customHeight="1">
      <c r="A224" s="185">
        <v>2</v>
      </c>
      <c r="B224" s="193" t="s">
        <v>1044</v>
      </c>
      <c r="C224" s="210" t="s">
        <v>3805</v>
      </c>
      <c r="D224" s="203" t="s">
        <v>3804</v>
      </c>
      <c r="E224" s="204"/>
      <c r="F224" s="204">
        <v>8</v>
      </c>
      <c r="G224" s="205">
        <v>181338.64</v>
      </c>
      <c r="H224" s="192" t="s">
        <v>3805</v>
      </c>
    </row>
    <row r="225" spans="1:8" ht="20" hidden="1" customHeight="1">
      <c r="A225" s="185">
        <v>2</v>
      </c>
      <c r="B225" s="193" t="s">
        <v>1044</v>
      </c>
      <c r="C225" s="210" t="s">
        <v>3805</v>
      </c>
      <c r="D225" s="203" t="s">
        <v>3804</v>
      </c>
      <c r="E225" s="204"/>
      <c r="F225" s="204">
        <v>4</v>
      </c>
      <c r="G225" s="205">
        <v>181334.64</v>
      </c>
      <c r="H225" s="192" t="s">
        <v>3805</v>
      </c>
    </row>
    <row r="226" spans="1:8" ht="20" hidden="1" customHeight="1">
      <c r="A226" s="185">
        <v>2</v>
      </c>
      <c r="B226" s="193" t="s">
        <v>1044</v>
      </c>
      <c r="C226" s="210" t="s">
        <v>3832</v>
      </c>
      <c r="D226" s="203" t="s">
        <v>3804</v>
      </c>
      <c r="E226" s="204"/>
      <c r="F226" s="204">
        <v>50</v>
      </c>
      <c r="G226" s="205">
        <v>181284.64</v>
      </c>
      <c r="H226" s="192" t="s">
        <v>3805</v>
      </c>
    </row>
    <row r="227" spans="1:8" ht="20" hidden="1" customHeight="1">
      <c r="A227" s="185">
        <v>2</v>
      </c>
      <c r="B227" s="193" t="s">
        <v>1044</v>
      </c>
      <c r="C227" s="210" t="s">
        <v>5006</v>
      </c>
      <c r="D227" s="203" t="s">
        <v>4945</v>
      </c>
      <c r="E227" s="204"/>
      <c r="F227" s="204">
        <v>10000</v>
      </c>
      <c r="G227" s="205">
        <v>172121.61</v>
      </c>
      <c r="H227" s="192" t="s">
        <v>4946</v>
      </c>
    </row>
    <row r="228" spans="1:8" ht="20" hidden="1" customHeight="1">
      <c r="A228" s="185">
        <v>2</v>
      </c>
      <c r="B228" s="193" t="s">
        <v>1044</v>
      </c>
      <c r="C228" s="210" t="s">
        <v>3805</v>
      </c>
      <c r="D228" s="203" t="s">
        <v>3804</v>
      </c>
      <c r="E228" s="204"/>
      <c r="F228" s="204">
        <v>4</v>
      </c>
      <c r="G228" s="205">
        <v>122117.61</v>
      </c>
      <c r="H228" s="192" t="s">
        <v>3805</v>
      </c>
    </row>
    <row r="229" spans="1:8" ht="20" hidden="1" customHeight="1">
      <c r="A229" s="185">
        <v>2</v>
      </c>
      <c r="B229" s="193" t="s">
        <v>1044</v>
      </c>
      <c r="C229" s="210" t="s">
        <v>3805</v>
      </c>
      <c r="D229" s="203" t="s">
        <v>3804</v>
      </c>
      <c r="E229" s="204"/>
      <c r="F229" s="204">
        <v>8</v>
      </c>
      <c r="G229" s="205">
        <v>122109.61</v>
      </c>
      <c r="H229" s="192" t="s">
        <v>3805</v>
      </c>
    </row>
    <row r="230" spans="1:8" ht="20" hidden="1" customHeight="1">
      <c r="A230" s="185">
        <v>2</v>
      </c>
      <c r="B230" s="193" t="s">
        <v>1044</v>
      </c>
      <c r="C230" s="210" t="s">
        <v>3805</v>
      </c>
      <c r="D230" s="203" t="s">
        <v>3804</v>
      </c>
      <c r="E230" s="204"/>
      <c r="F230" s="204">
        <v>8</v>
      </c>
      <c r="G230" s="205">
        <v>4151.6100000000197</v>
      </c>
      <c r="H230" s="192" t="s">
        <v>3805</v>
      </c>
    </row>
    <row r="231" spans="1:8" ht="20" hidden="1" customHeight="1">
      <c r="A231" s="185">
        <v>2</v>
      </c>
      <c r="B231" s="193" t="s">
        <v>1044</v>
      </c>
      <c r="C231" s="210" t="s">
        <v>3805</v>
      </c>
      <c r="D231" s="203" t="s">
        <v>3804</v>
      </c>
      <c r="E231" s="204"/>
      <c r="F231" s="204">
        <v>8</v>
      </c>
      <c r="G231" s="205">
        <v>4143.6100000000197</v>
      </c>
      <c r="H231" s="192" t="s">
        <v>3805</v>
      </c>
    </row>
    <row r="232" spans="1:8" ht="20" hidden="1" customHeight="1">
      <c r="A232" s="185">
        <v>2</v>
      </c>
      <c r="B232" s="193" t="s">
        <v>1044</v>
      </c>
      <c r="C232" s="210" t="s">
        <v>3805</v>
      </c>
      <c r="D232" s="203" t="s">
        <v>3804</v>
      </c>
      <c r="E232" s="204"/>
      <c r="F232" s="204">
        <v>12</v>
      </c>
      <c r="G232" s="205">
        <v>1097131.6100000001</v>
      </c>
      <c r="H232" s="192" t="s">
        <v>3805</v>
      </c>
    </row>
    <row r="233" spans="1:8" ht="20" hidden="1" customHeight="1">
      <c r="A233" s="185">
        <v>2</v>
      </c>
      <c r="B233" s="193" t="s">
        <v>1044</v>
      </c>
      <c r="C233" s="210" t="s">
        <v>3805</v>
      </c>
      <c r="D233" s="203" t="s">
        <v>3804</v>
      </c>
      <c r="E233" s="204"/>
      <c r="F233" s="204">
        <v>12</v>
      </c>
      <c r="G233" s="205">
        <v>1097119.6100000001</v>
      </c>
      <c r="H233" s="192" t="s">
        <v>3805</v>
      </c>
    </row>
    <row r="234" spans="1:8" ht="20" hidden="1" customHeight="1">
      <c r="A234" s="185">
        <v>2</v>
      </c>
      <c r="B234" s="193" t="s">
        <v>1044</v>
      </c>
      <c r="C234" s="210" t="s">
        <v>3805</v>
      </c>
      <c r="D234" s="203" t="s">
        <v>3804</v>
      </c>
      <c r="E234" s="204"/>
      <c r="F234" s="204">
        <v>16</v>
      </c>
      <c r="G234" s="205">
        <v>97103.610000000102</v>
      </c>
      <c r="H234" s="192" t="s">
        <v>3805</v>
      </c>
    </row>
    <row r="235" spans="1:8" ht="20" hidden="1" customHeight="1">
      <c r="A235" s="185">
        <v>2</v>
      </c>
      <c r="B235" s="193" t="s">
        <v>1044</v>
      </c>
      <c r="C235" s="210" t="s">
        <v>3833</v>
      </c>
      <c r="D235" s="203" t="s">
        <v>3804</v>
      </c>
      <c r="E235" s="204"/>
      <c r="F235" s="204">
        <v>1307.2</v>
      </c>
      <c r="G235" s="205">
        <v>205798.41</v>
      </c>
      <c r="H235" s="192" t="s">
        <v>3810</v>
      </c>
    </row>
    <row r="236" spans="1:8" ht="20" hidden="1" customHeight="1">
      <c r="A236" s="185">
        <v>2</v>
      </c>
      <c r="B236" s="212" t="s">
        <v>1063</v>
      </c>
      <c r="C236" s="210" t="s">
        <v>1096</v>
      </c>
      <c r="D236" s="203" t="s">
        <v>1046</v>
      </c>
      <c r="E236" s="204"/>
      <c r="F236" s="204">
        <v>19171.98</v>
      </c>
      <c r="G236" s="205"/>
      <c r="H236" s="192" t="s">
        <v>1097</v>
      </c>
    </row>
    <row r="237" spans="1:8" ht="20" hidden="1" customHeight="1">
      <c r="A237" s="185">
        <v>2</v>
      </c>
      <c r="B237" s="193" t="s">
        <v>1044</v>
      </c>
      <c r="C237" s="210" t="s">
        <v>3834</v>
      </c>
      <c r="D237" s="203" t="s">
        <v>3804</v>
      </c>
      <c r="E237" s="204"/>
      <c r="F237" s="204">
        <f>61768.3-F309</f>
        <v>29489.760000000002</v>
      </c>
      <c r="G237" s="205">
        <v>144030.10999999999</v>
      </c>
      <c r="H237" s="192" t="s">
        <v>1097</v>
      </c>
    </row>
    <row r="238" spans="1:8" ht="20" hidden="1" customHeight="1">
      <c r="A238" s="185">
        <v>2</v>
      </c>
      <c r="B238" s="193" t="s">
        <v>1044</v>
      </c>
      <c r="C238" s="210" t="s">
        <v>5007</v>
      </c>
      <c r="D238" s="203" t="s">
        <v>4945</v>
      </c>
      <c r="E238" s="204"/>
      <c r="F238" s="204">
        <v>50000</v>
      </c>
      <c r="G238" s="205">
        <v>94030.110000000102</v>
      </c>
      <c r="H238" s="192" t="s">
        <v>4946</v>
      </c>
    </row>
    <row r="239" spans="1:8" ht="20" hidden="1" customHeight="1">
      <c r="A239" s="185">
        <v>2</v>
      </c>
      <c r="B239" s="193" t="s">
        <v>1044</v>
      </c>
      <c r="C239" s="210" t="s">
        <v>1099</v>
      </c>
      <c r="D239" s="203" t="s">
        <v>1046</v>
      </c>
      <c r="E239" s="204"/>
      <c r="F239" s="204">
        <v>500</v>
      </c>
      <c r="G239" s="205">
        <v>93530.110000000102</v>
      </c>
      <c r="H239" s="192" t="s">
        <v>1053</v>
      </c>
    </row>
    <row r="240" spans="1:8" ht="20" hidden="1" customHeight="1">
      <c r="A240" s="185">
        <v>2</v>
      </c>
      <c r="B240" s="193" t="s">
        <v>1044</v>
      </c>
      <c r="C240" s="210" t="s">
        <v>3805</v>
      </c>
      <c r="D240" s="203" t="s">
        <v>3804</v>
      </c>
      <c r="E240" s="204"/>
      <c r="F240" s="204">
        <v>4</v>
      </c>
      <c r="G240" s="205">
        <v>93526.110000000102</v>
      </c>
      <c r="H240" s="192" t="s">
        <v>3805</v>
      </c>
    </row>
    <row r="241" spans="1:8" ht="20" hidden="1" customHeight="1">
      <c r="A241" s="185">
        <v>2</v>
      </c>
      <c r="B241" s="193" t="s">
        <v>1044</v>
      </c>
      <c r="C241" s="210" t="s">
        <v>3805</v>
      </c>
      <c r="D241" s="203" t="s">
        <v>3804</v>
      </c>
      <c r="E241" s="204"/>
      <c r="F241" s="204">
        <v>8</v>
      </c>
      <c r="G241" s="205">
        <v>93518.110000000102</v>
      </c>
      <c r="H241" s="192" t="s">
        <v>3805</v>
      </c>
    </row>
    <row r="242" spans="1:8" ht="20" hidden="1" customHeight="1">
      <c r="A242" s="185">
        <v>2</v>
      </c>
      <c r="B242" s="193" t="s">
        <v>1044</v>
      </c>
      <c r="C242" s="210" t="s">
        <v>3805</v>
      </c>
      <c r="D242" s="203" t="s">
        <v>3804</v>
      </c>
      <c r="E242" s="204"/>
      <c r="F242" s="204">
        <v>4</v>
      </c>
      <c r="G242" s="205">
        <v>93514.110000000102</v>
      </c>
      <c r="H242" s="192" t="s">
        <v>3805</v>
      </c>
    </row>
    <row r="243" spans="1:8" ht="20" hidden="1" customHeight="1">
      <c r="A243" s="185">
        <v>2</v>
      </c>
      <c r="B243" s="193" t="s">
        <v>1044</v>
      </c>
      <c r="C243" s="210" t="s">
        <v>5008</v>
      </c>
      <c r="D243" s="203" t="s">
        <v>4945</v>
      </c>
      <c r="E243" s="204"/>
      <c r="F243" s="204">
        <v>1000</v>
      </c>
      <c r="G243" s="205">
        <v>133914.10999999999</v>
      </c>
      <c r="H243" s="192" t="s">
        <v>4946</v>
      </c>
    </row>
    <row r="244" spans="1:8" ht="20" hidden="1" customHeight="1">
      <c r="A244" s="185">
        <v>2</v>
      </c>
      <c r="B244" s="193" t="s">
        <v>1044</v>
      </c>
      <c r="C244" s="210" t="s">
        <v>3805</v>
      </c>
      <c r="D244" s="203" t="s">
        <v>3804</v>
      </c>
      <c r="E244" s="204"/>
      <c r="F244" s="204">
        <v>4</v>
      </c>
      <c r="G244" s="205">
        <v>33910.110000000102</v>
      </c>
      <c r="H244" s="192" t="s">
        <v>3805</v>
      </c>
    </row>
    <row r="245" spans="1:8" ht="20" hidden="1" customHeight="1">
      <c r="A245" s="185">
        <v>2</v>
      </c>
      <c r="B245" s="193" t="s">
        <v>1044</v>
      </c>
      <c r="C245" s="210" t="s">
        <v>3805</v>
      </c>
      <c r="D245" s="203" t="s">
        <v>3804</v>
      </c>
      <c r="E245" s="204"/>
      <c r="F245" s="204">
        <v>8</v>
      </c>
      <c r="G245" s="205">
        <v>33902.110000000102</v>
      </c>
      <c r="H245" s="192" t="s">
        <v>3805</v>
      </c>
    </row>
    <row r="246" spans="1:8" ht="20" hidden="1" customHeight="1">
      <c r="A246" s="185">
        <v>2</v>
      </c>
      <c r="B246" s="193" t="s">
        <v>1044</v>
      </c>
      <c r="C246" s="210" t="s">
        <v>3805</v>
      </c>
      <c r="D246" s="203" t="s">
        <v>3804</v>
      </c>
      <c r="E246" s="204"/>
      <c r="F246" s="204">
        <v>0.8</v>
      </c>
      <c r="G246" s="205">
        <v>901.31000000010204</v>
      </c>
      <c r="H246" s="192" t="s">
        <v>3805</v>
      </c>
    </row>
    <row r="247" spans="1:8" ht="20" hidden="1" customHeight="1">
      <c r="A247" s="185">
        <v>2</v>
      </c>
      <c r="B247" s="193" t="s">
        <v>1065</v>
      </c>
      <c r="C247" s="210" t="s">
        <v>3805</v>
      </c>
      <c r="D247" s="203" t="s">
        <v>3804</v>
      </c>
      <c r="E247" s="218"/>
      <c r="F247" s="218">
        <v>4</v>
      </c>
      <c r="G247" s="205">
        <v>2750.7700000001</v>
      </c>
      <c r="H247" s="192" t="s">
        <v>3805</v>
      </c>
    </row>
    <row r="248" spans="1:8" ht="20" hidden="1" customHeight="1">
      <c r="A248" s="185">
        <v>2</v>
      </c>
      <c r="B248" s="193" t="s">
        <v>1065</v>
      </c>
      <c r="C248" s="210" t="s">
        <v>1100</v>
      </c>
      <c r="D248" s="203" t="s">
        <v>1046</v>
      </c>
      <c r="E248" s="218"/>
      <c r="F248" s="218">
        <v>200</v>
      </c>
      <c r="G248" s="205">
        <v>13550.7700000001</v>
      </c>
      <c r="H248" s="192" t="s">
        <v>4955</v>
      </c>
    </row>
    <row r="249" spans="1:8" ht="20" hidden="1" customHeight="1">
      <c r="A249" s="185">
        <v>2</v>
      </c>
      <c r="B249" s="193" t="s">
        <v>1065</v>
      </c>
      <c r="C249" s="219" t="s">
        <v>1101</v>
      </c>
      <c r="D249" s="203" t="s">
        <v>1046</v>
      </c>
      <c r="E249" s="218"/>
      <c r="F249" s="218">
        <v>30</v>
      </c>
      <c r="G249" s="205">
        <v>13520.7700000001</v>
      </c>
      <c r="H249" s="192" t="s">
        <v>1053</v>
      </c>
    </row>
    <row r="250" spans="1:8" ht="20" hidden="1" customHeight="1">
      <c r="A250" s="185">
        <v>2</v>
      </c>
      <c r="B250" s="193" t="s">
        <v>1065</v>
      </c>
      <c r="C250" s="219" t="s">
        <v>5009</v>
      </c>
      <c r="D250" s="203" t="s">
        <v>4945</v>
      </c>
      <c r="E250" s="218"/>
      <c r="F250" s="218">
        <v>1000</v>
      </c>
      <c r="G250" s="205">
        <v>12520.7700000001</v>
      </c>
      <c r="H250" s="192" t="s">
        <v>4946</v>
      </c>
    </row>
    <row r="251" spans="1:8" ht="20" hidden="1" customHeight="1">
      <c r="A251" s="185">
        <v>2</v>
      </c>
      <c r="B251" s="193" t="s">
        <v>1065</v>
      </c>
      <c r="C251" s="219" t="s">
        <v>1103</v>
      </c>
      <c r="D251" s="203" t="s">
        <v>1046</v>
      </c>
      <c r="E251" s="218"/>
      <c r="F251" s="218">
        <v>100</v>
      </c>
      <c r="G251" s="205">
        <v>12420.7700000001</v>
      </c>
      <c r="H251" s="192" t="s">
        <v>4955</v>
      </c>
    </row>
    <row r="252" spans="1:8" ht="20" hidden="1" customHeight="1">
      <c r="A252" s="185">
        <v>2</v>
      </c>
      <c r="B252" s="193" t="s">
        <v>1065</v>
      </c>
      <c r="C252" s="210" t="s">
        <v>3805</v>
      </c>
      <c r="D252" s="203" t="s">
        <v>3804</v>
      </c>
      <c r="E252" s="218"/>
      <c r="F252" s="218">
        <v>4.5</v>
      </c>
      <c r="G252" s="205">
        <v>12416.2700000001</v>
      </c>
      <c r="H252" s="192" t="s">
        <v>3805</v>
      </c>
    </row>
    <row r="253" spans="1:8" ht="20" hidden="1" customHeight="1">
      <c r="A253" s="185">
        <v>2</v>
      </c>
      <c r="B253" s="193" t="s">
        <v>1065</v>
      </c>
      <c r="C253" s="210" t="s">
        <v>3805</v>
      </c>
      <c r="D253" s="203" t="s">
        <v>3804</v>
      </c>
      <c r="E253" s="218"/>
      <c r="F253" s="218">
        <v>4.5</v>
      </c>
      <c r="G253" s="205">
        <v>12411.7700000001</v>
      </c>
      <c r="H253" s="192" t="s">
        <v>3805</v>
      </c>
    </row>
    <row r="254" spans="1:8" ht="20" hidden="1" customHeight="1">
      <c r="A254" s="185">
        <v>2</v>
      </c>
      <c r="B254" s="193" t="s">
        <v>1065</v>
      </c>
      <c r="C254" s="210" t="s">
        <v>3805</v>
      </c>
      <c r="D254" s="203" t="s">
        <v>3804</v>
      </c>
      <c r="E254" s="218"/>
      <c r="F254" s="218">
        <v>4.5</v>
      </c>
      <c r="G254" s="205">
        <v>12407.2700000001</v>
      </c>
      <c r="H254" s="192" t="s">
        <v>3805</v>
      </c>
    </row>
    <row r="255" spans="1:8" ht="20" hidden="1" customHeight="1">
      <c r="A255" s="185">
        <v>2</v>
      </c>
      <c r="B255" s="193" t="s">
        <v>1065</v>
      </c>
      <c r="C255" s="210" t="s">
        <v>3805</v>
      </c>
      <c r="D255" s="203" t="s">
        <v>3804</v>
      </c>
      <c r="E255" s="218"/>
      <c r="F255" s="218">
        <v>4.5</v>
      </c>
      <c r="G255" s="205">
        <v>12402.7700000001</v>
      </c>
      <c r="H255" s="192" t="s">
        <v>3805</v>
      </c>
    </row>
    <row r="256" spans="1:8" ht="20" hidden="1" customHeight="1">
      <c r="A256" s="185">
        <v>2</v>
      </c>
      <c r="B256" s="193" t="s">
        <v>1065</v>
      </c>
      <c r="C256" s="219" t="s">
        <v>3835</v>
      </c>
      <c r="D256" s="203" t="s">
        <v>3804</v>
      </c>
      <c r="E256" s="218"/>
      <c r="F256" s="218">
        <v>15</v>
      </c>
      <c r="G256" s="205">
        <v>12387.7700000001</v>
      </c>
      <c r="H256" s="192" t="s">
        <v>1053</v>
      </c>
    </row>
    <row r="257" spans="1:8" ht="20" hidden="1" customHeight="1">
      <c r="A257" s="185">
        <v>2</v>
      </c>
      <c r="B257" s="193" t="s">
        <v>1065</v>
      </c>
      <c r="C257" s="219" t="s">
        <v>5010</v>
      </c>
      <c r="D257" s="203" t="s">
        <v>4945</v>
      </c>
      <c r="E257" s="218"/>
      <c r="F257" s="218">
        <v>16500</v>
      </c>
      <c r="G257" s="205">
        <v>145887.76999999999</v>
      </c>
      <c r="H257" s="192" t="s">
        <v>4946</v>
      </c>
    </row>
    <row r="258" spans="1:8" ht="20" hidden="1" customHeight="1">
      <c r="A258" s="185">
        <v>2</v>
      </c>
      <c r="B258" s="193" t="s">
        <v>1065</v>
      </c>
      <c r="C258" s="219" t="s">
        <v>5011</v>
      </c>
      <c r="D258" s="203" t="s">
        <v>4945</v>
      </c>
      <c r="E258" s="218"/>
      <c r="F258" s="218">
        <v>16500</v>
      </c>
      <c r="G258" s="205">
        <v>129387.77</v>
      </c>
      <c r="H258" s="192" t="s">
        <v>4946</v>
      </c>
    </row>
    <row r="259" spans="1:8" ht="20" hidden="1" customHeight="1">
      <c r="A259" s="185">
        <v>2</v>
      </c>
      <c r="B259" s="193" t="s">
        <v>1065</v>
      </c>
      <c r="C259" s="219" t="s">
        <v>5012</v>
      </c>
      <c r="D259" s="203" t="s">
        <v>4945</v>
      </c>
      <c r="E259" s="218"/>
      <c r="F259" s="218">
        <v>16500</v>
      </c>
      <c r="G259" s="205">
        <v>112887.77</v>
      </c>
      <c r="H259" s="192" t="s">
        <v>4946</v>
      </c>
    </row>
    <row r="260" spans="1:8" ht="20" hidden="1" customHeight="1">
      <c r="A260" s="185">
        <v>2</v>
      </c>
      <c r="B260" s="193" t="s">
        <v>1065</v>
      </c>
      <c r="C260" s="219" t="s">
        <v>5013</v>
      </c>
      <c r="D260" s="203" t="s">
        <v>4945</v>
      </c>
      <c r="E260" s="218"/>
      <c r="F260" s="218">
        <v>8500</v>
      </c>
      <c r="G260" s="205">
        <v>104387.77</v>
      </c>
      <c r="H260" s="192" t="s">
        <v>4946</v>
      </c>
    </row>
    <row r="261" spans="1:8" ht="20" hidden="1" customHeight="1">
      <c r="A261" s="185">
        <v>2</v>
      </c>
      <c r="B261" s="193" t="s">
        <v>1065</v>
      </c>
      <c r="C261" s="219" t="s">
        <v>5014</v>
      </c>
      <c r="D261" s="203" t="s">
        <v>4945</v>
      </c>
      <c r="E261" s="218"/>
      <c r="F261" s="218">
        <v>8500</v>
      </c>
      <c r="G261" s="205">
        <v>95887.770000000106</v>
      </c>
      <c r="H261" s="192" t="s">
        <v>4946</v>
      </c>
    </row>
    <row r="262" spans="1:8" ht="20" hidden="1" customHeight="1">
      <c r="A262" s="185">
        <v>2</v>
      </c>
      <c r="B262" s="193" t="s">
        <v>1065</v>
      </c>
      <c r="C262" s="219" t="s">
        <v>5015</v>
      </c>
      <c r="D262" s="203" t="s">
        <v>4945</v>
      </c>
      <c r="E262" s="218"/>
      <c r="F262" s="218">
        <v>8500</v>
      </c>
      <c r="G262" s="205">
        <v>87387.770000000106</v>
      </c>
      <c r="H262" s="192" t="s">
        <v>4946</v>
      </c>
    </row>
    <row r="263" spans="1:8" ht="20" hidden="1" customHeight="1">
      <c r="A263" s="185">
        <v>2</v>
      </c>
      <c r="B263" s="193" t="s">
        <v>1065</v>
      </c>
      <c r="C263" s="219" t="s">
        <v>5016</v>
      </c>
      <c r="D263" s="203" t="s">
        <v>4945</v>
      </c>
      <c r="E263" s="218"/>
      <c r="F263" s="218">
        <v>7500</v>
      </c>
      <c r="G263" s="205">
        <v>79887.770000000106</v>
      </c>
      <c r="H263" s="192" t="s">
        <v>4946</v>
      </c>
    </row>
    <row r="264" spans="1:8" ht="20" hidden="1" customHeight="1">
      <c r="A264" s="185">
        <v>2</v>
      </c>
      <c r="B264" s="193" t="s">
        <v>1065</v>
      </c>
      <c r="C264" s="219" t="s">
        <v>5017</v>
      </c>
      <c r="D264" s="203" t="s">
        <v>4945</v>
      </c>
      <c r="E264" s="218"/>
      <c r="F264" s="218">
        <v>7500</v>
      </c>
      <c r="G264" s="205">
        <v>72387.770000000106</v>
      </c>
      <c r="H264" s="192" t="s">
        <v>4946</v>
      </c>
    </row>
    <row r="265" spans="1:8" ht="20" hidden="1" customHeight="1">
      <c r="A265" s="185">
        <v>2</v>
      </c>
      <c r="B265" s="193" t="s">
        <v>1065</v>
      </c>
      <c r="C265" s="219" t="s">
        <v>5018</v>
      </c>
      <c r="D265" s="203" t="s">
        <v>4945</v>
      </c>
      <c r="E265" s="218"/>
      <c r="F265" s="218">
        <v>7500</v>
      </c>
      <c r="G265" s="205">
        <v>64887.770000000099</v>
      </c>
      <c r="H265" s="192" t="s">
        <v>4946</v>
      </c>
    </row>
    <row r="266" spans="1:8" ht="20" hidden="1" customHeight="1">
      <c r="A266" s="185">
        <v>2</v>
      </c>
      <c r="B266" s="193" t="s">
        <v>1065</v>
      </c>
      <c r="C266" s="219" t="s">
        <v>5019</v>
      </c>
      <c r="D266" s="203" t="s">
        <v>4945</v>
      </c>
      <c r="E266" s="218"/>
      <c r="F266" s="218">
        <v>9000</v>
      </c>
      <c r="G266" s="205">
        <v>55887.770000000099</v>
      </c>
      <c r="H266" s="192" t="s">
        <v>4946</v>
      </c>
    </row>
    <row r="267" spans="1:8" ht="20" hidden="1" customHeight="1">
      <c r="A267" s="185">
        <v>2</v>
      </c>
      <c r="B267" s="193" t="s">
        <v>1065</v>
      </c>
      <c r="C267" s="219" t="s">
        <v>5020</v>
      </c>
      <c r="D267" s="203" t="s">
        <v>4945</v>
      </c>
      <c r="E267" s="218"/>
      <c r="F267" s="218">
        <v>9000</v>
      </c>
      <c r="G267" s="205">
        <v>46887.770000000099</v>
      </c>
      <c r="H267" s="192" t="s">
        <v>4946</v>
      </c>
    </row>
    <row r="268" spans="1:8" ht="20" hidden="1" customHeight="1">
      <c r="A268" s="185">
        <v>2</v>
      </c>
      <c r="B268" s="193" t="s">
        <v>1065</v>
      </c>
      <c r="C268" s="219" t="s">
        <v>5021</v>
      </c>
      <c r="D268" s="203" t="s">
        <v>4945</v>
      </c>
      <c r="E268" s="218"/>
      <c r="F268" s="218">
        <v>9000</v>
      </c>
      <c r="G268" s="205">
        <v>37887.770000000099</v>
      </c>
      <c r="H268" s="192" t="s">
        <v>4946</v>
      </c>
    </row>
    <row r="269" spans="1:8" ht="20" hidden="1" customHeight="1">
      <c r="A269" s="185">
        <v>2</v>
      </c>
      <c r="B269" s="193" t="s">
        <v>1065</v>
      </c>
      <c r="C269" s="210" t="s">
        <v>3805</v>
      </c>
      <c r="D269" s="203" t="s">
        <v>3804</v>
      </c>
      <c r="E269" s="218"/>
      <c r="F269" s="218">
        <v>9</v>
      </c>
      <c r="G269" s="205">
        <v>37878.770000000099</v>
      </c>
      <c r="H269" s="192" t="s">
        <v>3805</v>
      </c>
    </row>
    <row r="270" spans="1:8" ht="20" hidden="1" customHeight="1">
      <c r="A270" s="185">
        <v>2</v>
      </c>
      <c r="B270" s="193" t="s">
        <v>1065</v>
      </c>
      <c r="C270" s="210" t="s">
        <v>3805</v>
      </c>
      <c r="D270" s="203" t="s">
        <v>3804</v>
      </c>
      <c r="E270" s="218"/>
      <c r="F270" s="218">
        <v>9</v>
      </c>
      <c r="G270" s="205">
        <v>37869.770000000099</v>
      </c>
      <c r="H270" s="192" t="s">
        <v>3805</v>
      </c>
    </row>
    <row r="271" spans="1:8" ht="20" hidden="1" customHeight="1">
      <c r="A271" s="185">
        <v>2</v>
      </c>
      <c r="B271" s="193" t="s">
        <v>1065</v>
      </c>
      <c r="C271" s="210" t="s">
        <v>3805</v>
      </c>
      <c r="D271" s="203" t="s">
        <v>3804</v>
      </c>
      <c r="E271" s="218"/>
      <c r="F271" s="218">
        <v>9</v>
      </c>
      <c r="G271" s="205">
        <v>37860.770000000099</v>
      </c>
      <c r="H271" s="192" t="s">
        <v>3805</v>
      </c>
    </row>
    <row r="272" spans="1:8" ht="20" hidden="1" customHeight="1">
      <c r="A272" s="185">
        <v>2</v>
      </c>
      <c r="B272" s="193" t="s">
        <v>1065</v>
      </c>
      <c r="C272" s="210" t="s">
        <v>3805</v>
      </c>
      <c r="D272" s="203" t="s">
        <v>3804</v>
      </c>
      <c r="E272" s="218"/>
      <c r="F272" s="218">
        <v>4.5</v>
      </c>
      <c r="G272" s="205">
        <v>37856.270000000099</v>
      </c>
      <c r="H272" s="192" t="s">
        <v>3805</v>
      </c>
    </row>
    <row r="273" spans="1:8" ht="20" hidden="1" customHeight="1">
      <c r="A273" s="185">
        <v>2</v>
      </c>
      <c r="B273" s="193" t="s">
        <v>1065</v>
      </c>
      <c r="C273" s="210" t="s">
        <v>3805</v>
      </c>
      <c r="D273" s="203" t="s">
        <v>3804</v>
      </c>
      <c r="E273" s="218"/>
      <c r="F273" s="218">
        <v>4.5</v>
      </c>
      <c r="G273" s="205">
        <v>37851.770000000099</v>
      </c>
      <c r="H273" s="192" t="s">
        <v>3805</v>
      </c>
    </row>
    <row r="274" spans="1:8" ht="20" hidden="1" customHeight="1">
      <c r="A274" s="185">
        <v>2</v>
      </c>
      <c r="B274" s="193" t="s">
        <v>1065</v>
      </c>
      <c r="C274" s="210" t="s">
        <v>3805</v>
      </c>
      <c r="D274" s="203" t="s">
        <v>3804</v>
      </c>
      <c r="E274" s="218"/>
      <c r="F274" s="218">
        <v>4.5</v>
      </c>
      <c r="G274" s="205">
        <v>37847.270000000099</v>
      </c>
      <c r="H274" s="192" t="s">
        <v>3805</v>
      </c>
    </row>
    <row r="275" spans="1:8" ht="20" hidden="1" customHeight="1">
      <c r="A275" s="185">
        <v>2</v>
      </c>
      <c r="B275" s="193" t="s">
        <v>1065</v>
      </c>
      <c r="C275" s="210" t="s">
        <v>3805</v>
      </c>
      <c r="D275" s="203" t="s">
        <v>3804</v>
      </c>
      <c r="E275" s="218"/>
      <c r="F275" s="218">
        <v>4</v>
      </c>
      <c r="G275" s="205">
        <v>37843.270000000099</v>
      </c>
      <c r="H275" s="192" t="s">
        <v>3805</v>
      </c>
    </row>
    <row r="276" spans="1:8" ht="20" hidden="1" customHeight="1">
      <c r="A276" s="185">
        <v>2</v>
      </c>
      <c r="B276" s="193" t="s">
        <v>1065</v>
      </c>
      <c r="C276" s="210" t="s">
        <v>3805</v>
      </c>
      <c r="D276" s="203" t="s">
        <v>3804</v>
      </c>
      <c r="E276" s="218"/>
      <c r="F276" s="218">
        <v>4</v>
      </c>
      <c r="G276" s="205">
        <v>37839.270000000099</v>
      </c>
      <c r="H276" s="192" t="s">
        <v>3805</v>
      </c>
    </row>
    <row r="277" spans="1:8" ht="20" hidden="1" customHeight="1">
      <c r="A277" s="185">
        <v>2</v>
      </c>
      <c r="B277" s="193" t="s">
        <v>1065</v>
      </c>
      <c r="C277" s="210" t="s">
        <v>3805</v>
      </c>
      <c r="D277" s="203" t="s">
        <v>3804</v>
      </c>
      <c r="E277" s="218"/>
      <c r="F277" s="218">
        <v>4</v>
      </c>
      <c r="G277" s="205">
        <v>37835.270000000099</v>
      </c>
      <c r="H277" s="192" t="s">
        <v>3805</v>
      </c>
    </row>
    <row r="278" spans="1:8" ht="20" hidden="1" customHeight="1">
      <c r="A278" s="185">
        <v>2</v>
      </c>
      <c r="B278" s="193" t="s">
        <v>1065</v>
      </c>
      <c r="C278" s="210" t="s">
        <v>3805</v>
      </c>
      <c r="D278" s="203" t="s">
        <v>3804</v>
      </c>
      <c r="E278" s="218"/>
      <c r="F278" s="218">
        <v>4</v>
      </c>
      <c r="G278" s="205">
        <v>37831.270000000099</v>
      </c>
      <c r="H278" s="192" t="s">
        <v>3805</v>
      </c>
    </row>
    <row r="279" spans="1:8" ht="20" hidden="1" customHeight="1">
      <c r="A279" s="185">
        <v>2</v>
      </c>
      <c r="B279" s="193" t="s">
        <v>1065</v>
      </c>
      <c r="C279" s="210" t="s">
        <v>3805</v>
      </c>
      <c r="D279" s="203" t="s">
        <v>3804</v>
      </c>
      <c r="E279" s="218"/>
      <c r="F279" s="218">
        <v>4</v>
      </c>
      <c r="G279" s="205">
        <v>37827.270000000099</v>
      </c>
      <c r="H279" s="192" t="s">
        <v>3805</v>
      </c>
    </row>
    <row r="280" spans="1:8" ht="20" hidden="1" customHeight="1">
      <c r="A280" s="185">
        <v>2</v>
      </c>
      <c r="B280" s="193" t="s">
        <v>1065</v>
      </c>
      <c r="C280" s="210" t="s">
        <v>3805</v>
      </c>
      <c r="D280" s="203" t="s">
        <v>3804</v>
      </c>
      <c r="E280" s="218"/>
      <c r="F280" s="218">
        <v>4</v>
      </c>
      <c r="G280" s="205">
        <v>37823.270000000099</v>
      </c>
      <c r="H280" s="192" t="s">
        <v>3805</v>
      </c>
    </row>
    <row r="281" spans="1:8" ht="20" hidden="1" customHeight="1">
      <c r="A281" s="185">
        <v>2</v>
      </c>
      <c r="B281" s="193" t="s">
        <v>1065</v>
      </c>
      <c r="C281" s="219" t="s">
        <v>1105</v>
      </c>
      <c r="D281" s="203" t="s">
        <v>1046</v>
      </c>
      <c r="E281" s="218"/>
      <c r="F281" s="218">
        <v>200</v>
      </c>
      <c r="G281" s="205">
        <v>37623.270000000099</v>
      </c>
      <c r="H281" s="192" t="s">
        <v>4955</v>
      </c>
    </row>
    <row r="282" spans="1:8" ht="20" hidden="1" customHeight="1">
      <c r="A282" s="185">
        <v>2</v>
      </c>
      <c r="B282" s="193" t="s">
        <v>1065</v>
      </c>
      <c r="C282" s="202" t="s">
        <v>1107</v>
      </c>
      <c r="D282" s="203" t="s">
        <v>1046</v>
      </c>
      <c r="E282" s="218"/>
      <c r="F282" s="218">
        <v>7296.19</v>
      </c>
      <c r="G282" s="205">
        <v>32327.0800000001</v>
      </c>
      <c r="H282" s="192" t="s">
        <v>1106</v>
      </c>
    </row>
    <row r="283" spans="1:8" ht="20" hidden="1" customHeight="1">
      <c r="A283" s="185">
        <v>2</v>
      </c>
      <c r="B283" s="212" t="s">
        <v>1063</v>
      </c>
      <c r="C283" s="210" t="s">
        <v>1109</v>
      </c>
      <c r="D283" s="203" t="s">
        <v>1046</v>
      </c>
      <c r="E283" s="218"/>
      <c r="F283" s="218">
        <v>1207.1500000000001</v>
      </c>
      <c r="G283" s="205"/>
      <c r="H283" s="192" t="s">
        <v>5022</v>
      </c>
    </row>
    <row r="284" spans="1:8" ht="20" hidden="1" customHeight="1">
      <c r="A284" s="185">
        <v>2</v>
      </c>
      <c r="B284" s="193" t="s">
        <v>1065</v>
      </c>
      <c r="C284" s="202" t="s">
        <v>3836</v>
      </c>
      <c r="D284" s="203" t="s">
        <v>3804</v>
      </c>
      <c r="E284" s="218"/>
      <c r="F284" s="218">
        <f>6365.93-F337</f>
        <v>3271.78</v>
      </c>
      <c r="G284" s="205">
        <v>25961.1500000001</v>
      </c>
      <c r="H284" s="192" t="s">
        <v>1106</v>
      </c>
    </row>
    <row r="285" spans="1:8" ht="20" hidden="1" customHeight="1">
      <c r="A285" s="185">
        <v>2</v>
      </c>
      <c r="B285" s="193" t="s">
        <v>1065</v>
      </c>
      <c r="C285" s="210" t="s">
        <v>3805</v>
      </c>
      <c r="D285" s="203" t="s">
        <v>3804</v>
      </c>
      <c r="E285" s="218"/>
      <c r="F285" s="218">
        <v>4</v>
      </c>
      <c r="G285" s="205">
        <v>25957.1500000001</v>
      </c>
      <c r="H285" s="192" t="s">
        <v>3805</v>
      </c>
    </row>
    <row r="286" spans="1:8" ht="20" hidden="1" customHeight="1">
      <c r="A286" s="185">
        <v>2</v>
      </c>
      <c r="B286" s="193" t="s">
        <v>1065</v>
      </c>
      <c r="C286" s="219" t="s">
        <v>3837</v>
      </c>
      <c r="D286" s="203" t="s">
        <v>3804</v>
      </c>
      <c r="E286" s="218"/>
      <c r="F286" s="218">
        <v>350</v>
      </c>
      <c r="G286" s="205">
        <v>25607.1500000001</v>
      </c>
      <c r="H286" s="192" t="s">
        <v>1053</v>
      </c>
    </row>
    <row r="287" spans="1:8" ht="20" hidden="1" customHeight="1">
      <c r="A287" s="185">
        <v>2</v>
      </c>
      <c r="B287" s="193" t="s">
        <v>1065</v>
      </c>
      <c r="C287" s="219" t="s">
        <v>5023</v>
      </c>
      <c r="D287" s="203" t="s">
        <v>4945</v>
      </c>
      <c r="E287" s="218"/>
      <c r="F287" s="218">
        <v>20000</v>
      </c>
      <c r="G287" s="205">
        <v>5607.1500000001097</v>
      </c>
      <c r="H287" s="192" t="s">
        <v>4946</v>
      </c>
    </row>
    <row r="288" spans="1:8" ht="20" hidden="1" customHeight="1">
      <c r="A288" s="185">
        <v>2</v>
      </c>
      <c r="B288" s="193" t="s">
        <v>1065</v>
      </c>
      <c r="C288" s="210" t="s">
        <v>3805</v>
      </c>
      <c r="D288" s="203" t="s">
        <v>3804</v>
      </c>
      <c r="E288" s="218"/>
      <c r="F288" s="218">
        <v>4</v>
      </c>
      <c r="G288" s="205">
        <v>5603.1500000001097</v>
      </c>
      <c r="H288" s="192" t="s">
        <v>3805</v>
      </c>
    </row>
    <row r="289" spans="1:8" ht="20" hidden="1" customHeight="1">
      <c r="A289" s="185">
        <v>2</v>
      </c>
      <c r="B289" s="193" t="s">
        <v>1065</v>
      </c>
      <c r="C289" s="210" t="s">
        <v>3805</v>
      </c>
      <c r="D289" s="203" t="s">
        <v>3804</v>
      </c>
      <c r="E289" s="218"/>
      <c r="F289" s="218">
        <v>8</v>
      </c>
      <c r="G289" s="205">
        <v>5595.1500000001097</v>
      </c>
      <c r="H289" s="192" t="s">
        <v>3805</v>
      </c>
    </row>
    <row r="290" spans="1:8" ht="20" hidden="1" customHeight="1">
      <c r="A290" s="185">
        <v>2</v>
      </c>
      <c r="B290" s="193" t="s">
        <v>1065</v>
      </c>
      <c r="C290" s="219" t="s">
        <v>1111</v>
      </c>
      <c r="D290" s="203" t="s">
        <v>1046</v>
      </c>
      <c r="E290" s="218"/>
      <c r="F290" s="218">
        <v>19712</v>
      </c>
      <c r="G290" s="205">
        <v>21883.1500000001</v>
      </c>
      <c r="H290" s="192" t="s">
        <v>1050</v>
      </c>
    </row>
    <row r="291" spans="1:8" ht="20" hidden="1" customHeight="1">
      <c r="A291" s="185">
        <v>2</v>
      </c>
      <c r="B291" s="193" t="s">
        <v>1065</v>
      </c>
      <c r="C291" s="210" t="s">
        <v>3805</v>
      </c>
      <c r="D291" s="203" t="s">
        <v>3804</v>
      </c>
      <c r="E291" s="218"/>
      <c r="F291" s="218">
        <v>8</v>
      </c>
      <c r="G291" s="205">
        <v>21875.1500000001</v>
      </c>
      <c r="H291" s="192" t="s">
        <v>3805</v>
      </c>
    </row>
    <row r="292" spans="1:8" ht="20" hidden="1" customHeight="1">
      <c r="A292" s="185">
        <v>2</v>
      </c>
      <c r="B292" s="193" t="s">
        <v>1065</v>
      </c>
      <c r="C292" s="219" t="s">
        <v>5024</v>
      </c>
      <c r="D292" s="203" t="s">
        <v>4945</v>
      </c>
      <c r="E292" s="218"/>
      <c r="F292" s="218">
        <v>10000</v>
      </c>
      <c r="G292" s="205">
        <v>13025.1500000001</v>
      </c>
      <c r="H292" s="192" t="s">
        <v>4946</v>
      </c>
    </row>
    <row r="293" spans="1:8" ht="20" hidden="1" customHeight="1">
      <c r="A293" s="185">
        <v>2</v>
      </c>
      <c r="B293" s="193" t="s">
        <v>1065</v>
      </c>
      <c r="C293" s="219" t="s">
        <v>3805</v>
      </c>
      <c r="D293" s="203" t="s">
        <v>3804</v>
      </c>
      <c r="E293" s="218"/>
      <c r="F293" s="218">
        <v>4</v>
      </c>
      <c r="G293" s="205">
        <v>13021.1500000001</v>
      </c>
      <c r="H293" s="192" t="s">
        <v>3805</v>
      </c>
    </row>
    <row r="294" spans="1:8" ht="20" hidden="1" customHeight="1">
      <c r="A294" s="185">
        <v>2</v>
      </c>
      <c r="B294" s="193" t="s">
        <v>1065</v>
      </c>
      <c r="C294" s="219" t="s">
        <v>5025</v>
      </c>
      <c r="D294" s="203" t="s">
        <v>4984</v>
      </c>
      <c r="E294" s="218"/>
      <c r="F294" s="218">
        <v>60566.67</v>
      </c>
      <c r="G294" s="205">
        <v>106978.62</v>
      </c>
      <c r="H294" s="214" t="s">
        <v>4984</v>
      </c>
    </row>
    <row r="295" spans="1:8" ht="20" hidden="1" customHeight="1">
      <c r="A295" s="185">
        <v>2</v>
      </c>
      <c r="B295" s="193" t="s">
        <v>1065</v>
      </c>
      <c r="C295" s="219" t="s">
        <v>5025</v>
      </c>
      <c r="D295" s="203" t="s">
        <v>4984</v>
      </c>
      <c r="E295" s="218"/>
      <c r="F295" s="218">
        <v>4718.0600000000004</v>
      </c>
      <c r="G295" s="205">
        <v>102260.56</v>
      </c>
      <c r="H295" s="214" t="s">
        <v>4984</v>
      </c>
    </row>
    <row r="296" spans="1:8" ht="20" hidden="1" customHeight="1">
      <c r="A296" s="185">
        <v>2</v>
      </c>
      <c r="B296" s="193" t="s">
        <v>1065</v>
      </c>
      <c r="C296" s="215" t="s">
        <v>5026</v>
      </c>
      <c r="D296" s="203" t="s">
        <v>4945</v>
      </c>
      <c r="E296" s="218"/>
      <c r="F296" s="218">
        <v>50000</v>
      </c>
      <c r="G296" s="205">
        <v>52260.5600000001</v>
      </c>
      <c r="H296" s="192" t="s">
        <v>4946</v>
      </c>
    </row>
    <row r="297" spans="1:8" ht="20" hidden="1" customHeight="1">
      <c r="A297" s="185">
        <v>2</v>
      </c>
      <c r="B297" s="193" t="s">
        <v>1065</v>
      </c>
      <c r="C297" s="219" t="s">
        <v>3805</v>
      </c>
      <c r="D297" s="203" t="s">
        <v>3804</v>
      </c>
      <c r="E297" s="218"/>
      <c r="F297" s="218">
        <v>8</v>
      </c>
      <c r="G297" s="205">
        <v>52252.5600000001</v>
      </c>
      <c r="H297" s="192" t="s">
        <v>3805</v>
      </c>
    </row>
    <row r="298" spans="1:8" ht="20" hidden="1" customHeight="1">
      <c r="A298" s="185">
        <v>2</v>
      </c>
      <c r="B298" s="193" t="s">
        <v>1065</v>
      </c>
      <c r="C298" s="219" t="s">
        <v>5027</v>
      </c>
      <c r="D298" s="203" t="s">
        <v>4945</v>
      </c>
      <c r="E298" s="218"/>
      <c r="F298" s="218">
        <v>500</v>
      </c>
      <c r="G298" s="205">
        <v>51752.5600000001</v>
      </c>
      <c r="H298" s="192" t="s">
        <v>4946</v>
      </c>
    </row>
    <row r="299" spans="1:8" ht="20" hidden="1" customHeight="1">
      <c r="A299" s="185">
        <v>2</v>
      </c>
      <c r="B299" s="193" t="s">
        <v>1065</v>
      </c>
      <c r="C299" s="219" t="s">
        <v>5028</v>
      </c>
      <c r="D299" s="203" t="s">
        <v>4945</v>
      </c>
      <c r="E299" s="218"/>
      <c r="F299" s="218">
        <v>500</v>
      </c>
      <c r="G299" s="205">
        <v>51252.5600000001</v>
      </c>
      <c r="H299" s="192" t="s">
        <v>4946</v>
      </c>
    </row>
    <row r="300" spans="1:8" ht="20" hidden="1" customHeight="1">
      <c r="A300" s="185">
        <v>2</v>
      </c>
      <c r="B300" s="193" t="s">
        <v>1065</v>
      </c>
      <c r="C300" s="219" t="s">
        <v>5029</v>
      </c>
      <c r="D300" s="203" t="s">
        <v>4945</v>
      </c>
      <c r="E300" s="218"/>
      <c r="F300" s="218">
        <v>500</v>
      </c>
      <c r="G300" s="205">
        <v>50752.5600000001</v>
      </c>
      <c r="H300" s="192" t="s">
        <v>4946</v>
      </c>
    </row>
    <row r="301" spans="1:8" ht="20" hidden="1" customHeight="1">
      <c r="A301" s="185">
        <v>2</v>
      </c>
      <c r="B301" s="193" t="s">
        <v>1065</v>
      </c>
      <c r="C301" s="219" t="s">
        <v>3805</v>
      </c>
      <c r="D301" s="203" t="s">
        <v>3804</v>
      </c>
      <c r="E301" s="218"/>
      <c r="F301" s="218">
        <v>4</v>
      </c>
      <c r="G301" s="205">
        <v>50748.5600000001</v>
      </c>
      <c r="H301" s="192" t="s">
        <v>3805</v>
      </c>
    </row>
    <row r="302" spans="1:8" ht="20" hidden="1" customHeight="1">
      <c r="A302" s="185">
        <v>2</v>
      </c>
      <c r="B302" s="193" t="s">
        <v>1065</v>
      </c>
      <c r="C302" s="219" t="s">
        <v>3805</v>
      </c>
      <c r="D302" s="203" t="s">
        <v>3804</v>
      </c>
      <c r="E302" s="218"/>
      <c r="F302" s="218">
        <v>4</v>
      </c>
      <c r="G302" s="205">
        <v>50744.5600000001</v>
      </c>
      <c r="H302" s="192" t="s">
        <v>3805</v>
      </c>
    </row>
    <row r="303" spans="1:8" ht="20" hidden="1" customHeight="1">
      <c r="A303" s="185">
        <v>2</v>
      </c>
      <c r="B303" s="193" t="s">
        <v>1065</v>
      </c>
      <c r="C303" s="219" t="s">
        <v>3805</v>
      </c>
      <c r="D303" s="203" t="s">
        <v>3804</v>
      </c>
      <c r="E303" s="218"/>
      <c r="F303" s="218">
        <v>4</v>
      </c>
      <c r="G303" s="205">
        <v>50740.5600000001</v>
      </c>
      <c r="H303" s="192" t="s">
        <v>3805</v>
      </c>
    </row>
    <row r="304" spans="1:8" ht="20" hidden="1" customHeight="1">
      <c r="A304" s="185">
        <v>2</v>
      </c>
      <c r="B304" s="193" t="s">
        <v>1065</v>
      </c>
      <c r="C304" s="219" t="s">
        <v>3805</v>
      </c>
      <c r="D304" s="203" t="s">
        <v>3804</v>
      </c>
      <c r="E304" s="218"/>
      <c r="F304" s="218">
        <v>22.2</v>
      </c>
      <c r="G304" s="205">
        <v>560839.05000000005</v>
      </c>
      <c r="H304" s="192" t="s">
        <v>3805</v>
      </c>
    </row>
    <row r="305" spans="1:8" ht="20" hidden="1" customHeight="1">
      <c r="A305" s="185">
        <v>2</v>
      </c>
      <c r="B305" s="193" t="s">
        <v>1065</v>
      </c>
      <c r="C305" s="219" t="s">
        <v>3805</v>
      </c>
      <c r="D305" s="203" t="s">
        <v>3804</v>
      </c>
      <c r="E305" s="218"/>
      <c r="F305" s="218">
        <v>12</v>
      </c>
      <c r="G305" s="205">
        <v>305073.11</v>
      </c>
      <c r="H305" s="192" t="s">
        <v>3805</v>
      </c>
    </row>
    <row r="306" spans="1:8" ht="20" hidden="1" customHeight="1">
      <c r="A306" s="185">
        <v>2</v>
      </c>
      <c r="B306" s="193" t="s">
        <v>1065</v>
      </c>
      <c r="C306" s="219" t="s">
        <v>5030</v>
      </c>
      <c r="D306" s="203" t="s">
        <v>4945</v>
      </c>
      <c r="E306" s="218"/>
      <c r="F306" s="218">
        <v>15000</v>
      </c>
      <c r="G306" s="205">
        <v>347090.49</v>
      </c>
      <c r="H306" s="192" t="s">
        <v>4946</v>
      </c>
    </row>
    <row r="307" spans="1:8" ht="20" hidden="1" customHeight="1">
      <c r="A307" s="185">
        <v>2</v>
      </c>
      <c r="B307" s="193" t="s">
        <v>1065</v>
      </c>
      <c r="C307" s="219" t="s">
        <v>3805</v>
      </c>
      <c r="D307" s="203" t="s">
        <v>3804</v>
      </c>
      <c r="E307" s="218"/>
      <c r="F307" s="218">
        <v>8</v>
      </c>
      <c r="G307" s="205">
        <v>347082.49</v>
      </c>
      <c r="H307" s="192" t="s">
        <v>3805</v>
      </c>
    </row>
    <row r="308" spans="1:8" ht="20" hidden="1" customHeight="1">
      <c r="A308" s="185">
        <v>2</v>
      </c>
      <c r="B308" s="193" t="s">
        <v>1065</v>
      </c>
      <c r="C308" s="219" t="s">
        <v>3838</v>
      </c>
      <c r="D308" s="203" t="s">
        <v>3804</v>
      </c>
      <c r="E308" s="218"/>
      <c r="F308" s="218">
        <v>1307.2</v>
      </c>
      <c r="G308" s="205">
        <v>385775.29</v>
      </c>
      <c r="H308" s="192" t="s">
        <v>3810</v>
      </c>
    </row>
    <row r="309" spans="1:8" ht="20" hidden="1" customHeight="1">
      <c r="A309" s="185">
        <v>2</v>
      </c>
      <c r="B309" s="193" t="s">
        <v>1044</v>
      </c>
      <c r="C309" s="210" t="s">
        <v>1113</v>
      </c>
      <c r="D309" s="203" t="s">
        <v>1046</v>
      </c>
      <c r="E309" s="218"/>
      <c r="F309" s="218">
        <v>32278.54</v>
      </c>
      <c r="G309" s="205"/>
      <c r="H309" s="192" t="s">
        <v>1097</v>
      </c>
    </row>
    <row r="310" spans="1:8" ht="20" hidden="1" customHeight="1">
      <c r="A310" s="185">
        <v>2</v>
      </c>
      <c r="B310" s="193" t="s">
        <v>1065</v>
      </c>
      <c r="C310" s="219" t="s">
        <v>3839</v>
      </c>
      <c r="D310" s="203" t="s">
        <v>3804</v>
      </c>
      <c r="E310" s="218"/>
      <c r="F310" s="218">
        <f>69487.56-F355</f>
        <v>31143.599999999999</v>
      </c>
      <c r="G310" s="205">
        <v>316287.73</v>
      </c>
      <c r="H310" s="192" t="s">
        <v>1097</v>
      </c>
    </row>
    <row r="311" spans="1:8" ht="20" hidden="1" customHeight="1">
      <c r="A311" s="185">
        <v>2</v>
      </c>
      <c r="B311" s="193" t="s">
        <v>1065</v>
      </c>
      <c r="C311" s="219" t="s">
        <v>1115</v>
      </c>
      <c r="D311" s="203" t="s">
        <v>1046</v>
      </c>
      <c r="E311" s="218"/>
      <c r="F311" s="218">
        <v>500</v>
      </c>
      <c r="G311" s="205">
        <v>315787.73</v>
      </c>
      <c r="H311" s="192" t="s">
        <v>4955</v>
      </c>
    </row>
    <row r="312" spans="1:8" ht="20" hidden="1" customHeight="1">
      <c r="A312" s="185">
        <v>2</v>
      </c>
      <c r="B312" s="193" t="s">
        <v>1065</v>
      </c>
      <c r="C312" s="219" t="s">
        <v>3805</v>
      </c>
      <c r="D312" s="203" t="s">
        <v>3804</v>
      </c>
      <c r="E312" s="218"/>
      <c r="F312" s="218">
        <v>4</v>
      </c>
      <c r="G312" s="205">
        <v>315783.73</v>
      </c>
      <c r="H312" s="192" t="s">
        <v>3805</v>
      </c>
    </row>
    <row r="313" spans="1:8" ht="20" hidden="1" customHeight="1">
      <c r="A313" s="185">
        <v>2</v>
      </c>
      <c r="B313" s="193" t="s">
        <v>1065</v>
      </c>
      <c r="C313" s="219" t="s">
        <v>3805</v>
      </c>
      <c r="D313" s="203" t="s">
        <v>3804</v>
      </c>
      <c r="E313" s="218"/>
      <c r="F313" s="218">
        <v>4</v>
      </c>
      <c r="G313" s="205">
        <v>315779.73</v>
      </c>
      <c r="H313" s="192" t="s">
        <v>3805</v>
      </c>
    </row>
    <row r="314" spans="1:8" ht="20" hidden="1" customHeight="1">
      <c r="A314" s="185">
        <v>2</v>
      </c>
      <c r="B314" s="193" t="s">
        <v>1065</v>
      </c>
      <c r="C314" s="219" t="s">
        <v>3805</v>
      </c>
      <c r="D314" s="203" t="s">
        <v>3804</v>
      </c>
      <c r="E314" s="218"/>
      <c r="F314" s="218">
        <v>12</v>
      </c>
      <c r="G314" s="205">
        <v>75767.730000000098</v>
      </c>
      <c r="H314" s="192" t="s">
        <v>3805</v>
      </c>
    </row>
    <row r="315" spans="1:8" ht="20" hidden="1" customHeight="1">
      <c r="A315" s="185">
        <v>2</v>
      </c>
      <c r="B315" s="193" t="s">
        <v>1065</v>
      </c>
      <c r="C315" s="219" t="s">
        <v>3805</v>
      </c>
      <c r="D315" s="203" t="s">
        <v>3804</v>
      </c>
      <c r="E315" s="218"/>
      <c r="F315" s="218">
        <v>0.8</v>
      </c>
      <c r="G315" s="205">
        <v>75766.930000000095</v>
      </c>
      <c r="H315" s="192" t="s">
        <v>3805</v>
      </c>
    </row>
    <row r="316" spans="1:8" ht="20" hidden="1" customHeight="1">
      <c r="A316" s="185">
        <v>2</v>
      </c>
      <c r="B316" s="193" t="s">
        <v>1066</v>
      </c>
      <c r="C316" s="219" t="s">
        <v>5031</v>
      </c>
      <c r="D316" s="203" t="s">
        <v>4945</v>
      </c>
      <c r="E316" s="218"/>
      <c r="F316" s="218">
        <v>8000</v>
      </c>
      <c r="G316" s="205">
        <v>67766.930000000095</v>
      </c>
      <c r="H316" s="192" t="s">
        <v>4946</v>
      </c>
    </row>
    <row r="317" spans="1:8" ht="20" hidden="1" customHeight="1">
      <c r="A317" s="185">
        <v>2</v>
      </c>
      <c r="B317" s="193" t="s">
        <v>1066</v>
      </c>
      <c r="C317" s="219" t="s">
        <v>3805</v>
      </c>
      <c r="D317" s="203" t="s">
        <v>3804</v>
      </c>
      <c r="E317" s="218"/>
      <c r="F317" s="218">
        <v>4</v>
      </c>
      <c r="G317" s="205">
        <v>67762.930000000095</v>
      </c>
      <c r="H317" s="192" t="s">
        <v>3805</v>
      </c>
    </row>
    <row r="318" spans="1:8" ht="20" hidden="1" customHeight="1">
      <c r="A318" s="185">
        <v>2</v>
      </c>
      <c r="B318" s="193" t="s">
        <v>1066</v>
      </c>
      <c r="C318" s="219" t="s">
        <v>5032</v>
      </c>
      <c r="D318" s="203" t="s">
        <v>4945</v>
      </c>
      <c r="E318" s="218"/>
      <c r="F318" s="218">
        <v>30000</v>
      </c>
      <c r="G318" s="205">
        <v>87762.930000000095</v>
      </c>
      <c r="H318" s="192" t="s">
        <v>4946</v>
      </c>
    </row>
    <row r="319" spans="1:8" ht="20" hidden="1" customHeight="1">
      <c r="A319" s="185">
        <v>2</v>
      </c>
      <c r="B319" s="193" t="s">
        <v>1066</v>
      </c>
      <c r="C319" s="219" t="s">
        <v>3805</v>
      </c>
      <c r="D319" s="203" t="s">
        <v>3804</v>
      </c>
      <c r="E319" s="218"/>
      <c r="F319" s="218">
        <v>8</v>
      </c>
      <c r="G319" s="205">
        <v>87754.930000000095</v>
      </c>
      <c r="H319" s="192" t="s">
        <v>3805</v>
      </c>
    </row>
    <row r="320" spans="1:8" ht="20" hidden="1" customHeight="1">
      <c r="A320" s="185">
        <v>2</v>
      </c>
      <c r="B320" s="193" t="s">
        <v>1066</v>
      </c>
      <c r="C320" s="219" t="s">
        <v>3805</v>
      </c>
      <c r="D320" s="203" t="s">
        <v>3804</v>
      </c>
      <c r="E320" s="218"/>
      <c r="F320" s="218">
        <v>15</v>
      </c>
      <c r="G320" s="205">
        <v>241539.93</v>
      </c>
      <c r="H320" s="192" t="s">
        <v>3805</v>
      </c>
    </row>
    <row r="321" spans="1:8" ht="20" hidden="1" customHeight="1">
      <c r="A321" s="185">
        <v>2</v>
      </c>
      <c r="B321" s="193" t="s">
        <v>1066</v>
      </c>
      <c r="C321" s="219" t="s">
        <v>3805</v>
      </c>
      <c r="D321" s="203" t="s">
        <v>3804</v>
      </c>
      <c r="E321" s="218"/>
      <c r="F321" s="218">
        <v>15</v>
      </c>
      <c r="G321" s="205">
        <v>241524.93</v>
      </c>
      <c r="H321" s="192" t="s">
        <v>3805</v>
      </c>
    </row>
    <row r="322" spans="1:8" ht="20" hidden="1" customHeight="1">
      <c r="A322" s="185">
        <v>2</v>
      </c>
      <c r="B322" s="193" t="s">
        <v>1066</v>
      </c>
      <c r="C322" s="219" t="s">
        <v>3805</v>
      </c>
      <c r="D322" s="203" t="s">
        <v>3804</v>
      </c>
      <c r="E322" s="218"/>
      <c r="F322" s="218">
        <v>15</v>
      </c>
      <c r="G322" s="205">
        <v>1509.9300000000501</v>
      </c>
      <c r="H322" s="192" t="s">
        <v>3805</v>
      </c>
    </row>
    <row r="323" spans="1:8" ht="20" hidden="1" customHeight="1">
      <c r="A323" s="185">
        <v>2</v>
      </c>
      <c r="B323" s="193" t="s">
        <v>1066</v>
      </c>
      <c r="C323" s="219" t="s">
        <v>5033</v>
      </c>
      <c r="D323" s="203" t="s">
        <v>4945</v>
      </c>
      <c r="E323" s="218"/>
      <c r="F323" s="218">
        <v>20000</v>
      </c>
      <c r="G323" s="205">
        <v>27309.930000000099</v>
      </c>
      <c r="H323" s="192" t="s">
        <v>4946</v>
      </c>
    </row>
    <row r="324" spans="1:8" ht="20" hidden="1" customHeight="1">
      <c r="A324" s="185">
        <v>2</v>
      </c>
      <c r="B324" s="193" t="s">
        <v>1066</v>
      </c>
      <c r="C324" s="219" t="s">
        <v>5034</v>
      </c>
      <c r="D324" s="203" t="s">
        <v>4945</v>
      </c>
      <c r="E324" s="218"/>
      <c r="F324" s="218">
        <v>10000</v>
      </c>
      <c r="G324" s="205">
        <v>17309.930000000099</v>
      </c>
      <c r="H324" s="192" t="s">
        <v>4946</v>
      </c>
    </row>
    <row r="325" spans="1:8" ht="20" hidden="1" customHeight="1">
      <c r="A325" s="185">
        <v>2</v>
      </c>
      <c r="B325" s="193" t="s">
        <v>1066</v>
      </c>
      <c r="C325" s="219" t="s">
        <v>3805</v>
      </c>
      <c r="D325" s="203" t="s">
        <v>3804</v>
      </c>
      <c r="E325" s="218"/>
      <c r="F325" s="218">
        <v>9</v>
      </c>
      <c r="G325" s="205">
        <v>17300.930000000099</v>
      </c>
      <c r="H325" s="192" t="s">
        <v>3805</v>
      </c>
    </row>
    <row r="326" spans="1:8" ht="20" hidden="1" customHeight="1">
      <c r="A326" s="185">
        <v>2</v>
      </c>
      <c r="B326" s="193" t="s">
        <v>1066</v>
      </c>
      <c r="C326" s="219" t="s">
        <v>3805</v>
      </c>
      <c r="D326" s="203" t="s">
        <v>3804</v>
      </c>
      <c r="E326" s="218"/>
      <c r="F326" s="218">
        <v>4.5</v>
      </c>
      <c r="G326" s="205">
        <v>17296.430000000099</v>
      </c>
      <c r="H326" s="192" t="s">
        <v>3805</v>
      </c>
    </row>
    <row r="327" spans="1:8" ht="20" hidden="1" customHeight="1">
      <c r="A327" s="185">
        <v>2</v>
      </c>
      <c r="B327" s="193" t="s">
        <v>1066</v>
      </c>
      <c r="C327" s="219" t="s">
        <v>3823</v>
      </c>
      <c r="D327" s="203" t="s">
        <v>3804</v>
      </c>
      <c r="E327" s="218"/>
      <c r="F327" s="218">
        <v>15</v>
      </c>
      <c r="G327" s="205">
        <v>17281.430000000099</v>
      </c>
      <c r="H327" s="192" t="s">
        <v>1053</v>
      </c>
    </row>
    <row r="328" spans="1:8" ht="20" hidden="1" customHeight="1">
      <c r="A328" s="185">
        <v>2</v>
      </c>
      <c r="B328" s="193" t="s">
        <v>1066</v>
      </c>
      <c r="C328" s="219" t="s">
        <v>5035</v>
      </c>
      <c r="D328" s="203" t="s">
        <v>4945</v>
      </c>
      <c r="E328" s="218"/>
      <c r="F328" s="218">
        <v>20000</v>
      </c>
      <c r="G328" s="205">
        <v>65281.430000000102</v>
      </c>
      <c r="H328" s="192" t="s">
        <v>4946</v>
      </c>
    </row>
    <row r="329" spans="1:8" ht="20" hidden="1" customHeight="1">
      <c r="A329" s="185">
        <v>2</v>
      </c>
      <c r="B329" s="193" t="s">
        <v>1066</v>
      </c>
      <c r="C329" s="219" t="s">
        <v>1117</v>
      </c>
      <c r="D329" s="203" t="s">
        <v>1046</v>
      </c>
      <c r="E329" s="218"/>
      <c r="F329" s="218">
        <v>47603.7</v>
      </c>
      <c r="G329" s="205">
        <v>17677.730000000101</v>
      </c>
      <c r="H329" s="192" t="s">
        <v>1110</v>
      </c>
    </row>
    <row r="330" spans="1:8" ht="20" hidden="1" customHeight="1">
      <c r="A330" s="185">
        <v>2</v>
      </c>
      <c r="B330" s="193" t="s">
        <v>1066</v>
      </c>
      <c r="C330" s="219" t="s">
        <v>3805</v>
      </c>
      <c r="D330" s="203" t="s">
        <v>3804</v>
      </c>
      <c r="E330" s="218"/>
      <c r="F330" s="218">
        <v>9</v>
      </c>
      <c r="G330" s="205">
        <v>17668.730000000101</v>
      </c>
      <c r="H330" s="192" t="s">
        <v>3805</v>
      </c>
    </row>
    <row r="331" spans="1:8" ht="20" hidden="1" customHeight="1">
      <c r="A331" s="185">
        <v>2</v>
      </c>
      <c r="B331" s="193" t="s">
        <v>1066</v>
      </c>
      <c r="C331" s="219" t="s">
        <v>3805</v>
      </c>
      <c r="D331" s="203" t="s">
        <v>3804</v>
      </c>
      <c r="E331" s="218"/>
      <c r="F331" s="218">
        <v>4.5</v>
      </c>
      <c r="G331" s="205">
        <v>17664.230000000101</v>
      </c>
      <c r="H331" s="192" t="s">
        <v>3805</v>
      </c>
    </row>
    <row r="332" spans="1:8" ht="20" hidden="1" customHeight="1">
      <c r="A332" s="185">
        <v>2</v>
      </c>
      <c r="B332" s="193" t="s">
        <v>1066</v>
      </c>
      <c r="C332" s="219" t="s">
        <v>3805</v>
      </c>
      <c r="D332" s="203" t="s">
        <v>3804</v>
      </c>
      <c r="E332" s="218"/>
      <c r="F332" s="218">
        <v>4.5</v>
      </c>
      <c r="G332" s="205">
        <v>17659.730000000101</v>
      </c>
      <c r="H332" s="192" t="s">
        <v>3805</v>
      </c>
    </row>
    <row r="333" spans="1:8" ht="20" hidden="1" customHeight="1">
      <c r="A333" s="185">
        <v>2</v>
      </c>
      <c r="B333" s="193" t="s">
        <v>1066</v>
      </c>
      <c r="C333" s="219" t="s">
        <v>3805</v>
      </c>
      <c r="D333" s="203" t="s">
        <v>3804</v>
      </c>
      <c r="E333" s="218"/>
      <c r="F333" s="218">
        <v>4.5</v>
      </c>
      <c r="G333" s="205">
        <v>17655.230000000101</v>
      </c>
      <c r="H333" s="192" t="s">
        <v>3805</v>
      </c>
    </row>
    <row r="334" spans="1:8" ht="20" hidden="1" customHeight="1">
      <c r="A334" s="185">
        <v>2</v>
      </c>
      <c r="B334" s="193" t="s">
        <v>1066</v>
      </c>
      <c r="C334" s="219" t="s">
        <v>3805</v>
      </c>
      <c r="D334" s="203" t="s">
        <v>3804</v>
      </c>
      <c r="E334" s="218"/>
      <c r="F334" s="218">
        <v>9</v>
      </c>
      <c r="G334" s="205">
        <v>17646.230000000101</v>
      </c>
      <c r="H334" s="192" t="s">
        <v>3805</v>
      </c>
    </row>
    <row r="335" spans="1:8" ht="20" hidden="1" customHeight="1">
      <c r="A335" s="185">
        <v>2</v>
      </c>
      <c r="B335" s="193" t="s">
        <v>1066</v>
      </c>
      <c r="C335" s="219" t="s">
        <v>3805</v>
      </c>
      <c r="D335" s="203" t="s">
        <v>3804</v>
      </c>
      <c r="E335" s="218"/>
      <c r="F335" s="218">
        <v>4</v>
      </c>
      <c r="G335" s="205">
        <v>17642.230000000101</v>
      </c>
      <c r="H335" s="192" t="s">
        <v>3805</v>
      </c>
    </row>
    <row r="336" spans="1:8" ht="20" hidden="1" customHeight="1">
      <c r="A336" s="185">
        <v>2</v>
      </c>
      <c r="B336" s="193" t="s">
        <v>1066</v>
      </c>
      <c r="C336" s="219" t="s">
        <v>1119</v>
      </c>
      <c r="D336" s="203" t="s">
        <v>1046</v>
      </c>
      <c r="E336" s="218"/>
      <c r="F336" s="218">
        <v>15999.46</v>
      </c>
      <c r="G336" s="205">
        <v>66642.77</v>
      </c>
      <c r="H336" s="192" t="s">
        <v>1106</v>
      </c>
    </row>
    <row r="337" spans="1:8" ht="20" hidden="1" customHeight="1">
      <c r="A337" s="185">
        <v>2</v>
      </c>
      <c r="B337" s="193" t="s">
        <v>1065</v>
      </c>
      <c r="C337" s="202" t="s">
        <v>1121</v>
      </c>
      <c r="D337" s="203" t="s">
        <v>1046</v>
      </c>
      <c r="E337" s="218"/>
      <c r="F337" s="218">
        <v>3094.15</v>
      </c>
      <c r="G337" s="205"/>
      <c r="H337" s="192" t="s">
        <v>5022</v>
      </c>
    </row>
    <row r="338" spans="1:8" ht="20" hidden="1" customHeight="1">
      <c r="A338" s="185">
        <v>2</v>
      </c>
      <c r="B338" s="193" t="s">
        <v>1066</v>
      </c>
      <c r="C338" s="219" t="s">
        <v>3840</v>
      </c>
      <c r="D338" s="203" t="s">
        <v>3804</v>
      </c>
      <c r="E338" s="218"/>
      <c r="F338" s="218">
        <f>5661.8-F369</f>
        <v>3818</v>
      </c>
      <c r="G338" s="205">
        <v>60980.97</v>
      </c>
      <c r="H338" s="192" t="s">
        <v>1106</v>
      </c>
    </row>
    <row r="339" spans="1:8" ht="20" hidden="1" customHeight="1">
      <c r="A339" s="185">
        <v>2</v>
      </c>
      <c r="B339" s="193" t="s">
        <v>1066</v>
      </c>
      <c r="C339" s="220" t="s">
        <v>1123</v>
      </c>
      <c r="D339" s="203" t="s">
        <v>1046</v>
      </c>
      <c r="E339" s="218"/>
      <c r="F339" s="218">
        <v>11216.86</v>
      </c>
      <c r="G339" s="205">
        <v>83530.58</v>
      </c>
      <c r="H339" s="192" t="s">
        <v>4950</v>
      </c>
    </row>
    <row r="340" spans="1:8" ht="20" hidden="1" customHeight="1">
      <c r="A340" s="185">
        <v>2</v>
      </c>
      <c r="B340" s="193" t="s">
        <v>1066</v>
      </c>
      <c r="C340" s="219" t="s">
        <v>1125</v>
      </c>
      <c r="D340" s="203" t="s">
        <v>1046</v>
      </c>
      <c r="E340" s="218"/>
      <c r="F340" s="218">
        <v>1000</v>
      </c>
      <c r="G340" s="205">
        <v>62530.58</v>
      </c>
      <c r="H340" s="192" t="s">
        <v>1110</v>
      </c>
    </row>
    <row r="341" spans="1:8" ht="20" hidden="1" customHeight="1">
      <c r="A341" s="185">
        <v>2</v>
      </c>
      <c r="B341" s="193" t="s">
        <v>1066</v>
      </c>
      <c r="C341" s="219" t="s">
        <v>1127</v>
      </c>
      <c r="D341" s="203" t="s">
        <v>1046</v>
      </c>
      <c r="E341" s="218"/>
      <c r="F341" s="218">
        <v>5000</v>
      </c>
      <c r="G341" s="205">
        <v>57530.58</v>
      </c>
      <c r="H341" s="192" t="s">
        <v>1110</v>
      </c>
    </row>
    <row r="342" spans="1:8" ht="20" hidden="1" customHeight="1">
      <c r="A342" s="185">
        <v>2</v>
      </c>
      <c r="B342" s="193" t="s">
        <v>1066</v>
      </c>
      <c r="C342" s="219" t="s">
        <v>1129</v>
      </c>
      <c r="D342" s="203" t="s">
        <v>1046</v>
      </c>
      <c r="E342" s="218"/>
      <c r="F342" s="218">
        <v>14197.4</v>
      </c>
      <c r="G342" s="205">
        <v>43333.18</v>
      </c>
      <c r="H342" s="192" t="s">
        <v>1110</v>
      </c>
    </row>
    <row r="343" spans="1:8" ht="20" hidden="1" customHeight="1">
      <c r="A343" s="185">
        <v>2</v>
      </c>
      <c r="B343" s="193" t="s">
        <v>1066</v>
      </c>
      <c r="C343" s="219" t="s">
        <v>1129</v>
      </c>
      <c r="D343" s="203" t="s">
        <v>1046</v>
      </c>
      <c r="E343" s="218"/>
      <c r="F343" s="218">
        <v>9940</v>
      </c>
      <c r="G343" s="205">
        <v>33393.18</v>
      </c>
      <c r="H343" s="192" t="s">
        <v>1110</v>
      </c>
    </row>
    <row r="344" spans="1:8" ht="20" hidden="1" customHeight="1">
      <c r="A344" s="185">
        <v>2</v>
      </c>
      <c r="B344" s="193" t="s">
        <v>1066</v>
      </c>
      <c r="C344" s="220" t="s">
        <v>1131</v>
      </c>
      <c r="D344" s="203" t="s">
        <v>1046</v>
      </c>
      <c r="E344" s="218"/>
      <c r="F344" s="218">
        <v>10000</v>
      </c>
      <c r="G344" s="205">
        <v>23393.18</v>
      </c>
      <c r="H344" s="192" t="s">
        <v>1110</v>
      </c>
    </row>
    <row r="345" spans="1:8" ht="20" hidden="1" customHeight="1">
      <c r="A345" s="185">
        <v>2</v>
      </c>
      <c r="B345" s="193" t="s">
        <v>1066</v>
      </c>
      <c r="C345" s="219" t="s">
        <v>3805</v>
      </c>
      <c r="D345" s="203" t="s">
        <v>3804</v>
      </c>
      <c r="E345" s="218"/>
      <c r="F345" s="218">
        <v>100</v>
      </c>
      <c r="G345" s="205">
        <v>23293.18</v>
      </c>
      <c r="H345" s="192" t="s">
        <v>3805</v>
      </c>
    </row>
    <row r="346" spans="1:8" ht="20" hidden="1" customHeight="1">
      <c r="A346" s="185">
        <v>2</v>
      </c>
      <c r="B346" s="193" t="s">
        <v>1066</v>
      </c>
      <c r="C346" s="219" t="s">
        <v>1132</v>
      </c>
      <c r="D346" s="203" t="s">
        <v>1046</v>
      </c>
      <c r="E346" s="218"/>
      <c r="F346" s="218">
        <v>500</v>
      </c>
      <c r="G346" s="205">
        <v>34793.18</v>
      </c>
      <c r="H346" s="192" t="s">
        <v>4955</v>
      </c>
    </row>
    <row r="347" spans="1:8" ht="20" hidden="1" customHeight="1">
      <c r="A347" s="185">
        <v>2</v>
      </c>
      <c r="B347" s="193" t="s">
        <v>1066</v>
      </c>
      <c r="C347" s="219" t="s">
        <v>3805</v>
      </c>
      <c r="D347" s="203" t="s">
        <v>3804</v>
      </c>
      <c r="E347" s="218"/>
      <c r="F347" s="218">
        <v>8</v>
      </c>
      <c r="G347" s="205">
        <v>34785.18</v>
      </c>
      <c r="H347" s="192" t="s">
        <v>3805</v>
      </c>
    </row>
    <row r="348" spans="1:8" ht="20" hidden="1" customHeight="1">
      <c r="A348" s="185">
        <v>2</v>
      </c>
      <c r="B348" s="193" t="s">
        <v>1066</v>
      </c>
      <c r="C348" s="219" t="s">
        <v>3805</v>
      </c>
      <c r="D348" s="203" t="s">
        <v>3804</v>
      </c>
      <c r="E348" s="218"/>
      <c r="F348" s="218">
        <v>8</v>
      </c>
      <c r="G348" s="205">
        <v>34777.18</v>
      </c>
      <c r="H348" s="192" t="s">
        <v>3805</v>
      </c>
    </row>
    <row r="349" spans="1:8" ht="20" hidden="1" customHeight="1">
      <c r="A349" s="185">
        <v>2</v>
      </c>
      <c r="B349" s="193" t="s">
        <v>1066</v>
      </c>
      <c r="C349" s="219" t="s">
        <v>3805</v>
      </c>
      <c r="D349" s="203" t="s">
        <v>3804</v>
      </c>
      <c r="E349" s="218"/>
      <c r="F349" s="218">
        <v>4</v>
      </c>
      <c r="G349" s="205">
        <v>34773.18</v>
      </c>
      <c r="H349" s="192" t="s">
        <v>3805</v>
      </c>
    </row>
    <row r="350" spans="1:8" ht="20" hidden="1" customHeight="1">
      <c r="A350" s="185">
        <v>2</v>
      </c>
      <c r="B350" s="193" t="s">
        <v>1066</v>
      </c>
      <c r="C350" s="219" t="s">
        <v>3805</v>
      </c>
      <c r="D350" s="203" t="s">
        <v>3804</v>
      </c>
      <c r="E350" s="218"/>
      <c r="F350" s="218">
        <v>8</v>
      </c>
      <c r="G350" s="205">
        <v>14765.18</v>
      </c>
      <c r="H350" s="192" t="s">
        <v>3805</v>
      </c>
    </row>
    <row r="351" spans="1:8" ht="20" hidden="1" customHeight="1">
      <c r="A351" s="185">
        <v>2</v>
      </c>
      <c r="B351" s="193" t="s">
        <v>1066</v>
      </c>
      <c r="C351" s="219" t="s">
        <v>3805</v>
      </c>
      <c r="D351" s="203" t="s">
        <v>3804</v>
      </c>
      <c r="E351" s="218"/>
      <c r="F351" s="218">
        <v>8</v>
      </c>
      <c r="G351" s="205">
        <v>40618.49</v>
      </c>
      <c r="H351" s="192" t="s">
        <v>3805</v>
      </c>
    </row>
    <row r="352" spans="1:8" ht="20" hidden="1" customHeight="1">
      <c r="A352" s="185">
        <v>2</v>
      </c>
      <c r="B352" s="193" t="s">
        <v>1066</v>
      </c>
      <c r="C352" s="221" t="s">
        <v>1133</v>
      </c>
      <c r="D352" s="203" t="s">
        <v>1046</v>
      </c>
      <c r="E352" s="218"/>
      <c r="F352" s="218">
        <v>800</v>
      </c>
      <c r="G352" s="205">
        <v>69618.490000000005</v>
      </c>
      <c r="H352" s="192" t="s">
        <v>4955</v>
      </c>
    </row>
    <row r="353" spans="1:8" ht="20" hidden="1" customHeight="1">
      <c r="A353" s="185">
        <v>2</v>
      </c>
      <c r="B353" s="193" t="s">
        <v>1066</v>
      </c>
      <c r="C353" s="219" t="s">
        <v>3805</v>
      </c>
      <c r="D353" s="203" t="s">
        <v>3804</v>
      </c>
      <c r="E353" s="218"/>
      <c r="F353" s="218">
        <v>4</v>
      </c>
      <c r="G353" s="205">
        <v>69614.490000000005</v>
      </c>
      <c r="H353" s="192" t="s">
        <v>3805</v>
      </c>
    </row>
    <row r="354" spans="1:8" ht="20" hidden="1" customHeight="1">
      <c r="A354" s="185">
        <v>2</v>
      </c>
      <c r="B354" s="193" t="s">
        <v>1066</v>
      </c>
      <c r="C354" s="219" t="s">
        <v>3841</v>
      </c>
      <c r="D354" s="203" t="s">
        <v>3804</v>
      </c>
      <c r="E354" s="218"/>
      <c r="F354" s="218">
        <v>707.2</v>
      </c>
      <c r="G354" s="205">
        <v>78907.289999999994</v>
      </c>
      <c r="H354" s="192" t="s">
        <v>3810</v>
      </c>
    </row>
    <row r="355" spans="1:8" ht="20" hidden="1" customHeight="1">
      <c r="A355" s="185">
        <v>2</v>
      </c>
      <c r="B355" s="193" t="s">
        <v>1065</v>
      </c>
      <c r="C355" s="219" t="s">
        <v>1134</v>
      </c>
      <c r="D355" s="203" t="s">
        <v>1046</v>
      </c>
      <c r="E355" s="218"/>
      <c r="F355" s="218">
        <v>38343.96</v>
      </c>
      <c r="G355" s="205"/>
      <c r="H355" s="192" t="s">
        <v>1097</v>
      </c>
    </row>
    <row r="356" spans="1:8" ht="20" hidden="1" customHeight="1">
      <c r="A356" s="185">
        <v>2</v>
      </c>
      <c r="B356" s="193" t="s">
        <v>1066</v>
      </c>
      <c r="C356" s="219" t="s">
        <v>3842</v>
      </c>
      <c r="D356" s="203" t="s">
        <v>3804</v>
      </c>
      <c r="E356" s="218"/>
      <c r="F356" s="218">
        <f>67566.84-F376</f>
        <v>30786.649999999994</v>
      </c>
      <c r="G356" s="205">
        <v>11340.45</v>
      </c>
      <c r="H356" s="192" t="s">
        <v>1097</v>
      </c>
    </row>
    <row r="357" spans="1:8" ht="20" hidden="1" customHeight="1">
      <c r="A357" s="185">
        <v>2</v>
      </c>
      <c r="B357" s="193" t="s">
        <v>1066</v>
      </c>
      <c r="C357" s="219" t="s">
        <v>5036</v>
      </c>
      <c r="D357" s="203" t="s">
        <v>4945</v>
      </c>
      <c r="E357" s="218"/>
      <c r="F357" s="218">
        <v>9000</v>
      </c>
      <c r="G357" s="205">
        <v>2340.4500000000298</v>
      </c>
      <c r="H357" s="192" t="s">
        <v>4946</v>
      </c>
    </row>
    <row r="358" spans="1:8" ht="20" hidden="1" customHeight="1">
      <c r="A358" s="185">
        <v>2</v>
      </c>
      <c r="B358" s="193" t="s">
        <v>1066</v>
      </c>
      <c r="C358" s="219" t="s">
        <v>3805</v>
      </c>
      <c r="D358" s="203" t="s">
        <v>3804</v>
      </c>
      <c r="E358" s="218"/>
      <c r="F358" s="218">
        <v>4</v>
      </c>
      <c r="G358" s="205">
        <v>2336.4500000000298</v>
      </c>
      <c r="H358" s="192" t="s">
        <v>3805</v>
      </c>
    </row>
    <row r="359" spans="1:8" ht="20" hidden="1" customHeight="1">
      <c r="A359" s="185">
        <v>2</v>
      </c>
      <c r="B359" s="193" t="s">
        <v>1066</v>
      </c>
      <c r="C359" s="219" t="s">
        <v>3805</v>
      </c>
      <c r="D359" s="203" t="s">
        <v>3804</v>
      </c>
      <c r="E359" s="218"/>
      <c r="F359" s="218">
        <v>4</v>
      </c>
      <c r="G359" s="205">
        <v>2332.4500000000298</v>
      </c>
      <c r="H359" s="192" t="s">
        <v>3805</v>
      </c>
    </row>
    <row r="360" spans="1:8" ht="20" hidden="1" customHeight="1">
      <c r="A360" s="185">
        <v>2</v>
      </c>
      <c r="B360" s="193" t="s">
        <v>1066</v>
      </c>
      <c r="C360" s="221" t="s">
        <v>5037</v>
      </c>
      <c r="D360" s="203" t="s">
        <v>4945</v>
      </c>
      <c r="E360" s="218"/>
      <c r="F360" s="218">
        <v>20000</v>
      </c>
      <c r="G360" s="205">
        <v>5514.4400000000296</v>
      </c>
      <c r="H360" s="192" t="s">
        <v>4946</v>
      </c>
    </row>
    <row r="361" spans="1:8" ht="20" hidden="1" customHeight="1">
      <c r="A361" s="185">
        <v>2</v>
      </c>
      <c r="B361" s="193" t="s">
        <v>1066</v>
      </c>
      <c r="C361" s="219" t="s">
        <v>3805</v>
      </c>
      <c r="D361" s="203" t="s">
        <v>3804</v>
      </c>
      <c r="E361" s="218"/>
      <c r="F361" s="218">
        <v>8</v>
      </c>
      <c r="G361" s="205">
        <v>5506.4400000000296</v>
      </c>
      <c r="H361" s="192" t="s">
        <v>3805</v>
      </c>
    </row>
    <row r="362" spans="1:8" ht="20" hidden="1" customHeight="1">
      <c r="A362" s="185">
        <v>2</v>
      </c>
      <c r="B362" s="193" t="s">
        <v>1067</v>
      </c>
      <c r="C362" s="219" t="s">
        <v>3805</v>
      </c>
      <c r="D362" s="203" t="s">
        <v>3804</v>
      </c>
      <c r="E362" s="218"/>
      <c r="F362" s="218">
        <v>15</v>
      </c>
      <c r="G362" s="205">
        <v>491.44000000003098</v>
      </c>
      <c r="H362" s="192" t="s">
        <v>3805</v>
      </c>
    </row>
    <row r="363" spans="1:8" ht="20" hidden="1" customHeight="1">
      <c r="A363" s="185">
        <v>2</v>
      </c>
      <c r="B363" s="193" t="s">
        <v>1067</v>
      </c>
      <c r="C363" s="219" t="s">
        <v>3835</v>
      </c>
      <c r="D363" s="203" t="s">
        <v>3804</v>
      </c>
      <c r="E363" s="218"/>
      <c r="F363" s="218">
        <v>15</v>
      </c>
      <c r="G363" s="205">
        <v>4726.4400000000296</v>
      </c>
      <c r="H363" s="192" t="s">
        <v>1053</v>
      </c>
    </row>
    <row r="364" spans="1:8" ht="20" hidden="1" customHeight="1">
      <c r="A364" s="185">
        <v>2</v>
      </c>
      <c r="B364" s="193" t="s">
        <v>1067</v>
      </c>
      <c r="C364" s="222" t="s">
        <v>5038</v>
      </c>
      <c r="D364" s="203" t="s">
        <v>4945</v>
      </c>
      <c r="E364" s="218"/>
      <c r="F364" s="218">
        <v>22500.17</v>
      </c>
      <c r="G364" s="205">
        <v>49640.45</v>
      </c>
      <c r="H364" s="192" t="s">
        <v>4946</v>
      </c>
    </row>
    <row r="365" spans="1:8" ht="20" hidden="1" customHeight="1">
      <c r="A365" s="185">
        <v>2</v>
      </c>
      <c r="B365" s="193" t="s">
        <v>1067</v>
      </c>
      <c r="C365" s="222" t="s">
        <v>1135</v>
      </c>
      <c r="D365" s="203" t="s">
        <v>1046</v>
      </c>
      <c r="E365" s="218"/>
      <c r="F365" s="218">
        <v>3000</v>
      </c>
      <c r="G365" s="205">
        <v>46640.45</v>
      </c>
      <c r="H365" s="192" t="s">
        <v>1053</v>
      </c>
    </row>
    <row r="366" spans="1:8" ht="20" hidden="1" customHeight="1">
      <c r="A366" s="185">
        <v>2</v>
      </c>
      <c r="B366" s="193" t="s">
        <v>1067</v>
      </c>
      <c r="C366" s="219" t="s">
        <v>3805</v>
      </c>
      <c r="D366" s="203" t="s">
        <v>3804</v>
      </c>
      <c r="E366" s="218"/>
      <c r="F366" s="218">
        <v>9</v>
      </c>
      <c r="G366" s="205">
        <v>46631.45</v>
      </c>
      <c r="H366" s="192" t="s">
        <v>3805</v>
      </c>
    </row>
    <row r="367" spans="1:8" ht="20" hidden="1" customHeight="1">
      <c r="A367" s="185">
        <v>2</v>
      </c>
      <c r="B367" s="193" t="s">
        <v>1067</v>
      </c>
      <c r="C367" s="219" t="s">
        <v>3805</v>
      </c>
      <c r="D367" s="203" t="s">
        <v>3804</v>
      </c>
      <c r="E367" s="218"/>
      <c r="F367" s="218">
        <v>4.5</v>
      </c>
      <c r="G367" s="205">
        <v>46626.95</v>
      </c>
      <c r="H367" s="192" t="s">
        <v>3805</v>
      </c>
    </row>
    <row r="368" spans="1:8" ht="20" hidden="1" customHeight="1">
      <c r="A368" s="185">
        <v>2</v>
      </c>
      <c r="B368" s="193" t="s">
        <v>1067</v>
      </c>
      <c r="C368" s="219" t="s">
        <v>1136</v>
      </c>
      <c r="D368" s="203" t="s">
        <v>1046</v>
      </c>
      <c r="E368" s="218"/>
      <c r="F368" s="218">
        <v>11463.67</v>
      </c>
      <c r="G368" s="205">
        <v>35163.279999999999</v>
      </c>
      <c r="H368" s="192" t="s">
        <v>1106</v>
      </c>
    </row>
    <row r="369" spans="1:8" ht="20" hidden="1" customHeight="1">
      <c r="A369" s="185">
        <v>2</v>
      </c>
      <c r="B369" s="193" t="s">
        <v>1066</v>
      </c>
      <c r="C369" s="219" t="s">
        <v>1137</v>
      </c>
      <c r="D369" s="203" t="s">
        <v>1046</v>
      </c>
      <c r="E369" s="218"/>
      <c r="F369" s="218">
        <v>1843.8</v>
      </c>
      <c r="G369" s="205"/>
      <c r="H369" s="192" t="s">
        <v>1106</v>
      </c>
    </row>
    <row r="370" spans="1:8" ht="20" hidden="1" customHeight="1">
      <c r="A370" s="185">
        <v>2</v>
      </c>
      <c r="B370" s="193" t="s">
        <v>1067</v>
      </c>
      <c r="C370" s="219" t="s">
        <v>3843</v>
      </c>
      <c r="D370" s="203" t="s">
        <v>3804</v>
      </c>
      <c r="E370" s="218"/>
      <c r="F370" s="218">
        <f>8864.94-F401</f>
        <v>5231.7300000000005</v>
      </c>
      <c r="G370" s="205">
        <v>26298.34</v>
      </c>
      <c r="H370" s="192" t="s">
        <v>1106</v>
      </c>
    </row>
    <row r="371" spans="1:8" ht="20" hidden="1" customHeight="1">
      <c r="A371" s="185">
        <v>2</v>
      </c>
      <c r="B371" s="193" t="s">
        <v>1067</v>
      </c>
      <c r="C371" s="222" t="s">
        <v>5039</v>
      </c>
      <c r="D371" s="203" t="s">
        <v>4945</v>
      </c>
      <c r="E371" s="218"/>
      <c r="F371" s="218">
        <v>3000</v>
      </c>
      <c r="G371" s="205">
        <v>45498.34</v>
      </c>
      <c r="H371" s="192" t="s">
        <v>4946</v>
      </c>
    </row>
    <row r="372" spans="1:8" ht="20" hidden="1" customHeight="1">
      <c r="A372" s="185">
        <v>2</v>
      </c>
      <c r="B372" s="193" t="s">
        <v>1067</v>
      </c>
      <c r="C372" s="222" t="s">
        <v>5040</v>
      </c>
      <c r="D372" s="203" t="s">
        <v>4945</v>
      </c>
      <c r="E372" s="218"/>
      <c r="F372" s="218">
        <v>10000</v>
      </c>
      <c r="G372" s="205">
        <v>35498.339999999997</v>
      </c>
      <c r="H372" s="192" t="s">
        <v>4946</v>
      </c>
    </row>
    <row r="373" spans="1:8" ht="20" hidden="1" customHeight="1">
      <c r="A373" s="185">
        <v>2</v>
      </c>
      <c r="B373" s="193" t="s">
        <v>1067</v>
      </c>
      <c r="C373" s="219" t="s">
        <v>3805</v>
      </c>
      <c r="D373" s="203" t="s">
        <v>3804</v>
      </c>
      <c r="E373" s="218"/>
      <c r="F373" s="218">
        <v>4.5</v>
      </c>
      <c r="G373" s="205">
        <v>35493.839999999997</v>
      </c>
      <c r="H373" s="192" t="s">
        <v>3805</v>
      </c>
    </row>
    <row r="374" spans="1:8" ht="20" hidden="1" customHeight="1">
      <c r="A374" s="185">
        <v>2</v>
      </c>
      <c r="B374" s="193" t="s">
        <v>1067</v>
      </c>
      <c r="C374" s="222" t="s">
        <v>5041</v>
      </c>
      <c r="D374" s="203" t="s">
        <v>4945</v>
      </c>
      <c r="E374" s="218"/>
      <c r="F374" s="218">
        <v>10000</v>
      </c>
      <c r="G374" s="205">
        <v>45493.84</v>
      </c>
      <c r="H374" s="192" t="s">
        <v>4946</v>
      </c>
    </row>
    <row r="375" spans="1:8" ht="20" hidden="1" customHeight="1">
      <c r="A375" s="185">
        <v>2</v>
      </c>
      <c r="B375" s="193" t="s">
        <v>1067</v>
      </c>
      <c r="C375" s="219" t="s">
        <v>3805</v>
      </c>
      <c r="D375" s="203" t="s">
        <v>3804</v>
      </c>
      <c r="E375" s="218"/>
      <c r="F375" s="218">
        <v>4.5</v>
      </c>
      <c r="G375" s="205">
        <v>45489.34</v>
      </c>
      <c r="H375" s="192" t="s">
        <v>3805</v>
      </c>
    </row>
    <row r="376" spans="1:8" ht="20" hidden="1" customHeight="1">
      <c r="A376" s="185">
        <v>2</v>
      </c>
      <c r="B376" s="193" t="s">
        <v>1066</v>
      </c>
      <c r="C376" s="219" t="s">
        <v>1138</v>
      </c>
      <c r="D376" s="203" t="s">
        <v>1046</v>
      </c>
      <c r="E376" s="218"/>
      <c r="F376" s="218">
        <v>36780.19</v>
      </c>
      <c r="G376" s="205"/>
      <c r="H376" s="192" t="s">
        <v>1097</v>
      </c>
    </row>
    <row r="377" spans="1:8" ht="20" hidden="1" customHeight="1">
      <c r="A377" s="185">
        <v>2</v>
      </c>
      <c r="B377" s="193" t="s">
        <v>1067</v>
      </c>
      <c r="C377" s="219" t="s">
        <v>3844</v>
      </c>
      <c r="D377" s="203" t="s">
        <v>3804</v>
      </c>
      <c r="E377" s="218"/>
      <c r="F377" s="218">
        <f>100104.64-F380</f>
        <v>67697.64</v>
      </c>
      <c r="G377" s="205">
        <v>45384.7</v>
      </c>
      <c r="H377" s="192" t="s">
        <v>1097</v>
      </c>
    </row>
    <row r="378" spans="1:8" ht="20" hidden="1" customHeight="1">
      <c r="A378" s="185">
        <v>2</v>
      </c>
      <c r="B378" s="193" t="s">
        <v>1067</v>
      </c>
      <c r="C378" s="219" t="s">
        <v>5042</v>
      </c>
      <c r="D378" s="203" t="s">
        <v>4945</v>
      </c>
      <c r="E378" s="218"/>
      <c r="F378" s="218">
        <v>10000</v>
      </c>
      <c r="G378" s="205">
        <v>70730.559999999998</v>
      </c>
      <c r="H378" s="192" t="s">
        <v>4946</v>
      </c>
    </row>
    <row r="379" spans="1:8" ht="20" hidden="1" customHeight="1">
      <c r="A379" s="185">
        <v>2</v>
      </c>
      <c r="B379" s="193" t="s">
        <v>1067</v>
      </c>
      <c r="C379" s="219" t="s">
        <v>5043</v>
      </c>
      <c r="D379" s="203" t="s">
        <v>4945</v>
      </c>
      <c r="E379" s="218"/>
      <c r="F379" s="218">
        <v>7377.5</v>
      </c>
      <c r="G379" s="205">
        <v>63353.06</v>
      </c>
      <c r="H379" s="192" t="s">
        <v>4946</v>
      </c>
    </row>
    <row r="380" spans="1:8" ht="20" hidden="1" customHeight="1">
      <c r="A380" s="185">
        <v>2</v>
      </c>
      <c r="B380" s="193" t="s">
        <v>1067</v>
      </c>
      <c r="C380" s="219" t="s">
        <v>1139</v>
      </c>
      <c r="D380" s="203" t="s">
        <v>1046</v>
      </c>
      <c r="E380" s="218"/>
      <c r="F380" s="218">
        <v>32407</v>
      </c>
      <c r="G380" s="205"/>
      <c r="H380" s="192" t="s">
        <v>1097</v>
      </c>
    </row>
    <row r="381" spans="1:8" ht="20" hidden="1" customHeight="1">
      <c r="A381" s="185">
        <v>2</v>
      </c>
      <c r="B381" s="193" t="s">
        <v>1067</v>
      </c>
      <c r="C381" s="219" t="s">
        <v>1140</v>
      </c>
      <c r="D381" s="203" t="s">
        <v>1046</v>
      </c>
      <c r="E381" s="218"/>
      <c r="F381" s="218">
        <v>17897.46</v>
      </c>
      <c r="G381" s="205">
        <v>45455.6</v>
      </c>
      <c r="H381" s="192" t="s">
        <v>1097</v>
      </c>
    </row>
    <row r="382" spans="1:8" ht="20" hidden="1" customHeight="1">
      <c r="A382" s="185">
        <v>2</v>
      </c>
      <c r="B382" s="193" t="s">
        <v>1067</v>
      </c>
      <c r="C382" s="219" t="s">
        <v>3805</v>
      </c>
      <c r="D382" s="203" t="s">
        <v>3804</v>
      </c>
      <c r="E382" s="218"/>
      <c r="F382" s="218">
        <v>4.5</v>
      </c>
      <c r="G382" s="205">
        <v>45451.1</v>
      </c>
      <c r="H382" s="192" t="s">
        <v>3805</v>
      </c>
    </row>
    <row r="383" spans="1:8" ht="20" hidden="1" customHeight="1">
      <c r="A383" s="185">
        <v>2</v>
      </c>
      <c r="B383" s="193" t="s">
        <v>1067</v>
      </c>
      <c r="C383" s="219" t="s">
        <v>3805</v>
      </c>
      <c r="D383" s="203" t="s">
        <v>3804</v>
      </c>
      <c r="E383" s="218"/>
      <c r="F383" s="218">
        <v>4.5</v>
      </c>
      <c r="G383" s="205">
        <v>45446.6</v>
      </c>
      <c r="H383" s="192" t="s">
        <v>3805</v>
      </c>
    </row>
    <row r="384" spans="1:8" ht="20" hidden="1" customHeight="1">
      <c r="A384" s="185">
        <v>2</v>
      </c>
      <c r="B384" s="193" t="s">
        <v>1067</v>
      </c>
      <c r="C384" s="219" t="s">
        <v>3845</v>
      </c>
      <c r="D384" s="203" t="s">
        <v>3804</v>
      </c>
      <c r="E384" s="218"/>
      <c r="F384" s="218">
        <v>707.2</v>
      </c>
      <c r="G384" s="205">
        <v>48888.04</v>
      </c>
      <c r="H384" s="192" t="s">
        <v>3810</v>
      </c>
    </row>
    <row r="385" spans="1:8" ht="20" hidden="1" customHeight="1">
      <c r="A385" s="185">
        <v>2</v>
      </c>
      <c r="B385" s="193" t="s">
        <v>1067</v>
      </c>
      <c r="C385" s="219" t="s">
        <v>3805</v>
      </c>
      <c r="D385" s="203" t="s">
        <v>3804</v>
      </c>
      <c r="E385" s="218"/>
      <c r="F385" s="218">
        <v>4.5</v>
      </c>
      <c r="G385" s="205">
        <v>48883.54</v>
      </c>
      <c r="H385" s="192" t="s">
        <v>3805</v>
      </c>
    </row>
    <row r="386" spans="1:8" ht="20" hidden="1" customHeight="1">
      <c r="A386" s="185">
        <v>2</v>
      </c>
      <c r="B386" s="193" t="s">
        <v>1067</v>
      </c>
      <c r="C386" s="219" t="s">
        <v>1141</v>
      </c>
      <c r="D386" s="203" t="s">
        <v>1046</v>
      </c>
      <c r="E386" s="218"/>
      <c r="F386" s="218">
        <v>22000</v>
      </c>
      <c r="G386" s="205">
        <v>26883.54</v>
      </c>
      <c r="H386" s="192" t="s">
        <v>1047</v>
      </c>
    </row>
    <row r="387" spans="1:8" ht="20" hidden="1" customHeight="1">
      <c r="A387" s="185">
        <v>2</v>
      </c>
      <c r="B387" s="193" t="s">
        <v>1067</v>
      </c>
      <c r="C387" s="219" t="s">
        <v>3805</v>
      </c>
      <c r="D387" s="203" t="s">
        <v>3804</v>
      </c>
      <c r="E387" s="218"/>
      <c r="F387" s="218">
        <v>9</v>
      </c>
      <c r="G387" s="205">
        <v>26874.54</v>
      </c>
      <c r="H387" s="192" t="s">
        <v>3805</v>
      </c>
    </row>
    <row r="388" spans="1:8" ht="20" hidden="1" customHeight="1">
      <c r="A388" s="185">
        <v>2</v>
      </c>
      <c r="B388" s="193" t="s">
        <v>1067</v>
      </c>
      <c r="C388" s="219" t="s">
        <v>3805</v>
      </c>
      <c r="D388" s="203" t="s">
        <v>3804</v>
      </c>
      <c r="E388" s="218"/>
      <c r="F388" s="218">
        <v>15</v>
      </c>
      <c r="G388" s="205">
        <v>39240.269999999997</v>
      </c>
      <c r="H388" s="192" t="s">
        <v>3805</v>
      </c>
    </row>
    <row r="389" spans="1:8" ht="20" hidden="1" customHeight="1">
      <c r="A389" s="185">
        <v>2</v>
      </c>
      <c r="B389" s="193" t="s">
        <v>1068</v>
      </c>
      <c r="C389" s="219" t="s">
        <v>3805</v>
      </c>
      <c r="D389" s="203" t="s">
        <v>3804</v>
      </c>
      <c r="E389" s="218"/>
      <c r="F389" s="218">
        <v>8</v>
      </c>
      <c r="G389" s="205">
        <v>19232.27</v>
      </c>
      <c r="H389" s="192" t="s">
        <v>3805</v>
      </c>
    </row>
    <row r="390" spans="1:8" ht="20" hidden="1" customHeight="1">
      <c r="A390" s="185">
        <v>2</v>
      </c>
      <c r="B390" s="193" t="s">
        <v>1068</v>
      </c>
      <c r="C390" s="219" t="s">
        <v>3805</v>
      </c>
      <c r="D390" s="203" t="s">
        <v>3804</v>
      </c>
      <c r="E390" s="218"/>
      <c r="F390" s="218">
        <v>0.8</v>
      </c>
      <c r="G390" s="223">
        <v>476.93000000001803</v>
      </c>
      <c r="H390" s="192" t="s">
        <v>3805</v>
      </c>
    </row>
    <row r="391" spans="1:8" ht="20" hidden="1" customHeight="1">
      <c r="A391" s="185">
        <v>2</v>
      </c>
      <c r="B391" s="193" t="s">
        <v>1068</v>
      </c>
      <c r="C391" s="219" t="s">
        <v>3805</v>
      </c>
      <c r="D391" s="203" t="s">
        <v>3804</v>
      </c>
      <c r="E391" s="218"/>
      <c r="F391" s="218">
        <v>0.8</v>
      </c>
      <c r="G391" s="223">
        <v>850476.13</v>
      </c>
      <c r="H391" s="192" t="s">
        <v>3805</v>
      </c>
    </row>
    <row r="392" spans="1:8" ht="20" hidden="1" customHeight="1">
      <c r="A392" s="185">
        <v>2</v>
      </c>
      <c r="B392" s="193" t="s">
        <v>1068</v>
      </c>
      <c r="C392" s="219" t="s">
        <v>3805</v>
      </c>
      <c r="D392" s="203" t="s">
        <v>3804</v>
      </c>
      <c r="E392" s="218"/>
      <c r="F392" s="218">
        <v>0.8</v>
      </c>
      <c r="G392" s="223">
        <v>475.329999999888</v>
      </c>
      <c r="H392" s="192" t="s">
        <v>3805</v>
      </c>
    </row>
    <row r="393" spans="1:8" ht="20" hidden="1" customHeight="1">
      <c r="A393" s="185">
        <v>2</v>
      </c>
      <c r="B393" s="193" t="s">
        <v>1068</v>
      </c>
      <c r="C393" s="219" t="s">
        <v>3805</v>
      </c>
      <c r="D393" s="203" t="s">
        <v>3804</v>
      </c>
      <c r="E393" s="218"/>
      <c r="F393" s="218">
        <v>0.8</v>
      </c>
      <c r="G393" s="205">
        <v>474.529999999842</v>
      </c>
      <c r="H393" s="192" t="s">
        <v>3805</v>
      </c>
    </row>
    <row r="394" spans="1:8" ht="20" hidden="1" customHeight="1">
      <c r="A394" s="185">
        <v>2</v>
      </c>
      <c r="B394" s="193" t="s">
        <v>1068</v>
      </c>
      <c r="C394" s="219" t="s">
        <v>3805</v>
      </c>
      <c r="D394" s="203" t="s">
        <v>3804</v>
      </c>
      <c r="E394" s="218"/>
      <c r="F394" s="218">
        <v>0.8</v>
      </c>
      <c r="G394" s="205">
        <v>473.72999999979498</v>
      </c>
      <c r="H394" s="192" t="s">
        <v>3805</v>
      </c>
    </row>
    <row r="395" spans="1:8" ht="20" hidden="1" customHeight="1">
      <c r="A395" s="185">
        <v>2</v>
      </c>
      <c r="B395" s="193" t="s">
        <v>1068</v>
      </c>
      <c r="C395" s="219" t="s">
        <v>3805</v>
      </c>
      <c r="D395" s="203" t="s">
        <v>3804</v>
      </c>
      <c r="E395" s="218"/>
      <c r="F395" s="218">
        <v>0.8</v>
      </c>
      <c r="G395" s="205">
        <v>472.92999999979497</v>
      </c>
      <c r="H395" s="192" t="s">
        <v>3805</v>
      </c>
    </row>
    <row r="396" spans="1:8" ht="20" hidden="1" customHeight="1">
      <c r="A396" s="185">
        <v>2</v>
      </c>
      <c r="B396" s="193" t="s">
        <v>1068</v>
      </c>
      <c r="C396" s="219" t="s">
        <v>3805</v>
      </c>
      <c r="D396" s="203" t="s">
        <v>3804</v>
      </c>
      <c r="E396" s="218"/>
      <c r="F396" s="218">
        <v>9</v>
      </c>
      <c r="G396" s="205">
        <v>463.92999999979702</v>
      </c>
      <c r="H396" s="192" t="s">
        <v>3805</v>
      </c>
    </row>
    <row r="397" spans="1:8" ht="20" hidden="1" customHeight="1">
      <c r="A397" s="185">
        <v>2</v>
      </c>
      <c r="B397" s="193" t="s">
        <v>1068</v>
      </c>
      <c r="C397" s="219" t="s">
        <v>3823</v>
      </c>
      <c r="D397" s="203" t="s">
        <v>3804</v>
      </c>
      <c r="E397" s="218"/>
      <c r="F397" s="218">
        <v>15</v>
      </c>
      <c r="G397" s="205">
        <v>448.92999999979702</v>
      </c>
      <c r="H397" s="192" t="s">
        <v>1053</v>
      </c>
    </row>
    <row r="398" spans="1:8" ht="20" hidden="1" customHeight="1">
      <c r="A398" s="185">
        <v>2</v>
      </c>
      <c r="B398" s="193" t="s">
        <v>1068</v>
      </c>
      <c r="C398" s="219" t="s">
        <v>5025</v>
      </c>
      <c r="D398" s="203" t="s">
        <v>4984</v>
      </c>
      <c r="E398" s="218"/>
      <c r="F398" s="218">
        <v>53983.33</v>
      </c>
      <c r="G398" s="205">
        <v>36465.5999999997</v>
      </c>
      <c r="H398" s="214" t="s">
        <v>4984</v>
      </c>
    </row>
    <row r="399" spans="1:8" ht="20" hidden="1" customHeight="1">
      <c r="A399" s="185">
        <v>2</v>
      </c>
      <c r="B399" s="193" t="s">
        <v>1068</v>
      </c>
      <c r="C399" s="215" t="s">
        <v>1142</v>
      </c>
      <c r="D399" s="203" t="s">
        <v>1046</v>
      </c>
      <c r="E399" s="218"/>
      <c r="F399" s="218">
        <v>5.86</v>
      </c>
      <c r="G399" s="205">
        <v>36459.7399999997</v>
      </c>
      <c r="H399" s="192" t="s">
        <v>1106</v>
      </c>
    </row>
    <row r="400" spans="1:8" ht="20" hidden="1" customHeight="1">
      <c r="A400" s="185">
        <v>2</v>
      </c>
      <c r="B400" s="193" t="s">
        <v>1068</v>
      </c>
      <c r="C400" s="219" t="s">
        <v>3803</v>
      </c>
      <c r="D400" s="203" t="s">
        <v>3804</v>
      </c>
      <c r="E400" s="218"/>
      <c r="F400" s="218">
        <v>9</v>
      </c>
      <c r="G400" s="205">
        <v>81876.109999999695</v>
      </c>
      <c r="H400" s="192" t="s">
        <v>3805</v>
      </c>
    </row>
    <row r="401" spans="1:8" ht="20" hidden="1" customHeight="1">
      <c r="A401" s="185">
        <v>2</v>
      </c>
      <c r="B401" s="193" t="s">
        <v>1067</v>
      </c>
      <c r="C401" s="219" t="s">
        <v>1143</v>
      </c>
      <c r="D401" s="203" t="s">
        <v>1046</v>
      </c>
      <c r="E401" s="218"/>
      <c r="F401" s="218">
        <v>3633.21</v>
      </c>
      <c r="G401" s="205"/>
      <c r="H401" s="192" t="s">
        <v>5022</v>
      </c>
    </row>
    <row r="402" spans="1:8" ht="20" hidden="1" customHeight="1">
      <c r="A402" s="185">
        <v>2</v>
      </c>
      <c r="B402" s="193" t="s">
        <v>1068</v>
      </c>
      <c r="C402" s="219" t="s">
        <v>3846</v>
      </c>
      <c r="D402" s="203" t="s">
        <v>3804</v>
      </c>
      <c r="E402" s="218"/>
      <c r="F402" s="218">
        <f>8952.75-F452</f>
        <v>4804.59</v>
      </c>
      <c r="G402" s="205">
        <v>104210.87</v>
      </c>
      <c r="H402" s="192" t="s">
        <v>1106</v>
      </c>
    </row>
    <row r="403" spans="1:8" ht="20" hidden="1" customHeight="1">
      <c r="A403" s="185">
        <v>2</v>
      </c>
      <c r="B403" s="193" t="s">
        <v>1068</v>
      </c>
      <c r="C403" s="219" t="s">
        <v>1144</v>
      </c>
      <c r="D403" s="203" t="s">
        <v>1046</v>
      </c>
      <c r="E403" s="218"/>
      <c r="F403" s="218">
        <v>4817.54</v>
      </c>
      <c r="G403" s="205">
        <v>99393.329999999696</v>
      </c>
      <c r="H403" s="192" t="s">
        <v>1106</v>
      </c>
    </row>
    <row r="404" spans="1:8" ht="20" hidden="1" customHeight="1">
      <c r="A404" s="185">
        <v>2</v>
      </c>
      <c r="B404" s="193" t="s">
        <v>1068</v>
      </c>
      <c r="C404" s="219" t="s">
        <v>3803</v>
      </c>
      <c r="D404" s="203" t="s">
        <v>3804</v>
      </c>
      <c r="E404" s="218"/>
      <c r="F404" s="218">
        <v>9</v>
      </c>
      <c r="G404" s="205">
        <v>17323.8299999997</v>
      </c>
      <c r="H404" s="192" t="s">
        <v>3805</v>
      </c>
    </row>
    <row r="405" spans="1:8" ht="20" hidden="1" customHeight="1">
      <c r="A405" s="185">
        <v>2</v>
      </c>
      <c r="B405" s="193" t="s">
        <v>1068</v>
      </c>
      <c r="C405" s="219" t="s">
        <v>3803</v>
      </c>
      <c r="D405" s="203" t="s">
        <v>3804</v>
      </c>
      <c r="E405" s="218"/>
      <c r="F405" s="218">
        <v>9</v>
      </c>
      <c r="G405" s="205">
        <v>17314.8299999997</v>
      </c>
      <c r="H405" s="192" t="s">
        <v>3805</v>
      </c>
    </row>
    <row r="406" spans="1:8" ht="20" hidden="1" customHeight="1">
      <c r="A406" s="185">
        <v>2</v>
      </c>
      <c r="B406" s="193" t="s">
        <v>1068</v>
      </c>
      <c r="C406" s="222" t="s">
        <v>5044</v>
      </c>
      <c r="D406" s="203" t="s">
        <v>4945</v>
      </c>
      <c r="E406" s="218"/>
      <c r="F406" s="218">
        <v>5000</v>
      </c>
      <c r="G406" s="205">
        <v>20314.8299999997</v>
      </c>
      <c r="H406" s="192" t="s">
        <v>4946</v>
      </c>
    </row>
    <row r="407" spans="1:8" ht="20" hidden="1" customHeight="1">
      <c r="A407" s="185">
        <v>2</v>
      </c>
      <c r="B407" s="193" t="s">
        <v>1068</v>
      </c>
      <c r="C407" s="219" t="s">
        <v>3803</v>
      </c>
      <c r="D407" s="203" t="s">
        <v>3804</v>
      </c>
      <c r="E407" s="218"/>
      <c r="F407" s="218">
        <v>4.5</v>
      </c>
      <c r="G407" s="205">
        <v>20310.3299999997</v>
      </c>
      <c r="H407" s="192" t="s">
        <v>3805</v>
      </c>
    </row>
    <row r="408" spans="1:8" ht="20" hidden="1" customHeight="1">
      <c r="A408" s="185">
        <v>2</v>
      </c>
      <c r="B408" s="193" t="s">
        <v>1068</v>
      </c>
      <c r="C408" s="219" t="s">
        <v>3803</v>
      </c>
      <c r="D408" s="203" t="s">
        <v>3804</v>
      </c>
      <c r="E408" s="218"/>
      <c r="F408" s="218">
        <v>9</v>
      </c>
      <c r="G408" s="205">
        <v>25301.3299999997</v>
      </c>
      <c r="H408" s="192" t="s">
        <v>3805</v>
      </c>
    </row>
    <row r="409" spans="1:8" ht="20" hidden="1" customHeight="1">
      <c r="A409" s="185">
        <v>2</v>
      </c>
      <c r="B409" s="193" t="s">
        <v>1068</v>
      </c>
      <c r="C409" s="219" t="s">
        <v>3803</v>
      </c>
      <c r="D409" s="203" t="s">
        <v>3804</v>
      </c>
      <c r="E409" s="218"/>
      <c r="F409" s="218">
        <v>9</v>
      </c>
      <c r="G409" s="205">
        <v>23469.8299999997</v>
      </c>
      <c r="H409" s="192" t="s">
        <v>3805</v>
      </c>
    </row>
    <row r="410" spans="1:8" ht="20" hidden="1" customHeight="1">
      <c r="A410" s="185">
        <v>2</v>
      </c>
      <c r="B410" s="193" t="s">
        <v>1068</v>
      </c>
      <c r="C410" s="219" t="s">
        <v>3847</v>
      </c>
      <c r="D410" s="203" t="s">
        <v>3804</v>
      </c>
      <c r="E410" s="218"/>
      <c r="F410" s="218">
        <v>9394.2199999999993</v>
      </c>
      <c r="G410" s="205">
        <v>14075.6099999997</v>
      </c>
      <c r="H410" s="192" t="s">
        <v>1087</v>
      </c>
    </row>
    <row r="411" spans="1:8" ht="20" hidden="1" customHeight="1">
      <c r="A411" s="185">
        <v>2</v>
      </c>
      <c r="B411" s="193" t="s">
        <v>1068</v>
      </c>
      <c r="C411" s="219" t="s">
        <v>3803</v>
      </c>
      <c r="D411" s="203" t="s">
        <v>3804</v>
      </c>
      <c r="E411" s="218"/>
      <c r="F411" s="218">
        <v>4.5</v>
      </c>
      <c r="G411" s="205">
        <v>14071.1099999997</v>
      </c>
      <c r="H411" s="192" t="s">
        <v>3805</v>
      </c>
    </row>
    <row r="412" spans="1:8" ht="20" hidden="1" customHeight="1">
      <c r="A412" s="185">
        <v>2</v>
      </c>
      <c r="B412" s="193" t="s">
        <v>1068</v>
      </c>
      <c r="C412" s="221" t="s">
        <v>5045</v>
      </c>
      <c r="D412" s="203" t="s">
        <v>4945</v>
      </c>
      <c r="E412" s="218"/>
      <c r="F412" s="218">
        <v>10000</v>
      </c>
      <c r="G412" s="205">
        <v>54071.109999999702</v>
      </c>
      <c r="H412" s="192" t="s">
        <v>4946</v>
      </c>
    </row>
    <row r="413" spans="1:8" ht="20" hidden="1" customHeight="1">
      <c r="A413" s="185">
        <v>2</v>
      </c>
      <c r="B413" s="193" t="s">
        <v>1068</v>
      </c>
      <c r="C413" s="219" t="s">
        <v>5046</v>
      </c>
      <c r="D413" s="224" t="s">
        <v>5047</v>
      </c>
      <c r="E413" s="218"/>
      <c r="F413" s="218">
        <v>7500</v>
      </c>
      <c r="G413" s="205">
        <v>44071.109999999702</v>
      </c>
      <c r="H413" s="192" t="s">
        <v>5048</v>
      </c>
    </row>
    <row r="414" spans="1:8" ht="20" hidden="1" customHeight="1">
      <c r="A414" s="185">
        <v>2</v>
      </c>
      <c r="B414" s="193" t="s">
        <v>1068</v>
      </c>
      <c r="C414" s="219" t="s">
        <v>5046</v>
      </c>
      <c r="D414" s="203" t="s">
        <v>5049</v>
      </c>
      <c r="E414" s="218"/>
      <c r="F414" s="218">
        <v>2500</v>
      </c>
      <c r="G414" s="205"/>
      <c r="H414" s="192" t="s">
        <v>5050</v>
      </c>
    </row>
    <row r="415" spans="1:8" ht="20" hidden="1" customHeight="1">
      <c r="A415" s="185">
        <v>2</v>
      </c>
      <c r="B415" s="193" t="s">
        <v>1068</v>
      </c>
      <c r="C415" s="219" t="s">
        <v>3803</v>
      </c>
      <c r="D415" s="203" t="s">
        <v>3804</v>
      </c>
      <c r="E415" s="218"/>
      <c r="F415" s="218">
        <v>4.5</v>
      </c>
      <c r="G415" s="205">
        <v>44066.609999999702</v>
      </c>
      <c r="H415" s="192" t="s">
        <v>3805</v>
      </c>
    </row>
    <row r="416" spans="1:8" ht="20" hidden="1" customHeight="1">
      <c r="A416" s="185">
        <v>2</v>
      </c>
      <c r="B416" s="193" t="s">
        <v>1068</v>
      </c>
      <c r="C416" s="219" t="s">
        <v>3803</v>
      </c>
      <c r="D416" s="203" t="s">
        <v>3804</v>
      </c>
      <c r="E416" s="218"/>
      <c r="F416" s="218">
        <v>4.5</v>
      </c>
      <c r="G416" s="205">
        <v>44062.109999999702</v>
      </c>
      <c r="H416" s="192" t="s">
        <v>3805</v>
      </c>
    </row>
    <row r="417" spans="1:8" ht="20" hidden="1" customHeight="1">
      <c r="A417" s="185">
        <v>2</v>
      </c>
      <c r="B417" s="193" t="s">
        <v>1068</v>
      </c>
      <c r="C417" s="219" t="s">
        <v>5025</v>
      </c>
      <c r="D417" s="203" t="s">
        <v>4984</v>
      </c>
      <c r="E417" s="218"/>
      <c r="F417" s="218">
        <v>10094.44</v>
      </c>
      <c r="G417" s="205">
        <v>43979.199999999699</v>
      </c>
      <c r="H417" s="214" t="s">
        <v>4984</v>
      </c>
    </row>
    <row r="418" spans="1:8" ht="20" hidden="1" customHeight="1">
      <c r="A418" s="185">
        <v>2</v>
      </c>
      <c r="B418" s="193" t="s">
        <v>1068</v>
      </c>
      <c r="C418" s="219" t="s">
        <v>1145</v>
      </c>
      <c r="D418" s="203" t="s">
        <v>1046</v>
      </c>
      <c r="E418" s="218"/>
      <c r="F418" s="218">
        <v>10000</v>
      </c>
      <c r="G418" s="205">
        <v>33979.199999999699</v>
      </c>
      <c r="H418" s="192" t="s">
        <v>1047</v>
      </c>
    </row>
    <row r="419" spans="1:8" ht="20" hidden="1" customHeight="1">
      <c r="A419" s="185">
        <v>2</v>
      </c>
      <c r="B419" s="193" t="s">
        <v>1068</v>
      </c>
      <c r="C419" s="219" t="s">
        <v>1146</v>
      </c>
      <c r="D419" s="203" t="s">
        <v>1046</v>
      </c>
      <c r="E419" s="218"/>
      <c r="F419" s="218">
        <v>5000</v>
      </c>
      <c r="G419" s="205">
        <v>28979.199999999699</v>
      </c>
      <c r="H419" s="192" t="s">
        <v>1110</v>
      </c>
    </row>
    <row r="420" spans="1:8" ht="20" hidden="1" customHeight="1">
      <c r="A420" s="185">
        <v>2</v>
      </c>
      <c r="B420" s="193" t="s">
        <v>1068</v>
      </c>
      <c r="C420" s="219" t="s">
        <v>1147</v>
      </c>
      <c r="D420" s="203" t="s">
        <v>1046</v>
      </c>
      <c r="E420" s="218"/>
      <c r="F420" s="218">
        <v>174</v>
      </c>
      <c r="G420" s="205">
        <v>28805.199999999699</v>
      </c>
      <c r="H420" s="192" t="s">
        <v>1112</v>
      </c>
    </row>
    <row r="421" spans="1:8" ht="20" hidden="1" customHeight="1">
      <c r="A421" s="185">
        <v>2</v>
      </c>
      <c r="B421" s="193" t="s">
        <v>1068</v>
      </c>
      <c r="C421" s="219" t="s">
        <v>1148</v>
      </c>
      <c r="D421" s="203" t="s">
        <v>1046</v>
      </c>
      <c r="E421" s="218"/>
      <c r="F421" s="218">
        <v>8250</v>
      </c>
      <c r="G421" s="205">
        <v>20555.199999999699</v>
      </c>
      <c r="H421" s="192" t="s">
        <v>1110</v>
      </c>
    </row>
    <row r="422" spans="1:8" ht="20" hidden="1" customHeight="1">
      <c r="A422" s="185">
        <v>2</v>
      </c>
      <c r="B422" s="193" t="s">
        <v>1068</v>
      </c>
      <c r="C422" s="219" t="s">
        <v>1149</v>
      </c>
      <c r="D422" s="203" t="s">
        <v>1046</v>
      </c>
      <c r="E422" s="218"/>
      <c r="F422" s="218">
        <v>3150</v>
      </c>
      <c r="G422" s="205">
        <v>17405.199999999699</v>
      </c>
      <c r="H422" s="192" t="s">
        <v>1110</v>
      </c>
    </row>
    <row r="423" spans="1:8" ht="20" hidden="1" customHeight="1">
      <c r="A423" s="185">
        <v>2</v>
      </c>
      <c r="B423" s="193" t="s">
        <v>1068</v>
      </c>
      <c r="C423" s="219" t="s">
        <v>3803</v>
      </c>
      <c r="D423" s="203" t="s">
        <v>3804</v>
      </c>
      <c r="E423" s="218"/>
      <c r="F423" s="218">
        <v>4</v>
      </c>
      <c r="G423" s="205">
        <v>17401.199999999699</v>
      </c>
      <c r="H423" s="192" t="s">
        <v>3805</v>
      </c>
    </row>
    <row r="424" spans="1:8" ht="20" hidden="1" customHeight="1">
      <c r="A424" s="185">
        <v>2</v>
      </c>
      <c r="B424" s="193" t="s">
        <v>1068</v>
      </c>
      <c r="C424" s="219" t="s">
        <v>3803</v>
      </c>
      <c r="D424" s="203" t="s">
        <v>3804</v>
      </c>
      <c r="E424" s="218"/>
      <c r="F424" s="218">
        <v>4</v>
      </c>
      <c r="G424" s="205">
        <v>17397.199999999699</v>
      </c>
      <c r="H424" s="192" t="s">
        <v>3805</v>
      </c>
    </row>
    <row r="425" spans="1:8" ht="20" hidden="1" customHeight="1">
      <c r="A425" s="185">
        <v>2</v>
      </c>
      <c r="B425" s="193" t="s">
        <v>1068</v>
      </c>
      <c r="C425" s="219" t="s">
        <v>3803</v>
      </c>
      <c r="D425" s="203" t="s">
        <v>3804</v>
      </c>
      <c r="E425" s="218"/>
      <c r="F425" s="218">
        <v>4</v>
      </c>
      <c r="G425" s="205">
        <v>17393.199999999699</v>
      </c>
      <c r="H425" s="192" t="s">
        <v>3805</v>
      </c>
    </row>
    <row r="426" spans="1:8" ht="20" hidden="1" customHeight="1">
      <c r="A426" s="185">
        <v>2</v>
      </c>
      <c r="B426" s="193" t="s">
        <v>1068</v>
      </c>
      <c r="C426" s="219" t="s">
        <v>3803</v>
      </c>
      <c r="D426" s="203" t="s">
        <v>3804</v>
      </c>
      <c r="E426" s="218"/>
      <c r="F426" s="218">
        <v>4</v>
      </c>
      <c r="G426" s="205">
        <v>17389.199999999699</v>
      </c>
      <c r="H426" s="192" t="s">
        <v>3805</v>
      </c>
    </row>
    <row r="427" spans="1:8" ht="20" hidden="1" customHeight="1">
      <c r="A427" s="185">
        <v>2</v>
      </c>
      <c r="B427" s="193" t="s">
        <v>1068</v>
      </c>
      <c r="C427" s="219" t="s">
        <v>3803</v>
      </c>
      <c r="D427" s="203" t="s">
        <v>3804</v>
      </c>
      <c r="E427" s="218"/>
      <c r="F427" s="218">
        <v>4</v>
      </c>
      <c r="G427" s="205">
        <v>17385.199999999699</v>
      </c>
      <c r="H427" s="192" t="s">
        <v>3805</v>
      </c>
    </row>
    <row r="428" spans="1:8" ht="20" hidden="1" customHeight="1">
      <c r="A428" s="185">
        <v>2</v>
      </c>
      <c r="B428" s="193" t="s">
        <v>1068</v>
      </c>
      <c r="C428" s="222" t="s">
        <v>5051</v>
      </c>
      <c r="D428" s="203" t="s">
        <v>4945</v>
      </c>
      <c r="E428" s="218"/>
      <c r="F428" s="218">
        <v>10000</v>
      </c>
      <c r="G428" s="205">
        <v>7385.1999999996897</v>
      </c>
      <c r="H428" s="192" t="s">
        <v>4946</v>
      </c>
    </row>
    <row r="429" spans="1:8" ht="20" hidden="1" customHeight="1">
      <c r="A429" s="185">
        <v>2</v>
      </c>
      <c r="B429" s="193" t="s">
        <v>1068</v>
      </c>
      <c r="C429" s="219" t="s">
        <v>3803</v>
      </c>
      <c r="D429" s="203" t="s">
        <v>3804</v>
      </c>
      <c r="E429" s="218"/>
      <c r="F429" s="218">
        <v>4</v>
      </c>
      <c r="G429" s="205">
        <v>8581.1999999996897</v>
      </c>
      <c r="H429" s="192" t="s">
        <v>3805</v>
      </c>
    </row>
    <row r="430" spans="1:8" ht="20" hidden="1" customHeight="1">
      <c r="A430" s="185">
        <v>2</v>
      </c>
      <c r="B430" s="193" t="s">
        <v>1068</v>
      </c>
      <c r="C430" s="219" t="s">
        <v>3848</v>
      </c>
      <c r="D430" s="203" t="s">
        <v>3804</v>
      </c>
      <c r="E430" s="218"/>
      <c r="F430" s="218">
        <v>694.57</v>
      </c>
      <c r="G430" s="205">
        <v>211942.33</v>
      </c>
      <c r="H430" s="192" t="s">
        <v>3817</v>
      </c>
    </row>
    <row r="431" spans="1:8" ht="20" hidden="1" customHeight="1">
      <c r="A431" s="185">
        <v>2</v>
      </c>
      <c r="B431" s="193" t="s">
        <v>1068</v>
      </c>
      <c r="C431" s="219" t="s">
        <v>3849</v>
      </c>
      <c r="D431" s="203" t="s">
        <v>3804</v>
      </c>
      <c r="E431" s="218"/>
      <c r="F431" s="218">
        <f>87173.65-F457</f>
        <v>56386.999999999993</v>
      </c>
      <c r="G431" s="205">
        <v>124768.68</v>
      </c>
      <c r="H431" s="192" t="s">
        <v>1097</v>
      </c>
    </row>
    <row r="432" spans="1:8" ht="20" hidden="1" customHeight="1">
      <c r="A432" s="185">
        <v>2</v>
      </c>
      <c r="B432" s="193" t="s">
        <v>1068</v>
      </c>
      <c r="C432" s="219" t="s">
        <v>3850</v>
      </c>
      <c r="D432" s="203" t="s">
        <v>3804</v>
      </c>
      <c r="E432" s="218"/>
      <c r="F432" s="218">
        <v>707.2</v>
      </c>
      <c r="G432" s="205">
        <v>124061.48</v>
      </c>
      <c r="H432" s="192" t="s">
        <v>3810</v>
      </c>
    </row>
    <row r="433" spans="1:8" ht="20" hidden="1" customHeight="1">
      <c r="A433" s="185">
        <v>2</v>
      </c>
      <c r="B433" s="193" t="s">
        <v>1068</v>
      </c>
      <c r="C433" s="219" t="s">
        <v>3803</v>
      </c>
      <c r="D433" s="203" t="s">
        <v>3804</v>
      </c>
      <c r="E433" s="218"/>
      <c r="F433" s="218">
        <v>4</v>
      </c>
      <c r="G433" s="205">
        <v>24057.479999999701</v>
      </c>
      <c r="H433" s="192" t="s">
        <v>3805</v>
      </c>
    </row>
    <row r="434" spans="1:8" ht="20" hidden="1" customHeight="1">
      <c r="A434" s="185">
        <v>2</v>
      </c>
      <c r="B434" s="193" t="s">
        <v>1068</v>
      </c>
      <c r="C434" s="219" t="s">
        <v>3803</v>
      </c>
      <c r="D434" s="203" t="s">
        <v>3804</v>
      </c>
      <c r="E434" s="218"/>
      <c r="F434" s="218">
        <v>0.8</v>
      </c>
      <c r="G434" s="205">
        <v>24056.679999999698</v>
      </c>
      <c r="H434" s="192" t="s">
        <v>3805</v>
      </c>
    </row>
    <row r="435" spans="1:8" ht="20" hidden="1" customHeight="1">
      <c r="A435" s="185">
        <v>2</v>
      </c>
      <c r="B435" s="193" t="s">
        <v>1068</v>
      </c>
      <c r="C435" s="219" t="s">
        <v>3803</v>
      </c>
      <c r="D435" s="203" t="s">
        <v>3804</v>
      </c>
      <c r="E435" s="218"/>
      <c r="F435" s="218">
        <v>4</v>
      </c>
      <c r="G435" s="205">
        <v>24052.679999999698</v>
      </c>
      <c r="H435" s="192" t="s">
        <v>3805</v>
      </c>
    </row>
    <row r="436" spans="1:8" ht="20" hidden="1" customHeight="1">
      <c r="A436" s="185">
        <v>2</v>
      </c>
      <c r="B436" s="193" t="s">
        <v>1068</v>
      </c>
      <c r="C436" s="219" t="s">
        <v>5052</v>
      </c>
      <c r="D436" s="203" t="s">
        <v>4945</v>
      </c>
      <c r="E436" s="218"/>
      <c r="F436" s="218">
        <v>10000</v>
      </c>
      <c r="G436" s="205">
        <v>14052.6799999997</v>
      </c>
      <c r="H436" s="192" t="s">
        <v>4946</v>
      </c>
    </row>
    <row r="437" spans="1:8" ht="20" hidden="1" customHeight="1">
      <c r="A437" s="185">
        <v>2</v>
      </c>
      <c r="B437" s="193" t="s">
        <v>1068</v>
      </c>
      <c r="C437" s="219" t="s">
        <v>1150</v>
      </c>
      <c r="D437" s="203" t="s">
        <v>1046</v>
      </c>
      <c r="E437" s="218"/>
      <c r="F437" s="218">
        <v>500</v>
      </c>
      <c r="G437" s="205">
        <v>13552.6799999997</v>
      </c>
      <c r="H437" s="192" t="s">
        <v>4955</v>
      </c>
    </row>
    <row r="438" spans="1:8" ht="20" hidden="1" customHeight="1">
      <c r="A438" s="185">
        <v>2</v>
      </c>
      <c r="B438" s="193" t="s">
        <v>1068</v>
      </c>
      <c r="C438" s="219" t="s">
        <v>3803</v>
      </c>
      <c r="D438" s="203" t="s">
        <v>3804</v>
      </c>
      <c r="E438" s="218"/>
      <c r="F438" s="218">
        <v>4</v>
      </c>
      <c r="G438" s="205">
        <v>13548.6799999997</v>
      </c>
      <c r="H438" s="192" t="s">
        <v>3805</v>
      </c>
    </row>
    <row r="439" spans="1:8" ht="20" hidden="1" customHeight="1">
      <c r="A439" s="185">
        <v>2</v>
      </c>
      <c r="B439" s="193" t="s">
        <v>1068</v>
      </c>
      <c r="C439" s="219" t="s">
        <v>3803</v>
      </c>
      <c r="D439" s="203" t="s">
        <v>3804</v>
      </c>
      <c r="E439" s="218"/>
      <c r="F439" s="218">
        <v>4</v>
      </c>
      <c r="G439" s="205">
        <v>13544.6799999997</v>
      </c>
      <c r="H439" s="192" t="s">
        <v>3805</v>
      </c>
    </row>
    <row r="440" spans="1:8" ht="20" hidden="1" customHeight="1">
      <c r="A440" s="185">
        <v>2</v>
      </c>
      <c r="B440" s="193" t="s">
        <v>1068</v>
      </c>
      <c r="C440" s="219" t="s">
        <v>3803</v>
      </c>
      <c r="D440" s="203" t="s">
        <v>3804</v>
      </c>
      <c r="E440" s="218"/>
      <c r="F440" s="218">
        <v>8</v>
      </c>
      <c r="G440" s="205">
        <v>22915.11</v>
      </c>
      <c r="H440" s="192" t="s">
        <v>3805</v>
      </c>
    </row>
    <row r="441" spans="1:8" ht="20" hidden="1" customHeight="1">
      <c r="A441" s="185">
        <v>2</v>
      </c>
      <c r="B441" s="193" t="s">
        <v>1068</v>
      </c>
      <c r="C441" s="219" t="s">
        <v>3803</v>
      </c>
      <c r="D441" s="203" t="s">
        <v>3804</v>
      </c>
      <c r="E441" s="218"/>
      <c r="F441" s="218">
        <v>8</v>
      </c>
      <c r="G441" s="205">
        <v>22907.11</v>
      </c>
      <c r="H441" s="192" t="s">
        <v>3805</v>
      </c>
    </row>
    <row r="442" spans="1:8" ht="20" hidden="1" customHeight="1">
      <c r="A442" s="185">
        <v>2</v>
      </c>
      <c r="B442" s="193" t="s">
        <v>1068</v>
      </c>
      <c r="C442" s="219" t="s">
        <v>5053</v>
      </c>
      <c r="D442" s="203" t="s">
        <v>4984</v>
      </c>
      <c r="E442" s="218"/>
      <c r="F442" s="218">
        <v>6000000</v>
      </c>
      <c r="G442" s="205">
        <v>90448.929999999702</v>
      </c>
      <c r="H442" s="214" t="s">
        <v>4984</v>
      </c>
    </row>
    <row r="443" spans="1:8" ht="20" hidden="1" customHeight="1">
      <c r="A443" s="185">
        <v>2</v>
      </c>
      <c r="B443" s="193" t="s">
        <v>12</v>
      </c>
      <c r="C443" s="219" t="s">
        <v>3835</v>
      </c>
      <c r="D443" s="203" t="s">
        <v>3804</v>
      </c>
      <c r="E443" s="218"/>
      <c r="F443" s="218">
        <v>15</v>
      </c>
      <c r="G443" s="205">
        <v>22892.11</v>
      </c>
      <c r="H443" s="192" t="s">
        <v>1053</v>
      </c>
    </row>
    <row r="444" spans="1:8" ht="20" hidden="1" customHeight="1">
      <c r="A444" s="185">
        <v>2</v>
      </c>
      <c r="B444" s="193" t="s">
        <v>12</v>
      </c>
      <c r="C444" s="199" t="s">
        <v>5054</v>
      </c>
      <c r="D444" s="203" t="s">
        <v>4945</v>
      </c>
      <c r="E444" s="218"/>
      <c r="F444" s="218">
        <v>9000</v>
      </c>
      <c r="G444" s="205">
        <v>117772.11</v>
      </c>
      <c r="H444" s="192" t="s">
        <v>4946</v>
      </c>
    </row>
    <row r="445" spans="1:8" ht="20" hidden="1" customHeight="1">
      <c r="A445" s="185">
        <v>2</v>
      </c>
      <c r="B445" s="193" t="s">
        <v>12</v>
      </c>
      <c r="C445" s="219" t="s">
        <v>5055</v>
      </c>
      <c r="D445" s="203" t="s">
        <v>4945</v>
      </c>
      <c r="E445" s="218"/>
      <c r="F445" s="218">
        <v>10000</v>
      </c>
      <c r="G445" s="205">
        <v>107772.11</v>
      </c>
      <c r="H445" s="192" t="s">
        <v>4946</v>
      </c>
    </row>
    <row r="446" spans="1:8" ht="20" hidden="1" customHeight="1">
      <c r="A446" s="185">
        <v>2</v>
      </c>
      <c r="B446" s="193" t="s">
        <v>12</v>
      </c>
      <c r="C446" s="219" t="s">
        <v>3803</v>
      </c>
      <c r="D446" s="203" t="s">
        <v>3804</v>
      </c>
      <c r="E446" s="218"/>
      <c r="F446" s="218">
        <v>4.5</v>
      </c>
      <c r="G446" s="205">
        <v>7767.61</v>
      </c>
      <c r="H446" s="192" t="s">
        <v>3805</v>
      </c>
    </row>
    <row r="447" spans="1:8" ht="20" hidden="1" customHeight="1">
      <c r="A447" s="185">
        <v>2</v>
      </c>
      <c r="B447" s="193" t="s">
        <v>12</v>
      </c>
      <c r="C447" s="219" t="s">
        <v>3803</v>
      </c>
      <c r="D447" s="203" t="s">
        <v>3804</v>
      </c>
      <c r="E447" s="218"/>
      <c r="F447" s="218">
        <v>4.5</v>
      </c>
      <c r="G447" s="205">
        <v>7763.11</v>
      </c>
      <c r="H447" s="192" t="s">
        <v>3805</v>
      </c>
    </row>
    <row r="448" spans="1:8" ht="20" hidden="1" customHeight="1">
      <c r="A448" s="185">
        <v>2</v>
      </c>
      <c r="B448" s="193" t="s">
        <v>12</v>
      </c>
      <c r="C448" s="219" t="s">
        <v>3803</v>
      </c>
      <c r="D448" s="203" t="s">
        <v>3804</v>
      </c>
      <c r="E448" s="218"/>
      <c r="F448" s="218">
        <v>9</v>
      </c>
      <c r="G448" s="205">
        <v>7754.11</v>
      </c>
      <c r="H448" s="192" t="s">
        <v>3805</v>
      </c>
    </row>
    <row r="449" spans="1:8" ht="20" hidden="1" customHeight="1">
      <c r="A449" s="185">
        <v>2</v>
      </c>
      <c r="B449" s="193" t="s">
        <v>12</v>
      </c>
      <c r="C449" s="219" t="s">
        <v>3803</v>
      </c>
      <c r="D449" s="203" t="s">
        <v>3804</v>
      </c>
      <c r="E449" s="218"/>
      <c r="F449" s="218">
        <v>0.9</v>
      </c>
      <c r="G449" s="205">
        <v>118050.61</v>
      </c>
      <c r="H449" s="192" t="s">
        <v>3805</v>
      </c>
    </row>
    <row r="450" spans="1:8" ht="20" hidden="1" customHeight="1">
      <c r="A450" s="185">
        <v>2</v>
      </c>
      <c r="B450" s="193" t="s">
        <v>12</v>
      </c>
      <c r="C450" s="219" t="s">
        <v>3803</v>
      </c>
      <c r="D450" s="203" t="s">
        <v>3804</v>
      </c>
      <c r="E450" s="218"/>
      <c r="F450" s="218">
        <v>0.9</v>
      </c>
      <c r="G450" s="205">
        <v>118049.71</v>
      </c>
      <c r="H450" s="192" t="s">
        <v>3805</v>
      </c>
    </row>
    <row r="451" spans="1:8" ht="20" hidden="1" customHeight="1">
      <c r="A451" s="185">
        <v>2</v>
      </c>
      <c r="B451" s="193" t="s">
        <v>12</v>
      </c>
      <c r="C451" s="219" t="s">
        <v>1151</v>
      </c>
      <c r="D451" s="203" t="s">
        <v>1046</v>
      </c>
      <c r="E451" s="218"/>
      <c r="F451" s="218">
        <v>22624.74</v>
      </c>
      <c r="G451" s="205">
        <v>100474.97</v>
      </c>
      <c r="H451" s="192" t="s">
        <v>1106</v>
      </c>
    </row>
    <row r="452" spans="1:8" ht="20" hidden="1" customHeight="1">
      <c r="A452" s="185">
        <v>2</v>
      </c>
      <c r="B452" s="193" t="s">
        <v>1068</v>
      </c>
      <c r="C452" s="219" t="s">
        <v>1152</v>
      </c>
      <c r="D452" s="203" t="s">
        <v>1046</v>
      </c>
      <c r="E452" s="218"/>
      <c r="F452" s="218">
        <v>4148.16</v>
      </c>
      <c r="G452" s="205"/>
      <c r="H452" s="192" t="s">
        <v>5022</v>
      </c>
    </row>
    <row r="453" spans="1:8" ht="20" hidden="1" customHeight="1">
      <c r="A453" s="185">
        <v>2</v>
      </c>
      <c r="B453" s="193" t="s">
        <v>12</v>
      </c>
      <c r="C453" s="219" t="s">
        <v>3851</v>
      </c>
      <c r="D453" s="203" t="s">
        <v>3804</v>
      </c>
      <c r="E453" s="218"/>
      <c r="F453" s="218">
        <f>10299.9-F462</f>
        <v>4481.57</v>
      </c>
      <c r="G453" s="205">
        <v>90175.07</v>
      </c>
      <c r="H453" s="192" t="s">
        <v>1106</v>
      </c>
    </row>
    <row r="454" spans="1:8" ht="20" hidden="1" customHeight="1">
      <c r="A454" s="185">
        <v>2</v>
      </c>
      <c r="B454" s="193" t="s">
        <v>12</v>
      </c>
      <c r="C454" s="219" t="s">
        <v>3852</v>
      </c>
      <c r="D454" s="203" t="s">
        <v>3804</v>
      </c>
      <c r="E454" s="218"/>
      <c r="F454" s="218">
        <v>707.2</v>
      </c>
      <c r="G454" s="205">
        <v>9467.8700000000208</v>
      </c>
      <c r="H454" s="192" t="s">
        <v>3810</v>
      </c>
    </row>
    <row r="455" spans="1:8" ht="20" hidden="1" customHeight="1">
      <c r="A455" s="185">
        <v>2</v>
      </c>
      <c r="B455" s="193" t="s">
        <v>12</v>
      </c>
      <c r="C455" s="219" t="s">
        <v>3803</v>
      </c>
      <c r="D455" s="203" t="s">
        <v>3804</v>
      </c>
      <c r="E455" s="218"/>
      <c r="F455" s="218">
        <v>9</v>
      </c>
      <c r="G455" s="205">
        <v>9458.8700000000208</v>
      </c>
      <c r="H455" s="192" t="s">
        <v>3805</v>
      </c>
    </row>
    <row r="456" spans="1:8" ht="20" hidden="1" customHeight="1">
      <c r="A456" s="185">
        <v>2</v>
      </c>
      <c r="B456" s="193" t="s">
        <v>12</v>
      </c>
      <c r="C456" s="219" t="s">
        <v>3803</v>
      </c>
      <c r="D456" s="203" t="s">
        <v>3804</v>
      </c>
      <c r="E456" s="218"/>
      <c r="F456" s="218">
        <v>4.5</v>
      </c>
      <c r="G456" s="205">
        <v>9454.3700000000208</v>
      </c>
      <c r="H456" s="192" t="s">
        <v>3805</v>
      </c>
    </row>
    <row r="457" spans="1:8" ht="20" hidden="1" customHeight="1">
      <c r="A457" s="185">
        <v>2</v>
      </c>
      <c r="B457" s="193" t="s">
        <v>1068</v>
      </c>
      <c r="C457" s="219" t="s">
        <v>1153</v>
      </c>
      <c r="D457" s="203" t="s">
        <v>1046</v>
      </c>
      <c r="E457" s="218"/>
      <c r="F457" s="218">
        <v>30786.65</v>
      </c>
      <c r="G457" s="205"/>
      <c r="H457" s="192" t="s">
        <v>1097</v>
      </c>
    </row>
    <row r="458" spans="1:8" ht="20" hidden="1" customHeight="1">
      <c r="A458" s="185">
        <v>2</v>
      </c>
      <c r="B458" s="193" t="s">
        <v>12</v>
      </c>
      <c r="C458" s="219" t="s">
        <v>3853</v>
      </c>
      <c r="D458" s="203" t="s">
        <v>3804</v>
      </c>
      <c r="E458" s="218"/>
      <c r="F458" s="218">
        <f>112206.16-F459</f>
        <v>27751.22</v>
      </c>
      <c r="G458" s="205">
        <v>2112.81000000003</v>
      </c>
      <c r="H458" s="192" t="s">
        <v>1097</v>
      </c>
    </row>
    <row r="459" spans="1:8" ht="20" hidden="1" customHeight="1">
      <c r="A459" s="185">
        <v>2</v>
      </c>
      <c r="B459" s="193" t="s">
        <v>12</v>
      </c>
      <c r="C459" s="219" t="s">
        <v>1154</v>
      </c>
      <c r="D459" s="203" t="s">
        <v>1046</v>
      </c>
      <c r="E459" s="218"/>
      <c r="F459" s="218">
        <v>84454.94</v>
      </c>
      <c r="G459" s="205"/>
      <c r="H459" s="192" t="s">
        <v>1097</v>
      </c>
    </row>
    <row r="460" spans="1:8" ht="20" hidden="1" customHeight="1">
      <c r="A460" s="185">
        <v>4</v>
      </c>
      <c r="B460" s="193" t="s">
        <v>1048</v>
      </c>
      <c r="C460" s="202" t="s">
        <v>3854</v>
      </c>
      <c r="D460" s="203" t="s">
        <v>3804</v>
      </c>
      <c r="E460" s="206"/>
      <c r="F460" s="204">
        <f>49812.2-F467</f>
        <v>25725.26</v>
      </c>
      <c r="G460" s="205">
        <v>6397.5599999999904</v>
      </c>
      <c r="H460" s="192" t="s">
        <v>1097</v>
      </c>
    </row>
    <row r="461" spans="1:8" ht="20" hidden="1" customHeight="1">
      <c r="A461" s="185">
        <v>4</v>
      </c>
      <c r="B461" s="193" t="s">
        <v>1048</v>
      </c>
      <c r="C461" s="210" t="s">
        <v>1155</v>
      </c>
      <c r="D461" s="203" t="s">
        <v>1046</v>
      </c>
      <c r="E461" s="206"/>
      <c r="F461" s="204">
        <v>49735.8</v>
      </c>
      <c r="G461" s="205">
        <v>16661.759999999998</v>
      </c>
      <c r="H461" s="192" t="s">
        <v>1106</v>
      </c>
    </row>
    <row r="462" spans="1:8" ht="20" hidden="1" customHeight="1">
      <c r="A462" s="185">
        <v>2</v>
      </c>
      <c r="B462" s="193" t="s">
        <v>12</v>
      </c>
      <c r="C462" s="219" t="s">
        <v>1156</v>
      </c>
      <c r="D462" s="203" t="s">
        <v>1046</v>
      </c>
      <c r="E462" s="206"/>
      <c r="F462" s="204">
        <v>5818.33</v>
      </c>
      <c r="G462" s="205"/>
      <c r="H462" s="192" t="s">
        <v>5022</v>
      </c>
    </row>
    <row r="463" spans="1:8" ht="20" hidden="1" customHeight="1">
      <c r="A463" s="185">
        <v>4</v>
      </c>
      <c r="B463" s="193" t="s">
        <v>1048</v>
      </c>
      <c r="C463" s="210" t="s">
        <v>3855</v>
      </c>
      <c r="D463" s="203" t="s">
        <v>3804</v>
      </c>
      <c r="E463" s="206"/>
      <c r="F463" s="204">
        <f>9942.74-F465</f>
        <v>8579.18</v>
      </c>
      <c r="G463" s="205">
        <v>6719.0199999999904</v>
      </c>
      <c r="H463" s="192" t="s">
        <v>1106</v>
      </c>
    </row>
    <row r="464" spans="1:8" ht="20" hidden="1" customHeight="1">
      <c r="A464" s="185">
        <v>4</v>
      </c>
      <c r="B464" s="193" t="s">
        <v>1057</v>
      </c>
      <c r="C464" s="210" t="s">
        <v>1157</v>
      </c>
      <c r="D464" s="203" t="s">
        <v>1046</v>
      </c>
      <c r="E464" s="206"/>
      <c r="F464" s="204">
        <v>152669.94</v>
      </c>
      <c r="G464" s="205">
        <v>22838.67</v>
      </c>
      <c r="H464" s="192" t="s">
        <v>1106</v>
      </c>
    </row>
    <row r="465" spans="1:8" ht="20" hidden="1" customHeight="1">
      <c r="A465" s="185">
        <v>4</v>
      </c>
      <c r="B465" s="193" t="s">
        <v>1048</v>
      </c>
      <c r="C465" s="210" t="s">
        <v>1158</v>
      </c>
      <c r="D465" s="203" t="s">
        <v>1046</v>
      </c>
      <c r="E465" s="206"/>
      <c r="F465" s="204">
        <v>1363.56</v>
      </c>
      <c r="G465" s="205"/>
      <c r="H465" s="192" t="s">
        <v>5022</v>
      </c>
    </row>
    <row r="466" spans="1:8" ht="20" hidden="1" customHeight="1">
      <c r="A466" s="185">
        <v>4</v>
      </c>
      <c r="B466" s="193" t="s">
        <v>1057</v>
      </c>
      <c r="C466" s="210" t="s">
        <v>3856</v>
      </c>
      <c r="D466" s="203" t="s">
        <v>3804</v>
      </c>
      <c r="E466" s="204"/>
      <c r="F466" s="204">
        <f>3249.51-F474</f>
        <v>1514.4000000000003</v>
      </c>
      <c r="G466" s="205">
        <v>19589.16</v>
      </c>
      <c r="H466" s="192" t="s">
        <v>1106</v>
      </c>
    </row>
    <row r="467" spans="1:8" ht="20" hidden="1" customHeight="1">
      <c r="A467" s="185">
        <v>4</v>
      </c>
      <c r="B467" s="193" t="s">
        <v>1048</v>
      </c>
      <c r="C467" s="202" t="s">
        <v>1159</v>
      </c>
      <c r="D467" s="203" t="s">
        <v>1046</v>
      </c>
      <c r="E467" s="204"/>
      <c r="F467" s="204">
        <v>24086.94</v>
      </c>
      <c r="G467" s="205"/>
      <c r="H467" s="192" t="s">
        <v>1097</v>
      </c>
    </row>
    <row r="468" spans="1:8" ht="20" hidden="1" customHeight="1">
      <c r="A468" s="185">
        <v>4</v>
      </c>
      <c r="B468" s="193" t="s">
        <v>1057</v>
      </c>
      <c r="C468" s="202" t="s">
        <v>3857</v>
      </c>
      <c r="D468" s="203" t="s">
        <v>3804</v>
      </c>
      <c r="E468" s="204"/>
      <c r="F468" s="204">
        <v>487.86</v>
      </c>
      <c r="G468" s="205">
        <v>49101.3</v>
      </c>
      <c r="H468" s="192" t="s">
        <v>1097</v>
      </c>
    </row>
    <row r="469" spans="1:8" ht="20" hidden="1" customHeight="1">
      <c r="A469" s="185">
        <v>4</v>
      </c>
      <c r="B469" s="193" t="s">
        <v>1057</v>
      </c>
      <c r="C469" s="202" t="s">
        <v>3858</v>
      </c>
      <c r="D469" s="203" t="s">
        <v>3804</v>
      </c>
      <c r="E469" s="204"/>
      <c r="F469" s="204">
        <v>487.86</v>
      </c>
      <c r="G469" s="205">
        <v>48613.440000000002</v>
      </c>
      <c r="H469" s="192" t="s">
        <v>1097</v>
      </c>
    </row>
    <row r="470" spans="1:8" ht="20" hidden="1" customHeight="1">
      <c r="A470" s="185">
        <v>4</v>
      </c>
      <c r="B470" s="193" t="s">
        <v>1057</v>
      </c>
      <c r="C470" s="202" t="s">
        <v>3859</v>
      </c>
      <c r="D470" s="203" t="s">
        <v>3804</v>
      </c>
      <c r="E470" s="204"/>
      <c r="F470" s="204">
        <v>414.72</v>
      </c>
      <c r="G470" s="205">
        <v>48198.720000000001</v>
      </c>
      <c r="H470" s="192" t="s">
        <v>1097</v>
      </c>
    </row>
    <row r="471" spans="1:8" ht="20" hidden="1" customHeight="1">
      <c r="A471" s="185">
        <v>4</v>
      </c>
      <c r="B471" s="193" t="s">
        <v>1057</v>
      </c>
      <c r="C471" s="202" t="s">
        <v>3860</v>
      </c>
      <c r="D471" s="203" t="s">
        <v>3804</v>
      </c>
      <c r="E471" s="204"/>
      <c r="F471" s="204">
        <f>45872.96-F476</f>
        <v>25062.66</v>
      </c>
      <c r="G471" s="205">
        <v>2325.7600000000002</v>
      </c>
      <c r="H471" s="192" t="s">
        <v>1097</v>
      </c>
    </row>
    <row r="472" spans="1:8" ht="20" hidden="1" customHeight="1">
      <c r="A472" s="185">
        <v>4</v>
      </c>
      <c r="B472" s="212" t="s">
        <v>1063</v>
      </c>
      <c r="C472" s="202" t="s">
        <v>1160</v>
      </c>
      <c r="D472" s="203" t="s">
        <v>1046</v>
      </c>
      <c r="E472" s="206"/>
      <c r="F472" s="204">
        <v>317.76</v>
      </c>
      <c r="G472" s="205">
        <v>11008</v>
      </c>
      <c r="H472" s="192" t="s">
        <v>1106</v>
      </c>
    </row>
    <row r="473" spans="1:8" ht="20" hidden="1" customHeight="1">
      <c r="A473" s="185">
        <v>4</v>
      </c>
      <c r="B473" s="193" t="s">
        <v>1064</v>
      </c>
      <c r="C473" s="202" t="s">
        <v>1161</v>
      </c>
      <c r="D473" s="203" t="s">
        <v>1046</v>
      </c>
      <c r="E473" s="206"/>
      <c r="F473" s="204">
        <v>24680.9</v>
      </c>
      <c r="G473" s="205">
        <v>26329.57</v>
      </c>
      <c r="H473" s="192" t="s">
        <v>1106</v>
      </c>
    </row>
    <row r="474" spans="1:8" ht="20" hidden="1" customHeight="1">
      <c r="A474" s="185">
        <v>4</v>
      </c>
      <c r="B474" s="193" t="s">
        <v>1057</v>
      </c>
      <c r="C474" s="210" t="s">
        <v>1162</v>
      </c>
      <c r="D474" s="203" t="s">
        <v>1046</v>
      </c>
      <c r="E474" s="206"/>
      <c r="F474" s="204">
        <v>1735.11</v>
      </c>
      <c r="G474" s="205"/>
      <c r="H474" s="192" t="s">
        <v>5022</v>
      </c>
    </row>
    <row r="475" spans="1:8" ht="20" hidden="1" customHeight="1">
      <c r="A475" s="185">
        <v>4</v>
      </c>
      <c r="B475" s="193" t="s">
        <v>1064</v>
      </c>
      <c r="C475" s="202" t="s">
        <v>3861</v>
      </c>
      <c r="D475" s="203" t="s">
        <v>3804</v>
      </c>
      <c r="E475" s="204"/>
      <c r="F475" s="204">
        <v>3191.53</v>
      </c>
      <c r="G475" s="205">
        <v>23138.04</v>
      </c>
      <c r="H475" s="192" t="s">
        <v>1106</v>
      </c>
    </row>
    <row r="476" spans="1:8" ht="20" hidden="1" customHeight="1">
      <c r="A476" s="185">
        <v>4</v>
      </c>
      <c r="B476" s="193" t="s">
        <v>1057</v>
      </c>
      <c r="C476" s="202" t="s">
        <v>1163</v>
      </c>
      <c r="D476" s="203" t="s">
        <v>1046</v>
      </c>
      <c r="E476" s="204"/>
      <c r="F476" s="204">
        <v>20810.3</v>
      </c>
      <c r="G476" s="205"/>
      <c r="H476" s="192" t="s">
        <v>1097</v>
      </c>
    </row>
    <row r="477" spans="1:8" ht="20" hidden="1" customHeight="1">
      <c r="A477" s="185">
        <v>4</v>
      </c>
      <c r="B477" s="193" t="s">
        <v>1064</v>
      </c>
      <c r="C477" s="202" t="s">
        <v>3862</v>
      </c>
      <c r="D477" s="203" t="s">
        <v>3804</v>
      </c>
      <c r="E477" s="204"/>
      <c r="F477" s="204">
        <f>42108.46-F3382</f>
        <v>24574.799999999999</v>
      </c>
      <c r="G477" s="205">
        <v>1029.58</v>
      </c>
      <c r="H477" s="192" t="s">
        <v>1097</v>
      </c>
    </row>
    <row r="478" spans="1:8" ht="20" hidden="1" customHeight="1">
      <c r="A478" s="185">
        <v>4</v>
      </c>
      <c r="B478" s="193" t="s">
        <v>1044</v>
      </c>
      <c r="C478" s="202" t="s">
        <v>1164</v>
      </c>
      <c r="D478" s="203" t="s">
        <v>1046</v>
      </c>
      <c r="E478" s="206"/>
      <c r="F478" s="204">
        <v>10088.719999999999</v>
      </c>
      <c r="G478" s="205">
        <v>5940.86</v>
      </c>
      <c r="H478" s="192" t="s">
        <v>1106</v>
      </c>
    </row>
    <row r="479" spans="1:8" ht="20" hidden="1" customHeight="1">
      <c r="A479" s="185">
        <v>4</v>
      </c>
      <c r="B479" s="193" t="s">
        <v>1044</v>
      </c>
      <c r="C479" s="202" t="s">
        <v>3863</v>
      </c>
      <c r="D479" s="203" t="s">
        <v>3804</v>
      </c>
      <c r="E479" s="204"/>
      <c r="F479" s="204">
        <f>4565.14-F3177</f>
        <v>3131.9300000000003</v>
      </c>
      <c r="G479" s="205">
        <v>1375.72</v>
      </c>
      <c r="H479" s="192" t="s">
        <v>1106</v>
      </c>
    </row>
    <row r="480" spans="1:8" ht="20" hidden="1" customHeight="1">
      <c r="A480" s="185">
        <v>4</v>
      </c>
      <c r="B480" s="193" t="s">
        <v>1044</v>
      </c>
      <c r="C480" s="202" t="s">
        <v>3864</v>
      </c>
      <c r="D480" s="203" t="s">
        <v>3804</v>
      </c>
      <c r="E480" s="204"/>
      <c r="F480" s="204">
        <v>50</v>
      </c>
      <c r="G480" s="205">
        <v>1325.72</v>
      </c>
      <c r="H480" s="192" t="s">
        <v>3805</v>
      </c>
    </row>
    <row r="481" spans="1:8" ht="20" hidden="1" customHeight="1">
      <c r="A481" s="185">
        <v>4</v>
      </c>
      <c r="B481" s="193" t="s">
        <v>1044</v>
      </c>
      <c r="C481" s="202" t="s">
        <v>3864</v>
      </c>
      <c r="D481" s="203" t="s">
        <v>3804</v>
      </c>
      <c r="E481" s="204"/>
      <c r="F481" s="204">
        <v>50</v>
      </c>
      <c r="G481" s="205">
        <v>1275.72</v>
      </c>
      <c r="H481" s="192" t="s">
        <v>3805</v>
      </c>
    </row>
    <row r="482" spans="1:8" ht="20" hidden="1" customHeight="1">
      <c r="A482" s="185">
        <v>4</v>
      </c>
      <c r="B482" s="193" t="s">
        <v>1044</v>
      </c>
      <c r="C482" s="202" t="s">
        <v>3864</v>
      </c>
      <c r="D482" s="203" t="s">
        <v>3804</v>
      </c>
      <c r="E482" s="204"/>
      <c r="F482" s="204">
        <v>50</v>
      </c>
      <c r="G482" s="205">
        <v>1225.72</v>
      </c>
      <c r="H482" s="192" t="s">
        <v>3805</v>
      </c>
    </row>
    <row r="483" spans="1:8" ht="20" hidden="1" customHeight="1">
      <c r="A483" s="185">
        <v>4</v>
      </c>
      <c r="B483" s="193" t="s">
        <v>1066</v>
      </c>
      <c r="C483" s="202" t="s">
        <v>3803</v>
      </c>
      <c r="D483" s="203" t="s">
        <v>3804</v>
      </c>
      <c r="E483" s="204"/>
      <c r="F483" s="204">
        <v>4</v>
      </c>
      <c r="G483" s="205">
        <v>22.1900000000023</v>
      </c>
      <c r="H483" s="192" t="s">
        <v>3805</v>
      </c>
    </row>
    <row r="484" spans="1:8" ht="20" hidden="1" customHeight="1">
      <c r="A484" s="185">
        <v>4</v>
      </c>
      <c r="B484" s="193" t="s">
        <v>1068</v>
      </c>
      <c r="C484" s="202" t="s">
        <v>3803</v>
      </c>
      <c r="D484" s="203" t="s">
        <v>3804</v>
      </c>
      <c r="E484" s="204"/>
      <c r="F484" s="204">
        <v>8</v>
      </c>
      <c r="G484" s="205">
        <v>531.5</v>
      </c>
      <c r="H484" s="192" t="s">
        <v>3805</v>
      </c>
    </row>
    <row r="485" spans="1:8" ht="20" hidden="1" customHeight="1">
      <c r="A485" s="185">
        <v>4</v>
      </c>
      <c r="B485" s="193" t="s">
        <v>1068</v>
      </c>
      <c r="C485" s="202" t="s">
        <v>3803</v>
      </c>
      <c r="D485" s="203" t="s">
        <v>3804</v>
      </c>
      <c r="E485" s="204"/>
      <c r="F485" s="204">
        <v>8</v>
      </c>
      <c r="G485" s="205">
        <v>523.5</v>
      </c>
      <c r="H485" s="192" t="s">
        <v>3805</v>
      </c>
    </row>
    <row r="486" spans="1:8" ht="20" hidden="1" customHeight="1">
      <c r="A486" s="185">
        <v>5</v>
      </c>
      <c r="B486" s="193" t="s">
        <v>1048</v>
      </c>
      <c r="C486" s="202" t="s">
        <v>1165</v>
      </c>
      <c r="D486" s="203" t="s">
        <v>1046</v>
      </c>
      <c r="E486" s="206"/>
      <c r="F486" s="204">
        <v>10.1</v>
      </c>
      <c r="G486" s="205">
        <v>22430.9</v>
      </c>
      <c r="H486" s="192" t="s">
        <v>1071</v>
      </c>
    </row>
    <row r="487" spans="1:8" ht="20" hidden="1" customHeight="1">
      <c r="A487" s="185">
        <v>5</v>
      </c>
      <c r="B487" s="193" t="s">
        <v>1048</v>
      </c>
      <c r="C487" s="202" t="s">
        <v>1165</v>
      </c>
      <c r="D487" s="203" t="s">
        <v>1046</v>
      </c>
      <c r="E487" s="204"/>
      <c r="F487" s="204">
        <v>10.1</v>
      </c>
      <c r="G487" s="205">
        <v>22420.799999999999</v>
      </c>
      <c r="H487" s="192" t="s">
        <v>1071</v>
      </c>
    </row>
    <row r="488" spans="1:8" ht="20" hidden="1" customHeight="1">
      <c r="A488" s="185">
        <v>5</v>
      </c>
      <c r="B488" s="193" t="s">
        <v>1048</v>
      </c>
      <c r="C488" s="202" t="s">
        <v>1165</v>
      </c>
      <c r="D488" s="203" t="s">
        <v>1046</v>
      </c>
      <c r="E488" s="204"/>
      <c r="F488" s="204">
        <v>72.989999999999995</v>
      </c>
      <c r="G488" s="205">
        <v>22347.81</v>
      </c>
      <c r="H488" s="192" t="s">
        <v>1071</v>
      </c>
    </row>
    <row r="489" spans="1:8" ht="20" hidden="1" customHeight="1">
      <c r="A489" s="185">
        <v>5</v>
      </c>
      <c r="B489" s="193" t="s">
        <v>1048</v>
      </c>
      <c r="C489" s="202" t="s">
        <v>1165</v>
      </c>
      <c r="D489" s="203" t="s">
        <v>1046</v>
      </c>
      <c r="E489" s="204"/>
      <c r="F489" s="204">
        <v>72.989999999999995</v>
      </c>
      <c r="G489" s="205">
        <v>22274.82</v>
      </c>
      <c r="H489" s="192" t="s">
        <v>1071</v>
      </c>
    </row>
    <row r="490" spans="1:8" ht="20" hidden="1" customHeight="1">
      <c r="A490" s="185">
        <v>5</v>
      </c>
      <c r="B490" s="193" t="s">
        <v>1048</v>
      </c>
      <c r="C490" s="202" t="s">
        <v>1165</v>
      </c>
      <c r="D490" s="203" t="s">
        <v>1046</v>
      </c>
      <c r="E490" s="204"/>
      <c r="F490" s="204">
        <v>10.1</v>
      </c>
      <c r="G490" s="205">
        <v>22264.720000000001</v>
      </c>
      <c r="H490" s="192" t="s">
        <v>1071</v>
      </c>
    </row>
    <row r="491" spans="1:8" ht="20" hidden="1" customHeight="1">
      <c r="A491" s="185">
        <v>5</v>
      </c>
      <c r="B491" s="193" t="s">
        <v>1048</v>
      </c>
      <c r="C491" s="202" t="s">
        <v>1165</v>
      </c>
      <c r="D491" s="203" t="s">
        <v>1046</v>
      </c>
      <c r="E491" s="204"/>
      <c r="F491" s="204">
        <v>10.1</v>
      </c>
      <c r="G491" s="205">
        <v>22254.62</v>
      </c>
      <c r="H491" s="192" t="s">
        <v>1071</v>
      </c>
    </row>
    <row r="492" spans="1:8" ht="20" hidden="1" customHeight="1">
      <c r="A492" s="185">
        <v>5</v>
      </c>
      <c r="B492" s="193" t="s">
        <v>1048</v>
      </c>
      <c r="C492" s="202" t="s">
        <v>1165</v>
      </c>
      <c r="D492" s="203" t="s">
        <v>1046</v>
      </c>
      <c r="E492" s="204"/>
      <c r="F492" s="204">
        <v>10.1</v>
      </c>
      <c r="G492" s="205">
        <v>22244.52</v>
      </c>
      <c r="H492" s="192" t="s">
        <v>1071</v>
      </c>
    </row>
    <row r="493" spans="1:8" ht="20" hidden="1" customHeight="1">
      <c r="A493" s="185">
        <v>5</v>
      </c>
      <c r="B493" s="193" t="s">
        <v>1048</v>
      </c>
      <c r="C493" s="202" t="s">
        <v>1165</v>
      </c>
      <c r="D493" s="203" t="s">
        <v>1046</v>
      </c>
      <c r="E493" s="204"/>
      <c r="F493" s="204">
        <v>170</v>
      </c>
      <c r="G493" s="205">
        <v>22074.52</v>
      </c>
      <c r="H493" s="192" t="s">
        <v>1071</v>
      </c>
    </row>
    <row r="494" spans="1:8" ht="20" hidden="1" customHeight="1">
      <c r="A494" s="185">
        <v>5</v>
      </c>
      <c r="B494" s="193" t="s">
        <v>1048</v>
      </c>
      <c r="C494" s="202" t="s">
        <v>1165</v>
      </c>
      <c r="D494" s="203" t="s">
        <v>1046</v>
      </c>
      <c r="E494" s="204"/>
      <c r="F494" s="204">
        <v>11</v>
      </c>
      <c r="G494" s="205">
        <v>22063.52</v>
      </c>
      <c r="H494" s="192" t="s">
        <v>1071</v>
      </c>
    </row>
    <row r="495" spans="1:8" ht="20" hidden="1" customHeight="1">
      <c r="A495" s="185">
        <v>5</v>
      </c>
      <c r="B495" s="193" t="s">
        <v>1048</v>
      </c>
      <c r="C495" s="202" t="s">
        <v>1165</v>
      </c>
      <c r="D495" s="203" t="s">
        <v>1046</v>
      </c>
      <c r="E495" s="204"/>
      <c r="F495" s="204">
        <v>10.1</v>
      </c>
      <c r="G495" s="205">
        <v>22053.42</v>
      </c>
      <c r="H495" s="192" t="s">
        <v>1071</v>
      </c>
    </row>
    <row r="496" spans="1:8" ht="20" hidden="1" customHeight="1">
      <c r="A496" s="185">
        <v>5</v>
      </c>
      <c r="B496" s="193" t="s">
        <v>1048</v>
      </c>
      <c r="C496" s="202" t="s">
        <v>1165</v>
      </c>
      <c r="D496" s="203" t="s">
        <v>1046</v>
      </c>
      <c r="E496" s="204"/>
      <c r="F496" s="204">
        <v>279.79000000000002</v>
      </c>
      <c r="G496" s="205">
        <v>21773.63</v>
      </c>
      <c r="H496" s="192" t="s">
        <v>1071</v>
      </c>
    </row>
    <row r="497" spans="1:8" ht="20" hidden="1" customHeight="1">
      <c r="A497" s="185">
        <v>5</v>
      </c>
      <c r="B497" s="193" t="s">
        <v>1048</v>
      </c>
      <c r="C497" s="202" t="s">
        <v>1165</v>
      </c>
      <c r="D497" s="203" t="s">
        <v>1046</v>
      </c>
      <c r="E497" s="204"/>
      <c r="F497" s="204">
        <v>9.5</v>
      </c>
      <c r="G497" s="205">
        <v>21764.13</v>
      </c>
      <c r="H497" s="192" t="s">
        <v>1071</v>
      </c>
    </row>
    <row r="498" spans="1:8" ht="20" hidden="1" customHeight="1">
      <c r="A498" s="185">
        <v>5</v>
      </c>
      <c r="B498" s="193" t="s">
        <v>1048</v>
      </c>
      <c r="C498" s="202" t="s">
        <v>1165</v>
      </c>
      <c r="D498" s="203" t="s">
        <v>1046</v>
      </c>
      <c r="E498" s="204"/>
      <c r="F498" s="204">
        <v>10.1</v>
      </c>
      <c r="G498" s="205">
        <v>21754.03</v>
      </c>
      <c r="H498" s="192" t="s">
        <v>1071</v>
      </c>
    </row>
    <row r="499" spans="1:8" ht="20" hidden="1" customHeight="1">
      <c r="A499" s="185">
        <v>5</v>
      </c>
      <c r="B499" s="193" t="s">
        <v>1048</v>
      </c>
      <c r="C499" s="202" t="s">
        <v>1165</v>
      </c>
      <c r="D499" s="203" t="s">
        <v>1046</v>
      </c>
      <c r="E499" s="204"/>
      <c r="F499" s="204">
        <v>10.1</v>
      </c>
      <c r="G499" s="205">
        <v>21743.93</v>
      </c>
      <c r="H499" s="192" t="s">
        <v>1071</v>
      </c>
    </row>
    <row r="500" spans="1:8" ht="20" hidden="1" customHeight="1">
      <c r="A500" s="185">
        <v>5</v>
      </c>
      <c r="B500" s="193" t="s">
        <v>1048</v>
      </c>
      <c r="C500" s="202" t="s">
        <v>1165</v>
      </c>
      <c r="D500" s="203" t="s">
        <v>1046</v>
      </c>
      <c r="E500" s="204"/>
      <c r="F500" s="204">
        <v>10.1</v>
      </c>
      <c r="G500" s="205">
        <v>21733.83</v>
      </c>
      <c r="H500" s="192" t="s">
        <v>1071</v>
      </c>
    </row>
    <row r="501" spans="1:8" ht="20" hidden="1" customHeight="1">
      <c r="A501" s="185">
        <v>5</v>
      </c>
      <c r="B501" s="193" t="s">
        <v>1048</v>
      </c>
      <c r="C501" s="202" t="s">
        <v>1165</v>
      </c>
      <c r="D501" s="203" t="s">
        <v>1046</v>
      </c>
      <c r="E501" s="204"/>
      <c r="F501" s="204">
        <v>10.1</v>
      </c>
      <c r="G501" s="205">
        <v>21723.73</v>
      </c>
      <c r="H501" s="192" t="s">
        <v>1071</v>
      </c>
    </row>
    <row r="502" spans="1:8" ht="20" hidden="1" customHeight="1">
      <c r="A502" s="185">
        <v>5</v>
      </c>
      <c r="B502" s="193" t="s">
        <v>1048</v>
      </c>
      <c r="C502" s="202" t="s">
        <v>1165</v>
      </c>
      <c r="D502" s="203" t="s">
        <v>1046</v>
      </c>
      <c r="E502" s="204"/>
      <c r="F502" s="204">
        <v>468</v>
      </c>
      <c r="G502" s="205">
        <v>21255.73</v>
      </c>
      <c r="H502" s="192" t="s">
        <v>1071</v>
      </c>
    </row>
    <row r="503" spans="1:8" ht="20" hidden="1" customHeight="1">
      <c r="A503" s="185">
        <v>5</v>
      </c>
      <c r="B503" s="193" t="s">
        <v>1048</v>
      </c>
      <c r="C503" s="202" t="s">
        <v>1165</v>
      </c>
      <c r="D503" s="203" t="s">
        <v>1046</v>
      </c>
      <c r="E503" s="204"/>
      <c r="F503" s="204">
        <v>73.94</v>
      </c>
      <c r="G503" s="205">
        <v>21181.79</v>
      </c>
      <c r="H503" s="192" t="s">
        <v>1071</v>
      </c>
    </row>
    <row r="504" spans="1:8" ht="20" hidden="1" customHeight="1">
      <c r="A504" s="185">
        <v>5</v>
      </c>
      <c r="B504" s="193" t="s">
        <v>1048</v>
      </c>
      <c r="C504" s="202" t="s">
        <v>1165</v>
      </c>
      <c r="D504" s="203" t="s">
        <v>1046</v>
      </c>
      <c r="E504" s="204"/>
      <c r="F504" s="204">
        <v>10.1</v>
      </c>
      <c r="G504" s="205">
        <v>21171.69</v>
      </c>
      <c r="H504" s="192" t="s">
        <v>1071</v>
      </c>
    </row>
    <row r="505" spans="1:8" ht="20" hidden="1" customHeight="1">
      <c r="A505" s="185">
        <v>5</v>
      </c>
      <c r="B505" s="193" t="s">
        <v>1048</v>
      </c>
      <c r="C505" s="202" t="s">
        <v>1165</v>
      </c>
      <c r="D505" s="203" t="s">
        <v>1046</v>
      </c>
      <c r="E505" s="204"/>
      <c r="F505" s="204">
        <v>10.1</v>
      </c>
      <c r="G505" s="205">
        <v>21161.59</v>
      </c>
      <c r="H505" s="192" t="s">
        <v>1071</v>
      </c>
    </row>
    <row r="506" spans="1:8" ht="20" hidden="1" customHeight="1">
      <c r="A506" s="185">
        <v>5</v>
      </c>
      <c r="B506" s="193" t="s">
        <v>1048</v>
      </c>
      <c r="C506" s="202" t="s">
        <v>1165</v>
      </c>
      <c r="D506" s="203" t="s">
        <v>1046</v>
      </c>
      <c r="E506" s="204"/>
      <c r="F506" s="204">
        <v>10.1</v>
      </c>
      <c r="G506" s="205">
        <v>21151.49</v>
      </c>
      <c r="H506" s="192" t="s">
        <v>1071</v>
      </c>
    </row>
    <row r="507" spans="1:8" ht="20" hidden="1" customHeight="1">
      <c r="A507" s="185">
        <v>5</v>
      </c>
      <c r="B507" s="193" t="s">
        <v>1048</v>
      </c>
      <c r="C507" s="202" t="s">
        <v>1165</v>
      </c>
      <c r="D507" s="203" t="s">
        <v>1046</v>
      </c>
      <c r="E507" s="204"/>
      <c r="F507" s="204">
        <v>21.7</v>
      </c>
      <c r="G507" s="205">
        <v>21129.79</v>
      </c>
      <c r="H507" s="192" t="s">
        <v>1071</v>
      </c>
    </row>
    <row r="508" spans="1:8" ht="20" hidden="1" customHeight="1">
      <c r="A508" s="185">
        <v>5</v>
      </c>
      <c r="B508" s="193" t="s">
        <v>1048</v>
      </c>
      <c r="C508" s="202" t="s">
        <v>1165</v>
      </c>
      <c r="D508" s="203" t="s">
        <v>1046</v>
      </c>
      <c r="E508" s="204"/>
      <c r="F508" s="204">
        <v>10.1</v>
      </c>
      <c r="G508" s="205">
        <v>21119.69</v>
      </c>
      <c r="H508" s="192" t="s">
        <v>1071</v>
      </c>
    </row>
    <row r="509" spans="1:8" ht="20" hidden="1" customHeight="1">
      <c r="A509" s="185">
        <v>5</v>
      </c>
      <c r="B509" s="193" t="s">
        <v>1048</v>
      </c>
      <c r="C509" s="202" t="s">
        <v>1165</v>
      </c>
      <c r="D509" s="203" t="s">
        <v>1046</v>
      </c>
      <c r="E509" s="204"/>
      <c r="F509" s="204">
        <v>9.5</v>
      </c>
      <c r="G509" s="205">
        <v>21110.19</v>
      </c>
      <c r="H509" s="192" t="s">
        <v>1071</v>
      </c>
    </row>
    <row r="510" spans="1:8" ht="20" hidden="1" customHeight="1">
      <c r="A510" s="185">
        <v>5</v>
      </c>
      <c r="B510" s="193" t="s">
        <v>1048</v>
      </c>
      <c r="C510" s="202" t="s">
        <v>1165</v>
      </c>
      <c r="D510" s="203" t="s">
        <v>1046</v>
      </c>
      <c r="E510" s="204"/>
      <c r="F510" s="204">
        <v>82.65</v>
      </c>
      <c r="G510" s="205">
        <v>21027.54</v>
      </c>
      <c r="H510" s="192" t="s">
        <v>1071</v>
      </c>
    </row>
    <row r="511" spans="1:8" ht="20" hidden="1" customHeight="1">
      <c r="A511" s="185">
        <v>5</v>
      </c>
      <c r="B511" s="193" t="s">
        <v>1048</v>
      </c>
      <c r="C511" s="202" t="s">
        <v>1165</v>
      </c>
      <c r="D511" s="203" t="s">
        <v>1046</v>
      </c>
      <c r="E511" s="204"/>
      <c r="F511" s="204">
        <v>10.1</v>
      </c>
      <c r="G511" s="205">
        <v>21017.439999999999</v>
      </c>
      <c r="H511" s="192" t="s">
        <v>1071</v>
      </c>
    </row>
    <row r="512" spans="1:8" ht="20" hidden="1" customHeight="1">
      <c r="A512" s="185">
        <v>5</v>
      </c>
      <c r="B512" s="193" t="s">
        <v>1048</v>
      </c>
      <c r="C512" s="202" t="s">
        <v>1165</v>
      </c>
      <c r="D512" s="203" t="s">
        <v>1046</v>
      </c>
      <c r="E512" s="204"/>
      <c r="F512" s="204">
        <v>321.58</v>
      </c>
      <c r="G512" s="205">
        <v>20695.86</v>
      </c>
      <c r="H512" s="192" t="s">
        <v>1071</v>
      </c>
    </row>
    <row r="513" spans="1:8" ht="20" hidden="1" customHeight="1">
      <c r="A513" s="185">
        <v>5</v>
      </c>
      <c r="B513" s="193" t="s">
        <v>1048</v>
      </c>
      <c r="C513" s="202" t="s">
        <v>1165</v>
      </c>
      <c r="D513" s="203" t="s">
        <v>1046</v>
      </c>
      <c r="E513" s="204"/>
      <c r="F513" s="204">
        <v>10.1</v>
      </c>
      <c r="G513" s="205">
        <v>20685.759999999998</v>
      </c>
      <c r="H513" s="192" t="s">
        <v>1071</v>
      </c>
    </row>
    <row r="514" spans="1:8" ht="20" hidden="1" customHeight="1">
      <c r="A514" s="185">
        <v>5</v>
      </c>
      <c r="B514" s="193" t="s">
        <v>1048</v>
      </c>
      <c r="C514" s="202" t="s">
        <v>1165</v>
      </c>
      <c r="D514" s="203" t="s">
        <v>1046</v>
      </c>
      <c r="E514" s="204"/>
      <c r="F514" s="204">
        <v>10.1</v>
      </c>
      <c r="G514" s="205">
        <v>20675.66</v>
      </c>
      <c r="H514" s="192" t="s">
        <v>1071</v>
      </c>
    </row>
    <row r="515" spans="1:8" ht="20" hidden="1" customHeight="1">
      <c r="A515" s="185">
        <v>5</v>
      </c>
      <c r="B515" s="193" t="s">
        <v>1048</v>
      </c>
      <c r="C515" s="202" t="s">
        <v>1165</v>
      </c>
      <c r="D515" s="203" t="s">
        <v>1046</v>
      </c>
      <c r="E515" s="204"/>
      <c r="F515" s="204">
        <v>10.1</v>
      </c>
      <c r="G515" s="205">
        <v>20665.560000000001</v>
      </c>
      <c r="H515" s="192" t="s">
        <v>1071</v>
      </c>
    </row>
    <row r="516" spans="1:8" ht="20" hidden="1" customHeight="1">
      <c r="A516" s="185">
        <v>5</v>
      </c>
      <c r="B516" s="193" t="s">
        <v>1048</v>
      </c>
      <c r="C516" s="202" t="s">
        <v>1165</v>
      </c>
      <c r="D516" s="203" t="s">
        <v>1046</v>
      </c>
      <c r="E516" s="204"/>
      <c r="F516" s="204">
        <v>76.709999999999994</v>
      </c>
      <c r="G516" s="205">
        <v>20588.849999999999</v>
      </c>
      <c r="H516" s="192" t="s">
        <v>1071</v>
      </c>
    </row>
    <row r="517" spans="1:8" ht="20" hidden="1" customHeight="1">
      <c r="A517" s="185">
        <v>5</v>
      </c>
      <c r="B517" s="193" t="s">
        <v>1048</v>
      </c>
      <c r="C517" s="202" t="s">
        <v>1165</v>
      </c>
      <c r="D517" s="203" t="s">
        <v>1046</v>
      </c>
      <c r="E517" s="204"/>
      <c r="F517" s="204">
        <v>228.95</v>
      </c>
      <c r="G517" s="205">
        <v>20359.900000000001</v>
      </c>
      <c r="H517" s="192" t="s">
        <v>1071</v>
      </c>
    </row>
    <row r="518" spans="1:8" ht="20" hidden="1" customHeight="1">
      <c r="A518" s="185">
        <v>5</v>
      </c>
      <c r="B518" s="193" t="s">
        <v>1048</v>
      </c>
      <c r="C518" s="202" t="s">
        <v>1165</v>
      </c>
      <c r="D518" s="203" t="s">
        <v>1046</v>
      </c>
      <c r="E518" s="204"/>
      <c r="F518" s="204">
        <v>52</v>
      </c>
      <c r="G518" s="205">
        <v>20307.900000000001</v>
      </c>
      <c r="H518" s="192" t="s">
        <v>1071</v>
      </c>
    </row>
    <row r="519" spans="1:8" ht="20" hidden="1" customHeight="1">
      <c r="A519" s="185">
        <v>5</v>
      </c>
      <c r="B519" s="193" t="s">
        <v>1048</v>
      </c>
      <c r="C519" s="202" t="s">
        <v>1165</v>
      </c>
      <c r="D519" s="203" t="s">
        <v>1046</v>
      </c>
      <c r="E519" s="204"/>
      <c r="F519" s="204">
        <v>62.42</v>
      </c>
      <c r="G519" s="205">
        <v>20245.48</v>
      </c>
      <c r="H519" s="192" t="s">
        <v>1071</v>
      </c>
    </row>
    <row r="520" spans="1:8" ht="20" hidden="1" customHeight="1">
      <c r="A520" s="185">
        <v>5</v>
      </c>
      <c r="B520" s="193" t="s">
        <v>1048</v>
      </c>
      <c r="C520" s="202" t="s">
        <v>1165</v>
      </c>
      <c r="D520" s="203" t="s">
        <v>1046</v>
      </c>
      <c r="E520" s="204"/>
      <c r="F520" s="204">
        <v>363</v>
      </c>
      <c r="G520" s="205">
        <v>19882.48</v>
      </c>
      <c r="H520" s="192" t="s">
        <v>1071</v>
      </c>
    </row>
    <row r="521" spans="1:8" ht="20" hidden="1" customHeight="1">
      <c r="A521" s="185">
        <v>5</v>
      </c>
      <c r="B521" s="193" t="s">
        <v>1048</v>
      </c>
      <c r="C521" s="202" t="s">
        <v>1165</v>
      </c>
      <c r="D521" s="203" t="s">
        <v>1046</v>
      </c>
      <c r="E521" s="204"/>
      <c r="F521" s="204">
        <v>10.1</v>
      </c>
      <c r="G521" s="205">
        <v>19872.38</v>
      </c>
      <c r="H521" s="192" t="s">
        <v>1071</v>
      </c>
    </row>
    <row r="522" spans="1:8" ht="20" hidden="1" customHeight="1">
      <c r="A522" s="185">
        <v>5</v>
      </c>
      <c r="B522" s="193" t="s">
        <v>1048</v>
      </c>
      <c r="C522" s="202" t="s">
        <v>1165</v>
      </c>
      <c r="D522" s="203" t="s">
        <v>1046</v>
      </c>
      <c r="E522" s="204"/>
      <c r="F522" s="204">
        <v>44.07</v>
      </c>
      <c r="G522" s="205">
        <v>19828.310000000001</v>
      </c>
      <c r="H522" s="192" t="s">
        <v>1071</v>
      </c>
    </row>
    <row r="523" spans="1:8" ht="20" hidden="1" customHeight="1">
      <c r="A523" s="185">
        <v>5</v>
      </c>
      <c r="B523" s="193" t="s">
        <v>1048</v>
      </c>
      <c r="C523" s="202" t="s">
        <v>1165</v>
      </c>
      <c r="D523" s="203" t="s">
        <v>1046</v>
      </c>
      <c r="E523" s="204"/>
      <c r="F523" s="204">
        <v>10.1</v>
      </c>
      <c r="G523" s="205">
        <v>19818.21</v>
      </c>
      <c r="H523" s="192" t="s">
        <v>1071</v>
      </c>
    </row>
    <row r="524" spans="1:8" ht="20" hidden="1" customHeight="1">
      <c r="A524" s="185">
        <v>5</v>
      </c>
      <c r="B524" s="193" t="s">
        <v>1048</v>
      </c>
      <c r="C524" s="202" t="s">
        <v>1165</v>
      </c>
      <c r="D524" s="203" t="s">
        <v>1046</v>
      </c>
      <c r="E524" s="204"/>
      <c r="F524" s="204">
        <v>44.07</v>
      </c>
      <c r="G524" s="205">
        <v>19774.14</v>
      </c>
      <c r="H524" s="192" t="s">
        <v>1071</v>
      </c>
    </row>
    <row r="525" spans="1:8" ht="20" hidden="1" customHeight="1">
      <c r="A525" s="185">
        <v>5</v>
      </c>
      <c r="B525" s="193" t="s">
        <v>1048</v>
      </c>
      <c r="C525" s="202" t="s">
        <v>1165</v>
      </c>
      <c r="D525" s="203" t="s">
        <v>1046</v>
      </c>
      <c r="E525" s="204"/>
      <c r="F525" s="204">
        <v>21.7</v>
      </c>
      <c r="G525" s="205">
        <v>19752.439999999999</v>
      </c>
      <c r="H525" s="192" t="s">
        <v>1071</v>
      </c>
    </row>
    <row r="526" spans="1:8" ht="20" hidden="1" customHeight="1">
      <c r="A526" s="185">
        <v>5</v>
      </c>
      <c r="B526" s="193" t="s">
        <v>1048</v>
      </c>
      <c r="C526" s="202" t="s">
        <v>1165</v>
      </c>
      <c r="D526" s="203" t="s">
        <v>1046</v>
      </c>
      <c r="E526" s="204"/>
      <c r="F526" s="204">
        <v>10.1</v>
      </c>
      <c r="G526" s="205">
        <v>19742.34</v>
      </c>
      <c r="H526" s="192" t="s">
        <v>1071</v>
      </c>
    </row>
    <row r="527" spans="1:8" ht="20" hidden="1" customHeight="1">
      <c r="A527" s="185">
        <v>5</v>
      </c>
      <c r="B527" s="193" t="s">
        <v>1048</v>
      </c>
      <c r="C527" s="202" t="s">
        <v>1165</v>
      </c>
      <c r="D527" s="203" t="s">
        <v>1046</v>
      </c>
      <c r="E527" s="204"/>
      <c r="F527" s="204">
        <v>10.1</v>
      </c>
      <c r="G527" s="205">
        <v>19732.240000000002</v>
      </c>
      <c r="H527" s="192" t="s">
        <v>1071</v>
      </c>
    </row>
    <row r="528" spans="1:8" ht="20" hidden="1" customHeight="1">
      <c r="A528" s="185">
        <v>5</v>
      </c>
      <c r="B528" s="193" t="s">
        <v>1048</v>
      </c>
      <c r="C528" s="202" t="s">
        <v>1165</v>
      </c>
      <c r="D528" s="203" t="s">
        <v>1046</v>
      </c>
      <c r="E528" s="204"/>
      <c r="F528" s="204">
        <v>107.92</v>
      </c>
      <c r="G528" s="205">
        <v>19624.32</v>
      </c>
      <c r="H528" s="192" t="s">
        <v>1071</v>
      </c>
    </row>
    <row r="529" spans="1:8" ht="20" hidden="1" customHeight="1">
      <c r="A529" s="185">
        <v>5</v>
      </c>
      <c r="B529" s="193" t="s">
        <v>1048</v>
      </c>
      <c r="C529" s="202" t="s">
        <v>1165</v>
      </c>
      <c r="D529" s="203" t="s">
        <v>1046</v>
      </c>
      <c r="E529" s="204"/>
      <c r="F529" s="204">
        <v>20</v>
      </c>
      <c r="G529" s="205">
        <v>19604.32</v>
      </c>
      <c r="H529" s="192" t="s">
        <v>1071</v>
      </c>
    </row>
    <row r="530" spans="1:8" ht="20" hidden="1" customHeight="1">
      <c r="A530" s="185">
        <v>5</v>
      </c>
      <c r="B530" s="193" t="s">
        <v>1048</v>
      </c>
      <c r="C530" s="202" t="s">
        <v>1165</v>
      </c>
      <c r="D530" s="203" t="s">
        <v>1046</v>
      </c>
      <c r="E530" s="204"/>
      <c r="F530" s="204">
        <v>10.1</v>
      </c>
      <c r="G530" s="205">
        <v>19594.22</v>
      </c>
      <c r="H530" s="192" t="s">
        <v>1071</v>
      </c>
    </row>
    <row r="531" spans="1:8" ht="20" hidden="1" customHeight="1">
      <c r="A531" s="185">
        <v>5</v>
      </c>
      <c r="B531" s="193" t="s">
        <v>1048</v>
      </c>
      <c r="C531" s="202" t="s">
        <v>1165</v>
      </c>
      <c r="D531" s="203" t="s">
        <v>1046</v>
      </c>
      <c r="E531" s="204"/>
      <c r="F531" s="204">
        <v>128.25</v>
      </c>
      <c r="G531" s="205">
        <v>19465.97</v>
      </c>
      <c r="H531" s="192" t="s">
        <v>1071</v>
      </c>
    </row>
    <row r="532" spans="1:8" ht="20" hidden="1" customHeight="1">
      <c r="A532" s="185">
        <v>5</v>
      </c>
      <c r="B532" s="193" t="s">
        <v>1048</v>
      </c>
      <c r="C532" s="202" t="s">
        <v>1165</v>
      </c>
      <c r="D532" s="203" t="s">
        <v>1046</v>
      </c>
      <c r="E532" s="204"/>
      <c r="F532" s="204">
        <v>10.1</v>
      </c>
      <c r="G532" s="205">
        <v>19455.87</v>
      </c>
      <c r="H532" s="192" t="s">
        <v>1071</v>
      </c>
    </row>
    <row r="533" spans="1:8" ht="20" hidden="1" customHeight="1">
      <c r="A533" s="185">
        <v>5</v>
      </c>
      <c r="B533" s="193" t="s">
        <v>1048</v>
      </c>
      <c r="C533" s="202" t="s">
        <v>1165</v>
      </c>
      <c r="D533" s="203" t="s">
        <v>1046</v>
      </c>
      <c r="E533" s="204"/>
      <c r="F533" s="204">
        <v>10.1</v>
      </c>
      <c r="G533" s="205">
        <v>19445.77</v>
      </c>
      <c r="H533" s="192" t="s">
        <v>1071</v>
      </c>
    </row>
    <row r="534" spans="1:8" ht="20" hidden="1" customHeight="1">
      <c r="A534" s="185">
        <v>5</v>
      </c>
      <c r="B534" s="193" t="s">
        <v>1057</v>
      </c>
      <c r="C534" s="202" t="s">
        <v>1165</v>
      </c>
      <c r="D534" s="203" t="s">
        <v>1046</v>
      </c>
      <c r="E534" s="204"/>
      <c r="F534" s="204">
        <v>10.1</v>
      </c>
      <c r="G534" s="205">
        <v>19435.669999999998</v>
      </c>
      <c r="H534" s="192" t="s">
        <v>1071</v>
      </c>
    </row>
    <row r="535" spans="1:8" ht="20" hidden="1" customHeight="1">
      <c r="A535" s="185">
        <v>5</v>
      </c>
      <c r="B535" s="193" t="s">
        <v>1057</v>
      </c>
      <c r="C535" s="202" t="s">
        <v>1165</v>
      </c>
      <c r="D535" s="203" t="s">
        <v>1046</v>
      </c>
      <c r="E535" s="204"/>
      <c r="F535" s="204">
        <v>101</v>
      </c>
      <c r="G535" s="205">
        <v>19334.669999999998</v>
      </c>
      <c r="H535" s="192" t="s">
        <v>1071</v>
      </c>
    </row>
    <row r="536" spans="1:8" ht="20" hidden="1" customHeight="1">
      <c r="A536" s="185">
        <v>5</v>
      </c>
      <c r="B536" s="193" t="s">
        <v>1057</v>
      </c>
      <c r="C536" s="202" t="s">
        <v>1165</v>
      </c>
      <c r="D536" s="203" t="s">
        <v>1046</v>
      </c>
      <c r="E536" s="204"/>
      <c r="F536" s="204">
        <v>10.1</v>
      </c>
      <c r="G536" s="205">
        <v>19324.57</v>
      </c>
      <c r="H536" s="192" t="s">
        <v>1071</v>
      </c>
    </row>
    <row r="537" spans="1:8" ht="20" hidden="1" customHeight="1">
      <c r="A537" s="185">
        <v>5</v>
      </c>
      <c r="B537" s="193" t="s">
        <v>1057</v>
      </c>
      <c r="C537" s="202" t="s">
        <v>1165</v>
      </c>
      <c r="D537" s="203" t="s">
        <v>1046</v>
      </c>
      <c r="E537" s="204"/>
      <c r="F537" s="204">
        <v>548.15</v>
      </c>
      <c r="G537" s="205">
        <v>18776.419999999998</v>
      </c>
      <c r="H537" s="192" t="s">
        <v>1071</v>
      </c>
    </row>
    <row r="538" spans="1:8" ht="20" hidden="1" customHeight="1">
      <c r="A538" s="185">
        <v>5</v>
      </c>
      <c r="B538" s="193" t="s">
        <v>1057</v>
      </c>
      <c r="C538" s="202" t="s">
        <v>1165</v>
      </c>
      <c r="D538" s="203" t="s">
        <v>1046</v>
      </c>
      <c r="E538" s="204"/>
      <c r="F538" s="204">
        <v>134</v>
      </c>
      <c r="G538" s="205">
        <v>18642.419999999998</v>
      </c>
      <c r="H538" s="192" t="s">
        <v>1071</v>
      </c>
    </row>
    <row r="539" spans="1:8" ht="20" hidden="1" customHeight="1">
      <c r="A539" s="185">
        <v>5</v>
      </c>
      <c r="B539" s="193" t="s">
        <v>1057</v>
      </c>
      <c r="C539" s="202" t="s">
        <v>1165</v>
      </c>
      <c r="D539" s="203" t="s">
        <v>1046</v>
      </c>
      <c r="E539" s="204"/>
      <c r="F539" s="204">
        <v>10.1</v>
      </c>
      <c r="G539" s="205">
        <v>18632.32</v>
      </c>
      <c r="H539" s="192" t="s">
        <v>1071</v>
      </c>
    </row>
    <row r="540" spans="1:8" ht="20" hidden="1" customHeight="1">
      <c r="A540" s="185">
        <v>5</v>
      </c>
      <c r="B540" s="193" t="s">
        <v>1057</v>
      </c>
      <c r="C540" s="202" t="s">
        <v>1165</v>
      </c>
      <c r="D540" s="203" t="s">
        <v>1046</v>
      </c>
      <c r="E540" s="204"/>
      <c r="F540" s="204">
        <v>179</v>
      </c>
      <c r="G540" s="205">
        <v>18453.32</v>
      </c>
      <c r="H540" s="192" t="s">
        <v>1071</v>
      </c>
    </row>
    <row r="541" spans="1:8" ht="20" hidden="1" customHeight="1">
      <c r="A541" s="185">
        <v>5</v>
      </c>
      <c r="B541" s="193" t="s">
        <v>1057</v>
      </c>
      <c r="C541" s="202" t="s">
        <v>1165</v>
      </c>
      <c r="D541" s="203" t="s">
        <v>1046</v>
      </c>
      <c r="E541" s="204"/>
      <c r="F541" s="204">
        <v>8.5500000000000007</v>
      </c>
      <c r="G541" s="205">
        <v>18444.77</v>
      </c>
      <c r="H541" s="192" t="s">
        <v>1071</v>
      </c>
    </row>
    <row r="542" spans="1:8" ht="20" hidden="1" customHeight="1">
      <c r="A542" s="185">
        <v>5</v>
      </c>
      <c r="B542" s="193" t="s">
        <v>1057</v>
      </c>
      <c r="C542" s="202" t="s">
        <v>1165</v>
      </c>
      <c r="D542" s="203" t="s">
        <v>1046</v>
      </c>
      <c r="E542" s="204"/>
      <c r="F542" s="204">
        <v>167</v>
      </c>
      <c r="G542" s="205">
        <v>18277.77</v>
      </c>
      <c r="H542" s="192" t="s">
        <v>1071</v>
      </c>
    </row>
    <row r="543" spans="1:8" ht="20" hidden="1" customHeight="1">
      <c r="A543" s="185">
        <v>5</v>
      </c>
      <c r="B543" s="193" t="s">
        <v>1057</v>
      </c>
      <c r="C543" s="202" t="s">
        <v>1165</v>
      </c>
      <c r="D543" s="203" t="s">
        <v>1046</v>
      </c>
      <c r="E543" s="204"/>
      <c r="F543" s="204">
        <v>76.95</v>
      </c>
      <c r="G543" s="205">
        <v>18200.82</v>
      </c>
      <c r="H543" s="192" t="s">
        <v>1071</v>
      </c>
    </row>
    <row r="544" spans="1:8" ht="20" hidden="1" customHeight="1">
      <c r="A544" s="185">
        <v>5</v>
      </c>
      <c r="B544" s="193" t="s">
        <v>1057</v>
      </c>
      <c r="C544" s="202" t="s">
        <v>1165</v>
      </c>
      <c r="D544" s="203" t="s">
        <v>1046</v>
      </c>
      <c r="E544" s="204"/>
      <c r="F544" s="204">
        <v>10.1</v>
      </c>
      <c r="G544" s="205">
        <v>18190.72</v>
      </c>
      <c r="H544" s="192" t="s">
        <v>1071</v>
      </c>
    </row>
    <row r="545" spans="1:8" ht="20" hidden="1" customHeight="1">
      <c r="A545" s="185">
        <v>5</v>
      </c>
      <c r="B545" s="193" t="s">
        <v>1057</v>
      </c>
      <c r="C545" s="202" t="s">
        <v>1165</v>
      </c>
      <c r="D545" s="203" t="s">
        <v>1046</v>
      </c>
      <c r="E545" s="204"/>
      <c r="F545" s="204">
        <v>86.45</v>
      </c>
      <c r="G545" s="205">
        <v>18104.27</v>
      </c>
      <c r="H545" s="192" t="s">
        <v>1071</v>
      </c>
    </row>
    <row r="546" spans="1:8" ht="20" hidden="1" customHeight="1">
      <c r="A546" s="185">
        <v>5</v>
      </c>
      <c r="B546" s="193" t="s">
        <v>1057</v>
      </c>
      <c r="C546" s="202" t="s">
        <v>1165</v>
      </c>
      <c r="D546" s="203" t="s">
        <v>1046</v>
      </c>
      <c r="E546" s="204"/>
      <c r="F546" s="204">
        <v>21.85</v>
      </c>
      <c r="G546" s="205">
        <v>18082.419999999998</v>
      </c>
      <c r="H546" s="192" t="s">
        <v>1071</v>
      </c>
    </row>
    <row r="547" spans="1:8" ht="20" hidden="1" customHeight="1">
      <c r="A547" s="185">
        <v>5</v>
      </c>
      <c r="B547" s="193" t="s">
        <v>1057</v>
      </c>
      <c r="C547" s="202" t="s">
        <v>1165</v>
      </c>
      <c r="D547" s="203" t="s">
        <v>1046</v>
      </c>
      <c r="E547" s="204"/>
      <c r="F547" s="204">
        <v>21.85</v>
      </c>
      <c r="G547" s="205">
        <v>18060.57</v>
      </c>
      <c r="H547" s="192" t="s">
        <v>1071</v>
      </c>
    </row>
    <row r="548" spans="1:8" ht="20" hidden="1" customHeight="1">
      <c r="A548" s="185">
        <v>5</v>
      </c>
      <c r="B548" s="193" t="s">
        <v>1057</v>
      </c>
      <c r="C548" s="202" t="s">
        <v>1165</v>
      </c>
      <c r="D548" s="203" t="s">
        <v>1046</v>
      </c>
      <c r="E548" s="204"/>
      <c r="F548" s="204">
        <v>316.2</v>
      </c>
      <c r="G548" s="205">
        <v>17744.37</v>
      </c>
      <c r="H548" s="192" t="s">
        <v>1071</v>
      </c>
    </row>
    <row r="549" spans="1:8" ht="20" hidden="1" customHeight="1">
      <c r="A549" s="185">
        <v>5</v>
      </c>
      <c r="B549" s="193" t="s">
        <v>1057</v>
      </c>
      <c r="C549" s="202" t="s">
        <v>1165</v>
      </c>
      <c r="D549" s="203" t="s">
        <v>1046</v>
      </c>
      <c r="E549" s="204"/>
      <c r="F549" s="204">
        <v>9.5</v>
      </c>
      <c r="G549" s="205">
        <v>17734.87</v>
      </c>
      <c r="H549" s="192" t="s">
        <v>1071</v>
      </c>
    </row>
    <row r="550" spans="1:8" ht="20" hidden="1" customHeight="1">
      <c r="A550" s="185">
        <v>5</v>
      </c>
      <c r="B550" s="193" t="s">
        <v>1057</v>
      </c>
      <c r="C550" s="202" t="s">
        <v>1165</v>
      </c>
      <c r="D550" s="203" t="s">
        <v>1046</v>
      </c>
      <c r="E550" s="204"/>
      <c r="F550" s="204">
        <v>10.1</v>
      </c>
      <c r="G550" s="205">
        <v>17724.77</v>
      </c>
      <c r="H550" s="192" t="s">
        <v>1071</v>
      </c>
    </row>
    <row r="551" spans="1:8" ht="20" hidden="1" customHeight="1">
      <c r="A551" s="185">
        <v>5</v>
      </c>
      <c r="B551" s="193" t="s">
        <v>1057</v>
      </c>
      <c r="C551" s="202" t="s">
        <v>1165</v>
      </c>
      <c r="D551" s="203" t="s">
        <v>1046</v>
      </c>
      <c r="E551" s="204"/>
      <c r="F551" s="204">
        <v>76.95</v>
      </c>
      <c r="G551" s="205">
        <v>17647.82</v>
      </c>
      <c r="H551" s="192" t="s">
        <v>1071</v>
      </c>
    </row>
    <row r="552" spans="1:8" ht="20" hidden="1" customHeight="1">
      <c r="A552" s="185">
        <v>5</v>
      </c>
      <c r="B552" s="193" t="s">
        <v>1057</v>
      </c>
      <c r="C552" s="202" t="s">
        <v>1165</v>
      </c>
      <c r="D552" s="203" t="s">
        <v>1046</v>
      </c>
      <c r="E552" s="204"/>
      <c r="F552" s="204">
        <v>10.1</v>
      </c>
      <c r="G552" s="205">
        <v>17637.72</v>
      </c>
      <c r="H552" s="192" t="s">
        <v>1071</v>
      </c>
    </row>
    <row r="553" spans="1:8" ht="20" hidden="1" customHeight="1">
      <c r="A553" s="185">
        <v>5</v>
      </c>
      <c r="B553" s="193" t="s">
        <v>1057</v>
      </c>
      <c r="C553" s="202" t="s">
        <v>1165</v>
      </c>
      <c r="D553" s="203" t="s">
        <v>1046</v>
      </c>
      <c r="E553" s="204"/>
      <c r="F553" s="204">
        <v>10.1</v>
      </c>
      <c r="G553" s="205">
        <v>17627.62</v>
      </c>
      <c r="H553" s="192" t="s">
        <v>1071</v>
      </c>
    </row>
    <row r="554" spans="1:8" ht="20" hidden="1" customHeight="1">
      <c r="A554" s="185">
        <v>5</v>
      </c>
      <c r="B554" s="193" t="s">
        <v>1057</v>
      </c>
      <c r="C554" s="202" t="s">
        <v>1165</v>
      </c>
      <c r="D554" s="203" t="s">
        <v>1046</v>
      </c>
      <c r="E554" s="204"/>
      <c r="F554" s="204">
        <v>10.1</v>
      </c>
      <c r="G554" s="205">
        <v>17617.52</v>
      </c>
      <c r="H554" s="192" t="s">
        <v>1071</v>
      </c>
    </row>
    <row r="555" spans="1:8" ht="20" hidden="1" customHeight="1">
      <c r="A555" s="185">
        <v>5</v>
      </c>
      <c r="B555" s="193" t="s">
        <v>1057</v>
      </c>
      <c r="C555" s="202" t="s">
        <v>1165</v>
      </c>
      <c r="D555" s="203" t="s">
        <v>1046</v>
      </c>
      <c r="E555" s="204"/>
      <c r="F555" s="204">
        <v>101</v>
      </c>
      <c r="G555" s="205">
        <v>17516.52</v>
      </c>
      <c r="H555" s="192" t="s">
        <v>1071</v>
      </c>
    </row>
    <row r="556" spans="1:8" ht="20" hidden="1" customHeight="1">
      <c r="A556" s="185">
        <v>5</v>
      </c>
      <c r="B556" s="193" t="s">
        <v>1057</v>
      </c>
      <c r="C556" s="202" t="s">
        <v>1165</v>
      </c>
      <c r="D556" s="203" t="s">
        <v>1046</v>
      </c>
      <c r="E556" s="204"/>
      <c r="F556" s="204">
        <v>42</v>
      </c>
      <c r="G556" s="205">
        <v>17474.52</v>
      </c>
      <c r="H556" s="192" t="s">
        <v>1071</v>
      </c>
    </row>
    <row r="557" spans="1:8" ht="20" hidden="1" customHeight="1">
      <c r="A557" s="185">
        <v>5</v>
      </c>
      <c r="B557" s="193" t="s">
        <v>1057</v>
      </c>
      <c r="C557" s="202" t="s">
        <v>1165</v>
      </c>
      <c r="D557" s="203" t="s">
        <v>1046</v>
      </c>
      <c r="E557" s="204"/>
      <c r="F557" s="204">
        <v>83</v>
      </c>
      <c r="G557" s="205">
        <v>17391.52</v>
      </c>
      <c r="H557" s="192" t="s">
        <v>1071</v>
      </c>
    </row>
    <row r="558" spans="1:8" ht="20" hidden="1" customHeight="1">
      <c r="A558" s="185">
        <v>5</v>
      </c>
      <c r="B558" s="193" t="s">
        <v>1057</v>
      </c>
      <c r="C558" s="202" t="s">
        <v>1165</v>
      </c>
      <c r="D558" s="203" t="s">
        <v>1046</v>
      </c>
      <c r="E558" s="204"/>
      <c r="F558" s="204">
        <v>8.5500000000000007</v>
      </c>
      <c r="G558" s="205">
        <v>17382.97</v>
      </c>
      <c r="H558" s="192" t="s">
        <v>1071</v>
      </c>
    </row>
    <row r="559" spans="1:8" ht="20" hidden="1" customHeight="1">
      <c r="A559" s="185">
        <v>5</v>
      </c>
      <c r="B559" s="193" t="s">
        <v>1057</v>
      </c>
      <c r="C559" s="202" t="s">
        <v>1165</v>
      </c>
      <c r="D559" s="203" t="s">
        <v>1046</v>
      </c>
      <c r="E559" s="204"/>
      <c r="F559" s="204">
        <v>8.5500000000000007</v>
      </c>
      <c r="G559" s="205">
        <v>17374.419999999998</v>
      </c>
      <c r="H559" s="192" t="s">
        <v>1071</v>
      </c>
    </row>
    <row r="560" spans="1:8" ht="20" hidden="1" customHeight="1">
      <c r="A560" s="185">
        <v>5</v>
      </c>
      <c r="B560" s="193" t="s">
        <v>1057</v>
      </c>
      <c r="C560" s="202" t="s">
        <v>1165</v>
      </c>
      <c r="D560" s="203" t="s">
        <v>1046</v>
      </c>
      <c r="E560" s="204"/>
      <c r="F560" s="204">
        <v>412.43</v>
      </c>
      <c r="G560" s="205">
        <v>16961.990000000002</v>
      </c>
      <c r="H560" s="192" t="s">
        <v>1071</v>
      </c>
    </row>
    <row r="561" spans="1:8" ht="20" hidden="1" customHeight="1">
      <c r="A561" s="185">
        <v>5</v>
      </c>
      <c r="B561" s="193" t="s">
        <v>1057</v>
      </c>
      <c r="C561" s="202" t="s">
        <v>1165</v>
      </c>
      <c r="D561" s="203" t="s">
        <v>1046</v>
      </c>
      <c r="E561" s="204"/>
      <c r="F561" s="204">
        <v>10.1</v>
      </c>
      <c r="G561" s="205">
        <v>16951.89</v>
      </c>
      <c r="H561" s="192" t="s">
        <v>1071</v>
      </c>
    </row>
    <row r="562" spans="1:8" ht="20" hidden="1" customHeight="1">
      <c r="A562" s="185">
        <v>5</v>
      </c>
      <c r="B562" s="193" t="s">
        <v>1057</v>
      </c>
      <c r="C562" s="202" t="s">
        <v>1165</v>
      </c>
      <c r="D562" s="203" t="s">
        <v>1046</v>
      </c>
      <c r="E562" s="204"/>
      <c r="F562" s="204">
        <v>10.1</v>
      </c>
      <c r="G562" s="205">
        <v>16941.79</v>
      </c>
      <c r="H562" s="192" t="s">
        <v>1071</v>
      </c>
    </row>
    <row r="563" spans="1:8" ht="20" hidden="1" customHeight="1">
      <c r="A563" s="185">
        <v>5</v>
      </c>
      <c r="B563" s="193" t="s">
        <v>1057</v>
      </c>
      <c r="C563" s="202" t="s">
        <v>1165</v>
      </c>
      <c r="D563" s="203" t="s">
        <v>1046</v>
      </c>
      <c r="E563" s="204"/>
      <c r="F563" s="204">
        <v>23.75</v>
      </c>
      <c r="G563" s="205">
        <v>16918.04</v>
      </c>
      <c r="H563" s="192" t="s">
        <v>1071</v>
      </c>
    </row>
    <row r="564" spans="1:8" ht="20" hidden="1" customHeight="1">
      <c r="A564" s="185">
        <v>5</v>
      </c>
      <c r="B564" s="193" t="s">
        <v>1057</v>
      </c>
      <c r="C564" s="202" t="s">
        <v>1165</v>
      </c>
      <c r="D564" s="203" t="s">
        <v>1046</v>
      </c>
      <c r="E564" s="204"/>
      <c r="F564" s="204">
        <v>28.5</v>
      </c>
      <c r="G564" s="205">
        <v>16889.54</v>
      </c>
      <c r="H564" s="192" t="s">
        <v>1071</v>
      </c>
    </row>
    <row r="565" spans="1:8" ht="20" hidden="1" customHeight="1">
      <c r="A565" s="185">
        <v>5</v>
      </c>
      <c r="B565" s="193" t="s">
        <v>1057</v>
      </c>
      <c r="C565" s="202" t="s">
        <v>1165</v>
      </c>
      <c r="D565" s="203" t="s">
        <v>1046</v>
      </c>
      <c r="E565" s="204"/>
      <c r="F565" s="204">
        <v>39.9</v>
      </c>
      <c r="G565" s="205">
        <v>16849.64</v>
      </c>
      <c r="H565" s="192" t="s">
        <v>1071</v>
      </c>
    </row>
    <row r="566" spans="1:8" ht="20" hidden="1" customHeight="1">
      <c r="A566" s="185">
        <v>5</v>
      </c>
      <c r="B566" s="193" t="s">
        <v>1057</v>
      </c>
      <c r="C566" s="202" t="s">
        <v>1165</v>
      </c>
      <c r="D566" s="203" t="s">
        <v>1046</v>
      </c>
      <c r="E566" s="204"/>
      <c r="F566" s="204">
        <v>882.19</v>
      </c>
      <c r="G566" s="205">
        <v>15967.45</v>
      </c>
      <c r="H566" s="192" t="s">
        <v>1071</v>
      </c>
    </row>
    <row r="567" spans="1:8" ht="20" hidden="1" customHeight="1">
      <c r="A567" s="185">
        <v>5</v>
      </c>
      <c r="B567" s="193" t="s">
        <v>1057</v>
      </c>
      <c r="C567" s="202" t="s">
        <v>1165</v>
      </c>
      <c r="D567" s="203" t="s">
        <v>1046</v>
      </c>
      <c r="E567" s="204"/>
      <c r="F567" s="204">
        <v>349.91</v>
      </c>
      <c r="G567" s="205">
        <v>15617.54</v>
      </c>
      <c r="H567" s="192" t="s">
        <v>1071</v>
      </c>
    </row>
    <row r="568" spans="1:8" ht="20" hidden="1" customHeight="1">
      <c r="A568" s="185">
        <v>5</v>
      </c>
      <c r="B568" s="193" t="s">
        <v>1057</v>
      </c>
      <c r="C568" s="202" t="s">
        <v>1165</v>
      </c>
      <c r="D568" s="203" t="s">
        <v>1046</v>
      </c>
      <c r="E568" s="204"/>
      <c r="F568" s="204">
        <v>44.07</v>
      </c>
      <c r="G568" s="205">
        <v>15573.47</v>
      </c>
      <c r="H568" s="192" t="s">
        <v>1071</v>
      </c>
    </row>
    <row r="569" spans="1:8" ht="20" hidden="1" customHeight="1">
      <c r="A569" s="185">
        <v>5</v>
      </c>
      <c r="B569" s="193" t="s">
        <v>1057</v>
      </c>
      <c r="C569" s="202" t="s">
        <v>1165</v>
      </c>
      <c r="D569" s="203" t="s">
        <v>1046</v>
      </c>
      <c r="E569" s="204"/>
      <c r="F569" s="204">
        <v>44.07</v>
      </c>
      <c r="G569" s="205">
        <v>15529.4</v>
      </c>
      <c r="H569" s="192" t="s">
        <v>1071</v>
      </c>
    </row>
    <row r="570" spans="1:8" ht="20" hidden="1" customHeight="1">
      <c r="A570" s="185">
        <v>5</v>
      </c>
      <c r="B570" s="193" t="s">
        <v>1057</v>
      </c>
      <c r="C570" s="202" t="s">
        <v>1165</v>
      </c>
      <c r="D570" s="203" t="s">
        <v>1046</v>
      </c>
      <c r="E570" s="204"/>
      <c r="F570" s="204">
        <v>44.07</v>
      </c>
      <c r="G570" s="205">
        <v>15485.33</v>
      </c>
      <c r="H570" s="192" t="s">
        <v>1071</v>
      </c>
    </row>
    <row r="571" spans="1:8" ht="20" hidden="1" customHeight="1">
      <c r="A571" s="185">
        <v>5</v>
      </c>
      <c r="B571" s="193" t="s">
        <v>1057</v>
      </c>
      <c r="C571" s="202" t="s">
        <v>1165</v>
      </c>
      <c r="D571" s="203" t="s">
        <v>1046</v>
      </c>
      <c r="E571" s="204"/>
      <c r="F571" s="204">
        <v>10.1</v>
      </c>
      <c r="G571" s="205">
        <v>15475.23</v>
      </c>
      <c r="H571" s="192" t="s">
        <v>1071</v>
      </c>
    </row>
    <row r="572" spans="1:8" ht="20" hidden="1" customHeight="1">
      <c r="A572" s="185">
        <v>5</v>
      </c>
      <c r="B572" s="193" t="s">
        <v>1057</v>
      </c>
      <c r="C572" s="202" t="s">
        <v>1165</v>
      </c>
      <c r="D572" s="203" t="s">
        <v>1046</v>
      </c>
      <c r="E572" s="204"/>
      <c r="F572" s="204">
        <v>44.07</v>
      </c>
      <c r="G572" s="205">
        <v>15431.16</v>
      </c>
      <c r="H572" s="192" t="s">
        <v>1071</v>
      </c>
    </row>
    <row r="573" spans="1:8" ht="20" hidden="1" customHeight="1">
      <c r="A573" s="185">
        <v>5</v>
      </c>
      <c r="B573" s="193" t="s">
        <v>1057</v>
      </c>
      <c r="C573" s="202" t="s">
        <v>1165</v>
      </c>
      <c r="D573" s="203" t="s">
        <v>1046</v>
      </c>
      <c r="E573" s="204"/>
      <c r="F573" s="204">
        <v>10.1</v>
      </c>
      <c r="G573" s="205">
        <v>15421.06</v>
      </c>
      <c r="H573" s="192" t="s">
        <v>1071</v>
      </c>
    </row>
    <row r="574" spans="1:8" ht="20" hidden="1" customHeight="1">
      <c r="A574" s="185">
        <v>5</v>
      </c>
      <c r="B574" s="193" t="s">
        <v>1057</v>
      </c>
      <c r="C574" s="202" t="s">
        <v>1165</v>
      </c>
      <c r="D574" s="203" t="s">
        <v>1046</v>
      </c>
      <c r="E574" s="204"/>
      <c r="F574" s="204">
        <v>10.1</v>
      </c>
      <c r="G574" s="205">
        <v>15410.96</v>
      </c>
      <c r="H574" s="192" t="s">
        <v>1071</v>
      </c>
    </row>
    <row r="575" spans="1:8" ht="20" hidden="1" customHeight="1">
      <c r="A575" s="185">
        <v>5</v>
      </c>
      <c r="B575" s="193" t="s">
        <v>1057</v>
      </c>
      <c r="C575" s="202" t="s">
        <v>1165</v>
      </c>
      <c r="D575" s="203" t="s">
        <v>1046</v>
      </c>
      <c r="E575" s="204"/>
      <c r="F575" s="204">
        <v>10.1</v>
      </c>
      <c r="G575" s="205">
        <v>15400.86</v>
      </c>
      <c r="H575" s="192" t="s">
        <v>1071</v>
      </c>
    </row>
    <row r="576" spans="1:8" ht="20" hidden="1" customHeight="1">
      <c r="A576" s="185">
        <v>5</v>
      </c>
      <c r="B576" s="193" t="s">
        <v>1057</v>
      </c>
      <c r="C576" s="202" t="s">
        <v>1165</v>
      </c>
      <c r="D576" s="203" t="s">
        <v>1046</v>
      </c>
      <c r="E576" s="204"/>
      <c r="F576" s="204">
        <v>42</v>
      </c>
      <c r="G576" s="205">
        <v>15358.86</v>
      </c>
      <c r="H576" s="192" t="s">
        <v>1071</v>
      </c>
    </row>
    <row r="577" spans="1:8" ht="20" hidden="1" customHeight="1">
      <c r="A577" s="185">
        <v>5</v>
      </c>
      <c r="B577" s="193" t="s">
        <v>1057</v>
      </c>
      <c r="C577" s="202" t="s">
        <v>1165</v>
      </c>
      <c r="D577" s="203" t="s">
        <v>1046</v>
      </c>
      <c r="E577" s="204"/>
      <c r="F577" s="204">
        <v>42</v>
      </c>
      <c r="G577" s="205">
        <v>15316.86</v>
      </c>
      <c r="H577" s="192" t="s">
        <v>1071</v>
      </c>
    </row>
    <row r="578" spans="1:8" ht="20" hidden="1" customHeight="1">
      <c r="A578" s="185">
        <v>5</v>
      </c>
      <c r="B578" s="193" t="s">
        <v>1057</v>
      </c>
      <c r="C578" s="202" t="s">
        <v>1165</v>
      </c>
      <c r="D578" s="203" t="s">
        <v>1046</v>
      </c>
      <c r="E578" s="204"/>
      <c r="F578" s="204">
        <v>515.36</v>
      </c>
      <c r="G578" s="205">
        <v>14801.5</v>
      </c>
      <c r="H578" s="192" t="s">
        <v>1071</v>
      </c>
    </row>
    <row r="579" spans="1:8" ht="20" hidden="1" customHeight="1">
      <c r="A579" s="185">
        <v>5</v>
      </c>
      <c r="B579" s="212" t="s">
        <v>1063</v>
      </c>
      <c r="C579" s="202" t="s">
        <v>1165</v>
      </c>
      <c r="D579" s="203" t="s">
        <v>1046</v>
      </c>
      <c r="E579" s="204"/>
      <c r="F579" s="204">
        <v>405.19</v>
      </c>
      <c r="G579" s="205">
        <v>14396.31</v>
      </c>
      <c r="H579" s="192" t="s">
        <v>1071</v>
      </c>
    </row>
    <row r="580" spans="1:8" ht="20" hidden="1" customHeight="1">
      <c r="A580" s="185">
        <v>5</v>
      </c>
      <c r="B580" s="212" t="s">
        <v>1063</v>
      </c>
      <c r="C580" s="202" t="s">
        <v>1165</v>
      </c>
      <c r="D580" s="203" t="s">
        <v>1046</v>
      </c>
      <c r="E580" s="204"/>
      <c r="F580" s="204">
        <v>329.19</v>
      </c>
      <c r="G580" s="205">
        <v>14067.12</v>
      </c>
      <c r="H580" s="192" t="s">
        <v>1071</v>
      </c>
    </row>
    <row r="581" spans="1:8" ht="20" hidden="1" customHeight="1">
      <c r="A581" s="185">
        <v>5</v>
      </c>
      <c r="B581" s="212" t="s">
        <v>1063</v>
      </c>
      <c r="C581" s="202" t="s">
        <v>1165</v>
      </c>
      <c r="D581" s="203" t="s">
        <v>1046</v>
      </c>
      <c r="E581" s="204"/>
      <c r="F581" s="204">
        <v>94</v>
      </c>
      <c r="G581" s="205">
        <v>13973.12</v>
      </c>
      <c r="H581" s="192" t="s">
        <v>1071</v>
      </c>
    </row>
    <row r="582" spans="1:8" ht="20" hidden="1" customHeight="1">
      <c r="A582" s="185">
        <v>5</v>
      </c>
      <c r="B582" s="212" t="s">
        <v>1063</v>
      </c>
      <c r="C582" s="202" t="s">
        <v>1165</v>
      </c>
      <c r="D582" s="203" t="s">
        <v>1046</v>
      </c>
      <c r="E582" s="204"/>
      <c r="F582" s="204">
        <v>10.1</v>
      </c>
      <c r="G582" s="205">
        <v>13963.02</v>
      </c>
      <c r="H582" s="192" t="s">
        <v>1071</v>
      </c>
    </row>
    <row r="583" spans="1:8" ht="20" hidden="1" customHeight="1">
      <c r="A583" s="185">
        <v>5</v>
      </c>
      <c r="B583" s="212" t="s">
        <v>1063</v>
      </c>
      <c r="C583" s="202" t="s">
        <v>1165</v>
      </c>
      <c r="D583" s="203" t="s">
        <v>1046</v>
      </c>
      <c r="E583" s="204"/>
      <c r="F583" s="204">
        <v>10.1</v>
      </c>
      <c r="G583" s="205">
        <v>13952.92</v>
      </c>
      <c r="H583" s="192" t="s">
        <v>1071</v>
      </c>
    </row>
    <row r="584" spans="1:8" ht="20" hidden="1" customHeight="1">
      <c r="A584" s="185">
        <v>5</v>
      </c>
      <c r="B584" s="212" t="s">
        <v>1063</v>
      </c>
      <c r="C584" s="202" t="s">
        <v>1165</v>
      </c>
      <c r="D584" s="203" t="s">
        <v>1046</v>
      </c>
      <c r="E584" s="204"/>
      <c r="F584" s="204">
        <v>10.1</v>
      </c>
      <c r="G584" s="205">
        <v>13942.82</v>
      </c>
      <c r="H584" s="192" t="s">
        <v>1071</v>
      </c>
    </row>
    <row r="585" spans="1:8" ht="20" hidden="1" customHeight="1">
      <c r="A585" s="185">
        <v>5</v>
      </c>
      <c r="B585" s="212" t="s">
        <v>1063</v>
      </c>
      <c r="C585" s="202" t="s">
        <v>1165</v>
      </c>
      <c r="D585" s="203" t="s">
        <v>1046</v>
      </c>
      <c r="E585" s="204"/>
      <c r="F585" s="204">
        <v>10.1</v>
      </c>
      <c r="G585" s="205">
        <v>13932.72</v>
      </c>
      <c r="H585" s="192" t="s">
        <v>1071</v>
      </c>
    </row>
    <row r="586" spans="1:8" ht="20" hidden="1" customHeight="1">
      <c r="A586" s="185">
        <v>5</v>
      </c>
      <c r="B586" s="212" t="s">
        <v>1063</v>
      </c>
      <c r="C586" s="202" t="s">
        <v>1165</v>
      </c>
      <c r="D586" s="203" t="s">
        <v>1046</v>
      </c>
      <c r="E586" s="204"/>
      <c r="F586" s="204">
        <v>18.78</v>
      </c>
      <c r="G586" s="205">
        <v>13913.94</v>
      </c>
      <c r="H586" s="192" t="s">
        <v>1071</v>
      </c>
    </row>
    <row r="587" spans="1:8" ht="20" hidden="1" customHeight="1">
      <c r="A587" s="185">
        <v>5</v>
      </c>
      <c r="B587" s="212" t="s">
        <v>1063</v>
      </c>
      <c r="C587" s="202" t="s">
        <v>1165</v>
      </c>
      <c r="D587" s="203" t="s">
        <v>1046</v>
      </c>
      <c r="E587" s="204"/>
      <c r="F587" s="204">
        <v>77</v>
      </c>
      <c r="G587" s="205">
        <v>13836.94</v>
      </c>
      <c r="H587" s="192" t="s">
        <v>1071</v>
      </c>
    </row>
    <row r="588" spans="1:8" ht="20" hidden="1" customHeight="1">
      <c r="A588" s="185">
        <v>5</v>
      </c>
      <c r="B588" s="212" t="s">
        <v>1063</v>
      </c>
      <c r="C588" s="202" t="s">
        <v>1165</v>
      </c>
      <c r="D588" s="203" t="s">
        <v>1046</v>
      </c>
      <c r="E588" s="204"/>
      <c r="F588" s="204">
        <v>77</v>
      </c>
      <c r="G588" s="205">
        <v>13759.94</v>
      </c>
      <c r="H588" s="192" t="s">
        <v>1071</v>
      </c>
    </row>
    <row r="589" spans="1:8" ht="20" hidden="1" customHeight="1">
      <c r="A589" s="185">
        <v>5</v>
      </c>
      <c r="B589" s="212" t="s">
        <v>1063</v>
      </c>
      <c r="C589" s="202" t="s">
        <v>1165</v>
      </c>
      <c r="D589" s="203" t="s">
        <v>1046</v>
      </c>
      <c r="E589" s="204"/>
      <c r="F589" s="204">
        <v>18.64</v>
      </c>
      <c r="G589" s="205">
        <v>13741.3</v>
      </c>
      <c r="H589" s="192" t="s">
        <v>1071</v>
      </c>
    </row>
    <row r="590" spans="1:8" ht="20" hidden="1" customHeight="1">
      <c r="A590" s="185">
        <v>5</v>
      </c>
      <c r="B590" s="212" t="s">
        <v>1063</v>
      </c>
      <c r="C590" s="202" t="s">
        <v>1165</v>
      </c>
      <c r="D590" s="203" t="s">
        <v>1046</v>
      </c>
      <c r="E590" s="204"/>
      <c r="F590" s="204">
        <v>10.1</v>
      </c>
      <c r="G590" s="205">
        <v>13731.2</v>
      </c>
      <c r="H590" s="192" t="s">
        <v>1071</v>
      </c>
    </row>
    <row r="591" spans="1:8" ht="20" hidden="1" customHeight="1">
      <c r="A591" s="185">
        <v>5</v>
      </c>
      <c r="B591" s="212" t="s">
        <v>1063</v>
      </c>
      <c r="C591" s="202" t="s">
        <v>1165</v>
      </c>
      <c r="D591" s="203" t="s">
        <v>1046</v>
      </c>
      <c r="E591" s="204"/>
      <c r="F591" s="204">
        <v>132.49</v>
      </c>
      <c r="G591" s="205">
        <v>13598.71</v>
      </c>
      <c r="H591" s="192" t="s">
        <v>1071</v>
      </c>
    </row>
    <row r="592" spans="1:8" ht="20" hidden="1" customHeight="1">
      <c r="A592" s="185">
        <v>5</v>
      </c>
      <c r="B592" s="212" t="s">
        <v>1063</v>
      </c>
      <c r="C592" s="202" t="s">
        <v>1165</v>
      </c>
      <c r="D592" s="203" t="s">
        <v>1046</v>
      </c>
      <c r="E592" s="204"/>
      <c r="F592" s="204">
        <v>217.42</v>
      </c>
      <c r="G592" s="205">
        <v>13381.29</v>
      </c>
      <c r="H592" s="192" t="s">
        <v>1071</v>
      </c>
    </row>
    <row r="593" spans="1:8" ht="20" hidden="1" customHeight="1">
      <c r="A593" s="185">
        <v>5</v>
      </c>
      <c r="B593" s="212" t="s">
        <v>1063</v>
      </c>
      <c r="C593" s="202" t="s">
        <v>1165</v>
      </c>
      <c r="D593" s="203" t="s">
        <v>1046</v>
      </c>
      <c r="E593" s="204"/>
      <c r="F593" s="204">
        <v>85.82</v>
      </c>
      <c r="G593" s="205">
        <v>13295.47</v>
      </c>
      <c r="H593" s="192" t="s">
        <v>1071</v>
      </c>
    </row>
    <row r="594" spans="1:8" ht="20" hidden="1" customHeight="1">
      <c r="A594" s="185">
        <v>5</v>
      </c>
      <c r="B594" s="212" t="s">
        <v>1063</v>
      </c>
      <c r="C594" s="202" t="s">
        <v>1165</v>
      </c>
      <c r="D594" s="203" t="s">
        <v>1046</v>
      </c>
      <c r="E594" s="204"/>
      <c r="F594" s="204">
        <v>418.49</v>
      </c>
      <c r="G594" s="205">
        <v>12876.98</v>
      </c>
      <c r="H594" s="192" t="s">
        <v>1071</v>
      </c>
    </row>
    <row r="595" spans="1:8" ht="20" hidden="1" customHeight="1">
      <c r="A595" s="185">
        <v>5</v>
      </c>
      <c r="B595" s="212" t="s">
        <v>1063</v>
      </c>
      <c r="C595" s="202" t="s">
        <v>1165</v>
      </c>
      <c r="D595" s="203" t="s">
        <v>1046</v>
      </c>
      <c r="E595" s="204"/>
      <c r="F595" s="204">
        <v>8.91</v>
      </c>
      <c r="G595" s="205">
        <v>12868.07</v>
      </c>
      <c r="H595" s="192" t="s">
        <v>1071</v>
      </c>
    </row>
    <row r="596" spans="1:8" ht="20" hidden="1" customHeight="1">
      <c r="A596" s="185">
        <v>5</v>
      </c>
      <c r="B596" s="212" t="s">
        <v>1063</v>
      </c>
      <c r="C596" s="202" t="s">
        <v>1165</v>
      </c>
      <c r="D596" s="203" t="s">
        <v>1046</v>
      </c>
      <c r="E596" s="204"/>
      <c r="F596" s="204">
        <v>427.99</v>
      </c>
      <c r="G596" s="205">
        <v>12440.08</v>
      </c>
      <c r="H596" s="192" t="s">
        <v>1071</v>
      </c>
    </row>
    <row r="597" spans="1:8" ht="20" hidden="1" customHeight="1">
      <c r="A597" s="185">
        <v>5</v>
      </c>
      <c r="B597" s="212" t="s">
        <v>1063</v>
      </c>
      <c r="C597" s="202" t="s">
        <v>1165</v>
      </c>
      <c r="D597" s="203" t="s">
        <v>1046</v>
      </c>
      <c r="E597" s="204"/>
      <c r="F597" s="204">
        <v>348.13</v>
      </c>
      <c r="G597" s="205">
        <v>12091.95</v>
      </c>
      <c r="H597" s="192" t="s">
        <v>1071</v>
      </c>
    </row>
    <row r="598" spans="1:8" ht="20" hidden="1" customHeight="1">
      <c r="A598" s="185">
        <v>5</v>
      </c>
      <c r="B598" s="212" t="s">
        <v>1063</v>
      </c>
      <c r="C598" s="202" t="s">
        <v>1165</v>
      </c>
      <c r="D598" s="203" t="s">
        <v>1046</v>
      </c>
      <c r="E598" s="204"/>
      <c r="F598" s="204">
        <v>29.45</v>
      </c>
      <c r="G598" s="205">
        <v>12062.5</v>
      </c>
      <c r="H598" s="192" t="s">
        <v>1071</v>
      </c>
    </row>
    <row r="599" spans="1:8" ht="20" hidden="1" customHeight="1">
      <c r="A599" s="185">
        <v>5</v>
      </c>
      <c r="B599" s="212" t="s">
        <v>1063</v>
      </c>
      <c r="C599" s="202" t="s">
        <v>1165</v>
      </c>
      <c r="D599" s="203" t="s">
        <v>1046</v>
      </c>
      <c r="E599" s="204"/>
      <c r="F599" s="204">
        <v>21.7</v>
      </c>
      <c r="G599" s="205">
        <v>12040.8</v>
      </c>
      <c r="H599" s="192" t="s">
        <v>1071</v>
      </c>
    </row>
    <row r="600" spans="1:8" ht="20" hidden="1" customHeight="1">
      <c r="A600" s="185">
        <v>5</v>
      </c>
      <c r="B600" s="212" t="s">
        <v>1063</v>
      </c>
      <c r="C600" s="202" t="s">
        <v>1165</v>
      </c>
      <c r="D600" s="203" t="s">
        <v>1046</v>
      </c>
      <c r="E600" s="204"/>
      <c r="F600" s="204">
        <v>87.31</v>
      </c>
      <c r="G600" s="205">
        <v>11953.49</v>
      </c>
      <c r="H600" s="192" t="s">
        <v>1071</v>
      </c>
    </row>
    <row r="601" spans="1:8" ht="20" hidden="1" customHeight="1">
      <c r="A601" s="185">
        <v>5</v>
      </c>
      <c r="B601" s="212" t="s">
        <v>1063</v>
      </c>
      <c r="C601" s="202" t="s">
        <v>1165</v>
      </c>
      <c r="D601" s="203" t="s">
        <v>1046</v>
      </c>
      <c r="E601" s="204"/>
      <c r="F601" s="204">
        <v>86.42</v>
      </c>
      <c r="G601" s="205">
        <v>11867.07</v>
      </c>
      <c r="H601" s="192" t="s">
        <v>1071</v>
      </c>
    </row>
    <row r="602" spans="1:8" ht="20" hidden="1" customHeight="1">
      <c r="A602" s="185">
        <v>5</v>
      </c>
      <c r="B602" s="212" t="s">
        <v>1063</v>
      </c>
      <c r="C602" s="202" t="s">
        <v>1165</v>
      </c>
      <c r="D602" s="203" t="s">
        <v>1046</v>
      </c>
      <c r="E602" s="204"/>
      <c r="F602" s="204">
        <v>27</v>
      </c>
      <c r="G602" s="205">
        <v>11840.07</v>
      </c>
      <c r="H602" s="192" t="s">
        <v>1071</v>
      </c>
    </row>
    <row r="603" spans="1:8" ht="20" hidden="1" customHeight="1">
      <c r="A603" s="185">
        <v>5</v>
      </c>
      <c r="B603" s="212" t="s">
        <v>1063</v>
      </c>
      <c r="C603" s="202" t="s">
        <v>1165</v>
      </c>
      <c r="D603" s="203" t="s">
        <v>1046</v>
      </c>
      <c r="E603" s="204"/>
      <c r="F603" s="204">
        <v>29.45</v>
      </c>
      <c r="G603" s="205">
        <v>11810.62</v>
      </c>
      <c r="H603" s="192" t="s">
        <v>1071</v>
      </c>
    </row>
    <row r="604" spans="1:8" ht="20" hidden="1" customHeight="1">
      <c r="A604" s="185">
        <v>5</v>
      </c>
      <c r="B604" s="212" t="s">
        <v>1063</v>
      </c>
      <c r="C604" s="202" t="s">
        <v>1165</v>
      </c>
      <c r="D604" s="203" t="s">
        <v>1046</v>
      </c>
      <c r="E604" s="204"/>
      <c r="F604" s="204">
        <v>22</v>
      </c>
      <c r="G604" s="205">
        <v>11788.62</v>
      </c>
      <c r="H604" s="192" t="s">
        <v>1071</v>
      </c>
    </row>
    <row r="605" spans="1:8" ht="20" hidden="1" customHeight="1">
      <c r="A605" s="185">
        <v>5</v>
      </c>
      <c r="B605" s="212" t="s">
        <v>1063</v>
      </c>
      <c r="C605" s="202" t="s">
        <v>1165</v>
      </c>
      <c r="D605" s="203" t="s">
        <v>1046</v>
      </c>
      <c r="E605" s="204"/>
      <c r="F605" s="204">
        <v>65.55</v>
      </c>
      <c r="G605" s="205">
        <v>11723.07</v>
      </c>
      <c r="H605" s="192" t="s">
        <v>1071</v>
      </c>
    </row>
    <row r="606" spans="1:8" ht="20" hidden="1" customHeight="1">
      <c r="A606" s="185">
        <v>5</v>
      </c>
      <c r="B606" s="212" t="s">
        <v>1063</v>
      </c>
      <c r="C606" s="202" t="s">
        <v>1165</v>
      </c>
      <c r="D606" s="203" t="s">
        <v>1046</v>
      </c>
      <c r="E606" s="204"/>
      <c r="F606" s="204">
        <v>21.7</v>
      </c>
      <c r="G606" s="205">
        <v>11701.37</v>
      </c>
      <c r="H606" s="192" t="s">
        <v>1071</v>
      </c>
    </row>
    <row r="607" spans="1:8" ht="20" hidden="1" customHeight="1">
      <c r="A607" s="185">
        <v>5</v>
      </c>
      <c r="B607" s="212" t="s">
        <v>1063</v>
      </c>
      <c r="C607" s="202" t="s">
        <v>1165</v>
      </c>
      <c r="D607" s="203" t="s">
        <v>1046</v>
      </c>
      <c r="E607" s="204"/>
      <c r="F607" s="204">
        <v>23</v>
      </c>
      <c r="G607" s="205">
        <v>11678.37</v>
      </c>
      <c r="H607" s="192" t="s">
        <v>1071</v>
      </c>
    </row>
    <row r="608" spans="1:8" ht="20" hidden="1" customHeight="1">
      <c r="A608" s="185">
        <v>5</v>
      </c>
      <c r="B608" s="212" t="s">
        <v>1063</v>
      </c>
      <c r="C608" s="202" t="s">
        <v>1165</v>
      </c>
      <c r="D608" s="203" t="s">
        <v>1046</v>
      </c>
      <c r="E608" s="204"/>
      <c r="F608" s="204">
        <v>223.25</v>
      </c>
      <c r="G608" s="205">
        <v>11455.12</v>
      </c>
      <c r="H608" s="192" t="s">
        <v>1071</v>
      </c>
    </row>
    <row r="609" spans="1:8" ht="20" hidden="1" customHeight="1">
      <c r="A609" s="185">
        <v>5</v>
      </c>
      <c r="B609" s="212" t="s">
        <v>1063</v>
      </c>
      <c r="C609" s="202" t="s">
        <v>1165</v>
      </c>
      <c r="D609" s="203" t="s">
        <v>1046</v>
      </c>
      <c r="E609" s="204"/>
      <c r="F609" s="204">
        <v>108</v>
      </c>
      <c r="G609" s="205">
        <v>11347.12</v>
      </c>
      <c r="H609" s="192" t="s">
        <v>1071</v>
      </c>
    </row>
    <row r="610" spans="1:8" ht="20" hidden="1" customHeight="1">
      <c r="A610" s="185">
        <v>5</v>
      </c>
      <c r="B610" s="212" t="s">
        <v>1063</v>
      </c>
      <c r="C610" s="202" t="s">
        <v>1165</v>
      </c>
      <c r="D610" s="203" t="s">
        <v>1046</v>
      </c>
      <c r="E610" s="204"/>
      <c r="F610" s="204">
        <v>144</v>
      </c>
      <c r="G610" s="205">
        <v>11203.12</v>
      </c>
      <c r="H610" s="192" t="s">
        <v>1071</v>
      </c>
    </row>
    <row r="611" spans="1:8" ht="20" hidden="1" customHeight="1">
      <c r="A611" s="185">
        <v>5</v>
      </c>
      <c r="B611" s="212" t="s">
        <v>1063</v>
      </c>
      <c r="C611" s="202" t="s">
        <v>1165</v>
      </c>
      <c r="D611" s="203" t="s">
        <v>1046</v>
      </c>
      <c r="E611" s="204"/>
      <c r="F611" s="204">
        <v>167.12</v>
      </c>
      <c r="G611" s="205">
        <v>11036</v>
      </c>
      <c r="H611" s="192" t="s">
        <v>1071</v>
      </c>
    </row>
    <row r="612" spans="1:8" ht="20" hidden="1" customHeight="1">
      <c r="A612" s="185">
        <v>5</v>
      </c>
      <c r="B612" s="212" t="s">
        <v>1063</v>
      </c>
      <c r="C612" s="202" t="s">
        <v>1165</v>
      </c>
      <c r="D612" s="203" t="s">
        <v>1046</v>
      </c>
      <c r="E612" s="204"/>
      <c r="F612" s="204">
        <v>237.5</v>
      </c>
      <c r="G612" s="205">
        <v>10798.5</v>
      </c>
      <c r="H612" s="192" t="s">
        <v>1071</v>
      </c>
    </row>
    <row r="613" spans="1:8" ht="20" hidden="1" customHeight="1">
      <c r="A613" s="185">
        <v>5</v>
      </c>
      <c r="B613" s="212" t="s">
        <v>1063</v>
      </c>
      <c r="C613" s="202" t="s">
        <v>1165</v>
      </c>
      <c r="D613" s="203" t="s">
        <v>1046</v>
      </c>
      <c r="E613" s="204"/>
      <c r="F613" s="204">
        <v>94.69</v>
      </c>
      <c r="G613" s="205">
        <v>10703.81</v>
      </c>
      <c r="H613" s="192" t="s">
        <v>1071</v>
      </c>
    </row>
    <row r="614" spans="1:8" ht="20" hidden="1" customHeight="1">
      <c r="A614" s="185">
        <v>5</v>
      </c>
      <c r="B614" s="212" t="s">
        <v>1063</v>
      </c>
      <c r="C614" s="202" t="s">
        <v>1165</v>
      </c>
      <c r="D614" s="203" t="s">
        <v>1046</v>
      </c>
      <c r="E614" s="204"/>
      <c r="F614" s="204">
        <v>10.1</v>
      </c>
      <c r="G614" s="205">
        <v>10693.71</v>
      </c>
      <c r="H614" s="192" t="s">
        <v>1071</v>
      </c>
    </row>
    <row r="615" spans="1:8" ht="20" hidden="1" customHeight="1">
      <c r="A615" s="185">
        <v>5</v>
      </c>
      <c r="B615" s="212" t="s">
        <v>1063</v>
      </c>
      <c r="C615" s="202" t="s">
        <v>1165</v>
      </c>
      <c r="D615" s="203" t="s">
        <v>1046</v>
      </c>
      <c r="E615" s="204"/>
      <c r="F615" s="204">
        <v>163.33000000000001</v>
      </c>
      <c r="G615" s="205">
        <v>10530.38</v>
      </c>
      <c r="H615" s="192" t="s">
        <v>1071</v>
      </c>
    </row>
    <row r="616" spans="1:8" ht="20" hidden="1" customHeight="1">
      <c r="A616" s="185">
        <v>5</v>
      </c>
      <c r="B616" s="212" t="s">
        <v>1063</v>
      </c>
      <c r="C616" s="202" t="s">
        <v>1165</v>
      </c>
      <c r="D616" s="203" t="s">
        <v>1046</v>
      </c>
      <c r="E616" s="204"/>
      <c r="F616" s="204">
        <v>10.1</v>
      </c>
      <c r="G616" s="205">
        <v>10520.28</v>
      </c>
      <c r="H616" s="192" t="s">
        <v>1071</v>
      </c>
    </row>
    <row r="617" spans="1:8" ht="20" hidden="1" customHeight="1">
      <c r="A617" s="185">
        <v>5</v>
      </c>
      <c r="B617" s="212" t="s">
        <v>1063</v>
      </c>
      <c r="C617" s="202" t="s">
        <v>1165</v>
      </c>
      <c r="D617" s="203" t="s">
        <v>1046</v>
      </c>
      <c r="E617" s="204"/>
      <c r="F617" s="204">
        <v>10.1</v>
      </c>
      <c r="G617" s="205">
        <v>10514.78</v>
      </c>
      <c r="H617" s="192" t="s">
        <v>1071</v>
      </c>
    </row>
    <row r="618" spans="1:8" ht="20" hidden="1" customHeight="1">
      <c r="A618" s="185">
        <v>5</v>
      </c>
      <c r="B618" s="212" t="s">
        <v>1063</v>
      </c>
      <c r="C618" s="202" t="s">
        <v>1165</v>
      </c>
      <c r="D618" s="203" t="s">
        <v>1046</v>
      </c>
      <c r="E618" s="204"/>
      <c r="F618" s="204">
        <v>10.1</v>
      </c>
      <c r="G618" s="205">
        <v>10504.68</v>
      </c>
      <c r="H618" s="192" t="s">
        <v>1071</v>
      </c>
    </row>
    <row r="619" spans="1:8" ht="20" hidden="1" customHeight="1">
      <c r="A619" s="185">
        <v>5</v>
      </c>
      <c r="B619" s="212" t="s">
        <v>1063</v>
      </c>
      <c r="C619" s="202" t="s">
        <v>1165</v>
      </c>
      <c r="D619" s="203" t="s">
        <v>1046</v>
      </c>
      <c r="E619" s="204"/>
      <c r="F619" s="204">
        <v>261.89</v>
      </c>
      <c r="G619" s="205">
        <v>10242.790000000001</v>
      </c>
      <c r="H619" s="192" t="s">
        <v>1071</v>
      </c>
    </row>
    <row r="620" spans="1:8" ht="20" hidden="1" customHeight="1">
      <c r="A620" s="185">
        <v>5</v>
      </c>
      <c r="B620" s="212" t="s">
        <v>1063</v>
      </c>
      <c r="C620" s="202" t="s">
        <v>1165</v>
      </c>
      <c r="D620" s="203" t="s">
        <v>1046</v>
      </c>
      <c r="E620" s="204"/>
      <c r="F620" s="204">
        <v>53.07</v>
      </c>
      <c r="G620" s="205">
        <v>10189.719999999999</v>
      </c>
      <c r="H620" s="192" t="s">
        <v>1071</v>
      </c>
    </row>
    <row r="621" spans="1:8" ht="20" hidden="1" customHeight="1">
      <c r="A621" s="185">
        <v>5</v>
      </c>
      <c r="B621" s="212" t="s">
        <v>1063</v>
      </c>
      <c r="C621" s="202" t="s">
        <v>1165</v>
      </c>
      <c r="D621" s="203" t="s">
        <v>1046</v>
      </c>
      <c r="E621" s="204"/>
      <c r="F621" s="204">
        <v>10.1</v>
      </c>
      <c r="G621" s="205">
        <v>10179.620000000001</v>
      </c>
      <c r="H621" s="192" t="s">
        <v>1071</v>
      </c>
    </row>
    <row r="622" spans="1:8" ht="20" hidden="1" customHeight="1">
      <c r="A622" s="185">
        <v>5</v>
      </c>
      <c r="B622" s="212" t="s">
        <v>1063</v>
      </c>
      <c r="C622" s="202" t="s">
        <v>1165</v>
      </c>
      <c r="D622" s="203" t="s">
        <v>1046</v>
      </c>
      <c r="E622" s="204"/>
      <c r="F622" s="204">
        <v>10.1</v>
      </c>
      <c r="G622" s="205">
        <v>10169.52</v>
      </c>
      <c r="H622" s="192" t="s">
        <v>1071</v>
      </c>
    </row>
    <row r="623" spans="1:8" ht="20" hidden="1" customHeight="1">
      <c r="A623" s="185">
        <v>5</v>
      </c>
      <c r="B623" s="212" t="s">
        <v>1063</v>
      </c>
      <c r="C623" s="202" t="s">
        <v>1165</v>
      </c>
      <c r="D623" s="203" t="s">
        <v>1046</v>
      </c>
      <c r="E623" s="204"/>
      <c r="F623" s="204">
        <v>10.1</v>
      </c>
      <c r="G623" s="205">
        <v>10159.42</v>
      </c>
      <c r="H623" s="192" t="s">
        <v>1071</v>
      </c>
    </row>
    <row r="624" spans="1:8" ht="20" hidden="1" customHeight="1">
      <c r="A624" s="185">
        <v>5</v>
      </c>
      <c r="B624" s="212" t="s">
        <v>1063</v>
      </c>
      <c r="C624" s="202" t="s">
        <v>1165</v>
      </c>
      <c r="D624" s="203" t="s">
        <v>1046</v>
      </c>
      <c r="E624" s="204"/>
      <c r="F624" s="204">
        <v>10.1</v>
      </c>
      <c r="G624" s="205">
        <v>10149.32</v>
      </c>
      <c r="H624" s="192" t="s">
        <v>1071</v>
      </c>
    </row>
    <row r="625" spans="1:8" ht="20" hidden="1" customHeight="1">
      <c r="A625" s="185">
        <v>5</v>
      </c>
      <c r="B625" s="212" t="s">
        <v>1063</v>
      </c>
      <c r="C625" s="202" t="s">
        <v>1165</v>
      </c>
      <c r="D625" s="203" t="s">
        <v>1046</v>
      </c>
      <c r="E625" s="204"/>
      <c r="F625" s="204">
        <v>10.1</v>
      </c>
      <c r="G625" s="205">
        <v>10139.219999999999</v>
      </c>
      <c r="H625" s="192" t="s">
        <v>1071</v>
      </c>
    </row>
    <row r="626" spans="1:8" ht="20" hidden="1" customHeight="1">
      <c r="A626" s="185">
        <v>5</v>
      </c>
      <c r="B626" s="212" t="s">
        <v>1063</v>
      </c>
      <c r="C626" s="202" t="s">
        <v>1165</v>
      </c>
      <c r="D626" s="203" t="s">
        <v>1046</v>
      </c>
      <c r="E626" s="204"/>
      <c r="F626" s="204">
        <v>10.1</v>
      </c>
      <c r="G626" s="205">
        <v>10129.120000000001</v>
      </c>
      <c r="H626" s="192" t="s">
        <v>1071</v>
      </c>
    </row>
    <row r="627" spans="1:8" ht="20" hidden="1" customHeight="1">
      <c r="A627" s="185">
        <v>5</v>
      </c>
      <c r="B627" s="212" t="s">
        <v>1063</v>
      </c>
      <c r="C627" s="202" t="s">
        <v>1165</v>
      </c>
      <c r="D627" s="203" t="s">
        <v>1046</v>
      </c>
      <c r="E627" s="204"/>
      <c r="F627" s="204">
        <v>10.1</v>
      </c>
      <c r="G627" s="205">
        <v>10119.02</v>
      </c>
      <c r="H627" s="192" t="s">
        <v>1071</v>
      </c>
    </row>
    <row r="628" spans="1:8" ht="20" hidden="1" customHeight="1">
      <c r="A628" s="185">
        <v>5</v>
      </c>
      <c r="B628" s="212" t="s">
        <v>1063</v>
      </c>
      <c r="C628" s="202" t="s">
        <v>1165</v>
      </c>
      <c r="D628" s="203" t="s">
        <v>1046</v>
      </c>
      <c r="E628" s="204"/>
      <c r="F628" s="204">
        <v>310.02</v>
      </c>
      <c r="G628" s="205">
        <v>9809.00000000004</v>
      </c>
      <c r="H628" s="192" t="s">
        <v>1071</v>
      </c>
    </row>
    <row r="629" spans="1:8" ht="20" hidden="1" customHeight="1">
      <c r="A629" s="185">
        <v>5</v>
      </c>
      <c r="B629" s="212" t="s">
        <v>1063</v>
      </c>
      <c r="C629" s="202" t="s">
        <v>1165</v>
      </c>
      <c r="D629" s="203" t="s">
        <v>1046</v>
      </c>
      <c r="E629" s="204"/>
      <c r="F629" s="204">
        <v>7.6</v>
      </c>
      <c r="G629" s="205">
        <v>9801.4000000000397</v>
      </c>
      <c r="H629" s="192" t="s">
        <v>1071</v>
      </c>
    </row>
    <row r="630" spans="1:8" ht="20" hidden="1" customHeight="1">
      <c r="A630" s="185">
        <v>5</v>
      </c>
      <c r="B630" s="193" t="s">
        <v>1064</v>
      </c>
      <c r="C630" s="202" t="s">
        <v>1165</v>
      </c>
      <c r="D630" s="203" t="s">
        <v>1046</v>
      </c>
      <c r="E630" s="204"/>
      <c r="F630" s="204">
        <v>180.79</v>
      </c>
      <c r="G630" s="205">
        <v>9620.6100000000406</v>
      </c>
      <c r="H630" s="192" t="s">
        <v>1071</v>
      </c>
    </row>
    <row r="631" spans="1:8" ht="20" hidden="1" customHeight="1">
      <c r="A631" s="185">
        <v>5</v>
      </c>
      <c r="B631" s="193" t="s">
        <v>1064</v>
      </c>
      <c r="C631" s="202" t="s">
        <v>1165</v>
      </c>
      <c r="D631" s="203" t="s">
        <v>1046</v>
      </c>
      <c r="E631" s="204"/>
      <c r="F631" s="204">
        <v>538.65</v>
      </c>
      <c r="G631" s="205">
        <v>9081.9600000000391</v>
      </c>
      <c r="H631" s="192" t="s">
        <v>1071</v>
      </c>
    </row>
    <row r="632" spans="1:8" ht="20" hidden="1" customHeight="1">
      <c r="A632" s="185">
        <v>5</v>
      </c>
      <c r="B632" s="193" t="s">
        <v>1064</v>
      </c>
      <c r="C632" s="202" t="s">
        <v>1165</v>
      </c>
      <c r="D632" s="203" t="s">
        <v>1046</v>
      </c>
      <c r="E632" s="204"/>
      <c r="F632" s="204">
        <v>11.2</v>
      </c>
      <c r="G632" s="205">
        <v>9070.7600000000402</v>
      </c>
      <c r="H632" s="192" t="s">
        <v>1071</v>
      </c>
    </row>
    <row r="633" spans="1:8" ht="20" hidden="1" customHeight="1">
      <c r="A633" s="185">
        <v>5</v>
      </c>
      <c r="B633" s="193" t="s">
        <v>1064</v>
      </c>
      <c r="C633" s="202" t="s">
        <v>1165</v>
      </c>
      <c r="D633" s="203" t="s">
        <v>1046</v>
      </c>
      <c r="E633" s="204"/>
      <c r="F633" s="204">
        <v>21.7</v>
      </c>
      <c r="G633" s="205">
        <v>9049.0600000000395</v>
      </c>
      <c r="H633" s="192" t="s">
        <v>1071</v>
      </c>
    </row>
    <row r="634" spans="1:8" ht="20" hidden="1" customHeight="1">
      <c r="A634" s="185">
        <v>5</v>
      </c>
      <c r="B634" s="193" t="s">
        <v>1064</v>
      </c>
      <c r="C634" s="202" t="s">
        <v>1165</v>
      </c>
      <c r="D634" s="203" t="s">
        <v>1046</v>
      </c>
      <c r="E634" s="204"/>
      <c r="F634" s="204">
        <v>162.37</v>
      </c>
      <c r="G634" s="205">
        <v>8886.6900000000405</v>
      </c>
      <c r="H634" s="192" t="s">
        <v>1071</v>
      </c>
    </row>
    <row r="635" spans="1:8" ht="20" hidden="1" customHeight="1">
      <c r="A635" s="185">
        <v>5</v>
      </c>
      <c r="B635" s="193" t="s">
        <v>1064</v>
      </c>
      <c r="C635" s="202" t="s">
        <v>1165</v>
      </c>
      <c r="D635" s="203" t="s">
        <v>1046</v>
      </c>
      <c r="E635" s="204"/>
      <c r="F635" s="204">
        <v>10.1</v>
      </c>
      <c r="G635" s="205">
        <v>8876.5900000000292</v>
      </c>
      <c r="H635" s="192" t="s">
        <v>1071</v>
      </c>
    </row>
    <row r="636" spans="1:8" ht="20" hidden="1" customHeight="1">
      <c r="A636" s="185">
        <v>5</v>
      </c>
      <c r="B636" s="193" t="s">
        <v>1064</v>
      </c>
      <c r="C636" s="202" t="s">
        <v>1165</v>
      </c>
      <c r="D636" s="203" t="s">
        <v>1046</v>
      </c>
      <c r="E636" s="204"/>
      <c r="F636" s="204">
        <v>162.37</v>
      </c>
      <c r="G636" s="205">
        <v>8714.2200000000303</v>
      </c>
      <c r="H636" s="192" t="s">
        <v>1071</v>
      </c>
    </row>
    <row r="637" spans="1:8" ht="20" hidden="1" customHeight="1">
      <c r="A637" s="185">
        <v>5</v>
      </c>
      <c r="B637" s="193" t="s">
        <v>1064</v>
      </c>
      <c r="C637" s="202" t="s">
        <v>1165</v>
      </c>
      <c r="D637" s="203" t="s">
        <v>1046</v>
      </c>
      <c r="E637" s="204"/>
      <c r="F637" s="204">
        <v>10.1</v>
      </c>
      <c r="G637" s="205">
        <v>8704.1200000000299</v>
      </c>
      <c r="H637" s="192" t="s">
        <v>1071</v>
      </c>
    </row>
    <row r="638" spans="1:8" ht="20" hidden="1" customHeight="1">
      <c r="A638" s="185">
        <v>5</v>
      </c>
      <c r="B638" s="193" t="s">
        <v>1064</v>
      </c>
      <c r="C638" s="202" t="s">
        <v>1165</v>
      </c>
      <c r="D638" s="203" t="s">
        <v>1046</v>
      </c>
      <c r="E638" s="204"/>
      <c r="F638" s="204">
        <v>8.5500000000000007</v>
      </c>
      <c r="G638" s="205">
        <v>8695.5700000000306</v>
      </c>
      <c r="H638" s="192" t="s">
        <v>1071</v>
      </c>
    </row>
    <row r="639" spans="1:8" ht="20" hidden="1" customHeight="1">
      <c r="A639" s="185">
        <v>5</v>
      </c>
      <c r="B639" s="193" t="s">
        <v>1064</v>
      </c>
      <c r="C639" s="202" t="s">
        <v>1165</v>
      </c>
      <c r="D639" s="203" t="s">
        <v>1046</v>
      </c>
      <c r="E639" s="204"/>
      <c r="F639" s="204">
        <v>8.5500000000000007</v>
      </c>
      <c r="G639" s="205">
        <v>8687.0200000000295</v>
      </c>
      <c r="H639" s="192" t="s">
        <v>1071</v>
      </c>
    </row>
    <row r="640" spans="1:8" ht="20" hidden="1" customHeight="1">
      <c r="A640" s="185">
        <v>5</v>
      </c>
      <c r="B640" s="193" t="s">
        <v>1064</v>
      </c>
      <c r="C640" s="202" t="s">
        <v>1165</v>
      </c>
      <c r="D640" s="203" t="s">
        <v>1046</v>
      </c>
      <c r="E640" s="204"/>
      <c r="F640" s="204">
        <v>77</v>
      </c>
      <c r="G640" s="205">
        <v>8610.0200000000295</v>
      </c>
      <c r="H640" s="192" t="s">
        <v>1071</v>
      </c>
    </row>
    <row r="641" spans="1:8" ht="20" hidden="1" customHeight="1">
      <c r="A641" s="185">
        <v>5</v>
      </c>
      <c r="B641" s="193" t="s">
        <v>1064</v>
      </c>
      <c r="C641" s="202" t="s">
        <v>1165</v>
      </c>
      <c r="D641" s="203" t="s">
        <v>1046</v>
      </c>
      <c r="E641" s="204"/>
      <c r="F641" s="204">
        <v>8.91</v>
      </c>
      <c r="G641" s="205">
        <v>8601.1100000000406</v>
      </c>
      <c r="H641" s="192" t="s">
        <v>1071</v>
      </c>
    </row>
    <row r="642" spans="1:8" ht="20" hidden="1" customHeight="1">
      <c r="A642" s="185">
        <v>5</v>
      </c>
      <c r="B642" s="193" t="s">
        <v>1064</v>
      </c>
      <c r="C642" s="202" t="s">
        <v>1165</v>
      </c>
      <c r="D642" s="203" t="s">
        <v>1046</v>
      </c>
      <c r="E642" s="204"/>
      <c r="F642" s="204">
        <v>23.75</v>
      </c>
      <c r="G642" s="205">
        <v>8577.3600000000406</v>
      </c>
      <c r="H642" s="192" t="s">
        <v>1071</v>
      </c>
    </row>
    <row r="643" spans="1:8" ht="20" hidden="1" customHeight="1">
      <c r="A643" s="185">
        <v>5</v>
      </c>
      <c r="B643" s="193" t="s">
        <v>1064</v>
      </c>
      <c r="C643" s="202" t="s">
        <v>1165</v>
      </c>
      <c r="D643" s="203" t="s">
        <v>1046</v>
      </c>
      <c r="E643" s="204"/>
      <c r="F643" s="204">
        <v>10.1</v>
      </c>
      <c r="G643" s="205">
        <v>8567.2600000000293</v>
      </c>
      <c r="H643" s="192" t="s">
        <v>1071</v>
      </c>
    </row>
    <row r="644" spans="1:8" ht="20" hidden="1" customHeight="1">
      <c r="A644" s="185">
        <v>5</v>
      </c>
      <c r="B644" s="193" t="s">
        <v>1064</v>
      </c>
      <c r="C644" s="202" t="s">
        <v>1165</v>
      </c>
      <c r="D644" s="203" t="s">
        <v>1046</v>
      </c>
      <c r="E644" s="204"/>
      <c r="F644" s="204">
        <v>10.1</v>
      </c>
      <c r="G644" s="205">
        <v>8557.1600000000308</v>
      </c>
      <c r="H644" s="192" t="s">
        <v>1071</v>
      </c>
    </row>
    <row r="645" spans="1:8" ht="20" hidden="1" customHeight="1">
      <c r="A645" s="185">
        <v>5</v>
      </c>
      <c r="B645" s="193" t="s">
        <v>1064</v>
      </c>
      <c r="C645" s="202" t="s">
        <v>1165</v>
      </c>
      <c r="D645" s="203" t="s">
        <v>1046</v>
      </c>
      <c r="E645" s="204"/>
      <c r="F645" s="204">
        <v>10.1</v>
      </c>
      <c r="G645" s="205">
        <v>8547.0600000000304</v>
      </c>
      <c r="H645" s="192" t="s">
        <v>1071</v>
      </c>
    </row>
    <row r="646" spans="1:8" ht="20" hidden="1" customHeight="1">
      <c r="A646" s="185">
        <v>5</v>
      </c>
      <c r="B646" s="193" t="s">
        <v>1064</v>
      </c>
      <c r="C646" s="202" t="s">
        <v>1165</v>
      </c>
      <c r="D646" s="203" t="s">
        <v>1046</v>
      </c>
      <c r="E646" s="204"/>
      <c r="F646" s="204">
        <v>10.1</v>
      </c>
      <c r="G646" s="205">
        <v>8536.96000000003</v>
      </c>
      <c r="H646" s="192" t="s">
        <v>1071</v>
      </c>
    </row>
    <row r="647" spans="1:8" ht="20" hidden="1" customHeight="1">
      <c r="A647" s="185">
        <v>5</v>
      </c>
      <c r="B647" s="193" t="s">
        <v>1064</v>
      </c>
      <c r="C647" s="202" t="s">
        <v>1165</v>
      </c>
      <c r="D647" s="203" t="s">
        <v>1046</v>
      </c>
      <c r="E647" s="204"/>
      <c r="F647" s="204">
        <v>10.1</v>
      </c>
      <c r="G647" s="205">
        <v>8526.8600000000297</v>
      </c>
      <c r="H647" s="192" t="s">
        <v>1071</v>
      </c>
    </row>
    <row r="648" spans="1:8" ht="20" hidden="1" customHeight="1">
      <c r="A648" s="185">
        <v>5</v>
      </c>
      <c r="B648" s="193" t="s">
        <v>1064</v>
      </c>
      <c r="C648" s="202" t="s">
        <v>1165</v>
      </c>
      <c r="D648" s="203" t="s">
        <v>1046</v>
      </c>
      <c r="E648" s="204"/>
      <c r="F648" s="204">
        <v>10.1</v>
      </c>
      <c r="G648" s="205">
        <v>8516.7600000000293</v>
      </c>
      <c r="H648" s="192" t="s">
        <v>1071</v>
      </c>
    </row>
    <row r="649" spans="1:8" ht="20" hidden="1" customHeight="1">
      <c r="A649" s="185">
        <v>5</v>
      </c>
      <c r="B649" s="193" t="s">
        <v>1064</v>
      </c>
      <c r="C649" s="202" t="s">
        <v>1165</v>
      </c>
      <c r="D649" s="203" t="s">
        <v>1046</v>
      </c>
      <c r="E649" s="204"/>
      <c r="F649" s="204">
        <v>598.6</v>
      </c>
      <c r="G649" s="205">
        <v>7918.1600000000299</v>
      </c>
      <c r="H649" s="192" t="s">
        <v>1071</v>
      </c>
    </row>
    <row r="650" spans="1:8" ht="20" hidden="1" customHeight="1">
      <c r="A650" s="185">
        <v>5</v>
      </c>
      <c r="B650" s="193" t="s">
        <v>1064</v>
      </c>
      <c r="C650" s="202" t="s">
        <v>1165</v>
      </c>
      <c r="D650" s="203" t="s">
        <v>1046</v>
      </c>
      <c r="E650" s="204"/>
      <c r="F650" s="204">
        <v>8.91</v>
      </c>
      <c r="G650" s="205">
        <v>7909.25000000003</v>
      </c>
      <c r="H650" s="192" t="s">
        <v>1071</v>
      </c>
    </row>
    <row r="651" spans="1:8" ht="20" hidden="1" customHeight="1">
      <c r="A651" s="185">
        <v>5</v>
      </c>
      <c r="B651" s="193" t="s">
        <v>1064</v>
      </c>
      <c r="C651" s="202" t="s">
        <v>1165</v>
      </c>
      <c r="D651" s="203" t="s">
        <v>1046</v>
      </c>
      <c r="E651" s="204"/>
      <c r="F651" s="204">
        <v>140.6</v>
      </c>
      <c r="G651" s="205">
        <v>7768.6500000000296</v>
      </c>
      <c r="H651" s="192" t="s">
        <v>1071</v>
      </c>
    </row>
    <row r="652" spans="1:8" ht="20" hidden="1" customHeight="1">
      <c r="A652" s="185">
        <v>5</v>
      </c>
      <c r="B652" s="193" t="s">
        <v>1064</v>
      </c>
      <c r="C652" s="202" t="s">
        <v>1165</v>
      </c>
      <c r="D652" s="203" t="s">
        <v>1046</v>
      </c>
      <c r="E652" s="204"/>
      <c r="F652" s="204">
        <v>10.1</v>
      </c>
      <c r="G652" s="205">
        <v>7758.5500000000302</v>
      </c>
      <c r="H652" s="192" t="s">
        <v>1071</v>
      </c>
    </row>
    <row r="653" spans="1:8" ht="20" hidden="1" customHeight="1">
      <c r="A653" s="185">
        <v>5</v>
      </c>
      <c r="B653" s="193" t="s">
        <v>1064</v>
      </c>
      <c r="C653" s="202" t="s">
        <v>1165</v>
      </c>
      <c r="D653" s="203" t="s">
        <v>1046</v>
      </c>
      <c r="E653" s="204"/>
      <c r="F653" s="204">
        <v>10.1</v>
      </c>
      <c r="G653" s="205">
        <v>7748.4500000000298</v>
      </c>
      <c r="H653" s="192" t="s">
        <v>1071</v>
      </c>
    </row>
    <row r="654" spans="1:8" ht="20" hidden="1" customHeight="1">
      <c r="A654" s="185">
        <v>5</v>
      </c>
      <c r="B654" s="193" t="s">
        <v>1064</v>
      </c>
      <c r="C654" s="202" t="s">
        <v>1165</v>
      </c>
      <c r="D654" s="203" t="s">
        <v>1046</v>
      </c>
      <c r="E654" s="204"/>
      <c r="F654" s="204">
        <v>8.91</v>
      </c>
      <c r="G654" s="205">
        <v>7739.54000000003</v>
      </c>
      <c r="H654" s="192" t="s">
        <v>1071</v>
      </c>
    </row>
    <row r="655" spans="1:8" ht="20" hidden="1" customHeight="1">
      <c r="A655" s="185">
        <v>5</v>
      </c>
      <c r="B655" s="193" t="s">
        <v>1064</v>
      </c>
      <c r="C655" s="202" t="s">
        <v>1165</v>
      </c>
      <c r="D655" s="203" t="s">
        <v>1046</v>
      </c>
      <c r="E655" s="204"/>
      <c r="F655" s="204">
        <v>10.1</v>
      </c>
      <c r="G655" s="205">
        <v>7729.4400000000296</v>
      </c>
      <c r="H655" s="192" t="s">
        <v>1071</v>
      </c>
    </row>
    <row r="656" spans="1:8" ht="20" hidden="1" customHeight="1">
      <c r="A656" s="185">
        <v>5</v>
      </c>
      <c r="B656" s="193" t="s">
        <v>1064</v>
      </c>
      <c r="C656" s="210" t="s">
        <v>1165</v>
      </c>
      <c r="D656" s="203" t="s">
        <v>1046</v>
      </c>
      <c r="E656" s="204"/>
      <c r="F656" s="204">
        <v>10.1</v>
      </c>
      <c r="G656" s="205">
        <v>26719.34</v>
      </c>
      <c r="H656" s="192" t="s">
        <v>1071</v>
      </c>
    </row>
    <row r="657" spans="1:8" ht="20" hidden="1" customHeight="1">
      <c r="A657" s="185">
        <v>5</v>
      </c>
      <c r="B657" s="193" t="s">
        <v>1064</v>
      </c>
      <c r="C657" s="210" t="s">
        <v>1165</v>
      </c>
      <c r="D657" s="203" t="s">
        <v>1046</v>
      </c>
      <c r="E657" s="204"/>
      <c r="F657" s="204">
        <v>10.1</v>
      </c>
      <c r="G657" s="205">
        <v>26709.24</v>
      </c>
      <c r="H657" s="192" t="s">
        <v>1071</v>
      </c>
    </row>
    <row r="658" spans="1:8" ht="20" hidden="1" customHeight="1">
      <c r="A658" s="185">
        <v>5</v>
      </c>
      <c r="B658" s="193" t="s">
        <v>1064</v>
      </c>
      <c r="C658" s="210" t="s">
        <v>1165</v>
      </c>
      <c r="D658" s="203" t="s">
        <v>1046</v>
      </c>
      <c r="E658" s="204"/>
      <c r="F658" s="204">
        <v>20</v>
      </c>
      <c r="G658" s="205">
        <v>26689.24</v>
      </c>
      <c r="H658" s="192" t="s">
        <v>1071</v>
      </c>
    </row>
    <row r="659" spans="1:8" ht="20" hidden="1" customHeight="1">
      <c r="A659" s="185">
        <v>5</v>
      </c>
      <c r="B659" s="193" t="s">
        <v>1064</v>
      </c>
      <c r="C659" s="210" t="s">
        <v>1165</v>
      </c>
      <c r="D659" s="203" t="s">
        <v>1046</v>
      </c>
      <c r="E659" s="204"/>
      <c r="F659" s="204">
        <v>336.83</v>
      </c>
      <c r="G659" s="205">
        <v>26352.41</v>
      </c>
      <c r="H659" s="192" t="s">
        <v>1071</v>
      </c>
    </row>
    <row r="660" spans="1:8" ht="20" hidden="1" customHeight="1">
      <c r="A660" s="185">
        <v>5</v>
      </c>
      <c r="B660" s="193" t="s">
        <v>1064</v>
      </c>
      <c r="C660" s="210" t="s">
        <v>1165</v>
      </c>
      <c r="D660" s="203" t="s">
        <v>1046</v>
      </c>
      <c r="E660" s="204"/>
      <c r="F660" s="204">
        <v>363.82</v>
      </c>
      <c r="G660" s="205">
        <v>25988.59</v>
      </c>
      <c r="H660" s="192" t="s">
        <v>1071</v>
      </c>
    </row>
    <row r="661" spans="1:8" ht="20" hidden="1" customHeight="1">
      <c r="A661" s="185">
        <v>5</v>
      </c>
      <c r="B661" s="193" t="s">
        <v>1064</v>
      </c>
      <c r="C661" s="210" t="s">
        <v>1165</v>
      </c>
      <c r="D661" s="203" t="s">
        <v>1046</v>
      </c>
      <c r="E661" s="204"/>
      <c r="F661" s="204">
        <v>49.27</v>
      </c>
      <c r="G661" s="205">
        <v>25939.32</v>
      </c>
      <c r="H661" s="192" t="s">
        <v>1071</v>
      </c>
    </row>
    <row r="662" spans="1:8" ht="20" hidden="1" customHeight="1">
      <c r="A662" s="185">
        <v>5</v>
      </c>
      <c r="B662" s="193" t="s">
        <v>1064</v>
      </c>
      <c r="C662" s="210" t="s">
        <v>1165</v>
      </c>
      <c r="D662" s="203" t="s">
        <v>1046</v>
      </c>
      <c r="E662" s="204"/>
      <c r="F662" s="204">
        <v>10.1</v>
      </c>
      <c r="G662" s="205">
        <v>25929.22</v>
      </c>
      <c r="H662" s="192" t="s">
        <v>1071</v>
      </c>
    </row>
    <row r="663" spans="1:8" ht="20" hidden="1" customHeight="1">
      <c r="A663" s="185">
        <v>5</v>
      </c>
      <c r="B663" s="193" t="s">
        <v>1064</v>
      </c>
      <c r="C663" s="210" t="s">
        <v>1165</v>
      </c>
      <c r="D663" s="203" t="s">
        <v>1046</v>
      </c>
      <c r="E663" s="204"/>
      <c r="F663" s="204">
        <v>15</v>
      </c>
      <c r="G663" s="205">
        <v>25914.22</v>
      </c>
      <c r="H663" s="192" t="s">
        <v>1071</v>
      </c>
    </row>
    <row r="664" spans="1:8" ht="20" hidden="1" customHeight="1">
      <c r="A664" s="185">
        <v>5</v>
      </c>
      <c r="B664" s="193" t="s">
        <v>1064</v>
      </c>
      <c r="C664" s="210" t="s">
        <v>1165</v>
      </c>
      <c r="D664" s="203" t="s">
        <v>1046</v>
      </c>
      <c r="E664" s="204"/>
      <c r="F664" s="204">
        <v>152.76</v>
      </c>
      <c r="G664" s="205">
        <v>25761.46</v>
      </c>
      <c r="H664" s="192" t="s">
        <v>1071</v>
      </c>
    </row>
    <row r="665" spans="1:8" ht="20" hidden="1" customHeight="1">
      <c r="A665" s="185">
        <v>5</v>
      </c>
      <c r="B665" s="193" t="s">
        <v>1064</v>
      </c>
      <c r="C665" s="210" t="s">
        <v>1165</v>
      </c>
      <c r="D665" s="203" t="s">
        <v>1046</v>
      </c>
      <c r="E665" s="204"/>
      <c r="F665" s="204">
        <v>10.1</v>
      </c>
      <c r="G665" s="205">
        <v>25751.360000000001</v>
      </c>
      <c r="H665" s="192" t="s">
        <v>1071</v>
      </c>
    </row>
    <row r="666" spans="1:8" ht="20" hidden="1" customHeight="1">
      <c r="A666" s="185">
        <v>5</v>
      </c>
      <c r="B666" s="193" t="s">
        <v>1064</v>
      </c>
      <c r="C666" s="210" t="s">
        <v>1165</v>
      </c>
      <c r="D666" s="203" t="s">
        <v>1046</v>
      </c>
      <c r="E666" s="204"/>
      <c r="F666" s="204">
        <v>10.1</v>
      </c>
      <c r="G666" s="205">
        <v>25741.26</v>
      </c>
      <c r="H666" s="192" t="s">
        <v>1071</v>
      </c>
    </row>
    <row r="667" spans="1:8" ht="20" hidden="1" customHeight="1">
      <c r="A667" s="185">
        <v>5</v>
      </c>
      <c r="B667" s="193" t="s">
        <v>1064</v>
      </c>
      <c r="C667" s="210" t="s">
        <v>1165</v>
      </c>
      <c r="D667" s="203" t="s">
        <v>1046</v>
      </c>
      <c r="E667" s="204"/>
      <c r="F667" s="204">
        <v>162.38</v>
      </c>
      <c r="G667" s="205">
        <v>25578.880000000001</v>
      </c>
      <c r="H667" s="192" t="s">
        <v>1071</v>
      </c>
    </row>
    <row r="668" spans="1:8" ht="20" hidden="1" customHeight="1">
      <c r="A668" s="185">
        <v>5</v>
      </c>
      <c r="B668" s="193" t="s">
        <v>1064</v>
      </c>
      <c r="C668" s="210" t="s">
        <v>1165</v>
      </c>
      <c r="D668" s="203" t="s">
        <v>1046</v>
      </c>
      <c r="E668" s="204"/>
      <c r="F668" s="204">
        <v>38.520000000000003</v>
      </c>
      <c r="G668" s="205">
        <v>25540.36</v>
      </c>
      <c r="H668" s="192" t="s">
        <v>1071</v>
      </c>
    </row>
    <row r="669" spans="1:8" ht="20" hidden="1" customHeight="1">
      <c r="A669" s="185">
        <v>5</v>
      </c>
      <c r="B669" s="193" t="s">
        <v>1064</v>
      </c>
      <c r="C669" s="210" t="s">
        <v>1165</v>
      </c>
      <c r="D669" s="203" t="s">
        <v>1046</v>
      </c>
      <c r="E669" s="204"/>
      <c r="F669" s="204">
        <v>332.56</v>
      </c>
      <c r="G669" s="205">
        <v>25207.8</v>
      </c>
      <c r="H669" s="192" t="s">
        <v>1071</v>
      </c>
    </row>
    <row r="670" spans="1:8" ht="20" hidden="1" customHeight="1">
      <c r="A670" s="185">
        <v>5</v>
      </c>
      <c r="B670" s="193" t="s">
        <v>1064</v>
      </c>
      <c r="C670" s="210" t="s">
        <v>1165</v>
      </c>
      <c r="D670" s="203" t="s">
        <v>1046</v>
      </c>
      <c r="E670" s="204"/>
      <c r="F670" s="204">
        <v>18.78</v>
      </c>
      <c r="G670" s="205">
        <v>25189.02</v>
      </c>
      <c r="H670" s="192" t="s">
        <v>1071</v>
      </c>
    </row>
    <row r="671" spans="1:8" ht="20" hidden="1" customHeight="1">
      <c r="A671" s="185">
        <v>5</v>
      </c>
      <c r="B671" s="193" t="s">
        <v>1064</v>
      </c>
      <c r="C671" s="210" t="s">
        <v>1165</v>
      </c>
      <c r="D671" s="203" t="s">
        <v>1046</v>
      </c>
      <c r="E671" s="204"/>
      <c r="F671" s="204">
        <v>378.38</v>
      </c>
      <c r="G671" s="205">
        <v>24810.639999999999</v>
      </c>
      <c r="H671" s="192" t="s">
        <v>1071</v>
      </c>
    </row>
    <row r="672" spans="1:8" ht="20" hidden="1" customHeight="1">
      <c r="A672" s="185">
        <v>5</v>
      </c>
      <c r="B672" s="193" t="s">
        <v>1064</v>
      </c>
      <c r="C672" s="210" t="s">
        <v>1165</v>
      </c>
      <c r="D672" s="203" t="s">
        <v>1046</v>
      </c>
      <c r="E672" s="204"/>
      <c r="F672" s="204">
        <v>344.13</v>
      </c>
      <c r="G672" s="205">
        <v>24466.51</v>
      </c>
      <c r="H672" s="192" t="s">
        <v>1071</v>
      </c>
    </row>
    <row r="673" spans="1:8" ht="20" hidden="1" customHeight="1">
      <c r="A673" s="185">
        <v>5</v>
      </c>
      <c r="B673" s="193" t="s">
        <v>1064</v>
      </c>
      <c r="C673" s="210" t="s">
        <v>1165</v>
      </c>
      <c r="D673" s="203" t="s">
        <v>1046</v>
      </c>
      <c r="E673" s="204"/>
      <c r="F673" s="204">
        <v>227.38</v>
      </c>
      <c r="G673" s="205">
        <v>24239.13</v>
      </c>
      <c r="H673" s="192" t="s">
        <v>1071</v>
      </c>
    </row>
    <row r="674" spans="1:8" ht="20" hidden="1" customHeight="1">
      <c r="A674" s="185">
        <v>5</v>
      </c>
      <c r="B674" s="193" t="s">
        <v>1064</v>
      </c>
      <c r="C674" s="210" t="s">
        <v>1165</v>
      </c>
      <c r="D674" s="203" t="s">
        <v>1046</v>
      </c>
      <c r="E674" s="204"/>
      <c r="F674" s="204">
        <v>11.4</v>
      </c>
      <c r="G674" s="205">
        <v>24227.73</v>
      </c>
      <c r="H674" s="192" t="s">
        <v>1071</v>
      </c>
    </row>
    <row r="675" spans="1:8" ht="20" hidden="1" customHeight="1">
      <c r="A675" s="185">
        <v>5</v>
      </c>
      <c r="B675" s="193" t="s">
        <v>1064</v>
      </c>
      <c r="C675" s="210" t="s">
        <v>1165</v>
      </c>
      <c r="D675" s="203" t="s">
        <v>1046</v>
      </c>
      <c r="E675" s="204"/>
      <c r="F675" s="204">
        <v>77.680000000000007</v>
      </c>
      <c r="G675" s="205">
        <v>24150.05</v>
      </c>
      <c r="H675" s="192" t="s">
        <v>1071</v>
      </c>
    </row>
    <row r="676" spans="1:8" ht="20" hidden="1" customHeight="1">
      <c r="A676" s="185">
        <v>5</v>
      </c>
      <c r="B676" s="193" t="s">
        <v>1044</v>
      </c>
      <c r="C676" s="210" t="s">
        <v>1165</v>
      </c>
      <c r="D676" s="203" t="s">
        <v>1046</v>
      </c>
      <c r="E676" s="204"/>
      <c r="F676" s="204">
        <v>401.83</v>
      </c>
      <c r="G676" s="205">
        <v>23748.22</v>
      </c>
      <c r="H676" s="192" t="s">
        <v>1071</v>
      </c>
    </row>
    <row r="677" spans="1:8" ht="20" hidden="1" customHeight="1">
      <c r="A677" s="185">
        <v>5</v>
      </c>
      <c r="B677" s="193" t="s">
        <v>1044</v>
      </c>
      <c r="C677" s="210" t="s">
        <v>1165</v>
      </c>
      <c r="D677" s="203" t="s">
        <v>1046</v>
      </c>
      <c r="E677" s="204"/>
      <c r="F677" s="204">
        <v>9.5</v>
      </c>
      <c r="G677" s="205">
        <v>23738.720000000001</v>
      </c>
      <c r="H677" s="192" t="s">
        <v>1071</v>
      </c>
    </row>
    <row r="678" spans="1:8" ht="20" hidden="1" customHeight="1">
      <c r="A678" s="185">
        <v>5</v>
      </c>
      <c r="B678" s="193" t="s">
        <v>1044</v>
      </c>
      <c r="C678" s="210" t="s">
        <v>1165</v>
      </c>
      <c r="D678" s="203" t="s">
        <v>1046</v>
      </c>
      <c r="E678" s="204"/>
      <c r="F678" s="204">
        <v>19.86</v>
      </c>
      <c r="G678" s="205">
        <v>23718.86</v>
      </c>
      <c r="H678" s="192" t="s">
        <v>1071</v>
      </c>
    </row>
    <row r="679" spans="1:8" ht="20" hidden="1" customHeight="1">
      <c r="A679" s="185">
        <v>5</v>
      </c>
      <c r="B679" s="193" t="s">
        <v>1044</v>
      </c>
      <c r="C679" s="210" t="s">
        <v>1165</v>
      </c>
      <c r="D679" s="203" t="s">
        <v>1046</v>
      </c>
      <c r="E679" s="204"/>
      <c r="F679" s="204">
        <v>6.59</v>
      </c>
      <c r="G679" s="205">
        <v>23712.27</v>
      </c>
      <c r="H679" s="192" t="s">
        <v>1071</v>
      </c>
    </row>
    <row r="680" spans="1:8" ht="20" hidden="1" customHeight="1">
      <c r="A680" s="185">
        <v>5</v>
      </c>
      <c r="B680" s="193" t="s">
        <v>1044</v>
      </c>
      <c r="C680" s="210" t="s">
        <v>1165</v>
      </c>
      <c r="D680" s="203" t="s">
        <v>1046</v>
      </c>
      <c r="E680" s="204"/>
      <c r="F680" s="204">
        <v>114.81</v>
      </c>
      <c r="G680" s="205">
        <v>23597.46</v>
      </c>
      <c r="H680" s="192" t="s">
        <v>1071</v>
      </c>
    </row>
    <row r="681" spans="1:8" ht="20" hidden="1" customHeight="1">
      <c r="A681" s="185">
        <v>5</v>
      </c>
      <c r="B681" s="193" t="s">
        <v>1044</v>
      </c>
      <c r="C681" s="210" t="s">
        <v>1165</v>
      </c>
      <c r="D681" s="203" t="s">
        <v>1046</v>
      </c>
      <c r="E681" s="204"/>
      <c r="F681" s="204">
        <v>110.2</v>
      </c>
      <c r="G681" s="205">
        <v>23487.26</v>
      </c>
      <c r="H681" s="192" t="s">
        <v>1071</v>
      </c>
    </row>
    <row r="682" spans="1:8" ht="20" hidden="1" customHeight="1">
      <c r="A682" s="185">
        <v>5</v>
      </c>
      <c r="B682" s="193" t="s">
        <v>1044</v>
      </c>
      <c r="C682" s="210" t="s">
        <v>1165</v>
      </c>
      <c r="D682" s="203" t="s">
        <v>1046</v>
      </c>
      <c r="E682" s="204"/>
      <c r="F682" s="204">
        <v>9.5</v>
      </c>
      <c r="G682" s="205">
        <v>23477.759999999998</v>
      </c>
      <c r="H682" s="192" t="s">
        <v>1071</v>
      </c>
    </row>
    <row r="683" spans="1:8" ht="20" hidden="1" customHeight="1">
      <c r="A683" s="185">
        <v>5</v>
      </c>
      <c r="B683" s="193" t="s">
        <v>1044</v>
      </c>
      <c r="C683" s="210" t="s">
        <v>1165</v>
      </c>
      <c r="D683" s="203" t="s">
        <v>1046</v>
      </c>
      <c r="E683" s="204"/>
      <c r="F683" s="204">
        <v>412.28</v>
      </c>
      <c r="G683" s="205">
        <v>23065.48</v>
      </c>
      <c r="H683" s="192" t="s">
        <v>1071</v>
      </c>
    </row>
    <row r="684" spans="1:8" ht="20" hidden="1" customHeight="1">
      <c r="A684" s="185">
        <v>5</v>
      </c>
      <c r="B684" s="193" t="s">
        <v>1044</v>
      </c>
      <c r="C684" s="210" t="s">
        <v>1165</v>
      </c>
      <c r="D684" s="203" t="s">
        <v>1046</v>
      </c>
      <c r="E684" s="204"/>
      <c r="F684" s="204">
        <v>10.1</v>
      </c>
      <c r="G684" s="205">
        <v>23055.38</v>
      </c>
      <c r="H684" s="192" t="s">
        <v>1071</v>
      </c>
    </row>
    <row r="685" spans="1:8" ht="20" hidden="1" customHeight="1">
      <c r="A685" s="185">
        <v>5</v>
      </c>
      <c r="B685" s="193" t="s">
        <v>1044</v>
      </c>
      <c r="C685" s="210" t="s">
        <v>1165</v>
      </c>
      <c r="D685" s="203" t="s">
        <v>1046</v>
      </c>
      <c r="E685" s="204"/>
      <c r="F685" s="204">
        <v>9.5</v>
      </c>
      <c r="G685" s="205">
        <v>23045.88</v>
      </c>
      <c r="H685" s="192" t="s">
        <v>1071</v>
      </c>
    </row>
    <row r="686" spans="1:8" ht="20" hidden="1" customHeight="1">
      <c r="A686" s="185">
        <v>5</v>
      </c>
      <c r="B686" s="193" t="s">
        <v>1044</v>
      </c>
      <c r="C686" s="210" t="s">
        <v>1165</v>
      </c>
      <c r="D686" s="203" t="s">
        <v>1046</v>
      </c>
      <c r="E686" s="204"/>
      <c r="F686" s="204">
        <v>494.22</v>
      </c>
      <c r="G686" s="205">
        <v>22551.66</v>
      </c>
      <c r="H686" s="192" t="s">
        <v>1071</v>
      </c>
    </row>
    <row r="687" spans="1:8" ht="20" hidden="1" customHeight="1">
      <c r="A687" s="185">
        <v>5</v>
      </c>
      <c r="B687" s="193" t="s">
        <v>1044</v>
      </c>
      <c r="C687" s="210" t="s">
        <v>1165</v>
      </c>
      <c r="D687" s="203" t="s">
        <v>1046</v>
      </c>
      <c r="E687" s="204"/>
      <c r="F687" s="204">
        <v>830.3</v>
      </c>
      <c r="G687" s="205">
        <v>21721.360000000001</v>
      </c>
      <c r="H687" s="192" t="s">
        <v>1071</v>
      </c>
    </row>
    <row r="688" spans="1:8" ht="20" hidden="1" customHeight="1">
      <c r="A688" s="185">
        <v>5</v>
      </c>
      <c r="B688" s="193" t="s">
        <v>1044</v>
      </c>
      <c r="C688" s="210" t="s">
        <v>1165</v>
      </c>
      <c r="D688" s="203" t="s">
        <v>1046</v>
      </c>
      <c r="E688" s="204"/>
      <c r="F688" s="204">
        <v>401.83</v>
      </c>
      <c r="G688" s="205">
        <v>21319.53</v>
      </c>
      <c r="H688" s="192" t="s">
        <v>1071</v>
      </c>
    </row>
    <row r="689" spans="1:8" ht="20" hidden="1" customHeight="1">
      <c r="A689" s="185">
        <v>5</v>
      </c>
      <c r="B689" s="193" t="s">
        <v>1044</v>
      </c>
      <c r="C689" s="210" t="s">
        <v>1165</v>
      </c>
      <c r="D689" s="203" t="s">
        <v>1046</v>
      </c>
      <c r="E689" s="204"/>
      <c r="F689" s="204">
        <v>482.5</v>
      </c>
      <c r="G689" s="205">
        <v>20837.03</v>
      </c>
      <c r="H689" s="192" t="s">
        <v>1071</v>
      </c>
    </row>
    <row r="690" spans="1:8" ht="20" hidden="1" customHeight="1">
      <c r="A690" s="185">
        <v>5</v>
      </c>
      <c r="B690" s="193" t="s">
        <v>1044</v>
      </c>
      <c r="C690" s="210" t="s">
        <v>1165</v>
      </c>
      <c r="D690" s="203" t="s">
        <v>1046</v>
      </c>
      <c r="E690" s="204"/>
      <c r="F690" s="204">
        <v>12.1</v>
      </c>
      <c r="G690" s="205">
        <v>20824.93</v>
      </c>
      <c r="H690" s="192" t="s">
        <v>1071</v>
      </c>
    </row>
    <row r="691" spans="1:8" ht="20" hidden="1" customHeight="1">
      <c r="A691" s="185">
        <v>5</v>
      </c>
      <c r="B691" s="193" t="s">
        <v>1044</v>
      </c>
      <c r="C691" s="210" t="s">
        <v>1165</v>
      </c>
      <c r="D691" s="203" t="s">
        <v>1046</v>
      </c>
      <c r="E691" s="204"/>
      <c r="F691" s="204">
        <v>17.89</v>
      </c>
      <c r="G691" s="205">
        <v>20807.04</v>
      </c>
      <c r="H691" s="192" t="s">
        <v>1071</v>
      </c>
    </row>
    <row r="692" spans="1:8" ht="20" hidden="1" customHeight="1">
      <c r="A692" s="185">
        <v>5</v>
      </c>
      <c r="B692" s="193" t="s">
        <v>1044</v>
      </c>
      <c r="C692" s="210" t="s">
        <v>1165</v>
      </c>
      <c r="D692" s="203" t="s">
        <v>1046</v>
      </c>
      <c r="E692" s="204"/>
      <c r="F692" s="204">
        <v>23.75</v>
      </c>
      <c r="G692" s="205">
        <v>20783.29</v>
      </c>
      <c r="H692" s="192" t="s">
        <v>1071</v>
      </c>
    </row>
    <row r="693" spans="1:8" ht="20" hidden="1" customHeight="1">
      <c r="A693" s="185">
        <v>5</v>
      </c>
      <c r="B693" s="193" t="s">
        <v>1065</v>
      </c>
      <c r="C693" s="210" t="s">
        <v>1165</v>
      </c>
      <c r="D693" s="203" t="s">
        <v>1046</v>
      </c>
      <c r="E693" s="204"/>
      <c r="F693" s="204">
        <v>397.23</v>
      </c>
      <c r="G693" s="205">
        <v>20386.060000000001</v>
      </c>
      <c r="H693" s="192" t="s">
        <v>1071</v>
      </c>
    </row>
    <row r="694" spans="1:8" ht="20" hidden="1" customHeight="1">
      <c r="A694" s="185">
        <v>5</v>
      </c>
      <c r="B694" s="193" t="s">
        <v>1065</v>
      </c>
      <c r="C694" s="210" t="s">
        <v>1165</v>
      </c>
      <c r="D694" s="203" t="s">
        <v>1046</v>
      </c>
      <c r="E694" s="204"/>
      <c r="F694" s="204">
        <v>558.41999999999996</v>
      </c>
      <c r="G694" s="205">
        <v>19827.64</v>
      </c>
      <c r="H694" s="192" t="s">
        <v>1071</v>
      </c>
    </row>
    <row r="695" spans="1:8" ht="20" hidden="1" customHeight="1">
      <c r="A695" s="185">
        <v>5</v>
      </c>
      <c r="B695" s="193" t="s">
        <v>1065</v>
      </c>
      <c r="C695" s="210" t="s">
        <v>1165</v>
      </c>
      <c r="D695" s="203" t="s">
        <v>1046</v>
      </c>
      <c r="E695" s="204"/>
      <c r="F695" s="204">
        <v>9.5</v>
      </c>
      <c r="G695" s="205">
        <v>19818.14</v>
      </c>
      <c r="H695" s="192" t="s">
        <v>1071</v>
      </c>
    </row>
    <row r="696" spans="1:8" ht="20" hidden="1" customHeight="1">
      <c r="A696" s="185">
        <v>5</v>
      </c>
      <c r="B696" s="193" t="s">
        <v>1065</v>
      </c>
      <c r="C696" s="210" t="s">
        <v>1165</v>
      </c>
      <c r="D696" s="203" t="s">
        <v>1046</v>
      </c>
      <c r="E696" s="204"/>
      <c r="F696" s="204">
        <v>412.68</v>
      </c>
      <c r="G696" s="205">
        <v>19405.46</v>
      </c>
      <c r="H696" s="192" t="s">
        <v>1071</v>
      </c>
    </row>
    <row r="697" spans="1:8" ht="20" hidden="1" customHeight="1">
      <c r="A697" s="185">
        <v>5</v>
      </c>
      <c r="B697" s="193" t="s">
        <v>1065</v>
      </c>
      <c r="C697" s="210" t="s">
        <v>1165</v>
      </c>
      <c r="D697" s="203" t="s">
        <v>1046</v>
      </c>
      <c r="E697" s="204"/>
      <c r="F697" s="204">
        <v>10.1</v>
      </c>
      <c r="G697" s="205">
        <v>19395.36</v>
      </c>
      <c r="H697" s="192" t="s">
        <v>1071</v>
      </c>
    </row>
    <row r="698" spans="1:8" ht="20" hidden="1" customHeight="1">
      <c r="A698" s="185">
        <v>5</v>
      </c>
      <c r="B698" s="193" t="s">
        <v>1065</v>
      </c>
      <c r="C698" s="210" t="s">
        <v>1165</v>
      </c>
      <c r="D698" s="203" t="s">
        <v>1046</v>
      </c>
      <c r="E698" s="204"/>
      <c r="F698" s="204">
        <v>10.1</v>
      </c>
      <c r="G698" s="205">
        <v>19385.259999999998</v>
      </c>
      <c r="H698" s="192" t="s">
        <v>1071</v>
      </c>
    </row>
    <row r="699" spans="1:8" ht="20" hidden="1" customHeight="1">
      <c r="A699" s="185">
        <v>5</v>
      </c>
      <c r="B699" s="193" t="s">
        <v>1065</v>
      </c>
      <c r="C699" s="210" t="s">
        <v>1165</v>
      </c>
      <c r="D699" s="203" t="s">
        <v>1046</v>
      </c>
      <c r="E699" s="204"/>
      <c r="F699" s="204">
        <v>8.91</v>
      </c>
      <c r="G699" s="205">
        <v>19376.349999999999</v>
      </c>
      <c r="H699" s="192" t="s">
        <v>1071</v>
      </c>
    </row>
    <row r="700" spans="1:8" ht="20" hidden="1" customHeight="1">
      <c r="A700" s="185">
        <v>5</v>
      </c>
      <c r="B700" s="193" t="s">
        <v>1065</v>
      </c>
      <c r="C700" s="210" t="s">
        <v>1165</v>
      </c>
      <c r="D700" s="203" t="s">
        <v>1046</v>
      </c>
      <c r="E700" s="204"/>
      <c r="F700" s="204">
        <v>425.34</v>
      </c>
      <c r="G700" s="205">
        <v>18951.009999999998</v>
      </c>
      <c r="H700" s="192" t="s">
        <v>1071</v>
      </c>
    </row>
    <row r="701" spans="1:8" ht="20" hidden="1" customHeight="1">
      <c r="A701" s="185">
        <v>5</v>
      </c>
      <c r="B701" s="193" t="s">
        <v>1065</v>
      </c>
      <c r="C701" s="210" t="s">
        <v>1165</v>
      </c>
      <c r="D701" s="203" t="s">
        <v>1046</v>
      </c>
      <c r="E701" s="204"/>
      <c r="F701" s="204">
        <v>148.11000000000001</v>
      </c>
      <c r="G701" s="205">
        <v>18802.900000000001</v>
      </c>
      <c r="H701" s="192" t="s">
        <v>1071</v>
      </c>
    </row>
    <row r="702" spans="1:8" ht="20" hidden="1" customHeight="1">
      <c r="A702" s="185">
        <v>5</v>
      </c>
      <c r="B702" s="193" t="s">
        <v>1065</v>
      </c>
      <c r="C702" s="210" t="s">
        <v>1165</v>
      </c>
      <c r="D702" s="203" t="s">
        <v>1046</v>
      </c>
      <c r="E702" s="204"/>
      <c r="F702" s="204">
        <v>112.87</v>
      </c>
      <c r="G702" s="205">
        <v>18690.03</v>
      </c>
      <c r="H702" s="192" t="s">
        <v>1071</v>
      </c>
    </row>
    <row r="703" spans="1:8" ht="20" hidden="1" customHeight="1">
      <c r="A703" s="185">
        <v>5</v>
      </c>
      <c r="B703" s="193" t="s">
        <v>1065</v>
      </c>
      <c r="C703" s="210" t="s">
        <v>1165</v>
      </c>
      <c r="D703" s="203" t="s">
        <v>1046</v>
      </c>
      <c r="E703" s="204"/>
      <c r="F703" s="204">
        <v>247.3</v>
      </c>
      <c r="G703" s="205">
        <v>18442.73</v>
      </c>
      <c r="H703" s="192" t="s">
        <v>1071</v>
      </c>
    </row>
    <row r="704" spans="1:8" ht="20" hidden="1" customHeight="1">
      <c r="A704" s="185">
        <v>5</v>
      </c>
      <c r="B704" s="193" t="s">
        <v>1065</v>
      </c>
      <c r="C704" s="210" t="s">
        <v>1165</v>
      </c>
      <c r="D704" s="203" t="s">
        <v>1046</v>
      </c>
      <c r="E704" s="204"/>
      <c r="F704" s="204">
        <v>112.1</v>
      </c>
      <c r="G704" s="205">
        <v>18330.63</v>
      </c>
      <c r="H704" s="192" t="s">
        <v>1071</v>
      </c>
    </row>
    <row r="705" spans="1:8" ht="20" hidden="1" customHeight="1">
      <c r="A705" s="185">
        <v>5</v>
      </c>
      <c r="B705" s="193" t="s">
        <v>1065</v>
      </c>
      <c r="C705" s="210" t="s">
        <v>1165</v>
      </c>
      <c r="D705" s="203" t="s">
        <v>1046</v>
      </c>
      <c r="E705" s="204"/>
      <c r="F705" s="204">
        <v>70.22</v>
      </c>
      <c r="G705" s="205">
        <v>18260.41</v>
      </c>
      <c r="H705" s="192" t="s">
        <v>1071</v>
      </c>
    </row>
    <row r="706" spans="1:8" ht="20" hidden="1" customHeight="1">
      <c r="A706" s="185">
        <v>5</v>
      </c>
      <c r="B706" s="193" t="s">
        <v>1065</v>
      </c>
      <c r="C706" s="210" t="s">
        <v>1165</v>
      </c>
      <c r="D706" s="203" t="s">
        <v>1046</v>
      </c>
      <c r="E706" s="204"/>
      <c r="F706" s="204">
        <v>9.5</v>
      </c>
      <c r="G706" s="205">
        <v>18250.91</v>
      </c>
      <c r="H706" s="192" t="s">
        <v>1071</v>
      </c>
    </row>
    <row r="707" spans="1:8" ht="20" hidden="1" customHeight="1">
      <c r="A707" s="185">
        <v>5</v>
      </c>
      <c r="B707" s="193" t="s">
        <v>1065</v>
      </c>
      <c r="C707" s="210" t="s">
        <v>1165</v>
      </c>
      <c r="D707" s="203" t="s">
        <v>1046</v>
      </c>
      <c r="E707" s="204"/>
      <c r="F707" s="204">
        <v>145.35</v>
      </c>
      <c r="G707" s="205">
        <v>18109.39</v>
      </c>
      <c r="H707" s="192" t="s">
        <v>1071</v>
      </c>
    </row>
    <row r="708" spans="1:8" ht="20" hidden="1" customHeight="1">
      <c r="A708" s="185">
        <v>5</v>
      </c>
      <c r="B708" s="193" t="s">
        <v>1065</v>
      </c>
      <c r="C708" s="210" t="s">
        <v>1165</v>
      </c>
      <c r="D708" s="203" t="s">
        <v>1046</v>
      </c>
      <c r="E708" s="204"/>
      <c r="F708" s="204">
        <v>9.5</v>
      </c>
      <c r="G708" s="205">
        <v>18099.89</v>
      </c>
      <c r="H708" s="192" t="s">
        <v>1071</v>
      </c>
    </row>
    <row r="709" spans="1:8" ht="20" hidden="1" customHeight="1">
      <c r="A709" s="185">
        <v>5</v>
      </c>
      <c r="B709" s="193" t="s">
        <v>1065</v>
      </c>
      <c r="C709" s="210" t="s">
        <v>1165</v>
      </c>
      <c r="D709" s="203" t="s">
        <v>1046</v>
      </c>
      <c r="E709" s="204"/>
      <c r="F709" s="204">
        <v>74.099999999999994</v>
      </c>
      <c r="G709" s="205">
        <v>18025.79</v>
      </c>
      <c r="H709" s="192" t="s">
        <v>1071</v>
      </c>
    </row>
    <row r="710" spans="1:8" ht="20" hidden="1" customHeight="1">
      <c r="A710" s="185">
        <v>5</v>
      </c>
      <c r="B710" s="193" t="s">
        <v>1066</v>
      </c>
      <c r="C710" s="210" t="s">
        <v>1165</v>
      </c>
      <c r="D710" s="203" t="s">
        <v>1046</v>
      </c>
      <c r="E710" s="204"/>
      <c r="F710" s="204">
        <v>457.9</v>
      </c>
      <c r="G710" s="205">
        <v>17567.89</v>
      </c>
      <c r="H710" s="192" t="s">
        <v>1071</v>
      </c>
    </row>
    <row r="711" spans="1:8" ht="20" hidden="1" customHeight="1">
      <c r="A711" s="185">
        <v>5</v>
      </c>
      <c r="B711" s="193" t="s">
        <v>1066</v>
      </c>
      <c r="C711" s="210" t="s">
        <v>1165</v>
      </c>
      <c r="D711" s="203" t="s">
        <v>1046</v>
      </c>
      <c r="E711" s="204"/>
      <c r="F711" s="204">
        <v>49.95</v>
      </c>
      <c r="G711" s="205">
        <v>17517.939999999999</v>
      </c>
      <c r="H711" s="192" t="s">
        <v>1071</v>
      </c>
    </row>
    <row r="712" spans="1:8" ht="20" hidden="1" customHeight="1">
      <c r="A712" s="185">
        <v>5</v>
      </c>
      <c r="B712" s="193" t="s">
        <v>1066</v>
      </c>
      <c r="C712" s="210" t="s">
        <v>1165</v>
      </c>
      <c r="D712" s="203" t="s">
        <v>1046</v>
      </c>
      <c r="E712" s="204"/>
      <c r="F712" s="204">
        <v>109.25</v>
      </c>
      <c r="G712" s="205">
        <v>17408.689999999999</v>
      </c>
      <c r="H712" s="192" t="s">
        <v>1071</v>
      </c>
    </row>
    <row r="713" spans="1:8" ht="20" hidden="1" customHeight="1">
      <c r="A713" s="185">
        <v>5</v>
      </c>
      <c r="B713" s="193" t="s">
        <v>1066</v>
      </c>
      <c r="C713" s="210" t="s">
        <v>1165</v>
      </c>
      <c r="D713" s="203" t="s">
        <v>1046</v>
      </c>
      <c r="E713" s="204"/>
      <c r="F713" s="204">
        <v>44.65</v>
      </c>
      <c r="G713" s="205">
        <v>17364.04</v>
      </c>
      <c r="H713" s="192" t="s">
        <v>1071</v>
      </c>
    </row>
    <row r="714" spans="1:8" ht="20" hidden="1" customHeight="1">
      <c r="A714" s="185">
        <v>5</v>
      </c>
      <c r="B714" s="193" t="s">
        <v>1066</v>
      </c>
      <c r="C714" s="210" t="s">
        <v>1165</v>
      </c>
      <c r="D714" s="203" t="s">
        <v>1046</v>
      </c>
      <c r="E714" s="204"/>
      <c r="F714" s="204">
        <v>374.15</v>
      </c>
      <c r="G714" s="205">
        <v>16989.89</v>
      </c>
      <c r="H714" s="192" t="s">
        <v>1071</v>
      </c>
    </row>
    <row r="715" spans="1:8" ht="20" hidden="1" customHeight="1">
      <c r="A715" s="185">
        <v>5</v>
      </c>
      <c r="B715" s="193" t="s">
        <v>1066</v>
      </c>
      <c r="C715" s="210" t="s">
        <v>1165</v>
      </c>
      <c r="D715" s="203" t="s">
        <v>1046</v>
      </c>
      <c r="E715" s="204"/>
      <c r="F715" s="204">
        <v>488.83</v>
      </c>
      <c r="G715" s="205">
        <v>16501.060000000001</v>
      </c>
      <c r="H715" s="192" t="s">
        <v>1071</v>
      </c>
    </row>
    <row r="716" spans="1:8" ht="20" hidden="1" customHeight="1">
      <c r="A716" s="185">
        <v>5</v>
      </c>
      <c r="B716" s="193" t="s">
        <v>1066</v>
      </c>
      <c r="C716" s="210" t="s">
        <v>1165</v>
      </c>
      <c r="D716" s="203" t="s">
        <v>1046</v>
      </c>
      <c r="E716" s="204"/>
      <c r="F716" s="204">
        <v>8.91</v>
      </c>
      <c r="G716" s="205">
        <v>16492.150000000001</v>
      </c>
      <c r="H716" s="192" t="s">
        <v>1071</v>
      </c>
    </row>
    <row r="717" spans="1:8" ht="20" hidden="1" customHeight="1">
      <c r="A717" s="185">
        <v>5</v>
      </c>
      <c r="B717" s="193" t="s">
        <v>1066</v>
      </c>
      <c r="C717" s="210" t="s">
        <v>1165</v>
      </c>
      <c r="D717" s="203" t="s">
        <v>1046</v>
      </c>
      <c r="E717" s="204"/>
      <c r="F717" s="204">
        <v>21.7</v>
      </c>
      <c r="G717" s="205">
        <v>16470.45</v>
      </c>
      <c r="H717" s="192" t="s">
        <v>1071</v>
      </c>
    </row>
    <row r="718" spans="1:8" ht="20" hidden="1" customHeight="1">
      <c r="A718" s="185">
        <v>5</v>
      </c>
      <c r="B718" s="193" t="s">
        <v>1066</v>
      </c>
      <c r="C718" s="210" t="s">
        <v>1165</v>
      </c>
      <c r="D718" s="203" t="s">
        <v>1046</v>
      </c>
      <c r="E718" s="204"/>
      <c r="F718" s="204">
        <v>429.4</v>
      </c>
      <c r="G718" s="205">
        <v>16041.05</v>
      </c>
      <c r="H718" s="192" t="s">
        <v>1071</v>
      </c>
    </row>
    <row r="719" spans="1:8" ht="20" hidden="1" customHeight="1">
      <c r="A719" s="185">
        <v>5</v>
      </c>
      <c r="B719" s="193" t="s">
        <v>1066</v>
      </c>
      <c r="C719" s="210" t="s">
        <v>1165</v>
      </c>
      <c r="D719" s="203" t="s">
        <v>1046</v>
      </c>
      <c r="E719" s="204"/>
      <c r="F719" s="204">
        <v>378.63</v>
      </c>
      <c r="G719" s="205">
        <v>15662.42</v>
      </c>
      <c r="H719" s="192" t="s">
        <v>1071</v>
      </c>
    </row>
    <row r="720" spans="1:8" ht="20" hidden="1" customHeight="1">
      <c r="A720" s="185">
        <v>5</v>
      </c>
      <c r="B720" s="193" t="s">
        <v>1066</v>
      </c>
      <c r="C720" s="210" t="s">
        <v>1165</v>
      </c>
      <c r="D720" s="203" t="s">
        <v>1046</v>
      </c>
      <c r="E720" s="204"/>
      <c r="F720" s="204">
        <v>18.940000000000001</v>
      </c>
      <c r="G720" s="205">
        <v>15643.48</v>
      </c>
      <c r="H720" s="192" t="s">
        <v>1071</v>
      </c>
    </row>
    <row r="721" spans="1:8" ht="20" hidden="1" customHeight="1">
      <c r="A721" s="185">
        <v>5</v>
      </c>
      <c r="B721" s="193" t="s">
        <v>1066</v>
      </c>
      <c r="C721" s="210" t="s">
        <v>1165</v>
      </c>
      <c r="D721" s="203" t="s">
        <v>1046</v>
      </c>
      <c r="E721" s="204"/>
      <c r="F721" s="204">
        <v>361.18</v>
      </c>
      <c r="G721" s="205">
        <v>15282.3</v>
      </c>
      <c r="H721" s="192" t="s">
        <v>1071</v>
      </c>
    </row>
    <row r="722" spans="1:8" ht="20" hidden="1" customHeight="1">
      <c r="A722" s="185">
        <v>5</v>
      </c>
      <c r="B722" s="193" t="s">
        <v>1066</v>
      </c>
      <c r="C722" s="210" t="s">
        <v>1165</v>
      </c>
      <c r="D722" s="203" t="s">
        <v>1046</v>
      </c>
      <c r="E722" s="204"/>
      <c r="F722" s="204">
        <v>15</v>
      </c>
      <c r="G722" s="205">
        <v>15267.3</v>
      </c>
      <c r="H722" s="192" t="s">
        <v>1071</v>
      </c>
    </row>
    <row r="723" spans="1:8" ht="20" hidden="1" customHeight="1">
      <c r="A723" s="185">
        <v>5</v>
      </c>
      <c r="B723" s="193" t="s">
        <v>1066</v>
      </c>
      <c r="C723" s="210" t="s">
        <v>1165</v>
      </c>
      <c r="D723" s="203" t="s">
        <v>1046</v>
      </c>
      <c r="E723" s="204"/>
      <c r="F723" s="204">
        <v>55.48</v>
      </c>
      <c r="G723" s="205">
        <v>15211.82</v>
      </c>
      <c r="H723" s="192" t="s">
        <v>1071</v>
      </c>
    </row>
    <row r="724" spans="1:8" ht="20" hidden="1" customHeight="1">
      <c r="A724" s="185">
        <v>5</v>
      </c>
      <c r="B724" s="193" t="s">
        <v>1066</v>
      </c>
      <c r="C724" s="210" t="s">
        <v>1165</v>
      </c>
      <c r="D724" s="203" t="s">
        <v>1046</v>
      </c>
      <c r="E724" s="204"/>
      <c r="F724" s="204">
        <v>658.76</v>
      </c>
      <c r="G724" s="205">
        <v>14553.06</v>
      </c>
      <c r="H724" s="192" t="s">
        <v>1071</v>
      </c>
    </row>
    <row r="725" spans="1:8" ht="20" hidden="1" customHeight="1">
      <c r="A725" s="185">
        <v>5</v>
      </c>
      <c r="B725" s="193" t="s">
        <v>1066</v>
      </c>
      <c r="C725" s="210" t="s">
        <v>1165</v>
      </c>
      <c r="D725" s="203" t="s">
        <v>1046</v>
      </c>
      <c r="E725" s="204"/>
      <c r="F725" s="204">
        <v>10.1</v>
      </c>
      <c r="G725" s="205">
        <v>14542.96</v>
      </c>
      <c r="H725" s="192" t="s">
        <v>1071</v>
      </c>
    </row>
    <row r="726" spans="1:8" ht="20" hidden="1" customHeight="1">
      <c r="A726" s="185">
        <v>5</v>
      </c>
      <c r="B726" s="193" t="s">
        <v>1066</v>
      </c>
      <c r="C726" s="210" t="s">
        <v>1165</v>
      </c>
      <c r="D726" s="203" t="s">
        <v>1046</v>
      </c>
      <c r="E726" s="204"/>
      <c r="F726" s="204">
        <v>715.53</v>
      </c>
      <c r="G726" s="205">
        <v>13827.43</v>
      </c>
      <c r="H726" s="192" t="s">
        <v>1071</v>
      </c>
    </row>
    <row r="727" spans="1:8" ht="20" hidden="1" customHeight="1">
      <c r="A727" s="185">
        <v>5</v>
      </c>
      <c r="B727" s="193" t="s">
        <v>1066</v>
      </c>
      <c r="C727" s="210" t="s">
        <v>3803</v>
      </c>
      <c r="D727" s="203" t="s">
        <v>3804</v>
      </c>
      <c r="E727" s="204"/>
      <c r="F727" s="204">
        <v>4.5</v>
      </c>
      <c r="G727" s="205">
        <v>13812.93</v>
      </c>
      <c r="H727" s="192" t="s">
        <v>3805</v>
      </c>
    </row>
    <row r="728" spans="1:8" ht="20" hidden="1" customHeight="1">
      <c r="A728" s="185">
        <v>5</v>
      </c>
      <c r="B728" s="193" t="s">
        <v>1066</v>
      </c>
      <c r="C728" s="210" t="s">
        <v>1165</v>
      </c>
      <c r="D728" s="203" t="s">
        <v>1046</v>
      </c>
      <c r="E728" s="204"/>
      <c r="F728" s="204">
        <v>168.1</v>
      </c>
      <c r="G728" s="205">
        <v>13644.83</v>
      </c>
      <c r="H728" s="192" t="s">
        <v>1071</v>
      </c>
    </row>
    <row r="729" spans="1:8" ht="20" hidden="1" customHeight="1">
      <c r="A729" s="185">
        <v>5</v>
      </c>
      <c r="B729" s="193" t="s">
        <v>1066</v>
      </c>
      <c r="C729" s="210" t="s">
        <v>1165</v>
      </c>
      <c r="D729" s="203" t="s">
        <v>1046</v>
      </c>
      <c r="E729" s="204"/>
      <c r="F729" s="204">
        <v>149.15</v>
      </c>
      <c r="G729" s="205">
        <v>13495.68</v>
      </c>
      <c r="H729" s="192" t="s">
        <v>1071</v>
      </c>
    </row>
    <row r="730" spans="1:8" ht="20" hidden="1" customHeight="1">
      <c r="A730" s="185">
        <v>5</v>
      </c>
      <c r="B730" s="193" t="s">
        <v>1066</v>
      </c>
      <c r="C730" s="210" t="s">
        <v>1165</v>
      </c>
      <c r="D730" s="203" t="s">
        <v>1046</v>
      </c>
      <c r="E730" s="204"/>
      <c r="F730" s="204">
        <v>73.42</v>
      </c>
      <c r="G730" s="205">
        <v>13422.26</v>
      </c>
      <c r="H730" s="192" t="s">
        <v>1071</v>
      </c>
    </row>
    <row r="731" spans="1:8" ht="20" hidden="1" customHeight="1">
      <c r="A731" s="185">
        <v>5</v>
      </c>
      <c r="B731" s="193" t="s">
        <v>1066</v>
      </c>
      <c r="C731" s="210" t="s">
        <v>1165</v>
      </c>
      <c r="D731" s="203" t="s">
        <v>1046</v>
      </c>
      <c r="E731" s="204"/>
      <c r="F731" s="204">
        <v>145.35</v>
      </c>
      <c r="G731" s="205">
        <v>13276.91</v>
      </c>
      <c r="H731" s="192" t="s">
        <v>1071</v>
      </c>
    </row>
    <row r="732" spans="1:8" ht="20" hidden="1" customHeight="1">
      <c r="A732" s="185">
        <v>5</v>
      </c>
      <c r="B732" s="193" t="s">
        <v>1066</v>
      </c>
      <c r="C732" s="210" t="s">
        <v>1165</v>
      </c>
      <c r="D732" s="203" t="s">
        <v>1046</v>
      </c>
      <c r="E732" s="204"/>
      <c r="F732" s="204">
        <v>11.4</v>
      </c>
      <c r="G732" s="205">
        <v>13265.51</v>
      </c>
      <c r="H732" s="192" t="s">
        <v>1071</v>
      </c>
    </row>
    <row r="733" spans="1:8" ht="20" hidden="1" customHeight="1">
      <c r="A733" s="185">
        <v>5</v>
      </c>
      <c r="B733" s="193" t="s">
        <v>1067</v>
      </c>
      <c r="C733" s="210" t="s">
        <v>1165</v>
      </c>
      <c r="D733" s="203" t="s">
        <v>1046</v>
      </c>
      <c r="E733" s="204"/>
      <c r="F733" s="204">
        <v>240</v>
      </c>
      <c r="G733" s="205">
        <v>13025.51</v>
      </c>
      <c r="H733" s="192" t="s">
        <v>1071</v>
      </c>
    </row>
    <row r="734" spans="1:8" ht="20" hidden="1" customHeight="1">
      <c r="A734" s="185">
        <v>5</v>
      </c>
      <c r="B734" s="193" t="s">
        <v>1067</v>
      </c>
      <c r="C734" s="210" t="s">
        <v>1165</v>
      </c>
      <c r="D734" s="203" t="s">
        <v>1046</v>
      </c>
      <c r="E734" s="204"/>
      <c r="F734" s="204">
        <v>114.81</v>
      </c>
      <c r="G734" s="205">
        <v>12910.7</v>
      </c>
      <c r="H734" s="192" t="s">
        <v>1071</v>
      </c>
    </row>
    <row r="735" spans="1:8" ht="20" hidden="1" customHeight="1">
      <c r="A735" s="185">
        <v>5</v>
      </c>
      <c r="B735" s="193" t="s">
        <v>1067</v>
      </c>
      <c r="C735" s="210" t="s">
        <v>1165</v>
      </c>
      <c r="D735" s="203" t="s">
        <v>1046</v>
      </c>
      <c r="E735" s="204"/>
      <c r="F735" s="204">
        <v>130.15</v>
      </c>
      <c r="G735" s="205">
        <v>12780.55</v>
      </c>
      <c r="H735" s="192" t="s">
        <v>1071</v>
      </c>
    </row>
    <row r="736" spans="1:8" ht="20" hidden="1" customHeight="1">
      <c r="A736" s="185">
        <v>5</v>
      </c>
      <c r="B736" s="193" t="s">
        <v>1067</v>
      </c>
      <c r="C736" s="210" t="s">
        <v>1165</v>
      </c>
      <c r="D736" s="203" t="s">
        <v>1046</v>
      </c>
      <c r="E736" s="204"/>
      <c r="F736" s="204">
        <v>6.59</v>
      </c>
      <c r="G736" s="205">
        <v>12773.96</v>
      </c>
      <c r="H736" s="192" t="s">
        <v>1071</v>
      </c>
    </row>
    <row r="737" spans="1:8" ht="20" hidden="1" customHeight="1">
      <c r="A737" s="185">
        <v>5</v>
      </c>
      <c r="B737" s="193" t="s">
        <v>1067</v>
      </c>
      <c r="C737" s="210" t="s">
        <v>1165</v>
      </c>
      <c r="D737" s="203" t="s">
        <v>1046</v>
      </c>
      <c r="E737" s="204"/>
      <c r="F737" s="204">
        <v>767.58</v>
      </c>
      <c r="G737" s="205">
        <v>12006.38</v>
      </c>
      <c r="H737" s="192" t="s">
        <v>1071</v>
      </c>
    </row>
    <row r="738" spans="1:8" ht="20" hidden="1" customHeight="1">
      <c r="A738" s="185">
        <v>5</v>
      </c>
      <c r="B738" s="193" t="s">
        <v>1067</v>
      </c>
      <c r="C738" s="210" t="s">
        <v>1165</v>
      </c>
      <c r="D738" s="203" t="s">
        <v>1046</v>
      </c>
      <c r="E738" s="204"/>
      <c r="F738" s="204">
        <v>155.36000000000001</v>
      </c>
      <c r="G738" s="205">
        <v>11851.02</v>
      </c>
      <c r="H738" s="192" t="s">
        <v>1071</v>
      </c>
    </row>
    <row r="739" spans="1:8" ht="20" hidden="1" customHeight="1">
      <c r="A739" s="185">
        <v>5</v>
      </c>
      <c r="B739" s="193" t="s">
        <v>1067</v>
      </c>
      <c r="C739" s="210" t="s">
        <v>1165</v>
      </c>
      <c r="D739" s="203" t="s">
        <v>1046</v>
      </c>
      <c r="E739" s="204"/>
      <c r="F739" s="204">
        <v>657.6</v>
      </c>
      <c r="G739" s="205">
        <v>11193.42</v>
      </c>
      <c r="H739" s="192" t="s">
        <v>1071</v>
      </c>
    </row>
    <row r="740" spans="1:8" ht="20" hidden="1" customHeight="1">
      <c r="A740" s="185">
        <v>5</v>
      </c>
      <c r="B740" s="193" t="s">
        <v>1068</v>
      </c>
      <c r="C740" s="210" t="s">
        <v>1165</v>
      </c>
      <c r="D740" s="203" t="s">
        <v>1046</v>
      </c>
      <c r="E740" s="204"/>
      <c r="F740" s="204">
        <v>77</v>
      </c>
      <c r="G740" s="205">
        <v>11116.42</v>
      </c>
      <c r="H740" s="192" t="s">
        <v>1071</v>
      </c>
    </row>
    <row r="741" spans="1:8" ht="20" hidden="1" customHeight="1">
      <c r="A741" s="185">
        <v>5</v>
      </c>
      <c r="B741" s="193" t="s">
        <v>1068</v>
      </c>
      <c r="C741" s="210" t="s">
        <v>1165</v>
      </c>
      <c r="D741" s="203" t="s">
        <v>1046</v>
      </c>
      <c r="E741" s="204"/>
      <c r="F741" s="204">
        <v>77</v>
      </c>
      <c r="G741" s="205">
        <v>11039.42</v>
      </c>
      <c r="H741" s="192" t="s">
        <v>1071</v>
      </c>
    </row>
    <row r="742" spans="1:8" ht="20" hidden="1" customHeight="1">
      <c r="A742" s="185">
        <v>5</v>
      </c>
      <c r="B742" s="193" t="s">
        <v>1068</v>
      </c>
      <c r="C742" s="210" t="s">
        <v>1165</v>
      </c>
      <c r="D742" s="203" t="s">
        <v>1046</v>
      </c>
      <c r="E742" s="204"/>
      <c r="F742" s="204">
        <v>550.41</v>
      </c>
      <c r="G742" s="205">
        <v>10489.01</v>
      </c>
      <c r="H742" s="192" t="s">
        <v>1071</v>
      </c>
    </row>
    <row r="743" spans="1:8" ht="20" hidden="1" customHeight="1">
      <c r="A743" s="185">
        <v>5</v>
      </c>
      <c r="B743" s="193" t="s">
        <v>1068</v>
      </c>
      <c r="C743" s="210" t="s">
        <v>1165</v>
      </c>
      <c r="D743" s="203" t="s">
        <v>1046</v>
      </c>
      <c r="E743" s="204"/>
      <c r="F743" s="204">
        <v>550.82000000000005</v>
      </c>
      <c r="G743" s="205">
        <v>9938.19</v>
      </c>
      <c r="H743" s="192" t="s">
        <v>1071</v>
      </c>
    </row>
    <row r="744" spans="1:8" ht="20" hidden="1" customHeight="1">
      <c r="A744" s="185">
        <v>5</v>
      </c>
      <c r="B744" s="193" t="s">
        <v>1068</v>
      </c>
      <c r="C744" s="210" t="s">
        <v>1165</v>
      </c>
      <c r="D744" s="203" t="s">
        <v>1046</v>
      </c>
      <c r="E744" s="204"/>
      <c r="F744" s="204">
        <v>697.5</v>
      </c>
      <c r="G744" s="205">
        <v>9240.69</v>
      </c>
      <c r="H744" s="192" t="s">
        <v>1071</v>
      </c>
    </row>
    <row r="745" spans="1:8" ht="20" hidden="1" customHeight="1">
      <c r="A745" s="185">
        <v>5</v>
      </c>
      <c r="B745" s="193" t="s">
        <v>1068</v>
      </c>
      <c r="C745" s="210" t="s">
        <v>1165</v>
      </c>
      <c r="D745" s="203" t="s">
        <v>1046</v>
      </c>
      <c r="E745" s="204"/>
      <c r="F745" s="204">
        <v>62.45</v>
      </c>
      <c r="G745" s="205">
        <v>9179.98</v>
      </c>
      <c r="H745" s="192" t="s">
        <v>1071</v>
      </c>
    </row>
    <row r="746" spans="1:8" ht="20" hidden="1" customHeight="1">
      <c r="A746" s="185">
        <v>5</v>
      </c>
      <c r="B746" s="193" t="s">
        <v>1068</v>
      </c>
      <c r="C746" s="210" t="s">
        <v>1165</v>
      </c>
      <c r="D746" s="203" t="s">
        <v>1046</v>
      </c>
      <c r="E746" s="204"/>
      <c r="F746" s="204">
        <v>409.71</v>
      </c>
      <c r="G746" s="205">
        <v>8770.27</v>
      </c>
      <c r="H746" s="192" t="s">
        <v>1071</v>
      </c>
    </row>
    <row r="747" spans="1:8" ht="20" hidden="1" customHeight="1">
      <c r="A747" s="185">
        <v>5</v>
      </c>
      <c r="B747" s="193" t="s">
        <v>1068</v>
      </c>
      <c r="C747" s="210" t="s">
        <v>1165</v>
      </c>
      <c r="D747" s="203" t="s">
        <v>1046</v>
      </c>
      <c r="E747" s="204"/>
      <c r="F747" s="204">
        <v>251.75</v>
      </c>
      <c r="G747" s="205">
        <v>8518.52</v>
      </c>
      <c r="H747" s="192" t="s">
        <v>1071</v>
      </c>
    </row>
    <row r="748" spans="1:8" ht="20" hidden="1" customHeight="1">
      <c r="A748" s="185">
        <v>5</v>
      </c>
      <c r="B748" s="193" t="s">
        <v>1068</v>
      </c>
      <c r="C748" s="210" t="s">
        <v>1165</v>
      </c>
      <c r="D748" s="203" t="s">
        <v>1046</v>
      </c>
      <c r="E748" s="204"/>
      <c r="F748" s="204">
        <v>64.150000000000006</v>
      </c>
      <c r="G748" s="205">
        <v>8454.3700000000008</v>
      </c>
      <c r="H748" s="192" t="s">
        <v>1071</v>
      </c>
    </row>
    <row r="749" spans="1:8" ht="20" hidden="1" customHeight="1">
      <c r="A749" s="185">
        <v>5</v>
      </c>
      <c r="B749" s="193" t="s">
        <v>1068</v>
      </c>
      <c r="C749" s="210" t="s">
        <v>1165</v>
      </c>
      <c r="D749" s="203" t="s">
        <v>1046</v>
      </c>
      <c r="E749" s="204"/>
      <c r="F749" s="204">
        <v>160.55000000000001</v>
      </c>
      <c r="G749" s="205">
        <v>8293.82</v>
      </c>
      <c r="H749" s="192" t="s">
        <v>1071</v>
      </c>
    </row>
    <row r="750" spans="1:8" ht="20" hidden="1" customHeight="1">
      <c r="A750" s="185">
        <v>5</v>
      </c>
      <c r="B750" s="193" t="s">
        <v>1068</v>
      </c>
      <c r="C750" s="210" t="s">
        <v>1165</v>
      </c>
      <c r="D750" s="203" t="s">
        <v>1046</v>
      </c>
      <c r="E750" s="204"/>
      <c r="F750" s="204">
        <v>41.72</v>
      </c>
      <c r="G750" s="205">
        <v>8252.1</v>
      </c>
      <c r="H750" s="192" t="s">
        <v>1071</v>
      </c>
    </row>
    <row r="751" spans="1:8" ht="20" hidden="1" customHeight="1">
      <c r="A751" s="185">
        <v>5</v>
      </c>
      <c r="B751" s="193" t="s">
        <v>1068</v>
      </c>
      <c r="C751" s="210" t="s">
        <v>1165</v>
      </c>
      <c r="D751" s="203" t="s">
        <v>1046</v>
      </c>
      <c r="E751" s="204"/>
      <c r="F751" s="204">
        <v>19.95</v>
      </c>
      <c r="G751" s="205">
        <v>8232.15</v>
      </c>
      <c r="H751" s="192" t="s">
        <v>1071</v>
      </c>
    </row>
    <row r="752" spans="1:8" ht="20" hidden="1" customHeight="1">
      <c r="A752" s="185">
        <v>5</v>
      </c>
      <c r="B752" s="193" t="s">
        <v>1068</v>
      </c>
      <c r="C752" s="210" t="s">
        <v>1165</v>
      </c>
      <c r="D752" s="203" t="s">
        <v>1046</v>
      </c>
      <c r="E752" s="204"/>
      <c r="F752" s="204">
        <v>38.950000000000003</v>
      </c>
      <c r="G752" s="205">
        <v>8193.2000000000007</v>
      </c>
      <c r="H752" s="192" t="s">
        <v>1071</v>
      </c>
    </row>
    <row r="753" spans="1:8" ht="20" hidden="1" customHeight="1">
      <c r="A753" s="185">
        <v>5</v>
      </c>
      <c r="B753" s="193" t="s">
        <v>1068</v>
      </c>
      <c r="C753" s="210" t="s">
        <v>1165</v>
      </c>
      <c r="D753" s="203" t="s">
        <v>1046</v>
      </c>
      <c r="E753" s="204"/>
      <c r="F753" s="204">
        <v>38.950000000000003</v>
      </c>
      <c r="G753" s="205">
        <v>8154.25</v>
      </c>
      <c r="H753" s="192" t="s">
        <v>1071</v>
      </c>
    </row>
    <row r="754" spans="1:8" ht="20" hidden="1" customHeight="1">
      <c r="A754" s="185">
        <v>5</v>
      </c>
      <c r="B754" s="193" t="s">
        <v>1068</v>
      </c>
      <c r="C754" s="210" t="s">
        <v>1165</v>
      </c>
      <c r="D754" s="203" t="s">
        <v>1046</v>
      </c>
      <c r="E754" s="204"/>
      <c r="F754" s="204">
        <v>81.7</v>
      </c>
      <c r="G754" s="205">
        <v>8072.55</v>
      </c>
      <c r="H754" s="192" t="s">
        <v>1071</v>
      </c>
    </row>
    <row r="755" spans="1:8" ht="20" hidden="1" customHeight="1">
      <c r="A755" s="185">
        <v>5</v>
      </c>
      <c r="B755" s="193" t="s">
        <v>1068</v>
      </c>
      <c r="C755" s="210" t="s">
        <v>1165</v>
      </c>
      <c r="D755" s="203" t="s">
        <v>1046</v>
      </c>
      <c r="E755" s="204"/>
      <c r="F755" s="204">
        <v>64.39</v>
      </c>
      <c r="G755" s="205">
        <v>8008.16</v>
      </c>
      <c r="H755" s="192" t="s">
        <v>1071</v>
      </c>
    </row>
    <row r="756" spans="1:8" ht="20" hidden="1" customHeight="1">
      <c r="A756" s="185">
        <v>5</v>
      </c>
      <c r="B756" s="193" t="s">
        <v>1068</v>
      </c>
      <c r="C756" s="210" t="s">
        <v>1165</v>
      </c>
      <c r="D756" s="203" t="s">
        <v>1046</v>
      </c>
      <c r="E756" s="204"/>
      <c r="F756" s="204">
        <v>23.75</v>
      </c>
      <c r="G756" s="205">
        <v>7984.41</v>
      </c>
      <c r="H756" s="192" t="s">
        <v>1071</v>
      </c>
    </row>
    <row r="757" spans="1:8" ht="20" hidden="1" customHeight="1">
      <c r="A757" s="185">
        <v>5</v>
      </c>
      <c r="B757" s="193" t="s">
        <v>1068</v>
      </c>
      <c r="C757" s="210" t="s">
        <v>1165</v>
      </c>
      <c r="D757" s="203" t="s">
        <v>1046</v>
      </c>
      <c r="E757" s="204"/>
      <c r="F757" s="204">
        <v>109.25</v>
      </c>
      <c r="G757" s="205">
        <v>7875.16</v>
      </c>
      <c r="H757" s="192" t="s">
        <v>1071</v>
      </c>
    </row>
    <row r="758" spans="1:8" ht="20" hidden="1" customHeight="1">
      <c r="A758" s="185">
        <v>5</v>
      </c>
      <c r="B758" s="193" t="s">
        <v>1068</v>
      </c>
      <c r="C758" s="210" t="s">
        <v>1165</v>
      </c>
      <c r="D758" s="203" t="s">
        <v>1046</v>
      </c>
      <c r="E758" s="204"/>
      <c r="F758" s="204">
        <v>49.95</v>
      </c>
      <c r="G758" s="205">
        <v>7825.21</v>
      </c>
      <c r="H758" s="192" t="s">
        <v>1071</v>
      </c>
    </row>
    <row r="759" spans="1:8" ht="20" hidden="1" customHeight="1">
      <c r="A759" s="185">
        <v>5</v>
      </c>
      <c r="B759" s="193" t="s">
        <v>1068</v>
      </c>
      <c r="C759" s="210" t="s">
        <v>1165</v>
      </c>
      <c r="D759" s="203" t="s">
        <v>1046</v>
      </c>
      <c r="E759" s="204"/>
      <c r="F759" s="204">
        <v>44.65</v>
      </c>
      <c r="G759" s="205">
        <v>7780.56</v>
      </c>
      <c r="H759" s="192" t="s">
        <v>1071</v>
      </c>
    </row>
    <row r="760" spans="1:8" ht="20" hidden="1" customHeight="1">
      <c r="A760" s="185">
        <v>5</v>
      </c>
      <c r="B760" s="193" t="s">
        <v>1068</v>
      </c>
      <c r="C760" s="210" t="s">
        <v>1165</v>
      </c>
      <c r="D760" s="203" t="s">
        <v>1046</v>
      </c>
      <c r="E760" s="204"/>
      <c r="F760" s="204">
        <v>831.77</v>
      </c>
      <c r="G760" s="205">
        <v>6948.79</v>
      </c>
      <c r="H760" s="192" t="s">
        <v>1071</v>
      </c>
    </row>
    <row r="761" spans="1:8" ht="20" hidden="1" customHeight="1">
      <c r="A761" s="185">
        <v>5</v>
      </c>
      <c r="B761" s="193" t="s">
        <v>1068</v>
      </c>
      <c r="C761" s="210" t="s">
        <v>1165</v>
      </c>
      <c r="D761" s="203" t="s">
        <v>1046</v>
      </c>
      <c r="E761" s="204"/>
      <c r="F761" s="204">
        <v>314.91000000000003</v>
      </c>
      <c r="G761" s="205">
        <v>6633.88</v>
      </c>
      <c r="H761" s="192" t="s">
        <v>1071</v>
      </c>
    </row>
    <row r="762" spans="1:8" ht="20" hidden="1" customHeight="1">
      <c r="A762" s="185">
        <v>5</v>
      </c>
      <c r="B762" s="193" t="s">
        <v>12</v>
      </c>
      <c r="C762" s="210" t="s">
        <v>1165</v>
      </c>
      <c r="D762" s="203" t="s">
        <v>1046</v>
      </c>
      <c r="E762" s="204"/>
      <c r="F762" s="204">
        <v>443.53</v>
      </c>
      <c r="G762" s="205">
        <v>16190.35</v>
      </c>
      <c r="H762" s="192" t="s">
        <v>1071</v>
      </c>
    </row>
    <row r="763" spans="1:8" ht="20" hidden="1" customHeight="1">
      <c r="A763" s="185">
        <v>5</v>
      </c>
      <c r="B763" s="193" t="s">
        <v>12</v>
      </c>
      <c r="C763" s="210" t="s">
        <v>1165</v>
      </c>
      <c r="D763" s="203" t="s">
        <v>1046</v>
      </c>
      <c r="E763" s="204"/>
      <c r="F763" s="204">
        <v>124.56</v>
      </c>
      <c r="G763" s="205">
        <v>16065.79</v>
      </c>
      <c r="H763" s="192" t="s">
        <v>1071</v>
      </c>
    </row>
    <row r="764" spans="1:8" ht="20" hidden="1" customHeight="1">
      <c r="A764" s="185">
        <v>5</v>
      </c>
      <c r="B764" s="193" t="s">
        <v>12</v>
      </c>
      <c r="C764" s="210" t="s">
        <v>1165</v>
      </c>
      <c r="D764" s="203" t="s">
        <v>1046</v>
      </c>
      <c r="E764" s="204"/>
      <c r="F764" s="204">
        <v>124.56</v>
      </c>
      <c r="G764" s="205">
        <v>15941.23</v>
      </c>
      <c r="H764" s="192" t="s">
        <v>1071</v>
      </c>
    </row>
    <row r="765" spans="1:8" ht="20" hidden="1" customHeight="1">
      <c r="A765" s="185">
        <v>5</v>
      </c>
      <c r="B765" s="193" t="s">
        <v>12</v>
      </c>
      <c r="C765" s="210" t="s">
        <v>1165</v>
      </c>
      <c r="D765" s="203" t="s">
        <v>1046</v>
      </c>
      <c r="E765" s="204"/>
      <c r="F765" s="204">
        <v>124.56</v>
      </c>
      <c r="G765" s="205">
        <v>15816.67</v>
      </c>
      <c r="H765" s="192" t="s">
        <v>1071</v>
      </c>
    </row>
    <row r="766" spans="1:8" ht="20" hidden="1" customHeight="1">
      <c r="A766" s="185">
        <v>5</v>
      </c>
      <c r="B766" s="193" t="s">
        <v>12</v>
      </c>
      <c r="C766" s="210" t="s">
        <v>1165</v>
      </c>
      <c r="D766" s="203" t="s">
        <v>1046</v>
      </c>
      <c r="E766" s="204"/>
      <c r="F766" s="204">
        <v>42.75</v>
      </c>
      <c r="G766" s="205">
        <v>15773.92</v>
      </c>
      <c r="H766" s="192" t="s">
        <v>1071</v>
      </c>
    </row>
    <row r="767" spans="1:8" ht="20" hidden="1" customHeight="1">
      <c r="A767" s="185">
        <v>5</v>
      </c>
      <c r="B767" s="193" t="s">
        <v>12</v>
      </c>
      <c r="C767" s="210" t="s">
        <v>1165</v>
      </c>
      <c r="D767" s="203" t="s">
        <v>1046</v>
      </c>
      <c r="E767" s="204"/>
      <c r="F767" s="204">
        <v>77</v>
      </c>
      <c r="G767" s="205">
        <v>15696.92</v>
      </c>
      <c r="H767" s="192" t="s">
        <v>1071</v>
      </c>
    </row>
    <row r="768" spans="1:8" ht="20" hidden="1" customHeight="1">
      <c r="A768" s="185">
        <v>5</v>
      </c>
      <c r="B768" s="193" t="s">
        <v>12</v>
      </c>
      <c r="C768" s="210" t="s">
        <v>1165</v>
      </c>
      <c r="D768" s="203" t="s">
        <v>1046</v>
      </c>
      <c r="E768" s="204"/>
      <c r="F768" s="204">
        <v>40.85</v>
      </c>
      <c r="G768" s="205">
        <v>15656.07</v>
      </c>
      <c r="H768" s="192" t="s">
        <v>1071</v>
      </c>
    </row>
    <row r="769" spans="1:8" ht="20" hidden="1" customHeight="1">
      <c r="A769" s="185">
        <v>5</v>
      </c>
      <c r="B769" s="193" t="s">
        <v>12</v>
      </c>
      <c r="C769" s="210" t="s">
        <v>1165</v>
      </c>
      <c r="D769" s="203" t="s">
        <v>1046</v>
      </c>
      <c r="E769" s="204"/>
      <c r="F769" s="204">
        <v>40.85</v>
      </c>
      <c r="G769" s="205">
        <v>15615.22</v>
      </c>
      <c r="H769" s="192" t="s">
        <v>1071</v>
      </c>
    </row>
    <row r="770" spans="1:8" ht="20" hidden="1" customHeight="1">
      <c r="A770" s="185">
        <v>5</v>
      </c>
      <c r="B770" s="193" t="s">
        <v>12</v>
      </c>
      <c r="C770" s="210" t="s">
        <v>1165</v>
      </c>
      <c r="D770" s="203" t="s">
        <v>1046</v>
      </c>
      <c r="E770" s="204"/>
      <c r="F770" s="204">
        <v>13.3</v>
      </c>
      <c r="G770" s="205">
        <v>15601.92</v>
      </c>
      <c r="H770" s="192" t="s">
        <v>1071</v>
      </c>
    </row>
    <row r="771" spans="1:8" ht="20" hidden="1" customHeight="1">
      <c r="A771" s="185">
        <v>5</v>
      </c>
      <c r="B771" s="193" t="s">
        <v>12</v>
      </c>
      <c r="C771" s="210" t="s">
        <v>1165</v>
      </c>
      <c r="D771" s="203" t="s">
        <v>1046</v>
      </c>
      <c r="E771" s="204"/>
      <c r="F771" s="204">
        <v>743.45</v>
      </c>
      <c r="G771" s="205">
        <v>14858.47</v>
      </c>
      <c r="H771" s="192" t="s">
        <v>1071</v>
      </c>
    </row>
    <row r="772" spans="1:8" ht="20" hidden="1" customHeight="1">
      <c r="A772" s="185">
        <v>5</v>
      </c>
      <c r="B772" s="193" t="s">
        <v>12</v>
      </c>
      <c r="C772" s="210" t="s">
        <v>1165</v>
      </c>
      <c r="D772" s="203" t="s">
        <v>1046</v>
      </c>
      <c r="E772" s="204"/>
      <c r="F772" s="204">
        <v>354.9</v>
      </c>
      <c r="G772" s="205">
        <v>14503.57</v>
      </c>
      <c r="H772" s="192" t="s">
        <v>1071</v>
      </c>
    </row>
    <row r="773" spans="1:8" ht="20" hidden="1" customHeight="1">
      <c r="A773" s="185">
        <v>5</v>
      </c>
      <c r="B773" s="193" t="s">
        <v>12</v>
      </c>
      <c r="C773" s="210" t="s">
        <v>1165</v>
      </c>
      <c r="D773" s="203" t="s">
        <v>1046</v>
      </c>
      <c r="E773" s="204"/>
      <c r="F773" s="204">
        <v>81</v>
      </c>
      <c r="G773" s="205">
        <v>14422.57</v>
      </c>
      <c r="H773" s="192" t="s">
        <v>1071</v>
      </c>
    </row>
    <row r="774" spans="1:8" ht="20" hidden="1" customHeight="1">
      <c r="A774" s="185">
        <v>5</v>
      </c>
      <c r="B774" s="193" t="s">
        <v>12</v>
      </c>
      <c r="C774" s="210" t="s">
        <v>1165</v>
      </c>
      <c r="D774" s="203" t="s">
        <v>1046</v>
      </c>
      <c r="E774" s="204"/>
      <c r="F774" s="204">
        <v>112</v>
      </c>
      <c r="G774" s="205">
        <v>14310.57</v>
      </c>
      <c r="H774" s="192" t="s">
        <v>1071</v>
      </c>
    </row>
    <row r="775" spans="1:8" ht="20" hidden="1" customHeight="1">
      <c r="A775" s="185">
        <v>5</v>
      </c>
      <c r="B775" s="193" t="s">
        <v>12</v>
      </c>
      <c r="C775" s="210" t="s">
        <v>1165</v>
      </c>
      <c r="D775" s="203" t="s">
        <v>1046</v>
      </c>
      <c r="E775" s="204"/>
      <c r="F775" s="204">
        <v>19</v>
      </c>
      <c r="G775" s="205">
        <v>14291.57</v>
      </c>
      <c r="H775" s="192" t="s">
        <v>1071</v>
      </c>
    </row>
    <row r="776" spans="1:8" ht="20" hidden="1" customHeight="1">
      <c r="A776" s="185">
        <v>5</v>
      </c>
      <c r="B776" s="193" t="s">
        <v>12</v>
      </c>
      <c r="C776" s="210" t="s">
        <v>1165</v>
      </c>
      <c r="D776" s="203" t="s">
        <v>1046</v>
      </c>
      <c r="E776" s="204"/>
      <c r="F776" s="204">
        <v>208</v>
      </c>
      <c r="G776" s="205">
        <v>14083.57</v>
      </c>
      <c r="H776" s="192" t="s">
        <v>1071</v>
      </c>
    </row>
    <row r="777" spans="1:8" ht="20" hidden="1" customHeight="1">
      <c r="A777" s="185">
        <v>5</v>
      </c>
      <c r="B777" s="193" t="s">
        <v>12</v>
      </c>
      <c r="C777" s="210" t="s">
        <v>1165</v>
      </c>
      <c r="D777" s="203" t="s">
        <v>1046</v>
      </c>
      <c r="E777" s="204"/>
      <c r="F777" s="204">
        <v>45.2</v>
      </c>
      <c r="G777" s="205">
        <v>14038.37</v>
      </c>
      <c r="H777" s="192" t="s">
        <v>1071</v>
      </c>
    </row>
    <row r="778" spans="1:8" ht="20" hidden="1" customHeight="1">
      <c r="A778" s="185">
        <v>5</v>
      </c>
      <c r="B778" s="193" t="s">
        <v>12</v>
      </c>
      <c r="C778" s="210" t="s">
        <v>1165</v>
      </c>
      <c r="D778" s="203" t="s">
        <v>1046</v>
      </c>
      <c r="E778" s="204"/>
      <c r="F778" s="204">
        <v>19</v>
      </c>
      <c r="G778" s="205">
        <v>14019.37</v>
      </c>
      <c r="H778" s="192" t="s">
        <v>1071</v>
      </c>
    </row>
    <row r="779" spans="1:8" ht="20" hidden="1" customHeight="1">
      <c r="A779" s="185">
        <v>5</v>
      </c>
      <c r="B779" s="193" t="s">
        <v>12</v>
      </c>
      <c r="C779" s="210" t="s">
        <v>1165</v>
      </c>
      <c r="D779" s="203" t="s">
        <v>1046</v>
      </c>
      <c r="E779" s="204"/>
      <c r="F779" s="204">
        <v>45.2</v>
      </c>
      <c r="G779" s="205">
        <v>13974.17</v>
      </c>
      <c r="H779" s="192" t="s">
        <v>1071</v>
      </c>
    </row>
    <row r="780" spans="1:8" ht="20" hidden="1" customHeight="1">
      <c r="A780" s="185">
        <v>5</v>
      </c>
      <c r="B780" s="193" t="s">
        <v>12</v>
      </c>
      <c r="C780" s="210" t="s">
        <v>1165</v>
      </c>
      <c r="D780" s="203" t="s">
        <v>1046</v>
      </c>
      <c r="E780" s="204"/>
      <c r="F780" s="204">
        <v>166.44</v>
      </c>
      <c r="G780" s="205">
        <v>13807.73</v>
      </c>
      <c r="H780" s="192" t="s">
        <v>1071</v>
      </c>
    </row>
    <row r="781" spans="1:8" ht="20" hidden="1" customHeight="1">
      <c r="A781" s="185">
        <v>5</v>
      </c>
      <c r="B781" s="193" t="s">
        <v>12</v>
      </c>
      <c r="C781" s="210" t="s">
        <v>1165</v>
      </c>
      <c r="D781" s="203" t="s">
        <v>1046</v>
      </c>
      <c r="E781" s="204"/>
      <c r="F781" s="204">
        <v>35.15</v>
      </c>
      <c r="G781" s="205">
        <v>13772.58</v>
      </c>
      <c r="H781" s="192" t="s">
        <v>1071</v>
      </c>
    </row>
    <row r="782" spans="1:8" ht="20" hidden="1" customHeight="1">
      <c r="A782" s="185">
        <v>5</v>
      </c>
      <c r="B782" s="193" t="s">
        <v>12</v>
      </c>
      <c r="C782" s="210" t="s">
        <v>1165</v>
      </c>
      <c r="D782" s="203" t="s">
        <v>1046</v>
      </c>
      <c r="E782" s="204"/>
      <c r="F782" s="204">
        <v>10.1</v>
      </c>
      <c r="G782" s="205">
        <v>13762.48</v>
      </c>
      <c r="H782" s="192" t="s">
        <v>1071</v>
      </c>
    </row>
    <row r="783" spans="1:8" ht="20" hidden="1" customHeight="1">
      <c r="A783" s="185">
        <v>5</v>
      </c>
      <c r="B783" s="193" t="s">
        <v>12</v>
      </c>
      <c r="C783" s="210" t="s">
        <v>1165</v>
      </c>
      <c r="D783" s="203" t="s">
        <v>1046</v>
      </c>
      <c r="E783" s="204"/>
      <c r="F783" s="204">
        <v>677.26</v>
      </c>
      <c r="G783" s="205">
        <v>13085.22</v>
      </c>
      <c r="H783" s="192" t="s">
        <v>1071</v>
      </c>
    </row>
    <row r="784" spans="1:8" ht="20" hidden="1" customHeight="1">
      <c r="A784" s="185">
        <v>6</v>
      </c>
      <c r="B784" s="193" t="s">
        <v>1044</v>
      </c>
      <c r="C784" s="202" t="s">
        <v>5056</v>
      </c>
      <c r="D784" s="203" t="s">
        <v>4984</v>
      </c>
      <c r="E784" s="204"/>
      <c r="F784" s="204">
        <v>4216.67</v>
      </c>
      <c r="G784" s="205">
        <v>55783.33</v>
      </c>
      <c r="H784" s="214" t="s">
        <v>4984</v>
      </c>
    </row>
    <row r="785" spans="1:8" ht="20" hidden="1" customHeight="1">
      <c r="A785" s="185">
        <v>6</v>
      </c>
      <c r="B785" s="193" t="s">
        <v>1044</v>
      </c>
      <c r="C785" s="202" t="s">
        <v>3803</v>
      </c>
      <c r="D785" s="203" t="s">
        <v>3804</v>
      </c>
      <c r="E785" s="206"/>
      <c r="F785" s="204">
        <v>1</v>
      </c>
      <c r="G785" s="205">
        <v>782.33000000000197</v>
      </c>
      <c r="H785" s="192" t="s">
        <v>3805</v>
      </c>
    </row>
    <row r="786" spans="1:8" ht="20" hidden="1" customHeight="1">
      <c r="A786" s="185">
        <v>6</v>
      </c>
      <c r="B786" s="193" t="s">
        <v>1065</v>
      </c>
      <c r="C786" s="202" t="s">
        <v>3865</v>
      </c>
      <c r="D786" s="203" t="s">
        <v>3804</v>
      </c>
      <c r="E786" s="206"/>
      <c r="F786" s="204">
        <v>150</v>
      </c>
      <c r="G786" s="205">
        <v>632.33000000000197</v>
      </c>
      <c r="H786" s="192" t="s">
        <v>3805</v>
      </c>
    </row>
    <row r="787" spans="1:8" ht="20" hidden="1" customHeight="1">
      <c r="A787" s="185">
        <v>6</v>
      </c>
      <c r="B787" s="193" t="s">
        <v>1065</v>
      </c>
      <c r="C787" s="202" t="s">
        <v>3866</v>
      </c>
      <c r="D787" s="203" t="s">
        <v>3804</v>
      </c>
      <c r="E787" s="206"/>
      <c r="F787" s="204">
        <v>75</v>
      </c>
      <c r="G787" s="205">
        <v>557.33000000000197</v>
      </c>
      <c r="H787" s="192" t="s">
        <v>3805</v>
      </c>
    </row>
    <row r="788" spans="1:8" ht="20" hidden="1" customHeight="1">
      <c r="A788" s="185">
        <v>6</v>
      </c>
      <c r="B788" s="193" t="s">
        <v>1065</v>
      </c>
      <c r="C788" s="202" t="s">
        <v>3867</v>
      </c>
      <c r="D788" s="203" t="s">
        <v>3804</v>
      </c>
      <c r="E788" s="206"/>
      <c r="F788" s="204">
        <v>75</v>
      </c>
      <c r="G788" s="205">
        <v>482.33000000000197</v>
      </c>
      <c r="H788" s="192" t="s">
        <v>3805</v>
      </c>
    </row>
    <row r="789" spans="1:8" ht="20" hidden="1" customHeight="1">
      <c r="A789" s="185">
        <v>6</v>
      </c>
      <c r="B789" s="193" t="s">
        <v>1065</v>
      </c>
      <c r="C789" s="202" t="s">
        <v>5056</v>
      </c>
      <c r="D789" s="203" t="s">
        <v>4984</v>
      </c>
      <c r="E789" s="206"/>
      <c r="F789" s="204">
        <v>5683.33</v>
      </c>
      <c r="G789" s="205">
        <v>44799</v>
      </c>
      <c r="H789" s="214" t="s">
        <v>4984</v>
      </c>
    </row>
    <row r="790" spans="1:8" ht="20" hidden="1" customHeight="1">
      <c r="A790" s="185">
        <v>6</v>
      </c>
      <c r="B790" s="193" t="s">
        <v>1066</v>
      </c>
      <c r="C790" s="202" t="s">
        <v>5056</v>
      </c>
      <c r="D790" s="203" t="s">
        <v>4984</v>
      </c>
      <c r="E790" s="206"/>
      <c r="F790" s="204">
        <v>5500</v>
      </c>
      <c r="G790" s="205">
        <v>39303.43</v>
      </c>
      <c r="H790" s="214" t="s">
        <v>4984</v>
      </c>
    </row>
    <row r="791" spans="1:8" ht="20" hidden="1" customHeight="1">
      <c r="A791" s="185">
        <v>6</v>
      </c>
      <c r="B791" s="193" t="s">
        <v>1066</v>
      </c>
      <c r="C791" s="202" t="s">
        <v>3803</v>
      </c>
      <c r="D791" s="203" t="s">
        <v>3804</v>
      </c>
      <c r="E791" s="206"/>
      <c r="F791" s="204">
        <v>9</v>
      </c>
      <c r="G791" s="205">
        <v>9294.43</v>
      </c>
      <c r="H791" s="192" t="s">
        <v>3805</v>
      </c>
    </row>
    <row r="792" spans="1:8" ht="20" hidden="1" customHeight="1">
      <c r="A792" s="185">
        <v>6</v>
      </c>
      <c r="B792" s="193" t="s">
        <v>1067</v>
      </c>
      <c r="C792" s="202" t="s">
        <v>3803</v>
      </c>
      <c r="D792" s="203" t="s">
        <v>3804</v>
      </c>
      <c r="E792" s="206"/>
      <c r="F792" s="204">
        <v>1</v>
      </c>
      <c r="G792" s="205">
        <v>93.430000000000305</v>
      </c>
      <c r="H792" s="192" t="s">
        <v>3805</v>
      </c>
    </row>
    <row r="793" spans="1:8" ht="20" hidden="1" customHeight="1">
      <c r="A793" s="185">
        <v>6</v>
      </c>
      <c r="B793" s="193" t="s">
        <v>1067</v>
      </c>
      <c r="C793" s="202" t="s">
        <v>5056</v>
      </c>
      <c r="D793" s="203" t="s">
        <v>4984</v>
      </c>
      <c r="E793" s="206"/>
      <c r="F793" s="204">
        <v>5683.33</v>
      </c>
      <c r="G793" s="205">
        <v>4410.1000000000004</v>
      </c>
      <c r="H793" s="214" t="s">
        <v>4984</v>
      </c>
    </row>
    <row r="794" spans="1:8" ht="20" hidden="1" customHeight="1">
      <c r="A794" s="185">
        <v>6</v>
      </c>
      <c r="B794" s="193" t="s">
        <v>1068</v>
      </c>
      <c r="C794" s="202" t="s">
        <v>5056</v>
      </c>
      <c r="D794" s="203" t="s">
        <v>4984</v>
      </c>
      <c r="E794" s="206"/>
      <c r="F794" s="204">
        <v>5683.33</v>
      </c>
      <c r="G794" s="205">
        <v>3729.22</v>
      </c>
      <c r="H794" s="214" t="s">
        <v>4984</v>
      </c>
    </row>
    <row r="795" spans="1:8" ht="20" hidden="1" customHeight="1">
      <c r="A795" s="185">
        <v>6</v>
      </c>
      <c r="B795" s="193" t="s">
        <v>12</v>
      </c>
      <c r="C795" s="202" t="s">
        <v>5056</v>
      </c>
      <c r="D795" s="203" t="s">
        <v>4984</v>
      </c>
      <c r="E795" s="206"/>
      <c r="F795" s="204">
        <v>5500</v>
      </c>
      <c r="G795" s="205">
        <v>8229.2199999999993</v>
      </c>
      <c r="H795" s="214" t="s">
        <v>4984</v>
      </c>
    </row>
    <row r="796" spans="1:8" ht="20" hidden="1" customHeight="1">
      <c r="A796" s="185">
        <v>8</v>
      </c>
      <c r="B796" s="193" t="s">
        <v>1048</v>
      </c>
      <c r="C796" s="202" t="s">
        <v>5057</v>
      </c>
      <c r="D796" s="203" t="s">
        <v>4984</v>
      </c>
      <c r="E796" s="204"/>
      <c r="F796" s="204">
        <v>89191.73</v>
      </c>
      <c r="G796" s="205">
        <v>30811.94</v>
      </c>
      <c r="H796" s="214" t="s">
        <v>4984</v>
      </c>
    </row>
    <row r="797" spans="1:8" ht="20" hidden="1" customHeight="1">
      <c r="A797" s="185">
        <v>8</v>
      </c>
      <c r="B797" s="193" t="s">
        <v>1057</v>
      </c>
      <c r="C797" s="202" t="s">
        <v>5057</v>
      </c>
      <c r="D797" s="203" t="s">
        <v>4984</v>
      </c>
      <c r="E797" s="204"/>
      <c r="F797" s="204">
        <v>89191.73</v>
      </c>
      <c r="G797" s="205">
        <v>21620.210000000006</v>
      </c>
      <c r="H797" s="214" t="s">
        <v>4984</v>
      </c>
    </row>
    <row r="798" spans="1:8" ht="20" hidden="1" customHeight="1">
      <c r="A798" s="185">
        <v>8</v>
      </c>
      <c r="B798" s="212" t="s">
        <v>1063</v>
      </c>
      <c r="C798" s="202" t="s">
        <v>5057</v>
      </c>
      <c r="D798" s="203" t="s">
        <v>4984</v>
      </c>
      <c r="E798" s="204"/>
      <c r="F798" s="204">
        <v>89191.73</v>
      </c>
      <c r="G798" s="205">
        <v>2437.3800000000047</v>
      </c>
      <c r="H798" s="214" t="s">
        <v>4984</v>
      </c>
    </row>
    <row r="799" spans="1:8" ht="20" hidden="1" customHeight="1">
      <c r="A799" s="185">
        <v>8</v>
      </c>
      <c r="B799" s="193" t="s">
        <v>1064</v>
      </c>
      <c r="C799" s="202" t="s">
        <v>5057</v>
      </c>
      <c r="D799" s="203" t="s">
        <v>4984</v>
      </c>
      <c r="E799" s="204"/>
      <c r="F799" s="204">
        <v>89191.73</v>
      </c>
      <c r="G799" s="205">
        <v>3245.6500000000087</v>
      </c>
      <c r="H799" s="214" t="s">
        <v>4984</v>
      </c>
    </row>
    <row r="800" spans="1:8" ht="20" hidden="1" customHeight="1">
      <c r="A800" s="185">
        <v>8</v>
      </c>
      <c r="B800" s="193" t="s">
        <v>1044</v>
      </c>
      <c r="C800" s="202" t="s">
        <v>5057</v>
      </c>
      <c r="D800" s="203" t="s">
        <v>4984</v>
      </c>
      <c r="E800" s="204"/>
      <c r="F800" s="204">
        <v>89191.73</v>
      </c>
      <c r="G800" s="205">
        <v>4053.9200000000128</v>
      </c>
      <c r="H800" s="214" t="s">
        <v>4984</v>
      </c>
    </row>
    <row r="801" spans="1:8" ht="20" hidden="1" customHeight="1">
      <c r="A801" s="185">
        <v>8</v>
      </c>
      <c r="B801" s="193" t="s">
        <v>1065</v>
      </c>
      <c r="C801" s="202" t="s">
        <v>5057</v>
      </c>
      <c r="D801" s="203" t="s">
        <v>4984</v>
      </c>
      <c r="E801" s="204"/>
      <c r="F801" s="225">
        <v>89191.73</v>
      </c>
      <c r="G801" s="205">
        <v>4866.7300000000105</v>
      </c>
      <c r="H801" s="214" t="s">
        <v>4984</v>
      </c>
    </row>
    <row r="802" spans="1:8" ht="20" hidden="1" customHeight="1">
      <c r="A802" s="185">
        <v>8</v>
      </c>
      <c r="B802" s="193" t="s">
        <v>1066</v>
      </c>
      <c r="C802" s="202" t="s">
        <v>5057</v>
      </c>
      <c r="D802" s="203" t="s">
        <v>4984</v>
      </c>
      <c r="E802" s="204"/>
      <c r="F802" s="204">
        <v>89191.73</v>
      </c>
      <c r="G802" s="205">
        <v>5675.0000000000146</v>
      </c>
      <c r="H802" s="214" t="s">
        <v>4984</v>
      </c>
    </row>
    <row r="803" spans="1:8" ht="20" hidden="1" customHeight="1">
      <c r="A803" s="185">
        <v>8</v>
      </c>
      <c r="B803" s="193" t="s">
        <v>1067</v>
      </c>
      <c r="C803" s="202" t="s">
        <v>5057</v>
      </c>
      <c r="D803" s="203" t="s">
        <v>4984</v>
      </c>
      <c r="E803" s="204"/>
      <c r="F803" s="204">
        <v>89191.73</v>
      </c>
      <c r="G803" s="205">
        <v>5883.2700000000186</v>
      </c>
      <c r="H803" s="214" t="s">
        <v>4984</v>
      </c>
    </row>
    <row r="804" spans="1:8" ht="20" hidden="1" customHeight="1">
      <c r="A804" s="185">
        <v>8</v>
      </c>
      <c r="B804" s="193" t="s">
        <v>1068</v>
      </c>
      <c r="C804" s="202" t="s">
        <v>5057</v>
      </c>
      <c r="D804" s="203" t="s">
        <v>4984</v>
      </c>
      <c r="E804" s="204"/>
      <c r="F804" s="204">
        <v>68609.02</v>
      </c>
      <c r="G804" s="205">
        <v>27277.040000000008</v>
      </c>
      <c r="H804" s="214" t="s">
        <v>4984</v>
      </c>
    </row>
    <row r="805" spans="1:8" ht="20" hidden="1" customHeight="1">
      <c r="A805" s="185">
        <v>8</v>
      </c>
      <c r="B805" s="193" t="s">
        <v>12</v>
      </c>
      <c r="C805" s="202" t="s">
        <v>5057</v>
      </c>
      <c r="D805" s="203" t="s">
        <v>4984</v>
      </c>
      <c r="E805" s="204"/>
      <c r="F805" s="204">
        <v>68609.02</v>
      </c>
      <c r="G805" s="205">
        <v>1668.0200000000041</v>
      </c>
      <c r="H805" s="214" t="s">
        <v>4984</v>
      </c>
    </row>
    <row r="806" spans="1:8" ht="20" hidden="1" customHeight="1">
      <c r="A806" s="185">
        <v>9</v>
      </c>
      <c r="B806" s="193" t="s">
        <v>1048</v>
      </c>
      <c r="C806" s="202" t="s">
        <v>3868</v>
      </c>
      <c r="D806" s="224" t="s">
        <v>3804</v>
      </c>
      <c r="E806" s="206"/>
      <c r="F806" s="226">
        <v>7347.01</v>
      </c>
      <c r="G806" s="227">
        <v>750678.99</v>
      </c>
      <c r="H806" s="192" t="s">
        <v>1087</v>
      </c>
    </row>
    <row r="807" spans="1:8" ht="20" hidden="1" customHeight="1">
      <c r="A807" s="185">
        <v>9</v>
      </c>
      <c r="B807" s="193" t="s">
        <v>1048</v>
      </c>
      <c r="C807" s="202" t="s">
        <v>1166</v>
      </c>
      <c r="D807" s="224" t="s">
        <v>1046</v>
      </c>
      <c r="E807" s="226"/>
      <c r="F807" s="226">
        <v>483</v>
      </c>
      <c r="G807" s="227">
        <v>750195.99</v>
      </c>
      <c r="H807" s="192" t="s">
        <v>1124</v>
      </c>
    </row>
    <row r="808" spans="1:8" ht="20" hidden="1" customHeight="1">
      <c r="A808" s="185">
        <v>9</v>
      </c>
      <c r="B808" s="193" t="s">
        <v>1048</v>
      </c>
      <c r="C808" s="202" t="s">
        <v>1167</v>
      </c>
      <c r="D808" s="224" t="s">
        <v>1046</v>
      </c>
      <c r="E808" s="226"/>
      <c r="F808" s="226">
        <v>2340.4</v>
      </c>
      <c r="G808" s="227">
        <v>747855.59</v>
      </c>
      <c r="H808" s="192" t="s">
        <v>1093</v>
      </c>
    </row>
    <row r="809" spans="1:8" ht="20" hidden="1" customHeight="1">
      <c r="A809" s="185">
        <v>9</v>
      </c>
      <c r="B809" s="193" t="s">
        <v>1048</v>
      </c>
      <c r="C809" s="202" t="s">
        <v>3869</v>
      </c>
      <c r="D809" s="224" t="s">
        <v>3804</v>
      </c>
      <c r="E809" s="226"/>
      <c r="F809" s="226">
        <v>201.6</v>
      </c>
      <c r="G809" s="227">
        <v>747653.99</v>
      </c>
      <c r="H809" s="192" t="s">
        <v>3811</v>
      </c>
    </row>
    <row r="810" spans="1:8" ht="20" hidden="1" customHeight="1">
      <c r="A810" s="185">
        <v>9</v>
      </c>
      <c r="B810" s="193" t="s">
        <v>1048</v>
      </c>
      <c r="C810" s="202" t="s">
        <v>1168</v>
      </c>
      <c r="D810" s="224" t="s">
        <v>1046</v>
      </c>
      <c r="E810" s="206"/>
      <c r="F810" s="226">
        <v>700</v>
      </c>
      <c r="G810" s="227">
        <v>746953.99</v>
      </c>
      <c r="H810" s="192" t="s">
        <v>1047</v>
      </c>
    </row>
    <row r="811" spans="1:8" ht="20" hidden="1" customHeight="1">
      <c r="A811" s="185">
        <v>9</v>
      </c>
      <c r="B811" s="193" t="s">
        <v>1048</v>
      </c>
      <c r="C811" s="202" t="s">
        <v>1169</v>
      </c>
      <c r="D811" s="224" t="s">
        <v>1046</v>
      </c>
      <c r="E811" s="206"/>
      <c r="F811" s="226">
        <v>850</v>
      </c>
      <c r="G811" s="227">
        <v>746103.99</v>
      </c>
      <c r="H811" s="192" t="s">
        <v>1053</v>
      </c>
    </row>
    <row r="812" spans="1:8" ht="20" hidden="1" customHeight="1">
      <c r="A812" s="185">
        <v>9</v>
      </c>
      <c r="B812" s="193" t="s">
        <v>1048</v>
      </c>
      <c r="C812" s="202" t="s">
        <v>1170</v>
      </c>
      <c r="D812" s="224" t="s">
        <v>1046</v>
      </c>
      <c r="E812" s="226"/>
      <c r="F812" s="226">
        <v>1540</v>
      </c>
      <c r="G812" s="227">
        <v>744563.99</v>
      </c>
      <c r="H812" s="192" t="s">
        <v>1124</v>
      </c>
    </row>
    <row r="813" spans="1:8" ht="20" hidden="1" customHeight="1">
      <c r="A813" s="185">
        <v>9</v>
      </c>
      <c r="B813" s="193" t="s">
        <v>1048</v>
      </c>
      <c r="C813" s="202" t="s">
        <v>1171</v>
      </c>
      <c r="D813" s="224" t="s">
        <v>1046</v>
      </c>
      <c r="E813" s="226"/>
      <c r="F813" s="226">
        <v>1390</v>
      </c>
      <c r="G813" s="227">
        <v>743173.99</v>
      </c>
      <c r="H813" s="192" t="s">
        <v>1124</v>
      </c>
    </row>
    <row r="814" spans="1:8" ht="20" hidden="1" customHeight="1">
      <c r="A814" s="185">
        <v>9</v>
      </c>
      <c r="B814" s="193" t="s">
        <v>1048</v>
      </c>
      <c r="C814" s="202" t="s">
        <v>1172</v>
      </c>
      <c r="D814" s="224" t="s">
        <v>1046</v>
      </c>
      <c r="E814" s="226"/>
      <c r="F814" s="226">
        <v>633</v>
      </c>
      <c r="G814" s="227">
        <v>742540.99</v>
      </c>
      <c r="H814" s="192" t="s">
        <v>1053</v>
      </c>
    </row>
    <row r="815" spans="1:8" ht="20" hidden="1" customHeight="1">
      <c r="A815" s="185">
        <v>9</v>
      </c>
      <c r="B815" s="193" t="s">
        <v>1048</v>
      </c>
      <c r="C815" s="202" t="s">
        <v>1173</v>
      </c>
      <c r="D815" s="224" t="s">
        <v>1046</v>
      </c>
      <c r="E815" s="226"/>
      <c r="F815" s="226">
        <v>2083.8200000000002</v>
      </c>
      <c r="G815" s="227">
        <v>740457.17</v>
      </c>
      <c r="H815" s="192" t="s">
        <v>1075</v>
      </c>
    </row>
    <row r="816" spans="1:8" ht="20" hidden="1" customHeight="1">
      <c r="A816" s="185">
        <v>9</v>
      </c>
      <c r="B816" s="193" t="s">
        <v>1048</v>
      </c>
      <c r="C816" s="202" t="s">
        <v>1174</v>
      </c>
      <c r="D816" s="224" t="s">
        <v>1046</v>
      </c>
      <c r="E816" s="226"/>
      <c r="F816" s="226">
        <v>1701.99</v>
      </c>
      <c r="G816" s="227">
        <v>738755.18</v>
      </c>
      <c r="H816" s="192" t="s">
        <v>1075</v>
      </c>
    </row>
    <row r="817" spans="1:8" ht="20" hidden="1" customHeight="1">
      <c r="A817" s="185">
        <v>9</v>
      </c>
      <c r="B817" s="193" t="s">
        <v>1048</v>
      </c>
      <c r="C817" s="202" t="s">
        <v>1175</v>
      </c>
      <c r="D817" s="224" t="s">
        <v>1046</v>
      </c>
      <c r="E817" s="226"/>
      <c r="F817" s="226">
        <v>311.5</v>
      </c>
      <c r="G817" s="227">
        <v>738443.68</v>
      </c>
      <c r="H817" s="192" t="s">
        <v>3811</v>
      </c>
    </row>
    <row r="818" spans="1:8" ht="20" hidden="1" customHeight="1">
      <c r="A818" s="185">
        <v>9</v>
      </c>
      <c r="B818" s="193" t="s">
        <v>1048</v>
      </c>
      <c r="C818" s="202" t="s">
        <v>1176</v>
      </c>
      <c r="D818" s="224" t="s">
        <v>1046</v>
      </c>
      <c r="E818" s="226"/>
      <c r="F818" s="226">
        <v>1048</v>
      </c>
      <c r="G818" s="227">
        <v>737395.68</v>
      </c>
      <c r="H818" s="192" t="s">
        <v>1124</v>
      </c>
    </row>
    <row r="819" spans="1:8" ht="20" hidden="1" customHeight="1">
      <c r="A819" s="185">
        <v>9</v>
      </c>
      <c r="B819" s="193" t="s">
        <v>1048</v>
      </c>
      <c r="C819" s="202" t="s">
        <v>1177</v>
      </c>
      <c r="D819" s="224" t="s">
        <v>1046</v>
      </c>
      <c r="E819" s="226"/>
      <c r="F819" s="226">
        <v>198.39</v>
      </c>
      <c r="G819" s="227">
        <v>737197.29</v>
      </c>
      <c r="H819" s="192" t="s">
        <v>3811</v>
      </c>
    </row>
    <row r="820" spans="1:8" ht="20" hidden="1" customHeight="1">
      <c r="A820" s="185">
        <v>9</v>
      </c>
      <c r="B820" s="193" t="s">
        <v>1048</v>
      </c>
      <c r="C820" s="202" t="s">
        <v>1178</v>
      </c>
      <c r="D820" s="224" t="s">
        <v>1046</v>
      </c>
      <c r="E820" s="226"/>
      <c r="F820" s="226">
        <v>1600</v>
      </c>
      <c r="G820" s="227">
        <v>735597.29</v>
      </c>
      <c r="H820" s="192" t="s">
        <v>1047</v>
      </c>
    </row>
    <row r="821" spans="1:8" ht="20" hidden="1" customHeight="1">
      <c r="A821" s="185">
        <v>9</v>
      </c>
      <c r="B821" s="193" t="s">
        <v>1048</v>
      </c>
      <c r="C821" s="202" t="s">
        <v>1179</v>
      </c>
      <c r="D821" s="224" t="s">
        <v>1046</v>
      </c>
      <c r="E821" s="226"/>
      <c r="F821" s="226">
        <v>20400</v>
      </c>
      <c r="G821" s="227">
        <v>715197.29</v>
      </c>
      <c r="H821" s="192" t="s">
        <v>4950</v>
      </c>
    </row>
    <row r="822" spans="1:8" ht="20" hidden="1" customHeight="1">
      <c r="A822" s="185">
        <v>9</v>
      </c>
      <c r="B822" s="193" t="s">
        <v>1048</v>
      </c>
      <c r="C822" s="202" t="s">
        <v>1180</v>
      </c>
      <c r="D822" s="224" t="s">
        <v>1046</v>
      </c>
      <c r="E822" s="226"/>
      <c r="F822" s="226">
        <v>210</v>
      </c>
      <c r="G822" s="227">
        <v>714987.29</v>
      </c>
      <c r="H822" s="192" t="s">
        <v>1124</v>
      </c>
    </row>
    <row r="823" spans="1:8" ht="20" hidden="1" customHeight="1">
      <c r="A823" s="185">
        <v>9</v>
      </c>
      <c r="B823" s="193" t="s">
        <v>1048</v>
      </c>
      <c r="C823" s="202" t="s">
        <v>1181</v>
      </c>
      <c r="D823" s="224" t="s">
        <v>1046</v>
      </c>
      <c r="E823" s="226"/>
      <c r="F823" s="226">
        <v>643.6</v>
      </c>
      <c r="G823" s="227">
        <v>714343.69</v>
      </c>
      <c r="H823" s="192" t="s">
        <v>1110</v>
      </c>
    </row>
    <row r="824" spans="1:8" ht="20" hidden="1" customHeight="1">
      <c r="A824" s="185">
        <v>9</v>
      </c>
      <c r="B824" s="193" t="s">
        <v>1048</v>
      </c>
      <c r="C824" s="202" t="s">
        <v>1182</v>
      </c>
      <c r="D824" s="224" t="s">
        <v>1046</v>
      </c>
      <c r="E824" s="226"/>
      <c r="F824" s="226">
        <v>289</v>
      </c>
      <c r="G824" s="227">
        <v>714054.69</v>
      </c>
      <c r="H824" s="192" t="s">
        <v>3811</v>
      </c>
    </row>
    <row r="825" spans="1:8" ht="20" hidden="1" customHeight="1">
      <c r="A825" s="185">
        <v>9</v>
      </c>
      <c r="B825" s="193" t="s">
        <v>1048</v>
      </c>
      <c r="C825" s="202" t="s">
        <v>1183</v>
      </c>
      <c r="D825" s="224" t="s">
        <v>1046</v>
      </c>
      <c r="E825" s="226"/>
      <c r="F825" s="226">
        <v>35000</v>
      </c>
      <c r="G825" s="227">
        <v>679054.69</v>
      </c>
      <c r="H825" s="192" t="s">
        <v>1047</v>
      </c>
    </row>
    <row r="826" spans="1:8" ht="20" hidden="1" customHeight="1">
      <c r="A826" s="185">
        <v>9</v>
      </c>
      <c r="B826" s="193" t="s">
        <v>1048</v>
      </c>
      <c r="C826" s="202" t="s">
        <v>5058</v>
      </c>
      <c r="D826" s="195" t="s">
        <v>5059</v>
      </c>
      <c r="E826" s="226"/>
      <c r="F826" s="226">
        <v>900</v>
      </c>
      <c r="G826" s="227">
        <v>678154.69</v>
      </c>
      <c r="H826" s="192" t="s">
        <v>1122</v>
      </c>
    </row>
    <row r="827" spans="1:8" ht="20" hidden="1" customHeight="1">
      <c r="A827" s="185">
        <v>9</v>
      </c>
      <c r="B827" s="193" t="s">
        <v>1048</v>
      </c>
      <c r="C827" s="202" t="s">
        <v>1184</v>
      </c>
      <c r="D827" s="224" t="s">
        <v>1046</v>
      </c>
      <c r="E827" s="226"/>
      <c r="F827" s="226">
        <v>14088</v>
      </c>
      <c r="G827" s="227">
        <v>664066.68999999994</v>
      </c>
      <c r="H827" s="192" t="s">
        <v>1110</v>
      </c>
    </row>
    <row r="828" spans="1:8" ht="20" hidden="1" customHeight="1">
      <c r="A828" s="185">
        <v>9</v>
      </c>
      <c r="B828" s="193" t="s">
        <v>1048</v>
      </c>
      <c r="C828" s="202" t="s">
        <v>1185</v>
      </c>
      <c r="D828" s="224" t="s">
        <v>1046</v>
      </c>
      <c r="E828" s="226"/>
      <c r="F828" s="226">
        <v>20000</v>
      </c>
      <c r="G828" s="227">
        <v>644066.68999999994</v>
      </c>
      <c r="H828" s="192" t="s">
        <v>1110</v>
      </c>
    </row>
    <row r="829" spans="1:8" ht="20" hidden="1" customHeight="1">
      <c r="A829" s="185">
        <v>9</v>
      </c>
      <c r="B829" s="193" t="s">
        <v>1048</v>
      </c>
      <c r="C829" s="202" t="s">
        <v>1186</v>
      </c>
      <c r="D829" s="224" t="s">
        <v>1046</v>
      </c>
      <c r="E829" s="226"/>
      <c r="F829" s="226">
        <v>9100</v>
      </c>
      <c r="G829" s="227">
        <v>634966.68999999994</v>
      </c>
      <c r="H829" s="192" t="s">
        <v>1110</v>
      </c>
    </row>
    <row r="830" spans="1:8" ht="20" hidden="1" customHeight="1">
      <c r="A830" s="185">
        <v>9</v>
      </c>
      <c r="B830" s="193" t="s">
        <v>1048</v>
      </c>
      <c r="C830" s="202" t="s">
        <v>1187</v>
      </c>
      <c r="D830" s="224" t="s">
        <v>1046</v>
      </c>
      <c r="E830" s="226"/>
      <c r="F830" s="226">
        <v>55475</v>
      </c>
      <c r="G830" s="227">
        <v>579491.68999999994</v>
      </c>
      <c r="H830" s="192" t="s">
        <v>1110</v>
      </c>
    </row>
    <row r="831" spans="1:8" ht="20" hidden="1" customHeight="1">
      <c r="A831" s="185">
        <v>9</v>
      </c>
      <c r="B831" s="193" t="s">
        <v>1048</v>
      </c>
      <c r="C831" s="202" t="s">
        <v>1188</v>
      </c>
      <c r="D831" s="224" t="s">
        <v>1046</v>
      </c>
      <c r="E831" s="226"/>
      <c r="F831" s="226">
        <v>56760</v>
      </c>
      <c r="G831" s="227">
        <v>522731.69</v>
      </c>
      <c r="H831" s="192" t="s">
        <v>1110</v>
      </c>
    </row>
    <row r="832" spans="1:8" ht="20" hidden="1" customHeight="1">
      <c r="A832" s="185">
        <v>9</v>
      </c>
      <c r="B832" s="193" t="s">
        <v>1048</v>
      </c>
      <c r="C832" s="202" t="s">
        <v>1189</v>
      </c>
      <c r="D832" s="224" t="s">
        <v>1046</v>
      </c>
      <c r="E832" s="226"/>
      <c r="F832" s="226">
        <v>320.14999999999998</v>
      </c>
      <c r="G832" s="227">
        <v>522411.54</v>
      </c>
      <c r="H832" s="192" t="s">
        <v>1071</v>
      </c>
    </row>
    <row r="833" spans="1:8" ht="20" customHeight="1">
      <c r="A833" s="185">
        <v>9</v>
      </c>
      <c r="B833" s="193" t="s">
        <v>1048</v>
      </c>
      <c r="C833" s="228" t="s">
        <v>5060</v>
      </c>
      <c r="D833" s="224" t="s">
        <v>5059</v>
      </c>
      <c r="E833" s="226"/>
      <c r="F833" s="226">
        <v>1000</v>
      </c>
      <c r="G833" s="227">
        <v>521411.54</v>
      </c>
      <c r="H833" s="192" t="s">
        <v>1091</v>
      </c>
    </row>
    <row r="834" spans="1:8" ht="20" hidden="1" customHeight="1">
      <c r="A834" s="185">
        <v>9</v>
      </c>
      <c r="B834" s="193" t="s">
        <v>1048</v>
      </c>
      <c r="C834" s="202" t="s">
        <v>3870</v>
      </c>
      <c r="D834" s="224" t="s">
        <v>3804</v>
      </c>
      <c r="E834" s="226"/>
      <c r="F834" s="226">
        <v>17494.330000000002</v>
      </c>
      <c r="G834" s="227">
        <v>503917.21</v>
      </c>
      <c r="H834" s="192" t="s">
        <v>1079</v>
      </c>
    </row>
    <row r="835" spans="1:8" ht="20" hidden="1" customHeight="1">
      <c r="A835" s="185">
        <v>9</v>
      </c>
      <c r="B835" s="193" t="s">
        <v>1048</v>
      </c>
      <c r="C835" s="202" t="s">
        <v>1165</v>
      </c>
      <c r="D835" s="224" t="s">
        <v>1046</v>
      </c>
      <c r="E835" s="226"/>
      <c r="F835" s="226">
        <v>50.14</v>
      </c>
      <c r="G835" s="227">
        <v>503867.07</v>
      </c>
      <c r="H835" s="192" t="s">
        <v>1071</v>
      </c>
    </row>
    <row r="836" spans="1:8" ht="20" hidden="1" customHeight="1">
      <c r="A836" s="185">
        <v>9</v>
      </c>
      <c r="B836" s="193" t="s">
        <v>1048</v>
      </c>
      <c r="C836" s="202" t="s">
        <v>1190</v>
      </c>
      <c r="D836" s="224" t="s">
        <v>1046</v>
      </c>
      <c r="E836" s="226"/>
      <c r="F836" s="226">
        <v>74000</v>
      </c>
      <c r="G836" s="227">
        <v>379867.07</v>
      </c>
      <c r="H836" s="192" t="s">
        <v>1110</v>
      </c>
    </row>
    <row r="837" spans="1:8" ht="20" hidden="1" customHeight="1">
      <c r="A837" s="185">
        <v>9</v>
      </c>
      <c r="B837" s="193" t="s">
        <v>1048</v>
      </c>
      <c r="C837" s="202" t="s">
        <v>1191</v>
      </c>
      <c r="D837" s="224" t="s">
        <v>1046</v>
      </c>
      <c r="E837" s="226"/>
      <c r="F837" s="226">
        <v>20000</v>
      </c>
      <c r="G837" s="227">
        <v>359867.07</v>
      </c>
      <c r="H837" s="192" t="s">
        <v>1110</v>
      </c>
    </row>
    <row r="838" spans="1:8" ht="20" hidden="1" customHeight="1">
      <c r="A838" s="185">
        <v>9</v>
      </c>
      <c r="B838" s="193" t="s">
        <v>1048</v>
      </c>
      <c r="C838" s="202" t="s">
        <v>1192</v>
      </c>
      <c r="D838" s="224" t="s">
        <v>1046</v>
      </c>
      <c r="E838" s="226"/>
      <c r="F838" s="226">
        <v>26000</v>
      </c>
      <c r="G838" s="227">
        <v>333867.07</v>
      </c>
      <c r="H838" s="192" t="s">
        <v>1110</v>
      </c>
    </row>
    <row r="839" spans="1:8" ht="20" hidden="1" customHeight="1">
      <c r="A839" s="185">
        <v>9</v>
      </c>
      <c r="B839" s="193" t="s">
        <v>1048</v>
      </c>
      <c r="C839" s="202" t="s">
        <v>3871</v>
      </c>
      <c r="D839" s="224" t="s">
        <v>3804</v>
      </c>
      <c r="E839" s="226"/>
      <c r="F839" s="226">
        <v>4399.2</v>
      </c>
      <c r="G839" s="227">
        <v>279467.87</v>
      </c>
      <c r="H839" s="192" t="s">
        <v>1047</v>
      </c>
    </row>
    <row r="840" spans="1:8" ht="20" hidden="1" customHeight="1">
      <c r="A840" s="185">
        <v>9</v>
      </c>
      <c r="B840" s="193" t="s">
        <v>1048</v>
      </c>
      <c r="C840" s="228" t="s">
        <v>1193</v>
      </c>
      <c r="D840" s="224" t="s">
        <v>1046</v>
      </c>
      <c r="E840" s="226"/>
      <c r="F840" s="226">
        <v>46655</v>
      </c>
      <c r="G840" s="227">
        <v>232812.87</v>
      </c>
      <c r="H840" s="192" t="s">
        <v>1110</v>
      </c>
    </row>
    <row r="841" spans="1:8" ht="20" hidden="1" customHeight="1">
      <c r="A841" s="185">
        <v>9</v>
      </c>
      <c r="B841" s="193" t="s">
        <v>1048</v>
      </c>
      <c r="C841" s="202" t="s">
        <v>1194</v>
      </c>
      <c r="D841" s="224" t="s">
        <v>1046</v>
      </c>
      <c r="E841" s="226"/>
      <c r="F841" s="226">
        <v>31.11</v>
      </c>
      <c r="G841" s="227">
        <v>232781.76</v>
      </c>
      <c r="H841" s="192" t="s">
        <v>1071</v>
      </c>
    </row>
    <row r="842" spans="1:8" ht="20" hidden="1" customHeight="1">
      <c r="A842" s="185">
        <v>9</v>
      </c>
      <c r="B842" s="193" t="s">
        <v>1048</v>
      </c>
      <c r="C842" s="202" t="s">
        <v>1165</v>
      </c>
      <c r="D842" s="224" t="s">
        <v>1046</v>
      </c>
      <c r="E842" s="226"/>
      <c r="F842" s="226">
        <v>72.989999999999995</v>
      </c>
      <c r="G842" s="227">
        <v>232708.77</v>
      </c>
      <c r="H842" s="192" t="s">
        <v>1071</v>
      </c>
    </row>
    <row r="843" spans="1:8" ht="20" hidden="1" customHeight="1">
      <c r="A843" s="185">
        <v>9</v>
      </c>
      <c r="B843" s="193" t="s">
        <v>1048</v>
      </c>
      <c r="C843" s="202" t="s">
        <v>1165</v>
      </c>
      <c r="D843" s="224" t="s">
        <v>1046</v>
      </c>
      <c r="E843" s="226"/>
      <c r="F843" s="226">
        <v>46.2</v>
      </c>
      <c r="G843" s="227">
        <v>232662.57</v>
      </c>
      <c r="H843" s="192" t="s">
        <v>1071</v>
      </c>
    </row>
    <row r="844" spans="1:8" ht="20" hidden="1" customHeight="1">
      <c r="A844" s="185">
        <v>9</v>
      </c>
      <c r="B844" s="193" t="s">
        <v>1048</v>
      </c>
      <c r="C844" s="202" t="s">
        <v>1165</v>
      </c>
      <c r="D844" s="224" t="s">
        <v>1046</v>
      </c>
      <c r="E844" s="226"/>
      <c r="F844" s="226">
        <v>39.83</v>
      </c>
      <c r="G844" s="227">
        <v>232622.74</v>
      </c>
      <c r="H844" s="192" t="s">
        <v>1071</v>
      </c>
    </row>
    <row r="845" spans="1:8" ht="20" hidden="1" customHeight="1">
      <c r="A845" s="185">
        <v>9</v>
      </c>
      <c r="B845" s="193" t="s">
        <v>1048</v>
      </c>
      <c r="C845" s="202" t="s">
        <v>1165</v>
      </c>
      <c r="D845" s="224" t="s">
        <v>1046</v>
      </c>
      <c r="E845" s="226"/>
      <c r="F845" s="226">
        <v>20.67</v>
      </c>
      <c r="G845" s="227">
        <v>232602.07</v>
      </c>
      <c r="H845" s="192" t="s">
        <v>1071</v>
      </c>
    </row>
    <row r="846" spans="1:8" ht="20" hidden="1" customHeight="1">
      <c r="A846" s="185">
        <v>9</v>
      </c>
      <c r="B846" s="193" t="s">
        <v>1048</v>
      </c>
      <c r="C846" s="202" t="s">
        <v>1165</v>
      </c>
      <c r="D846" s="224" t="s">
        <v>1046</v>
      </c>
      <c r="E846" s="226"/>
      <c r="F846" s="226">
        <v>14.25</v>
      </c>
      <c r="G846" s="227">
        <v>232587.82</v>
      </c>
      <c r="H846" s="192" t="s">
        <v>1071</v>
      </c>
    </row>
    <row r="847" spans="1:8" ht="20" hidden="1" customHeight="1">
      <c r="A847" s="185">
        <v>9</v>
      </c>
      <c r="B847" s="193" t="s">
        <v>1048</v>
      </c>
      <c r="C847" s="202" t="s">
        <v>1165</v>
      </c>
      <c r="D847" s="224" t="s">
        <v>1046</v>
      </c>
      <c r="E847" s="226"/>
      <c r="F847" s="226">
        <v>218.47</v>
      </c>
      <c r="G847" s="227">
        <v>232369.35</v>
      </c>
      <c r="H847" s="192" t="s">
        <v>1071</v>
      </c>
    </row>
    <row r="848" spans="1:8" ht="20" hidden="1" customHeight="1">
      <c r="A848" s="185">
        <v>9</v>
      </c>
      <c r="B848" s="193" t="s">
        <v>1048</v>
      </c>
      <c r="C848" s="229" t="s">
        <v>3872</v>
      </c>
      <c r="D848" s="224" t="s">
        <v>3804</v>
      </c>
      <c r="E848" s="226"/>
      <c r="F848" s="226">
        <v>140</v>
      </c>
      <c r="G848" s="227">
        <v>532229.35</v>
      </c>
      <c r="H848" s="192" t="s">
        <v>3815</v>
      </c>
    </row>
    <row r="849" spans="1:8" ht="20" hidden="1" customHeight="1">
      <c r="A849" s="185">
        <v>9</v>
      </c>
      <c r="B849" s="193" t="s">
        <v>1048</v>
      </c>
      <c r="C849" s="229" t="s">
        <v>3873</v>
      </c>
      <c r="D849" s="224" t="s">
        <v>3804</v>
      </c>
      <c r="E849" s="226"/>
      <c r="F849" s="226">
        <v>835.18</v>
      </c>
      <c r="G849" s="227">
        <v>531394.17000000004</v>
      </c>
      <c r="H849" s="192" t="s">
        <v>1053</v>
      </c>
    </row>
    <row r="850" spans="1:8" ht="20" hidden="1" customHeight="1">
      <c r="A850" s="185">
        <v>9</v>
      </c>
      <c r="B850" s="193" t="s">
        <v>1048</v>
      </c>
      <c r="C850" s="229" t="s">
        <v>3874</v>
      </c>
      <c r="D850" s="224" t="s">
        <v>3804</v>
      </c>
      <c r="E850" s="226"/>
      <c r="F850" s="226">
        <v>13</v>
      </c>
      <c r="G850" s="227">
        <v>531381.17000000004</v>
      </c>
      <c r="H850" s="192" t="s">
        <v>1093</v>
      </c>
    </row>
    <row r="851" spans="1:8" ht="20" hidden="1" customHeight="1">
      <c r="A851" s="185">
        <v>9</v>
      </c>
      <c r="B851" s="193" t="s">
        <v>1048</v>
      </c>
      <c r="C851" s="229" t="s">
        <v>1195</v>
      </c>
      <c r="D851" s="224" t="s">
        <v>1046</v>
      </c>
      <c r="E851" s="226"/>
      <c r="F851" s="226">
        <v>1141</v>
      </c>
      <c r="G851" s="227">
        <v>530240.17000000004</v>
      </c>
      <c r="H851" s="192" t="s">
        <v>1075</v>
      </c>
    </row>
    <row r="852" spans="1:8" ht="20" hidden="1" customHeight="1">
      <c r="A852" s="185">
        <v>9</v>
      </c>
      <c r="B852" s="193" t="s">
        <v>1048</v>
      </c>
      <c r="C852" s="229" t="s">
        <v>1196</v>
      </c>
      <c r="D852" s="224" t="s">
        <v>1046</v>
      </c>
      <c r="E852" s="226"/>
      <c r="F852" s="226">
        <v>256</v>
      </c>
      <c r="G852" s="227">
        <v>529984.17000000004</v>
      </c>
      <c r="H852" s="192" t="s">
        <v>1124</v>
      </c>
    </row>
    <row r="853" spans="1:8" ht="20" hidden="1" customHeight="1">
      <c r="A853" s="185">
        <v>9</v>
      </c>
      <c r="B853" s="193" t="s">
        <v>1048</v>
      </c>
      <c r="C853" s="229" t="s">
        <v>1197</v>
      </c>
      <c r="D853" s="224" t="s">
        <v>1046</v>
      </c>
      <c r="E853" s="226"/>
      <c r="F853" s="226">
        <v>300</v>
      </c>
      <c r="G853" s="227">
        <v>529684.17000000004</v>
      </c>
      <c r="H853" s="192" t="s">
        <v>1124</v>
      </c>
    </row>
    <row r="854" spans="1:8" ht="20" hidden="1" customHeight="1">
      <c r="A854" s="185">
        <v>9</v>
      </c>
      <c r="B854" s="193" t="s">
        <v>1048</v>
      </c>
      <c r="C854" s="229" t="s">
        <v>1198</v>
      </c>
      <c r="D854" s="224" t="s">
        <v>1046</v>
      </c>
      <c r="E854" s="226"/>
      <c r="F854" s="226">
        <v>1500</v>
      </c>
      <c r="G854" s="227">
        <v>528184.17000000004</v>
      </c>
      <c r="H854" s="192" t="s">
        <v>1124</v>
      </c>
    </row>
    <row r="855" spans="1:8" ht="20" hidden="1" customHeight="1">
      <c r="A855" s="185">
        <v>9</v>
      </c>
      <c r="B855" s="193" t="s">
        <v>1048</v>
      </c>
      <c r="C855" s="229" t="s">
        <v>1199</v>
      </c>
      <c r="D855" s="224" t="s">
        <v>1046</v>
      </c>
      <c r="E855" s="226"/>
      <c r="F855" s="226">
        <v>694</v>
      </c>
      <c r="G855" s="227">
        <v>527490.17000000004</v>
      </c>
      <c r="H855" s="192" t="s">
        <v>3811</v>
      </c>
    </row>
    <row r="856" spans="1:8" ht="20" hidden="1" customHeight="1">
      <c r="A856" s="185">
        <v>9</v>
      </c>
      <c r="B856" s="193" t="s">
        <v>1048</v>
      </c>
      <c r="C856" s="229" t="s">
        <v>1200</v>
      </c>
      <c r="D856" s="224" t="s">
        <v>1046</v>
      </c>
      <c r="E856" s="226"/>
      <c r="F856" s="226">
        <v>441.5</v>
      </c>
      <c r="G856" s="227">
        <v>527048.67000000004</v>
      </c>
      <c r="H856" s="192" t="s">
        <v>3811</v>
      </c>
    </row>
    <row r="857" spans="1:8" ht="20" hidden="1" customHeight="1">
      <c r="A857" s="185">
        <v>9</v>
      </c>
      <c r="B857" s="193" t="s">
        <v>1048</v>
      </c>
      <c r="C857" s="229" t="s">
        <v>1201</v>
      </c>
      <c r="D857" s="224" t="s">
        <v>1046</v>
      </c>
      <c r="E857" s="226"/>
      <c r="F857" s="226">
        <v>103.1</v>
      </c>
      <c r="G857" s="227">
        <v>526945.56999999995</v>
      </c>
      <c r="H857" s="192" t="s">
        <v>3811</v>
      </c>
    </row>
    <row r="858" spans="1:8" ht="20" hidden="1" customHeight="1">
      <c r="A858" s="185">
        <v>9</v>
      </c>
      <c r="B858" s="193" t="s">
        <v>1048</v>
      </c>
      <c r="C858" s="229" t="s">
        <v>1202</v>
      </c>
      <c r="D858" s="224" t="s">
        <v>1046</v>
      </c>
      <c r="E858" s="226"/>
      <c r="F858" s="226">
        <v>627.79999999999995</v>
      </c>
      <c r="G858" s="227">
        <v>526317.77</v>
      </c>
      <c r="H858" s="192" t="s">
        <v>1053</v>
      </c>
    </row>
    <row r="859" spans="1:8" ht="20" hidden="1" customHeight="1">
      <c r="A859" s="185">
        <v>9</v>
      </c>
      <c r="B859" s="193" t="s">
        <v>1048</v>
      </c>
      <c r="C859" s="229" t="s">
        <v>1203</v>
      </c>
      <c r="D859" s="224" t="s">
        <v>1046</v>
      </c>
      <c r="E859" s="226"/>
      <c r="F859" s="226">
        <v>7425</v>
      </c>
      <c r="G859" s="227">
        <v>518892.77</v>
      </c>
      <c r="H859" s="192" t="s">
        <v>1110</v>
      </c>
    </row>
    <row r="860" spans="1:8" ht="20" hidden="1" customHeight="1">
      <c r="A860" s="185">
        <v>9</v>
      </c>
      <c r="B860" s="193" t="s">
        <v>1048</v>
      </c>
      <c r="C860" s="229" t="s">
        <v>1204</v>
      </c>
      <c r="D860" s="224" t="s">
        <v>1046</v>
      </c>
      <c r="E860" s="226"/>
      <c r="F860" s="226">
        <v>6235</v>
      </c>
      <c r="G860" s="227">
        <v>512657.77</v>
      </c>
      <c r="H860" s="192" t="s">
        <v>1110</v>
      </c>
    </row>
    <row r="861" spans="1:8" ht="20" hidden="1" customHeight="1">
      <c r="A861" s="185">
        <v>9</v>
      </c>
      <c r="B861" s="193" t="s">
        <v>1048</v>
      </c>
      <c r="C861" s="229" t="s">
        <v>1205</v>
      </c>
      <c r="D861" s="224" t="s">
        <v>1046</v>
      </c>
      <c r="E861" s="226"/>
      <c r="F861" s="226">
        <v>200</v>
      </c>
      <c r="G861" s="227">
        <v>512457.77</v>
      </c>
      <c r="H861" s="192" t="s">
        <v>1085</v>
      </c>
    </row>
    <row r="862" spans="1:8" ht="20" hidden="1" customHeight="1">
      <c r="A862" s="185">
        <v>9</v>
      </c>
      <c r="B862" s="193" t="s">
        <v>1048</v>
      </c>
      <c r="C862" s="229" t="s">
        <v>1206</v>
      </c>
      <c r="D862" s="224" t="s">
        <v>1046</v>
      </c>
      <c r="E862" s="226"/>
      <c r="F862" s="226">
        <v>1829.6</v>
      </c>
      <c r="G862" s="227">
        <v>510628.17</v>
      </c>
      <c r="H862" s="192" t="s">
        <v>1053</v>
      </c>
    </row>
    <row r="863" spans="1:8" ht="20" hidden="1" customHeight="1">
      <c r="A863" s="185">
        <v>9</v>
      </c>
      <c r="B863" s="193" t="s">
        <v>1048</v>
      </c>
      <c r="C863" s="229" t="s">
        <v>1207</v>
      </c>
      <c r="D863" s="224" t="s">
        <v>1046</v>
      </c>
      <c r="E863" s="226"/>
      <c r="F863" s="226">
        <v>3354.1</v>
      </c>
      <c r="G863" s="227">
        <v>507274.07</v>
      </c>
      <c r="H863" s="192" t="s">
        <v>1110</v>
      </c>
    </row>
    <row r="864" spans="1:8" ht="20" hidden="1" customHeight="1">
      <c r="A864" s="185">
        <v>9</v>
      </c>
      <c r="B864" s="193" t="s">
        <v>1048</v>
      </c>
      <c r="C864" s="229" t="s">
        <v>1208</v>
      </c>
      <c r="D864" s="224" t="s">
        <v>1046</v>
      </c>
      <c r="E864" s="226"/>
      <c r="F864" s="226">
        <v>360</v>
      </c>
      <c r="G864" s="227">
        <v>506914.07</v>
      </c>
      <c r="H864" s="192" t="s">
        <v>1053</v>
      </c>
    </row>
    <row r="865" spans="1:8" ht="20" hidden="1" customHeight="1">
      <c r="A865" s="185">
        <v>9</v>
      </c>
      <c r="B865" s="193" t="s">
        <v>1048</v>
      </c>
      <c r="C865" s="229" t="s">
        <v>1209</v>
      </c>
      <c r="D865" s="224" t="s">
        <v>1046</v>
      </c>
      <c r="E865" s="226"/>
      <c r="F865" s="226">
        <v>1843.96</v>
      </c>
      <c r="G865" s="227">
        <v>505070.11</v>
      </c>
      <c r="H865" s="192" t="s">
        <v>1104</v>
      </c>
    </row>
    <row r="866" spans="1:8" ht="20" hidden="1" customHeight="1">
      <c r="A866" s="185">
        <v>9</v>
      </c>
      <c r="B866" s="193" t="s">
        <v>1048</v>
      </c>
      <c r="C866" s="229" t="s">
        <v>1210</v>
      </c>
      <c r="D866" s="224" t="s">
        <v>1046</v>
      </c>
      <c r="E866" s="226"/>
      <c r="F866" s="226">
        <v>447</v>
      </c>
      <c r="G866" s="227">
        <v>504623.11</v>
      </c>
      <c r="H866" s="192" t="s">
        <v>3811</v>
      </c>
    </row>
    <row r="867" spans="1:8" ht="20" hidden="1" customHeight="1">
      <c r="A867" s="185">
        <v>9</v>
      </c>
      <c r="B867" s="193" t="s">
        <v>1048</v>
      </c>
      <c r="C867" s="229" t="s">
        <v>1211</v>
      </c>
      <c r="D867" s="224" t="s">
        <v>1046</v>
      </c>
      <c r="E867" s="226"/>
      <c r="F867" s="226">
        <v>257</v>
      </c>
      <c r="G867" s="227">
        <v>504366.11</v>
      </c>
      <c r="H867" s="192" t="s">
        <v>3811</v>
      </c>
    </row>
    <row r="868" spans="1:8" ht="20" hidden="1" customHeight="1">
      <c r="A868" s="185">
        <v>9</v>
      </c>
      <c r="B868" s="193" t="s">
        <v>1048</v>
      </c>
      <c r="C868" s="229" t="s">
        <v>1212</v>
      </c>
      <c r="D868" s="224" t="s">
        <v>1046</v>
      </c>
      <c r="E868" s="226"/>
      <c r="F868" s="226">
        <v>97457.5</v>
      </c>
      <c r="G868" s="227">
        <v>406908.61</v>
      </c>
      <c r="H868" s="192" t="s">
        <v>1110</v>
      </c>
    </row>
    <row r="869" spans="1:8" ht="20" hidden="1" customHeight="1">
      <c r="A869" s="185">
        <v>9</v>
      </c>
      <c r="B869" s="193" t="s">
        <v>1048</v>
      </c>
      <c r="C869" s="229" t="s">
        <v>1213</v>
      </c>
      <c r="D869" s="224" t="s">
        <v>1046</v>
      </c>
      <c r="E869" s="226"/>
      <c r="F869" s="226">
        <v>139471.60999999999</v>
      </c>
      <c r="G869" s="227">
        <v>267437</v>
      </c>
      <c r="H869" s="192" t="s">
        <v>5061</v>
      </c>
    </row>
    <row r="870" spans="1:8" ht="20" hidden="1" customHeight="1">
      <c r="A870" s="185">
        <v>9</v>
      </c>
      <c r="B870" s="193" t="s">
        <v>1048</v>
      </c>
      <c r="C870" s="202" t="s">
        <v>1165</v>
      </c>
      <c r="D870" s="224" t="s">
        <v>1046</v>
      </c>
      <c r="E870" s="226"/>
      <c r="F870" s="226">
        <v>65.55</v>
      </c>
      <c r="G870" s="227">
        <v>267371.45</v>
      </c>
      <c r="H870" s="192" t="s">
        <v>1071</v>
      </c>
    </row>
    <row r="871" spans="1:8" ht="20" hidden="1" customHeight="1">
      <c r="A871" s="185">
        <v>9</v>
      </c>
      <c r="B871" s="193" t="s">
        <v>1048</v>
      </c>
      <c r="C871" s="202" t="s">
        <v>1165</v>
      </c>
      <c r="D871" s="224" t="s">
        <v>1046</v>
      </c>
      <c r="E871" s="226"/>
      <c r="F871" s="226">
        <v>99.66</v>
      </c>
      <c r="G871" s="227">
        <v>267271.78999999998</v>
      </c>
      <c r="H871" s="192" t="s">
        <v>1071</v>
      </c>
    </row>
    <row r="872" spans="1:8" ht="20" hidden="1" customHeight="1">
      <c r="A872" s="185">
        <v>9</v>
      </c>
      <c r="B872" s="193" t="s">
        <v>1048</v>
      </c>
      <c r="C872" s="202" t="s">
        <v>1214</v>
      </c>
      <c r="D872" s="224" t="s">
        <v>1046</v>
      </c>
      <c r="E872" s="226"/>
      <c r="F872" s="226">
        <v>2510</v>
      </c>
      <c r="G872" s="227">
        <v>164761.79</v>
      </c>
      <c r="H872" s="192" t="s">
        <v>1110</v>
      </c>
    </row>
    <row r="873" spans="1:8" ht="20" hidden="1" customHeight="1">
      <c r="A873" s="185">
        <v>9</v>
      </c>
      <c r="B873" s="193" t="s">
        <v>1048</v>
      </c>
      <c r="C873" s="202" t="s">
        <v>1165</v>
      </c>
      <c r="D873" s="224" t="s">
        <v>1046</v>
      </c>
      <c r="E873" s="226"/>
      <c r="F873" s="226">
        <v>15.2</v>
      </c>
      <c r="G873" s="227">
        <v>164746.59</v>
      </c>
      <c r="H873" s="192" t="s">
        <v>1071</v>
      </c>
    </row>
    <row r="874" spans="1:8" ht="20" hidden="1" customHeight="1">
      <c r="A874" s="185">
        <v>9</v>
      </c>
      <c r="B874" s="193" t="s">
        <v>1048</v>
      </c>
      <c r="C874" s="202" t="s">
        <v>1165</v>
      </c>
      <c r="D874" s="224" t="s">
        <v>1046</v>
      </c>
      <c r="E874" s="226"/>
      <c r="F874" s="226">
        <v>94.05</v>
      </c>
      <c r="G874" s="227">
        <v>164652.54</v>
      </c>
      <c r="H874" s="192" t="s">
        <v>1071</v>
      </c>
    </row>
    <row r="875" spans="1:8" ht="20" hidden="1" customHeight="1">
      <c r="A875" s="185">
        <v>9</v>
      </c>
      <c r="B875" s="193" t="s">
        <v>1048</v>
      </c>
      <c r="C875" s="202" t="s">
        <v>1165</v>
      </c>
      <c r="D875" s="224" t="s">
        <v>1046</v>
      </c>
      <c r="E875" s="226"/>
      <c r="F875" s="226">
        <v>35.15</v>
      </c>
      <c r="G875" s="227">
        <v>164617.39000000001</v>
      </c>
      <c r="H875" s="192" t="s">
        <v>1071</v>
      </c>
    </row>
    <row r="876" spans="1:8" ht="20" hidden="1" customHeight="1">
      <c r="A876" s="185">
        <v>9</v>
      </c>
      <c r="B876" s="193" t="s">
        <v>1048</v>
      </c>
      <c r="C876" s="202" t="s">
        <v>1165</v>
      </c>
      <c r="D876" s="224" t="s">
        <v>1046</v>
      </c>
      <c r="E876" s="226"/>
      <c r="F876" s="226">
        <v>128.25</v>
      </c>
      <c r="G876" s="227">
        <v>165569.14000000001</v>
      </c>
      <c r="H876" s="192" t="s">
        <v>1071</v>
      </c>
    </row>
    <row r="877" spans="1:8" ht="20" hidden="1" customHeight="1">
      <c r="A877" s="185">
        <v>9</v>
      </c>
      <c r="B877" s="193" t="s">
        <v>1048</v>
      </c>
      <c r="C877" s="229" t="s">
        <v>1215</v>
      </c>
      <c r="D877" s="224" t="s">
        <v>1046</v>
      </c>
      <c r="E877" s="226"/>
      <c r="F877" s="226">
        <v>3776.5</v>
      </c>
      <c r="G877" s="227">
        <v>618292.64</v>
      </c>
      <c r="H877" s="192" t="s">
        <v>1075</v>
      </c>
    </row>
    <row r="878" spans="1:8" ht="20" hidden="1" customHeight="1">
      <c r="A878" s="185">
        <v>9</v>
      </c>
      <c r="B878" s="193" t="s">
        <v>1048</v>
      </c>
      <c r="C878" s="229" t="s">
        <v>1216</v>
      </c>
      <c r="D878" s="224" t="s">
        <v>1046</v>
      </c>
      <c r="E878" s="226"/>
      <c r="F878" s="226">
        <v>4401</v>
      </c>
      <c r="G878" s="227">
        <v>613891.64</v>
      </c>
      <c r="H878" s="192" t="s">
        <v>1075</v>
      </c>
    </row>
    <row r="879" spans="1:8" ht="20" hidden="1" customHeight="1">
      <c r="A879" s="185">
        <v>9</v>
      </c>
      <c r="B879" s="193" t="s">
        <v>1048</v>
      </c>
      <c r="C879" s="229" t="s">
        <v>1217</v>
      </c>
      <c r="D879" s="224" t="s">
        <v>1046</v>
      </c>
      <c r="E879" s="226"/>
      <c r="F879" s="226">
        <v>1091.5</v>
      </c>
      <c r="G879" s="227">
        <v>612800.14</v>
      </c>
      <c r="H879" s="192" t="s">
        <v>1075</v>
      </c>
    </row>
    <row r="880" spans="1:8" ht="20" hidden="1" customHeight="1">
      <c r="A880" s="185">
        <v>9</v>
      </c>
      <c r="B880" s="193" t="s">
        <v>1048</v>
      </c>
      <c r="C880" s="229" t="s">
        <v>1218</v>
      </c>
      <c r="D880" s="224" t="s">
        <v>1046</v>
      </c>
      <c r="E880" s="226"/>
      <c r="F880" s="226">
        <v>1250</v>
      </c>
      <c r="G880" s="227">
        <v>611550.14</v>
      </c>
      <c r="H880" s="192" t="s">
        <v>3811</v>
      </c>
    </row>
    <row r="881" spans="1:8" ht="20" hidden="1" customHeight="1">
      <c r="A881" s="185">
        <v>9</v>
      </c>
      <c r="B881" s="193" t="s">
        <v>1048</v>
      </c>
      <c r="C881" s="229" t="s">
        <v>1219</v>
      </c>
      <c r="D881" s="224" t="s">
        <v>1046</v>
      </c>
      <c r="E881" s="226"/>
      <c r="F881" s="226">
        <v>430</v>
      </c>
      <c r="G881" s="227">
        <v>611120.14</v>
      </c>
      <c r="H881" s="192" t="s">
        <v>3811</v>
      </c>
    </row>
    <row r="882" spans="1:8" ht="20" hidden="1" customHeight="1">
      <c r="A882" s="185">
        <v>9</v>
      </c>
      <c r="B882" s="193" t="s">
        <v>1048</v>
      </c>
      <c r="C882" s="229" t="s">
        <v>1220</v>
      </c>
      <c r="D882" s="224" t="s">
        <v>1046</v>
      </c>
      <c r="E882" s="226"/>
      <c r="F882" s="226">
        <v>5586.88</v>
      </c>
      <c r="G882" s="227">
        <v>605533.26</v>
      </c>
      <c r="H882" s="192" t="s">
        <v>1075</v>
      </c>
    </row>
    <row r="883" spans="1:8" ht="20" hidden="1" customHeight="1">
      <c r="A883" s="185">
        <v>9</v>
      </c>
      <c r="B883" s="193" t="s">
        <v>1048</v>
      </c>
      <c r="C883" s="229" t="s">
        <v>1221</v>
      </c>
      <c r="D883" s="224" t="s">
        <v>1046</v>
      </c>
      <c r="E883" s="226"/>
      <c r="F883" s="226">
        <v>110</v>
      </c>
      <c r="G883" s="227">
        <v>605423.26</v>
      </c>
      <c r="H883" s="192" t="s">
        <v>1108</v>
      </c>
    </row>
    <row r="884" spans="1:8" ht="20" hidden="1" customHeight="1">
      <c r="A884" s="185">
        <v>9</v>
      </c>
      <c r="B884" s="193" t="s">
        <v>1048</v>
      </c>
      <c r="C884" s="229" t="s">
        <v>1222</v>
      </c>
      <c r="D884" s="203" t="s">
        <v>1046</v>
      </c>
      <c r="E884" s="226"/>
      <c r="F884" s="226">
        <v>11621</v>
      </c>
      <c r="G884" s="227">
        <v>593802.26</v>
      </c>
      <c r="H884" s="192" t="s">
        <v>1102</v>
      </c>
    </row>
    <row r="885" spans="1:8" ht="20" hidden="1" customHeight="1">
      <c r="A885" s="185">
        <v>9</v>
      </c>
      <c r="B885" s="193" t="s">
        <v>1048</v>
      </c>
      <c r="C885" s="202" t="s">
        <v>1165</v>
      </c>
      <c r="D885" s="224" t="s">
        <v>1046</v>
      </c>
      <c r="E885" s="226"/>
      <c r="F885" s="226">
        <v>42.75</v>
      </c>
      <c r="G885" s="227">
        <v>233759.51</v>
      </c>
      <c r="H885" s="192" t="s">
        <v>1071</v>
      </c>
    </row>
    <row r="886" spans="1:8" ht="20" hidden="1" customHeight="1">
      <c r="A886" s="185">
        <v>9</v>
      </c>
      <c r="B886" s="193" t="s">
        <v>1048</v>
      </c>
      <c r="C886" s="202" t="s">
        <v>1165</v>
      </c>
      <c r="D886" s="224" t="s">
        <v>1046</v>
      </c>
      <c r="E886" s="226"/>
      <c r="F886" s="226">
        <v>34.200000000000003</v>
      </c>
      <c r="G886" s="227">
        <v>233725.31</v>
      </c>
      <c r="H886" s="192" t="s">
        <v>1071</v>
      </c>
    </row>
    <row r="887" spans="1:8" ht="20" customHeight="1">
      <c r="A887" s="185">
        <v>9</v>
      </c>
      <c r="B887" s="193" t="s">
        <v>1048</v>
      </c>
      <c r="C887" s="229" t="s">
        <v>3875</v>
      </c>
      <c r="D887" s="224" t="s">
        <v>3804</v>
      </c>
      <c r="E887" s="226"/>
      <c r="F887" s="226">
        <v>15400</v>
      </c>
      <c r="G887" s="227">
        <v>218325.31</v>
      </c>
      <c r="H887" s="192" t="s">
        <v>1083</v>
      </c>
    </row>
    <row r="888" spans="1:8" ht="20" hidden="1" customHeight="1">
      <c r="A888" s="185">
        <v>9</v>
      </c>
      <c r="B888" s="193" t="s">
        <v>1048</v>
      </c>
      <c r="C888" s="229" t="s">
        <v>1223</v>
      </c>
      <c r="D888" s="224" t="s">
        <v>1046</v>
      </c>
      <c r="E888" s="226"/>
      <c r="F888" s="226">
        <v>2500</v>
      </c>
      <c r="G888" s="227">
        <v>215825.31</v>
      </c>
      <c r="H888" s="192" t="s">
        <v>1112</v>
      </c>
    </row>
    <row r="889" spans="1:8" ht="20" hidden="1" customHeight="1">
      <c r="A889" s="185">
        <v>9</v>
      </c>
      <c r="B889" s="193" t="s">
        <v>1048</v>
      </c>
      <c r="C889" s="229" t="s">
        <v>1224</v>
      </c>
      <c r="D889" s="224" t="s">
        <v>1046</v>
      </c>
      <c r="E889" s="226"/>
      <c r="F889" s="226">
        <v>1000</v>
      </c>
      <c r="G889" s="227">
        <v>214825.31</v>
      </c>
      <c r="H889" s="192" t="s">
        <v>1075</v>
      </c>
    </row>
    <row r="890" spans="1:8" ht="20" hidden="1" customHeight="1">
      <c r="A890" s="185">
        <v>9</v>
      </c>
      <c r="B890" s="193" t="s">
        <v>1048</v>
      </c>
      <c r="C890" s="229" t="s">
        <v>1225</v>
      </c>
      <c r="D890" s="224" t="s">
        <v>1046</v>
      </c>
      <c r="E890" s="226"/>
      <c r="F890" s="226">
        <v>5896.76</v>
      </c>
      <c r="G890" s="227">
        <v>208928.55</v>
      </c>
      <c r="H890" s="192" t="s">
        <v>1079</v>
      </c>
    </row>
    <row r="891" spans="1:8" ht="20" hidden="1" customHeight="1">
      <c r="A891" s="185">
        <v>9</v>
      </c>
      <c r="B891" s="193" t="s">
        <v>1048</v>
      </c>
      <c r="C891" s="229" t="s">
        <v>1226</v>
      </c>
      <c r="D891" s="224" t="s">
        <v>1046</v>
      </c>
      <c r="E891" s="226"/>
      <c r="F891" s="226">
        <v>10000</v>
      </c>
      <c r="G891" s="227">
        <v>198928.55</v>
      </c>
      <c r="H891" s="192" t="s">
        <v>1079</v>
      </c>
    </row>
    <row r="892" spans="1:8" ht="20" hidden="1" customHeight="1">
      <c r="A892" s="185">
        <v>9</v>
      </c>
      <c r="B892" s="193" t="s">
        <v>1048</v>
      </c>
      <c r="C892" s="229" t="s">
        <v>1227</v>
      </c>
      <c r="D892" s="224" t="s">
        <v>1046</v>
      </c>
      <c r="E892" s="226"/>
      <c r="F892" s="226">
        <v>13210</v>
      </c>
      <c r="G892" s="227">
        <v>185718.55</v>
      </c>
      <c r="H892" s="192" t="s">
        <v>1112</v>
      </c>
    </row>
    <row r="893" spans="1:8" ht="20" hidden="1" customHeight="1">
      <c r="A893" s="185">
        <v>9</v>
      </c>
      <c r="B893" s="193" t="s">
        <v>1048</v>
      </c>
      <c r="C893" s="202" t="s">
        <v>1165</v>
      </c>
      <c r="D893" s="224" t="s">
        <v>1046</v>
      </c>
      <c r="E893" s="226"/>
      <c r="F893" s="226">
        <v>24.57</v>
      </c>
      <c r="G893" s="227">
        <v>185693.98</v>
      </c>
      <c r="H893" s="192" t="s">
        <v>1071</v>
      </c>
    </row>
    <row r="894" spans="1:8" ht="20" hidden="1" customHeight="1">
      <c r="A894" s="185">
        <v>9</v>
      </c>
      <c r="B894" s="193" t="s">
        <v>1048</v>
      </c>
      <c r="C894" s="202" t="s">
        <v>1165</v>
      </c>
      <c r="D894" s="224" t="s">
        <v>1046</v>
      </c>
      <c r="E894" s="226"/>
      <c r="F894" s="226">
        <v>72.989999999999995</v>
      </c>
      <c r="G894" s="227">
        <v>185620.99</v>
      </c>
      <c r="H894" s="192" t="s">
        <v>1071</v>
      </c>
    </row>
    <row r="895" spans="1:8" ht="20" hidden="1" customHeight="1">
      <c r="A895" s="185">
        <v>9</v>
      </c>
      <c r="B895" s="193" t="s">
        <v>1048</v>
      </c>
      <c r="C895" s="202" t="s">
        <v>1165</v>
      </c>
      <c r="D895" s="224" t="s">
        <v>1046</v>
      </c>
      <c r="E895" s="226"/>
      <c r="F895" s="226">
        <v>37.049999999999997</v>
      </c>
      <c r="G895" s="227">
        <v>185583.94</v>
      </c>
      <c r="H895" s="192" t="s">
        <v>1071</v>
      </c>
    </row>
    <row r="896" spans="1:8" ht="20" hidden="1" customHeight="1">
      <c r="A896" s="185">
        <v>9</v>
      </c>
      <c r="B896" s="193" t="s">
        <v>1048</v>
      </c>
      <c r="C896" s="202" t="s">
        <v>1165</v>
      </c>
      <c r="D896" s="224" t="s">
        <v>1046</v>
      </c>
      <c r="E896" s="226"/>
      <c r="F896" s="226">
        <v>72.989999999999995</v>
      </c>
      <c r="G896" s="227">
        <v>185510.95</v>
      </c>
      <c r="H896" s="192" t="s">
        <v>1071</v>
      </c>
    </row>
    <row r="897" spans="1:8" ht="20" hidden="1" customHeight="1">
      <c r="A897" s="185">
        <v>9</v>
      </c>
      <c r="B897" s="193" t="s">
        <v>1048</v>
      </c>
      <c r="C897" s="229" t="s">
        <v>1228</v>
      </c>
      <c r="D897" s="224" t="s">
        <v>1046</v>
      </c>
      <c r="E897" s="226"/>
      <c r="F897" s="226">
        <v>15000</v>
      </c>
      <c r="G897" s="227">
        <v>170510.95</v>
      </c>
      <c r="H897" s="192" t="s">
        <v>1047</v>
      </c>
    </row>
    <row r="898" spans="1:8" ht="20" hidden="1" customHeight="1">
      <c r="A898" s="185">
        <v>9</v>
      </c>
      <c r="B898" s="193" t="s">
        <v>1048</v>
      </c>
      <c r="C898" s="229" t="s">
        <v>1229</v>
      </c>
      <c r="D898" s="224" t="s">
        <v>1046</v>
      </c>
      <c r="E898" s="226"/>
      <c r="F898" s="226">
        <v>248</v>
      </c>
      <c r="G898" s="227">
        <v>177022.95</v>
      </c>
      <c r="H898" s="192" t="s">
        <v>1124</v>
      </c>
    </row>
    <row r="899" spans="1:8" ht="20" hidden="1" customHeight="1">
      <c r="A899" s="185">
        <v>9</v>
      </c>
      <c r="B899" s="193" t="s">
        <v>1048</v>
      </c>
      <c r="C899" s="229" t="s">
        <v>1230</v>
      </c>
      <c r="D899" s="224" t="s">
        <v>1046</v>
      </c>
      <c r="E899" s="226"/>
      <c r="F899" s="226">
        <v>332.44</v>
      </c>
      <c r="G899" s="227">
        <v>176690.51</v>
      </c>
      <c r="H899" s="192" t="s">
        <v>1075</v>
      </c>
    </row>
    <row r="900" spans="1:8" ht="20" hidden="1" customHeight="1">
      <c r="A900" s="185">
        <v>9</v>
      </c>
      <c r="B900" s="193" t="s">
        <v>1048</v>
      </c>
      <c r="C900" s="229" t="s">
        <v>1231</v>
      </c>
      <c r="D900" s="224" t="s">
        <v>1046</v>
      </c>
      <c r="E900" s="226"/>
      <c r="F900" s="226">
        <v>800</v>
      </c>
      <c r="G900" s="227">
        <v>175890.51</v>
      </c>
      <c r="H900" s="192" t="s">
        <v>1089</v>
      </c>
    </row>
    <row r="901" spans="1:8" ht="20" hidden="1" customHeight="1">
      <c r="A901" s="185">
        <v>9</v>
      </c>
      <c r="B901" s="193" t="s">
        <v>1048</v>
      </c>
      <c r="C901" s="229" t="s">
        <v>1232</v>
      </c>
      <c r="D901" s="224" t="s">
        <v>1046</v>
      </c>
      <c r="E901" s="226"/>
      <c r="F901" s="226">
        <v>42000</v>
      </c>
      <c r="G901" s="227">
        <v>133890.51</v>
      </c>
      <c r="H901" s="192" t="s">
        <v>1089</v>
      </c>
    </row>
    <row r="902" spans="1:8" ht="20" hidden="1" customHeight="1">
      <c r="A902" s="185">
        <v>9</v>
      </c>
      <c r="B902" s="193" t="s">
        <v>1048</v>
      </c>
      <c r="C902" s="229" t="s">
        <v>1233</v>
      </c>
      <c r="D902" s="224" t="s">
        <v>1046</v>
      </c>
      <c r="E902" s="226"/>
      <c r="F902" s="226">
        <v>6000</v>
      </c>
      <c r="G902" s="227">
        <v>127890.51</v>
      </c>
      <c r="H902" s="192" t="s">
        <v>1124</v>
      </c>
    </row>
    <row r="903" spans="1:8" ht="20" hidden="1" customHeight="1">
      <c r="A903" s="185">
        <v>9</v>
      </c>
      <c r="B903" s="193" t="s">
        <v>1048</v>
      </c>
      <c r="C903" s="229" t="s">
        <v>1234</v>
      </c>
      <c r="D903" s="224" t="s">
        <v>1046</v>
      </c>
      <c r="E903" s="226"/>
      <c r="F903" s="226">
        <v>89656</v>
      </c>
      <c r="G903" s="227">
        <v>38234.51</v>
      </c>
      <c r="H903" s="192" t="s">
        <v>1110</v>
      </c>
    </row>
    <row r="904" spans="1:8" ht="20" hidden="1" customHeight="1">
      <c r="A904" s="185">
        <v>9</v>
      </c>
      <c r="B904" s="193" t="s">
        <v>1048</v>
      </c>
      <c r="C904" s="229" t="s">
        <v>1235</v>
      </c>
      <c r="D904" s="224" t="s">
        <v>1046</v>
      </c>
      <c r="E904" s="226"/>
      <c r="F904" s="226">
        <v>7000</v>
      </c>
      <c r="G904" s="227">
        <v>31234.51</v>
      </c>
      <c r="H904" s="192" t="s">
        <v>1112</v>
      </c>
    </row>
    <row r="905" spans="1:8" ht="20" hidden="1" customHeight="1">
      <c r="A905" s="185">
        <v>9</v>
      </c>
      <c r="B905" s="193" t="s">
        <v>1048</v>
      </c>
      <c r="C905" s="229" t="s">
        <v>1223</v>
      </c>
      <c r="D905" s="224" t="s">
        <v>1046</v>
      </c>
      <c r="E905" s="226"/>
      <c r="F905" s="226">
        <v>2600</v>
      </c>
      <c r="G905" s="227">
        <v>28634.51</v>
      </c>
      <c r="H905" s="192" t="s">
        <v>1112</v>
      </c>
    </row>
    <row r="906" spans="1:8" ht="20" hidden="1" customHeight="1">
      <c r="A906" s="185">
        <v>9</v>
      </c>
      <c r="B906" s="193" t="s">
        <v>1048</v>
      </c>
      <c r="C906" s="229" t="s">
        <v>1165</v>
      </c>
      <c r="D906" s="224" t="s">
        <v>1046</v>
      </c>
      <c r="E906" s="226"/>
      <c r="F906" s="226">
        <v>35.880000000000003</v>
      </c>
      <c r="G906" s="227">
        <v>208598.63</v>
      </c>
      <c r="H906" s="192" t="s">
        <v>1071</v>
      </c>
    </row>
    <row r="907" spans="1:8" ht="20" hidden="1" customHeight="1">
      <c r="A907" s="185">
        <v>9</v>
      </c>
      <c r="B907" s="193" t="s">
        <v>1048</v>
      </c>
      <c r="C907" s="229" t="s">
        <v>1165</v>
      </c>
      <c r="D907" s="224" t="s">
        <v>1046</v>
      </c>
      <c r="E907" s="226"/>
      <c r="F907" s="226">
        <v>172.49</v>
      </c>
      <c r="G907" s="227">
        <v>208426.14</v>
      </c>
      <c r="H907" s="192" t="s">
        <v>1071</v>
      </c>
    </row>
    <row r="908" spans="1:8" ht="20" hidden="1" customHeight="1">
      <c r="A908" s="185">
        <v>9</v>
      </c>
      <c r="B908" s="193" t="s">
        <v>1048</v>
      </c>
      <c r="C908" s="229" t="s">
        <v>1236</v>
      </c>
      <c r="D908" s="224" t="s">
        <v>1046</v>
      </c>
      <c r="E908" s="226"/>
      <c r="F908" s="226">
        <v>1380</v>
      </c>
      <c r="G908" s="227">
        <v>701525.68</v>
      </c>
      <c r="H908" s="192" t="s">
        <v>1075</v>
      </c>
    </row>
    <row r="909" spans="1:8" ht="20" hidden="1" customHeight="1">
      <c r="A909" s="185">
        <v>9</v>
      </c>
      <c r="B909" s="193" t="s">
        <v>1048</v>
      </c>
      <c r="C909" s="229" t="s">
        <v>1237</v>
      </c>
      <c r="D909" s="224" t="s">
        <v>1046</v>
      </c>
      <c r="E909" s="226"/>
      <c r="F909" s="226">
        <v>2000</v>
      </c>
      <c r="G909" s="227">
        <v>699525.68</v>
      </c>
      <c r="H909" s="192" t="s">
        <v>1124</v>
      </c>
    </row>
    <row r="910" spans="1:8" ht="20" hidden="1" customHeight="1">
      <c r="A910" s="185">
        <v>9</v>
      </c>
      <c r="B910" s="193" t="s">
        <v>1048</v>
      </c>
      <c r="C910" s="229" t="s">
        <v>1238</v>
      </c>
      <c r="D910" s="224" t="s">
        <v>1046</v>
      </c>
      <c r="E910" s="226"/>
      <c r="F910" s="226">
        <v>29611</v>
      </c>
      <c r="G910" s="227">
        <v>669914.68000000005</v>
      </c>
      <c r="H910" s="192" t="s">
        <v>1110</v>
      </c>
    </row>
    <row r="911" spans="1:8" ht="20" hidden="1" customHeight="1">
      <c r="A911" s="185">
        <v>9</v>
      </c>
      <c r="B911" s="193" t="s">
        <v>1048</v>
      </c>
      <c r="C911" s="229" t="s">
        <v>1239</v>
      </c>
      <c r="D911" s="224" t="s">
        <v>1046</v>
      </c>
      <c r="E911" s="226"/>
      <c r="F911" s="226">
        <v>5180</v>
      </c>
      <c r="G911" s="227">
        <v>664734.68000000005</v>
      </c>
      <c r="H911" s="192" t="s">
        <v>1110</v>
      </c>
    </row>
    <row r="912" spans="1:8" ht="20" hidden="1" customHeight="1">
      <c r="A912" s="185">
        <v>9</v>
      </c>
      <c r="B912" s="193" t="s">
        <v>1048</v>
      </c>
      <c r="C912" s="229" t="s">
        <v>1240</v>
      </c>
      <c r="D912" s="224" t="s">
        <v>1046</v>
      </c>
      <c r="E912" s="226"/>
      <c r="F912" s="226">
        <v>676.5</v>
      </c>
      <c r="G912" s="227">
        <v>664058.18000000005</v>
      </c>
      <c r="H912" s="192" t="s">
        <v>3811</v>
      </c>
    </row>
    <row r="913" spans="1:8" ht="20" hidden="1" customHeight="1">
      <c r="A913" s="185">
        <v>9</v>
      </c>
      <c r="B913" s="193" t="s">
        <v>1048</v>
      </c>
      <c r="C913" s="229" t="s">
        <v>1241</v>
      </c>
      <c r="D913" s="224" t="s">
        <v>1046</v>
      </c>
      <c r="E913" s="226"/>
      <c r="F913" s="226">
        <v>33000</v>
      </c>
      <c r="G913" s="227">
        <v>631058.18000000005</v>
      </c>
      <c r="H913" s="192" t="s">
        <v>1110</v>
      </c>
    </row>
    <row r="914" spans="1:8" ht="20" hidden="1" customHeight="1">
      <c r="A914" s="185">
        <v>9</v>
      </c>
      <c r="B914" s="193" t="s">
        <v>1048</v>
      </c>
      <c r="C914" s="229" t="s">
        <v>1242</v>
      </c>
      <c r="D914" s="224" t="s">
        <v>1046</v>
      </c>
      <c r="E914" s="226"/>
      <c r="F914" s="226">
        <v>214</v>
      </c>
      <c r="G914" s="227">
        <v>630844.18000000005</v>
      </c>
      <c r="H914" s="192" t="s">
        <v>3811</v>
      </c>
    </row>
    <row r="915" spans="1:8" ht="20" hidden="1" customHeight="1">
      <c r="A915" s="185">
        <v>9</v>
      </c>
      <c r="B915" s="193" t="s">
        <v>1048</v>
      </c>
      <c r="C915" s="229" t="s">
        <v>1243</v>
      </c>
      <c r="D915" s="224" t="s">
        <v>1046</v>
      </c>
      <c r="E915" s="226"/>
      <c r="F915" s="226">
        <v>13314</v>
      </c>
      <c r="G915" s="227">
        <v>617530.18000000005</v>
      </c>
      <c r="H915" s="192" t="s">
        <v>1110</v>
      </c>
    </row>
    <row r="916" spans="1:8" ht="20" hidden="1" customHeight="1">
      <c r="A916" s="185">
        <v>9</v>
      </c>
      <c r="B916" s="193" t="s">
        <v>1048</v>
      </c>
      <c r="C916" s="229" t="s">
        <v>1244</v>
      </c>
      <c r="D916" s="224" t="s">
        <v>1046</v>
      </c>
      <c r="E916" s="226"/>
      <c r="F916" s="226">
        <v>299.5</v>
      </c>
      <c r="G916" s="227">
        <v>617230.68000000005</v>
      </c>
      <c r="H916" s="192" t="s">
        <v>3811</v>
      </c>
    </row>
    <row r="917" spans="1:8" ht="20" hidden="1" customHeight="1">
      <c r="A917" s="185">
        <v>9</v>
      </c>
      <c r="B917" s="193" t="s">
        <v>1048</v>
      </c>
      <c r="C917" s="229" t="s">
        <v>1245</v>
      </c>
      <c r="D917" s="224" t="s">
        <v>1046</v>
      </c>
      <c r="E917" s="226"/>
      <c r="F917" s="226">
        <v>239</v>
      </c>
      <c r="G917" s="227">
        <v>616991.68000000005</v>
      </c>
      <c r="H917" s="192" t="s">
        <v>3811</v>
      </c>
    </row>
    <row r="918" spans="1:8" ht="20" hidden="1" customHeight="1">
      <c r="A918" s="185">
        <v>9</v>
      </c>
      <c r="B918" s="193" t="s">
        <v>1048</v>
      </c>
      <c r="C918" s="229" t="s">
        <v>1246</v>
      </c>
      <c r="D918" s="224" t="s">
        <v>1046</v>
      </c>
      <c r="E918" s="226"/>
      <c r="F918" s="226">
        <v>2650</v>
      </c>
      <c r="G918" s="227">
        <v>614341.68000000005</v>
      </c>
      <c r="H918" s="192" t="s">
        <v>1047</v>
      </c>
    </row>
    <row r="919" spans="1:8" ht="20" hidden="1" customHeight="1">
      <c r="A919" s="185">
        <v>9</v>
      </c>
      <c r="B919" s="193" t="s">
        <v>1048</v>
      </c>
      <c r="C919" s="229" t="s">
        <v>1247</v>
      </c>
      <c r="D919" s="224" t="s">
        <v>1046</v>
      </c>
      <c r="E919" s="226"/>
      <c r="F919" s="226">
        <v>1760</v>
      </c>
      <c r="G919" s="227">
        <v>612581.68000000005</v>
      </c>
      <c r="H919" s="192" t="s">
        <v>1047</v>
      </c>
    </row>
    <row r="920" spans="1:8" ht="20" hidden="1" customHeight="1">
      <c r="A920" s="185">
        <v>9</v>
      </c>
      <c r="B920" s="193" t="s">
        <v>1048</v>
      </c>
      <c r="C920" s="229" t="s">
        <v>1248</v>
      </c>
      <c r="D920" s="224" t="s">
        <v>1046</v>
      </c>
      <c r="E920" s="226"/>
      <c r="F920" s="226">
        <v>150000</v>
      </c>
      <c r="G920" s="227">
        <v>462581.68</v>
      </c>
      <c r="H920" s="192" t="s">
        <v>1110</v>
      </c>
    </row>
    <row r="921" spans="1:8" ht="20" hidden="1" customHeight="1">
      <c r="A921" s="185">
        <v>9</v>
      </c>
      <c r="B921" s="193" t="s">
        <v>1048</v>
      </c>
      <c r="C921" s="229" t="s">
        <v>1249</v>
      </c>
      <c r="D921" s="224" t="s">
        <v>1046</v>
      </c>
      <c r="E921" s="226"/>
      <c r="F921" s="226">
        <v>78000</v>
      </c>
      <c r="G921" s="227">
        <v>384581.68</v>
      </c>
      <c r="H921" s="192" t="s">
        <v>1110</v>
      </c>
    </row>
    <row r="922" spans="1:8" ht="20" hidden="1" customHeight="1">
      <c r="A922" s="185">
        <v>9</v>
      </c>
      <c r="B922" s="193" t="s">
        <v>1048</v>
      </c>
      <c r="C922" s="229" t="s">
        <v>1165</v>
      </c>
      <c r="D922" s="224" t="s">
        <v>1046</v>
      </c>
      <c r="E922" s="226"/>
      <c r="F922" s="226">
        <v>199.5</v>
      </c>
      <c r="G922" s="227">
        <v>384382.18</v>
      </c>
      <c r="H922" s="192" t="s">
        <v>1071</v>
      </c>
    </row>
    <row r="923" spans="1:8" ht="20" hidden="1" customHeight="1">
      <c r="A923" s="185">
        <v>9</v>
      </c>
      <c r="B923" s="193" t="s">
        <v>1048</v>
      </c>
      <c r="C923" s="229" t="s">
        <v>5056</v>
      </c>
      <c r="D923" s="224" t="s">
        <v>4984</v>
      </c>
      <c r="E923" s="226"/>
      <c r="F923" s="226">
        <v>11625</v>
      </c>
      <c r="G923" s="227">
        <v>372757.18</v>
      </c>
      <c r="H923" s="214" t="s">
        <v>4984</v>
      </c>
    </row>
    <row r="924" spans="1:8" ht="20" hidden="1" customHeight="1">
      <c r="A924" s="185">
        <v>9</v>
      </c>
      <c r="B924" s="193" t="s">
        <v>1048</v>
      </c>
      <c r="C924" s="229" t="s">
        <v>5056</v>
      </c>
      <c r="D924" s="224" t="s">
        <v>4984</v>
      </c>
      <c r="E924" s="226"/>
      <c r="F924" s="226">
        <v>19375</v>
      </c>
      <c r="G924" s="227">
        <v>353382.18</v>
      </c>
      <c r="H924" s="214" t="s">
        <v>4984</v>
      </c>
    </row>
    <row r="925" spans="1:8" ht="20" hidden="1" customHeight="1">
      <c r="A925" s="185">
        <v>9</v>
      </c>
      <c r="B925" s="193" t="s">
        <v>1048</v>
      </c>
      <c r="C925" s="229" t="s">
        <v>1165</v>
      </c>
      <c r="D925" s="224" t="s">
        <v>1046</v>
      </c>
      <c r="E925" s="226"/>
      <c r="F925" s="226">
        <v>60.42</v>
      </c>
      <c r="G925" s="227">
        <v>353321.76</v>
      </c>
      <c r="H925" s="192" t="s">
        <v>1071</v>
      </c>
    </row>
    <row r="926" spans="1:8" ht="20" customHeight="1">
      <c r="A926" s="185">
        <v>9</v>
      </c>
      <c r="B926" s="193" t="s">
        <v>1048</v>
      </c>
      <c r="C926" s="229" t="s">
        <v>1250</v>
      </c>
      <c r="D926" s="224" t="s">
        <v>1046</v>
      </c>
      <c r="E926" s="226"/>
      <c r="F926" s="226">
        <v>20000</v>
      </c>
      <c r="G926" s="227">
        <v>366488.32000000001</v>
      </c>
      <c r="H926" s="192" t="s">
        <v>1091</v>
      </c>
    </row>
    <row r="927" spans="1:8" ht="20" hidden="1" customHeight="1">
      <c r="A927" s="185">
        <v>9</v>
      </c>
      <c r="B927" s="193" t="s">
        <v>1048</v>
      </c>
      <c r="C927" s="229" t="s">
        <v>1165</v>
      </c>
      <c r="D927" s="224" t="s">
        <v>1046</v>
      </c>
      <c r="E927" s="226"/>
      <c r="F927" s="226">
        <v>21.7</v>
      </c>
      <c r="G927" s="227">
        <v>366466.62</v>
      </c>
      <c r="H927" s="192" t="s">
        <v>1071</v>
      </c>
    </row>
    <row r="928" spans="1:8" ht="20" hidden="1" customHeight="1">
      <c r="A928" s="185">
        <v>9</v>
      </c>
      <c r="B928" s="193" t="s">
        <v>1048</v>
      </c>
      <c r="C928" s="229" t="s">
        <v>1165</v>
      </c>
      <c r="D928" s="224" t="s">
        <v>1046</v>
      </c>
      <c r="E928" s="226"/>
      <c r="F928" s="226">
        <v>14.25</v>
      </c>
      <c r="G928" s="227">
        <v>366452.37</v>
      </c>
      <c r="H928" s="192" t="s">
        <v>1071</v>
      </c>
    </row>
    <row r="929" spans="1:8" ht="20" hidden="1" customHeight="1">
      <c r="A929" s="185">
        <v>9</v>
      </c>
      <c r="B929" s="193" t="s">
        <v>1048</v>
      </c>
      <c r="C929" s="229" t="s">
        <v>1165</v>
      </c>
      <c r="D929" s="224" t="s">
        <v>1046</v>
      </c>
      <c r="E929" s="226"/>
      <c r="F929" s="226">
        <v>14.25</v>
      </c>
      <c r="G929" s="227">
        <v>366438.12</v>
      </c>
      <c r="H929" s="192" t="s">
        <v>1071</v>
      </c>
    </row>
    <row r="930" spans="1:8" ht="20" hidden="1" customHeight="1">
      <c r="A930" s="185">
        <v>9</v>
      </c>
      <c r="B930" s="193" t="s">
        <v>1048</v>
      </c>
      <c r="C930" s="229" t="s">
        <v>1251</v>
      </c>
      <c r="D930" s="224" t="s">
        <v>1046</v>
      </c>
      <c r="E930" s="226"/>
      <c r="F930" s="226">
        <v>5352</v>
      </c>
      <c r="G930" s="227">
        <v>361086.12</v>
      </c>
      <c r="H930" s="192" t="s">
        <v>1110</v>
      </c>
    </row>
    <row r="931" spans="1:8" ht="20" hidden="1" customHeight="1">
      <c r="A931" s="185">
        <v>9</v>
      </c>
      <c r="B931" s="193" t="s">
        <v>1048</v>
      </c>
      <c r="C931" s="230" t="s">
        <v>1252</v>
      </c>
      <c r="D931" s="203" t="s">
        <v>1046</v>
      </c>
      <c r="E931" s="226"/>
      <c r="F931" s="226">
        <v>400</v>
      </c>
      <c r="G931" s="227">
        <v>360686.12</v>
      </c>
      <c r="H931" s="192" t="s">
        <v>4955</v>
      </c>
    </row>
    <row r="932" spans="1:8" ht="20" hidden="1" customHeight="1">
      <c r="A932" s="185">
        <v>9</v>
      </c>
      <c r="B932" s="193" t="s">
        <v>1048</v>
      </c>
      <c r="C932" s="229" t="s">
        <v>1253</v>
      </c>
      <c r="D932" s="224" t="s">
        <v>1046</v>
      </c>
      <c r="E932" s="226"/>
      <c r="F932" s="226">
        <v>40000</v>
      </c>
      <c r="G932" s="227">
        <v>460686.12</v>
      </c>
      <c r="H932" s="192" t="s">
        <v>1124</v>
      </c>
    </row>
    <row r="933" spans="1:8" ht="20" hidden="1" customHeight="1">
      <c r="A933" s="185">
        <v>9</v>
      </c>
      <c r="B933" s="193" t="s">
        <v>1048</v>
      </c>
      <c r="C933" s="229" t="s">
        <v>3876</v>
      </c>
      <c r="D933" s="224" t="s">
        <v>3804</v>
      </c>
      <c r="E933" s="226"/>
      <c r="F933" s="226">
        <v>5105.6000000000004</v>
      </c>
      <c r="G933" s="227">
        <v>455580.52</v>
      </c>
      <c r="H933" s="192" t="s">
        <v>1093</v>
      </c>
    </row>
    <row r="934" spans="1:8" ht="20" hidden="1" customHeight="1">
      <c r="A934" s="185">
        <v>9</v>
      </c>
      <c r="B934" s="193" t="s">
        <v>1048</v>
      </c>
      <c r="C934" s="229" t="s">
        <v>3877</v>
      </c>
      <c r="D934" s="224" t="s">
        <v>3804</v>
      </c>
      <c r="E934" s="226"/>
      <c r="F934" s="226">
        <v>484</v>
      </c>
      <c r="G934" s="227">
        <v>455096.52</v>
      </c>
      <c r="H934" s="192" t="s">
        <v>1093</v>
      </c>
    </row>
    <row r="935" spans="1:8" ht="20" hidden="1" customHeight="1">
      <c r="A935" s="185">
        <v>9</v>
      </c>
      <c r="B935" s="193" t="s">
        <v>1048</v>
      </c>
      <c r="C935" s="229" t="s">
        <v>3878</v>
      </c>
      <c r="D935" s="224" t="s">
        <v>3804</v>
      </c>
      <c r="E935" s="226"/>
      <c r="F935" s="226">
        <v>28166.09</v>
      </c>
      <c r="G935" s="227">
        <v>426930.43</v>
      </c>
      <c r="H935" s="192" t="s">
        <v>3808</v>
      </c>
    </row>
    <row r="936" spans="1:8" ht="20" hidden="1" customHeight="1">
      <c r="A936" s="185">
        <v>9</v>
      </c>
      <c r="B936" s="193" t="s">
        <v>1048</v>
      </c>
      <c r="C936" s="229" t="s">
        <v>3879</v>
      </c>
      <c r="D936" s="224" t="s">
        <v>3804</v>
      </c>
      <c r="E936" s="226"/>
      <c r="F936" s="226">
        <v>11200</v>
      </c>
      <c r="G936" s="227">
        <v>415730.43</v>
      </c>
      <c r="H936" s="192" t="s">
        <v>1124</v>
      </c>
    </row>
    <row r="937" spans="1:8" ht="20" hidden="1" customHeight="1">
      <c r="A937" s="185">
        <v>9</v>
      </c>
      <c r="B937" s="193" t="s">
        <v>1048</v>
      </c>
      <c r="C937" s="229" t="s">
        <v>3880</v>
      </c>
      <c r="D937" s="224" t="s">
        <v>3804</v>
      </c>
      <c r="E937" s="226"/>
      <c r="F937" s="226">
        <v>3428</v>
      </c>
      <c r="G937" s="227">
        <v>412302.43</v>
      </c>
      <c r="H937" s="192" t="s">
        <v>1124</v>
      </c>
    </row>
    <row r="938" spans="1:8" ht="20" hidden="1" customHeight="1">
      <c r="A938" s="185">
        <v>9</v>
      </c>
      <c r="B938" s="193" t="s">
        <v>1048</v>
      </c>
      <c r="C938" s="229" t="s">
        <v>1254</v>
      </c>
      <c r="D938" s="224" t="s">
        <v>1046</v>
      </c>
      <c r="E938" s="226"/>
      <c r="F938" s="226">
        <v>134</v>
      </c>
      <c r="G938" s="227">
        <v>412168.43</v>
      </c>
      <c r="H938" s="192" t="s">
        <v>1108</v>
      </c>
    </row>
    <row r="939" spans="1:8" ht="20" hidden="1" customHeight="1">
      <c r="A939" s="185">
        <v>9</v>
      </c>
      <c r="B939" s="193" t="s">
        <v>1048</v>
      </c>
      <c r="C939" s="229" t="s">
        <v>1255</v>
      </c>
      <c r="D939" s="224" t="s">
        <v>1046</v>
      </c>
      <c r="E939" s="226"/>
      <c r="F939" s="226">
        <v>1810</v>
      </c>
      <c r="G939" s="227">
        <v>410358.43</v>
      </c>
      <c r="H939" s="192" t="s">
        <v>1075</v>
      </c>
    </row>
    <row r="940" spans="1:8" ht="20" hidden="1" customHeight="1">
      <c r="A940" s="185">
        <v>9</v>
      </c>
      <c r="B940" s="193" t="s">
        <v>1048</v>
      </c>
      <c r="C940" s="229" t="s">
        <v>1256</v>
      </c>
      <c r="D940" s="224" t="s">
        <v>1046</v>
      </c>
      <c r="E940" s="226"/>
      <c r="F940" s="226">
        <v>5096.54</v>
      </c>
      <c r="G940" s="227">
        <v>405261.89</v>
      </c>
      <c r="H940" s="192" t="s">
        <v>1075</v>
      </c>
    </row>
    <row r="941" spans="1:8" ht="20" hidden="1" customHeight="1">
      <c r="A941" s="185">
        <v>9</v>
      </c>
      <c r="B941" s="193" t="s">
        <v>1048</v>
      </c>
      <c r="C941" s="229" t="s">
        <v>1257</v>
      </c>
      <c r="D941" s="224" t="s">
        <v>1046</v>
      </c>
      <c r="E941" s="226"/>
      <c r="F941" s="226">
        <v>1796.57</v>
      </c>
      <c r="G941" s="227">
        <v>403465.32</v>
      </c>
      <c r="H941" s="192" t="s">
        <v>1075</v>
      </c>
    </row>
    <row r="942" spans="1:8" ht="20" hidden="1" customHeight="1">
      <c r="A942" s="185">
        <v>9</v>
      </c>
      <c r="B942" s="193" t="s">
        <v>1048</v>
      </c>
      <c r="C942" s="229" t="s">
        <v>1258</v>
      </c>
      <c r="D942" s="224" t="s">
        <v>1046</v>
      </c>
      <c r="E942" s="226"/>
      <c r="F942" s="226">
        <v>1101</v>
      </c>
      <c r="G942" s="227">
        <v>402364.32</v>
      </c>
      <c r="H942" s="192" t="s">
        <v>1075</v>
      </c>
    </row>
    <row r="943" spans="1:8" ht="20" hidden="1" customHeight="1">
      <c r="A943" s="185">
        <v>9</v>
      </c>
      <c r="B943" s="193" t="s">
        <v>1048</v>
      </c>
      <c r="C943" s="229" t="s">
        <v>1259</v>
      </c>
      <c r="D943" s="224" t="s">
        <v>1046</v>
      </c>
      <c r="E943" s="226"/>
      <c r="F943" s="226">
        <v>420.26</v>
      </c>
      <c r="G943" s="227">
        <v>401944.06</v>
      </c>
      <c r="H943" s="192" t="s">
        <v>1075</v>
      </c>
    </row>
    <row r="944" spans="1:8" ht="20" hidden="1" customHeight="1">
      <c r="A944" s="185">
        <v>9</v>
      </c>
      <c r="B944" s="193" t="s">
        <v>1048</v>
      </c>
      <c r="C944" s="229" t="s">
        <v>1260</v>
      </c>
      <c r="D944" s="224" t="s">
        <v>1046</v>
      </c>
      <c r="E944" s="226"/>
      <c r="F944" s="226">
        <v>4017.9</v>
      </c>
      <c r="G944" s="227">
        <v>397926.16</v>
      </c>
      <c r="H944" s="192" t="s">
        <v>1075</v>
      </c>
    </row>
    <row r="945" spans="1:8" ht="20" hidden="1" customHeight="1">
      <c r="A945" s="185">
        <v>9</v>
      </c>
      <c r="B945" s="193" t="s">
        <v>1048</v>
      </c>
      <c r="C945" s="229" t="s">
        <v>1260</v>
      </c>
      <c r="D945" s="224" t="s">
        <v>1046</v>
      </c>
      <c r="E945" s="226"/>
      <c r="F945" s="226">
        <v>1405</v>
      </c>
      <c r="G945" s="227">
        <v>396521.16</v>
      </c>
      <c r="H945" s="192" t="s">
        <v>1075</v>
      </c>
    </row>
    <row r="946" spans="1:8" ht="20" hidden="1" customHeight="1">
      <c r="A946" s="185">
        <v>9</v>
      </c>
      <c r="B946" s="193" t="s">
        <v>1048</v>
      </c>
      <c r="C946" s="229" t="s">
        <v>1261</v>
      </c>
      <c r="D946" s="224" t="s">
        <v>1046</v>
      </c>
      <c r="E946" s="226"/>
      <c r="F946" s="226">
        <v>2827.2</v>
      </c>
      <c r="G946" s="227">
        <v>393693.96</v>
      </c>
      <c r="H946" s="192" t="s">
        <v>1114</v>
      </c>
    </row>
    <row r="947" spans="1:8" ht="20" hidden="1" customHeight="1">
      <c r="A947" s="185">
        <v>9</v>
      </c>
      <c r="B947" s="193" t="s">
        <v>1048</v>
      </c>
      <c r="C947" s="229" t="s">
        <v>1262</v>
      </c>
      <c r="D947" s="224" t="s">
        <v>1046</v>
      </c>
      <c r="E947" s="226"/>
      <c r="F947" s="226">
        <v>1050</v>
      </c>
      <c r="G947" s="227">
        <v>392643.96</v>
      </c>
      <c r="H947" s="192" t="s">
        <v>1124</v>
      </c>
    </row>
    <row r="948" spans="1:8" ht="20" hidden="1" customHeight="1">
      <c r="A948" s="185">
        <v>9</v>
      </c>
      <c r="B948" s="193" t="s">
        <v>1048</v>
      </c>
      <c r="C948" s="229" t="s">
        <v>1263</v>
      </c>
      <c r="D948" s="224" t="s">
        <v>1046</v>
      </c>
      <c r="E948" s="226"/>
      <c r="F948" s="226">
        <v>15533</v>
      </c>
      <c r="G948" s="227">
        <v>577110.96</v>
      </c>
      <c r="H948" s="192" t="s">
        <v>1110</v>
      </c>
    </row>
    <row r="949" spans="1:8" ht="20" hidden="1" customHeight="1">
      <c r="A949" s="185">
        <v>9</v>
      </c>
      <c r="B949" s="193" t="s">
        <v>1048</v>
      </c>
      <c r="C949" s="229" t="s">
        <v>1264</v>
      </c>
      <c r="D949" s="224" t="s">
        <v>1046</v>
      </c>
      <c r="E949" s="226"/>
      <c r="F949" s="226">
        <v>5570</v>
      </c>
      <c r="G949" s="227">
        <v>571540.96</v>
      </c>
      <c r="H949" s="192" t="s">
        <v>4950</v>
      </c>
    </row>
    <row r="950" spans="1:8" ht="20" hidden="1" customHeight="1">
      <c r="A950" s="185">
        <v>9</v>
      </c>
      <c r="B950" s="193" t="s">
        <v>1048</v>
      </c>
      <c r="C950" s="229" t="s">
        <v>1265</v>
      </c>
      <c r="D950" s="224" t="s">
        <v>1046</v>
      </c>
      <c r="E950" s="226"/>
      <c r="F950" s="226">
        <v>30000</v>
      </c>
      <c r="G950" s="227">
        <v>541540.96</v>
      </c>
      <c r="H950" s="192" t="s">
        <v>4950</v>
      </c>
    </row>
    <row r="951" spans="1:8" ht="20" hidden="1" customHeight="1">
      <c r="A951" s="185">
        <v>9</v>
      </c>
      <c r="B951" s="193" t="s">
        <v>1048</v>
      </c>
      <c r="C951" s="229" t="s">
        <v>1266</v>
      </c>
      <c r="D951" s="224" t="s">
        <v>1046</v>
      </c>
      <c r="E951" s="226"/>
      <c r="F951" s="226">
        <v>13000</v>
      </c>
      <c r="G951" s="227">
        <v>528540.96</v>
      </c>
      <c r="H951" s="192" t="s">
        <v>1110</v>
      </c>
    </row>
    <row r="952" spans="1:8" ht="20" hidden="1" customHeight="1">
      <c r="A952" s="185">
        <v>9</v>
      </c>
      <c r="B952" s="193" t="s">
        <v>1048</v>
      </c>
      <c r="C952" s="229" t="s">
        <v>1267</v>
      </c>
      <c r="D952" s="224" t="s">
        <v>1046</v>
      </c>
      <c r="E952" s="226"/>
      <c r="F952" s="226">
        <v>10551</v>
      </c>
      <c r="G952" s="227">
        <v>517989.96</v>
      </c>
      <c r="H952" s="192" t="s">
        <v>1110</v>
      </c>
    </row>
    <row r="953" spans="1:8" ht="20" hidden="1" customHeight="1">
      <c r="A953" s="185">
        <v>9</v>
      </c>
      <c r="B953" s="193" t="s">
        <v>1048</v>
      </c>
      <c r="C953" s="229" t="s">
        <v>1268</v>
      </c>
      <c r="D953" s="224" t="s">
        <v>1046</v>
      </c>
      <c r="E953" s="226"/>
      <c r="F953" s="226">
        <v>29200</v>
      </c>
      <c r="G953" s="227">
        <v>488789.96</v>
      </c>
      <c r="H953" s="192" t="s">
        <v>1110</v>
      </c>
    </row>
    <row r="954" spans="1:8" ht="20" hidden="1" customHeight="1">
      <c r="A954" s="185">
        <v>9</v>
      </c>
      <c r="B954" s="193" t="s">
        <v>1048</v>
      </c>
      <c r="C954" s="229" t="s">
        <v>1269</v>
      </c>
      <c r="D954" s="224" t="s">
        <v>1046</v>
      </c>
      <c r="E954" s="226"/>
      <c r="F954" s="226">
        <v>25000</v>
      </c>
      <c r="G954" s="227">
        <v>463789.96</v>
      </c>
      <c r="H954" s="192" t="s">
        <v>1110</v>
      </c>
    </row>
    <row r="955" spans="1:8" ht="20" hidden="1" customHeight="1">
      <c r="A955" s="185">
        <v>9</v>
      </c>
      <c r="B955" s="193" t="s">
        <v>1048</v>
      </c>
      <c r="C955" s="229" t="s">
        <v>1270</v>
      </c>
      <c r="D955" s="224" t="s">
        <v>1046</v>
      </c>
      <c r="E955" s="226"/>
      <c r="F955" s="226">
        <v>531.6</v>
      </c>
      <c r="G955" s="227">
        <v>463258.36</v>
      </c>
      <c r="H955" s="192" t="s">
        <v>1053</v>
      </c>
    </row>
    <row r="956" spans="1:8" ht="20" hidden="1" customHeight="1">
      <c r="A956" s="185">
        <v>9</v>
      </c>
      <c r="B956" s="193" t="s">
        <v>1048</v>
      </c>
      <c r="C956" s="229" t="s">
        <v>1271</v>
      </c>
      <c r="D956" s="224" t="s">
        <v>1046</v>
      </c>
      <c r="E956" s="226"/>
      <c r="F956" s="226">
        <v>10000</v>
      </c>
      <c r="G956" s="227">
        <v>453258.36</v>
      </c>
      <c r="H956" s="192" t="s">
        <v>1047</v>
      </c>
    </row>
    <row r="957" spans="1:8" ht="20" hidden="1" customHeight="1">
      <c r="A957" s="185">
        <v>9</v>
      </c>
      <c r="B957" s="193" t="s">
        <v>1048</v>
      </c>
      <c r="C957" s="229" t="s">
        <v>1272</v>
      </c>
      <c r="D957" s="224" t="s">
        <v>1046</v>
      </c>
      <c r="E957" s="226"/>
      <c r="F957" s="226">
        <v>11000</v>
      </c>
      <c r="G957" s="227">
        <v>442258.36</v>
      </c>
      <c r="H957" s="192" t="s">
        <v>1110</v>
      </c>
    </row>
    <row r="958" spans="1:8" ht="20" hidden="1" customHeight="1">
      <c r="A958" s="185">
        <v>9</v>
      </c>
      <c r="B958" s="193" t="s">
        <v>1048</v>
      </c>
      <c r="C958" s="229" t="s">
        <v>1273</v>
      </c>
      <c r="D958" s="224" t="s">
        <v>1046</v>
      </c>
      <c r="E958" s="226"/>
      <c r="F958" s="226">
        <v>905</v>
      </c>
      <c r="G958" s="227">
        <v>441353.36</v>
      </c>
      <c r="H958" s="192" t="s">
        <v>1124</v>
      </c>
    </row>
    <row r="959" spans="1:8" ht="20" customHeight="1">
      <c r="A959" s="185">
        <v>9</v>
      </c>
      <c r="B959" s="193" t="s">
        <v>1048</v>
      </c>
      <c r="C959" s="229" t="s">
        <v>3881</v>
      </c>
      <c r="D959" s="224" t="s">
        <v>3804</v>
      </c>
      <c r="E959" s="226"/>
      <c r="F959" s="226">
        <v>3000</v>
      </c>
      <c r="G959" s="227">
        <v>438353.36</v>
      </c>
      <c r="H959" s="192" t="s">
        <v>1083</v>
      </c>
    </row>
    <row r="960" spans="1:8" ht="20" hidden="1" customHeight="1">
      <c r="A960" s="185">
        <v>9</v>
      </c>
      <c r="B960" s="193" t="s">
        <v>1048</v>
      </c>
      <c r="C960" s="229" t="s">
        <v>1274</v>
      </c>
      <c r="D960" s="224" t="s">
        <v>1046</v>
      </c>
      <c r="E960" s="226"/>
      <c r="F960" s="226">
        <v>10000</v>
      </c>
      <c r="G960" s="227">
        <v>428353.36</v>
      </c>
      <c r="H960" s="192" t="s">
        <v>1047</v>
      </c>
    </row>
    <row r="961" spans="1:8" ht="20" hidden="1" customHeight="1">
      <c r="A961" s="185">
        <v>9</v>
      </c>
      <c r="B961" s="193" t="s">
        <v>1048</v>
      </c>
      <c r="C961" s="229" t="s">
        <v>1275</v>
      </c>
      <c r="D961" s="224" t="s">
        <v>1046</v>
      </c>
      <c r="E961" s="226"/>
      <c r="F961" s="226">
        <v>3750</v>
      </c>
      <c r="G961" s="227">
        <v>424603.36</v>
      </c>
      <c r="H961" s="192" t="s">
        <v>1050</v>
      </c>
    </row>
    <row r="962" spans="1:8" ht="20" hidden="1" customHeight="1">
      <c r="A962" s="185">
        <v>9</v>
      </c>
      <c r="B962" s="193" t="s">
        <v>1048</v>
      </c>
      <c r="C962" s="229" t="s">
        <v>1276</v>
      </c>
      <c r="D962" s="224" t="s">
        <v>1046</v>
      </c>
      <c r="E962" s="226"/>
      <c r="F962" s="226">
        <v>81883.75</v>
      </c>
      <c r="G962" s="227">
        <v>342719.61</v>
      </c>
      <c r="H962" s="192" t="s">
        <v>1110</v>
      </c>
    </row>
    <row r="963" spans="1:8" ht="20" hidden="1" customHeight="1">
      <c r="A963" s="185">
        <v>9</v>
      </c>
      <c r="B963" s="193" t="s">
        <v>1048</v>
      </c>
      <c r="C963" s="229" t="s">
        <v>1277</v>
      </c>
      <c r="D963" s="224" t="s">
        <v>1046</v>
      </c>
      <c r="E963" s="226"/>
      <c r="F963" s="226">
        <v>8100</v>
      </c>
      <c r="G963" s="227">
        <v>334619.61</v>
      </c>
      <c r="H963" s="192" t="s">
        <v>1110</v>
      </c>
    </row>
    <row r="964" spans="1:8" ht="20" hidden="1" customHeight="1">
      <c r="A964" s="185">
        <v>9</v>
      </c>
      <c r="B964" s="193" t="s">
        <v>1048</v>
      </c>
      <c r="C964" s="229" t="s">
        <v>1278</v>
      </c>
      <c r="D964" s="224" t="s">
        <v>1046</v>
      </c>
      <c r="E964" s="226"/>
      <c r="F964" s="226">
        <v>352</v>
      </c>
      <c r="G964" s="227">
        <v>334267.61</v>
      </c>
      <c r="H964" s="192" t="s">
        <v>1047</v>
      </c>
    </row>
    <row r="965" spans="1:8" ht="20" hidden="1" customHeight="1">
      <c r="A965" s="185">
        <v>9</v>
      </c>
      <c r="B965" s="193" t="s">
        <v>1048</v>
      </c>
      <c r="C965" s="229" t="s">
        <v>1279</v>
      </c>
      <c r="D965" s="224" t="s">
        <v>1046</v>
      </c>
      <c r="E965" s="226"/>
      <c r="F965" s="226">
        <v>4480</v>
      </c>
      <c r="G965" s="227">
        <v>1741797.61</v>
      </c>
      <c r="H965" s="192" t="s">
        <v>1110</v>
      </c>
    </row>
    <row r="966" spans="1:8" ht="20" hidden="1" customHeight="1">
      <c r="A966" s="185">
        <v>9</v>
      </c>
      <c r="B966" s="193" t="s">
        <v>1048</v>
      </c>
      <c r="C966" s="229" t="s">
        <v>1280</v>
      </c>
      <c r="D966" s="224" t="s">
        <v>1046</v>
      </c>
      <c r="E966" s="226"/>
      <c r="F966" s="226">
        <v>2388</v>
      </c>
      <c r="G966" s="227">
        <v>1739409.61</v>
      </c>
      <c r="H966" s="192" t="s">
        <v>1110</v>
      </c>
    </row>
    <row r="967" spans="1:8" ht="20" hidden="1" customHeight="1">
      <c r="A967" s="185">
        <v>9</v>
      </c>
      <c r="B967" s="193" t="s">
        <v>1048</v>
      </c>
      <c r="C967" s="229" t="s">
        <v>1281</v>
      </c>
      <c r="D967" s="224" t="s">
        <v>1046</v>
      </c>
      <c r="E967" s="226"/>
      <c r="F967" s="226">
        <v>18000</v>
      </c>
      <c r="G967" s="227">
        <v>1721409.61</v>
      </c>
      <c r="H967" s="192" t="s">
        <v>1110</v>
      </c>
    </row>
    <row r="968" spans="1:8" ht="20" hidden="1" customHeight="1">
      <c r="A968" s="185">
        <v>9</v>
      </c>
      <c r="B968" s="193" t="s">
        <v>1048</v>
      </c>
      <c r="C968" s="229" t="s">
        <v>1282</v>
      </c>
      <c r="D968" s="224" t="s">
        <v>1046</v>
      </c>
      <c r="E968" s="226"/>
      <c r="F968" s="226">
        <v>9482</v>
      </c>
      <c r="G968" s="227">
        <v>1711927.61</v>
      </c>
      <c r="H968" s="192" t="s">
        <v>1110</v>
      </c>
    </row>
    <row r="969" spans="1:8" ht="20" hidden="1" customHeight="1">
      <c r="A969" s="185">
        <v>9</v>
      </c>
      <c r="B969" s="193" t="s">
        <v>1048</v>
      </c>
      <c r="C969" s="229" t="s">
        <v>1283</v>
      </c>
      <c r="D969" s="224" t="s">
        <v>1046</v>
      </c>
      <c r="E969" s="226"/>
      <c r="F969" s="226">
        <v>2400</v>
      </c>
      <c r="G969" s="227">
        <v>1709527.61</v>
      </c>
      <c r="H969" s="192" t="s">
        <v>1110</v>
      </c>
    </row>
    <row r="970" spans="1:8" ht="20" hidden="1" customHeight="1">
      <c r="A970" s="185">
        <v>9</v>
      </c>
      <c r="B970" s="193" t="s">
        <v>1048</v>
      </c>
      <c r="C970" s="229" t="s">
        <v>1284</v>
      </c>
      <c r="D970" s="224" t="s">
        <v>1046</v>
      </c>
      <c r="E970" s="226"/>
      <c r="F970" s="226">
        <v>2935.5</v>
      </c>
      <c r="G970" s="227">
        <v>1706592.11</v>
      </c>
      <c r="H970" s="192" t="s">
        <v>1110</v>
      </c>
    </row>
    <row r="971" spans="1:8" ht="20" hidden="1" customHeight="1">
      <c r="A971" s="185">
        <v>9</v>
      </c>
      <c r="B971" s="193" t="s">
        <v>1048</v>
      </c>
      <c r="C971" s="229" t="s">
        <v>1285</v>
      </c>
      <c r="D971" s="224" t="s">
        <v>1046</v>
      </c>
      <c r="E971" s="226"/>
      <c r="F971" s="226">
        <v>78853</v>
      </c>
      <c r="G971" s="227">
        <v>1627739.11</v>
      </c>
      <c r="H971" s="192" t="s">
        <v>1110</v>
      </c>
    </row>
    <row r="972" spans="1:8" ht="20" hidden="1" customHeight="1">
      <c r="A972" s="185">
        <v>9</v>
      </c>
      <c r="B972" s="193" t="s">
        <v>1048</v>
      </c>
      <c r="C972" s="229" t="s">
        <v>1286</v>
      </c>
      <c r="D972" s="224" t="s">
        <v>1046</v>
      </c>
      <c r="E972" s="226"/>
      <c r="F972" s="226">
        <v>20176</v>
      </c>
      <c r="G972" s="227">
        <v>1607563.11</v>
      </c>
      <c r="H972" s="192" t="s">
        <v>1050</v>
      </c>
    </row>
    <row r="973" spans="1:8" ht="20" hidden="1" customHeight="1">
      <c r="A973" s="185">
        <v>9</v>
      </c>
      <c r="B973" s="193" t="s">
        <v>1048</v>
      </c>
      <c r="C973" s="229" t="s">
        <v>1287</v>
      </c>
      <c r="D973" s="224" t="s">
        <v>1046</v>
      </c>
      <c r="E973" s="226"/>
      <c r="F973" s="226">
        <v>12857</v>
      </c>
      <c r="G973" s="227">
        <v>1594706.11</v>
      </c>
      <c r="H973" s="192" t="s">
        <v>1083</v>
      </c>
    </row>
    <row r="974" spans="1:8" ht="20" hidden="1" customHeight="1">
      <c r="A974" s="185">
        <v>9</v>
      </c>
      <c r="B974" s="193" t="s">
        <v>1048</v>
      </c>
      <c r="C974" s="229" t="s">
        <v>1288</v>
      </c>
      <c r="D974" s="224" t="s">
        <v>1046</v>
      </c>
      <c r="E974" s="226"/>
      <c r="F974" s="226">
        <v>25000</v>
      </c>
      <c r="G974" s="227">
        <v>1569706.11</v>
      </c>
      <c r="H974" s="192" t="s">
        <v>1110</v>
      </c>
    </row>
    <row r="975" spans="1:8" ht="20" hidden="1" customHeight="1">
      <c r="A975" s="185">
        <v>9</v>
      </c>
      <c r="B975" s="193" t="s">
        <v>1048</v>
      </c>
      <c r="C975" s="229" t="s">
        <v>1289</v>
      </c>
      <c r="D975" s="224" t="s">
        <v>1046</v>
      </c>
      <c r="E975" s="226"/>
      <c r="F975" s="226">
        <v>130660</v>
      </c>
      <c r="G975" s="227">
        <v>1439046.11</v>
      </c>
      <c r="H975" s="192" t="s">
        <v>1110</v>
      </c>
    </row>
    <row r="976" spans="1:8" ht="20" hidden="1" customHeight="1">
      <c r="A976" s="185">
        <v>9</v>
      </c>
      <c r="B976" s="193" t="s">
        <v>1048</v>
      </c>
      <c r="C976" s="229" t="s">
        <v>1290</v>
      </c>
      <c r="D976" s="224" t="s">
        <v>1046</v>
      </c>
      <c r="E976" s="226"/>
      <c r="F976" s="226">
        <v>345000</v>
      </c>
      <c r="G976" s="227">
        <v>1094046.1100000001</v>
      </c>
      <c r="H976" s="192" t="s">
        <v>1110</v>
      </c>
    </row>
    <row r="977" spans="1:8" ht="20" hidden="1" customHeight="1">
      <c r="A977" s="185">
        <v>9</v>
      </c>
      <c r="B977" s="193" t="s">
        <v>1048</v>
      </c>
      <c r="C977" s="229" t="s">
        <v>3882</v>
      </c>
      <c r="D977" s="224" t="s">
        <v>3804</v>
      </c>
      <c r="E977" s="226"/>
      <c r="F977" s="226">
        <f>259256.31-F998</f>
        <v>156494.10999999999</v>
      </c>
      <c r="G977" s="227">
        <v>834789.8</v>
      </c>
      <c r="H977" s="192" t="s">
        <v>1087</v>
      </c>
    </row>
    <row r="978" spans="1:8" ht="20" hidden="1" customHeight="1">
      <c r="A978" s="185">
        <v>9</v>
      </c>
      <c r="B978" s="193" t="s">
        <v>1048</v>
      </c>
      <c r="C978" s="229" t="s">
        <v>1165</v>
      </c>
      <c r="D978" s="224" t="s">
        <v>1046</v>
      </c>
      <c r="E978" s="226"/>
      <c r="F978" s="226">
        <v>14.25</v>
      </c>
      <c r="G978" s="227">
        <v>834775.55</v>
      </c>
      <c r="H978" s="192" t="s">
        <v>1071</v>
      </c>
    </row>
    <row r="979" spans="1:8" ht="20" hidden="1" customHeight="1">
      <c r="A979" s="185">
        <v>9</v>
      </c>
      <c r="B979" s="193" t="s">
        <v>1048</v>
      </c>
      <c r="C979" s="229" t="s">
        <v>3883</v>
      </c>
      <c r="D979" s="224" t="s">
        <v>3804</v>
      </c>
      <c r="E979" s="226"/>
      <c r="F979" s="226">
        <v>15000</v>
      </c>
      <c r="G979" s="227">
        <v>819775.55</v>
      </c>
      <c r="H979" s="192" t="s">
        <v>1124</v>
      </c>
    </row>
    <row r="980" spans="1:8" ht="20" hidden="1" customHeight="1">
      <c r="A980" s="185">
        <v>9</v>
      </c>
      <c r="B980" s="193" t="s">
        <v>1048</v>
      </c>
      <c r="C980" s="229" t="s">
        <v>1291</v>
      </c>
      <c r="D980" s="203" t="s">
        <v>1046</v>
      </c>
      <c r="E980" s="226"/>
      <c r="F980" s="226">
        <v>48</v>
      </c>
      <c r="G980" s="227">
        <v>649727.55000000005</v>
      </c>
      <c r="H980" s="192" t="s">
        <v>1053</v>
      </c>
    </row>
    <row r="981" spans="1:8" ht="20" hidden="1" customHeight="1">
      <c r="A981" s="185">
        <v>9</v>
      </c>
      <c r="B981" s="193" t="s">
        <v>1048</v>
      </c>
      <c r="C981" s="229" t="s">
        <v>3884</v>
      </c>
      <c r="D981" s="224" t="s">
        <v>3804</v>
      </c>
      <c r="E981" s="226"/>
      <c r="F981" s="226">
        <v>90</v>
      </c>
      <c r="G981" s="227">
        <v>649637.55000000005</v>
      </c>
      <c r="H981" s="192" t="s">
        <v>1053</v>
      </c>
    </row>
    <row r="982" spans="1:8" ht="20" hidden="1" customHeight="1">
      <c r="A982" s="185">
        <v>9</v>
      </c>
      <c r="B982" s="193" t="s">
        <v>1048</v>
      </c>
      <c r="C982" s="229" t="s">
        <v>3885</v>
      </c>
      <c r="D982" s="224" t="s">
        <v>3804</v>
      </c>
      <c r="E982" s="226"/>
      <c r="F982" s="226">
        <v>3500</v>
      </c>
      <c r="G982" s="227">
        <v>646137.55000000005</v>
      </c>
      <c r="H982" s="192" t="s">
        <v>1047</v>
      </c>
    </row>
    <row r="983" spans="1:8" ht="20" hidden="1" customHeight="1">
      <c r="A983" s="185">
        <v>9</v>
      </c>
      <c r="B983" s="193" t="s">
        <v>1048</v>
      </c>
      <c r="C983" s="229" t="s">
        <v>3886</v>
      </c>
      <c r="D983" s="224" t="s">
        <v>3804</v>
      </c>
      <c r="E983" s="226"/>
      <c r="F983" s="226">
        <v>1290</v>
      </c>
      <c r="G983" s="227">
        <v>644847.55000000005</v>
      </c>
      <c r="H983" s="192" t="s">
        <v>1126</v>
      </c>
    </row>
    <row r="984" spans="1:8" ht="20" hidden="1" customHeight="1">
      <c r="A984" s="185">
        <v>9</v>
      </c>
      <c r="B984" s="193" t="s">
        <v>1048</v>
      </c>
      <c r="C984" s="229" t="s">
        <v>1292</v>
      </c>
      <c r="D984" s="224" t="s">
        <v>1046</v>
      </c>
      <c r="E984" s="226"/>
      <c r="F984" s="226">
        <v>535</v>
      </c>
      <c r="G984" s="227">
        <v>644312.55000000005</v>
      </c>
      <c r="H984" s="192" t="s">
        <v>3811</v>
      </c>
    </row>
    <row r="985" spans="1:8" ht="20" hidden="1" customHeight="1">
      <c r="A985" s="185">
        <v>9</v>
      </c>
      <c r="B985" s="193" t="s">
        <v>1048</v>
      </c>
      <c r="C985" s="229" t="s">
        <v>1293</v>
      </c>
      <c r="D985" s="224" t="s">
        <v>1046</v>
      </c>
      <c r="E985" s="226"/>
      <c r="F985" s="226">
        <v>262</v>
      </c>
      <c r="G985" s="227">
        <v>644050.55000000005</v>
      </c>
      <c r="H985" s="192" t="s">
        <v>3811</v>
      </c>
    </row>
    <row r="986" spans="1:8" ht="20" hidden="1" customHeight="1">
      <c r="A986" s="185">
        <v>9</v>
      </c>
      <c r="B986" s="193" t="s">
        <v>1048</v>
      </c>
      <c r="C986" s="229" t="s">
        <v>1294</v>
      </c>
      <c r="D986" s="224" t="s">
        <v>1046</v>
      </c>
      <c r="E986" s="226"/>
      <c r="F986" s="226">
        <v>705</v>
      </c>
      <c r="G986" s="227">
        <v>643345.55000000005</v>
      </c>
      <c r="H986" s="192" t="s">
        <v>3811</v>
      </c>
    </row>
    <row r="987" spans="1:8" ht="20" hidden="1" customHeight="1">
      <c r="A987" s="185">
        <v>9</v>
      </c>
      <c r="B987" s="193" t="s">
        <v>1048</v>
      </c>
      <c r="C987" s="229" t="s">
        <v>1295</v>
      </c>
      <c r="D987" s="224" t="s">
        <v>1046</v>
      </c>
      <c r="E987" s="226"/>
      <c r="F987" s="226">
        <v>50</v>
      </c>
      <c r="G987" s="227">
        <v>643295.55000000005</v>
      </c>
      <c r="H987" s="192" t="s">
        <v>3811</v>
      </c>
    </row>
    <row r="988" spans="1:8" ht="20" hidden="1" customHeight="1">
      <c r="A988" s="185">
        <v>9</v>
      </c>
      <c r="B988" s="193" t="s">
        <v>1048</v>
      </c>
      <c r="C988" s="229" t="s">
        <v>1296</v>
      </c>
      <c r="D988" s="224" t="s">
        <v>1046</v>
      </c>
      <c r="E988" s="226"/>
      <c r="F988" s="226">
        <v>500</v>
      </c>
      <c r="G988" s="227">
        <v>642795.55000000005</v>
      </c>
      <c r="H988" s="192" t="s">
        <v>1081</v>
      </c>
    </row>
    <row r="989" spans="1:8" ht="20" hidden="1" customHeight="1">
      <c r="A989" s="185">
        <v>9</v>
      </c>
      <c r="B989" s="193" t="s">
        <v>1048</v>
      </c>
      <c r="C989" s="229" t="s">
        <v>1297</v>
      </c>
      <c r="D989" s="224" t="s">
        <v>1046</v>
      </c>
      <c r="E989" s="226"/>
      <c r="F989" s="226">
        <v>362.5</v>
      </c>
      <c r="G989" s="227">
        <v>642433.05000000005</v>
      </c>
      <c r="H989" s="192" t="s">
        <v>3811</v>
      </c>
    </row>
    <row r="990" spans="1:8" ht="20" hidden="1" customHeight="1">
      <c r="A990" s="185">
        <v>9</v>
      </c>
      <c r="B990" s="193" t="s">
        <v>1048</v>
      </c>
      <c r="C990" s="229" t="s">
        <v>1298</v>
      </c>
      <c r="D990" s="224" t="s">
        <v>1046</v>
      </c>
      <c r="E990" s="226"/>
      <c r="F990" s="226">
        <v>1239</v>
      </c>
      <c r="G990" s="227">
        <v>641194.05000000005</v>
      </c>
      <c r="H990" s="192" t="s">
        <v>3811</v>
      </c>
    </row>
    <row r="991" spans="1:8" ht="20" hidden="1" customHeight="1">
      <c r="A991" s="185">
        <v>9</v>
      </c>
      <c r="B991" s="193" t="s">
        <v>1048</v>
      </c>
      <c r="C991" s="229" t="s">
        <v>1299</v>
      </c>
      <c r="D991" s="224" t="s">
        <v>1046</v>
      </c>
      <c r="E991" s="226"/>
      <c r="F991" s="226">
        <v>600</v>
      </c>
      <c r="G991" s="227">
        <v>640594.05000000005</v>
      </c>
      <c r="H991" s="192" t="s">
        <v>1110</v>
      </c>
    </row>
    <row r="992" spans="1:8" ht="20" hidden="1" customHeight="1">
      <c r="A992" s="185">
        <v>9</v>
      </c>
      <c r="B992" s="193" t="s">
        <v>1048</v>
      </c>
      <c r="C992" s="229" t="s">
        <v>1300</v>
      </c>
      <c r="D992" s="224" t="s">
        <v>1046</v>
      </c>
      <c r="E992" s="226"/>
      <c r="F992" s="226">
        <v>170</v>
      </c>
      <c r="G992" s="227">
        <v>640424.05000000005</v>
      </c>
      <c r="H992" s="192" t="s">
        <v>1124</v>
      </c>
    </row>
    <row r="993" spans="1:8" ht="20" hidden="1" customHeight="1">
      <c r="A993" s="185">
        <v>9</v>
      </c>
      <c r="B993" s="193" t="s">
        <v>1048</v>
      </c>
      <c r="C993" s="229" t="s">
        <v>1301</v>
      </c>
      <c r="D993" s="224" t="s">
        <v>1046</v>
      </c>
      <c r="E993" s="226"/>
      <c r="F993" s="226">
        <v>110</v>
      </c>
      <c r="G993" s="227">
        <v>640314.05000000005</v>
      </c>
      <c r="H993" s="192" t="s">
        <v>1108</v>
      </c>
    </row>
    <row r="994" spans="1:8" ht="20" hidden="1" customHeight="1">
      <c r="A994" s="185">
        <v>9</v>
      </c>
      <c r="B994" s="193" t="s">
        <v>1048</v>
      </c>
      <c r="C994" s="229" t="s">
        <v>1302</v>
      </c>
      <c r="D994" s="224" t="s">
        <v>1046</v>
      </c>
      <c r="E994" s="226"/>
      <c r="F994" s="226">
        <v>2071.8000000000002</v>
      </c>
      <c r="G994" s="227">
        <v>638242.25</v>
      </c>
      <c r="H994" s="192" t="s">
        <v>1097</v>
      </c>
    </row>
    <row r="995" spans="1:8" ht="20" hidden="1" customHeight="1">
      <c r="A995" s="185">
        <v>9</v>
      </c>
      <c r="B995" s="193" t="s">
        <v>1048</v>
      </c>
      <c r="C995" s="229" t="s">
        <v>1303</v>
      </c>
      <c r="D995" s="224" t="s">
        <v>1046</v>
      </c>
      <c r="E995" s="226"/>
      <c r="F995" s="226">
        <v>519</v>
      </c>
      <c r="G995" s="227">
        <v>637723.25</v>
      </c>
      <c r="H995" s="192" t="s">
        <v>3811</v>
      </c>
    </row>
    <row r="996" spans="1:8" ht="20" hidden="1" customHeight="1">
      <c r="A996" s="185">
        <v>9</v>
      </c>
      <c r="B996" s="193" t="s">
        <v>1048</v>
      </c>
      <c r="C996" s="229" t="s">
        <v>1304</v>
      </c>
      <c r="D996" s="224" t="s">
        <v>1046</v>
      </c>
      <c r="E996" s="226"/>
      <c r="F996" s="226">
        <v>362.5</v>
      </c>
      <c r="G996" s="227">
        <v>637360.75</v>
      </c>
      <c r="H996" s="192" t="s">
        <v>1075</v>
      </c>
    </row>
    <row r="997" spans="1:8" ht="20" hidden="1" customHeight="1">
      <c r="A997" s="185">
        <v>9</v>
      </c>
      <c r="B997" s="193" t="s">
        <v>1048</v>
      </c>
      <c r="C997" s="229" t="s">
        <v>3887</v>
      </c>
      <c r="D997" s="224" t="s">
        <v>3804</v>
      </c>
      <c r="E997" s="226"/>
      <c r="F997" s="226">
        <v>23788.22</v>
      </c>
      <c r="G997" s="227">
        <v>613572.53</v>
      </c>
      <c r="H997" s="192" t="s">
        <v>1079</v>
      </c>
    </row>
    <row r="998" spans="1:8" ht="20" hidden="1" customHeight="1">
      <c r="A998" s="185">
        <v>9</v>
      </c>
      <c r="B998" s="193" t="s">
        <v>1048</v>
      </c>
      <c r="C998" s="229" t="s">
        <v>1305</v>
      </c>
      <c r="D998" s="224" t="s">
        <v>1046</v>
      </c>
      <c r="E998" s="226"/>
      <c r="F998">
        <v>102762.20000000001</v>
      </c>
      <c r="G998" s="227"/>
      <c r="H998" s="192" t="s">
        <v>1087</v>
      </c>
    </row>
    <row r="999" spans="1:8" ht="20" hidden="1" customHeight="1">
      <c r="A999" s="185">
        <v>9</v>
      </c>
      <c r="B999" s="193" t="s">
        <v>1048</v>
      </c>
      <c r="C999" s="229" t="s">
        <v>1306</v>
      </c>
      <c r="D999" s="224" t="s">
        <v>1046</v>
      </c>
      <c r="E999" s="226"/>
      <c r="F999" s="226">
        <v>20000</v>
      </c>
      <c r="G999" s="227">
        <v>593572.53</v>
      </c>
      <c r="H999" s="192" t="s">
        <v>1087</v>
      </c>
    </row>
    <row r="1000" spans="1:8" ht="20" hidden="1" customHeight="1">
      <c r="A1000" s="185">
        <v>9</v>
      </c>
      <c r="B1000" s="193" t="s">
        <v>1048</v>
      </c>
      <c r="C1000" s="229" t="s">
        <v>3888</v>
      </c>
      <c r="D1000" s="224" t="s">
        <v>3804</v>
      </c>
      <c r="E1000" s="226"/>
      <c r="F1000" s="226">
        <v>100000</v>
      </c>
      <c r="G1000" s="227">
        <v>493572.53</v>
      </c>
      <c r="H1000" s="192" t="s">
        <v>3814</v>
      </c>
    </row>
    <row r="1001" spans="1:8" ht="20" hidden="1" customHeight="1">
      <c r="A1001" s="185">
        <v>9</v>
      </c>
      <c r="B1001" s="193" t="s">
        <v>1048</v>
      </c>
      <c r="C1001" s="229" t="s">
        <v>3889</v>
      </c>
      <c r="D1001" s="224" t="s">
        <v>3804</v>
      </c>
      <c r="E1001" s="226"/>
      <c r="F1001" s="226">
        <v>200000</v>
      </c>
      <c r="G1001" s="227">
        <v>293572.53000000003</v>
      </c>
      <c r="H1001" s="192" t="s">
        <v>1087</v>
      </c>
    </row>
    <row r="1002" spans="1:8" ht="20" hidden="1" customHeight="1">
      <c r="A1002" s="185">
        <v>9</v>
      </c>
      <c r="B1002" s="193" t="s">
        <v>1048</v>
      </c>
      <c r="C1002" s="229" t="s">
        <v>1307</v>
      </c>
      <c r="D1002" s="224" t="s">
        <v>1046</v>
      </c>
      <c r="E1002" s="226"/>
      <c r="F1002" s="226">
        <v>20000</v>
      </c>
      <c r="G1002" s="227">
        <v>273572.53000000003</v>
      </c>
      <c r="H1002" s="192" t="s">
        <v>1110</v>
      </c>
    </row>
    <row r="1003" spans="1:8" ht="20" hidden="1" customHeight="1">
      <c r="A1003" s="185">
        <v>9</v>
      </c>
      <c r="B1003" s="193" t="s">
        <v>1048</v>
      </c>
      <c r="C1003" s="229" t="s">
        <v>1308</v>
      </c>
      <c r="D1003" s="203" t="s">
        <v>1046</v>
      </c>
      <c r="E1003" s="226"/>
      <c r="F1003" s="226">
        <v>13539</v>
      </c>
      <c r="G1003" s="227">
        <v>260033.53</v>
      </c>
      <c r="H1003" s="192" t="s">
        <v>1102</v>
      </c>
    </row>
    <row r="1004" spans="1:8" ht="20" hidden="1" customHeight="1">
      <c r="A1004" s="185">
        <v>9</v>
      </c>
      <c r="B1004" s="193" t="s">
        <v>1048</v>
      </c>
      <c r="C1004" s="229" t="s">
        <v>3890</v>
      </c>
      <c r="D1004" s="224" t="s">
        <v>3804</v>
      </c>
      <c r="E1004" s="226"/>
      <c r="F1004" s="226">
        <v>6000</v>
      </c>
      <c r="G1004" s="227">
        <v>254033.53</v>
      </c>
      <c r="H1004" s="192" t="s">
        <v>1079</v>
      </c>
    </row>
    <row r="1005" spans="1:8" ht="20" hidden="1" customHeight="1">
      <c r="A1005" s="185">
        <v>9</v>
      </c>
      <c r="B1005" s="193" t="s">
        <v>1048</v>
      </c>
      <c r="C1005" s="229" t="s">
        <v>1309</v>
      </c>
      <c r="D1005" s="224" t="s">
        <v>1046</v>
      </c>
      <c r="E1005" s="226"/>
      <c r="F1005" s="226">
        <v>11640</v>
      </c>
      <c r="G1005" s="227">
        <v>192393.53</v>
      </c>
      <c r="H1005" s="192" t="s">
        <v>1110</v>
      </c>
    </row>
    <row r="1006" spans="1:8" ht="20" hidden="1" customHeight="1">
      <c r="A1006" s="185">
        <v>9</v>
      </c>
      <c r="B1006" s="193" t="s">
        <v>1057</v>
      </c>
      <c r="C1006" s="229" t="s">
        <v>1165</v>
      </c>
      <c r="D1006" s="224" t="s">
        <v>1046</v>
      </c>
      <c r="E1006" s="226"/>
      <c r="F1006" s="226">
        <v>10.1</v>
      </c>
      <c r="G1006" s="227">
        <v>192383.43</v>
      </c>
      <c r="H1006" s="192" t="s">
        <v>1071</v>
      </c>
    </row>
    <row r="1007" spans="1:8" ht="20" hidden="1" customHeight="1">
      <c r="A1007" s="185">
        <v>9</v>
      </c>
      <c r="B1007" s="193" t="s">
        <v>1057</v>
      </c>
      <c r="C1007" s="229" t="s">
        <v>3891</v>
      </c>
      <c r="D1007" s="224" t="s">
        <v>3804</v>
      </c>
      <c r="E1007" s="226"/>
      <c r="F1007" s="226">
        <v>3210.23</v>
      </c>
      <c r="G1007" s="227">
        <v>189597.22</v>
      </c>
      <c r="H1007" s="192" t="s">
        <v>1079</v>
      </c>
    </row>
    <row r="1008" spans="1:8" ht="20" hidden="1" customHeight="1">
      <c r="A1008" s="185">
        <v>9</v>
      </c>
      <c r="B1008" s="193" t="s">
        <v>1057</v>
      </c>
      <c r="C1008" s="229" t="s">
        <v>2229</v>
      </c>
      <c r="D1008" s="224" t="s">
        <v>3804</v>
      </c>
      <c r="E1008" s="226"/>
      <c r="F1008" s="226">
        <v>8469.02</v>
      </c>
      <c r="G1008" s="227">
        <v>181128.2</v>
      </c>
      <c r="H1008" s="192" t="s">
        <v>1079</v>
      </c>
    </row>
    <row r="1009" spans="1:8" ht="20" hidden="1" customHeight="1">
      <c r="A1009" s="185">
        <v>9</v>
      </c>
      <c r="B1009" s="193" t="s">
        <v>1057</v>
      </c>
      <c r="C1009" s="229" t="s">
        <v>3892</v>
      </c>
      <c r="D1009" s="224" t="s">
        <v>3804</v>
      </c>
      <c r="E1009" s="226"/>
      <c r="F1009" s="226">
        <v>600</v>
      </c>
      <c r="G1009" s="227">
        <v>180528.2</v>
      </c>
      <c r="H1009" s="192" t="s">
        <v>1053</v>
      </c>
    </row>
    <row r="1010" spans="1:8" ht="20" hidden="1" customHeight="1">
      <c r="A1010" s="185">
        <v>9</v>
      </c>
      <c r="B1010" s="193" t="s">
        <v>1057</v>
      </c>
      <c r="C1010" s="229" t="s">
        <v>1165</v>
      </c>
      <c r="D1010" s="224" t="s">
        <v>1046</v>
      </c>
      <c r="E1010" s="226"/>
      <c r="F1010" s="226">
        <v>10.1</v>
      </c>
      <c r="G1010" s="227">
        <v>180518.1</v>
      </c>
      <c r="H1010" s="192" t="s">
        <v>1071</v>
      </c>
    </row>
    <row r="1011" spans="1:8" ht="20" hidden="1" customHeight="1">
      <c r="A1011" s="185">
        <v>9</v>
      </c>
      <c r="B1011" s="193" t="s">
        <v>1057</v>
      </c>
      <c r="C1011" s="229" t="s">
        <v>1165</v>
      </c>
      <c r="D1011" s="224" t="s">
        <v>1046</v>
      </c>
      <c r="E1011" s="226"/>
      <c r="F1011" s="226">
        <v>10.1</v>
      </c>
      <c r="G1011" s="227">
        <v>180508</v>
      </c>
      <c r="H1011" s="192" t="s">
        <v>1071</v>
      </c>
    </row>
    <row r="1012" spans="1:8" ht="20" hidden="1" customHeight="1">
      <c r="A1012" s="185">
        <v>9</v>
      </c>
      <c r="B1012" s="193" t="s">
        <v>1057</v>
      </c>
      <c r="C1012" s="229" t="s">
        <v>1165</v>
      </c>
      <c r="D1012" s="224" t="s">
        <v>1046</v>
      </c>
      <c r="E1012" s="226"/>
      <c r="F1012" s="226">
        <v>21.7</v>
      </c>
      <c r="G1012" s="227">
        <v>180486.3</v>
      </c>
      <c r="H1012" s="192" t="s">
        <v>1071</v>
      </c>
    </row>
    <row r="1013" spans="1:8" ht="20" hidden="1" customHeight="1">
      <c r="A1013" s="185">
        <v>9</v>
      </c>
      <c r="B1013" s="193" t="s">
        <v>1057</v>
      </c>
      <c r="C1013" s="229" t="s">
        <v>1165</v>
      </c>
      <c r="D1013" s="224" t="s">
        <v>1046</v>
      </c>
      <c r="E1013" s="226"/>
      <c r="F1013" s="226">
        <v>14.25</v>
      </c>
      <c r="G1013" s="227">
        <v>180472.05</v>
      </c>
      <c r="H1013" s="192" t="s">
        <v>1071</v>
      </c>
    </row>
    <row r="1014" spans="1:8" ht="20" hidden="1" customHeight="1">
      <c r="A1014" s="185">
        <v>9</v>
      </c>
      <c r="B1014" s="193" t="s">
        <v>1057</v>
      </c>
      <c r="C1014" s="229" t="s">
        <v>1165</v>
      </c>
      <c r="D1014" s="224" t="s">
        <v>1046</v>
      </c>
      <c r="E1014" s="226"/>
      <c r="F1014" s="226">
        <v>8.5500000000000007</v>
      </c>
      <c r="G1014" s="227">
        <v>180463.5</v>
      </c>
      <c r="H1014" s="192" t="s">
        <v>1071</v>
      </c>
    </row>
    <row r="1015" spans="1:8" ht="20" hidden="1" customHeight="1">
      <c r="A1015" s="185">
        <v>9</v>
      </c>
      <c r="B1015" s="193" t="s">
        <v>1057</v>
      </c>
      <c r="C1015" s="229" t="s">
        <v>2229</v>
      </c>
      <c r="D1015" s="224" t="s">
        <v>3804</v>
      </c>
      <c r="E1015" s="226"/>
      <c r="F1015" s="226">
        <v>3189.99</v>
      </c>
      <c r="G1015" s="227">
        <v>177273.51</v>
      </c>
      <c r="H1015" s="192" t="s">
        <v>1079</v>
      </c>
    </row>
    <row r="1016" spans="1:8" ht="20" hidden="1" customHeight="1">
      <c r="A1016" s="185">
        <v>9</v>
      </c>
      <c r="B1016" s="193" t="s">
        <v>1057</v>
      </c>
      <c r="C1016" s="229" t="s">
        <v>1165</v>
      </c>
      <c r="D1016" s="224" t="s">
        <v>1046</v>
      </c>
      <c r="E1016" s="226"/>
      <c r="F1016" s="226">
        <v>21.7</v>
      </c>
      <c r="G1016" s="227">
        <v>177251.81</v>
      </c>
      <c r="H1016" s="192" t="s">
        <v>1071</v>
      </c>
    </row>
    <row r="1017" spans="1:8" ht="20" hidden="1" customHeight="1">
      <c r="A1017" s="185">
        <v>9</v>
      </c>
      <c r="B1017" s="193" t="s">
        <v>1057</v>
      </c>
      <c r="C1017" s="229" t="s">
        <v>1165</v>
      </c>
      <c r="D1017" s="224" t="s">
        <v>1046</v>
      </c>
      <c r="E1017" s="226"/>
      <c r="F1017" s="226">
        <v>121.17</v>
      </c>
      <c r="G1017" s="227">
        <v>177130.64</v>
      </c>
      <c r="H1017" s="192" t="s">
        <v>1071</v>
      </c>
    </row>
    <row r="1018" spans="1:8" ht="20" hidden="1" customHeight="1">
      <c r="A1018" s="185">
        <v>9</v>
      </c>
      <c r="B1018" s="193" t="s">
        <v>1057</v>
      </c>
      <c r="C1018" s="229" t="s">
        <v>1310</v>
      </c>
      <c r="D1018" s="224" t="s">
        <v>1046</v>
      </c>
      <c r="E1018" s="226"/>
      <c r="F1018" s="226">
        <v>1360</v>
      </c>
      <c r="G1018" s="227">
        <v>175770.64</v>
      </c>
      <c r="H1018" s="192" t="s">
        <v>1077</v>
      </c>
    </row>
    <row r="1019" spans="1:8" ht="20" hidden="1" customHeight="1">
      <c r="A1019" s="185">
        <v>9</v>
      </c>
      <c r="B1019" s="193" t="s">
        <v>1057</v>
      </c>
      <c r="C1019" s="229" t="s">
        <v>1311</v>
      </c>
      <c r="D1019" s="224" t="s">
        <v>1046</v>
      </c>
      <c r="E1019" s="226"/>
      <c r="F1019" s="226">
        <v>1509</v>
      </c>
      <c r="G1019" s="227">
        <v>174261.64</v>
      </c>
      <c r="H1019" s="192" t="s">
        <v>1124</v>
      </c>
    </row>
    <row r="1020" spans="1:8" ht="20" hidden="1" customHeight="1">
      <c r="A1020" s="185">
        <v>9</v>
      </c>
      <c r="B1020" s="193" t="s">
        <v>1057</v>
      </c>
      <c r="C1020" s="229" t="s">
        <v>1312</v>
      </c>
      <c r="D1020" s="224" t="s">
        <v>1046</v>
      </c>
      <c r="E1020" s="226"/>
      <c r="F1020" s="226">
        <v>220</v>
      </c>
      <c r="G1020" s="227">
        <v>174041.64</v>
      </c>
      <c r="H1020" s="192" t="s">
        <v>1108</v>
      </c>
    </row>
    <row r="1021" spans="1:8" ht="20" hidden="1" customHeight="1">
      <c r="A1021" s="185">
        <v>9</v>
      </c>
      <c r="B1021" s="193" t="s">
        <v>1057</v>
      </c>
      <c r="C1021" s="229" t="s">
        <v>1313</v>
      </c>
      <c r="D1021" s="224" t="s">
        <v>1046</v>
      </c>
      <c r="E1021" s="226"/>
      <c r="F1021" s="226">
        <v>220</v>
      </c>
      <c r="G1021" s="227">
        <v>173821.64</v>
      </c>
      <c r="H1021" s="192" t="s">
        <v>1108</v>
      </c>
    </row>
    <row r="1022" spans="1:8" ht="20" hidden="1" customHeight="1">
      <c r="A1022" s="185">
        <v>9</v>
      </c>
      <c r="B1022" s="193" t="s">
        <v>1057</v>
      </c>
      <c r="C1022" s="229" t="s">
        <v>1314</v>
      </c>
      <c r="D1022" s="224" t="s">
        <v>1046</v>
      </c>
      <c r="E1022" s="226"/>
      <c r="F1022" s="226">
        <v>903.75</v>
      </c>
      <c r="G1022" s="227">
        <v>172917.89</v>
      </c>
      <c r="H1022" s="192" t="s">
        <v>3811</v>
      </c>
    </row>
    <row r="1023" spans="1:8" ht="20" hidden="1" customHeight="1">
      <c r="A1023" s="185">
        <v>9</v>
      </c>
      <c r="B1023" s="193" t="s">
        <v>1057</v>
      </c>
      <c r="C1023" s="229" t="s">
        <v>1315</v>
      </c>
      <c r="D1023" s="224" t="s">
        <v>1046</v>
      </c>
      <c r="E1023" s="226"/>
      <c r="F1023" s="226">
        <v>220</v>
      </c>
      <c r="G1023" s="227">
        <v>172697.89</v>
      </c>
      <c r="H1023" s="192" t="s">
        <v>1108</v>
      </c>
    </row>
    <row r="1024" spans="1:8" ht="20" hidden="1" customHeight="1">
      <c r="A1024" s="185">
        <v>9</v>
      </c>
      <c r="B1024" s="193" t="s">
        <v>1057</v>
      </c>
      <c r="C1024" s="229" t="s">
        <v>1316</v>
      </c>
      <c r="D1024" s="224" t="s">
        <v>1046</v>
      </c>
      <c r="E1024" s="226"/>
      <c r="F1024" s="226">
        <v>110</v>
      </c>
      <c r="G1024" s="227">
        <v>172587.89</v>
      </c>
      <c r="H1024" s="192" t="s">
        <v>1108</v>
      </c>
    </row>
    <row r="1025" spans="1:8" ht="20" hidden="1" customHeight="1">
      <c r="A1025" s="185">
        <v>9</v>
      </c>
      <c r="B1025" s="193" t="s">
        <v>1057</v>
      </c>
      <c r="C1025" s="229" t="s">
        <v>1317</v>
      </c>
      <c r="D1025" s="224" t="s">
        <v>1046</v>
      </c>
      <c r="E1025" s="226"/>
      <c r="F1025" s="226">
        <v>2648.61</v>
      </c>
      <c r="G1025" s="227">
        <v>169939.28</v>
      </c>
      <c r="H1025" s="192" t="s">
        <v>3811</v>
      </c>
    </row>
    <row r="1026" spans="1:8" ht="20" hidden="1" customHeight="1">
      <c r="A1026" s="185">
        <v>9</v>
      </c>
      <c r="B1026" s="193" t="s">
        <v>1057</v>
      </c>
      <c r="C1026" s="229" t="s">
        <v>1318</v>
      </c>
      <c r="D1026" s="224" t="s">
        <v>1046</v>
      </c>
      <c r="E1026" s="226"/>
      <c r="F1026" s="226">
        <v>630</v>
      </c>
      <c r="G1026" s="227">
        <v>169309.28</v>
      </c>
      <c r="H1026" s="192" t="s">
        <v>1077</v>
      </c>
    </row>
    <row r="1027" spans="1:8" ht="20" hidden="1" customHeight="1">
      <c r="A1027" s="185">
        <v>9</v>
      </c>
      <c r="B1027" s="193" t="s">
        <v>1057</v>
      </c>
      <c r="C1027" s="229" t="s">
        <v>1319</v>
      </c>
      <c r="D1027" s="224" t="s">
        <v>1046</v>
      </c>
      <c r="E1027" s="226"/>
      <c r="F1027" s="226">
        <v>2293</v>
      </c>
      <c r="G1027" s="227">
        <v>167016.28</v>
      </c>
      <c r="H1027" s="192" t="s">
        <v>3811</v>
      </c>
    </row>
    <row r="1028" spans="1:8" ht="20" hidden="1" customHeight="1">
      <c r="A1028" s="185">
        <v>9</v>
      </c>
      <c r="B1028" s="193" t="s">
        <v>1057</v>
      </c>
      <c r="C1028" s="229" t="s">
        <v>1320</v>
      </c>
      <c r="D1028" s="224" t="s">
        <v>1046</v>
      </c>
      <c r="E1028" s="226"/>
      <c r="F1028" s="226">
        <v>700</v>
      </c>
      <c r="G1028" s="227">
        <v>166316.28</v>
      </c>
      <c r="H1028" s="192" t="s">
        <v>1077</v>
      </c>
    </row>
    <row r="1029" spans="1:8" ht="20" hidden="1" customHeight="1">
      <c r="A1029" s="185">
        <v>9</v>
      </c>
      <c r="B1029" s="193" t="s">
        <v>1057</v>
      </c>
      <c r="C1029" s="229" t="s">
        <v>1321</v>
      </c>
      <c r="D1029" s="224" t="s">
        <v>1046</v>
      </c>
      <c r="E1029" s="226"/>
      <c r="F1029" s="226">
        <v>306</v>
      </c>
      <c r="G1029" s="227">
        <v>166010.28</v>
      </c>
      <c r="H1029" s="192" t="s">
        <v>1104</v>
      </c>
    </row>
    <row r="1030" spans="1:8" ht="20" hidden="1" customHeight="1">
      <c r="A1030" s="185">
        <v>9</v>
      </c>
      <c r="B1030" s="193" t="s">
        <v>1057</v>
      </c>
      <c r="C1030" s="229" t="s">
        <v>1322</v>
      </c>
      <c r="D1030" s="224" t="s">
        <v>1046</v>
      </c>
      <c r="E1030" s="226"/>
      <c r="F1030" s="226">
        <v>300</v>
      </c>
      <c r="G1030" s="227">
        <v>165710.28</v>
      </c>
      <c r="H1030" s="192" t="s">
        <v>5062</v>
      </c>
    </row>
    <row r="1031" spans="1:8" ht="20" hidden="1" customHeight="1">
      <c r="A1031" s="185">
        <v>9</v>
      </c>
      <c r="B1031" s="193" t="s">
        <v>1057</v>
      </c>
      <c r="C1031" s="229" t="s">
        <v>1323</v>
      </c>
      <c r="D1031" s="224" t="s">
        <v>1046</v>
      </c>
      <c r="E1031" s="226"/>
      <c r="F1031" s="226">
        <v>600</v>
      </c>
      <c r="G1031" s="227">
        <v>165110.28</v>
      </c>
      <c r="H1031" s="192" t="s">
        <v>1110</v>
      </c>
    </row>
    <row r="1032" spans="1:8" ht="20" hidden="1" customHeight="1">
      <c r="A1032" s="185">
        <v>9</v>
      </c>
      <c r="B1032" s="193" t="s">
        <v>1057</v>
      </c>
      <c r="C1032" s="229" t="s">
        <v>1324</v>
      </c>
      <c r="D1032" s="224" t="s">
        <v>1046</v>
      </c>
      <c r="E1032" s="226"/>
      <c r="F1032" s="226">
        <v>1052.28</v>
      </c>
      <c r="G1032" s="227">
        <v>164058</v>
      </c>
      <c r="H1032" s="192" t="s">
        <v>1075</v>
      </c>
    </row>
    <row r="1033" spans="1:8" ht="20" hidden="1" customHeight="1">
      <c r="A1033" s="185">
        <v>9</v>
      </c>
      <c r="B1033" s="193" t="s">
        <v>1057</v>
      </c>
      <c r="C1033" s="229" t="s">
        <v>3893</v>
      </c>
      <c r="D1033" s="224" t="s">
        <v>3804</v>
      </c>
      <c r="E1033" s="226"/>
      <c r="F1033" s="226">
        <v>33</v>
      </c>
      <c r="G1033" s="227">
        <v>164025</v>
      </c>
      <c r="H1033" s="192" t="s">
        <v>1083</v>
      </c>
    </row>
    <row r="1034" spans="1:8" ht="20" hidden="1" customHeight="1">
      <c r="A1034" s="185">
        <v>9</v>
      </c>
      <c r="B1034" s="193" t="s">
        <v>1057</v>
      </c>
      <c r="C1034" s="229" t="s">
        <v>3894</v>
      </c>
      <c r="D1034" s="224" t="s">
        <v>3804</v>
      </c>
      <c r="E1034" s="226"/>
      <c r="F1034" s="226">
        <v>248.32</v>
      </c>
      <c r="G1034" s="227">
        <v>163776.68</v>
      </c>
      <c r="H1034" s="192" t="s">
        <v>3805</v>
      </c>
    </row>
    <row r="1035" spans="1:8" ht="20" hidden="1" customHeight="1">
      <c r="A1035" s="185">
        <v>9</v>
      </c>
      <c r="B1035" s="193" t="s">
        <v>1057</v>
      </c>
      <c r="C1035" s="229" t="s">
        <v>1165</v>
      </c>
      <c r="D1035" s="224" t="s">
        <v>1046</v>
      </c>
      <c r="E1035" s="226"/>
      <c r="F1035" s="226">
        <v>17.100000000000001</v>
      </c>
      <c r="G1035" s="227">
        <v>1346264.63</v>
      </c>
      <c r="H1035" s="192" t="s">
        <v>1071</v>
      </c>
    </row>
    <row r="1036" spans="1:8" ht="20" hidden="1" customHeight="1">
      <c r="A1036" s="185">
        <v>9</v>
      </c>
      <c r="B1036" s="193" t="s">
        <v>1057</v>
      </c>
      <c r="C1036" s="229" t="s">
        <v>1165</v>
      </c>
      <c r="D1036" s="224" t="s">
        <v>1046</v>
      </c>
      <c r="E1036" s="226"/>
      <c r="F1036" s="226">
        <v>88.99</v>
      </c>
      <c r="G1036" s="227">
        <v>1346175.64</v>
      </c>
      <c r="H1036" s="192" t="s">
        <v>1071</v>
      </c>
    </row>
    <row r="1037" spans="1:8" ht="20" hidden="1" customHeight="1">
      <c r="A1037" s="185">
        <v>9</v>
      </c>
      <c r="B1037" s="193" t="s">
        <v>1057</v>
      </c>
      <c r="C1037" s="229" t="s">
        <v>1165</v>
      </c>
      <c r="D1037" s="224" t="s">
        <v>1046</v>
      </c>
      <c r="E1037" s="226"/>
      <c r="F1037" s="226">
        <v>116.85</v>
      </c>
      <c r="G1037" s="227">
        <v>1346058.79</v>
      </c>
      <c r="H1037" s="192" t="s">
        <v>1071</v>
      </c>
    </row>
    <row r="1038" spans="1:8" ht="20" hidden="1" customHeight="1">
      <c r="A1038" s="185">
        <v>9</v>
      </c>
      <c r="B1038" s="193" t="s">
        <v>1057</v>
      </c>
      <c r="C1038" s="229" t="s">
        <v>1165</v>
      </c>
      <c r="D1038" s="224" t="s">
        <v>1046</v>
      </c>
      <c r="E1038" s="226"/>
      <c r="F1038" s="226">
        <v>241.02</v>
      </c>
      <c r="G1038" s="227">
        <v>45817.77</v>
      </c>
      <c r="H1038" s="192" t="s">
        <v>1071</v>
      </c>
    </row>
    <row r="1039" spans="1:8" ht="20" hidden="1" customHeight="1">
      <c r="A1039" s="185">
        <v>9</v>
      </c>
      <c r="B1039" s="193" t="s">
        <v>1057</v>
      </c>
      <c r="C1039" s="229" t="s">
        <v>1165</v>
      </c>
      <c r="D1039" s="224" t="s">
        <v>1046</v>
      </c>
      <c r="E1039" s="226"/>
      <c r="F1039" s="226">
        <v>14.25</v>
      </c>
      <c r="G1039" s="227">
        <v>45803.519999999997</v>
      </c>
      <c r="H1039" s="192" t="s">
        <v>1071</v>
      </c>
    </row>
    <row r="1040" spans="1:8" ht="20" hidden="1" customHeight="1">
      <c r="A1040" s="185">
        <v>9</v>
      </c>
      <c r="B1040" s="193" t="s">
        <v>1057</v>
      </c>
      <c r="C1040" s="229" t="s">
        <v>1165</v>
      </c>
      <c r="D1040" s="224" t="s">
        <v>1046</v>
      </c>
      <c r="E1040" s="226"/>
      <c r="F1040" s="226">
        <v>25.65</v>
      </c>
      <c r="G1040" s="227">
        <v>45777.87</v>
      </c>
      <c r="H1040" s="192" t="s">
        <v>1071</v>
      </c>
    </row>
    <row r="1041" spans="1:8" ht="20" hidden="1" customHeight="1">
      <c r="A1041" s="185">
        <v>9</v>
      </c>
      <c r="B1041" s="193" t="s">
        <v>1057</v>
      </c>
      <c r="C1041" s="229" t="s">
        <v>1165</v>
      </c>
      <c r="D1041" s="224" t="s">
        <v>1046</v>
      </c>
      <c r="E1041" s="226"/>
      <c r="F1041" s="226">
        <v>12.35</v>
      </c>
      <c r="G1041" s="227">
        <v>45765.52</v>
      </c>
      <c r="H1041" s="192" t="s">
        <v>1071</v>
      </c>
    </row>
    <row r="1042" spans="1:8" ht="20" hidden="1" customHeight="1">
      <c r="A1042" s="185">
        <v>9</v>
      </c>
      <c r="B1042" s="193" t="s">
        <v>1057</v>
      </c>
      <c r="C1042" s="229" t="s">
        <v>1165</v>
      </c>
      <c r="D1042" s="224" t="s">
        <v>1046</v>
      </c>
      <c r="E1042" s="226"/>
      <c r="F1042" s="226">
        <v>60.42</v>
      </c>
      <c r="G1042" s="227">
        <v>45705.1</v>
      </c>
      <c r="H1042" s="192" t="s">
        <v>1071</v>
      </c>
    </row>
    <row r="1043" spans="1:8" ht="20" hidden="1" customHeight="1">
      <c r="A1043" s="185">
        <v>9</v>
      </c>
      <c r="B1043" s="193" t="s">
        <v>1057</v>
      </c>
      <c r="C1043" s="229" t="s">
        <v>1165</v>
      </c>
      <c r="D1043" s="224" t="s">
        <v>1046</v>
      </c>
      <c r="E1043" s="226"/>
      <c r="F1043" s="226">
        <v>39.83</v>
      </c>
      <c r="G1043" s="227">
        <v>45665.27</v>
      </c>
      <c r="H1043" s="192" t="s">
        <v>1071</v>
      </c>
    </row>
    <row r="1044" spans="1:8" ht="20" hidden="1" customHeight="1">
      <c r="A1044" s="185">
        <v>9</v>
      </c>
      <c r="B1044" s="193" t="s">
        <v>1057</v>
      </c>
      <c r="C1044" s="229" t="s">
        <v>1165</v>
      </c>
      <c r="D1044" s="224" t="s">
        <v>1046</v>
      </c>
      <c r="E1044" s="226"/>
      <c r="F1044" s="226">
        <v>10.45</v>
      </c>
      <c r="G1044" s="227">
        <v>45654.82</v>
      </c>
      <c r="H1044" s="192" t="s">
        <v>1071</v>
      </c>
    </row>
    <row r="1045" spans="1:8" ht="20" hidden="1" customHeight="1">
      <c r="A1045" s="185">
        <v>9</v>
      </c>
      <c r="B1045" s="193" t="s">
        <v>1057</v>
      </c>
      <c r="C1045" s="229" t="s">
        <v>1165</v>
      </c>
      <c r="D1045" s="224" t="s">
        <v>1046</v>
      </c>
      <c r="E1045" s="226"/>
      <c r="F1045" s="226">
        <v>220.4</v>
      </c>
      <c r="G1045" s="227">
        <v>45434.42</v>
      </c>
      <c r="H1045" s="192" t="s">
        <v>1071</v>
      </c>
    </row>
    <row r="1046" spans="1:8" ht="20" hidden="1" customHeight="1">
      <c r="A1046" s="185">
        <v>9</v>
      </c>
      <c r="B1046" s="193" t="s">
        <v>1057</v>
      </c>
      <c r="C1046" s="229" t="s">
        <v>1165</v>
      </c>
      <c r="D1046" s="224" t="s">
        <v>1046</v>
      </c>
      <c r="E1046" s="226"/>
      <c r="F1046" s="226">
        <v>18.86</v>
      </c>
      <c r="G1046" s="227">
        <v>45415.56</v>
      </c>
      <c r="H1046" s="192" t="s">
        <v>1071</v>
      </c>
    </row>
    <row r="1047" spans="1:8" ht="20" hidden="1" customHeight="1">
      <c r="A1047" s="185">
        <v>9</v>
      </c>
      <c r="B1047" s="193" t="s">
        <v>1057</v>
      </c>
      <c r="C1047" s="229" t="s">
        <v>1165</v>
      </c>
      <c r="D1047" s="224" t="s">
        <v>1046</v>
      </c>
      <c r="E1047" s="226"/>
      <c r="F1047" s="226">
        <v>98.8</v>
      </c>
      <c r="G1047" s="227">
        <v>45316.76</v>
      </c>
      <c r="H1047" s="192" t="s">
        <v>1071</v>
      </c>
    </row>
    <row r="1048" spans="1:8" ht="20" hidden="1" customHeight="1">
      <c r="A1048" s="185">
        <v>9</v>
      </c>
      <c r="B1048" s="193" t="s">
        <v>1057</v>
      </c>
      <c r="C1048" s="229" t="s">
        <v>1165</v>
      </c>
      <c r="D1048" s="224" t="s">
        <v>1046</v>
      </c>
      <c r="E1048" s="226"/>
      <c r="F1048" s="226">
        <v>10.1</v>
      </c>
      <c r="G1048" s="227">
        <v>45306.66</v>
      </c>
      <c r="H1048" s="192" t="s">
        <v>1071</v>
      </c>
    </row>
    <row r="1049" spans="1:8" ht="20" hidden="1" customHeight="1">
      <c r="A1049" s="185">
        <v>9</v>
      </c>
      <c r="B1049" s="193" t="s">
        <v>1057</v>
      </c>
      <c r="C1049" s="229" t="s">
        <v>1165</v>
      </c>
      <c r="D1049" s="224" t="s">
        <v>1046</v>
      </c>
      <c r="E1049" s="226"/>
      <c r="F1049" s="226">
        <v>12.1</v>
      </c>
      <c r="G1049" s="227">
        <v>45294.559999999998</v>
      </c>
      <c r="H1049" s="192" t="s">
        <v>1071</v>
      </c>
    </row>
    <row r="1050" spans="1:8" ht="20" hidden="1" customHeight="1">
      <c r="A1050" s="185">
        <v>9</v>
      </c>
      <c r="B1050" s="193" t="s">
        <v>1057</v>
      </c>
      <c r="C1050" s="229" t="s">
        <v>1165</v>
      </c>
      <c r="D1050" s="224" t="s">
        <v>1046</v>
      </c>
      <c r="E1050" s="226"/>
      <c r="F1050" s="226">
        <v>18.86</v>
      </c>
      <c r="G1050" s="227">
        <v>45275.7</v>
      </c>
      <c r="H1050" s="192" t="s">
        <v>1071</v>
      </c>
    </row>
    <row r="1051" spans="1:8" ht="20" hidden="1" customHeight="1">
      <c r="A1051" s="185">
        <v>9</v>
      </c>
      <c r="B1051" s="193" t="s">
        <v>1057</v>
      </c>
      <c r="C1051" s="229" t="s">
        <v>1165</v>
      </c>
      <c r="D1051" s="224" t="s">
        <v>1046</v>
      </c>
      <c r="E1051" s="226"/>
      <c r="F1051" s="226">
        <v>157.69999999999999</v>
      </c>
      <c r="G1051" s="227">
        <v>45118</v>
      </c>
      <c r="H1051" s="192" t="s">
        <v>1071</v>
      </c>
    </row>
    <row r="1052" spans="1:8" ht="20" customHeight="1">
      <c r="A1052" s="185">
        <v>9</v>
      </c>
      <c r="B1052" s="193" t="s">
        <v>1057</v>
      </c>
      <c r="C1052" s="229" t="s">
        <v>1325</v>
      </c>
      <c r="D1052" s="224" t="s">
        <v>1046</v>
      </c>
      <c r="E1052" s="226"/>
      <c r="F1052" s="231">
        <v>1000</v>
      </c>
      <c r="G1052" s="227">
        <v>44118</v>
      </c>
      <c r="H1052" s="192" t="s">
        <v>1091</v>
      </c>
    </row>
    <row r="1053" spans="1:8" ht="20" hidden="1" customHeight="1">
      <c r="A1053" s="185">
        <v>9</v>
      </c>
      <c r="B1053" s="193" t="s">
        <v>1057</v>
      </c>
      <c r="C1053" s="229" t="s">
        <v>1326</v>
      </c>
      <c r="D1053" s="224" t="s">
        <v>1046</v>
      </c>
      <c r="E1053" s="226"/>
      <c r="F1053" s="231">
        <v>322.72000000000003</v>
      </c>
      <c r="G1053" s="227">
        <v>43795.28</v>
      </c>
      <c r="H1053" s="192" t="s">
        <v>1075</v>
      </c>
    </row>
    <row r="1054" spans="1:8" ht="20" hidden="1" customHeight="1">
      <c r="A1054" s="185">
        <v>9</v>
      </c>
      <c r="B1054" s="193" t="s">
        <v>1057</v>
      </c>
      <c r="C1054" s="229" t="s">
        <v>1327</v>
      </c>
      <c r="D1054" s="224" t="s">
        <v>1046</v>
      </c>
      <c r="E1054" s="226"/>
      <c r="F1054" s="231">
        <v>4577.5</v>
      </c>
      <c r="G1054" s="227">
        <v>39217.78</v>
      </c>
      <c r="H1054" s="192" t="s">
        <v>1075</v>
      </c>
    </row>
    <row r="1055" spans="1:8" ht="20" hidden="1" customHeight="1">
      <c r="A1055" s="185">
        <v>9</v>
      </c>
      <c r="B1055" s="193" t="s">
        <v>1057</v>
      </c>
      <c r="C1055" s="229" t="s">
        <v>1328</v>
      </c>
      <c r="D1055" s="224" t="s">
        <v>1046</v>
      </c>
      <c r="E1055" s="226"/>
      <c r="F1055" s="231">
        <v>110</v>
      </c>
      <c r="G1055" s="227">
        <v>39107.78</v>
      </c>
      <c r="H1055" s="192" t="s">
        <v>1108</v>
      </c>
    </row>
    <row r="1056" spans="1:8" ht="20" hidden="1" customHeight="1">
      <c r="A1056" s="185">
        <v>9</v>
      </c>
      <c r="B1056" s="193" t="s">
        <v>1057</v>
      </c>
      <c r="C1056" s="229" t="s">
        <v>1329</v>
      </c>
      <c r="D1056" s="224" t="s">
        <v>1046</v>
      </c>
      <c r="E1056" s="226"/>
      <c r="F1056" s="231">
        <v>110</v>
      </c>
      <c r="G1056" s="227">
        <v>38997.78</v>
      </c>
      <c r="H1056" s="192" t="s">
        <v>1108</v>
      </c>
    </row>
    <row r="1057" spans="1:8" ht="20" hidden="1" customHeight="1">
      <c r="A1057" s="185">
        <v>9</v>
      </c>
      <c r="B1057" s="193" t="s">
        <v>1057</v>
      </c>
      <c r="C1057" s="229" t="s">
        <v>1330</v>
      </c>
      <c r="D1057" s="224" t="s">
        <v>1046</v>
      </c>
      <c r="E1057" s="226"/>
      <c r="F1057" s="231">
        <v>1958.24</v>
      </c>
      <c r="G1057" s="227">
        <v>37039.54</v>
      </c>
      <c r="H1057" s="192" t="s">
        <v>3811</v>
      </c>
    </row>
    <row r="1058" spans="1:8" ht="20" hidden="1" customHeight="1">
      <c r="A1058" s="185">
        <v>9</v>
      </c>
      <c r="B1058" s="193" t="s">
        <v>1057</v>
      </c>
      <c r="C1058" s="229" t="s">
        <v>1331</v>
      </c>
      <c r="D1058" s="224" t="s">
        <v>1046</v>
      </c>
      <c r="E1058" s="226"/>
      <c r="F1058" s="231">
        <v>422.02</v>
      </c>
      <c r="G1058" s="227">
        <v>36617.519999999997</v>
      </c>
      <c r="H1058" s="192" t="s">
        <v>1106</v>
      </c>
    </row>
    <row r="1059" spans="1:8" ht="20" hidden="1" customHeight="1">
      <c r="A1059" s="185">
        <v>9</v>
      </c>
      <c r="B1059" s="193" t="s">
        <v>1057</v>
      </c>
      <c r="C1059" s="229" t="s">
        <v>1165</v>
      </c>
      <c r="D1059" s="224" t="s">
        <v>1046</v>
      </c>
      <c r="E1059" s="226"/>
      <c r="F1059" s="226">
        <v>10.1</v>
      </c>
      <c r="G1059" s="227">
        <v>36607.42</v>
      </c>
      <c r="H1059" s="192" t="s">
        <v>1071</v>
      </c>
    </row>
    <row r="1060" spans="1:8" ht="20" hidden="1" customHeight="1">
      <c r="A1060" s="185">
        <v>9</v>
      </c>
      <c r="B1060" s="193" t="s">
        <v>1057</v>
      </c>
      <c r="C1060" s="229" t="s">
        <v>1165</v>
      </c>
      <c r="D1060" s="224" t="s">
        <v>1046</v>
      </c>
      <c r="E1060" s="226"/>
      <c r="F1060" s="226">
        <v>118.47</v>
      </c>
      <c r="G1060" s="227">
        <v>36488.949999999997</v>
      </c>
      <c r="H1060" s="192" t="s">
        <v>1071</v>
      </c>
    </row>
    <row r="1061" spans="1:8" ht="20" hidden="1" customHeight="1">
      <c r="A1061" s="185">
        <v>9</v>
      </c>
      <c r="B1061" s="193" t="s">
        <v>1057</v>
      </c>
      <c r="C1061" s="229" t="s">
        <v>1165</v>
      </c>
      <c r="D1061" s="224" t="s">
        <v>1046</v>
      </c>
      <c r="E1061" s="226"/>
      <c r="F1061" s="226">
        <v>10.1</v>
      </c>
      <c r="G1061" s="227">
        <v>36478.85</v>
      </c>
      <c r="H1061" s="192" t="s">
        <v>1071</v>
      </c>
    </row>
    <row r="1062" spans="1:8" ht="20" hidden="1" customHeight="1">
      <c r="A1062" s="185">
        <v>9</v>
      </c>
      <c r="B1062" s="193" t="s">
        <v>1057</v>
      </c>
      <c r="C1062" s="229" t="s">
        <v>1165</v>
      </c>
      <c r="D1062" s="224" t="s">
        <v>1046</v>
      </c>
      <c r="E1062" s="226"/>
      <c r="F1062" s="226">
        <v>168.79</v>
      </c>
      <c r="G1062" s="227">
        <v>36310.06</v>
      </c>
      <c r="H1062" s="192" t="s">
        <v>1071</v>
      </c>
    </row>
    <row r="1063" spans="1:8" ht="20" hidden="1" customHeight="1">
      <c r="A1063" s="185">
        <v>9</v>
      </c>
      <c r="B1063" s="193" t="s">
        <v>1057</v>
      </c>
      <c r="C1063" s="229" t="s">
        <v>1165</v>
      </c>
      <c r="D1063" s="224" t="s">
        <v>1046</v>
      </c>
      <c r="E1063" s="226"/>
      <c r="F1063" s="226">
        <v>19</v>
      </c>
      <c r="G1063" s="227">
        <v>36291.06</v>
      </c>
      <c r="H1063" s="192" t="s">
        <v>1071</v>
      </c>
    </row>
    <row r="1064" spans="1:8" ht="20" hidden="1" customHeight="1">
      <c r="A1064" s="185">
        <v>9</v>
      </c>
      <c r="B1064" s="193" t="s">
        <v>1057</v>
      </c>
      <c r="C1064" s="229" t="s">
        <v>3895</v>
      </c>
      <c r="D1064" s="224" t="s">
        <v>3804</v>
      </c>
      <c r="E1064" s="226"/>
      <c r="F1064" s="226">
        <v>3000</v>
      </c>
      <c r="G1064" s="227">
        <v>33291.06</v>
      </c>
      <c r="H1064" s="192" t="s">
        <v>1053</v>
      </c>
    </row>
    <row r="1065" spans="1:8" ht="20" hidden="1" customHeight="1">
      <c r="A1065" s="185">
        <v>9</v>
      </c>
      <c r="B1065" s="193" t="s">
        <v>1057</v>
      </c>
      <c r="C1065" s="229" t="s">
        <v>1332</v>
      </c>
      <c r="D1065" s="203" t="s">
        <v>1046</v>
      </c>
      <c r="E1065" s="226"/>
      <c r="F1065" s="226">
        <v>300</v>
      </c>
      <c r="G1065" s="227">
        <v>32991.06</v>
      </c>
      <c r="H1065" s="192" t="s">
        <v>1053</v>
      </c>
    </row>
    <row r="1066" spans="1:8" ht="20" hidden="1" customHeight="1">
      <c r="A1066" s="185">
        <v>9</v>
      </c>
      <c r="B1066" s="193" t="s">
        <v>1057</v>
      </c>
      <c r="C1066" s="229" t="s">
        <v>1165</v>
      </c>
      <c r="D1066" s="224" t="s">
        <v>1046</v>
      </c>
      <c r="E1066" s="226"/>
      <c r="F1066" s="226">
        <v>203.87</v>
      </c>
      <c r="G1066" s="227">
        <v>532787.18999999994</v>
      </c>
      <c r="H1066" s="192" t="s">
        <v>1071</v>
      </c>
    </row>
    <row r="1067" spans="1:8" ht="20" hidden="1" customHeight="1">
      <c r="A1067" s="185">
        <v>9</v>
      </c>
      <c r="B1067" s="193" t="s">
        <v>1057</v>
      </c>
      <c r="C1067" s="229" t="s">
        <v>1165</v>
      </c>
      <c r="D1067" s="224" t="s">
        <v>1046</v>
      </c>
      <c r="E1067" s="226"/>
      <c r="F1067" s="226">
        <v>37.86</v>
      </c>
      <c r="G1067" s="227">
        <v>532749.32999999996</v>
      </c>
      <c r="H1067" s="192" t="s">
        <v>1071</v>
      </c>
    </row>
    <row r="1068" spans="1:8" ht="20" hidden="1" customHeight="1">
      <c r="A1068" s="185">
        <v>9</v>
      </c>
      <c r="B1068" s="193" t="s">
        <v>1057</v>
      </c>
      <c r="C1068" s="229" t="s">
        <v>1165</v>
      </c>
      <c r="D1068" s="224" t="s">
        <v>1046</v>
      </c>
      <c r="E1068" s="226"/>
      <c r="F1068" s="226">
        <v>68.180000000000007</v>
      </c>
      <c r="G1068" s="227">
        <v>532681.15</v>
      </c>
      <c r="H1068" s="192" t="s">
        <v>1071</v>
      </c>
    </row>
    <row r="1069" spans="1:8" ht="20" hidden="1" customHeight="1">
      <c r="A1069" s="185">
        <v>9</v>
      </c>
      <c r="B1069" s="193" t="s">
        <v>1057</v>
      </c>
      <c r="C1069" s="229" t="s">
        <v>1165</v>
      </c>
      <c r="D1069" s="224" t="s">
        <v>1046</v>
      </c>
      <c r="E1069" s="226"/>
      <c r="F1069" s="226">
        <v>14.25</v>
      </c>
      <c r="G1069" s="227">
        <v>532666.9</v>
      </c>
      <c r="H1069" s="192" t="s">
        <v>1071</v>
      </c>
    </row>
    <row r="1070" spans="1:8" ht="20" hidden="1" customHeight="1">
      <c r="A1070" s="185">
        <v>9</v>
      </c>
      <c r="B1070" s="193" t="s">
        <v>1057</v>
      </c>
      <c r="C1070" s="229" t="s">
        <v>1165</v>
      </c>
      <c r="D1070" s="224" t="s">
        <v>1046</v>
      </c>
      <c r="E1070" s="226"/>
      <c r="F1070" s="226">
        <v>90.23</v>
      </c>
      <c r="G1070" s="227">
        <v>532576.67000000004</v>
      </c>
      <c r="H1070" s="192" t="s">
        <v>1071</v>
      </c>
    </row>
    <row r="1071" spans="1:8" ht="20" hidden="1" customHeight="1">
      <c r="A1071" s="185">
        <v>9</v>
      </c>
      <c r="B1071" s="193" t="s">
        <v>1057</v>
      </c>
      <c r="C1071" s="229" t="s">
        <v>1165</v>
      </c>
      <c r="D1071" s="224" t="s">
        <v>1046</v>
      </c>
      <c r="E1071" s="226"/>
      <c r="F1071" s="226">
        <v>163</v>
      </c>
      <c r="G1071" s="227">
        <v>532413.67000000004</v>
      </c>
      <c r="H1071" s="192" t="s">
        <v>1071</v>
      </c>
    </row>
    <row r="1072" spans="1:8" ht="20" hidden="1" customHeight="1">
      <c r="A1072" s="185">
        <v>9</v>
      </c>
      <c r="B1072" s="193" t="s">
        <v>1057</v>
      </c>
      <c r="C1072" s="229" t="s">
        <v>1333</v>
      </c>
      <c r="D1072" s="224" t="s">
        <v>1046</v>
      </c>
      <c r="E1072" s="226"/>
      <c r="F1072" s="226">
        <v>1107</v>
      </c>
      <c r="G1072" s="227">
        <v>531306.67000000004</v>
      </c>
      <c r="H1072" s="192" t="s">
        <v>1124</v>
      </c>
    </row>
    <row r="1073" spans="1:8" ht="20" hidden="1" customHeight="1">
      <c r="A1073" s="185">
        <v>9</v>
      </c>
      <c r="B1073" s="193" t="s">
        <v>1057</v>
      </c>
      <c r="C1073" s="229" t="s">
        <v>1334</v>
      </c>
      <c r="D1073" s="224" t="s">
        <v>1046</v>
      </c>
      <c r="E1073" s="226"/>
      <c r="F1073" s="226">
        <v>2000</v>
      </c>
      <c r="G1073" s="227">
        <v>529306.67000000004</v>
      </c>
      <c r="H1073" s="192" t="s">
        <v>1124</v>
      </c>
    </row>
    <row r="1074" spans="1:8" ht="20" hidden="1" customHeight="1">
      <c r="A1074" s="185">
        <v>9</v>
      </c>
      <c r="B1074" s="193" t="s">
        <v>1057</v>
      </c>
      <c r="C1074" s="229" t="s">
        <v>1165</v>
      </c>
      <c r="D1074" s="224" t="s">
        <v>1046</v>
      </c>
      <c r="E1074" s="226"/>
      <c r="F1074" s="226">
        <v>37.880000000000003</v>
      </c>
      <c r="G1074" s="227">
        <v>179268.79</v>
      </c>
      <c r="H1074" s="192" t="s">
        <v>1071</v>
      </c>
    </row>
    <row r="1075" spans="1:8" ht="20" customHeight="1">
      <c r="A1075" s="185">
        <v>9</v>
      </c>
      <c r="B1075" s="193" t="s">
        <v>1057</v>
      </c>
      <c r="C1075" s="229" t="s">
        <v>1335</v>
      </c>
      <c r="D1075" s="224" t="s">
        <v>1046</v>
      </c>
      <c r="E1075" s="226"/>
      <c r="F1075" s="226">
        <v>3000</v>
      </c>
      <c r="G1075" s="227">
        <v>176268.79</v>
      </c>
      <c r="H1075" s="192" t="s">
        <v>1091</v>
      </c>
    </row>
    <row r="1076" spans="1:8" ht="20" hidden="1" customHeight="1">
      <c r="A1076" s="185">
        <v>9</v>
      </c>
      <c r="B1076" s="193" t="s">
        <v>1057</v>
      </c>
      <c r="C1076" s="229" t="s">
        <v>5056</v>
      </c>
      <c r="D1076" s="224" t="s">
        <v>4984</v>
      </c>
      <c r="E1076" s="226"/>
      <c r="F1076" s="226">
        <v>11625</v>
      </c>
      <c r="G1076" s="227">
        <v>164643.79</v>
      </c>
      <c r="H1076" s="214" t="s">
        <v>4984</v>
      </c>
    </row>
    <row r="1077" spans="1:8" ht="20" hidden="1" customHeight="1">
      <c r="A1077" s="185">
        <v>9</v>
      </c>
      <c r="B1077" s="193" t="s">
        <v>1057</v>
      </c>
      <c r="C1077" s="229" t="s">
        <v>5056</v>
      </c>
      <c r="D1077" s="224" t="s">
        <v>4984</v>
      </c>
      <c r="E1077" s="226"/>
      <c r="F1077" s="226">
        <v>19375</v>
      </c>
      <c r="G1077" s="227">
        <v>145268.79</v>
      </c>
      <c r="H1077" s="214" t="s">
        <v>4984</v>
      </c>
    </row>
    <row r="1078" spans="1:8" ht="20" hidden="1" customHeight="1">
      <c r="A1078" s="185">
        <v>9</v>
      </c>
      <c r="B1078" s="193" t="s">
        <v>1057</v>
      </c>
      <c r="C1078" s="229" t="s">
        <v>1165</v>
      </c>
      <c r="D1078" s="224" t="s">
        <v>1046</v>
      </c>
      <c r="E1078" s="226"/>
      <c r="F1078" s="226">
        <v>43.22</v>
      </c>
      <c r="G1078" s="227">
        <v>145225.57</v>
      </c>
      <c r="H1078" s="192" t="s">
        <v>1071</v>
      </c>
    </row>
    <row r="1079" spans="1:8" ht="20" customHeight="1">
      <c r="A1079" s="185">
        <v>9</v>
      </c>
      <c r="B1079" s="193" t="s">
        <v>1057</v>
      </c>
      <c r="C1079" s="229" t="s">
        <v>1336</v>
      </c>
      <c r="D1079" s="224" t="s">
        <v>1046</v>
      </c>
      <c r="E1079" s="226"/>
      <c r="F1079" s="226">
        <v>3000</v>
      </c>
      <c r="G1079" s="227">
        <v>142225.57</v>
      </c>
      <c r="H1079" s="192" t="s">
        <v>1091</v>
      </c>
    </row>
    <row r="1080" spans="1:8" ht="20" hidden="1" customHeight="1">
      <c r="A1080" s="185">
        <v>9</v>
      </c>
      <c r="B1080" s="193" t="s">
        <v>1057</v>
      </c>
      <c r="C1080" s="229" t="s">
        <v>3896</v>
      </c>
      <c r="D1080" s="224" t="s">
        <v>3804</v>
      </c>
      <c r="E1080" s="226"/>
      <c r="F1080" s="226">
        <v>110</v>
      </c>
      <c r="G1080" s="227">
        <v>142115.57</v>
      </c>
      <c r="H1080" s="192" t="s">
        <v>1053</v>
      </c>
    </row>
    <row r="1081" spans="1:8" ht="20" hidden="1" customHeight="1">
      <c r="A1081" s="185">
        <v>9</v>
      </c>
      <c r="B1081" s="193" t="s">
        <v>1057</v>
      </c>
      <c r="C1081" s="229" t="s">
        <v>3897</v>
      </c>
      <c r="D1081" s="224" t="s">
        <v>3804</v>
      </c>
      <c r="E1081" s="226"/>
      <c r="F1081" s="226">
        <v>124.81</v>
      </c>
      <c r="G1081" s="227">
        <v>141990.76</v>
      </c>
      <c r="H1081" s="192" t="s">
        <v>1053</v>
      </c>
    </row>
    <row r="1082" spans="1:8" ht="20" hidden="1" customHeight="1">
      <c r="A1082" s="185">
        <v>9</v>
      </c>
      <c r="B1082" s="193" t="s">
        <v>1057</v>
      </c>
      <c r="C1082" s="229" t="s">
        <v>3898</v>
      </c>
      <c r="D1082" s="224" t="s">
        <v>3804</v>
      </c>
      <c r="E1082" s="226"/>
      <c r="F1082" s="226">
        <v>10</v>
      </c>
      <c r="G1082" s="227">
        <v>141980.76</v>
      </c>
      <c r="H1082" s="192" t="s">
        <v>3815</v>
      </c>
    </row>
    <row r="1083" spans="1:8" ht="20" hidden="1" customHeight="1">
      <c r="A1083" s="185">
        <v>9</v>
      </c>
      <c r="B1083" s="193" t="s">
        <v>1057</v>
      </c>
      <c r="C1083" s="229" t="s">
        <v>3899</v>
      </c>
      <c r="D1083" s="224" t="s">
        <v>3804</v>
      </c>
      <c r="E1083" s="226"/>
      <c r="F1083" s="226">
        <v>75</v>
      </c>
      <c r="G1083" s="227">
        <v>141905.76</v>
      </c>
      <c r="H1083" s="192" t="s">
        <v>1077</v>
      </c>
    </row>
    <row r="1084" spans="1:8" ht="20" hidden="1" customHeight="1">
      <c r="A1084" s="185">
        <v>9</v>
      </c>
      <c r="B1084" s="193" t="s">
        <v>1057</v>
      </c>
      <c r="C1084" s="229" t="s">
        <v>1337</v>
      </c>
      <c r="D1084" s="224" t="s">
        <v>1046</v>
      </c>
      <c r="E1084" s="226"/>
      <c r="F1084" s="226">
        <v>3032</v>
      </c>
      <c r="G1084" s="227">
        <v>138873.76</v>
      </c>
      <c r="H1084" s="192" t="s">
        <v>1124</v>
      </c>
    </row>
    <row r="1085" spans="1:8" ht="20" hidden="1" customHeight="1">
      <c r="A1085" s="185">
        <v>9</v>
      </c>
      <c r="B1085" s="193" t="s">
        <v>1057</v>
      </c>
      <c r="C1085" s="229" t="s">
        <v>1338</v>
      </c>
      <c r="D1085" s="224" t="s">
        <v>1046</v>
      </c>
      <c r="E1085" s="226"/>
      <c r="F1085" s="226">
        <v>928.52</v>
      </c>
      <c r="G1085" s="227">
        <v>137945.24</v>
      </c>
      <c r="H1085" s="192" t="s">
        <v>3811</v>
      </c>
    </row>
    <row r="1086" spans="1:8" ht="20" hidden="1" customHeight="1">
      <c r="A1086" s="185">
        <v>9</v>
      </c>
      <c r="B1086" s="193" t="s">
        <v>1057</v>
      </c>
      <c r="C1086" s="229" t="s">
        <v>1339</v>
      </c>
      <c r="D1086" s="224" t="s">
        <v>1046</v>
      </c>
      <c r="E1086" s="226"/>
      <c r="F1086" s="226">
        <v>438</v>
      </c>
      <c r="G1086" s="227">
        <v>137507.24</v>
      </c>
      <c r="H1086" s="192" t="s">
        <v>3811</v>
      </c>
    </row>
    <row r="1087" spans="1:8" ht="20" hidden="1" customHeight="1">
      <c r="A1087" s="185">
        <v>9</v>
      </c>
      <c r="B1087" s="193" t="s">
        <v>1057</v>
      </c>
      <c r="C1087" s="229" t="s">
        <v>1340</v>
      </c>
      <c r="D1087" s="224" t="s">
        <v>1046</v>
      </c>
      <c r="E1087" s="226"/>
      <c r="F1087" s="226">
        <v>640.20000000000005</v>
      </c>
      <c r="G1087" s="227">
        <v>136867.04</v>
      </c>
      <c r="H1087" s="192" t="s">
        <v>3811</v>
      </c>
    </row>
    <row r="1088" spans="1:8" ht="20" hidden="1" customHeight="1">
      <c r="A1088" s="185">
        <v>9</v>
      </c>
      <c r="B1088" s="193" t="s">
        <v>1057</v>
      </c>
      <c r="C1088" s="229" t="s">
        <v>1341</v>
      </c>
      <c r="D1088" s="224" t="s">
        <v>1046</v>
      </c>
      <c r="E1088" s="226"/>
      <c r="F1088" s="226">
        <v>262.5</v>
      </c>
      <c r="G1088" s="227">
        <v>136604.54</v>
      </c>
      <c r="H1088" s="192" t="s">
        <v>3811</v>
      </c>
    </row>
    <row r="1089" spans="1:8" ht="20" hidden="1" customHeight="1">
      <c r="A1089" s="185">
        <v>9</v>
      </c>
      <c r="B1089" s="193" t="s">
        <v>1057</v>
      </c>
      <c r="C1089" s="229" t="s">
        <v>1342</v>
      </c>
      <c r="D1089" s="224" t="s">
        <v>1046</v>
      </c>
      <c r="E1089" s="226"/>
      <c r="F1089" s="226">
        <v>425.5</v>
      </c>
      <c r="G1089" s="227">
        <v>136179.04</v>
      </c>
      <c r="H1089" s="192" t="s">
        <v>3811</v>
      </c>
    </row>
    <row r="1090" spans="1:8" ht="20" hidden="1" customHeight="1">
      <c r="A1090" s="185">
        <v>9</v>
      </c>
      <c r="B1090" s="193" t="s">
        <v>1057</v>
      </c>
      <c r="C1090" s="229" t="s">
        <v>1343</v>
      </c>
      <c r="D1090" s="224" t="s">
        <v>1046</v>
      </c>
      <c r="E1090" s="226"/>
      <c r="F1090" s="226">
        <v>342.4</v>
      </c>
      <c r="G1090" s="227">
        <v>135836.64000000001</v>
      </c>
      <c r="H1090" s="192" t="s">
        <v>3811</v>
      </c>
    </row>
    <row r="1091" spans="1:8" ht="20" hidden="1" customHeight="1">
      <c r="A1091" s="185">
        <v>9</v>
      </c>
      <c r="B1091" s="193" t="s">
        <v>1057</v>
      </c>
      <c r="C1091" s="229" t="s">
        <v>1344</v>
      </c>
      <c r="D1091" s="224" t="s">
        <v>1046</v>
      </c>
      <c r="E1091" s="226"/>
      <c r="F1091" s="226">
        <v>709.5</v>
      </c>
      <c r="G1091" s="227">
        <v>135127.14000000001</v>
      </c>
      <c r="H1091" s="192" t="s">
        <v>3811</v>
      </c>
    </row>
    <row r="1092" spans="1:8" ht="20" hidden="1" customHeight="1">
      <c r="A1092" s="185">
        <v>9</v>
      </c>
      <c r="B1092" s="193" t="s">
        <v>1057</v>
      </c>
      <c r="C1092" s="229" t="s">
        <v>1345</v>
      </c>
      <c r="D1092" s="224" t="s">
        <v>1046</v>
      </c>
      <c r="E1092" s="226"/>
      <c r="F1092" s="226">
        <v>420.84</v>
      </c>
      <c r="G1092" s="227">
        <v>134706.29999999999</v>
      </c>
      <c r="H1092" s="192" t="s">
        <v>3811</v>
      </c>
    </row>
    <row r="1093" spans="1:8" ht="20" hidden="1" customHeight="1">
      <c r="A1093" s="185">
        <v>9</v>
      </c>
      <c r="B1093" s="193" t="s">
        <v>1057</v>
      </c>
      <c r="C1093" s="229" t="s">
        <v>1346</v>
      </c>
      <c r="D1093" s="224" t="s">
        <v>1046</v>
      </c>
      <c r="E1093" s="226"/>
      <c r="F1093" s="226">
        <v>399.56</v>
      </c>
      <c r="G1093" s="227">
        <v>134306.74</v>
      </c>
      <c r="H1093" s="192" t="s">
        <v>3811</v>
      </c>
    </row>
    <row r="1094" spans="1:8" ht="20" hidden="1" customHeight="1">
      <c r="A1094" s="185">
        <v>9</v>
      </c>
      <c r="B1094" s="193" t="s">
        <v>1057</v>
      </c>
      <c r="C1094" s="229" t="s">
        <v>1347</v>
      </c>
      <c r="D1094" s="224" t="s">
        <v>1046</v>
      </c>
      <c r="E1094" s="226"/>
      <c r="F1094" s="226">
        <v>2328</v>
      </c>
      <c r="G1094" s="227">
        <v>131978.74</v>
      </c>
      <c r="H1094" s="192" t="s">
        <v>3811</v>
      </c>
    </row>
    <row r="1095" spans="1:8" ht="20" hidden="1" customHeight="1">
      <c r="A1095" s="185">
        <v>9</v>
      </c>
      <c r="B1095" s="193" t="s">
        <v>1057</v>
      </c>
      <c r="C1095" s="229" t="s">
        <v>1348</v>
      </c>
      <c r="D1095" s="224" t="s">
        <v>1046</v>
      </c>
      <c r="E1095" s="226"/>
      <c r="F1095" s="226">
        <v>1320</v>
      </c>
      <c r="G1095" s="227">
        <v>130658.74</v>
      </c>
      <c r="H1095" s="192" t="s">
        <v>1110</v>
      </c>
    </row>
    <row r="1096" spans="1:8" ht="20" hidden="1" customHeight="1">
      <c r="A1096" s="185">
        <v>9</v>
      </c>
      <c r="B1096" s="193" t="s">
        <v>1057</v>
      </c>
      <c r="C1096" s="229" t="s">
        <v>1349</v>
      </c>
      <c r="D1096" s="224" t="s">
        <v>1046</v>
      </c>
      <c r="E1096" s="226"/>
      <c r="F1096" s="226">
        <v>290</v>
      </c>
      <c r="G1096" s="227">
        <v>130368.74</v>
      </c>
      <c r="H1096" s="192" t="s">
        <v>1047</v>
      </c>
    </row>
    <row r="1097" spans="1:8" ht="20" hidden="1" customHeight="1">
      <c r="A1097" s="185">
        <v>9</v>
      </c>
      <c r="B1097" s="193" t="s">
        <v>1057</v>
      </c>
      <c r="C1097" s="229" t="s">
        <v>1350</v>
      </c>
      <c r="D1097" s="224" t="s">
        <v>1046</v>
      </c>
      <c r="E1097" s="226"/>
      <c r="F1097" s="226">
        <v>522.5</v>
      </c>
      <c r="G1097" s="227">
        <v>129846.24</v>
      </c>
      <c r="H1097" s="192" t="s">
        <v>3811</v>
      </c>
    </row>
    <row r="1098" spans="1:8" ht="20" hidden="1" customHeight="1">
      <c r="A1098" s="185">
        <v>9</v>
      </c>
      <c r="B1098" s="193" t="s">
        <v>1057</v>
      </c>
      <c r="C1098" s="229" t="s">
        <v>1351</v>
      </c>
      <c r="D1098" s="224" t="s">
        <v>1046</v>
      </c>
      <c r="E1098" s="226"/>
      <c r="F1098" s="226">
        <v>3203</v>
      </c>
      <c r="G1098" s="227">
        <v>126643.24</v>
      </c>
      <c r="H1098" s="192" t="s">
        <v>1093</v>
      </c>
    </row>
    <row r="1099" spans="1:8" ht="20" hidden="1" customHeight="1">
      <c r="A1099" s="185">
        <v>9</v>
      </c>
      <c r="B1099" s="193" t="s">
        <v>1057</v>
      </c>
      <c r="C1099" s="229" t="s">
        <v>1352</v>
      </c>
      <c r="D1099" s="224" t="s">
        <v>1046</v>
      </c>
      <c r="E1099" s="226"/>
      <c r="F1099" s="226">
        <v>206.5</v>
      </c>
      <c r="G1099" s="227">
        <v>126436.74</v>
      </c>
      <c r="H1099" s="192" t="s">
        <v>3811</v>
      </c>
    </row>
    <row r="1100" spans="1:8" ht="20" hidden="1" customHeight="1">
      <c r="A1100" s="185">
        <v>9</v>
      </c>
      <c r="B1100" s="193" t="s">
        <v>1057</v>
      </c>
      <c r="C1100" s="229" t="s">
        <v>1353</v>
      </c>
      <c r="D1100" s="224" t="s">
        <v>1046</v>
      </c>
      <c r="E1100" s="226"/>
      <c r="F1100" s="226">
        <v>248</v>
      </c>
      <c r="G1100" s="227">
        <v>126188.74</v>
      </c>
      <c r="H1100" s="192" t="s">
        <v>3811</v>
      </c>
    </row>
    <row r="1101" spans="1:8" ht="20" hidden="1" customHeight="1">
      <c r="A1101" s="185">
        <v>9</v>
      </c>
      <c r="B1101" s="193" t="s">
        <v>1057</v>
      </c>
      <c r="C1101" s="229" t="s">
        <v>1354</v>
      </c>
      <c r="D1101" s="224" t="s">
        <v>1046</v>
      </c>
      <c r="E1101" s="226"/>
      <c r="F1101" s="226">
        <v>55</v>
      </c>
      <c r="G1101" s="227">
        <v>126133.74</v>
      </c>
      <c r="H1101" s="192" t="s">
        <v>1093</v>
      </c>
    </row>
    <row r="1102" spans="1:8" ht="20" hidden="1" customHeight="1">
      <c r="A1102" s="185">
        <v>9</v>
      </c>
      <c r="B1102" s="193" t="s">
        <v>1057</v>
      </c>
      <c r="C1102" s="229" t="s">
        <v>1355</v>
      </c>
      <c r="D1102" s="224" t="s">
        <v>1046</v>
      </c>
      <c r="E1102" s="226"/>
      <c r="F1102" s="226">
        <v>1862</v>
      </c>
      <c r="G1102" s="227">
        <v>124271.74</v>
      </c>
      <c r="H1102" s="192" t="s">
        <v>1075</v>
      </c>
    </row>
    <row r="1103" spans="1:8" ht="20" hidden="1" customHeight="1">
      <c r="A1103" s="185">
        <v>9</v>
      </c>
      <c r="B1103" s="193" t="s">
        <v>1057</v>
      </c>
      <c r="C1103" s="229" t="s">
        <v>1356</v>
      </c>
      <c r="D1103" s="224" t="s">
        <v>1046</v>
      </c>
      <c r="E1103" s="226"/>
      <c r="F1103" s="226">
        <v>125</v>
      </c>
      <c r="G1103" s="227">
        <v>124146.74</v>
      </c>
      <c r="H1103" s="192" t="s">
        <v>3811</v>
      </c>
    </row>
    <row r="1104" spans="1:8" ht="20" hidden="1" customHeight="1">
      <c r="A1104" s="185">
        <v>9</v>
      </c>
      <c r="B1104" s="193" t="s">
        <v>1057</v>
      </c>
      <c r="C1104" s="229" t="s">
        <v>1357</v>
      </c>
      <c r="D1104" s="224" t="s">
        <v>1046</v>
      </c>
      <c r="E1104" s="226"/>
      <c r="F1104" s="226">
        <v>496</v>
      </c>
      <c r="G1104" s="227">
        <v>123650.74</v>
      </c>
      <c r="H1104" s="192" t="s">
        <v>3811</v>
      </c>
    </row>
    <row r="1105" spans="1:8" ht="20" hidden="1" customHeight="1">
      <c r="A1105" s="185">
        <v>9</v>
      </c>
      <c r="B1105" s="193" t="s">
        <v>1057</v>
      </c>
      <c r="C1105" s="229" t="s">
        <v>1358</v>
      </c>
      <c r="D1105" s="224" t="s">
        <v>1046</v>
      </c>
      <c r="E1105" s="226"/>
      <c r="F1105" s="226">
        <v>401</v>
      </c>
      <c r="G1105" s="227">
        <v>123249.74</v>
      </c>
      <c r="H1105" s="192" t="s">
        <v>3811</v>
      </c>
    </row>
    <row r="1106" spans="1:8" ht="20" hidden="1" customHeight="1">
      <c r="A1106" s="185">
        <v>9</v>
      </c>
      <c r="B1106" s="193" t="s">
        <v>1057</v>
      </c>
      <c r="C1106" s="229" t="s">
        <v>1359</v>
      </c>
      <c r="D1106" s="224" t="s">
        <v>1046</v>
      </c>
      <c r="E1106" s="226"/>
      <c r="F1106" s="226">
        <v>2177.65</v>
      </c>
      <c r="G1106" s="227">
        <v>121072.09</v>
      </c>
      <c r="H1106" s="192" t="s">
        <v>3808</v>
      </c>
    </row>
    <row r="1107" spans="1:8" ht="20" hidden="1" customHeight="1">
      <c r="A1107" s="185">
        <v>9</v>
      </c>
      <c r="B1107" s="193" t="s">
        <v>1057</v>
      </c>
      <c r="C1107" s="229" t="s">
        <v>1360</v>
      </c>
      <c r="D1107" s="224" t="s">
        <v>1046</v>
      </c>
      <c r="E1107" s="226"/>
      <c r="F1107" s="226">
        <v>108</v>
      </c>
      <c r="G1107" s="227">
        <v>120964.09</v>
      </c>
      <c r="H1107" s="192" t="s">
        <v>1093</v>
      </c>
    </row>
    <row r="1108" spans="1:8" ht="20" hidden="1" customHeight="1">
      <c r="A1108" s="185">
        <v>9</v>
      </c>
      <c r="B1108" s="193" t="s">
        <v>1057</v>
      </c>
      <c r="C1108" s="229" t="s">
        <v>1361</v>
      </c>
      <c r="D1108" s="224" t="s">
        <v>1046</v>
      </c>
      <c r="E1108" s="226"/>
      <c r="F1108" s="226">
        <v>225</v>
      </c>
      <c r="G1108" s="227">
        <v>120739.09</v>
      </c>
      <c r="H1108" s="192" t="s">
        <v>1085</v>
      </c>
    </row>
    <row r="1109" spans="1:8" ht="20" hidden="1" customHeight="1">
      <c r="A1109" s="185">
        <v>9</v>
      </c>
      <c r="B1109" s="193" t="s">
        <v>1057</v>
      </c>
      <c r="C1109" s="229" t="s">
        <v>1362</v>
      </c>
      <c r="D1109" s="224" t="s">
        <v>1046</v>
      </c>
      <c r="E1109" s="226"/>
      <c r="F1109" s="226">
        <v>600</v>
      </c>
      <c r="G1109" s="227">
        <v>120139.09</v>
      </c>
      <c r="H1109" s="192" t="s">
        <v>1110</v>
      </c>
    </row>
    <row r="1110" spans="1:8" ht="20" hidden="1" customHeight="1">
      <c r="A1110" s="185">
        <v>9</v>
      </c>
      <c r="B1110" s="193" t="s">
        <v>1057</v>
      </c>
      <c r="C1110" s="229" t="s">
        <v>1363</v>
      </c>
      <c r="D1110" s="224" t="s">
        <v>1046</v>
      </c>
      <c r="E1110" s="226"/>
      <c r="F1110" s="226">
        <v>181</v>
      </c>
      <c r="G1110" s="227">
        <v>119958.09</v>
      </c>
      <c r="H1110" s="192" t="s">
        <v>3811</v>
      </c>
    </row>
    <row r="1111" spans="1:8" ht="20" hidden="1" customHeight="1">
      <c r="A1111" s="185">
        <v>9</v>
      </c>
      <c r="B1111" s="193" t="s">
        <v>1057</v>
      </c>
      <c r="C1111" s="229" t="s">
        <v>1364</v>
      </c>
      <c r="D1111" s="224" t="s">
        <v>1046</v>
      </c>
      <c r="E1111" s="226"/>
      <c r="F1111" s="226">
        <v>20000</v>
      </c>
      <c r="G1111" s="227">
        <v>99958.090000000098</v>
      </c>
      <c r="H1111" s="192" t="s">
        <v>1110</v>
      </c>
    </row>
    <row r="1112" spans="1:8" ht="20" customHeight="1">
      <c r="A1112" s="185">
        <v>9</v>
      </c>
      <c r="B1112" s="193" t="s">
        <v>1057</v>
      </c>
      <c r="C1112" s="229" t="s">
        <v>3900</v>
      </c>
      <c r="D1112" s="224" t="s">
        <v>3804</v>
      </c>
      <c r="E1112" s="226"/>
      <c r="F1112" s="226">
        <v>3000</v>
      </c>
      <c r="G1112" s="227">
        <v>96958.090000000098</v>
      </c>
      <c r="H1112" s="192" t="s">
        <v>1091</v>
      </c>
    </row>
    <row r="1113" spans="1:8" ht="20" hidden="1" customHeight="1">
      <c r="A1113" s="185">
        <v>9</v>
      </c>
      <c r="B1113" s="193" t="s">
        <v>1057</v>
      </c>
      <c r="C1113" s="229" t="s">
        <v>1165</v>
      </c>
      <c r="D1113" s="224" t="s">
        <v>1046</v>
      </c>
      <c r="E1113" s="226"/>
      <c r="F1113" s="226">
        <v>37.72</v>
      </c>
      <c r="G1113" s="227">
        <v>96920.370000000097</v>
      </c>
      <c r="H1113" s="192" t="s">
        <v>1071</v>
      </c>
    </row>
    <row r="1114" spans="1:8" ht="20" hidden="1" customHeight="1">
      <c r="A1114" s="185">
        <v>9</v>
      </c>
      <c r="B1114" s="193" t="s">
        <v>1057</v>
      </c>
      <c r="C1114" s="229" t="s">
        <v>1165</v>
      </c>
      <c r="D1114" s="224" t="s">
        <v>1046</v>
      </c>
      <c r="E1114" s="226"/>
      <c r="F1114" s="226">
        <v>90.25</v>
      </c>
      <c r="G1114" s="227">
        <v>96830.120000000097</v>
      </c>
      <c r="H1114" s="192" t="s">
        <v>1071</v>
      </c>
    </row>
    <row r="1115" spans="1:8" ht="20" hidden="1" customHeight="1">
      <c r="A1115" s="185">
        <v>9</v>
      </c>
      <c r="B1115" s="193" t="s">
        <v>1057</v>
      </c>
      <c r="C1115" s="229" t="s">
        <v>1165</v>
      </c>
      <c r="D1115" s="224" t="s">
        <v>1046</v>
      </c>
      <c r="E1115" s="226"/>
      <c r="F1115" s="226">
        <v>238.18</v>
      </c>
      <c r="G1115" s="227">
        <v>96591.940000000104</v>
      </c>
      <c r="H1115" s="192" t="s">
        <v>1071</v>
      </c>
    </row>
    <row r="1116" spans="1:8" ht="20" hidden="1" customHeight="1">
      <c r="A1116" s="185">
        <v>9</v>
      </c>
      <c r="B1116" s="193" t="s">
        <v>1057</v>
      </c>
      <c r="C1116" s="229" t="s">
        <v>1165</v>
      </c>
      <c r="D1116" s="224" t="s">
        <v>1046</v>
      </c>
      <c r="E1116" s="226"/>
      <c r="F1116" s="226">
        <v>128.02000000000001</v>
      </c>
      <c r="G1116" s="227">
        <v>96463.9200000001</v>
      </c>
      <c r="H1116" s="192" t="s">
        <v>1071</v>
      </c>
    </row>
    <row r="1117" spans="1:8" ht="20" hidden="1" customHeight="1">
      <c r="A1117" s="185">
        <v>9</v>
      </c>
      <c r="B1117" s="193" t="s">
        <v>1057</v>
      </c>
      <c r="C1117" s="229" t="s">
        <v>1165</v>
      </c>
      <c r="D1117" s="224" t="s">
        <v>1046</v>
      </c>
      <c r="E1117" s="226"/>
      <c r="F1117" s="226">
        <v>39.83</v>
      </c>
      <c r="G1117" s="227">
        <v>96424.090000000098</v>
      </c>
      <c r="H1117" s="192" t="s">
        <v>1071</v>
      </c>
    </row>
    <row r="1118" spans="1:8" ht="20" hidden="1" customHeight="1">
      <c r="A1118" s="185">
        <v>9</v>
      </c>
      <c r="B1118" s="193" t="s">
        <v>1057</v>
      </c>
      <c r="C1118" s="229" t="s">
        <v>1165</v>
      </c>
      <c r="D1118" s="224" t="s">
        <v>1046</v>
      </c>
      <c r="E1118" s="226"/>
      <c r="F1118" s="226">
        <v>58.47</v>
      </c>
      <c r="G1118" s="227">
        <v>96365.620000000097</v>
      </c>
      <c r="H1118" s="192" t="s">
        <v>1071</v>
      </c>
    </row>
    <row r="1119" spans="1:8" ht="20" hidden="1" customHeight="1">
      <c r="A1119" s="185">
        <v>9</v>
      </c>
      <c r="B1119" s="193" t="s">
        <v>1057</v>
      </c>
      <c r="C1119" s="229" t="s">
        <v>1165</v>
      </c>
      <c r="D1119" s="224" t="s">
        <v>1046</v>
      </c>
      <c r="E1119" s="226"/>
      <c r="F1119" s="226">
        <v>97.83</v>
      </c>
      <c r="G1119" s="227">
        <v>96267.790000000095</v>
      </c>
      <c r="H1119" s="192" t="s">
        <v>1071</v>
      </c>
    </row>
    <row r="1120" spans="1:8" ht="20" hidden="1" customHeight="1">
      <c r="A1120" s="185">
        <v>9</v>
      </c>
      <c r="B1120" s="193" t="s">
        <v>1057</v>
      </c>
      <c r="C1120" s="229" t="s">
        <v>1165</v>
      </c>
      <c r="D1120" s="224" t="s">
        <v>1046</v>
      </c>
      <c r="E1120" s="226"/>
      <c r="F1120" s="226">
        <v>57.53</v>
      </c>
      <c r="G1120" s="227">
        <v>96210.260000000097</v>
      </c>
      <c r="H1120" s="192" t="s">
        <v>1071</v>
      </c>
    </row>
    <row r="1121" spans="1:8" ht="20" hidden="1" customHeight="1">
      <c r="A1121" s="185">
        <v>9</v>
      </c>
      <c r="B1121" s="193" t="s">
        <v>1057</v>
      </c>
      <c r="C1121" s="229" t="s">
        <v>1165</v>
      </c>
      <c r="D1121" s="224" t="s">
        <v>1046</v>
      </c>
      <c r="E1121" s="226"/>
      <c r="F1121" s="226">
        <v>10.1</v>
      </c>
      <c r="G1121" s="227">
        <v>96200.16</v>
      </c>
      <c r="H1121" s="192" t="s">
        <v>1071</v>
      </c>
    </row>
    <row r="1122" spans="1:8" ht="20" hidden="1" customHeight="1">
      <c r="A1122" s="185">
        <v>9</v>
      </c>
      <c r="B1122" s="193" t="s">
        <v>1057</v>
      </c>
      <c r="C1122" s="229" t="s">
        <v>3901</v>
      </c>
      <c r="D1122" s="224" t="s">
        <v>3804</v>
      </c>
      <c r="E1122" s="226"/>
      <c r="F1122" s="226">
        <v>471</v>
      </c>
      <c r="G1122" s="227">
        <v>95729.16</v>
      </c>
      <c r="H1122" s="192" t="s">
        <v>1093</v>
      </c>
    </row>
    <row r="1123" spans="1:8" ht="20" hidden="1" customHeight="1">
      <c r="A1123" s="185">
        <v>9</v>
      </c>
      <c r="B1123" s="193" t="s">
        <v>1057</v>
      </c>
      <c r="C1123" s="229" t="s">
        <v>3902</v>
      </c>
      <c r="D1123" s="224" t="s">
        <v>3804</v>
      </c>
      <c r="E1123" s="226"/>
      <c r="F1123" s="226">
        <v>796</v>
      </c>
      <c r="G1123" s="227">
        <v>94933.16</v>
      </c>
      <c r="H1123" s="192" t="s">
        <v>3812</v>
      </c>
    </row>
    <row r="1124" spans="1:8" ht="20" hidden="1" customHeight="1">
      <c r="A1124" s="185">
        <v>9</v>
      </c>
      <c r="B1124" s="193" t="s">
        <v>1057</v>
      </c>
      <c r="C1124" s="229" t="s">
        <v>3903</v>
      </c>
      <c r="D1124" s="224" t="s">
        <v>3804</v>
      </c>
      <c r="E1124" s="226"/>
      <c r="F1124" s="226">
        <v>125</v>
      </c>
      <c r="G1124" s="227">
        <v>94808.16</v>
      </c>
      <c r="H1124" s="192" t="s">
        <v>5063</v>
      </c>
    </row>
    <row r="1125" spans="1:8" ht="20" hidden="1" customHeight="1">
      <c r="A1125" s="185">
        <v>9</v>
      </c>
      <c r="B1125" s="193" t="s">
        <v>1057</v>
      </c>
      <c r="C1125" s="229" t="s">
        <v>3904</v>
      </c>
      <c r="D1125" s="224" t="s">
        <v>3804</v>
      </c>
      <c r="E1125" s="226"/>
      <c r="F1125" s="226">
        <v>371.31</v>
      </c>
      <c r="G1125" s="227">
        <v>94436.85</v>
      </c>
      <c r="H1125" s="192" t="s">
        <v>1093</v>
      </c>
    </row>
    <row r="1126" spans="1:8" ht="20" hidden="1" customHeight="1">
      <c r="A1126" s="185">
        <v>9</v>
      </c>
      <c r="B1126" s="193" t="s">
        <v>1057</v>
      </c>
      <c r="C1126" s="229" t="s">
        <v>3905</v>
      </c>
      <c r="D1126" s="224" t="s">
        <v>3804</v>
      </c>
      <c r="E1126" s="226"/>
      <c r="F1126" s="226">
        <v>1802.38</v>
      </c>
      <c r="G1126" s="227">
        <v>92634.47</v>
      </c>
      <c r="H1126" s="192" t="s">
        <v>1079</v>
      </c>
    </row>
    <row r="1127" spans="1:8" ht="20" hidden="1" customHeight="1">
      <c r="A1127" s="185">
        <v>9</v>
      </c>
      <c r="B1127" s="193" t="s">
        <v>1057</v>
      </c>
      <c r="C1127" s="229" t="s">
        <v>1165</v>
      </c>
      <c r="D1127" s="224" t="s">
        <v>1046</v>
      </c>
      <c r="E1127" s="226"/>
      <c r="F1127" s="226">
        <v>37.049999999999997</v>
      </c>
      <c r="G1127" s="227">
        <v>92597.42</v>
      </c>
      <c r="H1127" s="192" t="s">
        <v>1071</v>
      </c>
    </row>
    <row r="1128" spans="1:8" ht="20" hidden="1" customHeight="1">
      <c r="A1128" s="185">
        <v>9</v>
      </c>
      <c r="B1128" s="193" t="s">
        <v>1057</v>
      </c>
      <c r="C1128" s="229" t="s">
        <v>1165</v>
      </c>
      <c r="D1128" s="224" t="s">
        <v>1046</v>
      </c>
      <c r="E1128" s="226"/>
      <c r="F1128" s="226">
        <v>180.41</v>
      </c>
      <c r="G1128" s="227">
        <v>92417.01</v>
      </c>
      <c r="H1128" s="192" t="s">
        <v>1071</v>
      </c>
    </row>
    <row r="1129" spans="1:8" ht="20" customHeight="1">
      <c r="A1129" s="185">
        <v>9</v>
      </c>
      <c r="B1129" s="193" t="s">
        <v>1057</v>
      </c>
      <c r="C1129" s="229" t="s">
        <v>3906</v>
      </c>
      <c r="D1129" s="224" t="s">
        <v>3804</v>
      </c>
      <c r="E1129" s="226"/>
      <c r="F1129" s="226">
        <v>6000</v>
      </c>
      <c r="G1129" s="227">
        <v>56417.01</v>
      </c>
      <c r="H1129" s="192" t="s">
        <v>1091</v>
      </c>
    </row>
    <row r="1130" spans="1:8" ht="20" hidden="1" customHeight="1">
      <c r="A1130" s="185">
        <v>9</v>
      </c>
      <c r="B1130" s="193" t="s">
        <v>1057</v>
      </c>
      <c r="C1130" s="229" t="s">
        <v>1165</v>
      </c>
      <c r="D1130" s="224" t="s">
        <v>1046</v>
      </c>
      <c r="E1130" s="226"/>
      <c r="F1130" s="226">
        <v>150.79</v>
      </c>
      <c r="G1130" s="227">
        <v>256266.22</v>
      </c>
      <c r="H1130" s="192" t="s">
        <v>1071</v>
      </c>
    </row>
    <row r="1131" spans="1:8" ht="20" hidden="1" customHeight="1">
      <c r="A1131" s="185">
        <v>9</v>
      </c>
      <c r="B1131" s="193" t="s">
        <v>1057</v>
      </c>
      <c r="C1131" s="229" t="s">
        <v>1165</v>
      </c>
      <c r="D1131" s="224" t="s">
        <v>1046</v>
      </c>
      <c r="E1131" s="226"/>
      <c r="F1131" s="226">
        <v>86.43</v>
      </c>
      <c r="G1131" s="227">
        <v>256179.79</v>
      </c>
      <c r="H1131" s="192" t="s">
        <v>1071</v>
      </c>
    </row>
    <row r="1132" spans="1:8" ht="20" hidden="1" customHeight="1">
      <c r="A1132" s="185">
        <v>9</v>
      </c>
      <c r="B1132" s="193" t="s">
        <v>1057</v>
      </c>
      <c r="C1132" s="229" t="s">
        <v>1165</v>
      </c>
      <c r="D1132" s="224" t="s">
        <v>1046</v>
      </c>
      <c r="E1132" s="226"/>
      <c r="F1132" s="226">
        <v>98.79</v>
      </c>
      <c r="G1132" s="227">
        <v>256081</v>
      </c>
      <c r="H1132" s="192" t="s">
        <v>1071</v>
      </c>
    </row>
    <row r="1133" spans="1:8" ht="20" hidden="1" customHeight="1">
      <c r="A1133" s="185">
        <v>9</v>
      </c>
      <c r="B1133" s="193" t="s">
        <v>1057</v>
      </c>
      <c r="C1133" s="229" t="s">
        <v>1165</v>
      </c>
      <c r="D1133" s="224" t="s">
        <v>1046</v>
      </c>
      <c r="E1133" s="226"/>
      <c r="F1133" s="226">
        <v>55.75</v>
      </c>
      <c r="G1133" s="227">
        <v>256025.25</v>
      </c>
      <c r="H1133" s="192" t="s">
        <v>1071</v>
      </c>
    </row>
    <row r="1134" spans="1:8" ht="20" hidden="1" customHeight="1">
      <c r="A1134" s="185">
        <v>9</v>
      </c>
      <c r="B1134" s="193" t="s">
        <v>1057</v>
      </c>
      <c r="C1134" s="229" t="s">
        <v>1165</v>
      </c>
      <c r="D1134" s="224" t="s">
        <v>1046</v>
      </c>
      <c r="E1134" s="226"/>
      <c r="F1134" s="226">
        <v>26.6</v>
      </c>
      <c r="G1134" s="227">
        <v>255998.65</v>
      </c>
      <c r="H1134" s="192" t="s">
        <v>1071</v>
      </c>
    </row>
    <row r="1135" spans="1:8" ht="20" hidden="1" customHeight="1">
      <c r="A1135" s="185">
        <v>9</v>
      </c>
      <c r="B1135" s="193" t="s">
        <v>1057</v>
      </c>
      <c r="C1135" s="229" t="s">
        <v>1165</v>
      </c>
      <c r="D1135" s="224" t="s">
        <v>1046</v>
      </c>
      <c r="E1135" s="226"/>
      <c r="F1135" s="226">
        <v>63.65</v>
      </c>
      <c r="G1135" s="227">
        <v>255935</v>
      </c>
      <c r="H1135" s="192" t="s">
        <v>1071</v>
      </c>
    </row>
    <row r="1136" spans="1:8" ht="20" hidden="1" customHeight="1">
      <c r="A1136" s="185">
        <v>9</v>
      </c>
      <c r="B1136" s="193" t="s">
        <v>1057</v>
      </c>
      <c r="C1136" s="229" t="s">
        <v>1165</v>
      </c>
      <c r="D1136" s="224" t="s">
        <v>1046</v>
      </c>
      <c r="E1136" s="226"/>
      <c r="F1136" s="226">
        <v>57.53</v>
      </c>
      <c r="G1136" s="227">
        <v>255877.47</v>
      </c>
      <c r="H1136" s="192" t="s">
        <v>1071</v>
      </c>
    </row>
    <row r="1137" spans="1:8" ht="20" customHeight="1">
      <c r="A1137" s="185">
        <v>9</v>
      </c>
      <c r="B1137" s="193" t="s">
        <v>1057</v>
      </c>
      <c r="C1137" s="229" t="s">
        <v>3907</v>
      </c>
      <c r="D1137" s="224" t="s">
        <v>3804</v>
      </c>
      <c r="E1137" s="226"/>
      <c r="F1137" s="226">
        <v>3000</v>
      </c>
      <c r="G1137" s="227">
        <v>252877.47</v>
      </c>
      <c r="H1137" s="192" t="s">
        <v>1124</v>
      </c>
    </row>
    <row r="1138" spans="1:8" ht="20" hidden="1" customHeight="1">
      <c r="A1138" s="185">
        <v>9</v>
      </c>
      <c r="B1138" s="193" t="s">
        <v>1057</v>
      </c>
      <c r="C1138" s="229" t="s">
        <v>5064</v>
      </c>
      <c r="D1138" s="203" t="s">
        <v>5049</v>
      </c>
      <c r="E1138" s="226"/>
      <c r="F1138" s="226">
        <v>100000</v>
      </c>
      <c r="G1138" s="227">
        <v>152877.47</v>
      </c>
      <c r="H1138" s="192" t="s">
        <v>5065</v>
      </c>
    </row>
    <row r="1139" spans="1:8" ht="20" hidden="1" customHeight="1">
      <c r="A1139" s="185">
        <v>9</v>
      </c>
      <c r="B1139" s="193" t="s">
        <v>1057</v>
      </c>
      <c r="C1139" s="229" t="s">
        <v>1365</v>
      </c>
      <c r="D1139" s="224" t="s">
        <v>1046</v>
      </c>
      <c r="E1139" s="226"/>
      <c r="F1139" s="226">
        <v>11372.98</v>
      </c>
      <c r="G1139" s="227">
        <v>141504.49</v>
      </c>
      <c r="H1139" s="192" t="s">
        <v>1075</v>
      </c>
    </row>
    <row r="1140" spans="1:8" ht="20" hidden="1" customHeight="1">
      <c r="A1140" s="185">
        <v>9</v>
      </c>
      <c r="B1140" s="193" t="s">
        <v>1057</v>
      </c>
      <c r="C1140" s="229" t="s">
        <v>1366</v>
      </c>
      <c r="D1140" s="224" t="s">
        <v>1046</v>
      </c>
      <c r="E1140" s="226"/>
      <c r="F1140" s="226">
        <v>16825</v>
      </c>
      <c r="G1140" s="227">
        <v>124679.49</v>
      </c>
      <c r="H1140" s="192" t="s">
        <v>1124</v>
      </c>
    </row>
    <row r="1141" spans="1:8" ht="20" hidden="1" customHeight="1">
      <c r="A1141" s="185">
        <v>9</v>
      </c>
      <c r="B1141" s="193" t="s">
        <v>1057</v>
      </c>
      <c r="C1141" s="229" t="s">
        <v>1367</v>
      </c>
      <c r="D1141" s="224" t="s">
        <v>1046</v>
      </c>
      <c r="E1141" s="226"/>
      <c r="F1141" s="226">
        <v>8605</v>
      </c>
      <c r="G1141" s="227">
        <v>116074.49</v>
      </c>
      <c r="H1141" s="192" t="s">
        <v>1075</v>
      </c>
    </row>
    <row r="1142" spans="1:8" ht="20" hidden="1" customHeight="1">
      <c r="A1142" s="185">
        <v>9</v>
      </c>
      <c r="B1142" s="193" t="s">
        <v>1057</v>
      </c>
      <c r="C1142" s="229" t="s">
        <v>1368</v>
      </c>
      <c r="D1142" s="224" t="s">
        <v>1046</v>
      </c>
      <c r="E1142" s="226"/>
      <c r="F1142" s="226">
        <v>10128.5</v>
      </c>
      <c r="G1142" s="227">
        <v>105945.99</v>
      </c>
      <c r="H1142" s="192" t="s">
        <v>1075</v>
      </c>
    </row>
    <row r="1143" spans="1:8" ht="20" hidden="1" customHeight="1">
      <c r="A1143" s="185">
        <v>9</v>
      </c>
      <c r="B1143" s="193" t="s">
        <v>1057</v>
      </c>
      <c r="C1143" s="229" t="s">
        <v>1369</v>
      </c>
      <c r="D1143" s="224" t="s">
        <v>1046</v>
      </c>
      <c r="E1143" s="226"/>
      <c r="F1143" s="226">
        <v>21845</v>
      </c>
      <c r="G1143" s="227">
        <v>84100.99</v>
      </c>
      <c r="H1143" s="192" t="s">
        <v>1124</v>
      </c>
    </row>
    <row r="1144" spans="1:8" ht="20" hidden="1" customHeight="1">
      <c r="A1144" s="185">
        <v>9</v>
      </c>
      <c r="B1144" s="193" t="s">
        <v>1057</v>
      </c>
      <c r="C1144" s="229" t="s">
        <v>1370</v>
      </c>
      <c r="D1144" s="224" t="s">
        <v>1046</v>
      </c>
      <c r="E1144" s="226"/>
      <c r="F1144" s="226">
        <v>7408.6</v>
      </c>
      <c r="G1144" s="227">
        <v>76692.39</v>
      </c>
      <c r="H1144" s="192" t="s">
        <v>1075</v>
      </c>
    </row>
    <row r="1145" spans="1:8" ht="20" hidden="1" customHeight="1">
      <c r="A1145" s="185">
        <v>9</v>
      </c>
      <c r="B1145" s="193" t="s">
        <v>1057</v>
      </c>
      <c r="C1145" s="229" t="s">
        <v>1371</v>
      </c>
      <c r="D1145" s="224" t="s">
        <v>1046</v>
      </c>
      <c r="E1145" s="226"/>
      <c r="F1145" s="226">
        <v>24896</v>
      </c>
      <c r="G1145" s="227">
        <v>51796.39</v>
      </c>
      <c r="H1145" s="192" t="s">
        <v>1124</v>
      </c>
    </row>
    <row r="1146" spans="1:8" ht="20" hidden="1" customHeight="1">
      <c r="A1146" s="185">
        <v>9</v>
      </c>
      <c r="B1146" s="193" t="s">
        <v>1057</v>
      </c>
      <c r="C1146" s="229" t="s">
        <v>1372</v>
      </c>
      <c r="D1146" s="224" t="s">
        <v>1046</v>
      </c>
      <c r="E1146" s="226"/>
      <c r="F1146" s="226">
        <v>6184</v>
      </c>
      <c r="G1146" s="227">
        <v>45612.39</v>
      </c>
      <c r="H1146" s="192" t="s">
        <v>1075</v>
      </c>
    </row>
    <row r="1147" spans="1:8" ht="20" hidden="1" customHeight="1">
      <c r="A1147" s="185">
        <v>9</v>
      </c>
      <c r="B1147" s="193" t="s">
        <v>1057</v>
      </c>
      <c r="C1147" s="229" t="s">
        <v>1373</v>
      </c>
      <c r="D1147" s="224" t="s">
        <v>1046</v>
      </c>
      <c r="E1147" s="226"/>
      <c r="F1147" s="226">
        <v>1000</v>
      </c>
      <c r="G1147" s="227">
        <v>44612.39</v>
      </c>
      <c r="H1147" s="192" t="s">
        <v>1124</v>
      </c>
    </row>
    <row r="1148" spans="1:8" ht="20" hidden="1" customHeight="1">
      <c r="A1148" s="185">
        <v>9</v>
      </c>
      <c r="B1148" s="193" t="s">
        <v>1057</v>
      </c>
      <c r="C1148" s="229" t="s">
        <v>3908</v>
      </c>
      <c r="D1148" s="224" t="s">
        <v>3804</v>
      </c>
      <c r="E1148" s="226"/>
      <c r="F1148" s="226">
        <v>2551.09</v>
      </c>
      <c r="G1148" s="227">
        <v>42061.3</v>
      </c>
      <c r="H1148" s="192" t="s">
        <v>1075</v>
      </c>
    </row>
    <row r="1149" spans="1:8" ht="20" hidden="1" customHeight="1">
      <c r="A1149" s="185">
        <v>9</v>
      </c>
      <c r="B1149" s="193" t="s">
        <v>1057</v>
      </c>
      <c r="C1149" s="229" t="s">
        <v>3909</v>
      </c>
      <c r="D1149" s="224" t="s">
        <v>3804</v>
      </c>
      <c r="E1149" s="226"/>
      <c r="F1149" s="226">
        <v>418</v>
      </c>
      <c r="G1149" s="227">
        <v>41643.300000000003</v>
      </c>
      <c r="H1149" s="192" t="s">
        <v>1053</v>
      </c>
    </row>
    <row r="1150" spans="1:8" ht="20" hidden="1" customHeight="1">
      <c r="A1150" s="185">
        <v>9</v>
      </c>
      <c r="B1150" s="193" t="s">
        <v>1057</v>
      </c>
      <c r="C1150" s="229" t="s">
        <v>3910</v>
      </c>
      <c r="D1150" s="224" t="s">
        <v>3804</v>
      </c>
      <c r="E1150" s="226"/>
      <c r="F1150" s="226">
        <v>4221.13</v>
      </c>
      <c r="G1150" s="227">
        <v>37422.17</v>
      </c>
      <c r="H1150" s="192" t="s">
        <v>1087</v>
      </c>
    </row>
    <row r="1151" spans="1:8" ht="20" hidden="1" customHeight="1">
      <c r="A1151" s="185">
        <v>9</v>
      </c>
      <c r="B1151" s="193" t="s">
        <v>1057</v>
      </c>
      <c r="C1151" s="229" t="s">
        <v>3911</v>
      </c>
      <c r="D1151" s="224" t="s">
        <v>3804</v>
      </c>
      <c r="E1151" s="226"/>
      <c r="F1151" s="226">
        <v>2444.7600000000002</v>
      </c>
      <c r="G1151" s="227">
        <v>34977.410000000003</v>
      </c>
      <c r="H1151" s="192" t="s">
        <v>1087</v>
      </c>
    </row>
    <row r="1152" spans="1:8" ht="20" hidden="1" customHeight="1">
      <c r="A1152" s="185">
        <v>9</v>
      </c>
      <c r="B1152" s="193" t="s">
        <v>1057</v>
      </c>
      <c r="C1152" s="229" t="s">
        <v>3912</v>
      </c>
      <c r="D1152" s="224" t="s">
        <v>3804</v>
      </c>
      <c r="E1152" s="226"/>
      <c r="F1152" s="226">
        <f>240375.74-F1403</f>
        <v>146410.91999999998</v>
      </c>
      <c r="G1152" s="227">
        <v>94601.67</v>
      </c>
      <c r="H1152" s="192" t="s">
        <v>1087</v>
      </c>
    </row>
    <row r="1153" spans="1:8" ht="20" hidden="1" customHeight="1">
      <c r="A1153" s="185">
        <v>9</v>
      </c>
      <c r="B1153" s="193" t="s">
        <v>1057</v>
      </c>
      <c r="C1153" s="229" t="s">
        <v>3883</v>
      </c>
      <c r="D1153" s="224" t="s">
        <v>3804</v>
      </c>
      <c r="E1153" s="226"/>
      <c r="F1153" s="226">
        <v>15000</v>
      </c>
      <c r="G1153" s="227">
        <v>79601.67</v>
      </c>
      <c r="H1153" s="192" t="s">
        <v>1124</v>
      </c>
    </row>
    <row r="1154" spans="1:8" ht="20" hidden="1" customHeight="1">
      <c r="A1154" s="185">
        <v>9</v>
      </c>
      <c r="B1154" s="193" t="s">
        <v>1057</v>
      </c>
      <c r="C1154" s="229" t="s">
        <v>1165</v>
      </c>
      <c r="D1154" s="224" t="s">
        <v>1046</v>
      </c>
      <c r="E1154" s="226"/>
      <c r="F1154" s="226">
        <v>213.44</v>
      </c>
      <c r="G1154" s="227">
        <v>617237.26</v>
      </c>
      <c r="H1154" s="192" t="s">
        <v>1071</v>
      </c>
    </row>
    <row r="1155" spans="1:8" ht="20" hidden="1" customHeight="1">
      <c r="A1155" s="185">
        <v>9</v>
      </c>
      <c r="B1155" s="193" t="s">
        <v>1057</v>
      </c>
      <c r="C1155" s="229" t="s">
        <v>1165</v>
      </c>
      <c r="D1155" s="224" t="s">
        <v>1046</v>
      </c>
      <c r="E1155" s="226"/>
      <c r="F1155" s="226">
        <v>36.1</v>
      </c>
      <c r="G1155" s="227">
        <v>617201.16</v>
      </c>
      <c r="H1155" s="192" t="s">
        <v>1071</v>
      </c>
    </row>
    <row r="1156" spans="1:8" ht="20" hidden="1" customHeight="1">
      <c r="A1156" s="185">
        <v>9</v>
      </c>
      <c r="B1156" s="193" t="s">
        <v>1057</v>
      </c>
      <c r="C1156" s="229" t="s">
        <v>1165</v>
      </c>
      <c r="D1156" s="224" t="s">
        <v>1046</v>
      </c>
      <c r="E1156" s="226"/>
      <c r="F1156" s="226">
        <v>44.26</v>
      </c>
      <c r="G1156" s="227">
        <v>617156.9</v>
      </c>
      <c r="H1156" s="192" t="s">
        <v>1071</v>
      </c>
    </row>
    <row r="1157" spans="1:8" ht="20" hidden="1" customHeight="1">
      <c r="A1157" s="185">
        <v>9</v>
      </c>
      <c r="B1157" s="193" t="s">
        <v>1057</v>
      </c>
      <c r="C1157" s="229" t="s">
        <v>1165</v>
      </c>
      <c r="D1157" s="224" t="s">
        <v>1046</v>
      </c>
      <c r="E1157" s="226"/>
      <c r="F1157" s="226">
        <v>262.51</v>
      </c>
      <c r="G1157" s="227">
        <v>616894.39</v>
      </c>
      <c r="H1157" s="192" t="s">
        <v>1071</v>
      </c>
    </row>
    <row r="1158" spans="1:8" ht="20" hidden="1" customHeight="1">
      <c r="A1158" s="185">
        <v>9</v>
      </c>
      <c r="B1158" s="212" t="s">
        <v>1063</v>
      </c>
      <c r="C1158" s="229" t="s">
        <v>1165</v>
      </c>
      <c r="D1158" s="224" t="s">
        <v>1046</v>
      </c>
      <c r="E1158" s="226"/>
      <c r="F1158" s="226">
        <v>39.69</v>
      </c>
      <c r="G1158" s="227">
        <v>616854.69999999995</v>
      </c>
      <c r="H1158" s="192" t="s">
        <v>1071</v>
      </c>
    </row>
    <row r="1159" spans="1:8" ht="20" hidden="1" customHeight="1">
      <c r="A1159" s="185">
        <v>9</v>
      </c>
      <c r="B1159" s="212" t="s">
        <v>1063</v>
      </c>
      <c r="C1159" s="229" t="s">
        <v>1165</v>
      </c>
      <c r="D1159" s="224" t="s">
        <v>1046</v>
      </c>
      <c r="E1159" s="226"/>
      <c r="F1159" s="226">
        <v>169.93</v>
      </c>
      <c r="G1159" s="227">
        <v>616684.77</v>
      </c>
      <c r="H1159" s="192" t="s">
        <v>1071</v>
      </c>
    </row>
    <row r="1160" spans="1:8" ht="20" hidden="1" customHeight="1">
      <c r="A1160" s="185">
        <v>9</v>
      </c>
      <c r="B1160" s="212" t="s">
        <v>1063</v>
      </c>
      <c r="C1160" s="229" t="s">
        <v>1165</v>
      </c>
      <c r="D1160" s="224" t="s">
        <v>1046</v>
      </c>
      <c r="E1160" s="226"/>
      <c r="F1160" s="226">
        <v>86.45</v>
      </c>
      <c r="G1160" s="227">
        <v>616598.31999999995</v>
      </c>
      <c r="H1160" s="192" t="s">
        <v>1071</v>
      </c>
    </row>
    <row r="1161" spans="1:8" ht="20" hidden="1" customHeight="1">
      <c r="A1161" s="185">
        <v>9</v>
      </c>
      <c r="B1161" s="212" t="s">
        <v>1063</v>
      </c>
      <c r="C1161" s="229" t="s">
        <v>1165</v>
      </c>
      <c r="D1161" s="224" t="s">
        <v>1046</v>
      </c>
      <c r="E1161" s="226"/>
      <c r="F1161" s="226">
        <v>17.899999999999999</v>
      </c>
      <c r="G1161" s="227">
        <v>616580.42000000004</v>
      </c>
      <c r="H1161" s="192" t="s">
        <v>1071</v>
      </c>
    </row>
    <row r="1162" spans="1:8" ht="20" hidden="1" customHeight="1">
      <c r="A1162" s="185">
        <v>9</v>
      </c>
      <c r="B1162" s="212" t="s">
        <v>1063</v>
      </c>
      <c r="C1162" s="229" t="s">
        <v>1165</v>
      </c>
      <c r="D1162" s="224" t="s">
        <v>1046</v>
      </c>
      <c r="E1162" s="226"/>
      <c r="F1162" s="226">
        <v>185.87</v>
      </c>
      <c r="G1162" s="227">
        <v>616394.55000000005</v>
      </c>
      <c r="H1162" s="192" t="s">
        <v>1071</v>
      </c>
    </row>
    <row r="1163" spans="1:8" ht="20" hidden="1" customHeight="1">
      <c r="A1163" s="185">
        <v>9</v>
      </c>
      <c r="B1163" s="212" t="s">
        <v>1063</v>
      </c>
      <c r="C1163" s="229" t="s">
        <v>1165</v>
      </c>
      <c r="D1163" s="224" t="s">
        <v>1046</v>
      </c>
      <c r="E1163" s="226"/>
      <c r="F1163" s="226">
        <v>33.18</v>
      </c>
      <c r="G1163" s="227">
        <v>616361.37</v>
      </c>
      <c r="H1163" s="192" t="s">
        <v>1071</v>
      </c>
    </row>
    <row r="1164" spans="1:8" ht="20" hidden="1" customHeight="1">
      <c r="A1164" s="185">
        <v>9</v>
      </c>
      <c r="B1164" s="212" t="s">
        <v>1063</v>
      </c>
      <c r="C1164" s="229" t="s">
        <v>1165</v>
      </c>
      <c r="D1164" s="224" t="s">
        <v>1046</v>
      </c>
      <c r="E1164" s="226"/>
      <c r="F1164" s="226">
        <v>10.1</v>
      </c>
      <c r="G1164" s="227">
        <v>616351.27</v>
      </c>
      <c r="H1164" s="192" t="s">
        <v>1071</v>
      </c>
    </row>
    <row r="1165" spans="1:8" ht="20" hidden="1" customHeight="1">
      <c r="A1165" s="185">
        <v>9</v>
      </c>
      <c r="B1165" s="212" t="s">
        <v>1063</v>
      </c>
      <c r="C1165" s="229" t="s">
        <v>3913</v>
      </c>
      <c r="D1165" s="224" t="s">
        <v>3804</v>
      </c>
      <c r="E1165" s="226"/>
      <c r="F1165" s="226">
        <v>3600</v>
      </c>
      <c r="G1165" s="227">
        <v>612751.27</v>
      </c>
      <c r="H1165" s="192" t="s">
        <v>1079</v>
      </c>
    </row>
    <row r="1166" spans="1:8" ht="20" hidden="1" customHeight="1">
      <c r="A1166" s="185">
        <v>9</v>
      </c>
      <c r="B1166" s="212" t="s">
        <v>1063</v>
      </c>
      <c r="C1166" s="229" t="s">
        <v>1374</v>
      </c>
      <c r="D1166" s="224" t="s">
        <v>1046</v>
      </c>
      <c r="E1166" s="226"/>
      <c r="F1166" s="226">
        <v>900</v>
      </c>
      <c r="G1166" s="227">
        <v>611851.27</v>
      </c>
      <c r="H1166" s="192" t="s">
        <v>1102</v>
      </c>
    </row>
    <row r="1167" spans="1:8" ht="20" hidden="1" customHeight="1">
      <c r="A1167" s="185">
        <v>9</v>
      </c>
      <c r="B1167" s="212" t="s">
        <v>1063</v>
      </c>
      <c r="C1167" s="229" t="s">
        <v>1375</v>
      </c>
      <c r="D1167" s="224" t="s">
        <v>1046</v>
      </c>
      <c r="E1167" s="226"/>
      <c r="F1167" s="226">
        <v>1100</v>
      </c>
      <c r="G1167" s="227">
        <v>610751.27</v>
      </c>
      <c r="H1167" s="192" t="s">
        <v>1102</v>
      </c>
    </row>
    <row r="1168" spans="1:8" ht="20" hidden="1" customHeight="1">
      <c r="A1168" s="185">
        <v>9</v>
      </c>
      <c r="B1168" s="212" t="s">
        <v>1063</v>
      </c>
      <c r="C1168" s="229" t="s">
        <v>1376</v>
      </c>
      <c r="D1168" s="224" t="s">
        <v>1046</v>
      </c>
      <c r="E1168" s="226"/>
      <c r="F1168" s="226">
        <v>189</v>
      </c>
      <c r="G1168" s="227">
        <v>610562.27</v>
      </c>
      <c r="H1168" s="192" t="s">
        <v>3811</v>
      </c>
    </row>
    <row r="1169" spans="1:8" ht="20" hidden="1" customHeight="1">
      <c r="A1169" s="185">
        <v>9</v>
      </c>
      <c r="B1169" s="212" t="s">
        <v>1063</v>
      </c>
      <c r="C1169" s="229" t="s">
        <v>1377</v>
      </c>
      <c r="D1169" s="224" t="s">
        <v>1046</v>
      </c>
      <c r="E1169" s="226"/>
      <c r="F1169" s="226">
        <v>275.43</v>
      </c>
      <c r="G1169" s="227">
        <v>610286.84</v>
      </c>
      <c r="H1169" s="192" t="s">
        <v>3811</v>
      </c>
    </row>
    <row r="1170" spans="1:8" ht="20" hidden="1" customHeight="1">
      <c r="A1170" s="185">
        <v>9</v>
      </c>
      <c r="B1170" s="212" t="s">
        <v>1063</v>
      </c>
      <c r="C1170" s="229" t="s">
        <v>1378</v>
      </c>
      <c r="D1170" s="224" t="s">
        <v>1046</v>
      </c>
      <c r="E1170" s="226"/>
      <c r="F1170" s="226">
        <v>3836.65</v>
      </c>
      <c r="G1170" s="227">
        <v>606450.18999999994</v>
      </c>
      <c r="H1170" s="192" t="s">
        <v>1110</v>
      </c>
    </row>
    <row r="1171" spans="1:8" ht="20" hidden="1" customHeight="1">
      <c r="A1171" s="185">
        <v>9</v>
      </c>
      <c r="B1171" s="212" t="s">
        <v>1063</v>
      </c>
      <c r="C1171" s="229" t="s">
        <v>1379</v>
      </c>
      <c r="D1171" s="224" t="s">
        <v>1046</v>
      </c>
      <c r="E1171" s="226"/>
      <c r="F1171" s="226">
        <v>86</v>
      </c>
      <c r="G1171" s="227">
        <v>606364.18999999994</v>
      </c>
      <c r="H1171" s="192" t="s">
        <v>3811</v>
      </c>
    </row>
    <row r="1172" spans="1:8" ht="20" hidden="1" customHeight="1">
      <c r="A1172" s="185">
        <v>9</v>
      </c>
      <c r="B1172" s="212" t="s">
        <v>1063</v>
      </c>
      <c r="C1172" s="229" t="s">
        <v>1380</v>
      </c>
      <c r="D1172" s="224" t="s">
        <v>1046</v>
      </c>
      <c r="E1172" s="226"/>
      <c r="F1172" s="226">
        <v>86</v>
      </c>
      <c r="G1172" s="227">
        <v>606278.18999999994</v>
      </c>
      <c r="H1172" s="192" t="s">
        <v>3811</v>
      </c>
    </row>
    <row r="1173" spans="1:8" ht="20" hidden="1" customHeight="1">
      <c r="A1173" s="185">
        <v>9</v>
      </c>
      <c r="B1173" s="212" t="s">
        <v>1063</v>
      </c>
      <c r="C1173" s="229" t="s">
        <v>1381</v>
      </c>
      <c r="D1173" s="224" t="s">
        <v>1046</v>
      </c>
      <c r="E1173" s="226"/>
      <c r="F1173" s="226">
        <v>335</v>
      </c>
      <c r="G1173" s="227">
        <v>605943.18999999994</v>
      </c>
      <c r="H1173" s="192" t="s">
        <v>3811</v>
      </c>
    </row>
    <row r="1174" spans="1:8" ht="20" hidden="1" customHeight="1">
      <c r="A1174" s="185">
        <v>9</v>
      </c>
      <c r="B1174" s="212" t="s">
        <v>1063</v>
      </c>
      <c r="C1174" s="229" t="s">
        <v>1382</v>
      </c>
      <c r="D1174" s="224" t="s">
        <v>1046</v>
      </c>
      <c r="E1174" s="226"/>
      <c r="F1174" s="226">
        <v>361</v>
      </c>
      <c r="G1174" s="227">
        <v>605582.18999999994</v>
      </c>
      <c r="H1174" s="192" t="s">
        <v>3811</v>
      </c>
    </row>
    <row r="1175" spans="1:8" ht="20" hidden="1" customHeight="1">
      <c r="A1175" s="185">
        <v>9</v>
      </c>
      <c r="B1175" s="212" t="s">
        <v>1063</v>
      </c>
      <c r="C1175" s="229" t="s">
        <v>1383</v>
      </c>
      <c r="D1175" s="224" t="s">
        <v>1046</v>
      </c>
      <c r="E1175" s="226"/>
      <c r="F1175" s="226">
        <v>274</v>
      </c>
      <c r="G1175" s="227">
        <v>605308.18999999994</v>
      </c>
      <c r="H1175" s="192" t="s">
        <v>3811</v>
      </c>
    </row>
    <row r="1176" spans="1:8" ht="20" hidden="1" customHeight="1">
      <c r="A1176" s="185">
        <v>9</v>
      </c>
      <c r="B1176" s="212" t="s">
        <v>1063</v>
      </c>
      <c r="C1176" s="229" t="s">
        <v>1384</v>
      </c>
      <c r="D1176" s="224" t="s">
        <v>1046</v>
      </c>
      <c r="E1176" s="226"/>
      <c r="F1176" s="226">
        <v>72</v>
      </c>
      <c r="G1176" s="227">
        <v>605236.18999999994</v>
      </c>
      <c r="H1176" s="192" t="s">
        <v>3811</v>
      </c>
    </row>
    <row r="1177" spans="1:8" ht="20" hidden="1" customHeight="1">
      <c r="A1177" s="185">
        <v>9</v>
      </c>
      <c r="B1177" s="212" t="s">
        <v>1063</v>
      </c>
      <c r="C1177" s="229" t="s">
        <v>1385</v>
      </c>
      <c r="D1177" s="224" t="s">
        <v>1046</v>
      </c>
      <c r="E1177" s="226"/>
      <c r="F1177" s="226">
        <v>120</v>
      </c>
      <c r="G1177" s="227">
        <v>605116.18999999994</v>
      </c>
      <c r="H1177" s="192" t="s">
        <v>1053</v>
      </c>
    </row>
    <row r="1178" spans="1:8" ht="20" hidden="1" customHeight="1">
      <c r="A1178" s="185">
        <v>9</v>
      </c>
      <c r="B1178" s="212" t="s">
        <v>1063</v>
      </c>
      <c r="C1178" s="229" t="s">
        <v>1386</v>
      </c>
      <c r="D1178" s="224" t="s">
        <v>1046</v>
      </c>
      <c r="E1178" s="226"/>
      <c r="F1178" s="226">
        <v>209</v>
      </c>
      <c r="G1178" s="227">
        <v>604907.18999999994</v>
      </c>
      <c r="H1178" s="192" t="s">
        <v>1083</v>
      </c>
    </row>
    <row r="1179" spans="1:8" ht="20" hidden="1" customHeight="1">
      <c r="A1179" s="185">
        <v>9</v>
      </c>
      <c r="B1179" s="212" t="s">
        <v>1063</v>
      </c>
      <c r="C1179" s="229" t="s">
        <v>1387</v>
      </c>
      <c r="D1179" s="224" t="s">
        <v>1046</v>
      </c>
      <c r="E1179" s="226"/>
      <c r="F1179" s="226">
        <v>110.5</v>
      </c>
      <c r="G1179" s="227">
        <v>604796.68999999994</v>
      </c>
      <c r="H1179" s="192" t="s">
        <v>1047</v>
      </c>
    </row>
    <row r="1180" spans="1:8" ht="20" hidden="1" customHeight="1">
      <c r="A1180" s="185">
        <v>9</v>
      </c>
      <c r="B1180" s="212" t="s">
        <v>1063</v>
      </c>
      <c r="C1180" s="229" t="s">
        <v>1388</v>
      </c>
      <c r="D1180" s="224" t="s">
        <v>1046</v>
      </c>
      <c r="E1180" s="226"/>
      <c r="F1180" s="226">
        <v>512.5</v>
      </c>
      <c r="G1180" s="227">
        <v>604284.18999999994</v>
      </c>
      <c r="H1180" s="192" t="s">
        <v>3811</v>
      </c>
    </row>
    <row r="1181" spans="1:8" ht="20" hidden="1" customHeight="1">
      <c r="A1181" s="185">
        <v>9</v>
      </c>
      <c r="B1181" s="212" t="s">
        <v>1063</v>
      </c>
      <c r="C1181" s="229" t="s">
        <v>1389</v>
      </c>
      <c r="D1181" s="224" t="s">
        <v>1046</v>
      </c>
      <c r="E1181" s="226"/>
      <c r="F1181" s="226">
        <v>881</v>
      </c>
      <c r="G1181" s="227">
        <v>603403.18999999994</v>
      </c>
      <c r="H1181" s="192" t="s">
        <v>3811</v>
      </c>
    </row>
    <row r="1182" spans="1:8" ht="20" hidden="1" customHeight="1">
      <c r="A1182" s="185">
        <v>9</v>
      </c>
      <c r="B1182" s="212" t="s">
        <v>1063</v>
      </c>
      <c r="C1182" s="229" t="s">
        <v>1390</v>
      </c>
      <c r="D1182" s="224" t="s">
        <v>1046</v>
      </c>
      <c r="E1182" s="226"/>
      <c r="F1182" s="226">
        <v>912</v>
      </c>
      <c r="G1182" s="227">
        <v>602491.18999999994</v>
      </c>
      <c r="H1182" s="192" t="s">
        <v>3811</v>
      </c>
    </row>
    <row r="1183" spans="1:8" ht="20" hidden="1" customHeight="1">
      <c r="A1183" s="185">
        <v>9</v>
      </c>
      <c r="B1183" s="212" t="s">
        <v>1063</v>
      </c>
      <c r="C1183" s="229" t="s">
        <v>1391</v>
      </c>
      <c r="D1183" s="224" t="s">
        <v>1046</v>
      </c>
      <c r="E1183" s="226"/>
      <c r="F1183" s="226">
        <v>2571.4</v>
      </c>
      <c r="G1183" s="227">
        <v>599919.79</v>
      </c>
      <c r="H1183" s="192" t="s">
        <v>1110</v>
      </c>
    </row>
    <row r="1184" spans="1:8" ht="20" hidden="1" customHeight="1">
      <c r="A1184" s="185">
        <v>9</v>
      </c>
      <c r="B1184" s="212" t="s">
        <v>1063</v>
      </c>
      <c r="C1184" s="229" t="s">
        <v>1392</v>
      </c>
      <c r="D1184" s="224" t="s">
        <v>1046</v>
      </c>
      <c r="E1184" s="226"/>
      <c r="F1184" s="226">
        <v>2321.4</v>
      </c>
      <c r="G1184" s="227">
        <v>597598.39</v>
      </c>
      <c r="H1184" s="192" t="s">
        <v>1110</v>
      </c>
    </row>
    <row r="1185" spans="1:8" ht="20" hidden="1" customHeight="1">
      <c r="A1185" s="185">
        <v>9</v>
      </c>
      <c r="B1185" s="212" t="s">
        <v>1063</v>
      </c>
      <c r="C1185" s="229" t="s">
        <v>1393</v>
      </c>
      <c r="D1185" s="224" t="s">
        <v>1046</v>
      </c>
      <c r="E1185" s="226"/>
      <c r="F1185" s="226">
        <v>500</v>
      </c>
      <c r="G1185" s="227">
        <v>597098.39</v>
      </c>
      <c r="H1185" s="192" t="s">
        <v>4955</v>
      </c>
    </row>
    <row r="1186" spans="1:8" ht="20" hidden="1" customHeight="1">
      <c r="A1186" s="185">
        <v>9</v>
      </c>
      <c r="B1186" s="212" t="s">
        <v>1063</v>
      </c>
      <c r="C1186" s="229" t="s">
        <v>1394</v>
      </c>
      <c r="D1186" s="203" t="s">
        <v>1046</v>
      </c>
      <c r="E1186" s="226"/>
      <c r="F1186" s="226">
        <v>7461</v>
      </c>
      <c r="G1186" s="227">
        <v>589637.39</v>
      </c>
      <c r="H1186" s="192" t="s">
        <v>1102</v>
      </c>
    </row>
    <row r="1187" spans="1:8" ht="20" hidden="1" customHeight="1">
      <c r="A1187" s="185">
        <v>9</v>
      </c>
      <c r="B1187" s="212" t="s">
        <v>1063</v>
      </c>
      <c r="C1187" s="229" t="s">
        <v>1165</v>
      </c>
      <c r="D1187" s="224" t="s">
        <v>1046</v>
      </c>
      <c r="E1187" s="226"/>
      <c r="F1187" s="226">
        <v>70.290000000000006</v>
      </c>
      <c r="G1187" s="227">
        <v>489567.1</v>
      </c>
      <c r="H1187" s="192" t="s">
        <v>1071</v>
      </c>
    </row>
    <row r="1188" spans="1:8" ht="20" hidden="1" customHeight="1">
      <c r="A1188" s="185">
        <v>9</v>
      </c>
      <c r="B1188" s="212" t="s">
        <v>1063</v>
      </c>
      <c r="C1188" s="229" t="s">
        <v>1165</v>
      </c>
      <c r="D1188" s="224" t="s">
        <v>1046</v>
      </c>
      <c r="E1188" s="226"/>
      <c r="F1188" s="226">
        <v>29.09</v>
      </c>
      <c r="G1188" s="227">
        <v>489538.01</v>
      </c>
      <c r="H1188" s="192" t="s">
        <v>1071</v>
      </c>
    </row>
    <row r="1189" spans="1:8" ht="20" hidden="1" customHeight="1">
      <c r="A1189" s="185">
        <v>9</v>
      </c>
      <c r="B1189" s="212" t="s">
        <v>1063</v>
      </c>
      <c r="C1189" s="229" t="s">
        <v>1165</v>
      </c>
      <c r="D1189" s="224" t="s">
        <v>1046</v>
      </c>
      <c r="E1189" s="226"/>
      <c r="F1189" s="226">
        <v>223.78</v>
      </c>
      <c r="G1189" s="227">
        <v>489314.23</v>
      </c>
      <c r="H1189" s="192" t="s">
        <v>1071</v>
      </c>
    </row>
    <row r="1190" spans="1:8" ht="20" hidden="1" customHeight="1">
      <c r="A1190" s="185">
        <v>9</v>
      </c>
      <c r="B1190" s="212" t="s">
        <v>1063</v>
      </c>
      <c r="C1190" s="229" t="s">
        <v>1165</v>
      </c>
      <c r="D1190" s="224" t="s">
        <v>1046</v>
      </c>
      <c r="E1190" s="226"/>
      <c r="F1190" s="226">
        <v>19</v>
      </c>
      <c r="G1190" s="227">
        <v>489295.23</v>
      </c>
      <c r="H1190" s="192" t="s">
        <v>1071</v>
      </c>
    </row>
    <row r="1191" spans="1:8" ht="20" hidden="1" customHeight="1">
      <c r="A1191" s="185">
        <v>9</v>
      </c>
      <c r="B1191" s="212" t="s">
        <v>1063</v>
      </c>
      <c r="C1191" s="229" t="s">
        <v>1165</v>
      </c>
      <c r="D1191" s="224" t="s">
        <v>1046</v>
      </c>
      <c r="E1191" s="226"/>
      <c r="F1191" s="226">
        <v>21.72</v>
      </c>
      <c r="G1191" s="227">
        <v>489273.51</v>
      </c>
      <c r="H1191" s="192" t="s">
        <v>1071</v>
      </c>
    </row>
    <row r="1192" spans="1:8" ht="20" hidden="1" customHeight="1">
      <c r="A1192" s="185">
        <v>9</v>
      </c>
      <c r="B1192" s="212" t="s">
        <v>1063</v>
      </c>
      <c r="C1192" s="229" t="s">
        <v>1165</v>
      </c>
      <c r="D1192" s="224" t="s">
        <v>1046</v>
      </c>
      <c r="E1192" s="226"/>
      <c r="F1192" s="226">
        <v>125.97</v>
      </c>
      <c r="G1192" s="227">
        <v>489147.54</v>
      </c>
      <c r="H1192" s="192" t="s">
        <v>1071</v>
      </c>
    </row>
    <row r="1193" spans="1:8" ht="20" hidden="1" customHeight="1">
      <c r="A1193" s="185">
        <v>9</v>
      </c>
      <c r="B1193" s="212" t="s">
        <v>1063</v>
      </c>
      <c r="C1193" s="229" t="s">
        <v>1165</v>
      </c>
      <c r="D1193" s="224" t="s">
        <v>1046</v>
      </c>
      <c r="E1193" s="226"/>
      <c r="F1193" s="226">
        <v>219.12</v>
      </c>
      <c r="G1193" s="227">
        <v>488928.42</v>
      </c>
      <c r="H1193" s="192" t="s">
        <v>1071</v>
      </c>
    </row>
    <row r="1194" spans="1:8" ht="20" hidden="1" customHeight="1">
      <c r="A1194" s="185">
        <v>9</v>
      </c>
      <c r="B1194" s="212" t="s">
        <v>1063</v>
      </c>
      <c r="C1194" s="229" t="s">
        <v>1165</v>
      </c>
      <c r="D1194" s="224" t="s">
        <v>1046</v>
      </c>
      <c r="E1194" s="226"/>
      <c r="F1194" s="226">
        <v>135.44</v>
      </c>
      <c r="G1194" s="227">
        <v>488792.98</v>
      </c>
      <c r="H1194" s="192" t="s">
        <v>1071</v>
      </c>
    </row>
    <row r="1195" spans="1:8" ht="20" hidden="1" customHeight="1">
      <c r="A1195" s="185">
        <v>9</v>
      </c>
      <c r="B1195" s="212" t="s">
        <v>1063</v>
      </c>
      <c r="C1195" s="229" t="s">
        <v>3914</v>
      </c>
      <c r="D1195" s="224" t="s">
        <v>3804</v>
      </c>
      <c r="E1195" s="226"/>
      <c r="F1195" s="226">
        <v>20000</v>
      </c>
      <c r="G1195" s="227">
        <v>468792.98</v>
      </c>
      <c r="H1195" s="192" t="s">
        <v>3808</v>
      </c>
    </row>
    <row r="1196" spans="1:8" ht="20" hidden="1" customHeight="1">
      <c r="A1196" s="185">
        <v>9</v>
      </c>
      <c r="B1196" s="212" t="s">
        <v>1063</v>
      </c>
      <c r="C1196" s="229" t="s">
        <v>1395</v>
      </c>
      <c r="D1196" s="203" t="s">
        <v>1046</v>
      </c>
      <c r="E1196" s="226"/>
      <c r="F1196" s="226">
        <v>1000</v>
      </c>
      <c r="G1196" s="227">
        <v>467792.98</v>
      </c>
      <c r="H1196" s="192" t="s">
        <v>4955</v>
      </c>
    </row>
    <row r="1197" spans="1:8" ht="20" hidden="1" customHeight="1">
      <c r="A1197" s="185">
        <v>9</v>
      </c>
      <c r="B1197" s="212" t="s">
        <v>1063</v>
      </c>
      <c r="C1197" s="229" t="s">
        <v>1396</v>
      </c>
      <c r="D1197" s="224" t="s">
        <v>1046</v>
      </c>
      <c r="E1197" s="226"/>
      <c r="F1197" s="226">
        <v>282</v>
      </c>
      <c r="G1197" s="227">
        <v>467510.98</v>
      </c>
      <c r="H1197" s="192" t="s">
        <v>3811</v>
      </c>
    </row>
    <row r="1198" spans="1:8" ht="20" hidden="1" customHeight="1">
      <c r="A1198" s="185">
        <v>9</v>
      </c>
      <c r="B1198" s="212" t="s">
        <v>1063</v>
      </c>
      <c r="C1198" s="229" t="s">
        <v>3915</v>
      </c>
      <c r="D1198" s="224" t="s">
        <v>3804</v>
      </c>
      <c r="E1198" s="226"/>
      <c r="F1198" s="226">
        <v>1200</v>
      </c>
      <c r="G1198" s="227">
        <v>466310.98</v>
      </c>
      <c r="H1198" s="192" t="s">
        <v>3818</v>
      </c>
    </row>
    <row r="1199" spans="1:8" ht="20" hidden="1" customHeight="1">
      <c r="A1199" s="185">
        <v>9</v>
      </c>
      <c r="B1199" s="212" t="s">
        <v>1063</v>
      </c>
      <c r="C1199" s="229" t="s">
        <v>1165</v>
      </c>
      <c r="D1199" s="224" t="s">
        <v>1046</v>
      </c>
      <c r="E1199" s="226"/>
      <c r="F1199" s="226">
        <v>299.48</v>
      </c>
      <c r="G1199" s="227">
        <v>466011.5</v>
      </c>
      <c r="H1199" s="192" t="s">
        <v>1071</v>
      </c>
    </row>
    <row r="1200" spans="1:8" ht="20" hidden="1" customHeight="1">
      <c r="A1200" s="185">
        <v>9</v>
      </c>
      <c r="B1200" s="212" t="s">
        <v>1063</v>
      </c>
      <c r="C1200" s="229" t="s">
        <v>3916</v>
      </c>
      <c r="D1200" s="224" t="s">
        <v>3804</v>
      </c>
      <c r="E1200" s="226"/>
      <c r="F1200" s="226">
        <v>9837.7000000000007</v>
      </c>
      <c r="G1200" s="227">
        <v>456173.8</v>
      </c>
      <c r="H1200" s="192" t="s">
        <v>1087</v>
      </c>
    </row>
    <row r="1201" spans="1:8" ht="20" hidden="1" customHeight="1">
      <c r="A1201" s="185">
        <v>9</v>
      </c>
      <c r="B1201" s="212" t="s">
        <v>1063</v>
      </c>
      <c r="C1201" s="229" t="s">
        <v>1397</v>
      </c>
      <c r="D1201" s="224" t="s">
        <v>1046</v>
      </c>
      <c r="E1201" s="226"/>
      <c r="F1201" s="226">
        <v>14000</v>
      </c>
      <c r="G1201" s="227">
        <v>442173.8</v>
      </c>
      <c r="H1201" s="192" t="s">
        <v>1047</v>
      </c>
    </row>
    <row r="1202" spans="1:8" ht="20" hidden="1" customHeight="1">
      <c r="A1202" s="185">
        <v>9</v>
      </c>
      <c r="B1202" s="212" t="s">
        <v>1063</v>
      </c>
      <c r="C1202" s="229" t="s">
        <v>1398</v>
      </c>
      <c r="D1202" s="224" t="s">
        <v>1046</v>
      </c>
      <c r="E1202" s="226"/>
      <c r="F1202" s="226">
        <v>1420</v>
      </c>
      <c r="G1202" s="227">
        <v>440753.8</v>
      </c>
      <c r="H1202" s="192" t="s">
        <v>1124</v>
      </c>
    </row>
    <row r="1203" spans="1:8" ht="20" customHeight="1">
      <c r="A1203" s="185">
        <v>9</v>
      </c>
      <c r="B1203" s="212" t="s">
        <v>1063</v>
      </c>
      <c r="C1203" s="229" t="s">
        <v>1399</v>
      </c>
      <c r="D1203" s="224" t="s">
        <v>1046</v>
      </c>
      <c r="E1203" s="226"/>
      <c r="F1203" s="226">
        <v>3000</v>
      </c>
      <c r="G1203" s="227">
        <v>437753.8</v>
      </c>
      <c r="H1203" s="192" t="s">
        <v>1124</v>
      </c>
    </row>
    <row r="1204" spans="1:8" ht="20" hidden="1" customHeight="1">
      <c r="A1204" s="185">
        <v>9</v>
      </c>
      <c r="B1204" s="212" t="s">
        <v>1063</v>
      </c>
      <c r="C1204" s="229" t="s">
        <v>1400</v>
      </c>
      <c r="D1204" s="224" t="s">
        <v>1046</v>
      </c>
      <c r="E1204" s="226"/>
      <c r="F1204" s="226">
        <v>250</v>
      </c>
      <c r="G1204" s="227">
        <v>437503.8</v>
      </c>
      <c r="H1204" s="192" t="s">
        <v>1053</v>
      </c>
    </row>
    <row r="1205" spans="1:8" ht="20" hidden="1" customHeight="1">
      <c r="A1205" s="185">
        <v>9</v>
      </c>
      <c r="B1205" s="212" t="s">
        <v>1063</v>
      </c>
      <c r="C1205" s="229" t="s">
        <v>1401</v>
      </c>
      <c r="D1205" s="224" t="s">
        <v>1046</v>
      </c>
      <c r="E1205" s="226"/>
      <c r="F1205" s="226">
        <v>200</v>
      </c>
      <c r="G1205" s="227">
        <v>437303.8</v>
      </c>
      <c r="H1205" s="192" t="s">
        <v>4955</v>
      </c>
    </row>
    <row r="1206" spans="1:8" ht="20" hidden="1" customHeight="1">
      <c r="A1206" s="185">
        <v>9</v>
      </c>
      <c r="B1206" s="212" t="s">
        <v>1063</v>
      </c>
      <c r="C1206" s="229" t="s">
        <v>1402</v>
      </c>
      <c r="D1206" s="224" t="s">
        <v>1046</v>
      </c>
      <c r="E1206" s="226"/>
      <c r="F1206" s="226">
        <v>200</v>
      </c>
      <c r="G1206" s="227">
        <v>437103.8</v>
      </c>
      <c r="H1206" s="192" t="s">
        <v>1053</v>
      </c>
    </row>
    <row r="1207" spans="1:8" ht="20" hidden="1" customHeight="1">
      <c r="A1207" s="185">
        <v>9</v>
      </c>
      <c r="B1207" s="212" t="s">
        <v>1063</v>
      </c>
      <c r="C1207" s="229" t="s">
        <v>1403</v>
      </c>
      <c r="D1207" s="224" t="s">
        <v>1046</v>
      </c>
      <c r="E1207" s="226"/>
      <c r="F1207" s="226">
        <v>200</v>
      </c>
      <c r="G1207" s="227">
        <v>436903.8</v>
      </c>
      <c r="H1207" s="192" t="s">
        <v>1053</v>
      </c>
    </row>
    <row r="1208" spans="1:8" ht="20" hidden="1" customHeight="1">
      <c r="A1208" s="185">
        <v>9</v>
      </c>
      <c r="B1208" s="212" t="s">
        <v>1063</v>
      </c>
      <c r="C1208" s="229" t="s">
        <v>1404</v>
      </c>
      <c r="D1208" s="224" t="s">
        <v>1046</v>
      </c>
      <c r="E1208" s="226"/>
      <c r="F1208" s="226">
        <v>480</v>
      </c>
      <c r="G1208" s="227">
        <v>436423.8</v>
      </c>
      <c r="H1208" s="192" t="s">
        <v>1053</v>
      </c>
    </row>
    <row r="1209" spans="1:8" ht="20" hidden="1" customHeight="1">
      <c r="A1209" s="185">
        <v>9</v>
      </c>
      <c r="B1209" s="212" t="s">
        <v>1063</v>
      </c>
      <c r="C1209" s="229" t="s">
        <v>1405</v>
      </c>
      <c r="D1209" s="224" t="s">
        <v>1046</v>
      </c>
      <c r="E1209" s="226"/>
      <c r="F1209" s="226">
        <v>150</v>
      </c>
      <c r="G1209" s="227">
        <v>436273.8</v>
      </c>
      <c r="H1209" s="192" t="s">
        <v>4955</v>
      </c>
    </row>
    <row r="1210" spans="1:8" ht="20" hidden="1" customHeight="1">
      <c r="A1210" s="185">
        <v>9</v>
      </c>
      <c r="B1210" s="212" t="s">
        <v>1063</v>
      </c>
      <c r="C1210" s="229" t="s">
        <v>1406</v>
      </c>
      <c r="D1210" s="224" t="s">
        <v>1046</v>
      </c>
      <c r="E1210" s="226"/>
      <c r="F1210" s="226">
        <v>80.84</v>
      </c>
      <c r="G1210" s="227">
        <v>436192.96</v>
      </c>
      <c r="H1210" s="192" t="s">
        <v>1047</v>
      </c>
    </row>
    <row r="1211" spans="1:8" ht="20" hidden="1" customHeight="1">
      <c r="A1211" s="185">
        <v>9</v>
      </c>
      <c r="B1211" s="212" t="s">
        <v>1063</v>
      </c>
      <c r="C1211" s="229" t="s">
        <v>1407</v>
      </c>
      <c r="D1211" s="224" t="s">
        <v>1046</v>
      </c>
      <c r="E1211" s="226"/>
      <c r="F1211" s="226">
        <v>13000</v>
      </c>
      <c r="G1211" s="227">
        <v>423192.96</v>
      </c>
      <c r="H1211" s="192" t="s">
        <v>1112</v>
      </c>
    </row>
    <row r="1212" spans="1:8" ht="20" hidden="1" customHeight="1">
      <c r="A1212" s="185">
        <v>9</v>
      </c>
      <c r="B1212" s="212" t="s">
        <v>1063</v>
      </c>
      <c r="C1212" s="229" t="s">
        <v>1408</v>
      </c>
      <c r="D1212" s="224" t="s">
        <v>1046</v>
      </c>
      <c r="E1212" s="226"/>
      <c r="F1212" s="226">
        <v>200</v>
      </c>
      <c r="G1212" s="227">
        <v>422992.96</v>
      </c>
      <c r="H1212" s="192" t="s">
        <v>1047</v>
      </c>
    </row>
    <row r="1213" spans="1:8" ht="20" hidden="1" customHeight="1">
      <c r="A1213" s="185">
        <v>9</v>
      </c>
      <c r="B1213" s="212" t="s">
        <v>1063</v>
      </c>
      <c r="C1213" s="229" t="s">
        <v>1409</v>
      </c>
      <c r="D1213" s="224" t="s">
        <v>1046</v>
      </c>
      <c r="E1213" s="226"/>
      <c r="F1213" s="226">
        <v>1306.5</v>
      </c>
      <c r="G1213" s="227">
        <v>421686.46</v>
      </c>
      <c r="H1213" s="192" t="s">
        <v>1053</v>
      </c>
    </row>
    <row r="1214" spans="1:8" ht="20" hidden="1" customHeight="1">
      <c r="A1214" s="185">
        <v>9</v>
      </c>
      <c r="B1214" s="212" t="s">
        <v>1063</v>
      </c>
      <c r="C1214" s="229" t="s">
        <v>1410</v>
      </c>
      <c r="D1214" s="224" t="s">
        <v>1046</v>
      </c>
      <c r="E1214" s="226"/>
      <c r="F1214" s="226">
        <v>900</v>
      </c>
      <c r="G1214" s="227">
        <v>420786.46</v>
      </c>
      <c r="H1214" s="192" t="s">
        <v>4950</v>
      </c>
    </row>
    <row r="1215" spans="1:8" ht="20" hidden="1" customHeight="1">
      <c r="A1215" s="185">
        <v>9</v>
      </c>
      <c r="B1215" s="212" t="s">
        <v>1063</v>
      </c>
      <c r="C1215" s="229" t="s">
        <v>1411</v>
      </c>
      <c r="D1215" s="224" t="s">
        <v>1046</v>
      </c>
      <c r="E1215" s="226"/>
      <c r="F1215" s="226">
        <v>19000</v>
      </c>
      <c r="G1215" s="227">
        <v>401786.46</v>
      </c>
      <c r="H1215" s="192" t="s">
        <v>5062</v>
      </c>
    </row>
    <row r="1216" spans="1:8" ht="20" hidden="1" customHeight="1">
      <c r="A1216" s="185">
        <v>9</v>
      </c>
      <c r="B1216" s="212" t="s">
        <v>1063</v>
      </c>
      <c r="C1216" s="229" t="s">
        <v>1412</v>
      </c>
      <c r="D1216" s="224" t="s">
        <v>1046</v>
      </c>
      <c r="E1216" s="226"/>
      <c r="F1216" s="226">
        <v>2141.86</v>
      </c>
      <c r="G1216" s="227">
        <v>399644.6</v>
      </c>
      <c r="H1216" s="192" t="s">
        <v>1047</v>
      </c>
    </row>
    <row r="1217" spans="1:8" ht="20" hidden="1" customHeight="1">
      <c r="A1217" s="185">
        <v>9</v>
      </c>
      <c r="B1217" s="212" t="s">
        <v>1063</v>
      </c>
      <c r="C1217" s="229" t="s">
        <v>1413</v>
      </c>
      <c r="D1217" s="224" t="s">
        <v>1046</v>
      </c>
      <c r="E1217" s="226"/>
      <c r="F1217" s="226">
        <v>211</v>
      </c>
      <c r="G1217" s="227">
        <v>399433.6</v>
      </c>
      <c r="H1217" s="192" t="s">
        <v>3811</v>
      </c>
    </row>
    <row r="1218" spans="1:8" ht="20" hidden="1" customHeight="1">
      <c r="A1218" s="185">
        <v>9</v>
      </c>
      <c r="B1218" s="212" t="s">
        <v>1063</v>
      </c>
      <c r="C1218" s="229" t="s">
        <v>1414</v>
      </c>
      <c r="D1218" s="224" t="s">
        <v>1046</v>
      </c>
      <c r="E1218" s="226"/>
      <c r="F1218" s="226">
        <v>339</v>
      </c>
      <c r="G1218" s="227">
        <v>399094.6</v>
      </c>
      <c r="H1218" s="192" t="s">
        <v>3811</v>
      </c>
    </row>
    <row r="1219" spans="1:8" ht="20" hidden="1" customHeight="1">
      <c r="A1219" s="185">
        <v>9</v>
      </c>
      <c r="B1219" s="212" t="s">
        <v>1063</v>
      </c>
      <c r="C1219" s="229" t="s">
        <v>1415</v>
      </c>
      <c r="D1219" s="224" t="s">
        <v>1046</v>
      </c>
      <c r="E1219" s="226"/>
      <c r="F1219" s="226">
        <v>442</v>
      </c>
      <c r="G1219" s="227">
        <v>398652.6</v>
      </c>
      <c r="H1219" s="192" t="s">
        <v>3811</v>
      </c>
    </row>
    <row r="1220" spans="1:8" ht="20" hidden="1" customHeight="1">
      <c r="A1220" s="185">
        <v>9</v>
      </c>
      <c r="B1220" s="212" t="s">
        <v>1063</v>
      </c>
      <c r="C1220" s="229" t="s">
        <v>1416</v>
      </c>
      <c r="D1220" s="224" t="s">
        <v>1046</v>
      </c>
      <c r="E1220" s="226"/>
      <c r="F1220" s="226">
        <v>800</v>
      </c>
      <c r="G1220" s="227">
        <v>397852.6</v>
      </c>
      <c r="H1220" s="192" t="s">
        <v>1053</v>
      </c>
    </row>
    <row r="1221" spans="1:8" ht="20" hidden="1" customHeight="1">
      <c r="A1221" s="185">
        <v>9</v>
      </c>
      <c r="B1221" s="212" t="s">
        <v>1063</v>
      </c>
      <c r="C1221" s="229" t="s">
        <v>1417</v>
      </c>
      <c r="D1221" s="224" t="s">
        <v>1046</v>
      </c>
      <c r="E1221" s="226"/>
      <c r="F1221" s="226">
        <v>411</v>
      </c>
      <c r="G1221" s="227">
        <v>397441.6</v>
      </c>
      <c r="H1221" s="192" t="s">
        <v>3811</v>
      </c>
    </row>
    <row r="1222" spans="1:8" ht="20" hidden="1" customHeight="1">
      <c r="A1222" s="185">
        <v>9</v>
      </c>
      <c r="B1222" s="212" t="s">
        <v>1063</v>
      </c>
      <c r="C1222" s="229" t="s">
        <v>1418</v>
      </c>
      <c r="D1222" s="224" t="s">
        <v>1046</v>
      </c>
      <c r="E1222" s="226"/>
      <c r="F1222" s="226">
        <v>67.5</v>
      </c>
      <c r="G1222" s="227">
        <v>397374.1</v>
      </c>
      <c r="H1222" s="192" t="s">
        <v>1075</v>
      </c>
    </row>
    <row r="1223" spans="1:8" ht="20" hidden="1" customHeight="1">
      <c r="A1223" s="185">
        <v>9</v>
      </c>
      <c r="B1223" s="212" t="s">
        <v>1063</v>
      </c>
      <c r="C1223" s="229" t="s">
        <v>1419</v>
      </c>
      <c r="D1223" s="224" t="s">
        <v>1046</v>
      </c>
      <c r="E1223" s="226"/>
      <c r="F1223" s="226">
        <v>428.83</v>
      </c>
      <c r="G1223" s="227">
        <v>396945.27</v>
      </c>
      <c r="H1223" s="192" t="s">
        <v>3811</v>
      </c>
    </row>
    <row r="1224" spans="1:8" ht="20" hidden="1" customHeight="1">
      <c r="A1224" s="185">
        <v>9</v>
      </c>
      <c r="B1224" s="212" t="s">
        <v>1063</v>
      </c>
      <c r="C1224" s="229" t="s">
        <v>1420</v>
      </c>
      <c r="D1224" s="224" t="s">
        <v>1046</v>
      </c>
      <c r="E1224" s="226"/>
      <c r="F1224" s="226">
        <v>824.38</v>
      </c>
      <c r="G1224" s="227">
        <v>396120.89</v>
      </c>
      <c r="H1224" s="192" t="s">
        <v>3811</v>
      </c>
    </row>
    <row r="1225" spans="1:8" ht="20" hidden="1" customHeight="1">
      <c r="A1225" s="185">
        <v>9</v>
      </c>
      <c r="B1225" s="212" t="s">
        <v>1063</v>
      </c>
      <c r="C1225" s="229" t="s">
        <v>1421</v>
      </c>
      <c r="D1225" s="224" t="s">
        <v>1046</v>
      </c>
      <c r="E1225" s="226"/>
      <c r="F1225" s="226">
        <v>542</v>
      </c>
      <c r="G1225" s="227">
        <v>395578.89</v>
      </c>
      <c r="H1225" s="192" t="s">
        <v>3811</v>
      </c>
    </row>
    <row r="1226" spans="1:8" ht="20" hidden="1" customHeight="1">
      <c r="A1226" s="185">
        <v>9</v>
      </c>
      <c r="B1226" s="212" t="s">
        <v>1063</v>
      </c>
      <c r="C1226" s="229" t="s">
        <v>1422</v>
      </c>
      <c r="D1226" s="224" t="s">
        <v>1046</v>
      </c>
      <c r="E1226" s="226"/>
      <c r="F1226" s="226">
        <v>2630.5</v>
      </c>
      <c r="G1226" s="227">
        <v>392948.39</v>
      </c>
      <c r="H1226" s="192" t="s">
        <v>3811</v>
      </c>
    </row>
    <row r="1227" spans="1:8" ht="20" hidden="1" customHeight="1">
      <c r="A1227" s="185">
        <v>9</v>
      </c>
      <c r="B1227" s="212" t="s">
        <v>1063</v>
      </c>
      <c r="C1227" s="229" t="s">
        <v>1423</v>
      </c>
      <c r="D1227" s="224" t="s">
        <v>1046</v>
      </c>
      <c r="E1227" s="226"/>
      <c r="F1227" s="226">
        <v>407.9</v>
      </c>
      <c r="G1227" s="227">
        <v>392540.49</v>
      </c>
      <c r="H1227" s="192" t="s">
        <v>3811</v>
      </c>
    </row>
    <row r="1228" spans="1:8" ht="20" hidden="1" customHeight="1">
      <c r="A1228" s="185">
        <v>9</v>
      </c>
      <c r="B1228" s="212" t="s">
        <v>1063</v>
      </c>
      <c r="C1228" s="229" t="s">
        <v>1424</v>
      </c>
      <c r="D1228" s="224" t="s">
        <v>1046</v>
      </c>
      <c r="E1228" s="226"/>
      <c r="F1228" s="226">
        <v>81242.5</v>
      </c>
      <c r="G1228" s="227">
        <v>311297.99</v>
      </c>
      <c r="H1228" s="192" t="s">
        <v>1110</v>
      </c>
    </row>
    <row r="1229" spans="1:8" ht="20" hidden="1" customHeight="1">
      <c r="A1229" s="185">
        <v>9</v>
      </c>
      <c r="B1229" s="212" t="s">
        <v>1063</v>
      </c>
      <c r="C1229" s="229" t="s">
        <v>1165</v>
      </c>
      <c r="D1229" s="224" t="s">
        <v>1046</v>
      </c>
      <c r="E1229" s="226"/>
      <c r="F1229" s="226">
        <v>298.02999999999997</v>
      </c>
      <c r="G1229" s="227">
        <v>310999.96000000002</v>
      </c>
      <c r="H1229" s="192" t="s">
        <v>1071</v>
      </c>
    </row>
    <row r="1230" spans="1:8" ht="20" hidden="1" customHeight="1">
      <c r="A1230" s="185">
        <v>9</v>
      </c>
      <c r="B1230" s="212" t="s">
        <v>1063</v>
      </c>
      <c r="C1230" s="229" t="s">
        <v>1165</v>
      </c>
      <c r="D1230" s="224" t="s">
        <v>1046</v>
      </c>
      <c r="E1230" s="226"/>
      <c r="F1230" s="226">
        <v>82.22</v>
      </c>
      <c r="G1230" s="227">
        <v>310917.74</v>
      </c>
      <c r="H1230" s="192" t="s">
        <v>1071</v>
      </c>
    </row>
    <row r="1231" spans="1:8" ht="20" hidden="1" customHeight="1">
      <c r="A1231" s="185">
        <v>9</v>
      </c>
      <c r="B1231" s="212" t="s">
        <v>1063</v>
      </c>
      <c r="C1231" s="220" t="s">
        <v>1425</v>
      </c>
      <c r="D1231" s="224" t="s">
        <v>1046</v>
      </c>
      <c r="E1231" s="226"/>
      <c r="F1231" s="226">
        <v>22061.4</v>
      </c>
      <c r="G1231" s="227">
        <v>258856.34</v>
      </c>
      <c r="H1231" s="192" t="s">
        <v>4950</v>
      </c>
    </row>
    <row r="1232" spans="1:8" ht="20" hidden="1" customHeight="1">
      <c r="A1232" s="185">
        <v>9</v>
      </c>
      <c r="B1232" s="212" t="s">
        <v>1063</v>
      </c>
      <c r="C1232" s="229" t="s">
        <v>1165</v>
      </c>
      <c r="D1232" s="224" t="s">
        <v>1046</v>
      </c>
      <c r="E1232" s="226"/>
      <c r="F1232" s="226">
        <v>10.1</v>
      </c>
      <c r="G1232" s="227">
        <v>258846.24</v>
      </c>
      <c r="H1232" s="192" t="s">
        <v>1071</v>
      </c>
    </row>
    <row r="1233" spans="1:8" ht="20" hidden="1" customHeight="1">
      <c r="A1233" s="185">
        <v>9</v>
      </c>
      <c r="B1233" s="212" t="s">
        <v>1063</v>
      </c>
      <c r="C1233" s="229" t="s">
        <v>1165</v>
      </c>
      <c r="D1233" s="224" t="s">
        <v>1046</v>
      </c>
      <c r="E1233" s="226"/>
      <c r="F1233" s="226">
        <v>10.1</v>
      </c>
      <c r="G1233" s="227">
        <v>258836.14</v>
      </c>
      <c r="H1233" s="192" t="s">
        <v>1071</v>
      </c>
    </row>
    <row r="1234" spans="1:8" ht="20" hidden="1" customHeight="1">
      <c r="A1234" s="185">
        <v>9</v>
      </c>
      <c r="B1234" s="212" t="s">
        <v>1063</v>
      </c>
      <c r="C1234" s="229" t="s">
        <v>1165</v>
      </c>
      <c r="D1234" s="224" t="s">
        <v>1046</v>
      </c>
      <c r="E1234" s="226"/>
      <c r="F1234" s="226">
        <v>188.1</v>
      </c>
      <c r="G1234" s="227">
        <v>258648.04</v>
      </c>
      <c r="H1234" s="192" t="s">
        <v>1071</v>
      </c>
    </row>
    <row r="1235" spans="1:8" ht="20" hidden="1" customHeight="1">
      <c r="A1235" s="185">
        <v>9</v>
      </c>
      <c r="B1235" s="212" t="s">
        <v>1063</v>
      </c>
      <c r="C1235" s="229" t="s">
        <v>1165</v>
      </c>
      <c r="D1235" s="224" t="s">
        <v>1046</v>
      </c>
      <c r="E1235" s="226"/>
      <c r="F1235" s="226">
        <v>10.1</v>
      </c>
      <c r="G1235" s="227">
        <v>258637.94</v>
      </c>
      <c r="H1235" s="192" t="s">
        <v>1071</v>
      </c>
    </row>
    <row r="1236" spans="1:8" ht="20" hidden="1" customHeight="1">
      <c r="A1236" s="185">
        <v>9</v>
      </c>
      <c r="B1236" s="212" t="s">
        <v>1063</v>
      </c>
      <c r="C1236" s="229" t="s">
        <v>1165</v>
      </c>
      <c r="D1236" s="224" t="s">
        <v>1046</v>
      </c>
      <c r="E1236" s="226"/>
      <c r="F1236" s="226">
        <v>224.73</v>
      </c>
      <c r="G1236" s="227">
        <v>258413.21</v>
      </c>
      <c r="H1236" s="192" t="s">
        <v>1071</v>
      </c>
    </row>
    <row r="1237" spans="1:8" ht="20" hidden="1" customHeight="1">
      <c r="A1237" s="185">
        <v>9</v>
      </c>
      <c r="B1237" s="212" t="s">
        <v>1063</v>
      </c>
      <c r="C1237" s="229" t="s">
        <v>1165</v>
      </c>
      <c r="D1237" s="224" t="s">
        <v>1046</v>
      </c>
      <c r="E1237" s="226"/>
      <c r="F1237" s="226">
        <v>40.85</v>
      </c>
      <c r="G1237" s="227">
        <v>258372.36</v>
      </c>
      <c r="H1237" s="192" t="s">
        <v>1071</v>
      </c>
    </row>
    <row r="1238" spans="1:8" ht="20" hidden="1" customHeight="1">
      <c r="A1238" s="185">
        <v>9</v>
      </c>
      <c r="B1238" s="212" t="s">
        <v>1063</v>
      </c>
      <c r="C1238" s="229" t="s">
        <v>1165</v>
      </c>
      <c r="D1238" s="224" t="s">
        <v>1046</v>
      </c>
      <c r="E1238" s="226"/>
      <c r="F1238" s="226">
        <v>22.8</v>
      </c>
      <c r="G1238" s="227">
        <v>258349.56</v>
      </c>
      <c r="H1238" s="192" t="s">
        <v>1071</v>
      </c>
    </row>
    <row r="1239" spans="1:8" ht="20" hidden="1" customHeight="1">
      <c r="A1239" s="185">
        <v>9</v>
      </c>
      <c r="B1239" s="212" t="s">
        <v>1063</v>
      </c>
      <c r="C1239" s="229" t="s">
        <v>1165</v>
      </c>
      <c r="D1239" s="224" t="s">
        <v>1046</v>
      </c>
      <c r="E1239" s="226"/>
      <c r="F1239" s="226">
        <v>30.4</v>
      </c>
      <c r="G1239" s="227">
        <v>258319.16</v>
      </c>
      <c r="H1239" s="192" t="s">
        <v>1071</v>
      </c>
    </row>
    <row r="1240" spans="1:8" ht="20" customHeight="1">
      <c r="A1240" s="185">
        <v>9</v>
      </c>
      <c r="B1240" s="212" t="s">
        <v>1063</v>
      </c>
      <c r="C1240" s="229" t="s">
        <v>1336</v>
      </c>
      <c r="D1240" s="224" t="s">
        <v>3804</v>
      </c>
      <c r="E1240" s="226"/>
      <c r="F1240" s="226">
        <v>3000</v>
      </c>
      <c r="G1240" s="227">
        <v>255319.16</v>
      </c>
      <c r="H1240" s="192" t="s">
        <v>1091</v>
      </c>
    </row>
    <row r="1241" spans="1:8" ht="20" hidden="1" customHeight="1">
      <c r="A1241" s="185">
        <v>9</v>
      </c>
      <c r="B1241" s="212" t="s">
        <v>1063</v>
      </c>
      <c r="C1241" s="229" t="s">
        <v>1165</v>
      </c>
      <c r="D1241" s="224" t="s">
        <v>1046</v>
      </c>
      <c r="E1241" s="226"/>
      <c r="F1241" s="226">
        <v>27.23</v>
      </c>
      <c r="G1241" s="227">
        <v>255291.93</v>
      </c>
      <c r="H1241" s="192" t="s">
        <v>1071</v>
      </c>
    </row>
    <row r="1242" spans="1:8" ht="20" hidden="1" customHeight="1">
      <c r="A1242" s="185">
        <v>9</v>
      </c>
      <c r="B1242" s="212" t="s">
        <v>1063</v>
      </c>
      <c r="C1242" s="229" t="s">
        <v>1165</v>
      </c>
      <c r="D1242" s="224" t="s">
        <v>1046</v>
      </c>
      <c r="E1242" s="226"/>
      <c r="F1242" s="226">
        <v>10.1</v>
      </c>
      <c r="G1242" s="227">
        <v>255281.83</v>
      </c>
      <c r="H1242" s="192" t="s">
        <v>1071</v>
      </c>
    </row>
    <row r="1243" spans="1:8" ht="20" hidden="1" customHeight="1">
      <c r="A1243" s="185">
        <v>9</v>
      </c>
      <c r="B1243" s="212" t="s">
        <v>1063</v>
      </c>
      <c r="C1243" s="229" t="s">
        <v>1165</v>
      </c>
      <c r="D1243" s="224" t="s">
        <v>1046</v>
      </c>
      <c r="E1243" s="226"/>
      <c r="F1243" s="226">
        <v>34.04</v>
      </c>
      <c r="G1243" s="227">
        <v>255247.79</v>
      </c>
      <c r="H1243" s="192" t="s">
        <v>1071</v>
      </c>
    </row>
    <row r="1244" spans="1:8" ht="20" hidden="1" customHeight="1">
      <c r="A1244" s="185">
        <v>9</v>
      </c>
      <c r="B1244" s="212" t="s">
        <v>1063</v>
      </c>
      <c r="C1244" s="229" t="s">
        <v>1165</v>
      </c>
      <c r="D1244" s="224" t="s">
        <v>1046</v>
      </c>
      <c r="E1244" s="226"/>
      <c r="F1244" s="226">
        <v>29.45</v>
      </c>
      <c r="G1244" s="227">
        <v>255218.34</v>
      </c>
      <c r="H1244" s="192" t="s">
        <v>1071</v>
      </c>
    </row>
    <row r="1245" spans="1:8" ht="20" hidden="1" customHeight="1">
      <c r="A1245" s="185">
        <v>9</v>
      </c>
      <c r="B1245" s="212" t="s">
        <v>1063</v>
      </c>
      <c r="C1245" s="229" t="s">
        <v>1165</v>
      </c>
      <c r="D1245" s="224" t="s">
        <v>1046</v>
      </c>
      <c r="E1245" s="226"/>
      <c r="F1245" s="226">
        <v>177.65</v>
      </c>
      <c r="G1245" s="227">
        <v>255040.69</v>
      </c>
      <c r="H1245" s="192" t="s">
        <v>1071</v>
      </c>
    </row>
    <row r="1246" spans="1:8" ht="20" hidden="1" customHeight="1">
      <c r="A1246" s="185">
        <v>9</v>
      </c>
      <c r="B1246" s="212" t="s">
        <v>1063</v>
      </c>
      <c r="C1246" s="229" t="s">
        <v>1426</v>
      </c>
      <c r="D1246" s="224" t="s">
        <v>1046</v>
      </c>
      <c r="E1246" s="226"/>
      <c r="F1246" s="226">
        <v>620</v>
      </c>
      <c r="G1246" s="227">
        <v>254420.69</v>
      </c>
      <c r="H1246" s="192" t="s">
        <v>1124</v>
      </c>
    </row>
    <row r="1247" spans="1:8" ht="20" hidden="1" customHeight="1">
      <c r="A1247" s="185">
        <v>9</v>
      </c>
      <c r="B1247" s="212" t="s">
        <v>1063</v>
      </c>
      <c r="C1247" s="229" t="s">
        <v>1427</v>
      </c>
      <c r="D1247" s="224" t="s">
        <v>1046</v>
      </c>
      <c r="E1247" s="226"/>
      <c r="F1247" s="226">
        <v>515</v>
      </c>
      <c r="G1247" s="227">
        <v>253905.69</v>
      </c>
      <c r="H1247" s="192" t="s">
        <v>1124</v>
      </c>
    </row>
    <row r="1248" spans="1:8" ht="20" hidden="1" customHeight="1">
      <c r="A1248" s="185">
        <v>9</v>
      </c>
      <c r="B1248" s="212" t="s">
        <v>1063</v>
      </c>
      <c r="C1248" s="229" t="s">
        <v>3917</v>
      </c>
      <c r="D1248" s="224" t="s">
        <v>3804</v>
      </c>
      <c r="E1248" s="226"/>
      <c r="F1248" s="226">
        <v>2500</v>
      </c>
      <c r="G1248" s="227">
        <v>251405.69</v>
      </c>
      <c r="H1248" s="192" t="s">
        <v>3818</v>
      </c>
    </row>
    <row r="1249" spans="1:8" ht="20" hidden="1" customHeight="1">
      <c r="A1249" s="185">
        <v>9</v>
      </c>
      <c r="B1249" s="212" t="s">
        <v>1063</v>
      </c>
      <c r="C1249" s="229" t="s">
        <v>1428</v>
      </c>
      <c r="D1249" s="224" t="s">
        <v>1046</v>
      </c>
      <c r="E1249" s="226"/>
      <c r="F1249" s="226">
        <v>5000</v>
      </c>
      <c r="G1249" s="227">
        <v>246405.69</v>
      </c>
      <c r="H1249" s="192" t="s">
        <v>1047</v>
      </c>
    </row>
    <row r="1250" spans="1:8" ht="20" customHeight="1">
      <c r="A1250" s="185">
        <v>9</v>
      </c>
      <c r="B1250" s="212" t="s">
        <v>1063</v>
      </c>
      <c r="C1250" s="229" t="s">
        <v>3918</v>
      </c>
      <c r="D1250" s="224" t="s">
        <v>3804</v>
      </c>
      <c r="E1250" s="226"/>
      <c r="F1250" s="226">
        <v>2000</v>
      </c>
      <c r="G1250" s="227">
        <v>244405.69</v>
      </c>
      <c r="H1250" s="192" t="s">
        <v>1079</v>
      </c>
    </row>
    <row r="1251" spans="1:8" ht="20" hidden="1" customHeight="1">
      <c r="A1251" s="185">
        <v>9</v>
      </c>
      <c r="B1251" s="212" t="s">
        <v>1063</v>
      </c>
      <c r="C1251" s="229" t="s">
        <v>1165</v>
      </c>
      <c r="D1251" s="224" t="s">
        <v>1046</v>
      </c>
      <c r="E1251" s="226"/>
      <c r="F1251" s="226">
        <v>29.45</v>
      </c>
      <c r="G1251" s="227">
        <v>194376.24</v>
      </c>
      <c r="H1251" s="192" t="s">
        <v>1071</v>
      </c>
    </row>
    <row r="1252" spans="1:8" ht="20" hidden="1" customHeight="1">
      <c r="A1252" s="185">
        <v>9</v>
      </c>
      <c r="B1252" s="212" t="s">
        <v>1063</v>
      </c>
      <c r="C1252" s="229" t="s">
        <v>1165</v>
      </c>
      <c r="D1252" s="224" t="s">
        <v>1046</v>
      </c>
      <c r="E1252" s="226"/>
      <c r="F1252" s="226">
        <v>10.1</v>
      </c>
      <c r="G1252" s="227">
        <v>194366.14</v>
      </c>
      <c r="H1252" s="192" t="s">
        <v>1071</v>
      </c>
    </row>
    <row r="1253" spans="1:8" ht="20" hidden="1" customHeight="1">
      <c r="A1253" s="185">
        <v>9</v>
      </c>
      <c r="B1253" s="212" t="s">
        <v>1063</v>
      </c>
      <c r="C1253" s="229" t="s">
        <v>1165</v>
      </c>
      <c r="D1253" s="224" t="s">
        <v>1046</v>
      </c>
      <c r="E1253" s="226"/>
      <c r="F1253" s="226">
        <v>10.1</v>
      </c>
      <c r="G1253" s="227">
        <v>194356.04</v>
      </c>
      <c r="H1253" s="192" t="s">
        <v>1071</v>
      </c>
    </row>
    <row r="1254" spans="1:8" ht="20" hidden="1" customHeight="1">
      <c r="A1254" s="185">
        <v>9</v>
      </c>
      <c r="B1254" s="212" t="s">
        <v>1063</v>
      </c>
      <c r="C1254" s="229" t="s">
        <v>1165</v>
      </c>
      <c r="D1254" s="224" t="s">
        <v>1046</v>
      </c>
      <c r="E1254" s="226"/>
      <c r="F1254" s="226">
        <v>17.100000000000001</v>
      </c>
      <c r="G1254" s="227">
        <v>194338.94</v>
      </c>
      <c r="H1254" s="192" t="s">
        <v>1071</v>
      </c>
    </row>
    <row r="1255" spans="1:8" ht="20" hidden="1" customHeight="1">
      <c r="A1255" s="185">
        <v>9</v>
      </c>
      <c r="B1255" s="212" t="s">
        <v>1063</v>
      </c>
      <c r="C1255" s="229" t="s">
        <v>1165</v>
      </c>
      <c r="D1255" s="224" t="s">
        <v>1046</v>
      </c>
      <c r="E1255" s="226"/>
      <c r="F1255" s="226">
        <v>21.7</v>
      </c>
      <c r="G1255" s="227">
        <v>194317.24</v>
      </c>
      <c r="H1255" s="192" t="s">
        <v>1071</v>
      </c>
    </row>
    <row r="1256" spans="1:8" ht="20" hidden="1" customHeight="1">
      <c r="A1256" s="185">
        <v>9</v>
      </c>
      <c r="B1256" s="212" t="s">
        <v>1063</v>
      </c>
      <c r="C1256" s="229" t="s">
        <v>1165</v>
      </c>
      <c r="D1256" s="224" t="s">
        <v>1046</v>
      </c>
      <c r="E1256" s="226"/>
      <c r="F1256" s="226">
        <v>10.1</v>
      </c>
      <c r="G1256" s="227">
        <v>194307.14</v>
      </c>
      <c r="H1256" s="192" t="s">
        <v>1071</v>
      </c>
    </row>
    <row r="1257" spans="1:8" ht="20" hidden="1" customHeight="1">
      <c r="A1257" s="185">
        <v>9</v>
      </c>
      <c r="B1257" s="212" t="s">
        <v>1063</v>
      </c>
      <c r="C1257" s="229" t="s">
        <v>1165</v>
      </c>
      <c r="D1257" s="224" t="s">
        <v>1046</v>
      </c>
      <c r="E1257" s="226"/>
      <c r="F1257" s="226">
        <v>31.96</v>
      </c>
      <c r="G1257" s="227">
        <v>194275.18</v>
      </c>
      <c r="H1257" s="192" t="s">
        <v>1071</v>
      </c>
    </row>
    <row r="1258" spans="1:8" ht="20" hidden="1" customHeight="1">
      <c r="A1258" s="185">
        <v>9</v>
      </c>
      <c r="B1258" s="212" t="s">
        <v>1063</v>
      </c>
      <c r="C1258" s="229" t="s">
        <v>3919</v>
      </c>
      <c r="D1258" s="224" t="s">
        <v>3804</v>
      </c>
      <c r="E1258" s="226"/>
      <c r="F1258" s="226">
        <v>8464.3700000000008</v>
      </c>
      <c r="G1258" s="227">
        <v>185810.81</v>
      </c>
      <c r="H1258" s="192" t="s">
        <v>1087</v>
      </c>
    </row>
    <row r="1259" spans="1:8" ht="20" hidden="1" customHeight="1">
      <c r="A1259" s="185">
        <v>9</v>
      </c>
      <c r="B1259" s="212" t="s">
        <v>1063</v>
      </c>
      <c r="C1259" s="229" t="s">
        <v>3920</v>
      </c>
      <c r="D1259" s="224" t="s">
        <v>3804</v>
      </c>
      <c r="E1259" s="226"/>
      <c r="F1259" s="226">
        <v>5027.62</v>
      </c>
      <c r="G1259" s="227">
        <v>180783.19</v>
      </c>
      <c r="H1259" s="192" t="s">
        <v>1087</v>
      </c>
    </row>
    <row r="1260" spans="1:8" ht="20" hidden="1" customHeight="1">
      <c r="A1260" s="185">
        <v>9</v>
      </c>
      <c r="B1260" s="212" t="s">
        <v>1063</v>
      </c>
      <c r="C1260" s="229" t="s">
        <v>1165</v>
      </c>
      <c r="D1260" s="224" t="s">
        <v>1046</v>
      </c>
      <c r="E1260" s="226"/>
      <c r="F1260" s="226">
        <v>36.090000000000003</v>
      </c>
      <c r="G1260" s="227">
        <v>180747.1</v>
      </c>
      <c r="H1260" s="192" t="s">
        <v>1071</v>
      </c>
    </row>
    <row r="1261" spans="1:8" ht="20" hidden="1" customHeight="1">
      <c r="A1261" s="185">
        <v>9</v>
      </c>
      <c r="B1261" s="212" t="s">
        <v>1063</v>
      </c>
      <c r="C1261" s="229" t="s">
        <v>1165</v>
      </c>
      <c r="D1261" s="224" t="s">
        <v>1046</v>
      </c>
      <c r="E1261" s="226"/>
      <c r="F1261" s="226">
        <v>158.22999999999999</v>
      </c>
      <c r="G1261" s="227">
        <v>180588.87</v>
      </c>
      <c r="H1261" s="192" t="s">
        <v>1071</v>
      </c>
    </row>
    <row r="1262" spans="1:8" ht="20" hidden="1" customHeight="1">
      <c r="A1262" s="185">
        <v>9</v>
      </c>
      <c r="B1262" s="212" t="s">
        <v>1063</v>
      </c>
      <c r="C1262" s="229" t="s">
        <v>1165</v>
      </c>
      <c r="D1262" s="224" t="s">
        <v>1046</v>
      </c>
      <c r="E1262" s="226"/>
      <c r="F1262" s="226">
        <v>10.1</v>
      </c>
      <c r="G1262" s="227">
        <v>180578.77</v>
      </c>
      <c r="H1262" s="192" t="s">
        <v>1071</v>
      </c>
    </row>
    <row r="1263" spans="1:8" ht="20" hidden="1" customHeight="1">
      <c r="A1263" s="185">
        <v>9</v>
      </c>
      <c r="B1263" s="212" t="s">
        <v>1063</v>
      </c>
      <c r="C1263" s="229" t="s">
        <v>1165</v>
      </c>
      <c r="D1263" s="224" t="s">
        <v>1046</v>
      </c>
      <c r="E1263" s="226"/>
      <c r="F1263" s="226">
        <v>10.1</v>
      </c>
      <c r="G1263" s="227">
        <v>180568.67</v>
      </c>
      <c r="H1263" s="192" t="s">
        <v>1071</v>
      </c>
    </row>
    <row r="1264" spans="1:8" ht="20" hidden="1" customHeight="1">
      <c r="A1264" s="185">
        <v>9</v>
      </c>
      <c r="B1264" s="212" t="s">
        <v>1063</v>
      </c>
      <c r="C1264" s="229" t="s">
        <v>1165</v>
      </c>
      <c r="D1264" s="224" t="s">
        <v>1046</v>
      </c>
      <c r="E1264" s="226"/>
      <c r="F1264" s="226">
        <v>111.15</v>
      </c>
      <c r="G1264" s="227">
        <v>180457.52</v>
      </c>
      <c r="H1264" s="192" t="s">
        <v>1071</v>
      </c>
    </row>
    <row r="1265" spans="1:8" ht="20" hidden="1" customHeight="1">
      <c r="A1265" s="185">
        <v>9</v>
      </c>
      <c r="B1265" s="212" t="s">
        <v>1063</v>
      </c>
      <c r="C1265" s="229" t="s">
        <v>1429</v>
      </c>
      <c r="D1265" s="203" t="s">
        <v>1046</v>
      </c>
      <c r="E1265" s="226"/>
      <c r="F1265" s="226">
        <v>5949.19</v>
      </c>
      <c r="G1265" s="227">
        <v>174508.33</v>
      </c>
      <c r="H1265" s="192" t="s">
        <v>1087</v>
      </c>
    </row>
    <row r="1266" spans="1:8" ht="20" hidden="1" customHeight="1">
      <c r="A1266" s="185">
        <v>9</v>
      </c>
      <c r="B1266" s="212" t="s">
        <v>1063</v>
      </c>
      <c r="C1266" s="229" t="s">
        <v>1430</v>
      </c>
      <c r="D1266" s="203" t="s">
        <v>1046</v>
      </c>
      <c r="E1266" s="226"/>
      <c r="F1266" s="226">
        <v>1314</v>
      </c>
      <c r="G1266" s="227">
        <v>173194.33</v>
      </c>
      <c r="H1266" s="192" t="s">
        <v>1102</v>
      </c>
    </row>
    <row r="1267" spans="1:8" ht="20" hidden="1" customHeight="1">
      <c r="A1267" s="185">
        <v>9</v>
      </c>
      <c r="B1267" s="212" t="s">
        <v>1063</v>
      </c>
      <c r="C1267" s="229" t="s">
        <v>1431</v>
      </c>
      <c r="D1267" s="224" t="s">
        <v>1046</v>
      </c>
      <c r="E1267" s="226"/>
      <c r="F1267" s="226">
        <v>8142.49</v>
      </c>
      <c r="G1267" s="227">
        <v>165051.84</v>
      </c>
      <c r="H1267" s="192" t="s">
        <v>5061</v>
      </c>
    </row>
    <row r="1268" spans="1:8" ht="20" hidden="1" customHeight="1">
      <c r="A1268" s="185">
        <v>9</v>
      </c>
      <c r="B1268" s="212" t="s">
        <v>1063</v>
      </c>
      <c r="C1268" s="229" t="s">
        <v>1432</v>
      </c>
      <c r="D1268" s="224" t="s">
        <v>1046</v>
      </c>
      <c r="E1268" s="226"/>
      <c r="F1268" s="226">
        <v>3703</v>
      </c>
      <c r="G1268" s="227">
        <v>161348.84</v>
      </c>
      <c r="H1268" s="192" t="s">
        <v>1075</v>
      </c>
    </row>
    <row r="1269" spans="1:8" ht="20" hidden="1" customHeight="1">
      <c r="A1269" s="185">
        <v>9</v>
      </c>
      <c r="B1269" s="212" t="s">
        <v>1063</v>
      </c>
      <c r="C1269" s="229" t="s">
        <v>1433</v>
      </c>
      <c r="D1269" s="224" t="s">
        <v>1046</v>
      </c>
      <c r="E1269" s="226"/>
      <c r="F1269" s="226">
        <v>2109.59</v>
      </c>
      <c r="G1269" s="227">
        <v>159239.25</v>
      </c>
      <c r="H1269" s="192" t="s">
        <v>1075</v>
      </c>
    </row>
    <row r="1270" spans="1:8" ht="20" hidden="1" customHeight="1">
      <c r="A1270" s="185">
        <v>9</v>
      </c>
      <c r="B1270" s="212" t="s">
        <v>1063</v>
      </c>
      <c r="C1270" s="229" t="s">
        <v>1434</v>
      </c>
      <c r="D1270" s="224" t="s">
        <v>1046</v>
      </c>
      <c r="E1270" s="226"/>
      <c r="F1270" s="226">
        <v>497.5</v>
      </c>
      <c r="G1270" s="227">
        <v>158741.75</v>
      </c>
      <c r="H1270" s="192" t="s">
        <v>3811</v>
      </c>
    </row>
    <row r="1271" spans="1:8" ht="20" hidden="1" customHeight="1">
      <c r="A1271" s="185">
        <v>9</v>
      </c>
      <c r="B1271" s="212" t="s">
        <v>1063</v>
      </c>
      <c r="C1271" s="229" t="s">
        <v>1435</v>
      </c>
      <c r="D1271" s="224" t="s">
        <v>1046</v>
      </c>
      <c r="E1271" s="226"/>
      <c r="F1271" s="226">
        <v>528.5</v>
      </c>
      <c r="G1271" s="227">
        <v>158213.25</v>
      </c>
      <c r="H1271" s="192" t="s">
        <v>3811</v>
      </c>
    </row>
    <row r="1272" spans="1:8" ht="20" hidden="1" customHeight="1">
      <c r="A1272" s="185">
        <v>9</v>
      </c>
      <c r="B1272" s="212" t="s">
        <v>1063</v>
      </c>
      <c r="C1272" s="229" t="s">
        <v>1436</v>
      </c>
      <c r="D1272" s="224" t="s">
        <v>1046</v>
      </c>
      <c r="E1272" s="226"/>
      <c r="F1272" s="226">
        <v>960</v>
      </c>
      <c r="G1272" s="227">
        <v>157253.25</v>
      </c>
      <c r="H1272" s="192" t="s">
        <v>3811</v>
      </c>
    </row>
    <row r="1273" spans="1:8" ht="20" hidden="1" customHeight="1">
      <c r="A1273" s="185">
        <v>9</v>
      </c>
      <c r="B1273" s="212" t="s">
        <v>1063</v>
      </c>
      <c r="C1273" s="229" t="s">
        <v>1437</v>
      </c>
      <c r="D1273" s="224" t="s">
        <v>1046</v>
      </c>
      <c r="E1273" s="226"/>
      <c r="F1273" s="226">
        <v>3697</v>
      </c>
      <c r="G1273" s="227">
        <v>153556.25</v>
      </c>
      <c r="H1273" s="192" t="s">
        <v>1075</v>
      </c>
    </row>
    <row r="1274" spans="1:8" ht="20" hidden="1" customHeight="1">
      <c r="A1274" s="185">
        <v>9</v>
      </c>
      <c r="B1274" s="212" t="s">
        <v>1063</v>
      </c>
      <c r="C1274" s="229" t="s">
        <v>1438</v>
      </c>
      <c r="D1274" s="224" t="s">
        <v>1046</v>
      </c>
      <c r="E1274" s="226"/>
      <c r="F1274" s="226">
        <v>3084.83</v>
      </c>
      <c r="G1274" s="227">
        <v>150471.42000000001</v>
      </c>
      <c r="H1274" s="192" t="s">
        <v>1075</v>
      </c>
    </row>
    <row r="1275" spans="1:8" ht="20" hidden="1" customHeight="1">
      <c r="A1275" s="185">
        <v>9</v>
      </c>
      <c r="B1275" s="212" t="s">
        <v>1063</v>
      </c>
      <c r="C1275" s="229" t="s">
        <v>1439</v>
      </c>
      <c r="D1275" s="224" t="s">
        <v>1046</v>
      </c>
      <c r="E1275" s="226"/>
      <c r="F1275" s="226">
        <v>166</v>
      </c>
      <c r="G1275" s="227">
        <v>150305.42000000001</v>
      </c>
      <c r="H1275" s="192" t="s">
        <v>1124</v>
      </c>
    </row>
    <row r="1276" spans="1:8" ht="20" hidden="1" customHeight="1">
      <c r="A1276" s="185">
        <v>9</v>
      </c>
      <c r="B1276" s="212" t="s">
        <v>1063</v>
      </c>
      <c r="C1276" s="229" t="s">
        <v>1440</v>
      </c>
      <c r="D1276" s="203" t="s">
        <v>1046</v>
      </c>
      <c r="E1276" s="226"/>
      <c r="F1276" s="226">
        <v>300</v>
      </c>
      <c r="G1276" s="227">
        <v>150005.42000000001</v>
      </c>
      <c r="H1276" s="192" t="s">
        <v>1053</v>
      </c>
    </row>
    <row r="1277" spans="1:8" ht="20" hidden="1" customHeight="1">
      <c r="A1277" s="185">
        <v>9</v>
      </c>
      <c r="B1277" s="212" t="s">
        <v>1063</v>
      </c>
      <c r="C1277" s="229" t="s">
        <v>1165</v>
      </c>
      <c r="D1277" s="224" t="s">
        <v>1046</v>
      </c>
      <c r="E1277" s="226"/>
      <c r="F1277" s="226">
        <v>21.85</v>
      </c>
      <c r="G1277" s="227">
        <v>149983.57</v>
      </c>
      <c r="H1277" s="192" t="s">
        <v>1071</v>
      </c>
    </row>
    <row r="1278" spans="1:8" ht="20" hidden="1" customHeight="1">
      <c r="A1278" s="185">
        <v>9</v>
      </c>
      <c r="B1278" s="212" t="s">
        <v>1063</v>
      </c>
      <c r="C1278" s="229" t="s">
        <v>1165</v>
      </c>
      <c r="D1278" s="224" t="s">
        <v>1046</v>
      </c>
      <c r="E1278" s="226"/>
      <c r="F1278" s="226">
        <v>86.45</v>
      </c>
      <c r="G1278" s="227">
        <v>149897.12</v>
      </c>
      <c r="H1278" s="192" t="s">
        <v>1071</v>
      </c>
    </row>
    <row r="1279" spans="1:8" ht="20" hidden="1" customHeight="1">
      <c r="A1279" s="185">
        <v>9</v>
      </c>
      <c r="B1279" s="212" t="s">
        <v>1063</v>
      </c>
      <c r="C1279" s="229" t="s">
        <v>1165</v>
      </c>
      <c r="D1279" s="224" t="s">
        <v>1046</v>
      </c>
      <c r="E1279" s="226"/>
      <c r="F1279" s="226">
        <v>36.78</v>
      </c>
      <c r="G1279" s="227">
        <v>149860.34</v>
      </c>
      <c r="H1279" s="192" t="s">
        <v>1071</v>
      </c>
    </row>
    <row r="1280" spans="1:8" ht="20" hidden="1" customHeight="1">
      <c r="A1280" s="185">
        <v>9</v>
      </c>
      <c r="B1280" s="212" t="s">
        <v>1063</v>
      </c>
      <c r="C1280" s="229" t="s">
        <v>1165</v>
      </c>
      <c r="D1280" s="224" t="s">
        <v>1046</v>
      </c>
      <c r="E1280" s="226"/>
      <c r="F1280" s="226">
        <v>5.7</v>
      </c>
      <c r="G1280" s="227">
        <v>149854.64000000001</v>
      </c>
      <c r="H1280" s="192" t="s">
        <v>1071</v>
      </c>
    </row>
    <row r="1281" spans="1:8" ht="20" hidden="1" customHeight="1">
      <c r="A1281" s="185">
        <v>9</v>
      </c>
      <c r="B1281" s="212" t="s">
        <v>1063</v>
      </c>
      <c r="C1281" s="229" t="s">
        <v>5046</v>
      </c>
      <c r="D1281" s="203" t="s">
        <v>5049</v>
      </c>
      <c r="E1281" s="226"/>
      <c r="F1281" s="226">
        <v>20000</v>
      </c>
      <c r="G1281" s="227">
        <v>129854.64</v>
      </c>
      <c r="H1281" s="192" t="s">
        <v>5050</v>
      </c>
    </row>
    <row r="1282" spans="1:8" ht="20" hidden="1" customHeight="1">
      <c r="A1282" s="185">
        <v>9</v>
      </c>
      <c r="B1282" s="212" t="s">
        <v>1063</v>
      </c>
      <c r="C1282" s="229" t="s">
        <v>1441</v>
      </c>
      <c r="D1282" s="224" t="s">
        <v>1046</v>
      </c>
      <c r="E1282" s="226"/>
      <c r="F1282" s="226">
        <v>20000</v>
      </c>
      <c r="G1282" s="227">
        <v>109854.64</v>
      </c>
      <c r="H1282" s="192" t="s">
        <v>1110</v>
      </c>
    </row>
    <row r="1283" spans="1:8" ht="20" hidden="1" customHeight="1">
      <c r="A1283" s="185">
        <v>9</v>
      </c>
      <c r="B1283" s="212" t="s">
        <v>1063</v>
      </c>
      <c r="C1283" s="229" t="s">
        <v>1442</v>
      </c>
      <c r="D1283" s="224" t="s">
        <v>1046</v>
      </c>
      <c r="E1283" s="226"/>
      <c r="F1283" s="226">
        <v>1312.4</v>
      </c>
      <c r="G1283" s="227">
        <v>108542.24</v>
      </c>
      <c r="H1283" s="192" t="s">
        <v>1047</v>
      </c>
    </row>
    <row r="1284" spans="1:8" ht="20" hidden="1" customHeight="1">
      <c r="A1284" s="185">
        <v>9</v>
      </c>
      <c r="B1284" s="212" t="s">
        <v>1063</v>
      </c>
      <c r="C1284" s="229" t="s">
        <v>1443</v>
      </c>
      <c r="D1284" s="224" t="s">
        <v>1046</v>
      </c>
      <c r="E1284" s="226"/>
      <c r="F1284" s="226">
        <v>267</v>
      </c>
      <c r="G1284" s="227">
        <v>108275.24</v>
      </c>
      <c r="H1284" s="192" t="s">
        <v>3811</v>
      </c>
    </row>
    <row r="1285" spans="1:8" ht="20" hidden="1" customHeight="1">
      <c r="A1285" s="185">
        <v>9</v>
      </c>
      <c r="B1285" s="212" t="s">
        <v>1063</v>
      </c>
      <c r="C1285" s="229" t="s">
        <v>1444</v>
      </c>
      <c r="D1285" s="224" t="s">
        <v>1046</v>
      </c>
      <c r="E1285" s="226"/>
      <c r="F1285" s="226">
        <v>278</v>
      </c>
      <c r="G1285" s="227">
        <v>107997.24</v>
      </c>
      <c r="H1285" s="192" t="s">
        <v>3811</v>
      </c>
    </row>
    <row r="1286" spans="1:8" ht="20" hidden="1" customHeight="1">
      <c r="A1286" s="185">
        <v>9</v>
      </c>
      <c r="B1286" s="212" t="s">
        <v>1063</v>
      </c>
      <c r="C1286" s="229" t="s">
        <v>1445</v>
      </c>
      <c r="D1286" s="224" t="s">
        <v>1046</v>
      </c>
      <c r="E1286" s="226"/>
      <c r="F1286" s="226">
        <v>407.5</v>
      </c>
      <c r="G1286" s="227">
        <v>107589.74</v>
      </c>
      <c r="H1286" s="192" t="s">
        <v>3811</v>
      </c>
    </row>
    <row r="1287" spans="1:8" ht="20" hidden="1" customHeight="1">
      <c r="A1287" s="185">
        <v>9</v>
      </c>
      <c r="B1287" s="212" t="s">
        <v>1063</v>
      </c>
      <c r="C1287" s="229" t="s">
        <v>1446</v>
      </c>
      <c r="D1287" s="224" t="s">
        <v>1046</v>
      </c>
      <c r="E1287" s="226"/>
      <c r="F1287" s="226">
        <v>110</v>
      </c>
      <c r="G1287" s="227">
        <v>107479.74</v>
      </c>
      <c r="H1287" s="192" t="s">
        <v>1108</v>
      </c>
    </row>
    <row r="1288" spans="1:8" ht="20" hidden="1" customHeight="1">
      <c r="A1288" s="185">
        <v>9</v>
      </c>
      <c r="B1288" s="212" t="s">
        <v>1063</v>
      </c>
      <c r="C1288" s="229" t="s">
        <v>1447</v>
      </c>
      <c r="D1288" s="224" t="s">
        <v>1046</v>
      </c>
      <c r="E1288" s="226"/>
      <c r="F1288" s="226">
        <v>243</v>
      </c>
      <c r="G1288" s="227">
        <v>107236.74</v>
      </c>
      <c r="H1288" s="192" t="s">
        <v>3811</v>
      </c>
    </row>
    <row r="1289" spans="1:8" ht="20" hidden="1" customHeight="1">
      <c r="A1289" s="185">
        <v>9</v>
      </c>
      <c r="B1289" s="212" t="s">
        <v>1063</v>
      </c>
      <c r="C1289" s="229" t="s">
        <v>1448</v>
      </c>
      <c r="D1289" s="224" t="s">
        <v>1046</v>
      </c>
      <c r="E1289" s="226"/>
      <c r="F1289" s="226">
        <v>800</v>
      </c>
      <c r="G1289" s="227">
        <v>106436.74</v>
      </c>
      <c r="H1289" s="192" t="s">
        <v>1053</v>
      </c>
    </row>
    <row r="1290" spans="1:8" ht="20" hidden="1" customHeight="1">
      <c r="A1290" s="185">
        <v>9</v>
      </c>
      <c r="B1290" s="212" t="s">
        <v>1063</v>
      </c>
      <c r="C1290" s="229" t="s">
        <v>1449</v>
      </c>
      <c r="D1290" s="224" t="s">
        <v>1046</v>
      </c>
      <c r="E1290" s="226"/>
      <c r="F1290" s="226">
        <v>458.5</v>
      </c>
      <c r="G1290" s="227">
        <v>105978.24000000001</v>
      </c>
      <c r="H1290" s="192" t="s">
        <v>3811</v>
      </c>
    </row>
    <row r="1291" spans="1:8" ht="20" hidden="1" customHeight="1">
      <c r="A1291" s="185">
        <v>9</v>
      </c>
      <c r="B1291" s="212" t="s">
        <v>1063</v>
      </c>
      <c r="C1291" s="229" t="s">
        <v>1450</v>
      </c>
      <c r="D1291" s="224" t="s">
        <v>1046</v>
      </c>
      <c r="E1291" s="226"/>
      <c r="F1291" s="226">
        <v>387.5</v>
      </c>
      <c r="G1291" s="227">
        <v>105590.74</v>
      </c>
      <c r="H1291" s="192" t="s">
        <v>3811</v>
      </c>
    </row>
    <row r="1292" spans="1:8" ht="20" hidden="1" customHeight="1">
      <c r="A1292" s="185">
        <v>9</v>
      </c>
      <c r="B1292" s="212" t="s">
        <v>1063</v>
      </c>
      <c r="C1292" s="229" t="s">
        <v>1451</v>
      </c>
      <c r="D1292" s="224" t="s">
        <v>1046</v>
      </c>
      <c r="E1292" s="226"/>
      <c r="F1292" s="226">
        <v>404</v>
      </c>
      <c r="G1292" s="227">
        <v>105186.74</v>
      </c>
      <c r="H1292" s="192" t="s">
        <v>3811</v>
      </c>
    </row>
    <row r="1293" spans="1:8" ht="20" hidden="1" customHeight="1">
      <c r="A1293" s="185">
        <v>9</v>
      </c>
      <c r="B1293" s="212" t="s">
        <v>1063</v>
      </c>
      <c r="C1293" s="229" t="s">
        <v>1452</v>
      </c>
      <c r="D1293" s="224" t="s">
        <v>1046</v>
      </c>
      <c r="E1293" s="226"/>
      <c r="F1293" s="226">
        <v>370</v>
      </c>
      <c r="G1293" s="227">
        <v>104816.74</v>
      </c>
      <c r="H1293" s="192" t="s">
        <v>1112</v>
      </c>
    </row>
    <row r="1294" spans="1:8" ht="20" hidden="1" customHeight="1">
      <c r="A1294" s="185">
        <v>9</v>
      </c>
      <c r="B1294" s="212" t="s">
        <v>1063</v>
      </c>
      <c r="C1294" s="229" t="s">
        <v>1453</v>
      </c>
      <c r="D1294" s="224" t="s">
        <v>1046</v>
      </c>
      <c r="E1294" s="226"/>
      <c r="F1294" s="226">
        <v>226</v>
      </c>
      <c r="G1294" s="227">
        <v>104590.74</v>
      </c>
      <c r="H1294" s="192" t="s">
        <v>3811</v>
      </c>
    </row>
    <row r="1295" spans="1:8" ht="20" hidden="1" customHeight="1">
      <c r="A1295" s="185">
        <v>9</v>
      </c>
      <c r="B1295" s="212" t="s">
        <v>1063</v>
      </c>
      <c r="C1295" s="229" t="s">
        <v>1454</v>
      </c>
      <c r="D1295" s="224" t="s">
        <v>1046</v>
      </c>
      <c r="E1295" s="226"/>
      <c r="F1295" s="226">
        <v>434.5</v>
      </c>
      <c r="G1295" s="227">
        <v>104156.24</v>
      </c>
      <c r="H1295" s="192" t="s">
        <v>3811</v>
      </c>
    </row>
    <row r="1296" spans="1:8" ht="20" hidden="1" customHeight="1">
      <c r="A1296" s="185">
        <v>9</v>
      </c>
      <c r="B1296" s="212" t="s">
        <v>1063</v>
      </c>
      <c r="C1296" s="229" t="s">
        <v>1455</v>
      </c>
      <c r="D1296" s="224" t="s">
        <v>1046</v>
      </c>
      <c r="E1296" s="226"/>
      <c r="F1296" s="226">
        <v>401.5</v>
      </c>
      <c r="G1296" s="227">
        <v>103754.74</v>
      </c>
      <c r="H1296" s="192" t="s">
        <v>3811</v>
      </c>
    </row>
    <row r="1297" spans="1:8" ht="20" hidden="1" customHeight="1">
      <c r="A1297" s="185">
        <v>9</v>
      </c>
      <c r="B1297" s="212" t="s">
        <v>1063</v>
      </c>
      <c r="C1297" s="229" t="s">
        <v>1456</v>
      </c>
      <c r="D1297" s="224" t="s">
        <v>1046</v>
      </c>
      <c r="E1297" s="226"/>
      <c r="F1297" s="226">
        <v>413</v>
      </c>
      <c r="G1297" s="227">
        <v>103341.74</v>
      </c>
      <c r="H1297" s="192" t="s">
        <v>1112</v>
      </c>
    </row>
    <row r="1298" spans="1:8" ht="20" hidden="1" customHeight="1">
      <c r="A1298" s="185">
        <v>9</v>
      </c>
      <c r="B1298" s="212" t="s">
        <v>1063</v>
      </c>
      <c r="C1298" s="229" t="s">
        <v>1457</v>
      </c>
      <c r="D1298" s="224" t="s">
        <v>1046</v>
      </c>
      <c r="E1298" s="226"/>
      <c r="F1298" s="226">
        <v>184.59</v>
      </c>
      <c r="G1298" s="227">
        <v>103157.15</v>
      </c>
      <c r="H1298" s="192" t="s">
        <v>4995</v>
      </c>
    </row>
    <row r="1299" spans="1:8" ht="20" hidden="1" customHeight="1">
      <c r="A1299" s="185">
        <v>9</v>
      </c>
      <c r="B1299" s="212" t="s">
        <v>1063</v>
      </c>
      <c r="C1299" s="229" t="s">
        <v>1458</v>
      </c>
      <c r="D1299" s="224" t="s">
        <v>1046</v>
      </c>
      <c r="E1299" s="226"/>
      <c r="F1299" s="226">
        <v>695</v>
      </c>
      <c r="G1299" s="227">
        <v>102462.15</v>
      </c>
      <c r="H1299" s="192" t="s">
        <v>1047</v>
      </c>
    </row>
    <row r="1300" spans="1:8" ht="20" hidden="1" customHeight="1">
      <c r="A1300" s="185">
        <v>9</v>
      </c>
      <c r="B1300" s="212" t="s">
        <v>1063</v>
      </c>
      <c r="C1300" s="229" t="s">
        <v>1459</v>
      </c>
      <c r="D1300" s="224" t="s">
        <v>1046</v>
      </c>
      <c r="E1300" s="226"/>
      <c r="F1300" s="226">
        <v>16964</v>
      </c>
      <c r="G1300" s="227">
        <v>85498.149999999907</v>
      </c>
      <c r="H1300" s="192" t="s">
        <v>1110</v>
      </c>
    </row>
    <row r="1301" spans="1:8" ht="20" hidden="1" customHeight="1">
      <c r="A1301" s="185">
        <v>9</v>
      </c>
      <c r="B1301" s="212" t="s">
        <v>1063</v>
      </c>
      <c r="C1301" s="229" t="s">
        <v>1165</v>
      </c>
      <c r="D1301" s="224" t="s">
        <v>1046</v>
      </c>
      <c r="E1301" s="226"/>
      <c r="F1301" s="226">
        <v>139.57</v>
      </c>
      <c r="G1301" s="227">
        <v>85358.5799999999</v>
      </c>
      <c r="H1301" s="192" t="s">
        <v>1071</v>
      </c>
    </row>
    <row r="1302" spans="1:8" ht="20" hidden="1" customHeight="1">
      <c r="A1302" s="185">
        <v>9</v>
      </c>
      <c r="B1302" s="212" t="s">
        <v>1063</v>
      </c>
      <c r="C1302" s="229" t="s">
        <v>1165</v>
      </c>
      <c r="D1302" s="224" t="s">
        <v>1046</v>
      </c>
      <c r="E1302" s="226"/>
      <c r="F1302" s="226">
        <v>8.5299999999999994</v>
      </c>
      <c r="G1302" s="227">
        <v>85350.049999999901</v>
      </c>
      <c r="H1302" s="192" t="s">
        <v>1071</v>
      </c>
    </row>
    <row r="1303" spans="1:8" ht="20" customHeight="1">
      <c r="A1303" s="185">
        <v>9</v>
      </c>
      <c r="B1303" s="212" t="s">
        <v>1063</v>
      </c>
      <c r="C1303" s="229" t="s">
        <v>1460</v>
      </c>
      <c r="D1303" s="224" t="s">
        <v>1046</v>
      </c>
      <c r="E1303" s="226"/>
      <c r="F1303" s="226">
        <v>1000</v>
      </c>
      <c r="G1303" s="227">
        <v>84350.049999999901</v>
      </c>
      <c r="H1303" s="192" t="s">
        <v>1091</v>
      </c>
    </row>
    <row r="1304" spans="1:8" ht="20" hidden="1" customHeight="1">
      <c r="A1304" s="185">
        <v>9</v>
      </c>
      <c r="B1304" s="212" t="s">
        <v>1063</v>
      </c>
      <c r="C1304" s="229" t="s">
        <v>1461</v>
      </c>
      <c r="D1304" s="224" t="s">
        <v>1046</v>
      </c>
      <c r="E1304" s="226"/>
      <c r="F1304" s="226">
        <v>5320</v>
      </c>
      <c r="G1304" s="227">
        <v>79030.049999999901</v>
      </c>
      <c r="H1304" s="192" t="s">
        <v>1110</v>
      </c>
    </row>
    <row r="1305" spans="1:8" ht="20" hidden="1" customHeight="1">
      <c r="A1305" s="185">
        <v>9</v>
      </c>
      <c r="B1305" s="212" t="s">
        <v>1063</v>
      </c>
      <c r="C1305" s="229" t="s">
        <v>1462</v>
      </c>
      <c r="D1305" s="224" t="s">
        <v>1046</v>
      </c>
      <c r="E1305" s="226"/>
      <c r="F1305" s="226">
        <v>582</v>
      </c>
      <c r="G1305" s="227">
        <v>78448.049999999901</v>
      </c>
      <c r="H1305" s="192" t="s">
        <v>1053</v>
      </c>
    </row>
    <row r="1306" spans="1:8" ht="20" hidden="1" customHeight="1">
      <c r="A1306" s="185">
        <v>9</v>
      </c>
      <c r="B1306" s="212" t="s">
        <v>1063</v>
      </c>
      <c r="C1306" s="229" t="s">
        <v>1463</v>
      </c>
      <c r="D1306" s="224" t="s">
        <v>1046</v>
      </c>
      <c r="E1306" s="226"/>
      <c r="F1306" s="226">
        <v>28288.52</v>
      </c>
      <c r="G1306" s="227">
        <v>50159.529999999897</v>
      </c>
      <c r="H1306" s="192" t="s">
        <v>1110</v>
      </c>
    </row>
    <row r="1307" spans="1:8" ht="20" hidden="1" customHeight="1">
      <c r="A1307" s="185">
        <v>9</v>
      </c>
      <c r="B1307" s="212" t="s">
        <v>1063</v>
      </c>
      <c r="C1307" s="229" t="s">
        <v>1464</v>
      </c>
      <c r="D1307" s="224" t="s">
        <v>1046</v>
      </c>
      <c r="E1307" s="226"/>
      <c r="F1307" s="226">
        <v>1680</v>
      </c>
      <c r="G1307" s="227">
        <v>48479.529999999897</v>
      </c>
      <c r="H1307" s="192" t="s">
        <v>1110</v>
      </c>
    </row>
    <row r="1308" spans="1:8" ht="20" hidden="1" customHeight="1">
      <c r="A1308" s="185">
        <v>9</v>
      </c>
      <c r="B1308" s="212" t="s">
        <v>1063</v>
      </c>
      <c r="C1308" s="229" t="s">
        <v>1165</v>
      </c>
      <c r="D1308" s="224" t="s">
        <v>1046</v>
      </c>
      <c r="E1308" s="226"/>
      <c r="F1308" s="226">
        <v>31.21</v>
      </c>
      <c r="G1308" s="227">
        <v>48448.319999999898</v>
      </c>
      <c r="H1308" s="192" t="s">
        <v>1071</v>
      </c>
    </row>
    <row r="1309" spans="1:8" ht="20" hidden="1" customHeight="1">
      <c r="A1309" s="185">
        <v>9</v>
      </c>
      <c r="B1309" s="212" t="s">
        <v>1063</v>
      </c>
      <c r="C1309" s="229" t="s">
        <v>1165</v>
      </c>
      <c r="D1309" s="224" t="s">
        <v>1046</v>
      </c>
      <c r="E1309" s="226"/>
      <c r="F1309" s="226">
        <v>136.69999999999999</v>
      </c>
      <c r="G1309" s="227">
        <v>338311.62</v>
      </c>
      <c r="H1309" s="192" t="s">
        <v>1071</v>
      </c>
    </row>
    <row r="1310" spans="1:8" ht="20" hidden="1" customHeight="1">
      <c r="A1310" s="185">
        <v>9</v>
      </c>
      <c r="B1310" s="212" t="s">
        <v>1063</v>
      </c>
      <c r="C1310" s="229" t="s">
        <v>1165</v>
      </c>
      <c r="D1310" s="224" t="s">
        <v>1046</v>
      </c>
      <c r="E1310" s="226"/>
      <c r="F1310" s="226">
        <v>10.1</v>
      </c>
      <c r="G1310" s="227">
        <v>338301.52</v>
      </c>
      <c r="H1310" s="192" t="s">
        <v>1071</v>
      </c>
    </row>
    <row r="1311" spans="1:8" ht="20" hidden="1" customHeight="1">
      <c r="A1311" s="185">
        <v>9</v>
      </c>
      <c r="B1311" s="212" t="s">
        <v>1063</v>
      </c>
      <c r="C1311" s="229" t="s">
        <v>1165</v>
      </c>
      <c r="D1311" s="224" t="s">
        <v>1046</v>
      </c>
      <c r="E1311" s="226"/>
      <c r="F1311" s="226">
        <v>10.1</v>
      </c>
      <c r="G1311" s="227">
        <v>338291.42</v>
      </c>
      <c r="H1311" s="192" t="s">
        <v>1071</v>
      </c>
    </row>
    <row r="1312" spans="1:8" ht="20" hidden="1" customHeight="1">
      <c r="A1312" s="185">
        <v>9</v>
      </c>
      <c r="B1312" s="212" t="s">
        <v>1063</v>
      </c>
      <c r="C1312" s="229" t="s">
        <v>1465</v>
      </c>
      <c r="D1312" s="224" t="s">
        <v>1046</v>
      </c>
      <c r="E1312" s="226"/>
      <c r="F1312" s="226">
        <v>3000</v>
      </c>
      <c r="G1312" s="227">
        <v>335291.42</v>
      </c>
      <c r="H1312" s="192" t="s">
        <v>1089</v>
      </c>
    </row>
    <row r="1313" spans="1:8" ht="20" hidden="1" customHeight="1">
      <c r="A1313" s="185">
        <v>9</v>
      </c>
      <c r="B1313" s="212" t="s">
        <v>1063</v>
      </c>
      <c r="C1313" s="229" t="s">
        <v>1165</v>
      </c>
      <c r="D1313" s="224" t="s">
        <v>1046</v>
      </c>
      <c r="E1313" s="226"/>
      <c r="F1313" s="226">
        <v>59.85</v>
      </c>
      <c r="G1313" s="227">
        <v>335231.57</v>
      </c>
      <c r="H1313" s="192" t="s">
        <v>1071</v>
      </c>
    </row>
    <row r="1314" spans="1:8" ht="20" hidden="1" customHeight="1">
      <c r="A1314" s="185">
        <v>9</v>
      </c>
      <c r="B1314" s="212" t="s">
        <v>1063</v>
      </c>
      <c r="C1314" s="229" t="s">
        <v>5066</v>
      </c>
      <c r="D1314" s="224" t="s">
        <v>4984</v>
      </c>
      <c r="E1314" s="226"/>
      <c r="F1314" s="226">
        <v>10500</v>
      </c>
      <c r="G1314" s="227">
        <v>324731.57</v>
      </c>
      <c r="H1314" s="214" t="s">
        <v>4984</v>
      </c>
    </row>
    <row r="1315" spans="1:8" ht="20" hidden="1" customHeight="1">
      <c r="A1315" s="185">
        <v>9</v>
      </c>
      <c r="B1315" s="212" t="s">
        <v>1063</v>
      </c>
      <c r="C1315" s="229" t="s">
        <v>5066</v>
      </c>
      <c r="D1315" s="224" t="s">
        <v>4984</v>
      </c>
      <c r="E1315" s="226"/>
      <c r="F1315" s="226">
        <v>17500</v>
      </c>
      <c r="G1315" s="227">
        <v>307231.57</v>
      </c>
      <c r="H1315" s="214" t="s">
        <v>4984</v>
      </c>
    </row>
    <row r="1316" spans="1:8" ht="20" hidden="1" customHeight="1">
      <c r="A1316" s="185">
        <v>9</v>
      </c>
      <c r="B1316" s="212" t="s">
        <v>1063</v>
      </c>
      <c r="C1316" s="229" t="s">
        <v>1165</v>
      </c>
      <c r="D1316" s="224" t="s">
        <v>1046</v>
      </c>
      <c r="E1316" s="226"/>
      <c r="F1316" s="226">
        <v>10.1</v>
      </c>
      <c r="G1316" s="227">
        <v>307221.46999999997</v>
      </c>
      <c r="H1316" s="192" t="s">
        <v>1071</v>
      </c>
    </row>
    <row r="1317" spans="1:8" ht="20" hidden="1" customHeight="1">
      <c r="A1317" s="185">
        <v>9</v>
      </c>
      <c r="B1317" s="212" t="s">
        <v>1063</v>
      </c>
      <c r="C1317" s="229" t="s">
        <v>1165</v>
      </c>
      <c r="D1317" s="224" t="s">
        <v>1046</v>
      </c>
      <c r="E1317" s="226"/>
      <c r="F1317" s="226">
        <v>10.1</v>
      </c>
      <c r="G1317" s="227">
        <v>307211.37</v>
      </c>
      <c r="H1317" s="192" t="s">
        <v>1071</v>
      </c>
    </row>
    <row r="1318" spans="1:8" ht="20" hidden="1" customHeight="1">
      <c r="A1318" s="185">
        <v>9</v>
      </c>
      <c r="B1318" s="212" t="s">
        <v>1063</v>
      </c>
      <c r="C1318" s="229" t="s">
        <v>1466</v>
      </c>
      <c r="D1318" s="203" t="s">
        <v>1046</v>
      </c>
      <c r="E1318" s="226"/>
      <c r="F1318" s="226">
        <v>20000</v>
      </c>
      <c r="G1318" s="227">
        <v>187275.66</v>
      </c>
      <c r="H1318" s="192" t="s">
        <v>3818</v>
      </c>
    </row>
    <row r="1319" spans="1:8" ht="20" hidden="1" customHeight="1">
      <c r="A1319" s="185">
        <v>9</v>
      </c>
      <c r="B1319" s="212" t="s">
        <v>1063</v>
      </c>
      <c r="C1319" s="229" t="s">
        <v>3921</v>
      </c>
      <c r="D1319" s="224" t="s">
        <v>3804</v>
      </c>
      <c r="E1319" s="226"/>
      <c r="F1319" s="226">
        <v>2268.9499999999998</v>
      </c>
      <c r="G1319" s="227">
        <v>185006.71</v>
      </c>
      <c r="H1319" s="192" t="s">
        <v>1047</v>
      </c>
    </row>
    <row r="1320" spans="1:8" ht="20" hidden="1" customHeight="1">
      <c r="A1320" s="185">
        <v>9</v>
      </c>
      <c r="B1320" s="212" t="s">
        <v>1063</v>
      </c>
      <c r="C1320" s="229" t="s">
        <v>1467</v>
      </c>
      <c r="D1320" s="224" t="s">
        <v>1046</v>
      </c>
      <c r="E1320" s="226"/>
      <c r="F1320" s="226">
        <v>441</v>
      </c>
      <c r="G1320" s="227">
        <v>184565.71</v>
      </c>
      <c r="H1320" s="192" t="s">
        <v>1124</v>
      </c>
    </row>
    <row r="1321" spans="1:8" ht="20" customHeight="1">
      <c r="A1321" s="185">
        <v>9</v>
      </c>
      <c r="B1321" s="212" t="s">
        <v>1063</v>
      </c>
      <c r="C1321" s="229" t="s">
        <v>1468</v>
      </c>
      <c r="D1321" s="224" t="s">
        <v>1046</v>
      </c>
      <c r="E1321" s="226"/>
      <c r="F1321" s="226">
        <v>3000</v>
      </c>
      <c r="G1321" s="227">
        <v>181565.71</v>
      </c>
      <c r="H1321" s="192" t="s">
        <v>1124</v>
      </c>
    </row>
    <row r="1322" spans="1:8" ht="20" hidden="1" customHeight="1">
      <c r="A1322" s="185">
        <v>9</v>
      </c>
      <c r="B1322" s="212" t="s">
        <v>1063</v>
      </c>
      <c r="C1322" s="229" t="s">
        <v>1469</v>
      </c>
      <c r="D1322" s="224" t="s">
        <v>1046</v>
      </c>
      <c r="E1322" s="226"/>
      <c r="F1322" s="226">
        <v>491.87</v>
      </c>
      <c r="G1322" s="227">
        <v>181073.84</v>
      </c>
      <c r="H1322" s="192" t="s">
        <v>3811</v>
      </c>
    </row>
    <row r="1323" spans="1:8" ht="20" hidden="1" customHeight="1">
      <c r="A1323" s="185">
        <v>9</v>
      </c>
      <c r="B1323" s="212" t="s">
        <v>1063</v>
      </c>
      <c r="C1323" s="229" t="s">
        <v>1470</v>
      </c>
      <c r="D1323" s="224" t="s">
        <v>1046</v>
      </c>
      <c r="E1323" s="226"/>
      <c r="F1323" s="226">
        <v>993</v>
      </c>
      <c r="G1323" s="227">
        <v>180080.84</v>
      </c>
      <c r="H1323" s="192" t="s">
        <v>3811</v>
      </c>
    </row>
    <row r="1324" spans="1:8" ht="20" hidden="1" customHeight="1">
      <c r="A1324" s="185">
        <v>9</v>
      </c>
      <c r="B1324" s="212" t="s">
        <v>1063</v>
      </c>
      <c r="C1324" s="229" t="s">
        <v>1471</v>
      </c>
      <c r="D1324" s="224" t="s">
        <v>1046</v>
      </c>
      <c r="E1324" s="226"/>
      <c r="F1324" s="226">
        <v>105</v>
      </c>
      <c r="G1324" s="227">
        <v>179975.84</v>
      </c>
      <c r="H1324" s="192" t="s">
        <v>1093</v>
      </c>
    </row>
    <row r="1325" spans="1:8" ht="20" hidden="1" customHeight="1">
      <c r="A1325" s="185">
        <v>9</v>
      </c>
      <c r="B1325" s="212" t="s">
        <v>1063</v>
      </c>
      <c r="C1325" s="229" t="s">
        <v>1472</v>
      </c>
      <c r="D1325" s="224" t="s">
        <v>1046</v>
      </c>
      <c r="E1325" s="226"/>
      <c r="F1325" s="226">
        <v>1217</v>
      </c>
      <c r="G1325" s="227">
        <v>178758.84</v>
      </c>
      <c r="H1325" s="192" t="s">
        <v>4995</v>
      </c>
    </row>
    <row r="1326" spans="1:8" ht="20" hidden="1" customHeight="1">
      <c r="A1326" s="185">
        <v>9</v>
      </c>
      <c r="B1326" s="212" t="s">
        <v>1063</v>
      </c>
      <c r="C1326" s="229" t="s">
        <v>1473</v>
      </c>
      <c r="D1326" s="224" t="s">
        <v>1046</v>
      </c>
      <c r="E1326" s="226"/>
      <c r="F1326" s="226">
        <v>431</v>
      </c>
      <c r="G1326" s="227">
        <v>178327.84</v>
      </c>
      <c r="H1326" s="192" t="s">
        <v>3811</v>
      </c>
    </row>
    <row r="1327" spans="1:8" ht="20" hidden="1" customHeight="1">
      <c r="A1327" s="185">
        <v>9</v>
      </c>
      <c r="B1327" s="212" t="s">
        <v>1063</v>
      </c>
      <c r="C1327" s="229" t="s">
        <v>1474</v>
      </c>
      <c r="D1327" s="224" t="s">
        <v>1046</v>
      </c>
      <c r="E1327" s="226"/>
      <c r="F1327" s="226">
        <v>22.5</v>
      </c>
      <c r="G1327" s="227">
        <v>178305.34</v>
      </c>
      <c r="H1327" s="192" t="s">
        <v>3811</v>
      </c>
    </row>
    <row r="1328" spans="1:8" ht="20" hidden="1" customHeight="1">
      <c r="A1328" s="185">
        <v>9</v>
      </c>
      <c r="B1328" s="212" t="s">
        <v>1063</v>
      </c>
      <c r="C1328" s="229" t="s">
        <v>1475</v>
      </c>
      <c r="D1328" s="224" t="s">
        <v>1046</v>
      </c>
      <c r="E1328" s="226"/>
      <c r="F1328" s="226">
        <v>170</v>
      </c>
      <c r="G1328" s="227">
        <v>178135.34</v>
      </c>
      <c r="H1328" s="192" t="s">
        <v>1077</v>
      </c>
    </row>
    <row r="1329" spans="1:8" ht="20" hidden="1" customHeight="1">
      <c r="A1329" s="185">
        <v>9</v>
      </c>
      <c r="B1329" s="212" t="s">
        <v>1063</v>
      </c>
      <c r="C1329" s="229" t="s">
        <v>1476</v>
      </c>
      <c r="D1329" s="224" t="s">
        <v>1046</v>
      </c>
      <c r="E1329" s="226"/>
      <c r="F1329" s="226">
        <v>569.5</v>
      </c>
      <c r="G1329" s="227">
        <v>177565.84</v>
      </c>
      <c r="H1329" s="192" t="s">
        <v>1075</v>
      </c>
    </row>
    <row r="1330" spans="1:8" ht="20" hidden="1" customHeight="1">
      <c r="A1330" s="185">
        <v>9</v>
      </c>
      <c r="B1330" s="212" t="s">
        <v>1063</v>
      </c>
      <c r="C1330" s="229" t="s">
        <v>1477</v>
      </c>
      <c r="D1330" s="224" t="s">
        <v>1046</v>
      </c>
      <c r="E1330" s="226"/>
      <c r="F1330" s="226">
        <v>274</v>
      </c>
      <c r="G1330" s="227">
        <v>177291.84</v>
      </c>
      <c r="H1330" s="192" t="s">
        <v>3811</v>
      </c>
    </row>
    <row r="1331" spans="1:8" ht="20" hidden="1" customHeight="1">
      <c r="A1331" s="185">
        <v>9</v>
      </c>
      <c r="B1331" s="212" t="s">
        <v>1063</v>
      </c>
      <c r="C1331" s="229" t="s">
        <v>1478</v>
      </c>
      <c r="D1331" s="224" t="s">
        <v>1046</v>
      </c>
      <c r="E1331" s="226"/>
      <c r="F1331" s="226">
        <v>45</v>
      </c>
      <c r="G1331" s="227">
        <v>177246.84</v>
      </c>
      <c r="H1331" s="192" t="s">
        <v>1077</v>
      </c>
    </row>
    <row r="1332" spans="1:8" ht="20" hidden="1" customHeight="1">
      <c r="A1332" s="185">
        <v>9</v>
      </c>
      <c r="B1332" s="212" t="s">
        <v>1063</v>
      </c>
      <c r="C1332" s="229" t="s">
        <v>1479</v>
      </c>
      <c r="D1332" s="224" t="s">
        <v>1046</v>
      </c>
      <c r="E1332" s="226"/>
      <c r="F1332" s="226">
        <v>628.29999999999995</v>
      </c>
      <c r="G1332" s="227">
        <v>176618.54</v>
      </c>
      <c r="H1332" s="192" t="s">
        <v>1075</v>
      </c>
    </row>
    <row r="1333" spans="1:8" ht="20" hidden="1" customHeight="1">
      <c r="A1333" s="185">
        <v>9</v>
      </c>
      <c r="B1333" s="212" t="s">
        <v>1063</v>
      </c>
      <c r="C1333" s="229" t="s">
        <v>1480</v>
      </c>
      <c r="D1333" s="224" t="s">
        <v>1046</v>
      </c>
      <c r="E1333" s="226"/>
      <c r="F1333" s="226">
        <v>327.5</v>
      </c>
      <c r="G1333" s="227">
        <v>176291.04</v>
      </c>
      <c r="H1333" s="192" t="s">
        <v>3811</v>
      </c>
    </row>
    <row r="1334" spans="1:8" ht="20" hidden="1" customHeight="1">
      <c r="A1334" s="185">
        <v>9</v>
      </c>
      <c r="B1334" s="212" t="s">
        <v>1063</v>
      </c>
      <c r="C1334" s="229" t="s">
        <v>1481</v>
      </c>
      <c r="D1334" s="224" t="s">
        <v>1046</v>
      </c>
      <c r="E1334" s="226"/>
      <c r="F1334" s="226">
        <v>325.5</v>
      </c>
      <c r="G1334" s="227">
        <v>175965.54</v>
      </c>
      <c r="H1334" s="192" t="s">
        <v>3811</v>
      </c>
    </row>
    <row r="1335" spans="1:8" ht="20" hidden="1" customHeight="1">
      <c r="A1335" s="185">
        <v>9</v>
      </c>
      <c r="B1335" s="212" t="s">
        <v>1063</v>
      </c>
      <c r="C1335" s="229" t="s">
        <v>1482</v>
      </c>
      <c r="D1335" s="224" t="s">
        <v>1046</v>
      </c>
      <c r="E1335" s="226"/>
      <c r="F1335" s="226">
        <v>12850</v>
      </c>
      <c r="G1335" s="227">
        <v>163115.54</v>
      </c>
      <c r="H1335" s="192" t="s">
        <v>1110</v>
      </c>
    </row>
    <row r="1336" spans="1:8" ht="20" hidden="1" customHeight="1">
      <c r="A1336" s="185">
        <v>9</v>
      </c>
      <c r="B1336" s="212" t="s">
        <v>1063</v>
      </c>
      <c r="C1336" s="229" t="s">
        <v>1165</v>
      </c>
      <c r="D1336" s="224" t="s">
        <v>1046</v>
      </c>
      <c r="E1336" s="226"/>
      <c r="F1336" s="226">
        <v>10.1</v>
      </c>
      <c r="G1336" s="227">
        <v>113105.44</v>
      </c>
      <c r="H1336" s="192" t="s">
        <v>1071</v>
      </c>
    </row>
    <row r="1337" spans="1:8" ht="20" hidden="1" customHeight="1">
      <c r="A1337" s="185">
        <v>9</v>
      </c>
      <c r="B1337" s="212" t="s">
        <v>1063</v>
      </c>
      <c r="C1337" s="229" t="s">
        <v>1165</v>
      </c>
      <c r="D1337" s="224" t="s">
        <v>1046</v>
      </c>
      <c r="E1337" s="226"/>
      <c r="F1337" s="226">
        <v>29.22</v>
      </c>
      <c r="G1337" s="227">
        <v>113076.22</v>
      </c>
      <c r="H1337" s="192" t="s">
        <v>1071</v>
      </c>
    </row>
    <row r="1338" spans="1:8" ht="20" hidden="1" customHeight="1">
      <c r="A1338" s="185">
        <v>9</v>
      </c>
      <c r="B1338" s="212" t="s">
        <v>1063</v>
      </c>
      <c r="C1338" s="229" t="s">
        <v>1165</v>
      </c>
      <c r="D1338" s="224" t="s">
        <v>1046</v>
      </c>
      <c r="E1338" s="226"/>
      <c r="F1338" s="226">
        <v>5.7</v>
      </c>
      <c r="G1338" s="227">
        <v>113070.52</v>
      </c>
      <c r="H1338" s="192" t="s">
        <v>1071</v>
      </c>
    </row>
    <row r="1339" spans="1:8" ht="20" hidden="1" customHeight="1">
      <c r="A1339" s="185">
        <v>9</v>
      </c>
      <c r="B1339" s="212" t="s">
        <v>1063</v>
      </c>
      <c r="C1339" s="229" t="s">
        <v>1165</v>
      </c>
      <c r="D1339" s="224" t="s">
        <v>1046</v>
      </c>
      <c r="E1339" s="226"/>
      <c r="F1339" s="226">
        <v>3.8</v>
      </c>
      <c r="G1339" s="227">
        <v>113066.72</v>
      </c>
      <c r="H1339" s="192" t="s">
        <v>1071</v>
      </c>
    </row>
    <row r="1340" spans="1:8" ht="20" hidden="1" customHeight="1">
      <c r="A1340" s="185">
        <v>9</v>
      </c>
      <c r="B1340" s="212" t="s">
        <v>1063</v>
      </c>
      <c r="C1340" s="229" t="s">
        <v>3922</v>
      </c>
      <c r="D1340" s="224" t="s">
        <v>3804</v>
      </c>
      <c r="E1340" s="226"/>
      <c r="F1340" s="226">
        <v>323</v>
      </c>
      <c r="G1340" s="227">
        <v>415743.72</v>
      </c>
      <c r="H1340" s="192" t="s">
        <v>1093</v>
      </c>
    </row>
    <row r="1341" spans="1:8" ht="20" hidden="1" customHeight="1">
      <c r="A1341" s="185">
        <v>9</v>
      </c>
      <c r="B1341" s="212" t="s">
        <v>1063</v>
      </c>
      <c r="C1341" s="229" t="s">
        <v>1483</v>
      </c>
      <c r="D1341" s="224" t="s">
        <v>1046</v>
      </c>
      <c r="E1341" s="226"/>
      <c r="F1341" s="226">
        <v>1059.45</v>
      </c>
      <c r="G1341" s="227">
        <v>414684.27</v>
      </c>
      <c r="H1341" s="192" t="s">
        <v>1053</v>
      </c>
    </row>
    <row r="1342" spans="1:8" ht="20" hidden="1" customHeight="1">
      <c r="A1342" s="185">
        <v>9</v>
      </c>
      <c r="B1342" s="212" t="s">
        <v>1063</v>
      </c>
      <c r="C1342" s="229" t="s">
        <v>1484</v>
      </c>
      <c r="D1342" s="224" t="s">
        <v>1046</v>
      </c>
      <c r="E1342" s="226"/>
      <c r="F1342" s="226">
        <v>6100</v>
      </c>
      <c r="G1342" s="227">
        <v>408584.27</v>
      </c>
      <c r="H1342" s="192" t="s">
        <v>1047</v>
      </c>
    </row>
    <row r="1343" spans="1:8" ht="20" hidden="1" customHeight="1">
      <c r="A1343" s="185">
        <v>9</v>
      </c>
      <c r="B1343" s="212" t="s">
        <v>1063</v>
      </c>
      <c r="C1343" s="229" t="s">
        <v>1485</v>
      </c>
      <c r="D1343" s="224" t="s">
        <v>1046</v>
      </c>
      <c r="E1343" s="226"/>
      <c r="F1343" s="226">
        <v>19740</v>
      </c>
      <c r="G1343" s="227">
        <v>388844.27</v>
      </c>
      <c r="H1343" s="192" t="s">
        <v>1110</v>
      </c>
    </row>
    <row r="1344" spans="1:8" ht="20" hidden="1" customHeight="1">
      <c r="A1344" s="185">
        <v>9</v>
      </c>
      <c r="B1344" s="212" t="s">
        <v>1063</v>
      </c>
      <c r="C1344" s="229" t="s">
        <v>1486</v>
      </c>
      <c r="D1344" s="224" t="s">
        <v>1046</v>
      </c>
      <c r="E1344" s="226"/>
      <c r="F1344" s="226">
        <v>7390.24</v>
      </c>
      <c r="G1344" s="227">
        <v>381454.03</v>
      </c>
      <c r="H1344" s="192" t="s">
        <v>1079</v>
      </c>
    </row>
    <row r="1345" spans="1:8" ht="20" hidden="1" customHeight="1">
      <c r="A1345" s="185">
        <v>9</v>
      </c>
      <c r="B1345" s="212" t="s">
        <v>1063</v>
      </c>
      <c r="C1345" s="229" t="s">
        <v>1165</v>
      </c>
      <c r="D1345" s="224" t="s">
        <v>1046</v>
      </c>
      <c r="E1345" s="226"/>
      <c r="F1345" s="226">
        <v>57.58</v>
      </c>
      <c r="G1345" s="227">
        <v>381396.45</v>
      </c>
      <c r="H1345" s="192" t="s">
        <v>1071</v>
      </c>
    </row>
    <row r="1346" spans="1:8" ht="20" hidden="1" customHeight="1">
      <c r="A1346" s="185">
        <v>9</v>
      </c>
      <c r="B1346" s="212" t="s">
        <v>1063</v>
      </c>
      <c r="C1346" s="229" t="s">
        <v>1165</v>
      </c>
      <c r="D1346" s="232" t="s">
        <v>1046</v>
      </c>
      <c r="E1346" s="226"/>
      <c r="F1346" s="226">
        <v>21.7</v>
      </c>
      <c r="G1346" s="227">
        <v>381374.75</v>
      </c>
      <c r="H1346" s="192" t="s">
        <v>1071</v>
      </c>
    </row>
    <row r="1347" spans="1:8" ht="20" hidden="1" customHeight="1">
      <c r="A1347" s="185">
        <v>9</v>
      </c>
      <c r="B1347" s="212" t="s">
        <v>1063</v>
      </c>
      <c r="C1347" s="229" t="s">
        <v>1165</v>
      </c>
      <c r="D1347" s="232" t="s">
        <v>1046</v>
      </c>
      <c r="E1347" s="226"/>
      <c r="F1347" s="226">
        <v>21.7</v>
      </c>
      <c r="G1347" s="227">
        <v>381353.05</v>
      </c>
      <c r="H1347" s="192" t="s">
        <v>1071</v>
      </c>
    </row>
    <row r="1348" spans="1:8" ht="20" hidden="1" customHeight="1">
      <c r="A1348" s="185">
        <v>9</v>
      </c>
      <c r="B1348" s="212" t="s">
        <v>1063</v>
      </c>
      <c r="C1348" s="229" t="s">
        <v>1165</v>
      </c>
      <c r="D1348" s="232" t="s">
        <v>1046</v>
      </c>
      <c r="E1348" s="226"/>
      <c r="F1348" s="226">
        <v>59.85</v>
      </c>
      <c r="G1348" s="227">
        <v>381293.2</v>
      </c>
      <c r="H1348" s="192" t="s">
        <v>1071</v>
      </c>
    </row>
    <row r="1349" spans="1:8" ht="20" hidden="1" customHeight="1">
      <c r="A1349" s="185">
        <v>9</v>
      </c>
      <c r="B1349" s="212" t="s">
        <v>1063</v>
      </c>
      <c r="C1349" s="229" t="s">
        <v>5064</v>
      </c>
      <c r="D1349" s="203" t="s">
        <v>5049</v>
      </c>
      <c r="E1349" s="226"/>
      <c r="F1349" s="226">
        <v>100000</v>
      </c>
      <c r="G1349" s="227">
        <v>281293.2</v>
      </c>
      <c r="H1349" s="192" t="s">
        <v>5065</v>
      </c>
    </row>
    <row r="1350" spans="1:8" ht="20" hidden="1" customHeight="1">
      <c r="A1350" s="185">
        <v>9</v>
      </c>
      <c r="B1350" s="212" t="s">
        <v>1063</v>
      </c>
      <c r="C1350" s="229" t="s">
        <v>1487</v>
      </c>
      <c r="D1350" s="224" t="s">
        <v>1046</v>
      </c>
      <c r="E1350" s="226"/>
      <c r="F1350" s="226">
        <v>4629</v>
      </c>
      <c r="G1350" s="227">
        <v>276664.2</v>
      </c>
      <c r="H1350" s="192" t="s">
        <v>1075</v>
      </c>
    </row>
    <row r="1351" spans="1:8" ht="20" hidden="1" customHeight="1">
      <c r="A1351" s="185">
        <v>9</v>
      </c>
      <c r="B1351" s="212" t="s">
        <v>1063</v>
      </c>
      <c r="C1351" s="229" t="s">
        <v>1488</v>
      </c>
      <c r="D1351" s="224" t="s">
        <v>1046</v>
      </c>
      <c r="E1351" s="226"/>
      <c r="F1351" s="226">
        <v>147.15</v>
      </c>
      <c r="G1351" s="227">
        <v>276517.05</v>
      </c>
      <c r="H1351" s="192" t="s">
        <v>3811</v>
      </c>
    </row>
    <row r="1352" spans="1:8" ht="20" hidden="1" customHeight="1">
      <c r="A1352" s="185">
        <v>9</v>
      </c>
      <c r="B1352" s="212" t="s">
        <v>1063</v>
      </c>
      <c r="C1352" s="229" t="s">
        <v>1489</v>
      </c>
      <c r="D1352" s="224" t="s">
        <v>1046</v>
      </c>
      <c r="E1352" s="226"/>
      <c r="F1352" s="226">
        <v>2521.86</v>
      </c>
      <c r="G1352" s="227">
        <v>273995.19</v>
      </c>
      <c r="H1352" s="192" t="s">
        <v>1075</v>
      </c>
    </row>
    <row r="1353" spans="1:8" ht="20" hidden="1" customHeight="1">
      <c r="A1353" s="185">
        <v>9</v>
      </c>
      <c r="B1353" s="212" t="s">
        <v>1063</v>
      </c>
      <c r="C1353" s="229" t="s">
        <v>1490</v>
      </c>
      <c r="D1353" s="224" t="s">
        <v>1046</v>
      </c>
      <c r="E1353" s="226"/>
      <c r="F1353" s="226">
        <v>381</v>
      </c>
      <c r="G1353" s="227">
        <v>273614.19</v>
      </c>
      <c r="H1353" s="192" t="s">
        <v>3811</v>
      </c>
    </row>
    <row r="1354" spans="1:8" ht="20" hidden="1" customHeight="1">
      <c r="A1354" s="185">
        <v>9</v>
      </c>
      <c r="B1354" s="212" t="s">
        <v>1063</v>
      </c>
      <c r="C1354" s="229" t="s">
        <v>1491</v>
      </c>
      <c r="D1354" s="224" t="s">
        <v>1046</v>
      </c>
      <c r="E1354" s="226"/>
      <c r="F1354" s="226">
        <v>780</v>
      </c>
      <c r="G1354" s="227">
        <v>272834.19</v>
      </c>
      <c r="H1354" s="192" t="s">
        <v>3811</v>
      </c>
    </row>
    <row r="1355" spans="1:8" ht="20" hidden="1" customHeight="1">
      <c r="A1355" s="185">
        <v>9</v>
      </c>
      <c r="B1355" s="212" t="s">
        <v>1063</v>
      </c>
      <c r="C1355" s="229" t="s">
        <v>1492</v>
      </c>
      <c r="D1355" s="224" t="s">
        <v>1046</v>
      </c>
      <c r="E1355" s="226"/>
      <c r="F1355" s="226">
        <v>41</v>
      </c>
      <c r="G1355" s="227">
        <v>272793.19</v>
      </c>
      <c r="H1355" s="192" t="s">
        <v>1053</v>
      </c>
    </row>
    <row r="1356" spans="1:8" ht="20" hidden="1" customHeight="1">
      <c r="A1356" s="185">
        <v>9</v>
      </c>
      <c r="B1356" s="212" t="s">
        <v>1063</v>
      </c>
      <c r="C1356" s="229" t="s">
        <v>1493</v>
      </c>
      <c r="D1356" s="224" t="s">
        <v>1046</v>
      </c>
      <c r="E1356" s="226"/>
      <c r="F1356" s="226">
        <v>100</v>
      </c>
      <c r="G1356" s="227">
        <v>272693.19</v>
      </c>
      <c r="H1356" s="192" t="s">
        <v>1053</v>
      </c>
    </row>
    <row r="1357" spans="1:8" ht="20" hidden="1" customHeight="1">
      <c r="A1357" s="185">
        <v>9</v>
      </c>
      <c r="B1357" s="212" t="s">
        <v>1063</v>
      </c>
      <c r="C1357" s="229" t="s">
        <v>1494</v>
      </c>
      <c r="D1357" s="224" t="s">
        <v>1046</v>
      </c>
      <c r="E1357" s="226"/>
      <c r="F1357" s="226">
        <v>5916</v>
      </c>
      <c r="G1357" s="227">
        <v>266777.19</v>
      </c>
      <c r="H1357" s="192" t="s">
        <v>1075</v>
      </c>
    </row>
    <row r="1358" spans="1:8" ht="20" hidden="1" customHeight="1">
      <c r="A1358" s="185">
        <v>9</v>
      </c>
      <c r="B1358" s="212" t="s">
        <v>1063</v>
      </c>
      <c r="C1358" s="229" t="s">
        <v>1165</v>
      </c>
      <c r="D1358" s="232" t="s">
        <v>1046</v>
      </c>
      <c r="E1358" s="226"/>
      <c r="F1358" s="226">
        <v>100.46</v>
      </c>
      <c r="G1358" s="227">
        <v>266676.73</v>
      </c>
      <c r="H1358" s="192" t="s">
        <v>1071</v>
      </c>
    </row>
    <row r="1359" spans="1:8" ht="20" hidden="1" customHeight="1">
      <c r="A1359" s="185">
        <v>9</v>
      </c>
      <c r="B1359" s="212" t="s">
        <v>1063</v>
      </c>
      <c r="C1359" s="229" t="s">
        <v>3923</v>
      </c>
      <c r="D1359" s="224" t="s">
        <v>3804</v>
      </c>
      <c r="E1359" s="226"/>
      <c r="F1359" s="226">
        <v>1000</v>
      </c>
      <c r="G1359" s="227">
        <v>265676.73</v>
      </c>
      <c r="H1359" s="192" t="s">
        <v>1053</v>
      </c>
    </row>
    <row r="1360" spans="1:8" ht="20" hidden="1" customHeight="1">
      <c r="A1360" s="185">
        <v>9</v>
      </c>
      <c r="B1360" s="212" t="s">
        <v>1063</v>
      </c>
      <c r="C1360" s="229" t="s">
        <v>1495</v>
      </c>
      <c r="D1360" s="203" t="s">
        <v>1046</v>
      </c>
      <c r="E1360" s="226"/>
      <c r="F1360" s="226">
        <v>8911</v>
      </c>
      <c r="G1360" s="227">
        <v>156765.73000000001</v>
      </c>
      <c r="H1360" s="192" t="s">
        <v>1102</v>
      </c>
    </row>
    <row r="1361" spans="1:8" ht="20" hidden="1" customHeight="1">
      <c r="A1361" s="185">
        <v>9</v>
      </c>
      <c r="B1361" s="212" t="s">
        <v>1063</v>
      </c>
      <c r="C1361" s="229" t="s">
        <v>1165</v>
      </c>
      <c r="D1361" s="224" t="s">
        <v>1046</v>
      </c>
      <c r="E1361" s="226"/>
      <c r="F1361" s="226">
        <v>10.1</v>
      </c>
      <c r="G1361" s="227">
        <v>156755.63</v>
      </c>
      <c r="H1361" s="192" t="s">
        <v>1071</v>
      </c>
    </row>
    <row r="1362" spans="1:8" ht="20" hidden="1" customHeight="1">
      <c r="A1362" s="185">
        <v>9</v>
      </c>
      <c r="B1362" s="212" t="s">
        <v>1063</v>
      </c>
      <c r="C1362" s="229" t="s">
        <v>1165</v>
      </c>
      <c r="D1362" s="224" t="s">
        <v>1046</v>
      </c>
      <c r="E1362" s="226"/>
      <c r="F1362" s="226">
        <v>78.849999999999994</v>
      </c>
      <c r="G1362" s="227">
        <v>156676.78</v>
      </c>
      <c r="H1362" s="192" t="s">
        <v>1071</v>
      </c>
    </row>
    <row r="1363" spans="1:8" ht="20" hidden="1" customHeight="1">
      <c r="A1363" s="185">
        <v>9</v>
      </c>
      <c r="B1363" s="212" t="s">
        <v>1063</v>
      </c>
      <c r="C1363" s="229" t="s">
        <v>1165</v>
      </c>
      <c r="D1363" s="224" t="s">
        <v>1046</v>
      </c>
      <c r="E1363" s="226"/>
      <c r="F1363" s="226">
        <v>17.100000000000001</v>
      </c>
      <c r="G1363" s="227">
        <v>156659.68</v>
      </c>
      <c r="H1363" s="192" t="s">
        <v>1071</v>
      </c>
    </row>
    <row r="1364" spans="1:8" ht="20" hidden="1" customHeight="1">
      <c r="A1364" s="185">
        <v>9</v>
      </c>
      <c r="B1364" s="212" t="s">
        <v>1063</v>
      </c>
      <c r="C1364" s="229" t="s">
        <v>1165</v>
      </c>
      <c r="D1364" s="224" t="s">
        <v>1046</v>
      </c>
      <c r="E1364" s="226"/>
      <c r="F1364" s="226">
        <v>10.1</v>
      </c>
      <c r="G1364" s="227">
        <v>156649.57999999999</v>
      </c>
      <c r="H1364" s="192" t="s">
        <v>1071</v>
      </c>
    </row>
    <row r="1365" spans="1:8" ht="20" hidden="1" customHeight="1">
      <c r="A1365" s="185">
        <v>9</v>
      </c>
      <c r="B1365" s="212" t="s">
        <v>1063</v>
      </c>
      <c r="C1365" s="229" t="s">
        <v>3924</v>
      </c>
      <c r="D1365" s="224" t="s">
        <v>3804</v>
      </c>
      <c r="E1365" s="226"/>
      <c r="F1365" s="226">
        <v>6133.67</v>
      </c>
      <c r="G1365" s="227">
        <v>150515.91</v>
      </c>
      <c r="H1365" s="192" t="s">
        <v>5067</v>
      </c>
    </row>
    <row r="1366" spans="1:8" ht="20" hidden="1" customHeight="1">
      <c r="A1366" s="185">
        <v>9</v>
      </c>
      <c r="B1366" s="212" t="s">
        <v>1063</v>
      </c>
      <c r="C1366" s="229" t="s">
        <v>1496</v>
      </c>
      <c r="D1366" s="224" t="s">
        <v>1046</v>
      </c>
      <c r="E1366" s="226"/>
      <c r="F1366" s="226">
        <v>12749.1</v>
      </c>
      <c r="G1366" s="227">
        <v>890254.61</v>
      </c>
      <c r="H1366" s="192" t="s">
        <v>5061</v>
      </c>
    </row>
    <row r="1367" spans="1:8" ht="20" hidden="1" customHeight="1">
      <c r="A1367" s="185">
        <v>9</v>
      </c>
      <c r="B1367" s="212" t="s">
        <v>1063</v>
      </c>
      <c r="C1367" s="229" t="s">
        <v>1165</v>
      </c>
      <c r="D1367" s="224" t="s">
        <v>1046</v>
      </c>
      <c r="E1367" s="226"/>
      <c r="F1367" s="226">
        <v>10.1</v>
      </c>
      <c r="G1367" s="227">
        <v>950688.15</v>
      </c>
      <c r="H1367" s="192" t="s">
        <v>1071</v>
      </c>
    </row>
    <row r="1368" spans="1:8" ht="20" hidden="1" customHeight="1">
      <c r="A1368" s="185">
        <v>9</v>
      </c>
      <c r="B1368" s="212" t="s">
        <v>1063</v>
      </c>
      <c r="C1368" s="229" t="s">
        <v>1165</v>
      </c>
      <c r="D1368" s="224" t="s">
        <v>1046</v>
      </c>
      <c r="E1368" s="226"/>
      <c r="F1368" s="226">
        <v>75.05</v>
      </c>
      <c r="G1368" s="227">
        <v>950613.1</v>
      </c>
      <c r="H1368" s="192" t="s">
        <v>1071</v>
      </c>
    </row>
    <row r="1369" spans="1:8" ht="20" hidden="1" customHeight="1">
      <c r="A1369" s="185">
        <v>9</v>
      </c>
      <c r="B1369" s="212" t="s">
        <v>1063</v>
      </c>
      <c r="C1369" s="229" t="s">
        <v>1165</v>
      </c>
      <c r="D1369" s="224" t="s">
        <v>1046</v>
      </c>
      <c r="E1369" s="226"/>
      <c r="F1369" s="226">
        <v>10.1</v>
      </c>
      <c r="G1369" s="227">
        <v>950603</v>
      </c>
      <c r="H1369" s="192" t="s">
        <v>1071</v>
      </c>
    </row>
    <row r="1370" spans="1:8" ht="20" hidden="1" customHeight="1">
      <c r="A1370" s="185">
        <v>9</v>
      </c>
      <c r="B1370" s="212" t="s">
        <v>1063</v>
      </c>
      <c r="C1370" s="229" t="s">
        <v>1165</v>
      </c>
      <c r="D1370" s="224" t="s">
        <v>1046</v>
      </c>
      <c r="E1370" s="226"/>
      <c r="F1370" s="226">
        <v>91.2</v>
      </c>
      <c r="G1370" s="227">
        <v>951045.47</v>
      </c>
      <c r="H1370" s="192" t="s">
        <v>1071</v>
      </c>
    </row>
    <row r="1371" spans="1:8" ht="20" hidden="1" customHeight="1">
      <c r="A1371" s="185">
        <v>9</v>
      </c>
      <c r="B1371" s="212" t="s">
        <v>1063</v>
      </c>
      <c r="C1371" s="229" t="s">
        <v>1165</v>
      </c>
      <c r="D1371" s="224" t="s">
        <v>1046</v>
      </c>
      <c r="E1371" s="226"/>
      <c r="F1371" s="226">
        <v>14.25</v>
      </c>
      <c r="G1371" s="227">
        <v>901031.22</v>
      </c>
      <c r="H1371" s="192" t="s">
        <v>1071</v>
      </c>
    </row>
    <row r="1372" spans="1:8" ht="20" hidden="1" customHeight="1">
      <c r="A1372" s="185">
        <v>9</v>
      </c>
      <c r="B1372" s="212" t="s">
        <v>1063</v>
      </c>
      <c r="C1372" s="229" t="s">
        <v>1165</v>
      </c>
      <c r="D1372" s="224" t="s">
        <v>1046</v>
      </c>
      <c r="E1372" s="226"/>
      <c r="F1372" s="226">
        <v>106.33</v>
      </c>
      <c r="G1372" s="227">
        <v>900924.89</v>
      </c>
      <c r="H1372" s="192" t="s">
        <v>1071</v>
      </c>
    </row>
    <row r="1373" spans="1:8" ht="20" hidden="1" customHeight="1">
      <c r="A1373" s="185">
        <v>9</v>
      </c>
      <c r="B1373" s="212" t="s">
        <v>1063</v>
      </c>
      <c r="C1373" s="229" t="s">
        <v>3925</v>
      </c>
      <c r="D1373" s="224" t="s">
        <v>3804</v>
      </c>
      <c r="E1373" s="226"/>
      <c r="F1373" s="226">
        <v>5841.17</v>
      </c>
      <c r="G1373" s="227">
        <v>895083.72</v>
      </c>
      <c r="H1373" s="192" t="s">
        <v>1098</v>
      </c>
    </row>
    <row r="1374" spans="1:8" ht="20" hidden="1" customHeight="1">
      <c r="A1374" s="185">
        <v>9</v>
      </c>
      <c r="B1374" s="212" t="s">
        <v>1063</v>
      </c>
      <c r="C1374" s="229" t="s">
        <v>1497</v>
      </c>
      <c r="D1374" s="224" t="s">
        <v>1046</v>
      </c>
      <c r="E1374" s="226"/>
      <c r="F1374" s="226">
        <v>326</v>
      </c>
      <c r="G1374" s="227">
        <v>894757.72</v>
      </c>
      <c r="H1374" s="192" t="s">
        <v>4995</v>
      </c>
    </row>
    <row r="1375" spans="1:8" ht="20" hidden="1" customHeight="1">
      <c r="A1375" s="185">
        <v>9</v>
      </c>
      <c r="B1375" s="212" t="s">
        <v>1063</v>
      </c>
      <c r="C1375" s="229" t="s">
        <v>1498</v>
      </c>
      <c r="D1375" s="224" t="s">
        <v>1046</v>
      </c>
      <c r="E1375" s="226"/>
      <c r="F1375" s="226">
        <v>362</v>
      </c>
      <c r="G1375" s="227">
        <v>894395.72</v>
      </c>
      <c r="H1375" s="192" t="s">
        <v>3811</v>
      </c>
    </row>
    <row r="1376" spans="1:8" ht="20" hidden="1" customHeight="1">
      <c r="A1376" s="185">
        <v>9</v>
      </c>
      <c r="B1376" s="212" t="s">
        <v>1063</v>
      </c>
      <c r="C1376" s="229" t="s">
        <v>1499</v>
      </c>
      <c r="D1376" s="224" t="s">
        <v>1046</v>
      </c>
      <c r="E1376" s="226"/>
      <c r="F1376" s="226">
        <v>235</v>
      </c>
      <c r="G1376" s="227">
        <v>894160.72</v>
      </c>
      <c r="H1376" s="192" t="s">
        <v>3811</v>
      </c>
    </row>
    <row r="1377" spans="1:8" ht="20" hidden="1" customHeight="1">
      <c r="A1377" s="185">
        <v>9</v>
      </c>
      <c r="B1377" s="212" t="s">
        <v>1063</v>
      </c>
      <c r="C1377" s="229" t="s">
        <v>1500</v>
      </c>
      <c r="D1377" s="224" t="s">
        <v>1046</v>
      </c>
      <c r="E1377" s="226"/>
      <c r="F1377" s="226">
        <v>20000</v>
      </c>
      <c r="G1377" s="227">
        <v>874160.72</v>
      </c>
      <c r="H1377" s="192" t="s">
        <v>1110</v>
      </c>
    </row>
    <row r="1378" spans="1:8" ht="20" hidden="1" customHeight="1">
      <c r="A1378" s="185">
        <v>9</v>
      </c>
      <c r="B1378" s="212" t="s">
        <v>1063</v>
      </c>
      <c r="C1378" s="229" t="s">
        <v>1501</v>
      </c>
      <c r="D1378" s="224" t="s">
        <v>1046</v>
      </c>
      <c r="E1378" s="226"/>
      <c r="F1378" s="226">
        <v>274.73</v>
      </c>
      <c r="G1378" s="227">
        <v>873885.99</v>
      </c>
      <c r="H1378" s="192" t="s">
        <v>1053</v>
      </c>
    </row>
    <row r="1379" spans="1:8" ht="20" hidden="1" customHeight="1">
      <c r="A1379" s="185">
        <v>9</v>
      </c>
      <c r="B1379" s="212" t="s">
        <v>1063</v>
      </c>
      <c r="C1379" s="229" t="s">
        <v>1502</v>
      </c>
      <c r="D1379" s="224" t="s">
        <v>1046</v>
      </c>
      <c r="E1379" s="226"/>
      <c r="F1379" s="226">
        <v>220</v>
      </c>
      <c r="G1379" s="227">
        <v>873665.99</v>
      </c>
      <c r="H1379" s="192" t="s">
        <v>1108</v>
      </c>
    </row>
    <row r="1380" spans="1:8" ht="20" hidden="1" customHeight="1">
      <c r="A1380" s="185">
        <v>9</v>
      </c>
      <c r="B1380" s="212" t="s">
        <v>1063</v>
      </c>
      <c r="C1380" s="229" t="s">
        <v>1503</v>
      </c>
      <c r="D1380" s="224" t="s">
        <v>1046</v>
      </c>
      <c r="E1380" s="226"/>
      <c r="F1380" s="226">
        <v>415</v>
      </c>
      <c r="G1380" s="227">
        <v>873250.99</v>
      </c>
      <c r="H1380" s="192" t="s">
        <v>3811</v>
      </c>
    </row>
    <row r="1381" spans="1:8" ht="20" hidden="1" customHeight="1">
      <c r="A1381" s="185">
        <v>9</v>
      </c>
      <c r="B1381" s="212" t="s">
        <v>1063</v>
      </c>
      <c r="C1381" s="229" t="s">
        <v>1504</v>
      </c>
      <c r="D1381" s="224" t="s">
        <v>1046</v>
      </c>
      <c r="E1381" s="226"/>
      <c r="F1381" s="226">
        <v>500</v>
      </c>
      <c r="G1381" s="227">
        <v>872750.99</v>
      </c>
      <c r="H1381" s="192" t="s">
        <v>1081</v>
      </c>
    </row>
    <row r="1382" spans="1:8" ht="20" hidden="1" customHeight="1">
      <c r="A1382" s="185">
        <v>9</v>
      </c>
      <c r="B1382" s="212" t="s">
        <v>1063</v>
      </c>
      <c r="C1382" s="229" t="s">
        <v>1505</v>
      </c>
      <c r="D1382" s="224" t="s">
        <v>1046</v>
      </c>
      <c r="E1382" s="226"/>
      <c r="F1382" s="226">
        <v>46.5</v>
      </c>
      <c r="G1382" s="227">
        <v>872704.49</v>
      </c>
      <c r="H1382" s="192" t="s">
        <v>3811</v>
      </c>
    </row>
    <row r="1383" spans="1:8" ht="20" hidden="1" customHeight="1">
      <c r="A1383" s="185">
        <v>9</v>
      </c>
      <c r="B1383" s="212" t="s">
        <v>1063</v>
      </c>
      <c r="C1383" s="229" t="s">
        <v>1506</v>
      </c>
      <c r="D1383" s="224" t="s">
        <v>1046</v>
      </c>
      <c r="E1383" s="226"/>
      <c r="F1383" s="226">
        <v>54.5</v>
      </c>
      <c r="G1383" s="227">
        <v>872649.99</v>
      </c>
      <c r="H1383" s="192" t="s">
        <v>3811</v>
      </c>
    </row>
    <row r="1384" spans="1:8" ht="20" hidden="1" customHeight="1">
      <c r="A1384" s="185">
        <v>9</v>
      </c>
      <c r="B1384" s="212" t="s">
        <v>1063</v>
      </c>
      <c r="C1384" s="229" t="s">
        <v>1507</v>
      </c>
      <c r="D1384" s="224" t="s">
        <v>1046</v>
      </c>
      <c r="E1384" s="226"/>
      <c r="F1384" s="226">
        <v>3063.94</v>
      </c>
      <c r="G1384" s="227">
        <v>869586.05</v>
      </c>
      <c r="H1384" s="192" t="s">
        <v>5067</v>
      </c>
    </row>
    <row r="1385" spans="1:8" ht="20" hidden="1" customHeight="1">
      <c r="A1385" s="185">
        <v>9</v>
      </c>
      <c r="B1385" s="212" t="s">
        <v>1063</v>
      </c>
      <c r="C1385" s="229" t="s">
        <v>1508</v>
      </c>
      <c r="D1385" s="224" t="s">
        <v>1046</v>
      </c>
      <c r="E1385" s="226"/>
      <c r="F1385" s="226">
        <v>55</v>
      </c>
      <c r="G1385" s="227">
        <v>869531.05</v>
      </c>
      <c r="H1385" s="192" t="s">
        <v>1095</v>
      </c>
    </row>
    <row r="1386" spans="1:8" ht="20" hidden="1" customHeight="1">
      <c r="A1386" s="185">
        <v>9</v>
      </c>
      <c r="B1386" s="212" t="s">
        <v>1063</v>
      </c>
      <c r="C1386" s="229" t="s">
        <v>1509</v>
      </c>
      <c r="D1386" s="224" t="s">
        <v>1046</v>
      </c>
      <c r="E1386" s="226"/>
      <c r="F1386" s="226">
        <v>299</v>
      </c>
      <c r="G1386" s="227">
        <v>869232.05</v>
      </c>
      <c r="H1386" s="192" t="s">
        <v>1053</v>
      </c>
    </row>
    <row r="1387" spans="1:8" ht="20" hidden="1" customHeight="1">
      <c r="A1387" s="185">
        <v>9</v>
      </c>
      <c r="B1387" s="212" t="s">
        <v>1063</v>
      </c>
      <c r="C1387" s="229" t="s">
        <v>1510</v>
      </c>
      <c r="D1387" s="224" t="s">
        <v>1046</v>
      </c>
      <c r="E1387" s="226"/>
      <c r="F1387" s="226">
        <v>20000</v>
      </c>
      <c r="G1387" s="227">
        <v>849232.05</v>
      </c>
      <c r="H1387" s="192" t="s">
        <v>1110</v>
      </c>
    </row>
    <row r="1388" spans="1:8" ht="20" hidden="1" customHeight="1">
      <c r="A1388" s="185">
        <v>9</v>
      </c>
      <c r="B1388" s="212" t="s">
        <v>1063</v>
      </c>
      <c r="C1388" s="229" t="s">
        <v>1511</v>
      </c>
      <c r="D1388" s="224" t="s">
        <v>1046</v>
      </c>
      <c r="E1388" s="226"/>
      <c r="F1388" s="226">
        <v>51</v>
      </c>
      <c r="G1388" s="227">
        <v>849181.05</v>
      </c>
      <c r="H1388" s="192" t="s">
        <v>1077</v>
      </c>
    </row>
    <row r="1389" spans="1:8" ht="20" hidden="1" customHeight="1">
      <c r="A1389" s="185">
        <v>9</v>
      </c>
      <c r="B1389" s="212" t="s">
        <v>1063</v>
      </c>
      <c r="C1389" s="229" t="s">
        <v>1512</v>
      </c>
      <c r="D1389" s="224" t="s">
        <v>1046</v>
      </c>
      <c r="E1389" s="226"/>
      <c r="F1389" s="226">
        <v>4000</v>
      </c>
      <c r="G1389" s="227">
        <v>845181.05</v>
      </c>
      <c r="H1389" s="192" t="s">
        <v>1110</v>
      </c>
    </row>
    <row r="1390" spans="1:8" ht="20" hidden="1" customHeight="1">
      <c r="A1390" s="185">
        <v>9</v>
      </c>
      <c r="B1390" s="212" t="s">
        <v>1063</v>
      </c>
      <c r="C1390" s="229" t="s">
        <v>1513</v>
      </c>
      <c r="D1390" s="224" t="s">
        <v>1046</v>
      </c>
      <c r="E1390" s="226"/>
      <c r="F1390" s="226">
        <v>299</v>
      </c>
      <c r="G1390" s="227">
        <v>844882.05</v>
      </c>
      <c r="H1390" s="192" t="s">
        <v>1053</v>
      </c>
    </row>
    <row r="1391" spans="1:8" ht="20" hidden="1" customHeight="1">
      <c r="A1391" s="185">
        <v>9</v>
      </c>
      <c r="B1391" s="212" t="s">
        <v>1063</v>
      </c>
      <c r="C1391" s="229" t="s">
        <v>1514</v>
      </c>
      <c r="D1391" s="224" t="s">
        <v>1046</v>
      </c>
      <c r="E1391" s="226"/>
      <c r="F1391" s="226">
        <v>500</v>
      </c>
      <c r="G1391" s="227">
        <v>844382.05</v>
      </c>
      <c r="H1391" s="192" t="s">
        <v>4955</v>
      </c>
    </row>
    <row r="1392" spans="1:8" ht="20" hidden="1" customHeight="1">
      <c r="A1392" s="185">
        <v>9</v>
      </c>
      <c r="B1392" s="212" t="s">
        <v>1063</v>
      </c>
      <c r="C1392" s="229" t="s">
        <v>1165</v>
      </c>
      <c r="D1392" s="224" t="s">
        <v>1046</v>
      </c>
      <c r="E1392" s="226"/>
      <c r="F1392" s="226">
        <v>14.25</v>
      </c>
      <c r="G1392" s="227">
        <v>844367.8</v>
      </c>
      <c r="H1392" s="192" t="s">
        <v>1071</v>
      </c>
    </row>
    <row r="1393" spans="1:8" ht="20" hidden="1" customHeight="1">
      <c r="A1393" s="185">
        <v>9</v>
      </c>
      <c r="B1393" s="212" t="s">
        <v>1063</v>
      </c>
      <c r="C1393" s="229" t="s">
        <v>1165</v>
      </c>
      <c r="D1393" s="224" t="s">
        <v>1046</v>
      </c>
      <c r="E1393" s="226"/>
      <c r="F1393" s="226">
        <v>87.4</v>
      </c>
      <c r="G1393" s="227">
        <v>844280.4</v>
      </c>
      <c r="H1393" s="192" t="s">
        <v>1071</v>
      </c>
    </row>
    <row r="1394" spans="1:8" ht="20" customHeight="1">
      <c r="A1394" s="185">
        <v>9</v>
      </c>
      <c r="B1394" s="212" t="s">
        <v>1063</v>
      </c>
      <c r="C1394" s="229" t="s">
        <v>1515</v>
      </c>
      <c r="D1394" s="203" t="s">
        <v>1046</v>
      </c>
      <c r="E1394" s="226"/>
      <c r="F1394" s="226">
        <v>8319.7199999999993</v>
      </c>
      <c r="G1394" s="227">
        <v>835960.68</v>
      </c>
      <c r="H1394" s="192" t="s">
        <v>1087</v>
      </c>
    </row>
    <row r="1395" spans="1:8" ht="20" hidden="1" customHeight="1">
      <c r="A1395" s="185">
        <v>9</v>
      </c>
      <c r="B1395" s="212" t="s">
        <v>1063</v>
      </c>
      <c r="C1395" s="229" t="s">
        <v>1165</v>
      </c>
      <c r="D1395" s="224" t="s">
        <v>1046</v>
      </c>
      <c r="E1395" s="226"/>
      <c r="F1395" s="226">
        <v>10.1</v>
      </c>
      <c r="G1395" s="227">
        <v>835950.58</v>
      </c>
      <c r="H1395" s="192" t="s">
        <v>1071</v>
      </c>
    </row>
    <row r="1396" spans="1:8" ht="20" hidden="1" customHeight="1">
      <c r="A1396" s="185">
        <v>9</v>
      </c>
      <c r="B1396" s="212" t="s">
        <v>1063</v>
      </c>
      <c r="C1396" s="229" t="s">
        <v>1165</v>
      </c>
      <c r="D1396" s="224" t="s">
        <v>1046</v>
      </c>
      <c r="E1396" s="226"/>
      <c r="F1396" s="226">
        <v>10.1</v>
      </c>
      <c r="G1396" s="227">
        <v>835940.48</v>
      </c>
      <c r="H1396" s="192" t="s">
        <v>1071</v>
      </c>
    </row>
    <row r="1397" spans="1:8" ht="20" hidden="1" customHeight="1">
      <c r="A1397" s="185">
        <v>9</v>
      </c>
      <c r="B1397" s="212" t="s">
        <v>1063</v>
      </c>
      <c r="C1397" s="229" t="s">
        <v>1165</v>
      </c>
      <c r="D1397" s="224" t="s">
        <v>1046</v>
      </c>
      <c r="E1397" s="226"/>
      <c r="F1397" s="226">
        <v>18.64</v>
      </c>
      <c r="G1397" s="227">
        <v>835921.84</v>
      </c>
      <c r="H1397" s="192" t="s">
        <v>1071</v>
      </c>
    </row>
    <row r="1398" spans="1:8" ht="20" hidden="1" customHeight="1">
      <c r="A1398" s="185">
        <v>9</v>
      </c>
      <c r="B1398" s="212" t="s">
        <v>1063</v>
      </c>
      <c r="C1398" s="229" t="s">
        <v>1165</v>
      </c>
      <c r="D1398" s="224" t="s">
        <v>1046</v>
      </c>
      <c r="E1398" s="226"/>
      <c r="F1398" s="226">
        <v>8.42</v>
      </c>
      <c r="G1398" s="227">
        <v>835913.42</v>
      </c>
      <c r="H1398" s="192" t="s">
        <v>1071</v>
      </c>
    </row>
    <row r="1399" spans="1:8" ht="20" hidden="1" customHeight="1">
      <c r="A1399" s="185">
        <v>9</v>
      </c>
      <c r="B1399" s="212" t="s">
        <v>1063</v>
      </c>
      <c r="C1399" s="229" t="s">
        <v>1165</v>
      </c>
      <c r="D1399" s="224" t="s">
        <v>1046</v>
      </c>
      <c r="E1399" s="226"/>
      <c r="F1399" s="226">
        <v>90.25</v>
      </c>
      <c r="G1399" s="227">
        <v>835823.17</v>
      </c>
      <c r="H1399" s="192" t="s">
        <v>1071</v>
      </c>
    </row>
    <row r="1400" spans="1:8" ht="20" hidden="1" customHeight="1">
      <c r="A1400" s="185">
        <v>9</v>
      </c>
      <c r="B1400" s="212" t="s">
        <v>1063</v>
      </c>
      <c r="C1400" s="229" t="s">
        <v>1516</v>
      </c>
      <c r="D1400" s="224" t="s">
        <v>1046</v>
      </c>
      <c r="E1400" s="226"/>
      <c r="F1400" s="226">
        <v>5718</v>
      </c>
      <c r="G1400" s="227">
        <v>830105.17</v>
      </c>
      <c r="H1400" s="192" t="s">
        <v>1093</v>
      </c>
    </row>
    <row r="1401" spans="1:8" ht="20" hidden="1" customHeight="1">
      <c r="A1401" s="185">
        <v>9</v>
      </c>
      <c r="B1401" s="212" t="s">
        <v>1063</v>
      </c>
      <c r="C1401" s="229" t="s">
        <v>1165</v>
      </c>
      <c r="D1401" s="224" t="s">
        <v>1046</v>
      </c>
      <c r="E1401" s="226"/>
      <c r="F1401" s="226">
        <v>10.1</v>
      </c>
      <c r="G1401" s="227">
        <v>830095.07</v>
      </c>
      <c r="H1401" s="192" t="s">
        <v>1071</v>
      </c>
    </row>
    <row r="1402" spans="1:8" ht="20" hidden="1" customHeight="1">
      <c r="A1402" s="185">
        <v>9</v>
      </c>
      <c r="B1402" s="212" t="s">
        <v>1063</v>
      </c>
      <c r="C1402" s="229" t="s">
        <v>1165</v>
      </c>
      <c r="D1402" s="224" t="s">
        <v>1046</v>
      </c>
      <c r="E1402" s="226"/>
      <c r="F1402" s="226">
        <v>10.1</v>
      </c>
      <c r="G1402" s="227">
        <v>830084.97</v>
      </c>
      <c r="H1402" s="192" t="s">
        <v>1071</v>
      </c>
    </row>
    <row r="1403" spans="1:8" ht="20" hidden="1" customHeight="1">
      <c r="A1403" s="185">
        <v>9</v>
      </c>
      <c r="B1403" s="193" t="s">
        <v>1057</v>
      </c>
      <c r="C1403" s="229" t="s">
        <v>1517</v>
      </c>
      <c r="D1403" s="224" t="s">
        <v>1046</v>
      </c>
      <c r="E1403" s="226"/>
      <c r="F1403" s="226">
        <v>93964.82</v>
      </c>
      <c r="G1403" s="227"/>
      <c r="H1403" s="192" t="s">
        <v>1087</v>
      </c>
    </row>
    <row r="1404" spans="1:8" ht="20" hidden="1" customHeight="1">
      <c r="A1404" s="185">
        <v>9</v>
      </c>
      <c r="B1404" s="193" t="s">
        <v>1064</v>
      </c>
      <c r="C1404" s="229" t="s">
        <v>3926</v>
      </c>
      <c r="D1404" s="224" t="s">
        <v>3804</v>
      </c>
      <c r="E1404" s="226"/>
      <c r="F1404" s="226">
        <f>246384.73-F1600</f>
        <v>147631.14000000001</v>
      </c>
      <c r="G1404" s="227">
        <v>583700.24</v>
      </c>
      <c r="H1404" s="192" t="s">
        <v>1087</v>
      </c>
    </row>
    <row r="1405" spans="1:8" ht="20" hidden="1" customHeight="1">
      <c r="A1405" s="185">
        <v>9</v>
      </c>
      <c r="B1405" s="193" t="s">
        <v>1064</v>
      </c>
      <c r="C1405" s="229" t="s">
        <v>1165</v>
      </c>
      <c r="D1405" s="224" t="s">
        <v>1046</v>
      </c>
      <c r="E1405" s="226"/>
      <c r="F1405" s="226">
        <v>10.1</v>
      </c>
      <c r="G1405" s="227">
        <v>583690.14</v>
      </c>
      <c r="H1405" s="192" t="s">
        <v>1071</v>
      </c>
    </row>
    <row r="1406" spans="1:8" ht="20" hidden="1" customHeight="1">
      <c r="A1406" s="185">
        <v>9</v>
      </c>
      <c r="B1406" s="193" t="s">
        <v>1064</v>
      </c>
      <c r="C1406" s="229" t="s">
        <v>1165</v>
      </c>
      <c r="D1406" s="224" t="s">
        <v>1046</v>
      </c>
      <c r="E1406" s="226"/>
      <c r="F1406" s="226">
        <v>10.1</v>
      </c>
      <c r="G1406" s="227">
        <v>583680.04</v>
      </c>
      <c r="H1406" s="192" t="s">
        <v>1071</v>
      </c>
    </row>
    <row r="1407" spans="1:8" ht="20" hidden="1" customHeight="1">
      <c r="A1407" s="185">
        <v>9</v>
      </c>
      <c r="B1407" s="193" t="s">
        <v>1064</v>
      </c>
      <c r="C1407" s="229" t="s">
        <v>1165</v>
      </c>
      <c r="D1407" s="224" t="s">
        <v>1046</v>
      </c>
      <c r="E1407" s="226"/>
      <c r="F1407" s="226">
        <v>12.61</v>
      </c>
      <c r="G1407" s="227">
        <v>583667.43000000005</v>
      </c>
      <c r="H1407" s="192" t="s">
        <v>1071</v>
      </c>
    </row>
    <row r="1408" spans="1:8" ht="20" hidden="1" customHeight="1">
      <c r="A1408" s="185">
        <v>9</v>
      </c>
      <c r="B1408" s="193" t="s">
        <v>1064</v>
      </c>
      <c r="C1408" s="229" t="s">
        <v>1165</v>
      </c>
      <c r="D1408" s="224" t="s">
        <v>1046</v>
      </c>
      <c r="E1408" s="226"/>
      <c r="F1408" s="226">
        <v>7.6</v>
      </c>
      <c r="G1408" s="227">
        <v>583659.82999999996</v>
      </c>
      <c r="H1408" s="192" t="s">
        <v>1071</v>
      </c>
    </row>
    <row r="1409" spans="1:8" ht="20" hidden="1" customHeight="1">
      <c r="A1409" s="185">
        <v>9</v>
      </c>
      <c r="B1409" s="193" t="s">
        <v>1064</v>
      </c>
      <c r="C1409" s="229" t="s">
        <v>3927</v>
      </c>
      <c r="D1409" s="224" t="s">
        <v>3804</v>
      </c>
      <c r="E1409" s="226"/>
      <c r="F1409" s="226">
        <v>15000</v>
      </c>
      <c r="G1409" s="227">
        <v>568659.82999999996</v>
      </c>
      <c r="H1409" s="192" t="s">
        <v>1124</v>
      </c>
    </row>
    <row r="1410" spans="1:8" ht="20" hidden="1" customHeight="1">
      <c r="A1410" s="185">
        <v>9</v>
      </c>
      <c r="B1410" s="193" t="s">
        <v>1064</v>
      </c>
      <c r="C1410" s="229" t="s">
        <v>1518</v>
      </c>
      <c r="D1410" s="224" t="s">
        <v>1046</v>
      </c>
      <c r="E1410" s="226"/>
      <c r="F1410" s="226">
        <v>1607</v>
      </c>
      <c r="G1410" s="227">
        <v>567052.82999999996</v>
      </c>
      <c r="H1410" s="192" t="s">
        <v>1110</v>
      </c>
    </row>
    <row r="1411" spans="1:8" ht="20" hidden="1" customHeight="1">
      <c r="A1411" s="185">
        <v>9</v>
      </c>
      <c r="B1411" s="193" t="s">
        <v>1064</v>
      </c>
      <c r="C1411" s="233" t="s">
        <v>1519</v>
      </c>
      <c r="D1411" s="224" t="s">
        <v>1046</v>
      </c>
      <c r="E1411" s="226"/>
      <c r="F1411" s="233">
        <v>8396</v>
      </c>
      <c r="G1411" s="227">
        <v>558656.82999999996</v>
      </c>
      <c r="H1411" s="192" t="s">
        <v>1110</v>
      </c>
    </row>
    <row r="1412" spans="1:8" ht="20" hidden="1" customHeight="1">
      <c r="A1412" s="185">
        <v>9</v>
      </c>
      <c r="B1412" s="193" t="s">
        <v>1064</v>
      </c>
      <c r="C1412" s="233" t="s">
        <v>1520</v>
      </c>
      <c r="D1412" s="224" t="s">
        <v>1046</v>
      </c>
      <c r="E1412" s="226"/>
      <c r="F1412" s="233">
        <v>13032.76</v>
      </c>
      <c r="G1412" s="227">
        <v>545624.06999999995</v>
      </c>
      <c r="H1412" s="192" t="s">
        <v>4950</v>
      </c>
    </row>
    <row r="1413" spans="1:8" ht="20" hidden="1" customHeight="1">
      <c r="A1413" s="185">
        <v>9</v>
      </c>
      <c r="B1413" s="193" t="s">
        <v>1064</v>
      </c>
      <c r="C1413" s="233" t="s">
        <v>3928</v>
      </c>
      <c r="D1413" s="224" t="s">
        <v>3804</v>
      </c>
      <c r="E1413" s="226"/>
      <c r="F1413" s="233">
        <v>4228.04</v>
      </c>
      <c r="G1413" s="227">
        <v>541396.03</v>
      </c>
      <c r="H1413" s="192" t="s">
        <v>1087</v>
      </c>
    </row>
    <row r="1414" spans="1:8" ht="20" hidden="1" customHeight="1">
      <c r="A1414" s="185">
        <v>9</v>
      </c>
      <c r="B1414" s="193" t="s">
        <v>1064</v>
      </c>
      <c r="C1414" s="233" t="s">
        <v>3929</v>
      </c>
      <c r="D1414" s="224" t="s">
        <v>3804</v>
      </c>
      <c r="E1414" s="226"/>
      <c r="F1414" s="233">
        <v>24701.09</v>
      </c>
      <c r="G1414" s="227">
        <v>516694.94</v>
      </c>
      <c r="H1414" s="192" t="s">
        <v>1079</v>
      </c>
    </row>
    <row r="1415" spans="1:8" ht="20" hidden="1" customHeight="1">
      <c r="A1415" s="185">
        <v>9</v>
      </c>
      <c r="B1415" s="193" t="s">
        <v>1064</v>
      </c>
      <c r="C1415" s="233" t="s">
        <v>3930</v>
      </c>
      <c r="D1415" s="224" t="s">
        <v>3804</v>
      </c>
      <c r="E1415" s="226"/>
      <c r="F1415" s="233">
        <v>2165.9899999999998</v>
      </c>
      <c r="G1415" s="227">
        <v>514528.95</v>
      </c>
      <c r="H1415" s="192" t="s">
        <v>1079</v>
      </c>
    </row>
    <row r="1416" spans="1:8" ht="20" hidden="1" customHeight="1">
      <c r="A1416" s="185">
        <v>9</v>
      </c>
      <c r="B1416" s="193" t="s">
        <v>1064</v>
      </c>
      <c r="C1416" s="233" t="s">
        <v>3931</v>
      </c>
      <c r="D1416" s="224" t="s">
        <v>3804</v>
      </c>
      <c r="E1416" s="226"/>
      <c r="F1416" s="233">
        <v>6039.11</v>
      </c>
      <c r="G1416" s="227">
        <v>508489.84</v>
      </c>
      <c r="H1416" s="192" t="s">
        <v>1079</v>
      </c>
    </row>
    <row r="1417" spans="1:8" ht="20" hidden="1" customHeight="1">
      <c r="A1417" s="185">
        <v>9</v>
      </c>
      <c r="B1417" s="193" t="s">
        <v>1064</v>
      </c>
      <c r="C1417" s="233" t="s">
        <v>1165</v>
      </c>
      <c r="D1417" s="224" t="s">
        <v>1046</v>
      </c>
      <c r="E1417" s="226"/>
      <c r="F1417" s="234">
        <v>10.1</v>
      </c>
      <c r="G1417" s="227">
        <v>508479.74</v>
      </c>
      <c r="H1417" s="192" t="s">
        <v>1071</v>
      </c>
    </row>
    <row r="1418" spans="1:8" ht="20" hidden="1" customHeight="1">
      <c r="A1418" s="185">
        <v>9</v>
      </c>
      <c r="B1418" s="193" t="s">
        <v>1064</v>
      </c>
      <c r="C1418" s="233" t="s">
        <v>1165</v>
      </c>
      <c r="D1418" s="224" t="s">
        <v>1046</v>
      </c>
      <c r="E1418" s="226"/>
      <c r="F1418" s="234">
        <v>10.1</v>
      </c>
      <c r="G1418" s="227">
        <v>508469.64</v>
      </c>
      <c r="H1418" s="192" t="s">
        <v>1071</v>
      </c>
    </row>
    <row r="1419" spans="1:8" ht="20" hidden="1" customHeight="1">
      <c r="A1419" s="185">
        <v>9</v>
      </c>
      <c r="B1419" s="193" t="s">
        <v>1064</v>
      </c>
      <c r="C1419" s="233" t="s">
        <v>1165</v>
      </c>
      <c r="D1419" s="224" t="s">
        <v>1046</v>
      </c>
      <c r="E1419" s="226"/>
      <c r="F1419" s="233">
        <v>15</v>
      </c>
      <c r="G1419" s="227">
        <v>508454.64</v>
      </c>
      <c r="H1419" s="192" t="s">
        <v>1071</v>
      </c>
    </row>
    <row r="1420" spans="1:8" ht="20" hidden="1" customHeight="1">
      <c r="A1420" s="185">
        <v>9</v>
      </c>
      <c r="B1420" s="193" t="s">
        <v>1064</v>
      </c>
      <c r="C1420" s="233" t="s">
        <v>1165</v>
      </c>
      <c r="D1420" s="224" t="s">
        <v>1046</v>
      </c>
      <c r="E1420" s="226"/>
      <c r="F1420" s="233">
        <v>11.15</v>
      </c>
      <c r="G1420" s="227">
        <v>508443.49</v>
      </c>
      <c r="H1420" s="192" t="s">
        <v>1071</v>
      </c>
    </row>
    <row r="1421" spans="1:8" ht="20" hidden="1" customHeight="1">
      <c r="A1421" s="185">
        <v>9</v>
      </c>
      <c r="B1421" s="193" t="s">
        <v>1064</v>
      </c>
      <c r="C1421" s="233" t="s">
        <v>1165</v>
      </c>
      <c r="D1421" s="224" t="s">
        <v>1046</v>
      </c>
      <c r="E1421" s="226"/>
      <c r="F1421" s="233">
        <v>10.1</v>
      </c>
      <c r="G1421" s="227">
        <v>508433.39</v>
      </c>
      <c r="H1421" s="192" t="s">
        <v>1071</v>
      </c>
    </row>
    <row r="1422" spans="1:8" ht="20" hidden="1" customHeight="1">
      <c r="A1422" s="185">
        <v>9</v>
      </c>
      <c r="B1422" s="193" t="s">
        <v>1064</v>
      </c>
      <c r="C1422" s="233" t="s">
        <v>3932</v>
      </c>
      <c r="D1422" s="224" t="s">
        <v>3804</v>
      </c>
      <c r="E1422" s="226"/>
      <c r="F1422" s="233">
        <v>158</v>
      </c>
      <c r="G1422" s="227">
        <v>508275.39</v>
      </c>
      <c r="H1422" s="192" t="s">
        <v>1053</v>
      </c>
    </row>
    <row r="1423" spans="1:8" ht="20" hidden="1" customHeight="1">
      <c r="A1423" s="185">
        <v>9</v>
      </c>
      <c r="B1423" s="193" t="s">
        <v>1064</v>
      </c>
      <c r="C1423" s="233" t="s">
        <v>1521</v>
      </c>
      <c r="D1423" s="203" t="s">
        <v>1046</v>
      </c>
      <c r="E1423" s="226"/>
      <c r="F1423" s="233">
        <v>33</v>
      </c>
      <c r="G1423" s="227">
        <v>508242.39</v>
      </c>
      <c r="H1423" s="192" t="s">
        <v>1053</v>
      </c>
    </row>
    <row r="1424" spans="1:8" ht="20" hidden="1" customHeight="1">
      <c r="A1424" s="185">
        <v>9</v>
      </c>
      <c r="B1424" s="193" t="s">
        <v>1064</v>
      </c>
      <c r="C1424" s="233" t="s">
        <v>3933</v>
      </c>
      <c r="D1424" s="224" t="s">
        <v>3804</v>
      </c>
      <c r="E1424" s="226"/>
      <c r="F1424" s="233">
        <v>2432.17</v>
      </c>
      <c r="G1424" s="227">
        <v>505810.22</v>
      </c>
      <c r="H1424" s="192" t="s">
        <v>1053</v>
      </c>
    </row>
    <row r="1425" spans="1:8" ht="20" hidden="1" customHeight="1">
      <c r="A1425" s="185">
        <v>9</v>
      </c>
      <c r="B1425" s="193" t="s">
        <v>1064</v>
      </c>
      <c r="C1425" s="233" t="s">
        <v>3934</v>
      </c>
      <c r="D1425" s="224" t="s">
        <v>3804</v>
      </c>
      <c r="E1425" s="226"/>
      <c r="F1425" s="233">
        <v>640</v>
      </c>
      <c r="G1425" s="227">
        <v>505170.22</v>
      </c>
      <c r="H1425" s="192" t="s">
        <v>1053</v>
      </c>
    </row>
    <row r="1426" spans="1:8" ht="20" hidden="1" customHeight="1">
      <c r="A1426" s="185">
        <v>9</v>
      </c>
      <c r="B1426" s="193" t="s">
        <v>1064</v>
      </c>
      <c r="C1426" s="229" t="s">
        <v>3935</v>
      </c>
      <c r="D1426" s="224" t="s">
        <v>3804</v>
      </c>
      <c r="E1426" s="226"/>
      <c r="F1426" s="226">
        <v>131.53</v>
      </c>
      <c r="G1426" s="227">
        <v>505038.69</v>
      </c>
      <c r="H1426" s="192" t="s">
        <v>1053</v>
      </c>
    </row>
    <row r="1427" spans="1:8" ht="20" hidden="1" customHeight="1">
      <c r="A1427" s="185">
        <v>9</v>
      </c>
      <c r="B1427" s="193" t="s">
        <v>1064</v>
      </c>
      <c r="C1427" s="229" t="s">
        <v>3936</v>
      </c>
      <c r="D1427" s="224" t="s">
        <v>3804</v>
      </c>
      <c r="E1427" s="226"/>
      <c r="F1427" s="226">
        <v>73</v>
      </c>
      <c r="G1427" s="227">
        <v>504965.69</v>
      </c>
      <c r="H1427" s="192" t="s">
        <v>1053</v>
      </c>
    </row>
    <row r="1428" spans="1:8" ht="20" hidden="1" customHeight="1">
      <c r="A1428" s="185">
        <v>9</v>
      </c>
      <c r="B1428" s="193" t="s">
        <v>1064</v>
      </c>
      <c r="C1428" s="229" t="s">
        <v>3937</v>
      </c>
      <c r="D1428" s="224" t="s">
        <v>3804</v>
      </c>
      <c r="E1428" s="226"/>
      <c r="F1428" s="226">
        <v>3645</v>
      </c>
      <c r="G1428" s="227">
        <v>501320.69</v>
      </c>
      <c r="H1428" s="192" t="s">
        <v>1077</v>
      </c>
    </row>
    <row r="1429" spans="1:8" ht="20" hidden="1" customHeight="1">
      <c r="A1429" s="185">
        <v>9</v>
      </c>
      <c r="B1429" s="193" t="s">
        <v>1064</v>
      </c>
      <c r="C1429" s="229" t="s">
        <v>3938</v>
      </c>
      <c r="D1429" s="224" t="s">
        <v>3804</v>
      </c>
      <c r="E1429" s="226"/>
      <c r="F1429" s="226">
        <v>1178</v>
      </c>
      <c r="G1429" s="227">
        <v>500142.69</v>
      </c>
      <c r="H1429" s="192" t="s">
        <v>1047</v>
      </c>
    </row>
    <row r="1430" spans="1:8" ht="20" hidden="1" customHeight="1">
      <c r="A1430" s="185">
        <v>9</v>
      </c>
      <c r="B1430" s="193" t="s">
        <v>1064</v>
      </c>
      <c r="C1430" s="229" t="s">
        <v>3939</v>
      </c>
      <c r="D1430" s="224" t="s">
        <v>3804</v>
      </c>
      <c r="E1430" s="226"/>
      <c r="F1430" s="226">
        <v>1600</v>
      </c>
      <c r="G1430" s="227">
        <v>498542.69</v>
      </c>
      <c r="H1430" s="192" t="s">
        <v>1053</v>
      </c>
    </row>
    <row r="1431" spans="1:8" ht="20" hidden="1" customHeight="1">
      <c r="A1431" s="185">
        <v>9</v>
      </c>
      <c r="B1431" s="193" t="s">
        <v>1064</v>
      </c>
      <c r="C1431" s="229" t="s">
        <v>3940</v>
      </c>
      <c r="D1431" s="224" t="s">
        <v>3804</v>
      </c>
      <c r="E1431" s="235"/>
      <c r="F1431" s="226">
        <v>700</v>
      </c>
      <c r="G1431" s="227">
        <v>497842.69</v>
      </c>
      <c r="H1431" s="192" t="s">
        <v>1104</v>
      </c>
    </row>
    <row r="1432" spans="1:8" ht="20" hidden="1" customHeight="1">
      <c r="A1432" s="185">
        <v>9</v>
      </c>
      <c r="B1432" s="193" t="s">
        <v>1064</v>
      </c>
      <c r="C1432" s="229" t="s">
        <v>3941</v>
      </c>
      <c r="D1432" s="224" t="s">
        <v>3804</v>
      </c>
      <c r="E1432" s="226"/>
      <c r="F1432" s="226">
        <v>181000</v>
      </c>
      <c r="G1432" s="227">
        <v>316842.69</v>
      </c>
      <c r="H1432" s="192" t="s">
        <v>3808</v>
      </c>
    </row>
    <row r="1433" spans="1:8" ht="20" hidden="1" customHeight="1">
      <c r="A1433" s="185">
        <v>9</v>
      </c>
      <c r="B1433" s="193" t="s">
        <v>1064</v>
      </c>
      <c r="C1433" s="229" t="s">
        <v>1522</v>
      </c>
      <c r="D1433" s="224" t="s">
        <v>1046</v>
      </c>
      <c r="E1433" s="226"/>
      <c r="F1433" s="226">
        <v>230</v>
      </c>
      <c r="G1433" s="227">
        <v>316612.69</v>
      </c>
      <c r="H1433" s="192" t="s">
        <v>1053</v>
      </c>
    </row>
    <row r="1434" spans="1:8" ht="20" hidden="1" customHeight="1">
      <c r="A1434" s="185">
        <v>9</v>
      </c>
      <c r="B1434" s="193" t="s">
        <v>1064</v>
      </c>
      <c r="C1434" s="229" t="s">
        <v>1523</v>
      </c>
      <c r="D1434" s="224" t="s">
        <v>1046</v>
      </c>
      <c r="E1434" s="226"/>
      <c r="F1434" s="226">
        <v>29</v>
      </c>
      <c r="G1434" s="227">
        <v>316583.69</v>
      </c>
      <c r="H1434" s="192" t="s">
        <v>1053</v>
      </c>
    </row>
    <row r="1435" spans="1:8" ht="20" hidden="1" customHeight="1">
      <c r="A1435" s="185">
        <v>9</v>
      </c>
      <c r="B1435" s="193" t="s">
        <v>1064</v>
      </c>
      <c r="C1435" s="229" t="s">
        <v>1524</v>
      </c>
      <c r="D1435" s="224" t="s">
        <v>1046</v>
      </c>
      <c r="E1435" s="226"/>
      <c r="F1435" s="226">
        <v>259.60000000000002</v>
      </c>
      <c r="G1435" s="227">
        <v>316324.09000000003</v>
      </c>
      <c r="H1435" s="192" t="s">
        <v>1053</v>
      </c>
    </row>
    <row r="1436" spans="1:8" ht="20" hidden="1" customHeight="1">
      <c r="A1436" s="185">
        <v>9</v>
      </c>
      <c r="B1436" s="193" t="s">
        <v>1064</v>
      </c>
      <c r="C1436" s="229" t="s">
        <v>1525</v>
      </c>
      <c r="D1436" s="224" t="s">
        <v>1046</v>
      </c>
      <c r="E1436" s="226"/>
      <c r="F1436" s="226">
        <v>100</v>
      </c>
      <c r="G1436" s="227">
        <v>316224.09000000003</v>
      </c>
      <c r="H1436" s="192" t="s">
        <v>1053</v>
      </c>
    </row>
    <row r="1437" spans="1:8" ht="20" hidden="1" customHeight="1">
      <c r="A1437" s="185">
        <v>9</v>
      </c>
      <c r="B1437" s="193" t="s">
        <v>1064</v>
      </c>
      <c r="C1437" s="229" t="s">
        <v>1526</v>
      </c>
      <c r="D1437" s="224" t="s">
        <v>1046</v>
      </c>
      <c r="E1437" s="226"/>
      <c r="F1437" s="226">
        <v>2071.8000000000002</v>
      </c>
      <c r="G1437" s="227">
        <v>314152.28999999998</v>
      </c>
      <c r="H1437" s="192" t="s">
        <v>1083</v>
      </c>
    </row>
    <row r="1438" spans="1:8" ht="20" hidden="1" customHeight="1">
      <c r="A1438" s="185">
        <v>9</v>
      </c>
      <c r="B1438" s="193" t="s">
        <v>1064</v>
      </c>
      <c r="C1438" s="229" t="s">
        <v>1527</v>
      </c>
      <c r="D1438" s="224" t="s">
        <v>1046</v>
      </c>
      <c r="E1438" s="226"/>
      <c r="F1438" s="226">
        <v>744</v>
      </c>
      <c r="G1438" s="227">
        <v>313408.28999999998</v>
      </c>
      <c r="H1438" s="192" t="s">
        <v>1124</v>
      </c>
    </row>
    <row r="1439" spans="1:8" ht="20" hidden="1" customHeight="1">
      <c r="A1439" s="185">
        <v>9</v>
      </c>
      <c r="B1439" s="193" t="s">
        <v>1064</v>
      </c>
      <c r="C1439" s="229" t="s">
        <v>1528</v>
      </c>
      <c r="D1439" s="224" t="s">
        <v>1046</v>
      </c>
      <c r="E1439" s="226"/>
      <c r="F1439" s="226">
        <v>160</v>
      </c>
      <c r="G1439" s="227">
        <v>313248.28999999998</v>
      </c>
      <c r="H1439" s="192" t="s">
        <v>1124</v>
      </c>
    </row>
    <row r="1440" spans="1:8" ht="20" hidden="1" customHeight="1">
      <c r="A1440" s="185">
        <v>9</v>
      </c>
      <c r="B1440" s="193" t="s">
        <v>1064</v>
      </c>
      <c r="C1440" s="229" t="s">
        <v>1529</v>
      </c>
      <c r="D1440" s="224" t="s">
        <v>1046</v>
      </c>
      <c r="E1440" s="226"/>
      <c r="F1440" s="226">
        <v>390</v>
      </c>
      <c r="G1440" s="227">
        <v>312858.28999999998</v>
      </c>
      <c r="H1440" s="192" t="s">
        <v>1124</v>
      </c>
    </row>
    <row r="1441" spans="1:8" ht="20" hidden="1" customHeight="1">
      <c r="A1441" s="185">
        <v>9</v>
      </c>
      <c r="B1441" s="193" t="s">
        <v>1064</v>
      </c>
      <c r="C1441" s="229" t="s">
        <v>1530</v>
      </c>
      <c r="D1441" s="224" t="s">
        <v>1046</v>
      </c>
      <c r="E1441" s="226"/>
      <c r="F1441" s="226">
        <v>516</v>
      </c>
      <c r="G1441" s="227">
        <v>312342.28999999998</v>
      </c>
      <c r="H1441" s="192" t="s">
        <v>1124</v>
      </c>
    </row>
    <row r="1442" spans="1:8" ht="20" hidden="1" customHeight="1">
      <c r="A1442" s="185">
        <v>9</v>
      </c>
      <c r="B1442" s="193" t="s">
        <v>1064</v>
      </c>
      <c r="C1442" s="229" t="s">
        <v>1531</v>
      </c>
      <c r="D1442" s="224" t="s">
        <v>1046</v>
      </c>
      <c r="E1442" s="226"/>
      <c r="F1442" s="226">
        <v>179</v>
      </c>
      <c r="G1442" s="227">
        <v>312163.28999999998</v>
      </c>
      <c r="H1442" s="192" t="s">
        <v>1124</v>
      </c>
    </row>
    <row r="1443" spans="1:8" ht="20" hidden="1" customHeight="1">
      <c r="A1443" s="185">
        <v>9</v>
      </c>
      <c r="B1443" s="193" t="s">
        <v>1064</v>
      </c>
      <c r="C1443" s="229" t="s">
        <v>1532</v>
      </c>
      <c r="D1443" s="224" t="s">
        <v>1046</v>
      </c>
      <c r="E1443" s="226"/>
      <c r="F1443" s="226">
        <v>87</v>
      </c>
      <c r="G1443" s="227">
        <v>312076.28999999998</v>
      </c>
      <c r="H1443" s="192" t="s">
        <v>3811</v>
      </c>
    </row>
    <row r="1444" spans="1:8" ht="20" hidden="1" customHeight="1">
      <c r="A1444" s="185">
        <v>9</v>
      </c>
      <c r="B1444" s="193" t="s">
        <v>1064</v>
      </c>
      <c r="C1444" s="229" t="s">
        <v>1533</v>
      </c>
      <c r="D1444" s="224" t="s">
        <v>1046</v>
      </c>
      <c r="E1444" s="226"/>
      <c r="F1444" s="226">
        <v>347</v>
      </c>
      <c r="G1444" s="227">
        <v>311729.28999999998</v>
      </c>
      <c r="H1444" s="192" t="s">
        <v>3811</v>
      </c>
    </row>
    <row r="1445" spans="1:8" ht="20" hidden="1" customHeight="1">
      <c r="A1445" s="185">
        <v>9</v>
      </c>
      <c r="B1445" s="193" t="s">
        <v>1064</v>
      </c>
      <c r="C1445" s="229" t="s">
        <v>1534</v>
      </c>
      <c r="D1445" s="224" t="s">
        <v>1046</v>
      </c>
      <c r="E1445" s="226"/>
      <c r="F1445" s="226">
        <v>447</v>
      </c>
      <c r="G1445" s="227">
        <v>311282.28999999998</v>
      </c>
      <c r="H1445" s="192" t="s">
        <v>1075</v>
      </c>
    </row>
    <row r="1446" spans="1:8" ht="20" hidden="1" customHeight="1">
      <c r="A1446" s="185">
        <v>9</v>
      </c>
      <c r="B1446" s="193" t="s">
        <v>1064</v>
      </c>
      <c r="C1446" s="229" t="s">
        <v>1535</v>
      </c>
      <c r="D1446" s="224" t="s">
        <v>1046</v>
      </c>
      <c r="E1446" s="226"/>
      <c r="F1446" s="226">
        <v>47.48</v>
      </c>
      <c r="G1446" s="227">
        <v>311234.81</v>
      </c>
      <c r="H1446" s="192" t="s">
        <v>3811</v>
      </c>
    </row>
    <row r="1447" spans="1:8" ht="20" hidden="1" customHeight="1">
      <c r="A1447" s="185">
        <v>9</v>
      </c>
      <c r="B1447" s="193" t="s">
        <v>1064</v>
      </c>
      <c r="C1447" s="229" t="s">
        <v>1536</v>
      </c>
      <c r="D1447" s="224" t="s">
        <v>1046</v>
      </c>
      <c r="E1447" s="226"/>
      <c r="F1447" s="226">
        <v>276</v>
      </c>
      <c r="G1447" s="227">
        <v>310958.81</v>
      </c>
      <c r="H1447" s="192" t="s">
        <v>1053</v>
      </c>
    </row>
    <row r="1448" spans="1:8" ht="20" hidden="1" customHeight="1">
      <c r="A1448" s="185">
        <v>9</v>
      </c>
      <c r="B1448" s="193" t="s">
        <v>1064</v>
      </c>
      <c r="C1448" s="229" t="s">
        <v>1537</v>
      </c>
      <c r="D1448" s="224" t="s">
        <v>1046</v>
      </c>
      <c r="E1448" s="226"/>
      <c r="F1448" s="226">
        <v>19209</v>
      </c>
      <c r="G1448" s="227">
        <v>291749.81</v>
      </c>
      <c r="H1448" s="192" t="s">
        <v>1110</v>
      </c>
    </row>
    <row r="1449" spans="1:8" ht="20" hidden="1" customHeight="1">
      <c r="A1449" s="185">
        <v>9</v>
      </c>
      <c r="B1449" s="193" t="s">
        <v>1064</v>
      </c>
      <c r="C1449" s="229" t="s">
        <v>1538</v>
      </c>
      <c r="D1449" s="224" t="s">
        <v>1046</v>
      </c>
      <c r="E1449" s="226"/>
      <c r="F1449" s="226">
        <v>10268</v>
      </c>
      <c r="G1449" s="227">
        <v>281481.81</v>
      </c>
      <c r="H1449" s="192" t="s">
        <v>1110</v>
      </c>
    </row>
    <row r="1450" spans="1:8" ht="20" hidden="1" customHeight="1">
      <c r="A1450" s="185">
        <v>9</v>
      </c>
      <c r="B1450" s="193" t="s">
        <v>1064</v>
      </c>
      <c r="C1450" s="229" t="s">
        <v>1539</v>
      </c>
      <c r="D1450" s="224" t="s">
        <v>1046</v>
      </c>
      <c r="E1450" s="226"/>
      <c r="F1450" s="226">
        <v>1269</v>
      </c>
      <c r="G1450" s="227">
        <v>280212.81</v>
      </c>
      <c r="H1450" s="192" t="s">
        <v>3811</v>
      </c>
    </row>
    <row r="1451" spans="1:8" ht="20" hidden="1" customHeight="1">
      <c r="A1451" s="185">
        <v>9</v>
      </c>
      <c r="B1451" s="193" t="s">
        <v>1064</v>
      </c>
      <c r="C1451" s="229" t="s">
        <v>1540</v>
      </c>
      <c r="D1451" s="224" t="s">
        <v>1046</v>
      </c>
      <c r="E1451" s="226"/>
      <c r="F1451" s="226">
        <v>931</v>
      </c>
      <c r="G1451" s="227">
        <v>279281.81</v>
      </c>
      <c r="H1451" s="192" t="s">
        <v>1047</v>
      </c>
    </row>
    <row r="1452" spans="1:8" ht="20" hidden="1" customHeight="1">
      <c r="A1452" s="185">
        <v>9</v>
      </c>
      <c r="B1452" s="193" t="s">
        <v>1064</v>
      </c>
      <c r="C1452" s="229" t="s">
        <v>1541</v>
      </c>
      <c r="D1452" s="224" t="s">
        <v>1046</v>
      </c>
      <c r="E1452" s="226"/>
      <c r="F1452" s="226">
        <v>7838</v>
      </c>
      <c r="G1452" s="227">
        <v>271443.81</v>
      </c>
      <c r="H1452" s="192" t="s">
        <v>1110</v>
      </c>
    </row>
    <row r="1453" spans="1:8" ht="20" hidden="1" customHeight="1">
      <c r="A1453" s="185">
        <v>9</v>
      </c>
      <c r="B1453" s="193" t="s">
        <v>1064</v>
      </c>
      <c r="C1453" s="229" t="s">
        <v>1542</v>
      </c>
      <c r="D1453" s="224" t="s">
        <v>1046</v>
      </c>
      <c r="E1453" s="226"/>
      <c r="F1453" s="226">
        <v>232</v>
      </c>
      <c r="G1453" s="227">
        <v>271211.81</v>
      </c>
      <c r="H1453" s="192" t="s">
        <v>3811</v>
      </c>
    </row>
    <row r="1454" spans="1:8" ht="20" hidden="1" customHeight="1">
      <c r="A1454" s="185">
        <v>9</v>
      </c>
      <c r="B1454" s="193" t="s">
        <v>1064</v>
      </c>
      <c r="C1454" s="229" t="s">
        <v>1543</v>
      </c>
      <c r="D1454" s="224" t="s">
        <v>1046</v>
      </c>
      <c r="E1454" s="226"/>
      <c r="F1454" s="226">
        <v>20000</v>
      </c>
      <c r="G1454" s="227">
        <v>251211.81</v>
      </c>
      <c r="H1454" s="192" t="s">
        <v>3808</v>
      </c>
    </row>
    <row r="1455" spans="1:8" ht="20" hidden="1" customHeight="1">
      <c r="A1455" s="185">
        <v>9</v>
      </c>
      <c r="B1455" s="193" t="s">
        <v>1064</v>
      </c>
      <c r="C1455" s="229" t="s">
        <v>1544</v>
      </c>
      <c r="D1455" s="224" t="s">
        <v>1046</v>
      </c>
      <c r="E1455" s="226"/>
      <c r="F1455" s="226">
        <v>45120</v>
      </c>
      <c r="G1455" s="227">
        <v>206091.81</v>
      </c>
      <c r="H1455" s="192" t="s">
        <v>1110</v>
      </c>
    </row>
    <row r="1456" spans="1:8" ht="20" hidden="1" customHeight="1">
      <c r="A1456" s="185">
        <v>9</v>
      </c>
      <c r="B1456" s="193" t="s">
        <v>1064</v>
      </c>
      <c r="C1456" s="229" t="s">
        <v>1165</v>
      </c>
      <c r="D1456" s="224" t="s">
        <v>1046</v>
      </c>
      <c r="E1456" s="226"/>
      <c r="F1456" s="226">
        <v>76.91</v>
      </c>
      <c r="G1456" s="227">
        <v>186014.9</v>
      </c>
      <c r="H1456" s="192" t="s">
        <v>1071</v>
      </c>
    </row>
    <row r="1457" spans="1:8" ht="20" hidden="1" customHeight="1">
      <c r="A1457" s="185">
        <v>9</v>
      </c>
      <c r="B1457" s="193" t="s">
        <v>1064</v>
      </c>
      <c r="C1457" s="229" t="s">
        <v>3942</v>
      </c>
      <c r="D1457" s="224" t="s">
        <v>3804</v>
      </c>
      <c r="E1457" s="226"/>
      <c r="F1457" s="226">
        <v>1786.67</v>
      </c>
      <c r="G1457" s="227">
        <v>184228.23</v>
      </c>
      <c r="H1457" s="192" t="s">
        <v>1087</v>
      </c>
    </row>
    <row r="1458" spans="1:8" ht="20" hidden="1" customHeight="1">
      <c r="A1458" s="185">
        <v>9</v>
      </c>
      <c r="B1458" s="193" t="s">
        <v>1064</v>
      </c>
      <c r="C1458" s="229" t="s">
        <v>1165</v>
      </c>
      <c r="D1458" s="224" t="s">
        <v>1046</v>
      </c>
      <c r="E1458" s="226"/>
      <c r="F1458" s="226">
        <v>13.3</v>
      </c>
      <c r="G1458" s="227">
        <v>184214.93</v>
      </c>
      <c r="H1458" s="192" t="s">
        <v>1071</v>
      </c>
    </row>
    <row r="1459" spans="1:8" ht="20" hidden="1" customHeight="1">
      <c r="A1459" s="185">
        <v>9</v>
      </c>
      <c r="B1459" s="193" t="s">
        <v>1064</v>
      </c>
      <c r="C1459" s="229" t="s">
        <v>1545</v>
      </c>
      <c r="D1459" s="224" t="s">
        <v>1046</v>
      </c>
      <c r="E1459" s="226"/>
      <c r="F1459" s="226">
        <v>130.15</v>
      </c>
      <c r="G1459" s="227">
        <v>184084.78</v>
      </c>
      <c r="H1459" s="192" t="s">
        <v>1071</v>
      </c>
    </row>
    <row r="1460" spans="1:8" ht="20" hidden="1" customHeight="1">
      <c r="A1460" s="185">
        <v>9</v>
      </c>
      <c r="B1460" s="193" t="s">
        <v>1064</v>
      </c>
      <c r="C1460" s="229" t="s">
        <v>1165</v>
      </c>
      <c r="D1460" s="224" t="s">
        <v>1046</v>
      </c>
      <c r="E1460" s="226"/>
      <c r="F1460" s="226">
        <v>71.25</v>
      </c>
      <c r="G1460" s="227">
        <v>184013.53</v>
      </c>
      <c r="H1460" s="192" t="s">
        <v>1071</v>
      </c>
    </row>
    <row r="1461" spans="1:8" ht="20" hidden="1" customHeight="1">
      <c r="A1461" s="185">
        <v>9</v>
      </c>
      <c r="B1461" s="193" t="s">
        <v>1064</v>
      </c>
      <c r="C1461" s="229" t="s">
        <v>1546</v>
      </c>
      <c r="D1461" s="224" t="s">
        <v>1046</v>
      </c>
      <c r="E1461" s="226"/>
      <c r="F1461" s="226">
        <v>7618</v>
      </c>
      <c r="G1461" s="227">
        <v>176395.53</v>
      </c>
      <c r="H1461" s="192" t="s">
        <v>1110</v>
      </c>
    </row>
    <row r="1462" spans="1:8" ht="20" hidden="1" customHeight="1">
      <c r="A1462" s="185">
        <v>9</v>
      </c>
      <c r="B1462" s="193" t="s">
        <v>1064</v>
      </c>
      <c r="C1462" s="229" t="s">
        <v>1165</v>
      </c>
      <c r="D1462" s="224" t="s">
        <v>1046</v>
      </c>
      <c r="E1462" s="226"/>
      <c r="F1462" s="226">
        <v>21.61</v>
      </c>
      <c r="G1462" s="227">
        <v>176373.92</v>
      </c>
      <c r="H1462" s="192" t="s">
        <v>1071</v>
      </c>
    </row>
    <row r="1463" spans="1:8" ht="20" hidden="1" customHeight="1">
      <c r="A1463" s="185">
        <v>9</v>
      </c>
      <c r="B1463" s="193" t="s">
        <v>1064</v>
      </c>
      <c r="C1463" s="229" t="s">
        <v>1165</v>
      </c>
      <c r="D1463" s="224" t="s">
        <v>1046</v>
      </c>
      <c r="E1463" s="226"/>
      <c r="F1463" s="226">
        <v>23.75</v>
      </c>
      <c r="G1463" s="227">
        <v>176350.17</v>
      </c>
      <c r="H1463" s="192" t="s">
        <v>1071</v>
      </c>
    </row>
    <row r="1464" spans="1:8" ht="20" hidden="1" customHeight="1">
      <c r="A1464" s="185">
        <v>9</v>
      </c>
      <c r="B1464" s="193" t="s">
        <v>1064</v>
      </c>
      <c r="C1464" s="229" t="s">
        <v>1165</v>
      </c>
      <c r="D1464" s="224" t="s">
        <v>1046</v>
      </c>
      <c r="E1464" s="226"/>
      <c r="F1464" s="226">
        <v>61.75</v>
      </c>
      <c r="G1464" s="227">
        <v>176288.42</v>
      </c>
      <c r="H1464" s="192" t="s">
        <v>1071</v>
      </c>
    </row>
    <row r="1465" spans="1:8" ht="20" hidden="1" customHeight="1">
      <c r="A1465" s="185">
        <v>9</v>
      </c>
      <c r="B1465" s="193" t="s">
        <v>1064</v>
      </c>
      <c r="C1465" s="229" t="s">
        <v>1165</v>
      </c>
      <c r="D1465" s="224" t="s">
        <v>1046</v>
      </c>
      <c r="E1465" s="226"/>
      <c r="F1465" s="226">
        <v>28.5</v>
      </c>
      <c r="G1465" s="227">
        <v>176259.92</v>
      </c>
      <c r="H1465" s="192" t="s">
        <v>1071</v>
      </c>
    </row>
    <row r="1466" spans="1:8" ht="20" hidden="1" customHeight="1">
      <c r="A1466" s="185">
        <v>9</v>
      </c>
      <c r="B1466" s="193" t="s">
        <v>1064</v>
      </c>
      <c r="C1466" s="229" t="s">
        <v>1165</v>
      </c>
      <c r="D1466" s="224" t="s">
        <v>1046</v>
      </c>
      <c r="E1466" s="226"/>
      <c r="F1466" s="226">
        <v>52.25</v>
      </c>
      <c r="G1466" s="227">
        <v>176207.67</v>
      </c>
      <c r="H1466" s="192" t="s">
        <v>1071</v>
      </c>
    </row>
    <row r="1467" spans="1:8" ht="20" hidden="1" customHeight="1">
      <c r="A1467" s="185">
        <v>9</v>
      </c>
      <c r="B1467" s="193" t="s">
        <v>1064</v>
      </c>
      <c r="C1467" s="229" t="s">
        <v>1165</v>
      </c>
      <c r="D1467" s="224" t="s">
        <v>1046</v>
      </c>
      <c r="E1467" s="226"/>
      <c r="F1467" s="226">
        <v>199.04</v>
      </c>
      <c r="G1467" s="227">
        <v>176008.63</v>
      </c>
      <c r="H1467" s="192" t="s">
        <v>1071</v>
      </c>
    </row>
    <row r="1468" spans="1:8" ht="20" hidden="1" customHeight="1">
      <c r="A1468" s="185">
        <v>9</v>
      </c>
      <c r="B1468" s="193" t="s">
        <v>1064</v>
      </c>
      <c r="C1468" s="229" t="s">
        <v>3943</v>
      </c>
      <c r="D1468" s="224" t="s">
        <v>3804</v>
      </c>
      <c r="E1468" s="226"/>
      <c r="F1468" s="226">
        <v>700</v>
      </c>
      <c r="G1468" s="227">
        <v>175308.63</v>
      </c>
      <c r="H1468" s="192" t="s">
        <v>1053</v>
      </c>
    </row>
    <row r="1469" spans="1:8" ht="20" hidden="1" customHeight="1">
      <c r="A1469" s="185">
        <v>9</v>
      </c>
      <c r="B1469" s="193" t="s">
        <v>1064</v>
      </c>
      <c r="C1469" s="229" t="s">
        <v>1165</v>
      </c>
      <c r="D1469" s="224" t="s">
        <v>1046</v>
      </c>
      <c r="E1469" s="226"/>
      <c r="F1469" s="226">
        <v>61.75</v>
      </c>
      <c r="G1469" s="227">
        <v>225246.88</v>
      </c>
      <c r="H1469" s="192" t="s">
        <v>1071</v>
      </c>
    </row>
    <row r="1470" spans="1:8" ht="20" hidden="1" customHeight="1">
      <c r="A1470" s="185">
        <v>9</v>
      </c>
      <c r="B1470" s="193" t="s">
        <v>1064</v>
      </c>
      <c r="C1470" s="229" t="s">
        <v>1165</v>
      </c>
      <c r="D1470" s="224" t="s">
        <v>1046</v>
      </c>
      <c r="E1470" s="226"/>
      <c r="F1470" s="226">
        <v>40.42</v>
      </c>
      <c r="G1470" s="227">
        <v>225206.46</v>
      </c>
      <c r="H1470" s="192" t="s">
        <v>1071</v>
      </c>
    </row>
    <row r="1471" spans="1:8" ht="20" hidden="1" customHeight="1">
      <c r="A1471" s="185">
        <v>9</v>
      </c>
      <c r="B1471" s="193" t="s">
        <v>1064</v>
      </c>
      <c r="C1471" s="229" t="s">
        <v>1547</v>
      </c>
      <c r="D1471" s="224" t="s">
        <v>1046</v>
      </c>
      <c r="E1471" s="226"/>
      <c r="F1471" s="226">
        <v>5750</v>
      </c>
      <c r="G1471" s="227">
        <v>219456.46</v>
      </c>
      <c r="H1471" s="192" t="s">
        <v>1110</v>
      </c>
    </row>
    <row r="1472" spans="1:8" ht="20" hidden="1" customHeight="1">
      <c r="A1472" s="185">
        <v>9</v>
      </c>
      <c r="B1472" s="193" t="s">
        <v>1064</v>
      </c>
      <c r="C1472" s="229" t="s">
        <v>1165</v>
      </c>
      <c r="D1472" s="224" t="s">
        <v>1046</v>
      </c>
      <c r="E1472" s="226"/>
      <c r="F1472" s="226">
        <v>57.84</v>
      </c>
      <c r="G1472" s="227">
        <v>219398.62</v>
      </c>
      <c r="H1472" s="192" t="s">
        <v>1071</v>
      </c>
    </row>
    <row r="1473" spans="1:8" ht="20" hidden="1" customHeight="1">
      <c r="A1473" s="185">
        <v>9</v>
      </c>
      <c r="B1473" s="193" t="s">
        <v>1064</v>
      </c>
      <c r="C1473" s="229" t="s">
        <v>1165</v>
      </c>
      <c r="D1473" s="224" t="s">
        <v>1046</v>
      </c>
      <c r="E1473" s="226"/>
      <c r="F1473" s="226">
        <v>102.44</v>
      </c>
      <c r="G1473" s="227">
        <v>219296.18</v>
      </c>
      <c r="H1473" s="192" t="s">
        <v>1071</v>
      </c>
    </row>
    <row r="1474" spans="1:8" ht="20" hidden="1" customHeight="1">
      <c r="A1474" s="185">
        <v>9</v>
      </c>
      <c r="B1474" s="193" t="s">
        <v>1064</v>
      </c>
      <c r="C1474" s="229" t="s">
        <v>1165</v>
      </c>
      <c r="D1474" s="224" t="s">
        <v>1046</v>
      </c>
      <c r="E1474" s="226"/>
      <c r="F1474" s="226">
        <v>151.93</v>
      </c>
      <c r="G1474" s="227">
        <v>169144.25</v>
      </c>
      <c r="H1474" s="192" t="s">
        <v>1071</v>
      </c>
    </row>
    <row r="1475" spans="1:8" ht="20" hidden="1" customHeight="1">
      <c r="A1475" s="185">
        <v>9</v>
      </c>
      <c r="B1475" s="193" t="s">
        <v>1064</v>
      </c>
      <c r="C1475" s="229" t="s">
        <v>1165</v>
      </c>
      <c r="D1475" s="224" t="s">
        <v>1046</v>
      </c>
      <c r="E1475" s="226"/>
      <c r="F1475" s="226">
        <v>53.16</v>
      </c>
      <c r="G1475" s="227">
        <v>169091.09</v>
      </c>
      <c r="H1475" s="192" t="s">
        <v>1071</v>
      </c>
    </row>
    <row r="1476" spans="1:8" ht="20" hidden="1" customHeight="1">
      <c r="A1476" s="185">
        <v>9</v>
      </c>
      <c r="B1476" s="193" t="s">
        <v>1064</v>
      </c>
      <c r="C1476" s="229" t="s">
        <v>1165</v>
      </c>
      <c r="D1476" s="224" t="s">
        <v>1046</v>
      </c>
      <c r="E1476" s="226"/>
      <c r="F1476" s="226">
        <v>86.93</v>
      </c>
      <c r="G1476" s="227">
        <v>19004.160000000302</v>
      </c>
      <c r="H1476" s="192" t="s">
        <v>1071</v>
      </c>
    </row>
    <row r="1477" spans="1:8" ht="20" hidden="1" customHeight="1">
      <c r="A1477" s="185">
        <v>9</v>
      </c>
      <c r="B1477" s="193" t="s">
        <v>1064</v>
      </c>
      <c r="C1477" s="229" t="s">
        <v>1165</v>
      </c>
      <c r="D1477" s="224" t="s">
        <v>1046</v>
      </c>
      <c r="E1477" s="226"/>
      <c r="F1477" s="226">
        <v>8.5399999999999991</v>
      </c>
      <c r="G1477" s="227">
        <v>18995.620000000301</v>
      </c>
      <c r="H1477" s="192" t="s">
        <v>1071</v>
      </c>
    </row>
    <row r="1478" spans="1:8" ht="20" hidden="1" customHeight="1">
      <c r="A1478" s="185">
        <v>9</v>
      </c>
      <c r="B1478" s="193" t="s">
        <v>1064</v>
      </c>
      <c r="C1478" s="229" t="s">
        <v>1165</v>
      </c>
      <c r="D1478" s="224" t="s">
        <v>1046</v>
      </c>
      <c r="E1478" s="226"/>
      <c r="F1478" s="226">
        <v>145.03</v>
      </c>
      <c r="G1478" s="227">
        <v>18850.590000000298</v>
      </c>
      <c r="H1478" s="192" t="s">
        <v>1071</v>
      </c>
    </row>
    <row r="1479" spans="1:8" ht="20" hidden="1" customHeight="1">
      <c r="A1479" s="185">
        <v>9</v>
      </c>
      <c r="B1479" s="193" t="s">
        <v>1064</v>
      </c>
      <c r="C1479" s="229" t="s">
        <v>3944</v>
      </c>
      <c r="D1479" s="224" t="s">
        <v>3804</v>
      </c>
      <c r="E1479" s="226"/>
      <c r="F1479" s="226">
        <v>2908.23</v>
      </c>
      <c r="G1479" s="227">
        <v>95942.360000000306</v>
      </c>
      <c r="H1479" s="192" t="s">
        <v>1112</v>
      </c>
    </row>
    <row r="1480" spans="1:8" ht="20" hidden="1" customHeight="1">
      <c r="A1480" s="185">
        <v>9</v>
      </c>
      <c r="B1480" s="193" t="s">
        <v>1064</v>
      </c>
      <c r="C1480" s="229" t="s">
        <v>3945</v>
      </c>
      <c r="D1480" s="224" t="s">
        <v>3804</v>
      </c>
      <c r="E1480" s="226"/>
      <c r="F1480" s="226">
        <v>300</v>
      </c>
      <c r="G1480" s="227">
        <v>95642.360000000306</v>
      </c>
      <c r="H1480" s="192" t="s">
        <v>1053</v>
      </c>
    </row>
    <row r="1481" spans="1:8" ht="20" hidden="1" customHeight="1">
      <c r="A1481" s="185">
        <v>9</v>
      </c>
      <c r="B1481" s="193" t="s">
        <v>1064</v>
      </c>
      <c r="C1481" s="229" t="s">
        <v>3946</v>
      </c>
      <c r="D1481" s="224" t="s">
        <v>3804</v>
      </c>
      <c r="E1481" s="226"/>
      <c r="F1481" s="226">
        <v>36</v>
      </c>
      <c r="G1481" s="227">
        <v>95606.360000000306</v>
      </c>
      <c r="H1481" s="192" t="s">
        <v>1053</v>
      </c>
    </row>
    <row r="1482" spans="1:8" ht="20" hidden="1" customHeight="1">
      <c r="A1482" s="185">
        <v>9</v>
      </c>
      <c r="B1482" s="193" t="s">
        <v>1064</v>
      </c>
      <c r="C1482" s="229" t="s">
        <v>3947</v>
      </c>
      <c r="D1482" s="224" t="s">
        <v>3804</v>
      </c>
      <c r="E1482" s="226"/>
      <c r="F1482" s="226">
        <v>3048.9</v>
      </c>
      <c r="G1482" s="227">
        <v>92557.460000000399</v>
      </c>
      <c r="H1482" s="192" t="s">
        <v>1083</v>
      </c>
    </row>
    <row r="1483" spans="1:8" ht="20" hidden="1" customHeight="1">
      <c r="A1483" s="185">
        <v>9</v>
      </c>
      <c r="B1483" s="193" t="s">
        <v>1064</v>
      </c>
      <c r="C1483" s="229" t="s">
        <v>3948</v>
      </c>
      <c r="D1483" s="224" t="s">
        <v>3804</v>
      </c>
      <c r="E1483" s="226"/>
      <c r="F1483" s="226">
        <v>36</v>
      </c>
      <c r="G1483" s="227">
        <v>92521.460000000399</v>
      </c>
      <c r="H1483" s="192" t="s">
        <v>1053</v>
      </c>
    </row>
    <row r="1484" spans="1:8" ht="20" hidden="1" customHeight="1">
      <c r="A1484" s="185">
        <v>9</v>
      </c>
      <c r="B1484" s="193" t="s">
        <v>1064</v>
      </c>
      <c r="C1484" s="229" t="s">
        <v>1548</v>
      </c>
      <c r="D1484" s="224" t="s">
        <v>1046</v>
      </c>
      <c r="E1484" s="226"/>
      <c r="F1484" s="226">
        <v>232.5</v>
      </c>
      <c r="G1484" s="227">
        <v>92288.960000000399</v>
      </c>
      <c r="H1484" s="192" t="s">
        <v>3811</v>
      </c>
    </row>
    <row r="1485" spans="1:8" ht="20" hidden="1" customHeight="1">
      <c r="A1485" s="185">
        <v>9</v>
      </c>
      <c r="B1485" s="193" t="s">
        <v>1064</v>
      </c>
      <c r="C1485" s="229" t="s">
        <v>1549</v>
      </c>
      <c r="D1485" s="224" t="s">
        <v>1046</v>
      </c>
      <c r="E1485" s="226"/>
      <c r="F1485" s="226">
        <v>66.3</v>
      </c>
      <c r="G1485" s="227">
        <v>92222.660000000396</v>
      </c>
      <c r="H1485" s="192" t="s">
        <v>1053</v>
      </c>
    </row>
    <row r="1486" spans="1:8" ht="20" hidden="1" customHeight="1">
      <c r="A1486" s="185">
        <v>9</v>
      </c>
      <c r="B1486" s="193" t="s">
        <v>1064</v>
      </c>
      <c r="C1486" s="229" t="s">
        <v>1550</v>
      </c>
      <c r="D1486" s="224" t="s">
        <v>1046</v>
      </c>
      <c r="E1486" s="226"/>
      <c r="F1486" s="226">
        <v>369</v>
      </c>
      <c r="G1486" s="227">
        <v>91853.660000000396</v>
      </c>
      <c r="H1486" s="192" t="s">
        <v>3811</v>
      </c>
    </row>
    <row r="1487" spans="1:8" ht="20" hidden="1" customHeight="1">
      <c r="A1487" s="185">
        <v>9</v>
      </c>
      <c r="B1487" s="193" t="s">
        <v>1064</v>
      </c>
      <c r="C1487" s="229" t="s">
        <v>1551</v>
      </c>
      <c r="D1487" s="224" t="s">
        <v>1046</v>
      </c>
      <c r="E1487" s="226"/>
      <c r="F1487" s="226">
        <v>300</v>
      </c>
      <c r="G1487" s="227">
        <v>91553.660000000396</v>
      </c>
      <c r="H1487" s="192" t="s">
        <v>1077</v>
      </c>
    </row>
    <row r="1488" spans="1:8" ht="20" hidden="1" customHeight="1">
      <c r="A1488" s="185">
        <v>9</v>
      </c>
      <c r="B1488" s="193" t="s">
        <v>1064</v>
      </c>
      <c r="C1488" s="229" t="s">
        <v>1552</v>
      </c>
      <c r="D1488" s="224" t="s">
        <v>1046</v>
      </c>
      <c r="E1488" s="226"/>
      <c r="F1488" s="226">
        <v>162</v>
      </c>
      <c r="G1488" s="227">
        <v>91391.660000000396</v>
      </c>
      <c r="H1488" s="192" t="s">
        <v>1047</v>
      </c>
    </row>
    <row r="1489" spans="1:8" ht="20" hidden="1" customHeight="1">
      <c r="A1489" s="185">
        <v>9</v>
      </c>
      <c r="B1489" s="193" t="s">
        <v>1064</v>
      </c>
      <c r="C1489" s="229" t="s">
        <v>1553</v>
      </c>
      <c r="D1489" s="224" t="s">
        <v>1046</v>
      </c>
      <c r="E1489" s="226"/>
      <c r="F1489" s="226">
        <v>275</v>
      </c>
      <c r="G1489" s="227">
        <v>91116.660000000396</v>
      </c>
      <c r="H1489" s="192" t="s">
        <v>3811</v>
      </c>
    </row>
    <row r="1490" spans="1:8" ht="20" hidden="1" customHeight="1">
      <c r="A1490" s="185">
        <v>9</v>
      </c>
      <c r="B1490" s="193" t="s">
        <v>1064</v>
      </c>
      <c r="C1490" s="229" t="s">
        <v>1554</v>
      </c>
      <c r="D1490" s="224" t="s">
        <v>1046</v>
      </c>
      <c r="E1490" s="226"/>
      <c r="F1490" s="226">
        <v>438.5</v>
      </c>
      <c r="G1490" s="227">
        <v>90678.160000000396</v>
      </c>
      <c r="H1490" s="192" t="s">
        <v>3811</v>
      </c>
    </row>
    <row r="1491" spans="1:8" ht="20" hidden="1" customHeight="1">
      <c r="A1491" s="185">
        <v>9</v>
      </c>
      <c r="B1491" s="193" t="s">
        <v>1064</v>
      </c>
      <c r="C1491" s="229" t="s">
        <v>1555</v>
      </c>
      <c r="D1491" s="224" t="s">
        <v>1046</v>
      </c>
      <c r="E1491" s="226"/>
      <c r="F1491" s="226">
        <v>30</v>
      </c>
      <c r="G1491" s="227">
        <v>90648.160000000396</v>
      </c>
      <c r="H1491" s="192" t="s">
        <v>1077</v>
      </c>
    </row>
    <row r="1492" spans="1:8" ht="20" hidden="1" customHeight="1">
      <c r="A1492" s="185">
        <v>9</v>
      </c>
      <c r="B1492" s="193" t="s">
        <v>1064</v>
      </c>
      <c r="C1492" s="229" t="s">
        <v>1556</v>
      </c>
      <c r="D1492" s="224" t="s">
        <v>1046</v>
      </c>
      <c r="E1492" s="226"/>
      <c r="F1492" s="226">
        <v>2520.4</v>
      </c>
      <c r="G1492" s="227">
        <v>88127.760000000402</v>
      </c>
      <c r="H1492" s="192" t="s">
        <v>1053</v>
      </c>
    </row>
    <row r="1493" spans="1:8" ht="20" hidden="1" customHeight="1">
      <c r="A1493" s="185">
        <v>9</v>
      </c>
      <c r="B1493" s="193" t="s">
        <v>1064</v>
      </c>
      <c r="C1493" s="229" t="s">
        <v>1557</v>
      </c>
      <c r="D1493" s="224" t="s">
        <v>1046</v>
      </c>
      <c r="E1493" s="226"/>
      <c r="F1493" s="226">
        <v>319</v>
      </c>
      <c r="G1493" s="227">
        <v>87808.760000000402</v>
      </c>
      <c r="H1493" s="192" t="s">
        <v>3811</v>
      </c>
    </row>
    <row r="1494" spans="1:8" ht="20" hidden="1" customHeight="1">
      <c r="A1494" s="185">
        <v>9</v>
      </c>
      <c r="B1494" s="193" t="s">
        <v>1064</v>
      </c>
      <c r="C1494" s="229" t="s">
        <v>1558</v>
      </c>
      <c r="D1494" s="224" t="s">
        <v>1046</v>
      </c>
      <c r="E1494" s="226"/>
      <c r="F1494" s="226">
        <v>324</v>
      </c>
      <c r="G1494" s="227">
        <v>87484.760000000402</v>
      </c>
      <c r="H1494" s="192" t="s">
        <v>1110</v>
      </c>
    </row>
    <row r="1495" spans="1:8" ht="20" hidden="1" customHeight="1">
      <c r="A1495" s="185">
        <v>9</v>
      </c>
      <c r="B1495" s="193" t="s">
        <v>1064</v>
      </c>
      <c r="C1495" s="229" t="s">
        <v>1559</v>
      </c>
      <c r="D1495" s="224" t="s">
        <v>1046</v>
      </c>
      <c r="E1495" s="226"/>
      <c r="F1495" s="226">
        <v>3501.55</v>
      </c>
      <c r="G1495" s="227">
        <v>83983.210000000399</v>
      </c>
      <c r="H1495" s="192" t="s">
        <v>1110</v>
      </c>
    </row>
    <row r="1496" spans="1:8" ht="20" hidden="1" customHeight="1">
      <c r="A1496" s="185">
        <v>9</v>
      </c>
      <c r="B1496" s="193" t="s">
        <v>1064</v>
      </c>
      <c r="C1496" s="229" t="s">
        <v>1560</v>
      </c>
      <c r="D1496" s="224" t="s">
        <v>1046</v>
      </c>
      <c r="E1496" s="226"/>
      <c r="F1496" s="226">
        <v>9000</v>
      </c>
      <c r="G1496" s="227">
        <v>74983.210000000399</v>
      </c>
      <c r="H1496" s="192" t="s">
        <v>1110</v>
      </c>
    </row>
    <row r="1497" spans="1:8" ht="20" hidden="1" customHeight="1">
      <c r="A1497" s="185">
        <v>9</v>
      </c>
      <c r="B1497" s="193" t="s">
        <v>1064</v>
      </c>
      <c r="C1497" s="229" t="s">
        <v>1561</v>
      </c>
      <c r="D1497" s="224" t="s">
        <v>1046</v>
      </c>
      <c r="E1497" s="226"/>
      <c r="F1497" s="226">
        <v>424</v>
      </c>
      <c r="G1497" s="227">
        <v>74559.210000000399</v>
      </c>
      <c r="H1497" s="192" t="s">
        <v>3811</v>
      </c>
    </row>
    <row r="1498" spans="1:8" ht="20" hidden="1" customHeight="1">
      <c r="A1498" s="185">
        <v>9</v>
      </c>
      <c r="B1498" s="193" t="s">
        <v>1064</v>
      </c>
      <c r="C1498" s="229" t="s">
        <v>1562</v>
      </c>
      <c r="D1498" s="224" t="s">
        <v>1046</v>
      </c>
      <c r="E1498" s="226"/>
      <c r="F1498" s="226">
        <v>3407.5</v>
      </c>
      <c r="G1498" s="227">
        <v>71151.710000000399</v>
      </c>
      <c r="H1498" s="192" t="s">
        <v>1110</v>
      </c>
    </row>
    <row r="1499" spans="1:8" ht="20" hidden="1" customHeight="1">
      <c r="A1499" s="185">
        <v>9</v>
      </c>
      <c r="B1499" s="193" t="s">
        <v>1064</v>
      </c>
      <c r="C1499" s="229" t="s">
        <v>1563</v>
      </c>
      <c r="D1499" s="224" t="s">
        <v>1046</v>
      </c>
      <c r="E1499" s="226"/>
      <c r="F1499" s="226">
        <v>116</v>
      </c>
      <c r="G1499" s="227">
        <v>71035.710000000399</v>
      </c>
      <c r="H1499" s="192" t="s">
        <v>1110</v>
      </c>
    </row>
    <row r="1500" spans="1:8" ht="20" hidden="1" customHeight="1">
      <c r="A1500" s="185">
        <v>9</v>
      </c>
      <c r="B1500" s="193" t="s">
        <v>1064</v>
      </c>
      <c r="C1500" s="229" t="s">
        <v>1564</v>
      </c>
      <c r="D1500" s="224" t="s">
        <v>1046</v>
      </c>
      <c r="E1500" s="226"/>
      <c r="F1500" s="226">
        <v>6500</v>
      </c>
      <c r="G1500" s="227">
        <v>64535.710000000399</v>
      </c>
      <c r="H1500" s="192" t="s">
        <v>1112</v>
      </c>
    </row>
    <row r="1501" spans="1:8" ht="20" customHeight="1">
      <c r="A1501" s="185">
        <v>9</v>
      </c>
      <c r="B1501" s="193" t="s">
        <v>1064</v>
      </c>
      <c r="C1501" s="229" t="s">
        <v>3949</v>
      </c>
      <c r="D1501" s="224" t="s">
        <v>3804</v>
      </c>
      <c r="E1501" s="226"/>
      <c r="F1501" s="226">
        <v>5000</v>
      </c>
      <c r="G1501" s="227">
        <v>59535.710000000399</v>
      </c>
      <c r="H1501" s="192" t="s">
        <v>1091</v>
      </c>
    </row>
    <row r="1502" spans="1:8" ht="20" hidden="1" customHeight="1">
      <c r="A1502" s="185">
        <v>9</v>
      </c>
      <c r="B1502" s="193" t="s">
        <v>1064</v>
      </c>
      <c r="C1502" s="229" t="s">
        <v>1165</v>
      </c>
      <c r="D1502" s="224" t="s">
        <v>1046</v>
      </c>
      <c r="E1502" s="226"/>
      <c r="F1502" s="226">
        <v>10.1</v>
      </c>
      <c r="G1502" s="227">
        <v>59525.610000000401</v>
      </c>
      <c r="H1502" s="192" t="s">
        <v>1071</v>
      </c>
    </row>
    <row r="1503" spans="1:8" ht="20" hidden="1" customHeight="1">
      <c r="A1503" s="185">
        <v>9</v>
      </c>
      <c r="B1503" s="193" t="s">
        <v>1064</v>
      </c>
      <c r="C1503" s="229" t="s">
        <v>1165</v>
      </c>
      <c r="D1503" s="224" t="s">
        <v>1046</v>
      </c>
      <c r="E1503" s="226"/>
      <c r="F1503" s="226">
        <v>14.25</v>
      </c>
      <c r="G1503" s="227">
        <v>59511.360000000401</v>
      </c>
      <c r="H1503" s="192" t="s">
        <v>1071</v>
      </c>
    </row>
    <row r="1504" spans="1:8" ht="20" hidden="1" customHeight="1">
      <c r="A1504" s="185">
        <v>9</v>
      </c>
      <c r="B1504" s="193" t="s">
        <v>1064</v>
      </c>
      <c r="C1504" s="229" t="s">
        <v>1165</v>
      </c>
      <c r="D1504" s="224" t="s">
        <v>1046</v>
      </c>
      <c r="E1504" s="226"/>
      <c r="F1504" s="226">
        <v>14.25</v>
      </c>
      <c r="G1504" s="227">
        <v>59497.110000000401</v>
      </c>
      <c r="H1504" s="192" t="s">
        <v>1071</v>
      </c>
    </row>
    <row r="1505" spans="1:8" ht="20" hidden="1" customHeight="1">
      <c r="A1505" s="185">
        <v>9</v>
      </c>
      <c r="B1505" s="193" t="s">
        <v>1064</v>
      </c>
      <c r="C1505" s="229" t="s">
        <v>1165</v>
      </c>
      <c r="D1505" s="224" t="s">
        <v>1046</v>
      </c>
      <c r="E1505" s="226"/>
      <c r="F1505" s="226">
        <v>420.85</v>
      </c>
      <c r="G1505" s="227">
        <v>59076.260000000402</v>
      </c>
      <c r="H1505" s="192" t="s">
        <v>1071</v>
      </c>
    </row>
    <row r="1506" spans="1:8" ht="20" hidden="1" customHeight="1">
      <c r="A1506" s="185">
        <v>9</v>
      </c>
      <c r="B1506" s="193" t="s">
        <v>1064</v>
      </c>
      <c r="C1506" s="229" t="s">
        <v>1565</v>
      </c>
      <c r="D1506" s="203" t="s">
        <v>1046</v>
      </c>
      <c r="E1506" s="226"/>
      <c r="F1506" s="226">
        <v>500</v>
      </c>
      <c r="G1506" s="227">
        <v>58576.260000000402</v>
      </c>
      <c r="H1506" s="192" t="s">
        <v>4955</v>
      </c>
    </row>
    <row r="1507" spans="1:8" ht="20" hidden="1" customHeight="1">
      <c r="A1507" s="185">
        <v>9</v>
      </c>
      <c r="B1507" s="193" t="s">
        <v>1064</v>
      </c>
      <c r="C1507" s="229" t="s">
        <v>1566</v>
      </c>
      <c r="D1507" s="224" t="s">
        <v>1046</v>
      </c>
      <c r="E1507" s="226"/>
      <c r="F1507" s="226">
        <v>10526.5</v>
      </c>
      <c r="G1507" s="227">
        <v>48049.760000000402</v>
      </c>
      <c r="H1507" s="192" t="s">
        <v>1124</v>
      </c>
    </row>
    <row r="1508" spans="1:8" ht="20" hidden="1" customHeight="1">
      <c r="A1508" s="185">
        <v>9</v>
      </c>
      <c r="B1508" s="193" t="s">
        <v>1064</v>
      </c>
      <c r="C1508" s="229" t="s">
        <v>1567</v>
      </c>
      <c r="D1508" s="224" t="s">
        <v>1046</v>
      </c>
      <c r="E1508" s="226"/>
      <c r="F1508" s="226">
        <v>3041.33</v>
      </c>
      <c r="G1508" s="227">
        <v>45008.4300000004</v>
      </c>
      <c r="H1508" s="192" t="s">
        <v>1075</v>
      </c>
    </row>
    <row r="1509" spans="1:8" ht="20" hidden="1" customHeight="1">
      <c r="A1509" s="185">
        <v>9</v>
      </c>
      <c r="B1509" s="193" t="s">
        <v>1064</v>
      </c>
      <c r="C1509" s="229" t="s">
        <v>1568</v>
      </c>
      <c r="D1509" s="224" t="s">
        <v>1046</v>
      </c>
      <c r="E1509" s="226"/>
      <c r="F1509" s="226">
        <v>3181</v>
      </c>
      <c r="G1509" s="227">
        <v>41827.4300000004</v>
      </c>
      <c r="H1509" s="192" t="s">
        <v>1075</v>
      </c>
    </row>
    <row r="1510" spans="1:8" ht="20" customHeight="1">
      <c r="A1510" s="185">
        <v>9</v>
      </c>
      <c r="B1510" s="193" t="s">
        <v>1064</v>
      </c>
      <c r="C1510" s="229" t="s">
        <v>1569</v>
      </c>
      <c r="D1510" s="224" t="s">
        <v>1046</v>
      </c>
      <c r="E1510" s="226"/>
      <c r="F1510" s="226">
        <v>2836.5</v>
      </c>
      <c r="G1510" s="227">
        <v>38990.9300000004</v>
      </c>
      <c r="H1510" s="192" t="s">
        <v>1075</v>
      </c>
    </row>
    <row r="1511" spans="1:8" ht="20" hidden="1" customHeight="1">
      <c r="A1511" s="185">
        <v>9</v>
      </c>
      <c r="B1511" s="193" t="s">
        <v>1064</v>
      </c>
      <c r="C1511" s="229" t="s">
        <v>1570</v>
      </c>
      <c r="D1511" s="224" t="s">
        <v>1046</v>
      </c>
      <c r="E1511" s="226"/>
      <c r="F1511" s="226">
        <v>2280</v>
      </c>
      <c r="G1511" s="227">
        <v>36710.9300000004</v>
      </c>
      <c r="H1511" s="192" t="s">
        <v>1124</v>
      </c>
    </row>
    <row r="1512" spans="1:8" ht="20" customHeight="1">
      <c r="A1512" s="185">
        <v>9</v>
      </c>
      <c r="B1512" s="193" t="s">
        <v>1064</v>
      </c>
      <c r="C1512" s="229" t="s">
        <v>1571</v>
      </c>
      <c r="D1512" s="224" t="s">
        <v>1046</v>
      </c>
      <c r="E1512" s="226"/>
      <c r="F1512" s="226">
        <v>3118.53</v>
      </c>
      <c r="G1512" s="227">
        <v>33592.400000000402</v>
      </c>
      <c r="H1512" s="192" t="s">
        <v>1075</v>
      </c>
    </row>
    <row r="1513" spans="1:8" ht="20" hidden="1" customHeight="1">
      <c r="A1513" s="185">
        <v>9</v>
      </c>
      <c r="B1513" s="193" t="s">
        <v>1064</v>
      </c>
      <c r="C1513" s="229" t="s">
        <v>1572</v>
      </c>
      <c r="D1513" s="224" t="s">
        <v>1046</v>
      </c>
      <c r="E1513" s="226"/>
      <c r="F1513" s="226">
        <v>336</v>
      </c>
      <c r="G1513" s="227">
        <v>33256.400000000402</v>
      </c>
      <c r="H1513" s="192" t="s">
        <v>1124</v>
      </c>
    </row>
    <row r="1514" spans="1:8" ht="20" hidden="1" customHeight="1">
      <c r="A1514" s="185">
        <v>9</v>
      </c>
      <c r="B1514" s="193" t="s">
        <v>1064</v>
      </c>
      <c r="C1514" s="229" t="s">
        <v>1573</v>
      </c>
      <c r="D1514" s="224" t="s">
        <v>1046</v>
      </c>
      <c r="E1514" s="226"/>
      <c r="F1514" s="226">
        <v>450</v>
      </c>
      <c r="G1514" s="227">
        <v>32806.400000000402</v>
      </c>
      <c r="H1514" s="192" t="s">
        <v>1124</v>
      </c>
    </row>
    <row r="1515" spans="1:8" ht="20" hidden="1" customHeight="1">
      <c r="A1515" s="185">
        <v>9</v>
      </c>
      <c r="B1515" s="193" t="s">
        <v>1064</v>
      </c>
      <c r="C1515" s="229" t="s">
        <v>1574</v>
      </c>
      <c r="D1515" s="224" t="s">
        <v>1046</v>
      </c>
      <c r="E1515" s="226"/>
      <c r="F1515" s="226">
        <v>867.8</v>
      </c>
      <c r="G1515" s="227">
        <v>31938.600000000399</v>
      </c>
      <c r="H1515" s="192" t="s">
        <v>3811</v>
      </c>
    </row>
    <row r="1516" spans="1:8" ht="20" hidden="1" customHeight="1">
      <c r="A1516" s="185">
        <v>9</v>
      </c>
      <c r="B1516" s="193" t="s">
        <v>1064</v>
      </c>
      <c r="C1516" s="229" t="s">
        <v>1575</v>
      </c>
      <c r="D1516" s="224" t="s">
        <v>1046</v>
      </c>
      <c r="E1516" s="226"/>
      <c r="F1516" s="226">
        <v>4419</v>
      </c>
      <c r="G1516" s="227">
        <v>27519.600000000399</v>
      </c>
      <c r="H1516" s="192" t="s">
        <v>1075</v>
      </c>
    </row>
    <row r="1517" spans="1:8" ht="20" hidden="1" customHeight="1">
      <c r="A1517" s="185">
        <v>9</v>
      </c>
      <c r="B1517" s="193" t="s">
        <v>1064</v>
      </c>
      <c r="C1517" s="229" t="s">
        <v>1576</v>
      </c>
      <c r="D1517" s="224" t="s">
        <v>1046</v>
      </c>
      <c r="E1517" s="226"/>
      <c r="F1517" s="226">
        <v>34.19</v>
      </c>
      <c r="G1517" s="227">
        <v>27485.4100000004</v>
      </c>
      <c r="H1517" s="192" t="s">
        <v>3811</v>
      </c>
    </row>
    <row r="1518" spans="1:8" ht="20" customHeight="1">
      <c r="A1518" s="185">
        <v>9</v>
      </c>
      <c r="B1518" s="193" t="s">
        <v>1064</v>
      </c>
      <c r="C1518" s="229" t="s">
        <v>1577</v>
      </c>
      <c r="D1518" s="224" t="s">
        <v>1046</v>
      </c>
      <c r="E1518" s="226"/>
      <c r="F1518" s="226">
        <v>380</v>
      </c>
      <c r="G1518" s="227">
        <v>27105.4100000004</v>
      </c>
      <c r="H1518" s="192" t="s">
        <v>1075</v>
      </c>
    </row>
    <row r="1519" spans="1:8" ht="20" customHeight="1">
      <c r="A1519" s="185">
        <v>9</v>
      </c>
      <c r="B1519" s="193" t="s">
        <v>1064</v>
      </c>
      <c r="C1519" s="229" t="s">
        <v>1578</v>
      </c>
      <c r="D1519" s="224" t="s">
        <v>1046</v>
      </c>
      <c r="E1519" s="226"/>
      <c r="F1519" s="226">
        <v>2207.5</v>
      </c>
      <c r="G1519" s="227">
        <v>24897.9100000004</v>
      </c>
      <c r="H1519" s="192" t="s">
        <v>1075</v>
      </c>
    </row>
    <row r="1520" spans="1:8" ht="20" hidden="1" customHeight="1">
      <c r="A1520" s="185">
        <v>9</v>
      </c>
      <c r="B1520" s="193" t="s">
        <v>1064</v>
      </c>
      <c r="C1520" s="229" t="s">
        <v>1579</v>
      </c>
      <c r="D1520" s="224" t="s">
        <v>1046</v>
      </c>
      <c r="E1520" s="226"/>
      <c r="F1520" s="226">
        <v>168</v>
      </c>
      <c r="G1520" s="227">
        <v>24729.9100000004</v>
      </c>
      <c r="H1520" s="192" t="s">
        <v>1124</v>
      </c>
    </row>
    <row r="1521" spans="1:8" ht="20" hidden="1" customHeight="1">
      <c r="A1521" s="185">
        <v>9</v>
      </c>
      <c r="B1521" s="193" t="s">
        <v>1064</v>
      </c>
      <c r="C1521" s="229" t="s">
        <v>1580</v>
      </c>
      <c r="D1521" s="224" t="s">
        <v>1046</v>
      </c>
      <c r="E1521" s="226"/>
      <c r="F1521" s="226">
        <v>1241.24</v>
      </c>
      <c r="G1521" s="227">
        <v>23488.670000000398</v>
      </c>
      <c r="H1521" s="192" t="s">
        <v>3811</v>
      </c>
    </row>
    <row r="1522" spans="1:8" ht="20" hidden="1" customHeight="1">
      <c r="A1522" s="185">
        <v>9</v>
      </c>
      <c r="B1522" s="193" t="s">
        <v>1064</v>
      </c>
      <c r="C1522" s="229" t="s">
        <v>1581</v>
      </c>
      <c r="D1522" s="224" t="s">
        <v>1046</v>
      </c>
      <c r="E1522" s="226"/>
      <c r="F1522" s="226">
        <v>657.66</v>
      </c>
      <c r="G1522" s="227">
        <v>22831.010000000399</v>
      </c>
      <c r="H1522" s="192" t="s">
        <v>3811</v>
      </c>
    </row>
    <row r="1523" spans="1:8" ht="20" hidden="1" customHeight="1">
      <c r="A1523" s="185">
        <v>9</v>
      </c>
      <c r="B1523" s="193" t="s">
        <v>1064</v>
      </c>
      <c r="C1523" s="229" t="s">
        <v>1582</v>
      </c>
      <c r="D1523" s="224" t="s">
        <v>1046</v>
      </c>
      <c r="E1523" s="226"/>
      <c r="F1523" s="226">
        <v>5911.57</v>
      </c>
      <c r="G1523" s="227">
        <v>16919.440000000399</v>
      </c>
      <c r="H1523" s="192" t="s">
        <v>1075</v>
      </c>
    </row>
    <row r="1524" spans="1:8" ht="20" hidden="1" customHeight="1">
      <c r="A1524" s="185">
        <v>9</v>
      </c>
      <c r="B1524" s="193" t="s">
        <v>1064</v>
      </c>
      <c r="C1524" s="229" t="s">
        <v>1583</v>
      </c>
      <c r="D1524" s="224" t="s">
        <v>1046</v>
      </c>
      <c r="E1524" s="226"/>
      <c r="F1524" s="226">
        <v>187.96</v>
      </c>
      <c r="G1524" s="227">
        <v>16731.4800000004</v>
      </c>
      <c r="H1524" s="192" t="s">
        <v>1102</v>
      </c>
    </row>
    <row r="1525" spans="1:8" ht="20" hidden="1" customHeight="1">
      <c r="A1525" s="185">
        <v>9</v>
      </c>
      <c r="B1525" s="193" t="s">
        <v>1064</v>
      </c>
      <c r="C1525" s="229" t="s">
        <v>1584</v>
      </c>
      <c r="D1525" s="224" t="s">
        <v>1046</v>
      </c>
      <c r="E1525" s="226"/>
      <c r="F1525" s="226">
        <v>240</v>
      </c>
      <c r="G1525" s="227">
        <v>16491.4800000004</v>
      </c>
      <c r="H1525" s="192" t="s">
        <v>1124</v>
      </c>
    </row>
    <row r="1526" spans="1:8" ht="20" hidden="1" customHeight="1">
      <c r="A1526" s="185">
        <v>9</v>
      </c>
      <c r="B1526" s="193" t="s">
        <v>1064</v>
      </c>
      <c r="C1526" s="229" t="s">
        <v>1585</v>
      </c>
      <c r="D1526" s="224" t="s">
        <v>1046</v>
      </c>
      <c r="E1526" s="226"/>
      <c r="F1526" s="226">
        <v>3581.28</v>
      </c>
      <c r="G1526" s="227">
        <v>12910.200000000401</v>
      </c>
      <c r="H1526" s="192" t="s">
        <v>1075</v>
      </c>
    </row>
    <row r="1527" spans="1:8" ht="20" hidden="1" customHeight="1">
      <c r="A1527" s="185">
        <v>9</v>
      </c>
      <c r="B1527" s="193" t="s">
        <v>1064</v>
      </c>
      <c r="C1527" s="229" t="s">
        <v>1165</v>
      </c>
      <c r="D1527" s="224" t="s">
        <v>1046</v>
      </c>
      <c r="E1527" s="226"/>
      <c r="F1527" s="226">
        <v>9.5</v>
      </c>
      <c r="G1527" s="227">
        <v>12900.700000000401</v>
      </c>
      <c r="H1527" s="192" t="s">
        <v>1071</v>
      </c>
    </row>
    <row r="1528" spans="1:8" ht="20" hidden="1" customHeight="1">
      <c r="A1528" s="185">
        <v>9</v>
      </c>
      <c r="B1528" s="193" t="s">
        <v>1064</v>
      </c>
      <c r="C1528" s="229" t="s">
        <v>1165</v>
      </c>
      <c r="D1528" s="224" t="s">
        <v>1046</v>
      </c>
      <c r="E1528" s="226"/>
      <c r="F1528" s="226">
        <v>130.61000000000001</v>
      </c>
      <c r="G1528" s="227">
        <v>12770.0900000004</v>
      </c>
      <c r="H1528" s="192" t="s">
        <v>1071</v>
      </c>
    </row>
    <row r="1529" spans="1:8" ht="20" hidden="1" customHeight="1">
      <c r="A1529" s="185">
        <v>9</v>
      </c>
      <c r="B1529" s="193" t="s">
        <v>1064</v>
      </c>
      <c r="C1529" s="229" t="s">
        <v>1165</v>
      </c>
      <c r="D1529" s="224" t="s">
        <v>1046</v>
      </c>
      <c r="E1529" s="226"/>
      <c r="F1529" s="226">
        <v>74.099999999999994</v>
      </c>
      <c r="G1529" s="227">
        <v>12695.9900000004</v>
      </c>
      <c r="H1529" s="192" t="s">
        <v>1071</v>
      </c>
    </row>
    <row r="1530" spans="1:8" ht="20" hidden="1" customHeight="1">
      <c r="A1530" s="185">
        <v>9</v>
      </c>
      <c r="B1530" s="193" t="s">
        <v>1064</v>
      </c>
      <c r="C1530" s="229" t="s">
        <v>1545</v>
      </c>
      <c r="D1530" s="224" t="s">
        <v>1046</v>
      </c>
      <c r="E1530" s="226"/>
      <c r="F1530" s="226">
        <v>97.79</v>
      </c>
      <c r="G1530" s="227">
        <v>12598.200000000401</v>
      </c>
      <c r="H1530" s="192" t="s">
        <v>1071</v>
      </c>
    </row>
    <row r="1531" spans="1:8" ht="20" hidden="1" customHeight="1">
      <c r="A1531" s="185">
        <v>9</v>
      </c>
      <c r="B1531" s="193" t="s">
        <v>1064</v>
      </c>
      <c r="C1531" s="229" t="s">
        <v>1165</v>
      </c>
      <c r="D1531" s="232" t="s">
        <v>1046</v>
      </c>
      <c r="E1531" s="226"/>
      <c r="F1531" s="226">
        <v>71.25</v>
      </c>
      <c r="G1531" s="227">
        <v>144606.35</v>
      </c>
      <c r="H1531" s="192" t="s">
        <v>1071</v>
      </c>
    </row>
    <row r="1532" spans="1:8" ht="20" hidden="1" customHeight="1">
      <c r="A1532" s="185">
        <v>9</v>
      </c>
      <c r="B1532" s="193" t="s">
        <v>1064</v>
      </c>
      <c r="C1532" s="229" t="s">
        <v>1165</v>
      </c>
      <c r="D1532" s="232" t="s">
        <v>1046</v>
      </c>
      <c r="E1532" s="226"/>
      <c r="F1532" s="226">
        <v>44.26</v>
      </c>
      <c r="G1532" s="227">
        <v>144562.09</v>
      </c>
      <c r="H1532" s="192" t="s">
        <v>1071</v>
      </c>
    </row>
    <row r="1533" spans="1:8" ht="20" hidden="1" customHeight="1">
      <c r="A1533" s="185">
        <v>9</v>
      </c>
      <c r="B1533" s="193" t="s">
        <v>1064</v>
      </c>
      <c r="C1533" s="229" t="s">
        <v>1165</v>
      </c>
      <c r="D1533" s="232" t="s">
        <v>1046</v>
      </c>
      <c r="E1533" s="226"/>
      <c r="F1533" s="226">
        <v>157.18</v>
      </c>
      <c r="G1533" s="227">
        <v>144404.91</v>
      </c>
      <c r="H1533" s="192" t="s">
        <v>1071</v>
      </c>
    </row>
    <row r="1534" spans="1:8" ht="20" hidden="1" customHeight="1">
      <c r="A1534" s="185">
        <v>9</v>
      </c>
      <c r="B1534" s="193" t="s">
        <v>1064</v>
      </c>
      <c r="C1534" s="229" t="s">
        <v>1586</v>
      </c>
      <c r="D1534" s="224" t="s">
        <v>1046</v>
      </c>
      <c r="E1534" s="226"/>
      <c r="F1534" s="226">
        <v>7000</v>
      </c>
      <c r="G1534" s="227">
        <v>137404.91</v>
      </c>
      <c r="H1534" s="192" t="s">
        <v>1110</v>
      </c>
    </row>
    <row r="1535" spans="1:8" ht="20" hidden="1" customHeight="1">
      <c r="A1535" s="185">
        <v>9</v>
      </c>
      <c r="B1535" s="193" t="s">
        <v>1064</v>
      </c>
      <c r="C1535" s="229" t="s">
        <v>1165</v>
      </c>
      <c r="D1535" s="224" t="s">
        <v>1046</v>
      </c>
      <c r="E1535" s="226"/>
      <c r="F1535" s="226">
        <v>209.62</v>
      </c>
      <c r="G1535" s="227">
        <v>447195.29</v>
      </c>
      <c r="H1535" s="192" t="s">
        <v>1071</v>
      </c>
    </row>
    <row r="1536" spans="1:8" ht="20" hidden="1" customHeight="1">
      <c r="A1536" s="185">
        <v>9</v>
      </c>
      <c r="B1536" s="193" t="s">
        <v>1064</v>
      </c>
      <c r="C1536" s="229" t="s">
        <v>1165</v>
      </c>
      <c r="D1536" s="224" t="s">
        <v>1046</v>
      </c>
      <c r="E1536" s="226"/>
      <c r="F1536" s="226">
        <v>10.1</v>
      </c>
      <c r="G1536" s="227">
        <v>447185.19</v>
      </c>
      <c r="H1536" s="192" t="s">
        <v>1071</v>
      </c>
    </row>
    <row r="1537" spans="1:8" ht="20" hidden="1" customHeight="1">
      <c r="A1537" s="185">
        <v>9</v>
      </c>
      <c r="B1537" s="193" t="s">
        <v>1064</v>
      </c>
      <c r="C1537" s="229" t="s">
        <v>3950</v>
      </c>
      <c r="D1537" s="224" t="s">
        <v>3804</v>
      </c>
      <c r="E1537" s="226"/>
      <c r="F1537" s="226">
        <v>987.66</v>
      </c>
      <c r="G1537" s="227">
        <v>446197.53</v>
      </c>
      <c r="H1537" s="192" t="s">
        <v>1053</v>
      </c>
    </row>
    <row r="1538" spans="1:8" ht="20" hidden="1" customHeight="1">
      <c r="A1538" s="185">
        <v>9</v>
      </c>
      <c r="B1538" s="193" t="s">
        <v>1064</v>
      </c>
      <c r="C1538" s="229" t="s">
        <v>1587</v>
      </c>
      <c r="D1538" s="224" t="s">
        <v>1046</v>
      </c>
      <c r="E1538" s="226"/>
      <c r="F1538" s="226">
        <v>800</v>
      </c>
      <c r="G1538" s="227">
        <v>445397.53</v>
      </c>
      <c r="H1538" s="192" t="s">
        <v>1110</v>
      </c>
    </row>
    <row r="1539" spans="1:8" ht="20" hidden="1" customHeight="1">
      <c r="A1539" s="185">
        <v>9</v>
      </c>
      <c r="B1539" s="193" t="s">
        <v>1064</v>
      </c>
      <c r="C1539" s="229" t="s">
        <v>1588</v>
      </c>
      <c r="D1539" s="203" t="s">
        <v>1046</v>
      </c>
      <c r="E1539" s="226"/>
      <c r="F1539" s="226">
        <v>97.6</v>
      </c>
      <c r="G1539" s="227">
        <v>445299.93</v>
      </c>
      <c r="H1539" s="192" t="s">
        <v>4955</v>
      </c>
    </row>
    <row r="1540" spans="1:8" ht="20" hidden="1" customHeight="1">
      <c r="A1540" s="185">
        <v>9</v>
      </c>
      <c r="B1540" s="193" t="s">
        <v>1064</v>
      </c>
      <c r="C1540" s="229" t="s">
        <v>1589</v>
      </c>
      <c r="D1540" s="203" t="s">
        <v>1046</v>
      </c>
      <c r="E1540" s="226"/>
      <c r="F1540" s="226">
        <v>290</v>
      </c>
      <c r="G1540" s="227">
        <v>445009.93</v>
      </c>
      <c r="H1540" s="192" t="s">
        <v>4955</v>
      </c>
    </row>
    <row r="1541" spans="1:8" ht="20" hidden="1" customHeight="1">
      <c r="A1541" s="185">
        <v>9</v>
      </c>
      <c r="B1541" s="193" t="s">
        <v>1064</v>
      </c>
      <c r="C1541" s="229" t="s">
        <v>1590</v>
      </c>
      <c r="D1541" s="203" t="s">
        <v>1046</v>
      </c>
      <c r="E1541" s="226"/>
      <c r="F1541" s="226">
        <v>180</v>
      </c>
      <c r="G1541" s="227">
        <v>444829.93</v>
      </c>
      <c r="H1541" s="192" t="s">
        <v>4955</v>
      </c>
    </row>
    <row r="1542" spans="1:8" ht="20" hidden="1" customHeight="1">
      <c r="A1542" s="185">
        <v>9</v>
      </c>
      <c r="B1542" s="193" t="s">
        <v>1064</v>
      </c>
      <c r="C1542" s="229" t="s">
        <v>1591</v>
      </c>
      <c r="D1542" s="203" t="s">
        <v>1046</v>
      </c>
      <c r="E1542" s="226"/>
      <c r="F1542" s="226">
        <v>170</v>
      </c>
      <c r="G1542" s="227">
        <v>444659.93</v>
      </c>
      <c r="H1542" s="192" t="s">
        <v>1053</v>
      </c>
    </row>
    <row r="1543" spans="1:8" ht="20" hidden="1" customHeight="1">
      <c r="A1543" s="185">
        <v>9</v>
      </c>
      <c r="B1543" s="193" t="s">
        <v>1064</v>
      </c>
      <c r="C1543" s="229" t="s">
        <v>1592</v>
      </c>
      <c r="D1543" s="203" t="s">
        <v>1046</v>
      </c>
      <c r="E1543" s="226"/>
      <c r="F1543" s="226">
        <v>300</v>
      </c>
      <c r="G1543" s="227">
        <v>444359.93</v>
      </c>
      <c r="H1543" s="192" t="s">
        <v>1053</v>
      </c>
    </row>
    <row r="1544" spans="1:8" ht="20" hidden="1" customHeight="1">
      <c r="A1544" s="185">
        <v>9</v>
      </c>
      <c r="B1544" s="193" t="s">
        <v>1064</v>
      </c>
      <c r="C1544" s="229" t="s">
        <v>1593</v>
      </c>
      <c r="D1544" s="224" t="s">
        <v>1046</v>
      </c>
      <c r="E1544" s="226"/>
      <c r="F1544" s="226">
        <v>131.5</v>
      </c>
      <c r="G1544" s="227">
        <v>444228.43</v>
      </c>
      <c r="H1544" s="192" t="s">
        <v>3811</v>
      </c>
    </row>
    <row r="1545" spans="1:8" ht="20" hidden="1" customHeight="1">
      <c r="A1545" s="185">
        <v>9</v>
      </c>
      <c r="B1545" s="193" t="s">
        <v>1064</v>
      </c>
      <c r="C1545" s="229" t="s">
        <v>1594</v>
      </c>
      <c r="D1545" s="224" t="s">
        <v>1046</v>
      </c>
      <c r="E1545" s="226"/>
      <c r="F1545" s="226">
        <v>243.61</v>
      </c>
      <c r="G1545" s="227">
        <v>443984.82</v>
      </c>
      <c r="H1545" s="192" t="s">
        <v>4995</v>
      </c>
    </row>
    <row r="1546" spans="1:8" ht="20" hidden="1" customHeight="1">
      <c r="A1546" s="185">
        <v>9</v>
      </c>
      <c r="B1546" s="193" t="s">
        <v>1064</v>
      </c>
      <c r="C1546" s="229" t="s">
        <v>1595</v>
      </c>
      <c r="D1546" s="224" t="s">
        <v>1046</v>
      </c>
      <c r="E1546" s="226"/>
      <c r="F1546" s="226">
        <v>420</v>
      </c>
      <c r="G1546" s="227">
        <v>443564.82</v>
      </c>
      <c r="H1546" s="192" t="s">
        <v>1124</v>
      </c>
    </row>
    <row r="1547" spans="1:8" ht="20" hidden="1" customHeight="1">
      <c r="A1547" s="185">
        <v>9</v>
      </c>
      <c r="B1547" s="193" t="s">
        <v>1064</v>
      </c>
      <c r="C1547" s="229" t="s">
        <v>1596</v>
      </c>
      <c r="D1547" s="224" t="s">
        <v>1046</v>
      </c>
      <c r="E1547" s="226"/>
      <c r="F1547" s="226">
        <v>15.5</v>
      </c>
      <c r="G1547" s="227">
        <v>443549.32</v>
      </c>
      <c r="H1547" s="192" t="s">
        <v>3811</v>
      </c>
    </row>
    <row r="1548" spans="1:8" ht="20" hidden="1" customHeight="1">
      <c r="A1548" s="185">
        <v>9</v>
      </c>
      <c r="B1548" s="193" t="s">
        <v>1064</v>
      </c>
      <c r="C1548" s="229" t="s">
        <v>1597</v>
      </c>
      <c r="D1548" s="224" t="s">
        <v>1046</v>
      </c>
      <c r="E1548" s="226"/>
      <c r="F1548" s="226">
        <v>213.5</v>
      </c>
      <c r="G1548" s="227">
        <v>443335.82</v>
      </c>
      <c r="H1548" s="192" t="s">
        <v>3811</v>
      </c>
    </row>
    <row r="1549" spans="1:8" ht="20" hidden="1" customHeight="1">
      <c r="A1549" s="185">
        <v>9</v>
      </c>
      <c r="B1549" s="193" t="s">
        <v>1064</v>
      </c>
      <c r="C1549" s="229" t="s">
        <v>1598</v>
      </c>
      <c r="D1549" s="224" t="s">
        <v>1046</v>
      </c>
      <c r="E1549" s="226"/>
      <c r="F1549" s="226">
        <v>371.5</v>
      </c>
      <c r="G1549" s="227">
        <v>442964.32</v>
      </c>
      <c r="H1549" s="192" t="s">
        <v>3811</v>
      </c>
    </row>
    <row r="1550" spans="1:8" ht="20" hidden="1" customHeight="1">
      <c r="A1550" s="185">
        <v>9</v>
      </c>
      <c r="B1550" s="193" t="s">
        <v>1064</v>
      </c>
      <c r="C1550" s="229" t="s">
        <v>1599</v>
      </c>
      <c r="D1550" s="224" t="s">
        <v>1046</v>
      </c>
      <c r="E1550" s="226"/>
      <c r="F1550" s="226">
        <v>47</v>
      </c>
      <c r="G1550" s="227">
        <v>442917.32</v>
      </c>
      <c r="H1550" s="192" t="s">
        <v>1112</v>
      </c>
    </row>
    <row r="1551" spans="1:8" ht="20" hidden="1" customHeight="1">
      <c r="A1551" s="185">
        <v>9</v>
      </c>
      <c r="B1551" s="193" t="s">
        <v>1064</v>
      </c>
      <c r="C1551" s="229" t="s">
        <v>1600</v>
      </c>
      <c r="D1551" s="224" t="s">
        <v>1046</v>
      </c>
      <c r="E1551" s="226"/>
      <c r="F1551" s="226">
        <v>170.4</v>
      </c>
      <c r="G1551" s="227">
        <v>442746.92</v>
      </c>
      <c r="H1551" s="192" t="s">
        <v>3811</v>
      </c>
    </row>
    <row r="1552" spans="1:8" ht="20" hidden="1" customHeight="1">
      <c r="A1552" s="185">
        <v>9</v>
      </c>
      <c r="B1552" s="193" t="s">
        <v>1064</v>
      </c>
      <c r="C1552" s="229" t="s">
        <v>1601</v>
      </c>
      <c r="D1552" s="224" t="s">
        <v>1046</v>
      </c>
      <c r="E1552" s="226"/>
      <c r="F1552" s="226">
        <v>282</v>
      </c>
      <c r="G1552" s="227">
        <v>442464.92</v>
      </c>
      <c r="H1552" s="192" t="s">
        <v>1077</v>
      </c>
    </row>
    <row r="1553" spans="1:8" ht="20" hidden="1" customHeight="1">
      <c r="A1553" s="185">
        <v>9</v>
      </c>
      <c r="B1553" s="193" t="s">
        <v>1064</v>
      </c>
      <c r="C1553" s="229" t="s">
        <v>2229</v>
      </c>
      <c r="D1553" s="224" t="s">
        <v>3804</v>
      </c>
      <c r="E1553" s="226"/>
      <c r="F1553" s="226">
        <v>8034.12</v>
      </c>
      <c r="G1553" s="227">
        <v>434430.8</v>
      </c>
      <c r="H1553" s="192" t="s">
        <v>1079</v>
      </c>
    </row>
    <row r="1554" spans="1:8" ht="20" hidden="1" customHeight="1">
      <c r="A1554" s="185">
        <v>9</v>
      </c>
      <c r="B1554" s="193" t="s">
        <v>1064</v>
      </c>
      <c r="C1554" s="229" t="s">
        <v>1165</v>
      </c>
      <c r="D1554" s="224" t="s">
        <v>1046</v>
      </c>
      <c r="E1554" s="226"/>
      <c r="F1554" s="226">
        <v>10.1</v>
      </c>
      <c r="G1554" s="227">
        <v>434420.7</v>
      </c>
      <c r="H1554" s="192" t="s">
        <v>1071</v>
      </c>
    </row>
    <row r="1555" spans="1:8" ht="20" hidden="1" customHeight="1">
      <c r="A1555" s="185">
        <v>9</v>
      </c>
      <c r="B1555" s="193" t="s">
        <v>1064</v>
      </c>
      <c r="C1555" s="229" t="s">
        <v>1165</v>
      </c>
      <c r="D1555" s="224" t="s">
        <v>1046</v>
      </c>
      <c r="E1555" s="226"/>
      <c r="F1555" s="226">
        <v>10.1</v>
      </c>
      <c r="G1555" s="227">
        <v>434410.60000000102</v>
      </c>
      <c r="H1555" s="192" t="s">
        <v>1071</v>
      </c>
    </row>
    <row r="1556" spans="1:8" ht="20" hidden="1" customHeight="1">
      <c r="A1556" s="185">
        <v>9</v>
      </c>
      <c r="B1556" s="193" t="s">
        <v>1064</v>
      </c>
      <c r="C1556" s="229" t="s">
        <v>1165</v>
      </c>
      <c r="D1556" s="224" t="s">
        <v>1046</v>
      </c>
      <c r="E1556" s="226"/>
      <c r="F1556" s="226">
        <v>10.1</v>
      </c>
      <c r="G1556" s="227">
        <v>434400.50000000099</v>
      </c>
      <c r="H1556" s="192" t="s">
        <v>1071</v>
      </c>
    </row>
    <row r="1557" spans="1:8" ht="20" hidden="1" customHeight="1">
      <c r="A1557" s="185">
        <v>9</v>
      </c>
      <c r="B1557" s="193" t="s">
        <v>1064</v>
      </c>
      <c r="C1557" s="229" t="s">
        <v>5056</v>
      </c>
      <c r="D1557" s="224" t="s">
        <v>4984</v>
      </c>
      <c r="E1557" s="226"/>
      <c r="F1557" s="226">
        <v>11625</v>
      </c>
      <c r="G1557" s="227">
        <v>422775.50000000099</v>
      </c>
      <c r="H1557" s="214" t="s">
        <v>4984</v>
      </c>
    </row>
    <row r="1558" spans="1:8" ht="20" hidden="1" customHeight="1">
      <c r="A1558" s="185">
        <v>9</v>
      </c>
      <c r="B1558" s="193" t="s">
        <v>1064</v>
      </c>
      <c r="C1558" s="229" t="s">
        <v>5056</v>
      </c>
      <c r="D1558" s="224" t="s">
        <v>4984</v>
      </c>
      <c r="E1558" s="226"/>
      <c r="F1558" s="226">
        <v>19375</v>
      </c>
      <c r="G1558" s="227">
        <v>403400.50000000099</v>
      </c>
      <c r="H1558" s="214" t="s">
        <v>4984</v>
      </c>
    </row>
    <row r="1559" spans="1:8" ht="20" hidden="1" customHeight="1">
      <c r="A1559" s="185">
        <v>9</v>
      </c>
      <c r="B1559" s="193" t="s">
        <v>1064</v>
      </c>
      <c r="C1559" s="229" t="s">
        <v>1602</v>
      </c>
      <c r="D1559" s="224" t="s">
        <v>1046</v>
      </c>
      <c r="E1559" s="226"/>
      <c r="F1559" s="226">
        <v>1441</v>
      </c>
      <c r="G1559" s="227">
        <v>401959.50000000099</v>
      </c>
      <c r="H1559" s="192" t="s">
        <v>1110</v>
      </c>
    </row>
    <row r="1560" spans="1:8" ht="20" customHeight="1">
      <c r="A1560" s="185">
        <v>9</v>
      </c>
      <c r="B1560" s="193" t="s">
        <v>1064</v>
      </c>
      <c r="C1560" s="229" t="s">
        <v>3951</v>
      </c>
      <c r="D1560" s="224" t="s">
        <v>3804</v>
      </c>
      <c r="E1560" s="226"/>
      <c r="F1560" s="226">
        <v>30000</v>
      </c>
      <c r="G1560" s="227">
        <v>371959.50000000099</v>
      </c>
      <c r="H1560" s="192" t="s">
        <v>1091</v>
      </c>
    </row>
    <row r="1561" spans="1:8" ht="20" hidden="1" customHeight="1">
      <c r="A1561" s="185">
        <v>9</v>
      </c>
      <c r="B1561" s="193" t="s">
        <v>1064</v>
      </c>
      <c r="C1561" s="229" t="s">
        <v>1603</v>
      </c>
      <c r="D1561" s="203" t="s">
        <v>1046</v>
      </c>
      <c r="E1561" s="226"/>
      <c r="F1561" s="226">
        <v>100</v>
      </c>
      <c r="G1561" s="227">
        <v>371859.50000000099</v>
      </c>
      <c r="H1561" s="192" t="s">
        <v>1053</v>
      </c>
    </row>
    <row r="1562" spans="1:8" ht="20" customHeight="1">
      <c r="A1562" s="185">
        <v>9</v>
      </c>
      <c r="B1562" s="193" t="s">
        <v>1064</v>
      </c>
      <c r="C1562" s="229" t="s">
        <v>1604</v>
      </c>
      <c r="D1562" s="224" t="s">
        <v>1046</v>
      </c>
      <c r="E1562" s="226"/>
      <c r="F1562" s="226">
        <v>1083</v>
      </c>
      <c r="G1562" s="227">
        <v>370776.50000000099</v>
      </c>
      <c r="H1562" s="192" t="s">
        <v>1124</v>
      </c>
    </row>
    <row r="1563" spans="1:8" ht="20" hidden="1" customHeight="1">
      <c r="A1563" s="185">
        <v>9</v>
      </c>
      <c r="B1563" s="193" t="s">
        <v>1064</v>
      </c>
      <c r="C1563" s="229" t="s">
        <v>1605</v>
      </c>
      <c r="D1563" s="224" t="s">
        <v>1046</v>
      </c>
      <c r="E1563" s="226"/>
      <c r="F1563" s="226">
        <v>5000</v>
      </c>
      <c r="G1563" s="227">
        <v>365776.50000000099</v>
      </c>
      <c r="H1563" s="192" t="s">
        <v>1091</v>
      </c>
    </row>
    <row r="1564" spans="1:8" ht="20" hidden="1" customHeight="1">
      <c r="A1564" s="185">
        <v>9</v>
      </c>
      <c r="B1564" s="193" t="s">
        <v>1064</v>
      </c>
      <c r="C1564" s="229" t="s">
        <v>5068</v>
      </c>
      <c r="D1564" s="224" t="s">
        <v>5059</v>
      </c>
      <c r="E1564" s="226"/>
      <c r="F1564" s="226">
        <v>3000</v>
      </c>
      <c r="G1564" s="227">
        <v>362776.50000000099</v>
      </c>
      <c r="H1564" s="192" t="s">
        <v>1122</v>
      </c>
    </row>
    <row r="1565" spans="1:8" ht="20" hidden="1" customHeight="1">
      <c r="A1565" s="185">
        <v>9</v>
      </c>
      <c r="B1565" s="193" t="s">
        <v>1064</v>
      </c>
      <c r="C1565" s="229" t="s">
        <v>1165</v>
      </c>
      <c r="D1565" s="224" t="s">
        <v>1046</v>
      </c>
      <c r="E1565" s="226"/>
      <c r="F1565" s="226">
        <v>61.66</v>
      </c>
      <c r="G1565" s="227">
        <v>362714.84000000102</v>
      </c>
      <c r="H1565" s="192" t="s">
        <v>1071</v>
      </c>
    </row>
    <row r="1566" spans="1:8" ht="20" hidden="1" customHeight="1">
      <c r="A1566" s="185">
        <v>9</v>
      </c>
      <c r="B1566" s="193" t="s">
        <v>1064</v>
      </c>
      <c r="C1566" s="229" t="s">
        <v>5069</v>
      </c>
      <c r="D1566" s="224" t="s">
        <v>4948</v>
      </c>
      <c r="E1566" s="226"/>
      <c r="F1566" s="226">
        <v>44000</v>
      </c>
      <c r="G1566" s="227">
        <v>1144138.49</v>
      </c>
      <c r="H1566" s="192" t="s">
        <v>4946</v>
      </c>
    </row>
    <row r="1567" spans="1:8" ht="20" hidden="1" customHeight="1">
      <c r="A1567" s="185">
        <v>9</v>
      </c>
      <c r="B1567" s="193" t="s">
        <v>1064</v>
      </c>
      <c r="C1567" s="236" t="s">
        <v>1606</v>
      </c>
      <c r="D1567" s="224" t="s">
        <v>1046</v>
      </c>
      <c r="E1567" s="226"/>
      <c r="F1567" s="226">
        <v>3800</v>
      </c>
      <c r="G1567" s="227">
        <v>1140338.49</v>
      </c>
      <c r="H1567" s="192" t="s">
        <v>1047</v>
      </c>
    </row>
    <row r="1568" spans="1:8" ht="20" hidden="1" customHeight="1">
      <c r="A1568" s="185">
        <v>9</v>
      </c>
      <c r="B1568" s="193" t="s">
        <v>1064</v>
      </c>
      <c r="C1568" s="229" t="s">
        <v>5070</v>
      </c>
      <c r="D1568" s="203" t="s">
        <v>5049</v>
      </c>
      <c r="E1568" s="226"/>
      <c r="F1568" s="226">
        <v>100000</v>
      </c>
      <c r="G1568" s="227">
        <v>1040338.49</v>
      </c>
      <c r="H1568" s="192" t="s">
        <v>5065</v>
      </c>
    </row>
    <row r="1569" spans="1:8" ht="20" hidden="1" customHeight="1">
      <c r="A1569" s="185">
        <v>9</v>
      </c>
      <c r="B1569" s="193" t="s">
        <v>1064</v>
      </c>
      <c r="C1569" s="229" t="s">
        <v>3952</v>
      </c>
      <c r="D1569" s="224" t="s">
        <v>3804</v>
      </c>
      <c r="E1569" s="226"/>
      <c r="F1569" s="226">
        <v>18972.240000000002</v>
      </c>
      <c r="G1569" s="227">
        <v>1021366.25</v>
      </c>
      <c r="H1569" s="192" t="s">
        <v>1079</v>
      </c>
    </row>
    <row r="1570" spans="1:8" ht="20" hidden="1" customHeight="1">
      <c r="A1570" s="185">
        <v>9</v>
      </c>
      <c r="B1570" s="193" t="s">
        <v>1064</v>
      </c>
      <c r="C1570" s="229" t="s">
        <v>3953</v>
      </c>
      <c r="D1570" s="224" t="s">
        <v>3804</v>
      </c>
      <c r="E1570" s="226"/>
      <c r="F1570" s="226">
        <v>6363</v>
      </c>
      <c r="G1570" s="227">
        <v>210003.25000000099</v>
      </c>
      <c r="H1570" s="192" t="s">
        <v>1053</v>
      </c>
    </row>
    <row r="1571" spans="1:8" ht="20" hidden="1" customHeight="1">
      <c r="A1571" s="185">
        <v>9</v>
      </c>
      <c r="B1571" s="193" t="s">
        <v>1064</v>
      </c>
      <c r="C1571" s="229" t="s">
        <v>1607</v>
      </c>
      <c r="D1571" s="203" t="s">
        <v>1046</v>
      </c>
      <c r="E1571" s="226"/>
      <c r="F1571" s="226">
        <v>86000</v>
      </c>
      <c r="G1571" s="227">
        <v>124003.250000001</v>
      </c>
      <c r="H1571" s="192" t="s">
        <v>3818</v>
      </c>
    </row>
    <row r="1572" spans="1:8" ht="20" hidden="1" customHeight="1">
      <c r="A1572" s="185">
        <v>9</v>
      </c>
      <c r="B1572" s="193" t="s">
        <v>1064</v>
      </c>
      <c r="C1572" s="229" t="s">
        <v>3954</v>
      </c>
      <c r="D1572" s="224" t="s">
        <v>3804</v>
      </c>
      <c r="E1572" s="226"/>
      <c r="F1572" s="226">
        <v>760.49</v>
      </c>
      <c r="G1572" s="227">
        <v>123242.760000001</v>
      </c>
      <c r="H1572" s="192" t="s">
        <v>1053</v>
      </c>
    </row>
    <row r="1573" spans="1:8" ht="20" hidden="1" customHeight="1">
      <c r="A1573" s="185">
        <v>9</v>
      </c>
      <c r="B1573" s="193" t="s">
        <v>1064</v>
      </c>
      <c r="C1573" s="229" t="s">
        <v>3955</v>
      </c>
      <c r="D1573" s="224" t="s">
        <v>3804</v>
      </c>
      <c r="E1573" s="226"/>
      <c r="F1573" s="226">
        <v>390.83</v>
      </c>
      <c r="G1573" s="227">
        <v>122851.930000001</v>
      </c>
      <c r="H1573" s="192" t="s">
        <v>3811</v>
      </c>
    </row>
    <row r="1574" spans="1:8" ht="20" hidden="1" customHeight="1">
      <c r="A1574" s="185">
        <v>9</v>
      </c>
      <c r="B1574" s="193" t="s">
        <v>1064</v>
      </c>
      <c r="C1574" s="229" t="s">
        <v>1608</v>
      </c>
      <c r="D1574" s="224" t="s">
        <v>1046</v>
      </c>
      <c r="E1574" s="226"/>
      <c r="F1574" s="226">
        <v>5468.5</v>
      </c>
      <c r="G1574" s="227">
        <v>117383.430000001</v>
      </c>
      <c r="H1574" s="192" t="s">
        <v>1110</v>
      </c>
    </row>
    <row r="1575" spans="1:8" ht="20" hidden="1" customHeight="1">
      <c r="A1575" s="185">
        <v>9</v>
      </c>
      <c r="B1575" s="193" t="s">
        <v>1064</v>
      </c>
      <c r="C1575" s="229" t="s">
        <v>1609</v>
      </c>
      <c r="D1575" s="224" t="s">
        <v>1046</v>
      </c>
      <c r="E1575" s="226"/>
      <c r="F1575" s="226">
        <v>12000</v>
      </c>
      <c r="G1575" s="227">
        <v>105383.430000001</v>
      </c>
      <c r="H1575" s="192" t="s">
        <v>1110</v>
      </c>
    </row>
    <row r="1576" spans="1:8" ht="20" hidden="1" customHeight="1">
      <c r="A1576" s="185">
        <v>9</v>
      </c>
      <c r="B1576" s="193" t="s">
        <v>1064</v>
      </c>
      <c r="C1576" s="229" t="s">
        <v>1610</v>
      </c>
      <c r="D1576" s="224" t="s">
        <v>1046</v>
      </c>
      <c r="E1576" s="226"/>
      <c r="F1576" s="226">
        <v>562.1</v>
      </c>
      <c r="G1576" s="227">
        <v>104821.33000000101</v>
      </c>
      <c r="H1576" s="192" t="s">
        <v>3811</v>
      </c>
    </row>
    <row r="1577" spans="1:8" ht="20" hidden="1" customHeight="1">
      <c r="A1577" s="185">
        <v>9</v>
      </c>
      <c r="B1577" s="193" t="s">
        <v>1064</v>
      </c>
      <c r="C1577" s="229" t="s">
        <v>1611</v>
      </c>
      <c r="D1577" s="224" t="s">
        <v>1046</v>
      </c>
      <c r="E1577" s="226"/>
      <c r="F1577" s="226">
        <v>62.5</v>
      </c>
      <c r="G1577" s="227">
        <v>104758.83000000101</v>
      </c>
      <c r="H1577" s="192" t="s">
        <v>3811</v>
      </c>
    </row>
    <row r="1578" spans="1:8" ht="20" hidden="1" customHeight="1">
      <c r="A1578" s="185">
        <v>9</v>
      </c>
      <c r="B1578" s="193" t="s">
        <v>1064</v>
      </c>
      <c r="C1578" s="229" t="s">
        <v>1612</v>
      </c>
      <c r="D1578" s="224" t="s">
        <v>1046</v>
      </c>
      <c r="E1578" s="226"/>
      <c r="F1578" s="226">
        <v>3172</v>
      </c>
      <c r="G1578" s="227">
        <v>101586.83000000101</v>
      </c>
      <c r="H1578" s="192" t="s">
        <v>3811</v>
      </c>
    </row>
    <row r="1579" spans="1:8" ht="20" hidden="1" customHeight="1">
      <c r="A1579" s="185">
        <v>9</v>
      </c>
      <c r="B1579" s="193" t="s">
        <v>1064</v>
      </c>
      <c r="C1579" s="229" t="s">
        <v>1613</v>
      </c>
      <c r="D1579" s="224" t="s">
        <v>1046</v>
      </c>
      <c r="E1579" s="226"/>
      <c r="F1579" s="226">
        <v>348.9</v>
      </c>
      <c r="G1579" s="227">
        <v>101237.930000001</v>
      </c>
      <c r="H1579" s="192" t="s">
        <v>3811</v>
      </c>
    </row>
    <row r="1580" spans="1:8" ht="20" hidden="1" customHeight="1">
      <c r="A1580" s="185">
        <v>9</v>
      </c>
      <c r="B1580" s="193" t="s">
        <v>1064</v>
      </c>
      <c r="C1580" s="229" t="s">
        <v>1614</v>
      </c>
      <c r="D1580" s="224" t="s">
        <v>1046</v>
      </c>
      <c r="E1580" s="226"/>
      <c r="F1580" s="226">
        <v>1550</v>
      </c>
      <c r="G1580" s="227">
        <v>99687.930000000706</v>
      </c>
      <c r="H1580" s="192" t="s">
        <v>1077</v>
      </c>
    </row>
    <row r="1581" spans="1:8" ht="20" hidden="1" customHeight="1">
      <c r="A1581" s="185">
        <v>9</v>
      </c>
      <c r="B1581" s="193" t="s">
        <v>1064</v>
      </c>
      <c r="C1581" s="229" t="s">
        <v>1615</v>
      </c>
      <c r="D1581" s="224" t="s">
        <v>1046</v>
      </c>
      <c r="E1581" s="226"/>
      <c r="F1581" s="226">
        <v>35000</v>
      </c>
      <c r="G1581" s="227">
        <v>64687.930000000699</v>
      </c>
      <c r="H1581" s="192" t="s">
        <v>1110</v>
      </c>
    </row>
    <row r="1582" spans="1:8" ht="20" hidden="1" customHeight="1">
      <c r="A1582" s="185">
        <v>9</v>
      </c>
      <c r="B1582" s="193" t="s">
        <v>1064</v>
      </c>
      <c r="C1582" s="229" t="s">
        <v>3956</v>
      </c>
      <c r="D1582" s="224" t="s">
        <v>3804</v>
      </c>
      <c r="E1582" s="226"/>
      <c r="F1582" s="226">
        <v>1034</v>
      </c>
      <c r="G1582" s="227">
        <v>63653.930000000699</v>
      </c>
      <c r="H1582" s="192" t="s">
        <v>1093</v>
      </c>
    </row>
    <row r="1583" spans="1:8" ht="20" hidden="1" customHeight="1">
      <c r="A1583" s="185">
        <v>9</v>
      </c>
      <c r="B1583" s="193" t="s">
        <v>1064</v>
      </c>
      <c r="C1583" s="229" t="s">
        <v>1165</v>
      </c>
      <c r="D1583" s="224" t="s">
        <v>1046</v>
      </c>
      <c r="E1583" s="226"/>
      <c r="F1583" s="226">
        <v>42.37</v>
      </c>
      <c r="G1583" s="227">
        <v>83611.560000000696</v>
      </c>
      <c r="H1583" s="192" t="s">
        <v>1071</v>
      </c>
    </row>
    <row r="1584" spans="1:8" ht="20" hidden="1" customHeight="1">
      <c r="A1584" s="185">
        <v>9</v>
      </c>
      <c r="B1584" s="193" t="s">
        <v>1064</v>
      </c>
      <c r="C1584" s="229" t="s">
        <v>1616</v>
      </c>
      <c r="D1584" s="224" t="s">
        <v>1046</v>
      </c>
      <c r="E1584" s="226"/>
      <c r="F1584" s="226">
        <v>800</v>
      </c>
      <c r="G1584" s="227">
        <v>82811.560000000696</v>
      </c>
      <c r="H1584" s="192" t="s">
        <v>1053</v>
      </c>
    </row>
    <row r="1585" spans="1:8" ht="20" hidden="1" customHeight="1">
      <c r="A1585" s="185">
        <v>9</v>
      </c>
      <c r="B1585" s="193" t="s">
        <v>1064</v>
      </c>
      <c r="C1585" s="229" t="s">
        <v>1165</v>
      </c>
      <c r="D1585" s="224" t="s">
        <v>1046</v>
      </c>
      <c r="E1585" s="226"/>
      <c r="F1585" s="226">
        <v>171.84</v>
      </c>
      <c r="G1585" s="227">
        <v>82639.7200000007</v>
      </c>
      <c r="H1585" s="192" t="s">
        <v>1071</v>
      </c>
    </row>
    <row r="1586" spans="1:8" ht="20" hidden="1" customHeight="1">
      <c r="A1586" s="185">
        <v>9</v>
      </c>
      <c r="B1586" s="193" t="s">
        <v>1064</v>
      </c>
      <c r="C1586" s="229" t="s">
        <v>1165</v>
      </c>
      <c r="D1586" s="224" t="s">
        <v>1046</v>
      </c>
      <c r="E1586" s="226"/>
      <c r="F1586" s="226">
        <v>71.25</v>
      </c>
      <c r="G1586" s="227">
        <v>82568.4700000007</v>
      </c>
      <c r="H1586" s="192" t="s">
        <v>1071</v>
      </c>
    </row>
    <row r="1587" spans="1:8" ht="20" hidden="1" customHeight="1">
      <c r="A1587" s="185">
        <v>9</v>
      </c>
      <c r="B1587" s="193" t="s">
        <v>1064</v>
      </c>
      <c r="C1587" s="229" t="s">
        <v>1165</v>
      </c>
      <c r="D1587" s="224" t="s">
        <v>1046</v>
      </c>
      <c r="E1587" s="226"/>
      <c r="F1587" s="226">
        <v>52.25</v>
      </c>
      <c r="G1587" s="227">
        <v>82516.2200000007</v>
      </c>
      <c r="H1587" s="192" t="s">
        <v>1071</v>
      </c>
    </row>
    <row r="1588" spans="1:8" ht="20" hidden="1" customHeight="1">
      <c r="A1588" s="185">
        <v>9</v>
      </c>
      <c r="B1588" s="193" t="s">
        <v>1064</v>
      </c>
      <c r="C1588" s="229" t="s">
        <v>1165</v>
      </c>
      <c r="D1588" s="224" t="s">
        <v>1046</v>
      </c>
      <c r="E1588" s="226"/>
      <c r="F1588" s="226">
        <v>28.5</v>
      </c>
      <c r="G1588" s="227">
        <v>82487.7200000007</v>
      </c>
      <c r="H1588" s="192" t="s">
        <v>1071</v>
      </c>
    </row>
    <row r="1589" spans="1:8" ht="20" hidden="1" customHeight="1">
      <c r="A1589" s="185">
        <v>9</v>
      </c>
      <c r="B1589" s="193" t="s">
        <v>1064</v>
      </c>
      <c r="C1589" s="229" t="s">
        <v>1165</v>
      </c>
      <c r="D1589" s="224" t="s">
        <v>1046</v>
      </c>
      <c r="E1589" s="226"/>
      <c r="F1589" s="226">
        <v>23.75</v>
      </c>
      <c r="G1589" s="227">
        <v>82463.9700000007</v>
      </c>
      <c r="H1589" s="192" t="s">
        <v>1071</v>
      </c>
    </row>
    <row r="1590" spans="1:8" ht="20" hidden="1" customHeight="1">
      <c r="A1590" s="185">
        <v>9</v>
      </c>
      <c r="B1590" s="193" t="s">
        <v>1064</v>
      </c>
      <c r="C1590" s="229" t="s">
        <v>1165</v>
      </c>
      <c r="D1590" s="224" t="s">
        <v>1046</v>
      </c>
      <c r="E1590" s="226"/>
      <c r="F1590" s="226">
        <v>25.37</v>
      </c>
      <c r="G1590" s="227">
        <v>82438.600000000704</v>
      </c>
      <c r="H1590" s="192" t="s">
        <v>1071</v>
      </c>
    </row>
    <row r="1591" spans="1:8" ht="20" hidden="1" customHeight="1">
      <c r="A1591" s="185">
        <v>9</v>
      </c>
      <c r="B1591" s="193" t="s">
        <v>1064</v>
      </c>
      <c r="C1591" s="229" t="s">
        <v>1165</v>
      </c>
      <c r="D1591" s="224" t="s">
        <v>1046</v>
      </c>
      <c r="E1591" s="226"/>
      <c r="F1591" s="226">
        <v>65.55</v>
      </c>
      <c r="G1591" s="227">
        <v>82373.050000000701</v>
      </c>
      <c r="H1591" s="192" t="s">
        <v>1071</v>
      </c>
    </row>
    <row r="1592" spans="1:8" ht="20" hidden="1" customHeight="1">
      <c r="A1592" s="185">
        <v>9</v>
      </c>
      <c r="B1592" s="193" t="s">
        <v>1064</v>
      </c>
      <c r="C1592" s="229" t="s">
        <v>1165</v>
      </c>
      <c r="D1592" s="224" t="s">
        <v>1046</v>
      </c>
      <c r="E1592" s="226"/>
      <c r="F1592" s="226">
        <v>76.95</v>
      </c>
      <c r="G1592" s="227">
        <v>82296.100000000704</v>
      </c>
      <c r="H1592" s="192" t="s">
        <v>1071</v>
      </c>
    </row>
    <row r="1593" spans="1:8" ht="20" hidden="1" customHeight="1">
      <c r="A1593" s="185">
        <v>9</v>
      </c>
      <c r="B1593" s="193" t="s">
        <v>1064</v>
      </c>
      <c r="C1593" s="229" t="s">
        <v>1165</v>
      </c>
      <c r="D1593" s="224" t="s">
        <v>1046</v>
      </c>
      <c r="E1593" s="226"/>
      <c r="F1593" s="226">
        <v>110.9</v>
      </c>
      <c r="G1593" s="227">
        <v>82185.200000000696</v>
      </c>
      <c r="H1593" s="192" t="s">
        <v>1071</v>
      </c>
    </row>
    <row r="1594" spans="1:8" ht="20" hidden="1" customHeight="1">
      <c r="A1594" s="185">
        <v>9</v>
      </c>
      <c r="B1594" s="193" t="s">
        <v>1064</v>
      </c>
      <c r="C1594" s="229" t="s">
        <v>1165</v>
      </c>
      <c r="D1594" s="224" t="s">
        <v>1046</v>
      </c>
      <c r="E1594" s="226"/>
      <c r="F1594" s="226">
        <v>151.75</v>
      </c>
      <c r="G1594" s="227">
        <v>82033.450000000696</v>
      </c>
      <c r="H1594" s="192" t="s">
        <v>1071</v>
      </c>
    </row>
    <row r="1595" spans="1:8" ht="20" hidden="1" customHeight="1">
      <c r="A1595" s="185">
        <v>9</v>
      </c>
      <c r="B1595" s="193" t="s">
        <v>1064</v>
      </c>
      <c r="C1595" s="229" t="s">
        <v>3957</v>
      </c>
      <c r="D1595" s="224" t="s">
        <v>3804</v>
      </c>
      <c r="E1595" s="226"/>
      <c r="F1595" s="226">
        <v>4558</v>
      </c>
      <c r="G1595" s="227">
        <v>77475.450000000696</v>
      </c>
      <c r="H1595" s="192" t="s">
        <v>1093</v>
      </c>
    </row>
    <row r="1596" spans="1:8" ht="20" hidden="1" customHeight="1">
      <c r="A1596" s="185">
        <v>9</v>
      </c>
      <c r="B1596" s="193" t="s">
        <v>1064</v>
      </c>
      <c r="C1596" s="229" t="s">
        <v>1165</v>
      </c>
      <c r="D1596" s="232" t="s">
        <v>1046</v>
      </c>
      <c r="E1596" s="226"/>
      <c r="F1596" s="226">
        <v>18.96</v>
      </c>
      <c r="G1596" s="227">
        <v>77456.490000000704</v>
      </c>
      <c r="H1596" s="192" t="s">
        <v>1071</v>
      </c>
    </row>
    <row r="1597" spans="1:8" ht="20" hidden="1" customHeight="1">
      <c r="A1597" s="185">
        <v>9</v>
      </c>
      <c r="B1597" s="193" t="s">
        <v>1064</v>
      </c>
      <c r="C1597" s="229" t="s">
        <v>1617</v>
      </c>
      <c r="D1597" s="224" t="s">
        <v>1046</v>
      </c>
      <c r="E1597" s="226"/>
      <c r="F1597" s="226">
        <v>7631.4</v>
      </c>
      <c r="G1597" s="227">
        <v>39825.090000000702</v>
      </c>
      <c r="H1597" s="192" t="s">
        <v>1047</v>
      </c>
    </row>
    <row r="1598" spans="1:8" ht="20" hidden="1" customHeight="1">
      <c r="A1598" s="185">
        <v>9</v>
      </c>
      <c r="B1598" s="193" t="s">
        <v>1064</v>
      </c>
      <c r="C1598" s="207" t="s">
        <v>1618</v>
      </c>
      <c r="D1598" s="224" t="s">
        <v>1046</v>
      </c>
      <c r="E1598" s="226"/>
      <c r="F1598" s="226">
        <v>1100</v>
      </c>
      <c r="G1598" s="227">
        <v>38725.090000000702</v>
      </c>
      <c r="H1598" s="192" t="s">
        <v>1047</v>
      </c>
    </row>
    <row r="1599" spans="1:8" ht="20" hidden="1" customHeight="1">
      <c r="A1599" s="185">
        <v>9</v>
      </c>
      <c r="B1599" s="193" t="s">
        <v>1064</v>
      </c>
      <c r="C1599" s="207" t="s">
        <v>1165</v>
      </c>
      <c r="D1599" s="224" t="s">
        <v>1046</v>
      </c>
      <c r="E1599" s="226"/>
      <c r="F1599" s="226">
        <v>10.1</v>
      </c>
      <c r="G1599" s="227">
        <v>578414.99000000104</v>
      </c>
      <c r="H1599" s="192" t="s">
        <v>1071</v>
      </c>
    </row>
    <row r="1600" spans="1:8" ht="20" hidden="1" customHeight="1">
      <c r="A1600" s="185">
        <v>9</v>
      </c>
      <c r="B1600" s="193" t="s">
        <v>1064</v>
      </c>
      <c r="C1600" s="229" t="s">
        <v>1619</v>
      </c>
      <c r="D1600" s="224" t="s">
        <v>1046</v>
      </c>
      <c r="E1600" s="226"/>
      <c r="F1600" s="226">
        <v>98753.59</v>
      </c>
      <c r="G1600" s="227"/>
      <c r="H1600" s="192" t="s">
        <v>1087</v>
      </c>
    </row>
    <row r="1601" spans="1:8" ht="20" hidden="1" customHeight="1">
      <c r="A1601" s="185">
        <v>9</v>
      </c>
      <c r="B1601" s="193" t="s">
        <v>1064</v>
      </c>
      <c r="C1601" s="229" t="s">
        <v>3958</v>
      </c>
      <c r="D1601" s="224" t="s">
        <v>3804</v>
      </c>
      <c r="E1601" s="226"/>
      <c r="F1601" s="226">
        <f>261320.52-F1850</f>
        <v>157473.78999999998</v>
      </c>
      <c r="G1601" s="227">
        <v>317094.47000000102</v>
      </c>
      <c r="H1601" s="192" t="s">
        <v>1087</v>
      </c>
    </row>
    <row r="1602" spans="1:8" ht="20" hidden="1" customHeight="1">
      <c r="A1602" s="185">
        <v>9</v>
      </c>
      <c r="B1602" s="193" t="s">
        <v>1064</v>
      </c>
      <c r="C1602" s="207" t="s">
        <v>1620</v>
      </c>
      <c r="D1602" s="203" t="s">
        <v>1046</v>
      </c>
      <c r="E1602" s="226"/>
      <c r="F1602" s="226">
        <v>13353</v>
      </c>
      <c r="G1602" s="227">
        <v>303741.47000000102</v>
      </c>
      <c r="H1602" s="192" t="s">
        <v>1102</v>
      </c>
    </row>
    <row r="1603" spans="1:8" ht="20" hidden="1" customHeight="1">
      <c r="A1603" s="185">
        <v>9</v>
      </c>
      <c r="B1603" s="193" t="s">
        <v>1064</v>
      </c>
      <c r="C1603" s="207" t="s">
        <v>3927</v>
      </c>
      <c r="D1603" s="224" t="s">
        <v>3804</v>
      </c>
      <c r="E1603" s="226"/>
      <c r="F1603" s="226">
        <v>10000</v>
      </c>
      <c r="G1603" s="227">
        <v>293741.47000000102</v>
      </c>
      <c r="H1603" s="192" t="s">
        <v>1124</v>
      </c>
    </row>
    <row r="1604" spans="1:8" ht="20" hidden="1" customHeight="1">
      <c r="A1604" s="185">
        <v>9</v>
      </c>
      <c r="B1604" s="193" t="s">
        <v>1064</v>
      </c>
      <c r="C1604" s="207" t="s">
        <v>2230</v>
      </c>
      <c r="D1604" s="224" t="s">
        <v>3804</v>
      </c>
      <c r="E1604" s="226"/>
      <c r="F1604" s="226">
        <v>5000</v>
      </c>
      <c r="G1604" s="227">
        <v>288741.47000000102</v>
      </c>
      <c r="H1604" s="192" t="s">
        <v>1116</v>
      </c>
    </row>
    <row r="1605" spans="1:8" ht="20" hidden="1" customHeight="1">
      <c r="A1605" s="185">
        <v>9</v>
      </c>
      <c r="B1605" s="193" t="s">
        <v>1064</v>
      </c>
      <c r="C1605" s="237" t="s">
        <v>1621</v>
      </c>
      <c r="D1605" s="224" t="s">
        <v>1046</v>
      </c>
      <c r="E1605" s="226"/>
      <c r="F1605" s="226">
        <v>83500</v>
      </c>
      <c r="G1605" s="227">
        <v>205241.47000000099</v>
      </c>
      <c r="H1605" s="192" t="s">
        <v>1110</v>
      </c>
    </row>
    <row r="1606" spans="1:8" ht="20" hidden="1" customHeight="1">
      <c r="A1606" s="185">
        <v>9</v>
      </c>
      <c r="B1606" s="193" t="s">
        <v>1064</v>
      </c>
      <c r="C1606" s="237" t="s">
        <v>1622</v>
      </c>
      <c r="D1606" s="203" t="s">
        <v>1046</v>
      </c>
      <c r="E1606" s="226"/>
      <c r="F1606" s="226">
        <v>258</v>
      </c>
      <c r="G1606" s="227">
        <v>204983.47000000099</v>
      </c>
      <c r="H1606" s="192" t="s">
        <v>1053</v>
      </c>
    </row>
    <row r="1607" spans="1:8" ht="20" hidden="1" customHeight="1">
      <c r="A1607" s="185">
        <v>9</v>
      </c>
      <c r="B1607" s="193" t="s">
        <v>1064</v>
      </c>
      <c r="C1607" s="207" t="s">
        <v>1165</v>
      </c>
      <c r="D1607" s="224" t="s">
        <v>1046</v>
      </c>
      <c r="E1607" s="226"/>
      <c r="F1607" s="226">
        <v>14.25</v>
      </c>
      <c r="G1607" s="227">
        <v>204969.22000000099</v>
      </c>
      <c r="H1607" s="192" t="s">
        <v>1071</v>
      </c>
    </row>
    <row r="1608" spans="1:8" ht="20" hidden="1" customHeight="1">
      <c r="A1608" s="185">
        <v>9</v>
      </c>
      <c r="B1608" s="193" t="s">
        <v>1064</v>
      </c>
      <c r="C1608" s="207" t="s">
        <v>3959</v>
      </c>
      <c r="D1608" s="224" t="s">
        <v>3804</v>
      </c>
      <c r="E1608" s="226"/>
      <c r="F1608" s="226">
        <v>2000</v>
      </c>
      <c r="G1608" s="227">
        <v>202969.22000000099</v>
      </c>
      <c r="H1608" s="192" t="s">
        <v>1053</v>
      </c>
    </row>
    <row r="1609" spans="1:8" ht="20" hidden="1" customHeight="1">
      <c r="A1609" s="185">
        <v>9</v>
      </c>
      <c r="B1609" s="193" t="s">
        <v>1064</v>
      </c>
      <c r="C1609" s="207" t="s">
        <v>3960</v>
      </c>
      <c r="D1609" s="224" t="s">
        <v>3804</v>
      </c>
      <c r="E1609" s="226"/>
      <c r="F1609" s="226">
        <v>314.2</v>
      </c>
      <c r="G1609" s="227">
        <v>202655.02000000101</v>
      </c>
      <c r="H1609" s="192" t="s">
        <v>3811</v>
      </c>
    </row>
    <row r="1610" spans="1:8" ht="20" hidden="1" customHeight="1">
      <c r="A1610" s="185">
        <v>9</v>
      </c>
      <c r="B1610" s="193" t="s">
        <v>1064</v>
      </c>
      <c r="C1610" s="207" t="s">
        <v>3961</v>
      </c>
      <c r="D1610" s="224" t="s">
        <v>3804</v>
      </c>
      <c r="E1610" s="226"/>
      <c r="F1610" s="226">
        <v>260</v>
      </c>
      <c r="G1610" s="227">
        <v>202395.02000000101</v>
      </c>
      <c r="H1610" s="192" t="s">
        <v>4995</v>
      </c>
    </row>
    <row r="1611" spans="1:8" ht="20" hidden="1" customHeight="1">
      <c r="A1611" s="185">
        <v>9</v>
      </c>
      <c r="B1611" s="193" t="s">
        <v>1064</v>
      </c>
      <c r="C1611" s="229" t="s">
        <v>1623</v>
      </c>
      <c r="D1611" s="224" t="s">
        <v>1046</v>
      </c>
      <c r="E1611" s="226"/>
      <c r="F1611" s="226">
        <v>900</v>
      </c>
      <c r="G1611" s="227">
        <v>201495.02000000101</v>
      </c>
      <c r="H1611" s="192" t="s">
        <v>1124</v>
      </c>
    </row>
    <row r="1612" spans="1:8" ht="20" hidden="1" customHeight="1">
      <c r="A1612" s="185">
        <v>9</v>
      </c>
      <c r="B1612" s="193" t="s">
        <v>1064</v>
      </c>
      <c r="C1612" s="229" t="s">
        <v>1624</v>
      </c>
      <c r="D1612" s="224" t="s">
        <v>1046</v>
      </c>
      <c r="E1612" s="226"/>
      <c r="F1612" s="226">
        <v>2400</v>
      </c>
      <c r="G1612" s="227">
        <v>199095.02000000101</v>
      </c>
      <c r="H1612" s="192" t="s">
        <v>1124</v>
      </c>
    </row>
    <row r="1613" spans="1:8" ht="20" hidden="1" customHeight="1">
      <c r="A1613" s="185">
        <v>9</v>
      </c>
      <c r="B1613" s="193" t="s">
        <v>1064</v>
      </c>
      <c r="C1613" s="229" t="s">
        <v>1625</v>
      </c>
      <c r="D1613" s="224" t="s">
        <v>1046</v>
      </c>
      <c r="E1613" s="226"/>
      <c r="F1613" s="226">
        <v>260</v>
      </c>
      <c r="G1613" s="227">
        <v>198835.02000000101</v>
      </c>
      <c r="H1613" s="192" t="s">
        <v>1047</v>
      </c>
    </row>
    <row r="1614" spans="1:8" ht="20" hidden="1" customHeight="1">
      <c r="A1614" s="185">
        <v>9</v>
      </c>
      <c r="B1614" s="193" t="s">
        <v>1064</v>
      </c>
      <c r="C1614" s="229" t="s">
        <v>1626</v>
      </c>
      <c r="D1614" s="224" t="s">
        <v>1046</v>
      </c>
      <c r="E1614" s="226"/>
      <c r="F1614" s="226">
        <v>1400</v>
      </c>
      <c r="G1614" s="227">
        <v>197435.02000000101</v>
      </c>
      <c r="H1614" s="192" t="s">
        <v>1047</v>
      </c>
    </row>
    <row r="1615" spans="1:8" ht="20" hidden="1" customHeight="1">
      <c r="A1615" s="185">
        <v>9</v>
      </c>
      <c r="B1615" s="193" t="s">
        <v>1064</v>
      </c>
      <c r="C1615" s="229" t="s">
        <v>1627</v>
      </c>
      <c r="D1615" s="224" t="s">
        <v>1046</v>
      </c>
      <c r="E1615" s="226"/>
      <c r="F1615" s="226">
        <v>301</v>
      </c>
      <c r="G1615" s="227">
        <v>197134.02000000101</v>
      </c>
      <c r="H1615" s="192" t="s">
        <v>4995</v>
      </c>
    </row>
    <row r="1616" spans="1:8" ht="20" hidden="1" customHeight="1">
      <c r="A1616" s="185">
        <v>9</v>
      </c>
      <c r="B1616" s="193" t="s">
        <v>1064</v>
      </c>
      <c r="C1616" s="229" t="s">
        <v>1628</v>
      </c>
      <c r="D1616" s="224" t="s">
        <v>1046</v>
      </c>
      <c r="E1616" s="226"/>
      <c r="F1616" s="226">
        <v>60.78</v>
      </c>
      <c r="G1616" s="227">
        <v>197073.24000000101</v>
      </c>
      <c r="H1616" s="192" t="s">
        <v>1095</v>
      </c>
    </row>
    <row r="1617" spans="1:8" ht="20" hidden="1" customHeight="1">
      <c r="A1617" s="185">
        <v>9</v>
      </c>
      <c r="B1617" s="193" t="s">
        <v>1064</v>
      </c>
      <c r="C1617" s="229" t="s">
        <v>1629</v>
      </c>
      <c r="D1617" s="224" t="s">
        <v>1046</v>
      </c>
      <c r="E1617" s="226"/>
      <c r="F1617" s="226">
        <v>2000</v>
      </c>
      <c r="G1617" s="227">
        <v>195073.24000000101</v>
      </c>
      <c r="H1617" s="192" t="s">
        <v>1047</v>
      </c>
    </row>
    <row r="1618" spans="1:8" ht="20" hidden="1" customHeight="1">
      <c r="A1618" s="185">
        <v>9</v>
      </c>
      <c r="B1618" s="193" t="s">
        <v>1064</v>
      </c>
      <c r="C1618" s="229" t="s">
        <v>1630</v>
      </c>
      <c r="D1618" s="224" t="s">
        <v>1046</v>
      </c>
      <c r="E1618" s="226"/>
      <c r="F1618" s="226">
        <v>2811</v>
      </c>
      <c r="G1618" s="227">
        <v>192262.24000000101</v>
      </c>
      <c r="H1618" s="192" t="s">
        <v>1110</v>
      </c>
    </row>
    <row r="1619" spans="1:8" ht="20" hidden="1" customHeight="1">
      <c r="A1619" s="185">
        <v>9</v>
      </c>
      <c r="B1619" s="193" t="s">
        <v>1064</v>
      </c>
      <c r="C1619" s="229" t="s">
        <v>1631</v>
      </c>
      <c r="D1619" s="224" t="s">
        <v>1046</v>
      </c>
      <c r="E1619" s="226"/>
      <c r="F1619" s="226">
        <v>19235</v>
      </c>
      <c r="G1619" s="227">
        <v>173027.24000000101</v>
      </c>
      <c r="H1619" s="192" t="s">
        <v>1110</v>
      </c>
    </row>
    <row r="1620" spans="1:8" ht="20" hidden="1" customHeight="1">
      <c r="A1620" s="185">
        <v>9</v>
      </c>
      <c r="B1620" s="193" t="s">
        <v>1064</v>
      </c>
      <c r="C1620" s="229" t="s">
        <v>1632</v>
      </c>
      <c r="D1620" s="224" t="s">
        <v>1046</v>
      </c>
      <c r="E1620" s="226"/>
      <c r="F1620" s="226">
        <v>230.86</v>
      </c>
      <c r="G1620" s="227">
        <v>172796.38000000099</v>
      </c>
      <c r="H1620" s="192" t="s">
        <v>4995</v>
      </c>
    </row>
    <row r="1621" spans="1:8" ht="20" hidden="1" customHeight="1">
      <c r="A1621" s="185">
        <v>9</v>
      </c>
      <c r="B1621" s="193" t="s">
        <v>1064</v>
      </c>
      <c r="C1621" s="229" t="s">
        <v>1633</v>
      </c>
      <c r="D1621" s="224" t="s">
        <v>1046</v>
      </c>
      <c r="E1621" s="226"/>
      <c r="F1621" s="226">
        <v>531</v>
      </c>
      <c r="G1621" s="227">
        <v>172265.38000000099</v>
      </c>
      <c r="H1621" s="192" t="s">
        <v>3811</v>
      </c>
    </row>
    <row r="1622" spans="1:8" ht="20" hidden="1" customHeight="1">
      <c r="A1622" s="185">
        <v>9</v>
      </c>
      <c r="B1622" s="193" t="s">
        <v>1064</v>
      </c>
      <c r="C1622" s="229" t="s">
        <v>1634</v>
      </c>
      <c r="D1622" s="224" t="s">
        <v>1046</v>
      </c>
      <c r="E1622" s="226"/>
      <c r="F1622" s="226">
        <v>241</v>
      </c>
      <c r="G1622" s="227">
        <v>172024.38000000099</v>
      </c>
      <c r="H1622" s="192" t="s">
        <v>3811</v>
      </c>
    </row>
    <row r="1623" spans="1:8" ht="20" hidden="1" customHeight="1">
      <c r="A1623" s="185">
        <v>9</v>
      </c>
      <c r="B1623" s="193" t="s">
        <v>1064</v>
      </c>
      <c r="C1623" s="229" t="s">
        <v>1635</v>
      </c>
      <c r="D1623" s="224" t="s">
        <v>1046</v>
      </c>
      <c r="E1623" s="226"/>
      <c r="F1623" s="226">
        <v>1100</v>
      </c>
      <c r="G1623" s="227">
        <v>170924.38000000099</v>
      </c>
      <c r="H1623" s="192" t="s">
        <v>4950</v>
      </c>
    </row>
    <row r="1624" spans="1:8" ht="20" hidden="1" customHeight="1">
      <c r="A1624" s="185">
        <v>9</v>
      </c>
      <c r="B1624" s="193" t="s">
        <v>1064</v>
      </c>
      <c r="C1624" s="208" t="s">
        <v>1636</v>
      </c>
      <c r="D1624" s="224" t="s">
        <v>1046</v>
      </c>
      <c r="E1624" s="226"/>
      <c r="F1624" s="226">
        <v>621</v>
      </c>
      <c r="G1624" s="227">
        <v>170303.38000000099</v>
      </c>
      <c r="H1624" s="192" t="s">
        <v>3811</v>
      </c>
    </row>
    <row r="1625" spans="1:8" ht="20" hidden="1" customHeight="1">
      <c r="A1625" s="185">
        <v>9</v>
      </c>
      <c r="B1625" s="193" t="s">
        <v>1064</v>
      </c>
      <c r="C1625" s="229" t="s">
        <v>1637</v>
      </c>
      <c r="D1625" s="224" t="s">
        <v>1046</v>
      </c>
      <c r="E1625" s="226"/>
      <c r="F1625" s="226">
        <v>514</v>
      </c>
      <c r="G1625" s="227">
        <v>169789.38000000099</v>
      </c>
      <c r="H1625" s="192" t="s">
        <v>3811</v>
      </c>
    </row>
    <row r="1626" spans="1:8" ht="20" hidden="1" customHeight="1">
      <c r="A1626" s="185">
        <v>9</v>
      </c>
      <c r="B1626" s="193" t="s">
        <v>1064</v>
      </c>
      <c r="C1626" s="229" t="s">
        <v>1638</v>
      </c>
      <c r="D1626" s="224" t="s">
        <v>1046</v>
      </c>
      <c r="E1626" s="226"/>
      <c r="F1626" s="226">
        <v>235</v>
      </c>
      <c r="G1626" s="227">
        <v>169554.38000000099</v>
      </c>
      <c r="H1626" s="192" t="s">
        <v>3811</v>
      </c>
    </row>
    <row r="1627" spans="1:8" ht="20" hidden="1" customHeight="1">
      <c r="A1627" s="185">
        <v>9</v>
      </c>
      <c r="B1627" s="193" t="s">
        <v>1064</v>
      </c>
      <c r="C1627" s="229" t="s">
        <v>1639</v>
      </c>
      <c r="D1627" s="224" t="s">
        <v>1046</v>
      </c>
      <c r="E1627" s="226"/>
      <c r="F1627" s="226">
        <v>422</v>
      </c>
      <c r="G1627" s="227">
        <v>169132.38000000099</v>
      </c>
      <c r="H1627" s="192" t="s">
        <v>3811</v>
      </c>
    </row>
    <row r="1628" spans="1:8" ht="20" hidden="1" customHeight="1">
      <c r="A1628" s="185">
        <v>9</v>
      </c>
      <c r="B1628" s="193" t="s">
        <v>1064</v>
      </c>
      <c r="C1628" s="229" t="s">
        <v>1640</v>
      </c>
      <c r="D1628" s="224" t="s">
        <v>1046</v>
      </c>
      <c r="E1628" s="226"/>
      <c r="F1628" s="226">
        <v>546.5</v>
      </c>
      <c r="G1628" s="227">
        <v>168585.88000000099</v>
      </c>
      <c r="H1628" s="192" t="s">
        <v>3811</v>
      </c>
    </row>
    <row r="1629" spans="1:8" ht="20" hidden="1" customHeight="1">
      <c r="A1629" s="185">
        <v>9</v>
      </c>
      <c r="B1629" s="193" t="s">
        <v>1064</v>
      </c>
      <c r="C1629" s="229" t="s">
        <v>1641</v>
      </c>
      <c r="D1629" s="224" t="s">
        <v>1046</v>
      </c>
      <c r="E1629" s="226"/>
      <c r="F1629" s="226">
        <v>221</v>
      </c>
      <c r="G1629" s="227">
        <v>168364.88000000099</v>
      </c>
      <c r="H1629" s="192" t="s">
        <v>3811</v>
      </c>
    </row>
    <row r="1630" spans="1:8" ht="20" hidden="1" customHeight="1">
      <c r="A1630" s="185">
        <v>9</v>
      </c>
      <c r="B1630" s="193" t="s">
        <v>1064</v>
      </c>
      <c r="C1630" s="229" t="s">
        <v>1642</v>
      </c>
      <c r="D1630" s="224" t="s">
        <v>1046</v>
      </c>
      <c r="E1630" s="226"/>
      <c r="F1630" s="226">
        <v>481.5</v>
      </c>
      <c r="G1630" s="227">
        <v>167883.38000000099</v>
      </c>
      <c r="H1630" s="192" t="s">
        <v>3811</v>
      </c>
    </row>
    <row r="1631" spans="1:8" ht="20" hidden="1" customHeight="1">
      <c r="A1631" s="185">
        <v>9</v>
      </c>
      <c r="B1631" s="193" t="s">
        <v>1064</v>
      </c>
      <c r="C1631" s="229" t="s">
        <v>1643</v>
      </c>
      <c r="D1631" s="224" t="s">
        <v>1046</v>
      </c>
      <c r="E1631" s="226"/>
      <c r="F1631" s="226">
        <v>250.9</v>
      </c>
      <c r="G1631" s="227">
        <v>167632.480000001</v>
      </c>
      <c r="H1631" s="192" t="s">
        <v>3811</v>
      </c>
    </row>
    <row r="1632" spans="1:8" ht="20" hidden="1" customHeight="1">
      <c r="A1632" s="185">
        <v>9</v>
      </c>
      <c r="B1632" s="193" t="s">
        <v>1064</v>
      </c>
      <c r="C1632" s="229" t="s">
        <v>1644</v>
      </c>
      <c r="D1632" s="224" t="s">
        <v>1046</v>
      </c>
      <c r="E1632" s="226"/>
      <c r="F1632" s="226">
        <v>20000</v>
      </c>
      <c r="G1632" s="227">
        <v>147632.480000001</v>
      </c>
      <c r="H1632" s="192" t="s">
        <v>1110</v>
      </c>
    </row>
    <row r="1633" spans="1:8" ht="20" hidden="1" customHeight="1">
      <c r="A1633" s="185">
        <v>9</v>
      </c>
      <c r="B1633" s="193" t="s">
        <v>1064</v>
      </c>
      <c r="C1633" s="229" t="s">
        <v>1645</v>
      </c>
      <c r="D1633" s="224" t="s">
        <v>1046</v>
      </c>
      <c r="E1633" s="226"/>
      <c r="F1633" s="226">
        <v>20000</v>
      </c>
      <c r="G1633" s="227">
        <v>127632.480000001</v>
      </c>
      <c r="H1633" s="192" t="s">
        <v>1110</v>
      </c>
    </row>
    <row r="1634" spans="1:8" ht="20" hidden="1" customHeight="1">
      <c r="A1634" s="185">
        <v>9</v>
      </c>
      <c r="B1634" s="193" t="s">
        <v>1064</v>
      </c>
      <c r="C1634" s="229" t="s">
        <v>1646</v>
      </c>
      <c r="D1634" s="224" t="s">
        <v>1046</v>
      </c>
      <c r="E1634" s="226"/>
      <c r="F1634" s="226">
        <v>5758.79</v>
      </c>
      <c r="G1634" s="227">
        <v>121873.69000000101</v>
      </c>
      <c r="H1634" s="192" t="s">
        <v>1110</v>
      </c>
    </row>
    <row r="1635" spans="1:8" ht="20" hidden="1" customHeight="1">
      <c r="A1635" s="185">
        <v>9</v>
      </c>
      <c r="B1635" s="193" t="s">
        <v>1064</v>
      </c>
      <c r="C1635" s="229" t="s">
        <v>1647</v>
      </c>
      <c r="D1635" s="224" t="s">
        <v>1046</v>
      </c>
      <c r="E1635" s="226"/>
      <c r="F1635" s="226">
        <v>8360</v>
      </c>
      <c r="G1635" s="227">
        <v>113513.69000000101</v>
      </c>
      <c r="H1635" s="192" t="s">
        <v>1110</v>
      </c>
    </row>
    <row r="1636" spans="1:8" ht="20" hidden="1" customHeight="1">
      <c r="A1636" s="185">
        <v>9</v>
      </c>
      <c r="B1636" s="193" t="s">
        <v>1064</v>
      </c>
      <c r="C1636" s="229" t="s">
        <v>1648</v>
      </c>
      <c r="D1636" s="224" t="s">
        <v>1046</v>
      </c>
      <c r="E1636" s="226"/>
      <c r="F1636" s="226">
        <v>67999.14</v>
      </c>
      <c r="G1636" s="227">
        <v>45514.550000000701</v>
      </c>
      <c r="H1636" s="192" t="s">
        <v>1110</v>
      </c>
    </row>
    <row r="1637" spans="1:8" ht="20" hidden="1" customHeight="1">
      <c r="A1637" s="185">
        <v>9</v>
      </c>
      <c r="B1637" s="193" t="s">
        <v>1064</v>
      </c>
      <c r="C1637" s="229" t="s">
        <v>3972</v>
      </c>
      <c r="D1637" s="224" t="s">
        <v>5059</v>
      </c>
      <c r="E1637" s="226"/>
      <c r="F1637" s="226">
        <f>3080-F1738</f>
        <v>3000</v>
      </c>
      <c r="G1637" s="227">
        <v>42434.550000000701</v>
      </c>
      <c r="H1637" s="192" t="s">
        <v>1122</v>
      </c>
    </row>
    <row r="1638" spans="1:8" ht="20" hidden="1" customHeight="1">
      <c r="A1638" s="185">
        <v>9</v>
      </c>
      <c r="B1638" s="193" t="s">
        <v>1064</v>
      </c>
      <c r="C1638" s="229" t="s">
        <v>1165</v>
      </c>
      <c r="D1638" s="224" t="s">
        <v>1046</v>
      </c>
      <c r="E1638" s="226"/>
      <c r="F1638" s="226">
        <v>11.12</v>
      </c>
      <c r="G1638" s="227">
        <v>77396.930000000706</v>
      </c>
      <c r="H1638" s="192" t="s">
        <v>1071</v>
      </c>
    </row>
    <row r="1639" spans="1:8" ht="20" hidden="1" customHeight="1">
      <c r="A1639" s="185">
        <v>9</v>
      </c>
      <c r="B1639" s="193" t="s">
        <v>1064</v>
      </c>
      <c r="C1639" s="229" t="s">
        <v>1165</v>
      </c>
      <c r="D1639" s="224" t="s">
        <v>1046</v>
      </c>
      <c r="E1639" s="226"/>
      <c r="F1639" s="226">
        <v>14.25</v>
      </c>
      <c r="G1639" s="227">
        <v>77382.680000000706</v>
      </c>
      <c r="H1639" s="192" t="s">
        <v>1071</v>
      </c>
    </row>
    <row r="1640" spans="1:8" ht="20" hidden="1" customHeight="1">
      <c r="A1640" s="185">
        <v>9</v>
      </c>
      <c r="B1640" s="193" t="s">
        <v>1064</v>
      </c>
      <c r="C1640" s="229" t="s">
        <v>1165</v>
      </c>
      <c r="D1640" s="224" t="s">
        <v>1046</v>
      </c>
      <c r="E1640" s="226"/>
      <c r="F1640" s="226">
        <v>67.45</v>
      </c>
      <c r="G1640" s="227">
        <v>77315.230000000694</v>
      </c>
      <c r="H1640" s="192" t="s">
        <v>1071</v>
      </c>
    </row>
    <row r="1641" spans="1:8" ht="20" hidden="1" customHeight="1">
      <c r="A1641" s="185">
        <v>9</v>
      </c>
      <c r="B1641" s="193" t="s">
        <v>1064</v>
      </c>
      <c r="C1641" s="229" t="s">
        <v>1165</v>
      </c>
      <c r="D1641" s="224" t="s">
        <v>1046</v>
      </c>
      <c r="E1641" s="226"/>
      <c r="F1641" s="226">
        <v>14.25</v>
      </c>
      <c r="G1641" s="227">
        <v>77300.980000000694</v>
      </c>
      <c r="H1641" s="192" t="s">
        <v>1071</v>
      </c>
    </row>
    <row r="1642" spans="1:8" ht="20" hidden="1" customHeight="1">
      <c r="A1642" s="185">
        <v>9</v>
      </c>
      <c r="B1642" s="193" t="s">
        <v>1044</v>
      </c>
      <c r="C1642" s="229" t="s">
        <v>1165</v>
      </c>
      <c r="D1642" s="224" t="s">
        <v>1046</v>
      </c>
      <c r="E1642" s="226"/>
      <c r="F1642" s="226">
        <v>14.25</v>
      </c>
      <c r="G1642" s="227">
        <v>77286.730000000694</v>
      </c>
      <c r="H1642" s="192" t="s">
        <v>1071</v>
      </c>
    </row>
    <row r="1643" spans="1:8" ht="20" hidden="1" customHeight="1">
      <c r="A1643" s="185">
        <v>9</v>
      </c>
      <c r="B1643" s="193" t="s">
        <v>1044</v>
      </c>
      <c r="C1643" s="229" t="s">
        <v>1165</v>
      </c>
      <c r="D1643" s="224" t="s">
        <v>1046</v>
      </c>
      <c r="E1643" s="226"/>
      <c r="F1643" s="226">
        <v>14.25</v>
      </c>
      <c r="G1643" s="227">
        <v>77272.480000000694</v>
      </c>
      <c r="H1643" s="192" t="s">
        <v>1071</v>
      </c>
    </row>
    <row r="1644" spans="1:8" ht="20" hidden="1" customHeight="1">
      <c r="A1644" s="185">
        <v>9</v>
      </c>
      <c r="B1644" s="193" t="s">
        <v>1044</v>
      </c>
      <c r="C1644" s="229" t="s">
        <v>1165</v>
      </c>
      <c r="D1644" s="224" t="s">
        <v>1046</v>
      </c>
      <c r="E1644" s="226"/>
      <c r="F1644" s="226">
        <v>14.25</v>
      </c>
      <c r="G1644" s="227">
        <v>77258.230000000694</v>
      </c>
      <c r="H1644" s="192" t="s">
        <v>1071</v>
      </c>
    </row>
    <row r="1645" spans="1:8" ht="20" hidden="1" customHeight="1">
      <c r="A1645" s="185">
        <v>9</v>
      </c>
      <c r="B1645" s="193" t="s">
        <v>1044</v>
      </c>
      <c r="C1645" s="229" t="s">
        <v>1649</v>
      </c>
      <c r="D1645" s="224" t="s">
        <v>1046</v>
      </c>
      <c r="E1645" s="226"/>
      <c r="F1645" s="226">
        <v>7200</v>
      </c>
      <c r="G1645" s="227">
        <v>70058.230000000694</v>
      </c>
      <c r="H1645" s="192" t="s">
        <v>1110</v>
      </c>
    </row>
    <row r="1646" spans="1:8" ht="20" hidden="1" customHeight="1">
      <c r="A1646" s="185">
        <v>9</v>
      </c>
      <c r="B1646" s="193" t="s">
        <v>1044</v>
      </c>
      <c r="C1646" s="229" t="s">
        <v>1650</v>
      </c>
      <c r="D1646" s="224" t="s">
        <v>1046</v>
      </c>
      <c r="E1646" s="226"/>
      <c r="F1646" s="226">
        <v>4693.5</v>
      </c>
      <c r="G1646" s="227">
        <v>65364.730000000702</v>
      </c>
      <c r="H1646" s="192" t="s">
        <v>1110</v>
      </c>
    </row>
    <row r="1647" spans="1:8" ht="20" hidden="1" customHeight="1">
      <c r="A1647" s="185">
        <v>9</v>
      </c>
      <c r="B1647" s="193" t="s">
        <v>1044</v>
      </c>
      <c r="C1647" s="229" t="s">
        <v>1651</v>
      </c>
      <c r="D1647" s="224" t="s">
        <v>1046</v>
      </c>
      <c r="E1647" s="226"/>
      <c r="F1647" s="226">
        <v>3860</v>
      </c>
      <c r="G1647" s="227">
        <v>61504.730000000702</v>
      </c>
      <c r="H1647" s="192" t="s">
        <v>1047</v>
      </c>
    </row>
    <row r="1648" spans="1:8" ht="20" hidden="1" customHeight="1">
      <c r="A1648" s="185">
        <v>9</v>
      </c>
      <c r="B1648" s="193" t="s">
        <v>1044</v>
      </c>
      <c r="C1648" s="229" t="s">
        <v>1165</v>
      </c>
      <c r="D1648" s="232" t="s">
        <v>1046</v>
      </c>
      <c r="E1648" s="226"/>
      <c r="F1648" s="226">
        <v>7.6</v>
      </c>
      <c r="G1648" s="227">
        <v>61497.130000000703</v>
      </c>
      <c r="H1648" s="192" t="s">
        <v>1071</v>
      </c>
    </row>
    <row r="1649" spans="1:8" ht="20" hidden="1" customHeight="1">
      <c r="A1649" s="185">
        <v>9</v>
      </c>
      <c r="B1649" s="193" t="s">
        <v>1044</v>
      </c>
      <c r="C1649" s="229" t="s">
        <v>1165</v>
      </c>
      <c r="D1649" s="232" t="s">
        <v>1046</v>
      </c>
      <c r="E1649" s="226"/>
      <c r="F1649" s="226">
        <v>72.2</v>
      </c>
      <c r="G1649" s="227">
        <v>61424.930000000699</v>
      </c>
      <c r="H1649" s="192" t="s">
        <v>1071</v>
      </c>
    </row>
    <row r="1650" spans="1:8" ht="20" hidden="1" customHeight="1">
      <c r="A1650" s="185">
        <v>9</v>
      </c>
      <c r="B1650" s="193" t="s">
        <v>1044</v>
      </c>
      <c r="C1650" s="229" t="s">
        <v>1165</v>
      </c>
      <c r="D1650" s="232" t="s">
        <v>1046</v>
      </c>
      <c r="E1650" s="226"/>
      <c r="F1650" s="226">
        <v>9.5</v>
      </c>
      <c r="G1650" s="227">
        <v>61415.430000000699</v>
      </c>
      <c r="H1650" s="192" t="s">
        <v>1071</v>
      </c>
    </row>
    <row r="1651" spans="1:8" ht="20" hidden="1" customHeight="1">
      <c r="A1651" s="185">
        <v>9</v>
      </c>
      <c r="B1651" s="193" t="s">
        <v>1044</v>
      </c>
      <c r="C1651" s="229" t="s">
        <v>1165</v>
      </c>
      <c r="D1651" s="232" t="s">
        <v>1046</v>
      </c>
      <c r="E1651" s="226"/>
      <c r="F1651" s="226">
        <v>176.48</v>
      </c>
      <c r="G1651" s="227">
        <v>61238.950000000703</v>
      </c>
      <c r="H1651" s="192" t="s">
        <v>1071</v>
      </c>
    </row>
    <row r="1652" spans="1:8" ht="20" hidden="1" customHeight="1">
      <c r="A1652" s="185">
        <v>9</v>
      </c>
      <c r="B1652" s="193" t="s">
        <v>1044</v>
      </c>
      <c r="C1652" s="229" t="s">
        <v>1165</v>
      </c>
      <c r="D1652" s="232" t="s">
        <v>1046</v>
      </c>
      <c r="E1652" s="226"/>
      <c r="F1652" s="226">
        <v>9.5</v>
      </c>
      <c r="G1652" s="227">
        <v>61229.450000000703</v>
      </c>
      <c r="H1652" s="192" t="s">
        <v>1071</v>
      </c>
    </row>
    <row r="1653" spans="1:8" ht="20" hidden="1" customHeight="1">
      <c r="A1653" s="185">
        <v>9</v>
      </c>
      <c r="B1653" s="193" t="s">
        <v>1044</v>
      </c>
      <c r="C1653" s="229" t="s">
        <v>1165</v>
      </c>
      <c r="D1653" s="232" t="s">
        <v>1046</v>
      </c>
      <c r="E1653" s="226"/>
      <c r="F1653" s="226">
        <v>325.68</v>
      </c>
      <c r="G1653" s="227">
        <v>60903.770000000703</v>
      </c>
      <c r="H1653" s="192" t="s">
        <v>1071</v>
      </c>
    </row>
    <row r="1654" spans="1:8" ht="20" hidden="1" customHeight="1">
      <c r="A1654" s="185">
        <v>9</v>
      </c>
      <c r="B1654" s="193" t="s">
        <v>1044</v>
      </c>
      <c r="C1654" s="229" t="s">
        <v>1652</v>
      </c>
      <c r="D1654" s="224" t="s">
        <v>1046</v>
      </c>
      <c r="E1654" s="226"/>
      <c r="F1654" s="226">
        <v>10000</v>
      </c>
      <c r="G1654" s="227">
        <v>334870.260000001</v>
      </c>
      <c r="H1654" s="192" t="s">
        <v>1047</v>
      </c>
    </row>
    <row r="1655" spans="1:8" ht="20" hidden="1" customHeight="1">
      <c r="A1655" s="185">
        <v>9</v>
      </c>
      <c r="B1655" s="193" t="s">
        <v>1044</v>
      </c>
      <c r="C1655" s="229" t="s">
        <v>3962</v>
      </c>
      <c r="D1655" s="224" t="s">
        <v>3804</v>
      </c>
      <c r="E1655" s="226"/>
      <c r="F1655" s="226">
        <v>5175.12</v>
      </c>
      <c r="G1655" s="227">
        <v>329695.140000001</v>
      </c>
      <c r="H1655" s="192" t="s">
        <v>1079</v>
      </c>
    </row>
    <row r="1656" spans="1:8" ht="20" hidden="1" customHeight="1">
      <c r="A1656" s="185">
        <v>9</v>
      </c>
      <c r="B1656" s="193" t="s">
        <v>1044</v>
      </c>
      <c r="C1656" s="229" t="s">
        <v>3963</v>
      </c>
      <c r="D1656" s="224" t="s">
        <v>3804</v>
      </c>
      <c r="E1656" s="226"/>
      <c r="F1656" s="226">
        <v>4086.75</v>
      </c>
      <c r="G1656" s="227">
        <v>325608.390000001</v>
      </c>
      <c r="H1656" s="192" t="s">
        <v>1079</v>
      </c>
    </row>
    <row r="1657" spans="1:8" ht="20" hidden="1" customHeight="1">
      <c r="A1657" s="185">
        <v>9</v>
      </c>
      <c r="B1657" s="193" t="s">
        <v>1044</v>
      </c>
      <c r="C1657" s="229" t="s">
        <v>1165</v>
      </c>
      <c r="D1657" s="224" t="s">
        <v>1046</v>
      </c>
      <c r="E1657" s="226"/>
      <c r="F1657" s="226">
        <v>275.5</v>
      </c>
      <c r="G1657" s="227">
        <v>327332.890000001</v>
      </c>
      <c r="H1657" s="192" t="s">
        <v>1071</v>
      </c>
    </row>
    <row r="1658" spans="1:8" ht="20" hidden="1" customHeight="1">
      <c r="A1658" s="185">
        <v>9</v>
      </c>
      <c r="B1658" s="193" t="s">
        <v>1044</v>
      </c>
      <c r="C1658" s="229" t="s">
        <v>1165</v>
      </c>
      <c r="D1658" s="224" t="s">
        <v>1046</v>
      </c>
      <c r="E1658" s="226"/>
      <c r="F1658" s="226">
        <v>63.5</v>
      </c>
      <c r="G1658" s="227">
        <v>327269.390000001</v>
      </c>
      <c r="H1658" s="192" t="s">
        <v>1071</v>
      </c>
    </row>
    <row r="1659" spans="1:8" ht="20" hidden="1" customHeight="1">
      <c r="A1659" s="185">
        <v>9</v>
      </c>
      <c r="B1659" s="193" t="s">
        <v>1044</v>
      </c>
      <c r="C1659" s="229" t="s">
        <v>3964</v>
      </c>
      <c r="D1659" s="224" t="s">
        <v>3804</v>
      </c>
      <c r="E1659" s="226"/>
      <c r="F1659" s="226">
        <v>720</v>
      </c>
      <c r="G1659" s="227">
        <v>326549.390000001</v>
      </c>
      <c r="H1659" s="192" t="s">
        <v>1083</v>
      </c>
    </row>
    <row r="1660" spans="1:8" ht="20" hidden="1" customHeight="1">
      <c r="A1660" s="185">
        <v>9</v>
      </c>
      <c r="B1660" s="193" t="s">
        <v>1044</v>
      </c>
      <c r="C1660" s="229" t="s">
        <v>1653</v>
      </c>
      <c r="D1660" s="224" t="s">
        <v>1046</v>
      </c>
      <c r="E1660" s="226"/>
      <c r="F1660" s="226">
        <v>200</v>
      </c>
      <c r="G1660" s="227">
        <v>326349.390000001</v>
      </c>
      <c r="H1660" s="192" t="s">
        <v>1124</v>
      </c>
    </row>
    <row r="1661" spans="1:8" ht="20" hidden="1" customHeight="1">
      <c r="A1661" s="185">
        <v>9</v>
      </c>
      <c r="B1661" s="193" t="s">
        <v>1044</v>
      </c>
      <c r="C1661" s="229" t="s">
        <v>1654</v>
      </c>
      <c r="D1661" s="224" t="s">
        <v>1046</v>
      </c>
      <c r="E1661" s="226"/>
      <c r="F1661" s="226">
        <v>210</v>
      </c>
      <c r="G1661" s="227">
        <v>326139.390000001</v>
      </c>
      <c r="H1661" s="192" t="s">
        <v>1124</v>
      </c>
    </row>
    <row r="1662" spans="1:8" ht="20" hidden="1" customHeight="1">
      <c r="A1662" s="185">
        <v>9</v>
      </c>
      <c r="B1662" s="193" t="s">
        <v>1044</v>
      </c>
      <c r="C1662" s="229" t="s">
        <v>1655</v>
      </c>
      <c r="D1662" s="224" t="s">
        <v>1046</v>
      </c>
      <c r="E1662" s="226"/>
      <c r="F1662" s="226">
        <v>120</v>
      </c>
      <c r="G1662" s="227">
        <v>326019.390000001</v>
      </c>
      <c r="H1662" s="192" t="s">
        <v>1124</v>
      </c>
    </row>
    <row r="1663" spans="1:8" ht="20" hidden="1" customHeight="1">
      <c r="A1663" s="185">
        <v>9</v>
      </c>
      <c r="B1663" s="193" t="s">
        <v>1044</v>
      </c>
      <c r="C1663" s="229" t="s">
        <v>1656</v>
      </c>
      <c r="D1663" s="224" t="s">
        <v>1046</v>
      </c>
      <c r="E1663" s="226"/>
      <c r="F1663" s="226">
        <v>560</v>
      </c>
      <c r="G1663" s="227">
        <v>325459.390000001</v>
      </c>
      <c r="H1663" s="192" t="s">
        <v>1124</v>
      </c>
    </row>
    <row r="1664" spans="1:8" ht="20" hidden="1" customHeight="1">
      <c r="A1664" s="185">
        <v>9</v>
      </c>
      <c r="B1664" s="193" t="s">
        <v>1044</v>
      </c>
      <c r="C1664" s="229" t="s">
        <v>1657</v>
      </c>
      <c r="D1664" s="224" t="s">
        <v>1046</v>
      </c>
      <c r="E1664" s="226"/>
      <c r="F1664" s="226">
        <v>292</v>
      </c>
      <c r="G1664" s="227">
        <v>325167.390000001</v>
      </c>
      <c r="H1664" s="192" t="s">
        <v>1124</v>
      </c>
    </row>
    <row r="1665" spans="1:8" ht="20" hidden="1" customHeight="1">
      <c r="A1665" s="185">
        <v>9</v>
      </c>
      <c r="B1665" s="193" t="s">
        <v>1044</v>
      </c>
      <c r="C1665" s="229" t="s">
        <v>1658</v>
      </c>
      <c r="D1665" s="224" t="s">
        <v>1046</v>
      </c>
      <c r="E1665" s="226"/>
      <c r="F1665" s="226">
        <v>48.1</v>
      </c>
      <c r="G1665" s="227">
        <v>325119.29000000103</v>
      </c>
      <c r="H1665" s="192" t="s">
        <v>1053</v>
      </c>
    </row>
    <row r="1666" spans="1:8" ht="20" hidden="1" customHeight="1">
      <c r="A1666" s="185">
        <v>9</v>
      </c>
      <c r="B1666" s="193" t="s">
        <v>1044</v>
      </c>
      <c r="C1666" s="229" t="s">
        <v>1659</v>
      </c>
      <c r="D1666" s="224" t="s">
        <v>1046</v>
      </c>
      <c r="E1666" s="226"/>
      <c r="F1666" s="226">
        <v>1102.5</v>
      </c>
      <c r="G1666" s="227">
        <v>324016.79000000103</v>
      </c>
      <c r="H1666" s="192" t="s">
        <v>1075</v>
      </c>
    </row>
    <row r="1667" spans="1:8" ht="20" hidden="1" customHeight="1">
      <c r="A1667" s="185">
        <v>9</v>
      </c>
      <c r="B1667" s="193" t="s">
        <v>1044</v>
      </c>
      <c r="C1667" s="229" t="s">
        <v>1660</v>
      </c>
      <c r="D1667" s="224" t="s">
        <v>1046</v>
      </c>
      <c r="E1667" s="226"/>
      <c r="F1667" s="226">
        <v>2141.2600000000002</v>
      </c>
      <c r="G1667" s="227">
        <v>321875.53000000102</v>
      </c>
      <c r="H1667" s="192" t="s">
        <v>1075</v>
      </c>
    </row>
    <row r="1668" spans="1:8" ht="20" hidden="1" customHeight="1">
      <c r="A1668" s="185">
        <v>9</v>
      </c>
      <c r="B1668" s="193" t="s">
        <v>1044</v>
      </c>
      <c r="C1668" s="229" t="s">
        <v>1661</v>
      </c>
      <c r="D1668" s="224" t="s">
        <v>1046</v>
      </c>
      <c r="E1668" s="226"/>
      <c r="F1668" s="226">
        <v>531.03</v>
      </c>
      <c r="G1668" s="227">
        <v>321344.50000000099</v>
      </c>
      <c r="H1668" s="192" t="s">
        <v>1075</v>
      </c>
    </row>
    <row r="1669" spans="1:8" ht="20" hidden="1" customHeight="1">
      <c r="A1669" s="185">
        <v>9</v>
      </c>
      <c r="B1669" s="193" t="s">
        <v>1044</v>
      </c>
      <c r="C1669" s="229" t="s">
        <v>1662</v>
      </c>
      <c r="D1669" s="224" t="s">
        <v>1046</v>
      </c>
      <c r="E1669" s="226"/>
      <c r="F1669" s="226">
        <v>55</v>
      </c>
      <c r="G1669" s="227">
        <v>321289.50000000099</v>
      </c>
      <c r="H1669" s="192" t="s">
        <v>1053</v>
      </c>
    </row>
    <row r="1670" spans="1:8" ht="20" hidden="1" customHeight="1">
      <c r="A1670" s="185">
        <v>9</v>
      </c>
      <c r="B1670" s="193" t="s">
        <v>1044</v>
      </c>
      <c r="C1670" s="229" t="s">
        <v>1663</v>
      </c>
      <c r="D1670" s="224" t="s">
        <v>1046</v>
      </c>
      <c r="E1670" s="226"/>
      <c r="F1670" s="226">
        <v>1171</v>
      </c>
      <c r="G1670" s="227">
        <v>320118.50000000099</v>
      </c>
      <c r="H1670" s="192" t="s">
        <v>1075</v>
      </c>
    </row>
    <row r="1671" spans="1:8" ht="20" hidden="1" customHeight="1">
      <c r="A1671" s="185">
        <v>9</v>
      </c>
      <c r="B1671" s="193" t="s">
        <v>1044</v>
      </c>
      <c r="C1671" s="229" t="s">
        <v>1664</v>
      </c>
      <c r="D1671" s="224" t="s">
        <v>1046</v>
      </c>
      <c r="E1671" s="226"/>
      <c r="F1671" s="226">
        <v>4982.74</v>
      </c>
      <c r="G1671" s="227">
        <v>315135.760000001</v>
      </c>
      <c r="H1671" s="192" t="s">
        <v>1075</v>
      </c>
    </row>
    <row r="1672" spans="1:8" ht="20" hidden="1" customHeight="1">
      <c r="A1672" s="185">
        <v>9</v>
      </c>
      <c r="B1672" s="193" t="s">
        <v>1044</v>
      </c>
      <c r="C1672" s="229" t="s">
        <v>1665</v>
      </c>
      <c r="D1672" s="224" t="s">
        <v>1046</v>
      </c>
      <c r="E1672" s="226"/>
      <c r="F1672" s="226">
        <v>2158</v>
      </c>
      <c r="G1672" s="227">
        <v>312977.760000001</v>
      </c>
      <c r="H1672" s="192" t="s">
        <v>1075</v>
      </c>
    </row>
    <row r="1673" spans="1:8" ht="20" hidden="1" customHeight="1">
      <c r="A1673" s="185">
        <v>9</v>
      </c>
      <c r="B1673" s="193" t="s">
        <v>1044</v>
      </c>
      <c r="C1673" s="229" t="s">
        <v>1666</v>
      </c>
      <c r="D1673" s="224" t="s">
        <v>1046</v>
      </c>
      <c r="E1673" s="226"/>
      <c r="F1673" s="226">
        <v>815</v>
      </c>
      <c r="G1673" s="227">
        <v>312162.760000001</v>
      </c>
      <c r="H1673" s="192" t="s">
        <v>1075</v>
      </c>
    </row>
    <row r="1674" spans="1:8" ht="20" hidden="1" customHeight="1">
      <c r="A1674" s="185">
        <v>9</v>
      </c>
      <c r="B1674" s="193" t="s">
        <v>1044</v>
      </c>
      <c r="C1674" s="229" t="s">
        <v>1667</v>
      </c>
      <c r="D1674" s="224" t="s">
        <v>1046</v>
      </c>
      <c r="E1674" s="226"/>
      <c r="F1674" s="226">
        <v>20</v>
      </c>
      <c r="G1674" s="227">
        <v>312142.760000001</v>
      </c>
      <c r="H1674" s="192" t="s">
        <v>4955</v>
      </c>
    </row>
    <row r="1675" spans="1:8" ht="20" hidden="1" customHeight="1">
      <c r="A1675" s="185">
        <v>9</v>
      </c>
      <c r="B1675" s="193" t="s">
        <v>1044</v>
      </c>
      <c r="C1675" s="229" t="s">
        <v>1668</v>
      </c>
      <c r="D1675" s="224" t="s">
        <v>1046</v>
      </c>
      <c r="E1675" s="226"/>
      <c r="F1675" s="226">
        <v>4650</v>
      </c>
      <c r="G1675" s="227">
        <v>307492.760000001</v>
      </c>
      <c r="H1675" s="192" t="s">
        <v>1110</v>
      </c>
    </row>
    <row r="1676" spans="1:8" ht="20" hidden="1" customHeight="1">
      <c r="A1676" s="185">
        <v>9</v>
      </c>
      <c r="B1676" s="193" t="s">
        <v>1044</v>
      </c>
      <c r="C1676" s="229" t="s">
        <v>1669</v>
      </c>
      <c r="D1676" s="224" t="s">
        <v>1046</v>
      </c>
      <c r="E1676" s="226"/>
      <c r="F1676" s="226">
        <v>226.5</v>
      </c>
      <c r="G1676" s="227">
        <v>307266.260000001</v>
      </c>
      <c r="H1676" s="192" t="s">
        <v>3811</v>
      </c>
    </row>
    <row r="1677" spans="1:8" ht="20" hidden="1" customHeight="1">
      <c r="A1677" s="185">
        <v>9</v>
      </c>
      <c r="B1677" s="193" t="s">
        <v>1044</v>
      </c>
      <c r="C1677" s="229" t="s">
        <v>1670</v>
      </c>
      <c r="D1677" s="224" t="s">
        <v>1046</v>
      </c>
      <c r="E1677" s="226"/>
      <c r="F1677" s="226">
        <v>3189</v>
      </c>
      <c r="G1677" s="227">
        <v>304077.260000001</v>
      </c>
      <c r="H1677" s="192" t="s">
        <v>1110</v>
      </c>
    </row>
    <row r="1678" spans="1:8" ht="20" hidden="1" customHeight="1">
      <c r="A1678" s="185">
        <v>9</v>
      </c>
      <c r="B1678" s="193" t="s">
        <v>1044</v>
      </c>
      <c r="C1678" s="229" t="s">
        <v>1671</v>
      </c>
      <c r="D1678" s="224" t="s">
        <v>1046</v>
      </c>
      <c r="E1678" s="226"/>
      <c r="F1678" s="226">
        <v>90</v>
      </c>
      <c r="G1678" s="227">
        <v>303987.260000001</v>
      </c>
      <c r="H1678" s="192" t="s">
        <v>1047</v>
      </c>
    </row>
    <row r="1679" spans="1:8" ht="20" hidden="1" customHeight="1">
      <c r="A1679" s="185">
        <v>9</v>
      </c>
      <c r="B1679" s="193" t="s">
        <v>1044</v>
      </c>
      <c r="C1679" s="229" t="s">
        <v>1672</v>
      </c>
      <c r="D1679" s="224" t="s">
        <v>1046</v>
      </c>
      <c r="E1679" s="226"/>
      <c r="F1679" s="226">
        <v>280</v>
      </c>
      <c r="G1679" s="227">
        <v>303707.260000001</v>
      </c>
      <c r="H1679" s="192" t="s">
        <v>1047</v>
      </c>
    </row>
    <row r="1680" spans="1:8" ht="20" hidden="1" customHeight="1">
      <c r="A1680" s="185">
        <v>9</v>
      </c>
      <c r="B1680" s="193" t="s">
        <v>1044</v>
      </c>
      <c r="C1680" s="229" t="s">
        <v>1673</v>
      </c>
      <c r="D1680" s="224" t="s">
        <v>1046</v>
      </c>
      <c r="E1680" s="226"/>
      <c r="F1680" s="226">
        <v>27</v>
      </c>
      <c r="G1680" s="227">
        <v>303680.260000001</v>
      </c>
      <c r="H1680" s="192" t="s">
        <v>1047</v>
      </c>
    </row>
    <row r="1681" spans="1:8" ht="20" hidden="1" customHeight="1">
      <c r="A1681" s="185">
        <v>9</v>
      </c>
      <c r="B1681" s="193" t="s">
        <v>1044</v>
      </c>
      <c r="C1681" s="229" t="s">
        <v>1674</v>
      </c>
      <c r="D1681" s="224" t="s">
        <v>1046</v>
      </c>
      <c r="E1681" s="226"/>
      <c r="F1681" s="226">
        <v>464.5</v>
      </c>
      <c r="G1681" s="227">
        <v>303215.760000001</v>
      </c>
      <c r="H1681" s="192" t="s">
        <v>3811</v>
      </c>
    </row>
    <row r="1682" spans="1:8" ht="20" hidden="1" customHeight="1">
      <c r="A1682" s="185">
        <v>9</v>
      </c>
      <c r="B1682" s="193" t="s">
        <v>1044</v>
      </c>
      <c r="C1682" s="229" t="s">
        <v>1675</v>
      </c>
      <c r="D1682" s="224" t="s">
        <v>1046</v>
      </c>
      <c r="E1682" s="226"/>
      <c r="F1682" s="226">
        <v>181</v>
      </c>
      <c r="G1682" s="227">
        <v>303034.760000001</v>
      </c>
      <c r="H1682" s="192" t="s">
        <v>3811</v>
      </c>
    </row>
    <row r="1683" spans="1:8" ht="20" hidden="1" customHeight="1">
      <c r="A1683" s="185">
        <v>9</v>
      </c>
      <c r="B1683" s="193" t="s">
        <v>1044</v>
      </c>
      <c r="C1683" s="229" t="s">
        <v>1676</v>
      </c>
      <c r="D1683" s="224" t="s">
        <v>1046</v>
      </c>
      <c r="E1683" s="226"/>
      <c r="F1683" s="226">
        <v>335.95</v>
      </c>
      <c r="G1683" s="227">
        <v>302698.81000000099</v>
      </c>
      <c r="H1683" s="192" t="s">
        <v>3811</v>
      </c>
    </row>
    <row r="1684" spans="1:8" ht="20" hidden="1" customHeight="1">
      <c r="A1684" s="185">
        <v>9</v>
      </c>
      <c r="B1684" s="193" t="s">
        <v>1044</v>
      </c>
      <c r="C1684" s="229" t="s">
        <v>1677</v>
      </c>
      <c r="D1684" s="224" t="s">
        <v>1046</v>
      </c>
      <c r="E1684" s="226"/>
      <c r="F1684" s="226">
        <v>412.27</v>
      </c>
      <c r="G1684" s="227">
        <v>302286.54000000103</v>
      </c>
      <c r="H1684" s="192" t="s">
        <v>3811</v>
      </c>
    </row>
    <row r="1685" spans="1:8" ht="20" hidden="1" customHeight="1">
      <c r="A1685" s="185">
        <v>9</v>
      </c>
      <c r="B1685" s="193" t="s">
        <v>1044</v>
      </c>
      <c r="C1685" s="229" t="s">
        <v>1678</v>
      </c>
      <c r="D1685" s="224" t="s">
        <v>1046</v>
      </c>
      <c r="E1685" s="226"/>
      <c r="F1685" s="226">
        <v>267.5</v>
      </c>
      <c r="G1685" s="227">
        <v>302019.04000000103</v>
      </c>
      <c r="H1685" s="192" t="s">
        <v>3811</v>
      </c>
    </row>
    <row r="1686" spans="1:8" ht="20" hidden="1" customHeight="1">
      <c r="A1686" s="185">
        <v>9</v>
      </c>
      <c r="B1686" s="193" t="s">
        <v>1044</v>
      </c>
      <c r="C1686" s="229" t="s">
        <v>1679</v>
      </c>
      <c r="D1686" s="224" t="s">
        <v>1046</v>
      </c>
      <c r="E1686" s="226"/>
      <c r="F1686" s="226">
        <v>433.5</v>
      </c>
      <c r="G1686" s="227">
        <v>301585.54000000103</v>
      </c>
      <c r="H1686" s="192" t="s">
        <v>3811</v>
      </c>
    </row>
    <row r="1687" spans="1:8" ht="20" hidden="1" customHeight="1">
      <c r="A1687" s="185">
        <v>9</v>
      </c>
      <c r="B1687" s="193" t="s">
        <v>1044</v>
      </c>
      <c r="C1687" s="229" t="s">
        <v>1680</v>
      </c>
      <c r="D1687" s="224" t="s">
        <v>1046</v>
      </c>
      <c r="E1687" s="226"/>
      <c r="F1687" s="226">
        <v>366</v>
      </c>
      <c r="G1687" s="227">
        <v>301219.54000000103</v>
      </c>
      <c r="H1687" s="192" t="s">
        <v>3811</v>
      </c>
    </row>
    <row r="1688" spans="1:8" ht="20" hidden="1" customHeight="1">
      <c r="A1688" s="185">
        <v>9</v>
      </c>
      <c r="B1688" s="193" t="s">
        <v>1044</v>
      </c>
      <c r="C1688" s="229" t="s">
        <v>1681</v>
      </c>
      <c r="D1688" s="224" t="s">
        <v>1046</v>
      </c>
      <c r="E1688" s="226"/>
      <c r="F1688" s="226">
        <v>376</v>
      </c>
      <c r="G1688" s="227">
        <v>300843.54000000103</v>
      </c>
      <c r="H1688" s="192" t="s">
        <v>3811</v>
      </c>
    </row>
    <row r="1689" spans="1:8" ht="20" hidden="1" customHeight="1">
      <c r="A1689" s="185">
        <v>9</v>
      </c>
      <c r="B1689" s="193" t="s">
        <v>1044</v>
      </c>
      <c r="C1689" s="229" t="s">
        <v>1682</v>
      </c>
      <c r="D1689" s="224" t="s">
        <v>1046</v>
      </c>
      <c r="E1689" s="226"/>
      <c r="F1689" s="226">
        <v>319</v>
      </c>
      <c r="G1689" s="227">
        <v>300524.54000000103</v>
      </c>
      <c r="H1689" s="192" t="s">
        <v>3811</v>
      </c>
    </row>
    <row r="1690" spans="1:8" ht="20" hidden="1" customHeight="1">
      <c r="A1690" s="185">
        <v>9</v>
      </c>
      <c r="B1690" s="193" t="s">
        <v>1044</v>
      </c>
      <c r="C1690" s="229" t="s">
        <v>1683</v>
      </c>
      <c r="D1690" s="224" t="s">
        <v>1046</v>
      </c>
      <c r="E1690" s="226"/>
      <c r="F1690" s="226">
        <v>206</v>
      </c>
      <c r="G1690" s="227">
        <v>300318.54000000103</v>
      </c>
      <c r="H1690" s="192" t="s">
        <v>3811</v>
      </c>
    </row>
    <row r="1691" spans="1:8" ht="20" hidden="1" customHeight="1">
      <c r="A1691" s="185">
        <v>9</v>
      </c>
      <c r="B1691" s="193" t="s">
        <v>1044</v>
      </c>
      <c r="C1691" s="229" t="s">
        <v>1684</v>
      </c>
      <c r="D1691" s="224" t="s">
        <v>1046</v>
      </c>
      <c r="E1691" s="226"/>
      <c r="F1691" s="226">
        <v>38.54</v>
      </c>
      <c r="G1691" s="227">
        <v>300280.00000000099</v>
      </c>
      <c r="H1691" s="192" t="s">
        <v>3811</v>
      </c>
    </row>
    <row r="1692" spans="1:8" ht="20" hidden="1" customHeight="1">
      <c r="A1692" s="185">
        <v>9</v>
      </c>
      <c r="B1692" s="193" t="s">
        <v>1044</v>
      </c>
      <c r="C1692" s="229" t="s">
        <v>1685</v>
      </c>
      <c r="D1692" s="224" t="s">
        <v>1046</v>
      </c>
      <c r="E1692" s="226"/>
      <c r="F1692" s="226">
        <v>313.5</v>
      </c>
      <c r="G1692" s="227">
        <v>299966.50000000099</v>
      </c>
      <c r="H1692" s="192" t="s">
        <v>3811</v>
      </c>
    </row>
    <row r="1693" spans="1:8" ht="20" hidden="1" customHeight="1">
      <c r="A1693" s="185">
        <v>9</v>
      </c>
      <c r="B1693" s="193" t="s">
        <v>1044</v>
      </c>
      <c r="C1693" s="229" t="s">
        <v>1686</v>
      </c>
      <c r="D1693" s="224" t="s">
        <v>1046</v>
      </c>
      <c r="E1693" s="226"/>
      <c r="F1693" s="226">
        <v>1200</v>
      </c>
      <c r="G1693" s="227">
        <v>298766.50000000099</v>
      </c>
      <c r="H1693" s="192" t="s">
        <v>1110</v>
      </c>
    </row>
    <row r="1694" spans="1:8" ht="20" hidden="1" customHeight="1">
      <c r="A1694" s="185">
        <v>9</v>
      </c>
      <c r="B1694" s="193" t="s">
        <v>1044</v>
      </c>
      <c r="C1694" s="229" t="s">
        <v>1687</v>
      </c>
      <c r="D1694" s="224" t="s">
        <v>1046</v>
      </c>
      <c r="E1694" s="226"/>
      <c r="F1694" s="226">
        <v>4000</v>
      </c>
      <c r="G1694" s="227">
        <v>294766.50000000099</v>
      </c>
      <c r="H1694" s="192" t="s">
        <v>1110</v>
      </c>
    </row>
    <row r="1695" spans="1:8" ht="20" hidden="1" customHeight="1">
      <c r="A1695" s="185">
        <v>9</v>
      </c>
      <c r="B1695" s="193" t="s">
        <v>1044</v>
      </c>
      <c r="C1695" s="229" t="s">
        <v>1688</v>
      </c>
      <c r="D1695" s="224" t="s">
        <v>1046</v>
      </c>
      <c r="E1695" s="226"/>
      <c r="F1695" s="226">
        <v>160</v>
      </c>
      <c r="G1695" s="227">
        <v>294606.50000000099</v>
      </c>
      <c r="H1695" s="192" t="s">
        <v>1053</v>
      </c>
    </row>
    <row r="1696" spans="1:8" ht="20" hidden="1" customHeight="1">
      <c r="A1696" s="185">
        <v>9</v>
      </c>
      <c r="B1696" s="193" t="s">
        <v>1044</v>
      </c>
      <c r="C1696" s="229" t="s">
        <v>1689</v>
      </c>
      <c r="D1696" s="224" t="s">
        <v>1046</v>
      </c>
      <c r="E1696" s="226"/>
      <c r="F1696" s="226">
        <v>205.5</v>
      </c>
      <c r="G1696" s="227">
        <v>294401.00000000099</v>
      </c>
      <c r="H1696" s="192" t="s">
        <v>3811</v>
      </c>
    </row>
    <row r="1697" spans="1:8" ht="20" hidden="1" customHeight="1">
      <c r="A1697" s="185">
        <v>9</v>
      </c>
      <c r="B1697" s="193" t="s">
        <v>1044</v>
      </c>
      <c r="C1697" s="229" t="s">
        <v>1690</v>
      </c>
      <c r="D1697" s="224" t="s">
        <v>1046</v>
      </c>
      <c r="E1697" s="226"/>
      <c r="F1697" s="226">
        <v>163</v>
      </c>
      <c r="G1697" s="227">
        <v>294238.00000000099</v>
      </c>
      <c r="H1697" s="192" t="s">
        <v>3811</v>
      </c>
    </row>
    <row r="1698" spans="1:8" ht="20" hidden="1" customHeight="1">
      <c r="A1698" s="185">
        <v>9</v>
      </c>
      <c r="B1698" s="193" t="s">
        <v>1044</v>
      </c>
      <c r="C1698" s="229" t="s">
        <v>1691</v>
      </c>
      <c r="D1698" s="224" t="s">
        <v>1046</v>
      </c>
      <c r="E1698" s="226"/>
      <c r="F1698" s="226">
        <v>304.3</v>
      </c>
      <c r="G1698" s="227">
        <v>293933.700000001</v>
      </c>
      <c r="H1698" s="192" t="s">
        <v>3811</v>
      </c>
    </row>
    <row r="1699" spans="1:8" ht="20" hidden="1" customHeight="1">
      <c r="A1699" s="185">
        <v>9</v>
      </c>
      <c r="B1699" s="193" t="s">
        <v>1044</v>
      </c>
      <c r="C1699" s="229" t="s">
        <v>1692</v>
      </c>
      <c r="D1699" s="224" t="s">
        <v>1046</v>
      </c>
      <c r="E1699" s="226"/>
      <c r="F1699" s="226">
        <v>171000</v>
      </c>
      <c r="G1699" s="227">
        <v>122933.700000001</v>
      </c>
      <c r="H1699" s="192" t="s">
        <v>1110</v>
      </c>
    </row>
    <row r="1700" spans="1:8" ht="20" hidden="1" customHeight="1">
      <c r="A1700" s="185">
        <v>9</v>
      </c>
      <c r="B1700" s="193" t="s">
        <v>1044</v>
      </c>
      <c r="C1700" s="229" t="s">
        <v>1165</v>
      </c>
      <c r="D1700" s="224" t="s">
        <v>1046</v>
      </c>
      <c r="E1700" s="226"/>
      <c r="F1700" s="226">
        <v>13.25</v>
      </c>
      <c r="G1700" s="227">
        <v>122920.450000001</v>
      </c>
      <c r="H1700" s="192" t="s">
        <v>1071</v>
      </c>
    </row>
    <row r="1701" spans="1:8" ht="20" hidden="1" customHeight="1">
      <c r="A1701" s="185">
        <v>9</v>
      </c>
      <c r="B1701" s="193" t="s">
        <v>1044</v>
      </c>
      <c r="C1701" s="229" t="s">
        <v>1165</v>
      </c>
      <c r="D1701" s="224" t="s">
        <v>1046</v>
      </c>
      <c r="E1701" s="226"/>
      <c r="F1701" s="226">
        <v>84.1</v>
      </c>
      <c r="G1701" s="227">
        <v>122836.350000001</v>
      </c>
      <c r="H1701" s="192" t="s">
        <v>1071</v>
      </c>
    </row>
    <row r="1702" spans="1:8" ht="20" hidden="1" customHeight="1">
      <c r="A1702" s="185">
        <v>9</v>
      </c>
      <c r="B1702" s="193" t="s">
        <v>1044</v>
      </c>
      <c r="C1702" s="229" t="s">
        <v>3965</v>
      </c>
      <c r="D1702" s="224" t="s">
        <v>3804</v>
      </c>
      <c r="E1702" s="226"/>
      <c r="F1702" s="226">
        <v>10000</v>
      </c>
      <c r="G1702" s="227">
        <v>112836.350000001</v>
      </c>
      <c r="H1702" s="192" t="s">
        <v>1098</v>
      </c>
    </row>
    <row r="1703" spans="1:8" ht="20" hidden="1" customHeight="1">
      <c r="A1703" s="185">
        <v>9</v>
      </c>
      <c r="B1703" s="193" t="s">
        <v>1044</v>
      </c>
      <c r="C1703" s="229" t="s">
        <v>3966</v>
      </c>
      <c r="D1703" s="224" t="s">
        <v>3804</v>
      </c>
      <c r="E1703" s="226"/>
      <c r="F1703" s="226">
        <v>2000</v>
      </c>
      <c r="G1703" s="227">
        <v>110836.350000001</v>
      </c>
      <c r="H1703" s="192" t="s">
        <v>3815</v>
      </c>
    </row>
    <row r="1704" spans="1:8" ht="20" hidden="1" customHeight="1">
      <c r="A1704" s="185">
        <v>9</v>
      </c>
      <c r="B1704" s="193" t="s">
        <v>1044</v>
      </c>
      <c r="C1704" s="229" t="s">
        <v>1693</v>
      </c>
      <c r="D1704" s="224" t="s">
        <v>1046</v>
      </c>
      <c r="E1704" s="226"/>
      <c r="F1704" s="226">
        <v>3066</v>
      </c>
      <c r="G1704" s="227">
        <v>107770.350000001</v>
      </c>
      <c r="H1704" s="192" t="s">
        <v>1110</v>
      </c>
    </row>
    <row r="1705" spans="1:8" ht="20" hidden="1" customHeight="1">
      <c r="A1705" s="185">
        <v>9</v>
      </c>
      <c r="B1705" s="193" t="s">
        <v>1044</v>
      </c>
      <c r="C1705" s="229" t="s">
        <v>1165</v>
      </c>
      <c r="D1705" s="224" t="s">
        <v>1046</v>
      </c>
      <c r="E1705" s="226"/>
      <c r="F1705" s="226">
        <v>18.64</v>
      </c>
      <c r="G1705" s="227">
        <v>17751.710000000701</v>
      </c>
      <c r="H1705" s="192" t="s">
        <v>1071</v>
      </c>
    </row>
    <row r="1706" spans="1:8" ht="20" hidden="1" customHeight="1">
      <c r="A1706" s="185">
        <v>9</v>
      </c>
      <c r="B1706" s="193" t="s">
        <v>1044</v>
      </c>
      <c r="C1706" s="229" t="s">
        <v>1694</v>
      </c>
      <c r="D1706" s="224" t="s">
        <v>1046</v>
      </c>
      <c r="E1706" s="226"/>
      <c r="F1706" s="226">
        <v>352</v>
      </c>
      <c r="G1706" s="227">
        <v>17399.710000000701</v>
      </c>
      <c r="H1706" s="192" t="s">
        <v>1124</v>
      </c>
    </row>
    <row r="1707" spans="1:8" ht="20" hidden="1" customHeight="1">
      <c r="A1707" s="185">
        <v>9</v>
      </c>
      <c r="B1707" s="193" t="s">
        <v>1044</v>
      </c>
      <c r="C1707" s="229" t="s">
        <v>1695</v>
      </c>
      <c r="D1707" s="224" t="s">
        <v>1046</v>
      </c>
      <c r="E1707" s="226"/>
      <c r="F1707" s="226">
        <v>128</v>
      </c>
      <c r="G1707" s="227">
        <v>17271.710000000701</v>
      </c>
      <c r="H1707" s="192" t="s">
        <v>1124</v>
      </c>
    </row>
    <row r="1708" spans="1:8" ht="20" hidden="1" customHeight="1">
      <c r="A1708" s="185">
        <v>9</v>
      </c>
      <c r="B1708" s="193" t="s">
        <v>1044</v>
      </c>
      <c r="C1708" s="229" t="s">
        <v>1696</v>
      </c>
      <c r="D1708" s="224" t="s">
        <v>1046</v>
      </c>
      <c r="E1708" s="226"/>
      <c r="F1708" s="226">
        <v>1700</v>
      </c>
      <c r="G1708" s="227">
        <v>15571.710000000699</v>
      </c>
      <c r="H1708" s="192" t="s">
        <v>1124</v>
      </c>
    </row>
    <row r="1709" spans="1:8" ht="20" hidden="1" customHeight="1">
      <c r="A1709" s="185">
        <v>9</v>
      </c>
      <c r="B1709" s="193" t="s">
        <v>1044</v>
      </c>
      <c r="C1709" s="229" t="s">
        <v>1697</v>
      </c>
      <c r="D1709" s="224" t="s">
        <v>1046</v>
      </c>
      <c r="E1709" s="226"/>
      <c r="F1709" s="226">
        <v>242</v>
      </c>
      <c r="G1709" s="227">
        <v>15329.710000000699</v>
      </c>
      <c r="H1709" s="192" t="s">
        <v>1124</v>
      </c>
    </row>
    <row r="1710" spans="1:8" ht="20" hidden="1" customHeight="1">
      <c r="A1710" s="185">
        <v>9</v>
      </c>
      <c r="B1710" s="193" t="s">
        <v>1044</v>
      </c>
      <c r="C1710" s="229" t="s">
        <v>1698</v>
      </c>
      <c r="D1710" s="224" t="s">
        <v>1046</v>
      </c>
      <c r="E1710" s="226"/>
      <c r="F1710" s="226">
        <v>660</v>
      </c>
      <c r="G1710" s="227">
        <v>14669.710000000699</v>
      </c>
      <c r="H1710" s="192" t="s">
        <v>1124</v>
      </c>
    </row>
    <row r="1711" spans="1:8" ht="20" hidden="1" customHeight="1">
      <c r="A1711" s="185">
        <v>9</v>
      </c>
      <c r="B1711" s="193" t="s">
        <v>1044</v>
      </c>
      <c r="C1711" s="229" t="s">
        <v>1699</v>
      </c>
      <c r="D1711" s="224" t="s">
        <v>1046</v>
      </c>
      <c r="E1711" s="226"/>
      <c r="F1711" s="226">
        <v>441</v>
      </c>
      <c r="G1711" s="227">
        <v>14228.710000000699</v>
      </c>
      <c r="H1711" s="192" t="s">
        <v>1124</v>
      </c>
    </row>
    <row r="1712" spans="1:8" ht="20" customHeight="1">
      <c r="A1712" s="185">
        <v>9</v>
      </c>
      <c r="B1712" s="193" t="s">
        <v>1044</v>
      </c>
      <c r="C1712" s="229" t="s">
        <v>3967</v>
      </c>
      <c r="D1712" s="224" t="s">
        <v>3804</v>
      </c>
      <c r="E1712" s="226"/>
      <c r="F1712" s="226">
        <v>5000</v>
      </c>
      <c r="G1712" s="227">
        <v>9228.7100000006994</v>
      </c>
      <c r="H1712" s="192" t="s">
        <v>1079</v>
      </c>
    </row>
    <row r="1713" spans="1:8" ht="20" hidden="1" customHeight="1">
      <c r="A1713" s="185">
        <v>9</v>
      </c>
      <c r="B1713" s="193" t="s">
        <v>1044</v>
      </c>
      <c r="C1713" s="229" t="s">
        <v>1165</v>
      </c>
      <c r="D1713" s="224" t="s">
        <v>1046</v>
      </c>
      <c r="E1713" s="226"/>
      <c r="F1713" s="226">
        <v>48.17</v>
      </c>
      <c r="G1713" s="227">
        <v>9180.5400000006994</v>
      </c>
      <c r="H1713" s="192" t="s">
        <v>1071</v>
      </c>
    </row>
    <row r="1714" spans="1:8" ht="20" hidden="1" customHeight="1">
      <c r="A1714" s="185">
        <v>9</v>
      </c>
      <c r="B1714" s="193" t="s">
        <v>1044</v>
      </c>
      <c r="C1714" s="229" t="s">
        <v>1165</v>
      </c>
      <c r="D1714" s="224" t="s">
        <v>1046</v>
      </c>
      <c r="E1714" s="226"/>
      <c r="F1714" s="226">
        <v>89.3</v>
      </c>
      <c r="G1714" s="227">
        <v>9091.2400000007092</v>
      </c>
      <c r="H1714" s="192" t="s">
        <v>1071</v>
      </c>
    </row>
    <row r="1715" spans="1:8" ht="20" hidden="1" customHeight="1">
      <c r="A1715" s="185">
        <v>9</v>
      </c>
      <c r="B1715" s="193" t="s">
        <v>1044</v>
      </c>
      <c r="C1715" s="229" t="s">
        <v>1165</v>
      </c>
      <c r="D1715" s="224" t="s">
        <v>1046</v>
      </c>
      <c r="E1715" s="226"/>
      <c r="F1715" s="226">
        <v>16.079999999999998</v>
      </c>
      <c r="G1715" s="227">
        <v>9075.1600000007093</v>
      </c>
      <c r="H1715" s="192" t="s">
        <v>1071</v>
      </c>
    </row>
    <row r="1716" spans="1:8" ht="20" hidden="1" customHeight="1">
      <c r="A1716" s="185">
        <v>9</v>
      </c>
      <c r="B1716" s="193" t="s">
        <v>1044</v>
      </c>
      <c r="C1716" s="229" t="s">
        <v>1700</v>
      </c>
      <c r="D1716" s="224" t="s">
        <v>1046</v>
      </c>
      <c r="E1716" s="226"/>
      <c r="F1716" s="226">
        <v>1853.39</v>
      </c>
      <c r="G1716" s="227">
        <v>7221.7700000007098</v>
      </c>
      <c r="H1716" s="192" t="s">
        <v>5061</v>
      </c>
    </row>
    <row r="1717" spans="1:8" ht="20" hidden="1" customHeight="1">
      <c r="A1717" s="185">
        <v>9</v>
      </c>
      <c r="B1717" s="193" t="s">
        <v>1044</v>
      </c>
      <c r="C1717" s="229" t="s">
        <v>1607</v>
      </c>
      <c r="D1717" s="224" t="s">
        <v>1046</v>
      </c>
      <c r="E1717" s="226"/>
      <c r="F1717" s="226">
        <v>50000</v>
      </c>
      <c r="G1717" s="227">
        <v>125221.77000000099</v>
      </c>
      <c r="H1717" s="192" t="s">
        <v>3818</v>
      </c>
    </row>
    <row r="1718" spans="1:8" ht="20" hidden="1" customHeight="1">
      <c r="A1718" s="185">
        <v>9</v>
      </c>
      <c r="B1718" s="193" t="s">
        <v>1044</v>
      </c>
      <c r="C1718" s="229" t="s">
        <v>3968</v>
      </c>
      <c r="D1718" s="224" t="s">
        <v>3804</v>
      </c>
      <c r="E1718" s="226"/>
      <c r="F1718" s="226">
        <v>278.45999999999998</v>
      </c>
      <c r="G1718" s="227">
        <v>124943.310000001</v>
      </c>
      <c r="H1718" s="192" t="s">
        <v>1124</v>
      </c>
    </row>
    <row r="1719" spans="1:8" ht="20" hidden="1" customHeight="1">
      <c r="A1719" s="185">
        <v>9</v>
      </c>
      <c r="B1719" s="193" t="s">
        <v>1044</v>
      </c>
      <c r="C1719" s="229" t="s">
        <v>3969</v>
      </c>
      <c r="D1719" s="224" t="s">
        <v>3804</v>
      </c>
      <c r="E1719" s="226"/>
      <c r="F1719" s="226">
        <v>1400</v>
      </c>
      <c r="G1719" s="227">
        <v>123543.310000001</v>
      </c>
      <c r="H1719" s="192" t="s">
        <v>1104</v>
      </c>
    </row>
    <row r="1720" spans="1:8" ht="20" hidden="1" customHeight="1">
      <c r="A1720" s="185">
        <v>9</v>
      </c>
      <c r="B1720" s="193" t="s">
        <v>1044</v>
      </c>
      <c r="C1720" s="229" t="s">
        <v>3970</v>
      </c>
      <c r="D1720" s="224" t="s">
        <v>3804</v>
      </c>
      <c r="E1720" s="226"/>
      <c r="F1720" s="226">
        <v>400</v>
      </c>
      <c r="G1720" s="227">
        <v>123143.310000001</v>
      </c>
      <c r="H1720" s="192" t="s">
        <v>1126</v>
      </c>
    </row>
    <row r="1721" spans="1:8" ht="20" hidden="1" customHeight="1">
      <c r="A1721" s="185">
        <v>9</v>
      </c>
      <c r="B1721" s="193" t="s">
        <v>1044</v>
      </c>
      <c r="C1721" s="229" t="s">
        <v>3971</v>
      </c>
      <c r="D1721" s="224" t="s">
        <v>3804</v>
      </c>
      <c r="E1721" s="226"/>
      <c r="F1721" s="226">
        <v>432</v>
      </c>
      <c r="G1721" s="227">
        <v>122711.310000001</v>
      </c>
      <c r="H1721" s="192" t="s">
        <v>1077</v>
      </c>
    </row>
    <row r="1722" spans="1:8" ht="20" hidden="1" customHeight="1">
      <c r="A1722" s="185">
        <v>9</v>
      </c>
      <c r="B1722" s="193" t="s">
        <v>1044</v>
      </c>
      <c r="C1722" s="229" t="s">
        <v>1701</v>
      </c>
      <c r="D1722" s="224" t="s">
        <v>1046</v>
      </c>
      <c r="E1722" s="226"/>
      <c r="F1722" s="226">
        <v>426.5</v>
      </c>
      <c r="G1722" s="227">
        <v>122284.810000001</v>
      </c>
      <c r="H1722" s="192" t="s">
        <v>3811</v>
      </c>
    </row>
    <row r="1723" spans="1:8" ht="20" hidden="1" customHeight="1">
      <c r="A1723" s="185">
        <v>9</v>
      </c>
      <c r="B1723" s="193" t="s">
        <v>1044</v>
      </c>
      <c r="C1723" s="229" t="s">
        <v>1702</v>
      </c>
      <c r="D1723" s="224" t="s">
        <v>1046</v>
      </c>
      <c r="E1723" s="226"/>
      <c r="F1723" s="226">
        <v>10900</v>
      </c>
      <c r="G1723" s="227">
        <v>111384.810000001</v>
      </c>
      <c r="H1723" s="192" t="s">
        <v>1047</v>
      </c>
    </row>
    <row r="1724" spans="1:8" ht="20" hidden="1" customHeight="1">
      <c r="A1724" s="185">
        <v>9</v>
      </c>
      <c r="B1724" s="193" t="s">
        <v>1044</v>
      </c>
      <c r="C1724" s="229" t="s">
        <v>1703</v>
      </c>
      <c r="D1724" s="224" t="s">
        <v>1046</v>
      </c>
      <c r="E1724" s="226"/>
      <c r="F1724" s="226">
        <v>1720.76</v>
      </c>
      <c r="G1724" s="227">
        <v>109664.05000000101</v>
      </c>
      <c r="H1724" s="192" t="s">
        <v>3811</v>
      </c>
    </row>
    <row r="1725" spans="1:8" ht="20" hidden="1" customHeight="1">
      <c r="A1725" s="185">
        <v>9</v>
      </c>
      <c r="B1725" s="193" t="s">
        <v>1044</v>
      </c>
      <c r="C1725" s="229" t="s">
        <v>1704</v>
      </c>
      <c r="D1725" s="224" t="s">
        <v>1046</v>
      </c>
      <c r="E1725" s="226"/>
      <c r="F1725" s="226">
        <v>19015</v>
      </c>
      <c r="G1725" s="227">
        <v>90649.050000000701</v>
      </c>
      <c r="H1725" s="192" t="s">
        <v>1110</v>
      </c>
    </row>
    <row r="1726" spans="1:8" ht="20" hidden="1" customHeight="1">
      <c r="A1726" s="185">
        <v>9</v>
      </c>
      <c r="B1726" s="193" t="s">
        <v>1044</v>
      </c>
      <c r="C1726" s="229" t="s">
        <v>1705</v>
      </c>
      <c r="D1726" s="224" t="s">
        <v>1046</v>
      </c>
      <c r="E1726" s="226"/>
      <c r="F1726" s="226">
        <v>600</v>
      </c>
      <c r="G1726" s="227">
        <v>90049.050000000701</v>
      </c>
      <c r="H1726" s="192" t="s">
        <v>1110</v>
      </c>
    </row>
    <row r="1727" spans="1:8" ht="20" hidden="1" customHeight="1">
      <c r="A1727" s="185">
        <v>9</v>
      </c>
      <c r="B1727" s="193" t="s">
        <v>1044</v>
      </c>
      <c r="C1727" s="229" t="s">
        <v>1706</v>
      </c>
      <c r="D1727" s="224" t="s">
        <v>1046</v>
      </c>
      <c r="E1727" s="226"/>
      <c r="F1727" s="226">
        <v>1840</v>
      </c>
      <c r="G1727" s="227">
        <v>88209.050000000701</v>
      </c>
      <c r="H1727" s="192" t="s">
        <v>1110</v>
      </c>
    </row>
    <row r="1728" spans="1:8" ht="20" hidden="1" customHeight="1">
      <c r="A1728" s="185">
        <v>9</v>
      </c>
      <c r="B1728" s="193" t="s">
        <v>1044</v>
      </c>
      <c r="C1728" s="229" t="s">
        <v>1707</v>
      </c>
      <c r="D1728" s="224" t="s">
        <v>1046</v>
      </c>
      <c r="E1728" s="226"/>
      <c r="F1728" s="226">
        <v>537</v>
      </c>
      <c r="G1728" s="227">
        <v>87672.050000000701</v>
      </c>
      <c r="H1728" s="192" t="s">
        <v>3811</v>
      </c>
    </row>
    <row r="1729" spans="1:8" ht="20" hidden="1" customHeight="1">
      <c r="A1729" s="185">
        <v>9</v>
      </c>
      <c r="B1729" s="193" t="s">
        <v>1044</v>
      </c>
      <c r="C1729" s="229" t="s">
        <v>1708</v>
      </c>
      <c r="D1729" s="224" t="s">
        <v>1046</v>
      </c>
      <c r="E1729" s="226"/>
      <c r="F1729" s="226">
        <v>521.5</v>
      </c>
      <c r="G1729" s="227">
        <v>87150.550000000701</v>
      </c>
      <c r="H1729" s="192" t="s">
        <v>3811</v>
      </c>
    </row>
    <row r="1730" spans="1:8" ht="20" hidden="1" customHeight="1">
      <c r="A1730" s="185">
        <v>9</v>
      </c>
      <c r="B1730" s="193" t="s">
        <v>1044</v>
      </c>
      <c r="C1730" s="229" t="s">
        <v>1709</v>
      </c>
      <c r="D1730" s="224" t="s">
        <v>1046</v>
      </c>
      <c r="E1730" s="226"/>
      <c r="F1730" s="226">
        <v>603.5</v>
      </c>
      <c r="G1730" s="227">
        <v>86547.050000000701</v>
      </c>
      <c r="H1730" s="192" t="s">
        <v>3811</v>
      </c>
    </row>
    <row r="1731" spans="1:8" ht="20" hidden="1" customHeight="1">
      <c r="A1731" s="185">
        <v>9</v>
      </c>
      <c r="B1731" s="193" t="s">
        <v>1044</v>
      </c>
      <c r="C1731" s="229" t="s">
        <v>1710</v>
      </c>
      <c r="D1731" s="224" t="s">
        <v>1046</v>
      </c>
      <c r="E1731" s="226"/>
      <c r="F1731" s="226">
        <v>249.95</v>
      </c>
      <c r="G1731" s="227">
        <v>86297.100000000704</v>
      </c>
      <c r="H1731" s="192" t="s">
        <v>4995</v>
      </c>
    </row>
    <row r="1732" spans="1:8" ht="20" hidden="1" customHeight="1">
      <c r="A1732" s="185">
        <v>9</v>
      </c>
      <c r="B1732" s="193" t="s">
        <v>1044</v>
      </c>
      <c r="C1732" s="229" t="s">
        <v>1711</v>
      </c>
      <c r="D1732" s="224" t="s">
        <v>1046</v>
      </c>
      <c r="E1732" s="226"/>
      <c r="F1732" s="226">
        <v>1146.5</v>
      </c>
      <c r="G1732" s="227">
        <v>85150.600000000704</v>
      </c>
      <c r="H1732" s="192" t="s">
        <v>1053</v>
      </c>
    </row>
    <row r="1733" spans="1:8" ht="20" hidden="1" customHeight="1">
      <c r="A1733" s="185">
        <v>9</v>
      </c>
      <c r="B1733" s="193" t="s">
        <v>1044</v>
      </c>
      <c r="C1733" s="229" t="s">
        <v>1712</v>
      </c>
      <c r="D1733" s="224" t="s">
        <v>1046</v>
      </c>
      <c r="E1733" s="226"/>
      <c r="F1733" s="226">
        <v>4670</v>
      </c>
      <c r="G1733" s="227">
        <v>80480.600000000704</v>
      </c>
      <c r="H1733" s="192" t="s">
        <v>1110</v>
      </c>
    </row>
    <row r="1734" spans="1:8" ht="20" hidden="1" customHeight="1">
      <c r="A1734" s="185">
        <v>9</v>
      </c>
      <c r="B1734" s="193" t="s">
        <v>1044</v>
      </c>
      <c r="C1734" s="229" t="s">
        <v>1713</v>
      </c>
      <c r="D1734" s="224" t="s">
        <v>1046</v>
      </c>
      <c r="E1734" s="226"/>
      <c r="F1734" s="226">
        <v>6000</v>
      </c>
      <c r="G1734" s="227">
        <v>74480.600000000704</v>
      </c>
      <c r="H1734" s="192" t="s">
        <v>1110</v>
      </c>
    </row>
    <row r="1735" spans="1:8" ht="20" hidden="1" customHeight="1">
      <c r="A1735" s="185">
        <v>9</v>
      </c>
      <c r="B1735" s="193" t="s">
        <v>1044</v>
      </c>
      <c r="C1735" s="229" t="s">
        <v>1714</v>
      </c>
      <c r="D1735" s="224" t="s">
        <v>1046</v>
      </c>
      <c r="E1735" s="226"/>
      <c r="F1735" s="226">
        <v>110</v>
      </c>
      <c r="G1735" s="227">
        <v>74370.600000000704</v>
      </c>
      <c r="H1735" s="192" t="s">
        <v>1108</v>
      </c>
    </row>
    <row r="1736" spans="1:8" ht="20" hidden="1" customHeight="1">
      <c r="A1736" s="185">
        <v>9</v>
      </c>
      <c r="B1736" s="193" t="s">
        <v>1044</v>
      </c>
      <c r="C1736" s="229" t="s">
        <v>1715</v>
      </c>
      <c r="D1736" s="224" t="s">
        <v>1046</v>
      </c>
      <c r="E1736" s="226"/>
      <c r="F1736" s="226">
        <v>3000</v>
      </c>
      <c r="G1736" s="227">
        <v>71370.600000000704</v>
      </c>
      <c r="H1736" s="192" t="s">
        <v>1047</v>
      </c>
    </row>
    <row r="1737" spans="1:8" ht="20" hidden="1" customHeight="1">
      <c r="A1737" s="185">
        <v>9</v>
      </c>
      <c r="B1737" s="193" t="s">
        <v>1044</v>
      </c>
      <c r="C1737" s="229" t="s">
        <v>1716</v>
      </c>
      <c r="D1737" s="224" t="s">
        <v>1046</v>
      </c>
      <c r="E1737" s="226"/>
      <c r="F1737" s="226">
        <v>260.5</v>
      </c>
      <c r="G1737" s="227">
        <v>71110.100000000704</v>
      </c>
      <c r="H1737" s="192" t="s">
        <v>3811</v>
      </c>
    </row>
    <row r="1738" spans="1:8" ht="20" hidden="1" customHeight="1">
      <c r="A1738" s="185">
        <v>9</v>
      </c>
      <c r="B1738" s="193" t="s">
        <v>1064</v>
      </c>
      <c r="C1738" s="229" t="s">
        <v>3972</v>
      </c>
      <c r="D1738" s="224" t="s">
        <v>3804</v>
      </c>
      <c r="E1738" s="226"/>
      <c r="F1738" s="226">
        <v>80</v>
      </c>
      <c r="G1738" s="227" t="s">
        <v>1053</v>
      </c>
      <c r="H1738" s="192"/>
    </row>
    <row r="1739" spans="1:8" ht="20" hidden="1" customHeight="1">
      <c r="A1739" s="185">
        <v>9</v>
      </c>
      <c r="B1739" s="193" t="s">
        <v>1044</v>
      </c>
      <c r="C1739" s="229" t="s">
        <v>5071</v>
      </c>
      <c r="D1739" s="224" t="s">
        <v>5059</v>
      </c>
      <c r="E1739" s="226"/>
      <c r="F1739" s="226">
        <v>30000</v>
      </c>
      <c r="G1739" s="227">
        <v>41110.100000000697</v>
      </c>
      <c r="H1739" s="192" t="s">
        <v>1122</v>
      </c>
    </row>
    <row r="1740" spans="1:8" ht="20" hidden="1" customHeight="1">
      <c r="A1740" s="185">
        <v>9</v>
      </c>
      <c r="B1740" s="193" t="s">
        <v>1044</v>
      </c>
      <c r="C1740" s="229" t="s">
        <v>1717</v>
      </c>
      <c r="D1740" s="224" t="s">
        <v>1046</v>
      </c>
      <c r="E1740" s="226"/>
      <c r="F1740" s="226">
        <v>7862.72</v>
      </c>
      <c r="G1740" s="227">
        <v>33247.380000000703</v>
      </c>
      <c r="H1740" s="192" t="s">
        <v>1047</v>
      </c>
    </row>
    <row r="1741" spans="1:8" ht="20" hidden="1" customHeight="1">
      <c r="A1741" s="185">
        <v>9</v>
      </c>
      <c r="B1741" s="193" t="s">
        <v>1044</v>
      </c>
      <c r="C1741" s="229" t="s">
        <v>1165</v>
      </c>
      <c r="D1741" s="224" t="s">
        <v>1046</v>
      </c>
      <c r="E1741" s="226"/>
      <c r="F1741" s="226">
        <v>93.1</v>
      </c>
      <c r="G1741" s="227">
        <v>33154.280000000697</v>
      </c>
      <c r="H1741" s="192" t="s">
        <v>1071</v>
      </c>
    </row>
    <row r="1742" spans="1:8" ht="20" hidden="1" customHeight="1">
      <c r="A1742" s="185">
        <v>9</v>
      </c>
      <c r="B1742" s="193" t="s">
        <v>1044</v>
      </c>
      <c r="C1742" s="229" t="s">
        <v>1165</v>
      </c>
      <c r="D1742" s="224" t="s">
        <v>1046</v>
      </c>
      <c r="E1742" s="226"/>
      <c r="F1742" s="226">
        <v>29.45</v>
      </c>
      <c r="G1742" s="227">
        <v>33124.8300000007</v>
      </c>
      <c r="H1742" s="192" t="s">
        <v>1071</v>
      </c>
    </row>
    <row r="1743" spans="1:8" ht="20" hidden="1" customHeight="1">
      <c r="A1743" s="185">
        <v>9</v>
      </c>
      <c r="B1743" s="193" t="s">
        <v>1044</v>
      </c>
      <c r="C1743" s="229" t="s">
        <v>1165</v>
      </c>
      <c r="D1743" s="224" t="s">
        <v>1046</v>
      </c>
      <c r="E1743" s="226"/>
      <c r="F1743" s="226">
        <v>12.09</v>
      </c>
      <c r="G1743" s="227">
        <v>33112.740000000696</v>
      </c>
      <c r="H1743" s="192" t="s">
        <v>1071</v>
      </c>
    </row>
    <row r="1744" spans="1:8" ht="20" hidden="1" customHeight="1">
      <c r="A1744" s="185">
        <v>9</v>
      </c>
      <c r="B1744" s="193" t="s">
        <v>1044</v>
      </c>
      <c r="C1744" s="229" t="s">
        <v>1165</v>
      </c>
      <c r="D1744" s="224" t="s">
        <v>1046</v>
      </c>
      <c r="E1744" s="226"/>
      <c r="F1744" s="226">
        <v>16.149999999999999</v>
      </c>
      <c r="G1744" s="227">
        <v>33096.590000000702</v>
      </c>
      <c r="H1744" s="192" t="s">
        <v>1071</v>
      </c>
    </row>
    <row r="1745" spans="1:8" ht="20" hidden="1" customHeight="1">
      <c r="A1745" s="185">
        <v>9</v>
      </c>
      <c r="B1745" s="193" t="s">
        <v>1044</v>
      </c>
      <c r="C1745" s="229" t="s">
        <v>1165</v>
      </c>
      <c r="D1745" s="224" t="s">
        <v>1046</v>
      </c>
      <c r="E1745" s="226"/>
      <c r="F1745" s="226">
        <v>17.8</v>
      </c>
      <c r="G1745" s="227">
        <v>33078.790000000699</v>
      </c>
      <c r="H1745" s="192" t="s">
        <v>1071</v>
      </c>
    </row>
    <row r="1746" spans="1:8" ht="20" hidden="1" customHeight="1">
      <c r="A1746" s="185">
        <v>9</v>
      </c>
      <c r="B1746" s="193" t="s">
        <v>1044</v>
      </c>
      <c r="C1746" s="229" t="s">
        <v>1165</v>
      </c>
      <c r="D1746" s="224" t="s">
        <v>1046</v>
      </c>
      <c r="E1746" s="226"/>
      <c r="F1746" s="226">
        <v>2.85</v>
      </c>
      <c r="G1746" s="227">
        <v>33075.940000000701</v>
      </c>
      <c r="H1746" s="192" t="s">
        <v>1071</v>
      </c>
    </row>
    <row r="1747" spans="1:8" ht="20" hidden="1" customHeight="1">
      <c r="A1747" s="185">
        <v>9</v>
      </c>
      <c r="B1747" s="193" t="s">
        <v>1044</v>
      </c>
      <c r="C1747" s="229" t="s">
        <v>1165</v>
      </c>
      <c r="D1747" s="224" t="s">
        <v>1046</v>
      </c>
      <c r="E1747" s="226"/>
      <c r="F1747" s="226">
        <v>84.55</v>
      </c>
      <c r="G1747" s="227">
        <v>32991.390000000698</v>
      </c>
      <c r="H1747" s="192" t="s">
        <v>1071</v>
      </c>
    </row>
    <row r="1748" spans="1:8" ht="20" hidden="1" customHeight="1">
      <c r="A1748" s="185">
        <v>9</v>
      </c>
      <c r="B1748" s="193" t="s">
        <v>1044</v>
      </c>
      <c r="C1748" s="229" t="s">
        <v>1165</v>
      </c>
      <c r="D1748" s="224" t="s">
        <v>1046</v>
      </c>
      <c r="E1748" s="226"/>
      <c r="F1748" s="226">
        <v>108.3</v>
      </c>
      <c r="G1748" s="227">
        <v>32883.090000000702</v>
      </c>
      <c r="H1748" s="192" t="s">
        <v>1071</v>
      </c>
    </row>
    <row r="1749" spans="1:8" ht="20" hidden="1" customHeight="1">
      <c r="A1749" s="185">
        <v>9</v>
      </c>
      <c r="B1749" s="193" t="s">
        <v>1044</v>
      </c>
      <c r="C1749" s="229" t="s">
        <v>1165</v>
      </c>
      <c r="D1749" s="224" t="s">
        <v>1046</v>
      </c>
      <c r="E1749" s="226"/>
      <c r="F1749" s="226">
        <v>84.55</v>
      </c>
      <c r="G1749" s="227">
        <v>32798.540000000699</v>
      </c>
      <c r="H1749" s="192" t="s">
        <v>1071</v>
      </c>
    </row>
    <row r="1750" spans="1:8" ht="20" customHeight="1">
      <c r="A1750" s="185">
        <v>9</v>
      </c>
      <c r="B1750" s="193" t="s">
        <v>1044</v>
      </c>
      <c r="C1750" s="229" t="s">
        <v>3967</v>
      </c>
      <c r="D1750" s="224" t="s">
        <v>3804</v>
      </c>
      <c r="E1750" s="226"/>
      <c r="F1750" s="226">
        <v>5000</v>
      </c>
      <c r="G1750" s="227">
        <v>335998.54000000103</v>
      </c>
      <c r="H1750" s="192" t="s">
        <v>1075</v>
      </c>
    </row>
    <row r="1751" spans="1:8" ht="20" hidden="1" customHeight="1">
      <c r="A1751" s="185">
        <v>9</v>
      </c>
      <c r="B1751" s="193" t="s">
        <v>1044</v>
      </c>
      <c r="C1751" s="229" t="s">
        <v>1718</v>
      </c>
      <c r="D1751" s="224" t="s">
        <v>1046</v>
      </c>
      <c r="E1751" s="226"/>
      <c r="F1751" s="226">
        <v>9506.25</v>
      </c>
      <c r="G1751" s="227">
        <v>326492.29000000103</v>
      </c>
      <c r="H1751" s="192" t="s">
        <v>1110</v>
      </c>
    </row>
    <row r="1752" spans="1:8" ht="20" customHeight="1">
      <c r="A1752" s="185">
        <v>9</v>
      </c>
      <c r="B1752" s="193" t="s">
        <v>1044</v>
      </c>
      <c r="C1752" s="229" t="s">
        <v>1719</v>
      </c>
      <c r="D1752" s="224" t="s">
        <v>1046</v>
      </c>
      <c r="E1752" s="226"/>
      <c r="F1752" s="226">
        <v>4000</v>
      </c>
      <c r="G1752" s="227">
        <v>162492.290000001</v>
      </c>
      <c r="H1752" s="192" t="s">
        <v>1124</v>
      </c>
    </row>
    <row r="1753" spans="1:8" ht="20" hidden="1" customHeight="1">
      <c r="A1753" s="185">
        <v>9</v>
      </c>
      <c r="B1753" s="193" t="s">
        <v>1044</v>
      </c>
      <c r="C1753" s="229" t="s">
        <v>1720</v>
      </c>
      <c r="D1753" s="224" t="s">
        <v>1046</v>
      </c>
      <c r="E1753" s="226"/>
      <c r="F1753" s="226">
        <v>50000</v>
      </c>
      <c r="G1753" s="227">
        <v>112492.290000001</v>
      </c>
      <c r="H1753" s="192" t="s">
        <v>1110</v>
      </c>
    </row>
    <row r="1754" spans="1:8" ht="20" hidden="1" customHeight="1">
      <c r="A1754" s="185">
        <v>9</v>
      </c>
      <c r="B1754" s="193" t="s">
        <v>1044</v>
      </c>
      <c r="C1754" s="229" t="s">
        <v>5072</v>
      </c>
      <c r="D1754" s="195" t="s">
        <v>5059</v>
      </c>
      <c r="E1754" s="226"/>
      <c r="F1754" s="226">
        <v>46750</v>
      </c>
      <c r="G1754" s="227">
        <v>65742.290000000707</v>
      </c>
      <c r="H1754" s="192" t="s">
        <v>1122</v>
      </c>
    </row>
    <row r="1755" spans="1:8" ht="20" hidden="1" customHeight="1">
      <c r="A1755" s="185">
        <v>9</v>
      </c>
      <c r="B1755" s="193" t="s">
        <v>1044</v>
      </c>
      <c r="C1755" s="230" t="s">
        <v>5073</v>
      </c>
      <c r="D1755" s="195" t="s">
        <v>5059</v>
      </c>
      <c r="E1755" s="226"/>
      <c r="F1755" s="226">
        <v>14000</v>
      </c>
      <c r="G1755" s="227">
        <v>51742.290000000699</v>
      </c>
      <c r="H1755" s="192" t="s">
        <v>1122</v>
      </c>
    </row>
    <row r="1756" spans="1:8" ht="20" hidden="1" customHeight="1">
      <c r="A1756" s="185">
        <v>9</v>
      </c>
      <c r="B1756" s="193" t="s">
        <v>1044</v>
      </c>
      <c r="C1756" s="229" t="s">
        <v>5056</v>
      </c>
      <c r="D1756" s="224" t="s">
        <v>4984</v>
      </c>
      <c r="E1756" s="226"/>
      <c r="F1756" s="226">
        <v>11250</v>
      </c>
      <c r="G1756" s="227">
        <v>90492.290000000707</v>
      </c>
      <c r="H1756" s="214" t="s">
        <v>4984</v>
      </c>
    </row>
    <row r="1757" spans="1:8" ht="20" hidden="1" customHeight="1">
      <c r="A1757" s="185">
        <v>9</v>
      </c>
      <c r="B1757" s="193" t="s">
        <v>1044</v>
      </c>
      <c r="C1757" s="229" t="s">
        <v>5056</v>
      </c>
      <c r="D1757" s="224" t="s">
        <v>4984</v>
      </c>
      <c r="E1757" s="226"/>
      <c r="F1757" s="226">
        <v>18750</v>
      </c>
      <c r="G1757" s="227">
        <v>71742.290000000707</v>
      </c>
      <c r="H1757" s="214" t="s">
        <v>4984</v>
      </c>
    </row>
    <row r="1758" spans="1:8" ht="20" hidden="1" customHeight="1">
      <c r="A1758" s="185">
        <v>9</v>
      </c>
      <c r="B1758" s="193" t="s">
        <v>1044</v>
      </c>
      <c r="C1758" s="229" t="s">
        <v>1165</v>
      </c>
      <c r="D1758" s="232" t="s">
        <v>1046</v>
      </c>
      <c r="E1758" s="226"/>
      <c r="F1758" s="226">
        <v>15.95</v>
      </c>
      <c r="G1758" s="227">
        <v>71726.340000000695</v>
      </c>
      <c r="H1758" s="192" t="s">
        <v>1071</v>
      </c>
    </row>
    <row r="1759" spans="1:8" ht="20" hidden="1" customHeight="1">
      <c r="A1759" s="185">
        <v>9</v>
      </c>
      <c r="B1759" s="193" t="s">
        <v>1044</v>
      </c>
      <c r="C1759" s="229" t="s">
        <v>1165</v>
      </c>
      <c r="D1759" s="232" t="s">
        <v>1046</v>
      </c>
      <c r="E1759" s="226"/>
      <c r="F1759" s="226">
        <v>56.03</v>
      </c>
      <c r="G1759" s="227">
        <v>71670.310000000696</v>
      </c>
      <c r="H1759" s="192" t="s">
        <v>1071</v>
      </c>
    </row>
    <row r="1760" spans="1:8" ht="20" hidden="1" customHeight="1">
      <c r="A1760" s="185">
        <v>9</v>
      </c>
      <c r="B1760" s="193" t="s">
        <v>1044</v>
      </c>
      <c r="C1760" s="229" t="s">
        <v>1721</v>
      </c>
      <c r="D1760" s="224" t="s">
        <v>1046</v>
      </c>
      <c r="E1760" s="226"/>
      <c r="F1760" s="226">
        <v>960</v>
      </c>
      <c r="G1760" s="227">
        <v>253981.75000000099</v>
      </c>
      <c r="H1760" s="192" t="s">
        <v>1053</v>
      </c>
    </row>
    <row r="1761" spans="1:8" ht="20" hidden="1" customHeight="1">
      <c r="A1761" s="185">
        <v>9</v>
      </c>
      <c r="B1761" s="193" t="s">
        <v>1044</v>
      </c>
      <c r="C1761" s="229" t="s">
        <v>1722</v>
      </c>
      <c r="D1761" s="224" t="s">
        <v>1046</v>
      </c>
      <c r="E1761" s="226"/>
      <c r="F1761" s="226">
        <v>400</v>
      </c>
      <c r="G1761" s="227">
        <v>253581.75000000099</v>
      </c>
      <c r="H1761" s="192" t="s">
        <v>1053</v>
      </c>
    </row>
    <row r="1762" spans="1:8" ht="20" hidden="1" customHeight="1">
      <c r="A1762" s="185">
        <v>9</v>
      </c>
      <c r="B1762" s="193" t="s">
        <v>1044</v>
      </c>
      <c r="C1762" s="229" t="s">
        <v>1723</v>
      </c>
      <c r="D1762" s="203" t="s">
        <v>1046</v>
      </c>
      <c r="E1762" s="226"/>
      <c r="F1762" s="226">
        <v>1644.83</v>
      </c>
      <c r="G1762" s="227">
        <v>251936.920000001</v>
      </c>
      <c r="H1762" s="192" t="s">
        <v>5061</v>
      </c>
    </row>
    <row r="1763" spans="1:8" ht="20" hidden="1" customHeight="1">
      <c r="A1763" s="185">
        <v>9</v>
      </c>
      <c r="B1763" s="193" t="s">
        <v>1044</v>
      </c>
      <c r="C1763" s="229" t="s">
        <v>1165</v>
      </c>
      <c r="D1763" s="224" t="s">
        <v>1046</v>
      </c>
      <c r="E1763" s="226"/>
      <c r="F1763" s="226">
        <v>145.85</v>
      </c>
      <c r="G1763" s="227">
        <v>251791.070000001</v>
      </c>
      <c r="H1763" s="192" t="s">
        <v>1071</v>
      </c>
    </row>
    <row r="1764" spans="1:8" ht="20" hidden="1" customHeight="1">
      <c r="A1764" s="185">
        <v>9</v>
      </c>
      <c r="B1764" s="193" t="s">
        <v>1044</v>
      </c>
      <c r="C1764" s="229" t="s">
        <v>3973</v>
      </c>
      <c r="D1764" s="224" t="s">
        <v>3804</v>
      </c>
      <c r="E1764" s="226"/>
      <c r="F1764" s="226">
        <v>800</v>
      </c>
      <c r="G1764" s="227">
        <v>370991.070000001</v>
      </c>
      <c r="H1764" s="192" t="s">
        <v>1053</v>
      </c>
    </row>
    <row r="1765" spans="1:8" ht="20" hidden="1" customHeight="1">
      <c r="A1765" s="185">
        <v>9</v>
      </c>
      <c r="B1765" s="193" t="s">
        <v>1044</v>
      </c>
      <c r="C1765" s="229" t="s">
        <v>3974</v>
      </c>
      <c r="D1765" s="224" t="s">
        <v>3804</v>
      </c>
      <c r="E1765" s="226"/>
      <c r="F1765" s="226">
        <v>1034.05</v>
      </c>
      <c r="G1765" s="227">
        <v>369957.02000000101</v>
      </c>
      <c r="H1765" s="192" t="s">
        <v>1053</v>
      </c>
    </row>
    <row r="1766" spans="1:8" ht="20" hidden="1" customHeight="1">
      <c r="A1766" s="185">
        <v>9</v>
      </c>
      <c r="B1766" s="193" t="s">
        <v>1044</v>
      </c>
      <c r="C1766" s="229" t="s">
        <v>1724</v>
      </c>
      <c r="D1766" s="224" t="s">
        <v>1046</v>
      </c>
      <c r="E1766" s="226"/>
      <c r="F1766" s="226">
        <v>805</v>
      </c>
      <c r="G1766" s="227">
        <v>369152.02000000101</v>
      </c>
      <c r="H1766" s="192" t="s">
        <v>1124</v>
      </c>
    </row>
    <row r="1767" spans="1:8" ht="20" hidden="1" customHeight="1">
      <c r="A1767" s="185">
        <v>9</v>
      </c>
      <c r="B1767" s="193" t="s">
        <v>1044</v>
      </c>
      <c r="C1767" s="229" t="s">
        <v>1725</v>
      </c>
      <c r="D1767" s="224" t="s">
        <v>1046</v>
      </c>
      <c r="E1767" s="226"/>
      <c r="F1767" s="226">
        <v>500</v>
      </c>
      <c r="G1767" s="227">
        <v>368652.02000000101</v>
      </c>
      <c r="H1767" s="192" t="s">
        <v>4955</v>
      </c>
    </row>
    <row r="1768" spans="1:8" ht="20" hidden="1" customHeight="1">
      <c r="A1768" s="185">
        <v>9</v>
      </c>
      <c r="B1768" s="193" t="s">
        <v>1044</v>
      </c>
      <c r="C1768" s="229" t="s">
        <v>1726</v>
      </c>
      <c r="D1768" s="224" t="s">
        <v>1046</v>
      </c>
      <c r="E1768" s="226"/>
      <c r="F1768" s="226">
        <v>100</v>
      </c>
      <c r="G1768" s="227">
        <v>368552.02000000101</v>
      </c>
      <c r="H1768" s="192" t="s">
        <v>4955</v>
      </c>
    </row>
    <row r="1769" spans="1:8" ht="20" hidden="1" customHeight="1">
      <c r="A1769" s="185">
        <v>9</v>
      </c>
      <c r="B1769" s="193" t="s">
        <v>1044</v>
      </c>
      <c r="C1769" s="229" t="s">
        <v>1727</v>
      </c>
      <c r="D1769" s="224" t="s">
        <v>1046</v>
      </c>
      <c r="E1769" s="226"/>
      <c r="F1769" s="226">
        <v>348</v>
      </c>
      <c r="G1769" s="227">
        <v>368204.02000000101</v>
      </c>
      <c r="H1769" s="192" t="s">
        <v>1124</v>
      </c>
    </row>
    <row r="1770" spans="1:8" ht="20" hidden="1" customHeight="1">
      <c r="A1770" s="185">
        <v>9</v>
      </c>
      <c r="B1770" s="193" t="s">
        <v>1044</v>
      </c>
      <c r="C1770" s="229" t="s">
        <v>1728</v>
      </c>
      <c r="D1770" s="224" t="s">
        <v>1046</v>
      </c>
      <c r="E1770" s="226"/>
      <c r="F1770" s="226">
        <v>455</v>
      </c>
      <c r="G1770" s="227">
        <v>367749.02000000101</v>
      </c>
      <c r="H1770" s="192" t="s">
        <v>1083</v>
      </c>
    </row>
    <row r="1771" spans="1:8" ht="20" hidden="1" customHeight="1">
      <c r="A1771" s="185">
        <v>9</v>
      </c>
      <c r="B1771" s="193" t="s">
        <v>1044</v>
      </c>
      <c r="C1771" s="229" t="s">
        <v>1729</v>
      </c>
      <c r="D1771" s="224" t="s">
        <v>1046</v>
      </c>
      <c r="E1771" s="226"/>
      <c r="F1771" s="226">
        <v>4672</v>
      </c>
      <c r="G1771" s="227">
        <v>363077.02000000101</v>
      </c>
      <c r="H1771" s="192" t="s">
        <v>1124</v>
      </c>
    </row>
    <row r="1772" spans="1:8" ht="20" hidden="1" customHeight="1">
      <c r="A1772" s="185">
        <v>9</v>
      </c>
      <c r="B1772" s="193" t="s">
        <v>1044</v>
      </c>
      <c r="C1772" s="229" t="s">
        <v>1730</v>
      </c>
      <c r="D1772" s="224" t="s">
        <v>1046</v>
      </c>
      <c r="E1772" s="226"/>
      <c r="F1772" s="226">
        <v>1940</v>
      </c>
      <c r="G1772" s="227">
        <v>361137.02000000101</v>
      </c>
      <c r="H1772" s="192" t="s">
        <v>1047</v>
      </c>
    </row>
    <row r="1773" spans="1:8" ht="20" hidden="1" customHeight="1">
      <c r="A1773" s="185">
        <v>9</v>
      </c>
      <c r="B1773" s="193" t="s">
        <v>1044</v>
      </c>
      <c r="C1773" s="229" t="s">
        <v>1731</v>
      </c>
      <c r="D1773" s="224" t="s">
        <v>1046</v>
      </c>
      <c r="E1773" s="226"/>
      <c r="F1773" s="226">
        <v>308.62</v>
      </c>
      <c r="G1773" s="227">
        <v>360828.40000000101</v>
      </c>
      <c r="H1773" s="192" t="s">
        <v>3811</v>
      </c>
    </row>
    <row r="1774" spans="1:8" ht="20" hidden="1" customHeight="1">
      <c r="A1774" s="185">
        <v>9</v>
      </c>
      <c r="B1774" s="193" t="s">
        <v>1044</v>
      </c>
      <c r="C1774" s="229" t="s">
        <v>1732</v>
      </c>
      <c r="D1774" s="224" t="s">
        <v>1046</v>
      </c>
      <c r="E1774" s="226"/>
      <c r="F1774" s="226">
        <v>364.5</v>
      </c>
      <c r="G1774" s="227">
        <v>360463.90000000101</v>
      </c>
      <c r="H1774" s="192" t="s">
        <v>3811</v>
      </c>
    </row>
    <row r="1775" spans="1:8" ht="20" hidden="1" customHeight="1">
      <c r="A1775" s="185">
        <v>9</v>
      </c>
      <c r="B1775" s="193" t="s">
        <v>1044</v>
      </c>
      <c r="C1775" s="229" t="s">
        <v>1733</v>
      </c>
      <c r="D1775" s="224" t="s">
        <v>1046</v>
      </c>
      <c r="E1775" s="226"/>
      <c r="F1775" s="226">
        <v>580</v>
      </c>
      <c r="G1775" s="227">
        <v>359883.90000000101</v>
      </c>
      <c r="H1775" s="192" t="s">
        <v>1053</v>
      </c>
    </row>
    <row r="1776" spans="1:8" ht="20" hidden="1" customHeight="1">
      <c r="A1776" s="185">
        <v>9</v>
      </c>
      <c r="B1776" s="193" t="s">
        <v>1044</v>
      </c>
      <c r="C1776" s="229" t="s">
        <v>1734</v>
      </c>
      <c r="D1776" s="224" t="s">
        <v>1046</v>
      </c>
      <c r="E1776" s="226"/>
      <c r="F1776" s="226">
        <v>212</v>
      </c>
      <c r="G1776" s="227">
        <v>359671.90000000101</v>
      </c>
      <c r="H1776" s="192" t="s">
        <v>3811</v>
      </c>
    </row>
    <row r="1777" spans="1:8" ht="20" hidden="1" customHeight="1">
      <c r="A1777" s="185">
        <v>9</v>
      </c>
      <c r="B1777" s="193" t="s">
        <v>1044</v>
      </c>
      <c r="C1777" s="229" t="s">
        <v>5074</v>
      </c>
      <c r="D1777" s="224" t="s">
        <v>5059</v>
      </c>
      <c r="E1777" s="226"/>
      <c r="F1777" s="226">
        <v>1000</v>
      </c>
      <c r="G1777" s="227">
        <v>358671.90000000101</v>
      </c>
      <c r="H1777" s="192" t="s">
        <v>1122</v>
      </c>
    </row>
    <row r="1778" spans="1:8" ht="20" hidden="1" customHeight="1">
      <c r="A1778" s="185">
        <v>9</v>
      </c>
      <c r="B1778" s="193" t="s">
        <v>1044</v>
      </c>
      <c r="C1778" s="229" t="s">
        <v>1735</v>
      </c>
      <c r="D1778" s="224" t="s">
        <v>1046</v>
      </c>
      <c r="E1778" s="226"/>
      <c r="F1778" s="226">
        <v>286</v>
      </c>
      <c r="G1778" s="227">
        <v>358385.90000000101</v>
      </c>
      <c r="H1778" s="192" t="s">
        <v>4995</v>
      </c>
    </row>
    <row r="1779" spans="1:8" ht="20" hidden="1" customHeight="1">
      <c r="A1779" s="185">
        <v>9</v>
      </c>
      <c r="B1779" s="193" t="s">
        <v>1044</v>
      </c>
      <c r="C1779" s="229" t="s">
        <v>1736</v>
      </c>
      <c r="D1779" s="224" t="s">
        <v>1046</v>
      </c>
      <c r="E1779" s="226"/>
      <c r="F1779" s="226">
        <v>4510</v>
      </c>
      <c r="G1779" s="227">
        <v>353875.90000000101</v>
      </c>
      <c r="H1779" s="192" t="s">
        <v>1108</v>
      </c>
    </row>
    <row r="1780" spans="1:8" ht="20" hidden="1" customHeight="1">
      <c r="A1780" s="185">
        <v>9</v>
      </c>
      <c r="B1780" s="193" t="s">
        <v>1044</v>
      </c>
      <c r="C1780" s="229" t="s">
        <v>1737</v>
      </c>
      <c r="D1780" s="224" t="s">
        <v>1046</v>
      </c>
      <c r="E1780" s="226"/>
      <c r="F1780" s="226">
        <v>203.5</v>
      </c>
      <c r="G1780" s="227">
        <v>353672.40000000101</v>
      </c>
      <c r="H1780" s="192" t="s">
        <v>3811</v>
      </c>
    </row>
    <row r="1781" spans="1:8" ht="20" hidden="1" customHeight="1">
      <c r="A1781" s="185">
        <v>9</v>
      </c>
      <c r="B1781" s="193" t="s">
        <v>1044</v>
      </c>
      <c r="C1781" s="229" t="s">
        <v>1738</v>
      </c>
      <c r="D1781" s="224" t="s">
        <v>1046</v>
      </c>
      <c r="E1781" s="226"/>
      <c r="F1781" s="226">
        <v>240</v>
      </c>
      <c r="G1781" s="227">
        <v>353432.40000000101</v>
      </c>
      <c r="H1781" s="192" t="s">
        <v>1110</v>
      </c>
    </row>
    <row r="1782" spans="1:8" ht="20" hidden="1" customHeight="1">
      <c r="A1782" s="185">
        <v>9</v>
      </c>
      <c r="B1782" s="193" t="s">
        <v>1044</v>
      </c>
      <c r="C1782" s="229" t="s">
        <v>1739</v>
      </c>
      <c r="D1782" s="224" t="s">
        <v>1046</v>
      </c>
      <c r="E1782" s="226"/>
      <c r="F1782" s="226">
        <v>480</v>
      </c>
      <c r="G1782" s="227">
        <v>352952.40000000101</v>
      </c>
      <c r="H1782" s="192" t="s">
        <v>1110</v>
      </c>
    </row>
    <row r="1783" spans="1:8" ht="20" hidden="1" customHeight="1">
      <c r="A1783" s="185">
        <v>9</v>
      </c>
      <c r="B1783" s="193" t="s">
        <v>1044</v>
      </c>
      <c r="C1783" s="229" t="s">
        <v>1740</v>
      </c>
      <c r="D1783" s="224" t="s">
        <v>1046</v>
      </c>
      <c r="E1783" s="226"/>
      <c r="F1783" s="226">
        <v>789.1</v>
      </c>
      <c r="G1783" s="227">
        <v>352163.30000000098</v>
      </c>
      <c r="H1783" s="192" t="s">
        <v>3811</v>
      </c>
    </row>
    <row r="1784" spans="1:8" ht="20" hidden="1" customHeight="1">
      <c r="A1784" s="185">
        <v>9</v>
      </c>
      <c r="B1784" s="193" t="s">
        <v>1044</v>
      </c>
      <c r="C1784" s="229" t="s">
        <v>1741</v>
      </c>
      <c r="D1784" s="224" t="s">
        <v>1046</v>
      </c>
      <c r="E1784" s="226"/>
      <c r="F1784" s="226">
        <v>247</v>
      </c>
      <c r="G1784" s="227">
        <v>351916.30000000098</v>
      </c>
      <c r="H1784" s="192" t="s">
        <v>3811</v>
      </c>
    </row>
    <row r="1785" spans="1:8" ht="20" hidden="1" customHeight="1">
      <c r="A1785" s="185">
        <v>9</v>
      </c>
      <c r="B1785" s="193" t="s">
        <v>1044</v>
      </c>
      <c r="C1785" s="229" t="s">
        <v>1742</v>
      </c>
      <c r="D1785" s="224" t="s">
        <v>1046</v>
      </c>
      <c r="E1785" s="226"/>
      <c r="F1785" s="226">
        <v>389</v>
      </c>
      <c r="G1785" s="227">
        <v>351527.30000000098</v>
      </c>
      <c r="H1785" s="192" t="s">
        <v>3811</v>
      </c>
    </row>
    <row r="1786" spans="1:8" ht="20" hidden="1" customHeight="1">
      <c r="A1786" s="185">
        <v>9</v>
      </c>
      <c r="B1786" s="193" t="s">
        <v>1044</v>
      </c>
      <c r="C1786" s="229" t="s">
        <v>1743</v>
      </c>
      <c r="D1786" s="224" t="s">
        <v>1046</v>
      </c>
      <c r="E1786" s="226"/>
      <c r="F1786" s="226">
        <v>960</v>
      </c>
      <c r="G1786" s="227">
        <v>350567.30000000098</v>
      </c>
      <c r="H1786" s="192" t="s">
        <v>1110</v>
      </c>
    </row>
    <row r="1787" spans="1:8" ht="20" hidden="1" customHeight="1">
      <c r="A1787" s="185">
        <v>9</v>
      </c>
      <c r="B1787" s="193" t="s">
        <v>1044</v>
      </c>
      <c r="C1787" s="229" t="s">
        <v>1744</v>
      </c>
      <c r="D1787" s="224" t="s">
        <v>1046</v>
      </c>
      <c r="E1787" s="226"/>
      <c r="F1787" s="226">
        <v>275.5</v>
      </c>
      <c r="G1787" s="227">
        <v>350291.80000000098</v>
      </c>
      <c r="H1787" s="192" t="s">
        <v>3811</v>
      </c>
    </row>
    <row r="1788" spans="1:8" ht="20" hidden="1" customHeight="1">
      <c r="A1788" s="185">
        <v>9</v>
      </c>
      <c r="B1788" s="193" t="s">
        <v>1044</v>
      </c>
      <c r="C1788" s="229" t="s">
        <v>1745</v>
      </c>
      <c r="D1788" s="224" t="s">
        <v>1046</v>
      </c>
      <c r="E1788" s="226"/>
      <c r="F1788" s="226">
        <v>3918</v>
      </c>
      <c r="G1788" s="227">
        <v>346373.80000000098</v>
      </c>
      <c r="H1788" s="192" t="s">
        <v>1093</v>
      </c>
    </row>
    <row r="1789" spans="1:8" ht="20" hidden="1" customHeight="1">
      <c r="A1789" s="185">
        <v>9</v>
      </c>
      <c r="B1789" s="193" t="s">
        <v>1044</v>
      </c>
      <c r="C1789" s="229" t="s">
        <v>1746</v>
      </c>
      <c r="D1789" s="224" t="s">
        <v>1046</v>
      </c>
      <c r="E1789" s="226"/>
      <c r="F1789" s="226">
        <v>2125</v>
      </c>
      <c r="G1789" s="227">
        <v>344248.80000000098</v>
      </c>
      <c r="H1789" s="192" t="s">
        <v>1075</v>
      </c>
    </row>
    <row r="1790" spans="1:8" ht="20" hidden="1" customHeight="1">
      <c r="A1790" s="185">
        <v>9</v>
      </c>
      <c r="B1790" s="193" t="s">
        <v>1044</v>
      </c>
      <c r="C1790" s="229" t="s">
        <v>1747</v>
      </c>
      <c r="D1790" s="224" t="s">
        <v>1046</v>
      </c>
      <c r="E1790" s="226"/>
      <c r="F1790" s="226">
        <v>1622.73</v>
      </c>
      <c r="G1790" s="227">
        <v>342626.070000001</v>
      </c>
      <c r="H1790" s="192" t="s">
        <v>1075</v>
      </c>
    </row>
    <row r="1791" spans="1:8" ht="20" hidden="1" customHeight="1">
      <c r="A1791" s="185">
        <v>9</v>
      </c>
      <c r="B1791" s="193" t="s">
        <v>1044</v>
      </c>
      <c r="C1791" s="229" t="s">
        <v>1748</v>
      </c>
      <c r="D1791" s="224" t="s">
        <v>1046</v>
      </c>
      <c r="E1791" s="226"/>
      <c r="F1791" s="226">
        <v>1597</v>
      </c>
      <c r="G1791" s="227">
        <v>341029.070000001</v>
      </c>
      <c r="H1791" s="192" t="s">
        <v>1075</v>
      </c>
    </row>
    <row r="1792" spans="1:8" ht="20" hidden="1" customHeight="1">
      <c r="A1792" s="185">
        <v>9</v>
      </c>
      <c r="B1792" s="193" t="s">
        <v>1044</v>
      </c>
      <c r="C1792" s="229" t="s">
        <v>1749</v>
      </c>
      <c r="D1792" s="224" t="s">
        <v>1046</v>
      </c>
      <c r="E1792" s="226"/>
      <c r="F1792" s="226">
        <v>1634</v>
      </c>
      <c r="G1792" s="227">
        <v>339395.070000001</v>
      </c>
      <c r="H1792" s="192" t="s">
        <v>1075</v>
      </c>
    </row>
    <row r="1793" spans="1:8" ht="20" hidden="1" customHeight="1">
      <c r="A1793" s="185">
        <v>9</v>
      </c>
      <c r="B1793" s="193" t="s">
        <v>1044</v>
      </c>
      <c r="C1793" s="229" t="s">
        <v>1750</v>
      </c>
      <c r="D1793" s="224" t="s">
        <v>1046</v>
      </c>
      <c r="E1793" s="226"/>
      <c r="F1793" s="226">
        <v>1451.5</v>
      </c>
      <c r="G1793" s="227">
        <v>337943.570000001</v>
      </c>
      <c r="H1793" s="192" t="s">
        <v>3811</v>
      </c>
    </row>
    <row r="1794" spans="1:8" ht="20" hidden="1" customHeight="1">
      <c r="A1794" s="185">
        <v>9</v>
      </c>
      <c r="B1794" s="193" t="s">
        <v>1044</v>
      </c>
      <c r="C1794" s="229" t="s">
        <v>1751</v>
      </c>
      <c r="D1794" s="224" t="s">
        <v>1046</v>
      </c>
      <c r="E1794" s="226"/>
      <c r="F1794" s="226">
        <v>6896.57</v>
      </c>
      <c r="G1794" s="227">
        <v>331047.00000000099</v>
      </c>
      <c r="H1794" s="192" t="s">
        <v>3811</v>
      </c>
    </row>
    <row r="1795" spans="1:8" ht="20" hidden="1" customHeight="1">
      <c r="A1795" s="185">
        <v>9</v>
      </c>
      <c r="B1795" s="193" t="s">
        <v>1044</v>
      </c>
      <c r="C1795" s="229" t="s">
        <v>1752</v>
      </c>
      <c r="D1795" s="224" t="s">
        <v>1046</v>
      </c>
      <c r="E1795" s="226"/>
      <c r="F1795" s="226">
        <v>3680.31</v>
      </c>
      <c r="G1795" s="227">
        <v>327366.69000000099</v>
      </c>
      <c r="H1795" s="192" t="s">
        <v>1075</v>
      </c>
    </row>
    <row r="1796" spans="1:8" ht="20" customHeight="1">
      <c r="A1796" s="185">
        <v>9</v>
      </c>
      <c r="B1796" s="193" t="s">
        <v>1044</v>
      </c>
      <c r="C1796" s="229" t="s">
        <v>1753</v>
      </c>
      <c r="D1796" s="224" t="s">
        <v>1046</v>
      </c>
      <c r="E1796" s="226"/>
      <c r="F1796" s="226">
        <v>435.43</v>
      </c>
      <c r="G1796" s="227">
        <v>326931.260000001</v>
      </c>
      <c r="H1796" s="192" t="s">
        <v>1075</v>
      </c>
    </row>
    <row r="1797" spans="1:8" ht="20" hidden="1" customHeight="1">
      <c r="A1797" s="185">
        <v>9</v>
      </c>
      <c r="B1797" s="193" t="s">
        <v>1044</v>
      </c>
      <c r="C1797" s="229" t="s">
        <v>1754</v>
      </c>
      <c r="D1797" s="224" t="s">
        <v>1046</v>
      </c>
      <c r="E1797" s="226"/>
      <c r="F1797" s="226">
        <v>768</v>
      </c>
      <c r="G1797" s="227">
        <v>326163.260000001</v>
      </c>
      <c r="H1797" s="192" t="s">
        <v>3811</v>
      </c>
    </row>
    <row r="1798" spans="1:8" ht="20" hidden="1" customHeight="1">
      <c r="A1798" s="185">
        <v>9</v>
      </c>
      <c r="B1798" s="193" t="s">
        <v>1044</v>
      </c>
      <c r="C1798" s="229" t="s">
        <v>1755</v>
      </c>
      <c r="D1798" s="224" t="s">
        <v>1046</v>
      </c>
      <c r="E1798" s="226"/>
      <c r="F1798" s="226">
        <v>1370.04</v>
      </c>
      <c r="G1798" s="227">
        <v>324793.22000000102</v>
      </c>
      <c r="H1798" s="192" t="s">
        <v>1075</v>
      </c>
    </row>
    <row r="1799" spans="1:8" ht="20" hidden="1" customHeight="1">
      <c r="A1799" s="185">
        <v>9</v>
      </c>
      <c r="B1799" s="193" t="s">
        <v>1044</v>
      </c>
      <c r="C1799" s="229" t="s">
        <v>1756</v>
      </c>
      <c r="D1799" s="224" t="s">
        <v>1046</v>
      </c>
      <c r="E1799" s="226"/>
      <c r="F1799" s="226">
        <v>1256.43</v>
      </c>
      <c r="G1799" s="227">
        <v>323536.79000000103</v>
      </c>
      <c r="H1799" s="192" t="s">
        <v>1075</v>
      </c>
    </row>
    <row r="1800" spans="1:8" ht="20" customHeight="1">
      <c r="A1800" s="185">
        <v>9</v>
      </c>
      <c r="B1800" s="193" t="s">
        <v>1044</v>
      </c>
      <c r="C1800" s="229" t="s">
        <v>1757</v>
      </c>
      <c r="D1800" s="224" t="s">
        <v>1046</v>
      </c>
      <c r="E1800" s="226"/>
      <c r="F1800" s="226">
        <v>140200</v>
      </c>
      <c r="G1800" s="227">
        <v>183336.790000001</v>
      </c>
      <c r="H1800" s="192" t="s">
        <v>1091</v>
      </c>
    </row>
    <row r="1801" spans="1:8" ht="20" customHeight="1">
      <c r="A1801" s="185">
        <v>9</v>
      </c>
      <c r="B1801" s="193" t="s">
        <v>1044</v>
      </c>
      <c r="C1801" s="229" t="s">
        <v>1758</v>
      </c>
      <c r="D1801" s="224" t="s">
        <v>1046</v>
      </c>
      <c r="E1801" s="226"/>
      <c r="F1801" s="226">
        <v>150000</v>
      </c>
      <c r="G1801" s="227">
        <v>33336.790000000903</v>
      </c>
      <c r="H1801" s="192" t="s">
        <v>1091</v>
      </c>
    </row>
    <row r="1802" spans="1:8" ht="20" hidden="1" customHeight="1">
      <c r="A1802" s="185">
        <v>9</v>
      </c>
      <c r="B1802" s="193" t="s">
        <v>1044</v>
      </c>
      <c r="C1802" s="229" t="s">
        <v>1165</v>
      </c>
      <c r="D1802" s="224" t="s">
        <v>1046</v>
      </c>
      <c r="E1802" s="226"/>
      <c r="F1802" s="226">
        <v>59.85</v>
      </c>
      <c r="G1802" s="227">
        <v>33276.940000000897</v>
      </c>
      <c r="H1802" s="192" t="s">
        <v>1071</v>
      </c>
    </row>
    <row r="1803" spans="1:8" ht="20" hidden="1" customHeight="1">
      <c r="A1803" s="185">
        <v>9</v>
      </c>
      <c r="B1803" s="193" t="s">
        <v>1044</v>
      </c>
      <c r="C1803" s="229" t="s">
        <v>1165</v>
      </c>
      <c r="D1803" s="224" t="s">
        <v>1046</v>
      </c>
      <c r="E1803" s="226"/>
      <c r="F1803" s="226">
        <v>128.25</v>
      </c>
      <c r="G1803" s="227">
        <v>33148.690000000897</v>
      </c>
      <c r="H1803" s="192" t="s">
        <v>1071</v>
      </c>
    </row>
    <row r="1804" spans="1:8" ht="20" hidden="1" customHeight="1">
      <c r="A1804" s="185">
        <v>9</v>
      </c>
      <c r="B1804" s="193" t="s">
        <v>1044</v>
      </c>
      <c r="C1804" s="229" t="s">
        <v>1165</v>
      </c>
      <c r="D1804" s="224" t="s">
        <v>1046</v>
      </c>
      <c r="E1804" s="226"/>
      <c r="F1804" s="226">
        <v>7.6</v>
      </c>
      <c r="G1804" s="227">
        <v>33141.090000000899</v>
      </c>
      <c r="H1804" s="192" t="s">
        <v>1071</v>
      </c>
    </row>
    <row r="1805" spans="1:8" ht="20" hidden="1" customHeight="1">
      <c r="A1805" s="185">
        <v>9</v>
      </c>
      <c r="B1805" s="193" t="s">
        <v>1044</v>
      </c>
      <c r="C1805" s="229" t="s">
        <v>1759</v>
      </c>
      <c r="D1805" s="203" t="s">
        <v>1046</v>
      </c>
      <c r="E1805" s="226"/>
      <c r="F1805" s="226">
        <v>200</v>
      </c>
      <c r="G1805" s="227">
        <v>282941.09000000102</v>
      </c>
      <c r="H1805" s="192" t="s">
        <v>1053</v>
      </c>
    </row>
    <row r="1806" spans="1:8" ht="20" hidden="1" customHeight="1">
      <c r="A1806" s="185">
        <v>9</v>
      </c>
      <c r="B1806" s="193" t="s">
        <v>1044</v>
      </c>
      <c r="C1806" s="229" t="s">
        <v>1760</v>
      </c>
      <c r="D1806" s="203" t="s">
        <v>1046</v>
      </c>
      <c r="E1806" s="226"/>
      <c r="F1806" s="226">
        <v>100</v>
      </c>
      <c r="G1806" s="227">
        <v>282841.09000000102</v>
      </c>
      <c r="H1806" s="192" t="s">
        <v>1053</v>
      </c>
    </row>
    <row r="1807" spans="1:8" ht="20" hidden="1" customHeight="1">
      <c r="A1807" s="185">
        <v>9</v>
      </c>
      <c r="B1807" s="193" t="s">
        <v>1044</v>
      </c>
      <c r="C1807" s="229" t="s">
        <v>1761</v>
      </c>
      <c r="D1807" s="224" t="s">
        <v>1046</v>
      </c>
      <c r="E1807" s="226"/>
      <c r="F1807" s="226">
        <v>6600</v>
      </c>
      <c r="G1807" s="227">
        <v>276241.09000000102</v>
      </c>
      <c r="H1807" s="192" t="s">
        <v>3808</v>
      </c>
    </row>
    <row r="1808" spans="1:8" ht="20" hidden="1" customHeight="1">
      <c r="A1808" s="185">
        <v>9</v>
      </c>
      <c r="B1808" s="193" t="s">
        <v>1044</v>
      </c>
      <c r="C1808" s="229" t="s">
        <v>1720</v>
      </c>
      <c r="D1808" s="224" t="s">
        <v>1046</v>
      </c>
      <c r="E1808" s="226"/>
      <c r="F1808" s="226">
        <v>19000</v>
      </c>
      <c r="G1808" s="227">
        <v>257241.09000000099</v>
      </c>
      <c r="H1808" s="192" t="s">
        <v>1110</v>
      </c>
    </row>
    <row r="1809" spans="1:8" ht="20" hidden="1" customHeight="1">
      <c r="A1809" s="185">
        <v>9</v>
      </c>
      <c r="B1809" s="193" t="s">
        <v>1044</v>
      </c>
      <c r="C1809" s="229" t="s">
        <v>1165</v>
      </c>
      <c r="D1809" s="224" t="s">
        <v>1046</v>
      </c>
      <c r="E1809" s="226"/>
      <c r="F1809" s="226">
        <v>18.05</v>
      </c>
      <c r="G1809" s="227">
        <v>257223.040000001</v>
      </c>
      <c r="H1809" s="192" t="s">
        <v>1071</v>
      </c>
    </row>
    <row r="1810" spans="1:8" ht="20" hidden="1" customHeight="1">
      <c r="A1810" s="185">
        <v>9</v>
      </c>
      <c r="B1810" s="193" t="s">
        <v>1044</v>
      </c>
      <c r="C1810" s="229" t="s">
        <v>1165</v>
      </c>
      <c r="D1810" s="224" t="s">
        <v>1046</v>
      </c>
      <c r="E1810" s="226"/>
      <c r="F1810" s="226">
        <v>99.63</v>
      </c>
      <c r="G1810" s="227">
        <v>257123.41000000099</v>
      </c>
      <c r="H1810" s="192" t="s">
        <v>1071</v>
      </c>
    </row>
    <row r="1811" spans="1:8" ht="20" hidden="1" customHeight="1">
      <c r="A1811" s="185">
        <v>9</v>
      </c>
      <c r="B1811" s="193" t="s">
        <v>1044</v>
      </c>
      <c r="C1811" s="229" t="s">
        <v>1165</v>
      </c>
      <c r="D1811" s="224" t="s">
        <v>1046</v>
      </c>
      <c r="E1811" s="226"/>
      <c r="F1811" s="226">
        <v>76</v>
      </c>
      <c r="G1811" s="227">
        <v>257047.41000000099</v>
      </c>
      <c r="H1811" s="192" t="s">
        <v>1071</v>
      </c>
    </row>
    <row r="1812" spans="1:8" ht="20" hidden="1" customHeight="1">
      <c r="A1812" s="185">
        <v>9</v>
      </c>
      <c r="B1812" s="193" t="s">
        <v>1044</v>
      </c>
      <c r="C1812" s="230" t="s">
        <v>1762</v>
      </c>
      <c r="D1812" s="224" t="s">
        <v>1046</v>
      </c>
      <c r="E1812" s="226"/>
      <c r="F1812" s="226">
        <v>4590</v>
      </c>
      <c r="G1812" s="227">
        <v>252457.41000000099</v>
      </c>
      <c r="H1812" s="192" t="s">
        <v>1047</v>
      </c>
    </row>
    <row r="1813" spans="1:8" ht="20" hidden="1" customHeight="1">
      <c r="A1813" s="185">
        <v>9</v>
      </c>
      <c r="B1813" s="193" t="s">
        <v>1044</v>
      </c>
      <c r="C1813" s="229" t="s">
        <v>3975</v>
      </c>
      <c r="D1813" s="224" t="s">
        <v>3804</v>
      </c>
      <c r="E1813" s="226"/>
      <c r="F1813" s="226">
        <v>14549.51</v>
      </c>
      <c r="G1813" s="227">
        <v>237907.90000000101</v>
      </c>
      <c r="H1813" s="192" t="s">
        <v>1087</v>
      </c>
    </row>
    <row r="1814" spans="1:8" ht="20" hidden="1" customHeight="1">
      <c r="A1814" s="185">
        <v>9</v>
      </c>
      <c r="B1814" s="193" t="s">
        <v>1044</v>
      </c>
      <c r="C1814" s="229" t="s">
        <v>1763</v>
      </c>
      <c r="D1814" s="203" t="s">
        <v>1046</v>
      </c>
      <c r="E1814" s="226"/>
      <c r="F1814" s="226">
        <v>20000</v>
      </c>
      <c r="G1814" s="227">
        <v>217907.90000000101</v>
      </c>
      <c r="H1814" s="192" t="s">
        <v>1053</v>
      </c>
    </row>
    <row r="1815" spans="1:8" ht="20" hidden="1" customHeight="1">
      <c r="A1815" s="185">
        <v>9</v>
      </c>
      <c r="B1815" s="193" t="s">
        <v>1044</v>
      </c>
      <c r="C1815" s="229" t="s">
        <v>1165</v>
      </c>
      <c r="D1815" s="224" t="s">
        <v>1046</v>
      </c>
      <c r="E1815" s="226"/>
      <c r="F1815" s="226">
        <v>55.1</v>
      </c>
      <c r="G1815" s="227">
        <v>217852.80000000101</v>
      </c>
      <c r="H1815" s="192" t="s">
        <v>1071</v>
      </c>
    </row>
    <row r="1816" spans="1:8" ht="20" hidden="1" customHeight="1">
      <c r="A1816" s="185">
        <v>9</v>
      </c>
      <c r="B1816" s="193" t="s">
        <v>1044</v>
      </c>
      <c r="C1816" s="229" t="s">
        <v>1165</v>
      </c>
      <c r="D1816" s="224" t="s">
        <v>1046</v>
      </c>
      <c r="E1816" s="226"/>
      <c r="F1816" s="226">
        <v>9.5</v>
      </c>
      <c r="G1816" s="227">
        <v>217843.30000000101</v>
      </c>
      <c r="H1816" s="192" t="s">
        <v>1071</v>
      </c>
    </row>
    <row r="1817" spans="1:8" ht="20" hidden="1" customHeight="1">
      <c r="A1817" s="185">
        <v>9</v>
      </c>
      <c r="B1817" s="193" t="s">
        <v>1044</v>
      </c>
      <c r="C1817" s="229" t="s">
        <v>1165</v>
      </c>
      <c r="D1817" s="224" t="s">
        <v>1046</v>
      </c>
      <c r="E1817" s="226"/>
      <c r="F1817" s="226">
        <v>46.55</v>
      </c>
      <c r="G1817" s="227">
        <v>217796.75000000099</v>
      </c>
      <c r="H1817" s="192" t="s">
        <v>1071</v>
      </c>
    </row>
    <row r="1818" spans="1:8" ht="20" hidden="1" customHeight="1">
      <c r="A1818" s="185">
        <v>9</v>
      </c>
      <c r="B1818" s="193" t="s">
        <v>1044</v>
      </c>
      <c r="C1818" s="229" t="s">
        <v>1165</v>
      </c>
      <c r="D1818" s="224" t="s">
        <v>1046</v>
      </c>
      <c r="E1818" s="226"/>
      <c r="F1818" s="226">
        <v>18.05</v>
      </c>
      <c r="G1818" s="227">
        <v>217778.700000001</v>
      </c>
      <c r="H1818" s="192" t="s">
        <v>1071</v>
      </c>
    </row>
    <row r="1819" spans="1:8" ht="20" hidden="1" customHeight="1">
      <c r="A1819" s="185">
        <v>9</v>
      </c>
      <c r="B1819" s="193" t="s">
        <v>1044</v>
      </c>
      <c r="C1819" s="229" t="s">
        <v>1165</v>
      </c>
      <c r="D1819" s="224" t="s">
        <v>1046</v>
      </c>
      <c r="E1819" s="226"/>
      <c r="F1819" s="226">
        <v>12.1</v>
      </c>
      <c r="G1819" s="227">
        <v>217766.600000001</v>
      </c>
      <c r="H1819" s="192" t="s">
        <v>1071</v>
      </c>
    </row>
    <row r="1820" spans="1:8" ht="20" hidden="1" customHeight="1">
      <c r="A1820" s="185">
        <v>9</v>
      </c>
      <c r="B1820" s="193" t="s">
        <v>1044</v>
      </c>
      <c r="C1820" s="229" t="s">
        <v>1720</v>
      </c>
      <c r="D1820" s="224" t="s">
        <v>1046</v>
      </c>
      <c r="E1820" s="226"/>
      <c r="F1820" s="226">
        <v>50000</v>
      </c>
      <c r="G1820" s="227">
        <v>167766.600000001</v>
      </c>
      <c r="H1820" s="192" t="s">
        <v>1110</v>
      </c>
    </row>
    <row r="1821" spans="1:8" ht="20" hidden="1" customHeight="1">
      <c r="A1821" s="185">
        <v>9</v>
      </c>
      <c r="B1821" s="193" t="s">
        <v>1044</v>
      </c>
      <c r="C1821" s="229" t="s">
        <v>1764</v>
      </c>
      <c r="D1821" s="224" t="s">
        <v>1046</v>
      </c>
      <c r="E1821" s="226"/>
      <c r="F1821" s="226">
        <v>840</v>
      </c>
      <c r="G1821" s="227">
        <v>166926.600000001</v>
      </c>
      <c r="H1821" s="192" t="s">
        <v>1124</v>
      </c>
    </row>
    <row r="1822" spans="1:8" ht="20" hidden="1" customHeight="1">
      <c r="A1822" s="185">
        <v>9</v>
      </c>
      <c r="B1822" s="193" t="s">
        <v>1044</v>
      </c>
      <c r="C1822" s="229" t="s">
        <v>1765</v>
      </c>
      <c r="D1822" s="224" t="s">
        <v>1046</v>
      </c>
      <c r="E1822" s="226"/>
      <c r="F1822" s="226">
        <v>123</v>
      </c>
      <c r="G1822" s="227">
        <v>166803.600000001</v>
      </c>
      <c r="H1822" s="192" t="s">
        <v>1124</v>
      </c>
    </row>
    <row r="1823" spans="1:8" ht="20" hidden="1" customHeight="1">
      <c r="A1823" s="185">
        <v>9</v>
      </c>
      <c r="B1823" s="193" t="s">
        <v>1044</v>
      </c>
      <c r="C1823" s="229" t="s">
        <v>1766</v>
      </c>
      <c r="D1823" s="224" t="s">
        <v>1046</v>
      </c>
      <c r="E1823" s="226"/>
      <c r="F1823" s="226">
        <v>1930</v>
      </c>
      <c r="G1823" s="227">
        <v>164873.600000001</v>
      </c>
      <c r="H1823" s="192" t="s">
        <v>1124</v>
      </c>
    </row>
    <row r="1824" spans="1:8" ht="20" hidden="1" customHeight="1">
      <c r="A1824" s="185">
        <v>9</v>
      </c>
      <c r="B1824" s="193" t="s">
        <v>1044</v>
      </c>
      <c r="C1824" s="229" t="s">
        <v>1767</v>
      </c>
      <c r="D1824" s="224" t="s">
        <v>1046</v>
      </c>
      <c r="E1824" s="226"/>
      <c r="F1824" s="226">
        <v>100000</v>
      </c>
      <c r="G1824" s="227">
        <v>64873.600000000799</v>
      </c>
      <c r="H1824" s="192" t="s">
        <v>4950</v>
      </c>
    </row>
    <row r="1825" spans="1:8" ht="20" hidden="1" customHeight="1">
      <c r="A1825" s="185">
        <v>9</v>
      </c>
      <c r="B1825" s="193" t="s">
        <v>1044</v>
      </c>
      <c r="C1825" s="229" t="s">
        <v>1768</v>
      </c>
      <c r="D1825" s="203" t="s">
        <v>1046</v>
      </c>
      <c r="E1825" s="226"/>
      <c r="F1825" s="226">
        <v>11448.5</v>
      </c>
      <c r="G1825" s="227">
        <v>53425.100000000799</v>
      </c>
      <c r="H1825" s="192" t="s">
        <v>1102</v>
      </c>
    </row>
    <row r="1826" spans="1:8" ht="20" hidden="1" customHeight="1">
      <c r="A1826" s="185">
        <v>9</v>
      </c>
      <c r="B1826" s="193" t="s">
        <v>1044</v>
      </c>
      <c r="C1826" s="229" t="s">
        <v>1165</v>
      </c>
      <c r="D1826" s="224" t="s">
        <v>1046</v>
      </c>
      <c r="E1826" s="226"/>
      <c r="F1826" s="226">
        <v>2.62</v>
      </c>
      <c r="G1826" s="227">
        <v>24622.480000000902</v>
      </c>
      <c r="H1826" s="192" t="s">
        <v>1071</v>
      </c>
    </row>
    <row r="1827" spans="1:8" ht="20" hidden="1" customHeight="1">
      <c r="A1827" s="185">
        <v>9</v>
      </c>
      <c r="B1827" s="193" t="s">
        <v>1044</v>
      </c>
      <c r="C1827" s="229" t="s">
        <v>1165</v>
      </c>
      <c r="D1827" s="224" t="s">
        <v>1046</v>
      </c>
      <c r="E1827" s="226"/>
      <c r="F1827" s="226">
        <v>15.91</v>
      </c>
      <c r="G1827" s="227">
        <v>24606.570000000898</v>
      </c>
      <c r="H1827" s="192" t="s">
        <v>1071</v>
      </c>
    </row>
    <row r="1828" spans="1:8" ht="20" hidden="1" customHeight="1">
      <c r="A1828" s="185">
        <v>9</v>
      </c>
      <c r="B1828" s="193" t="s">
        <v>1044</v>
      </c>
      <c r="C1828" s="229" t="s">
        <v>3976</v>
      </c>
      <c r="D1828" s="224" t="s">
        <v>3804</v>
      </c>
      <c r="E1828" s="226"/>
      <c r="F1828" s="226">
        <v>100</v>
      </c>
      <c r="G1828" s="227">
        <v>298059.570000001</v>
      </c>
      <c r="H1828" s="192" t="s">
        <v>1053</v>
      </c>
    </row>
    <row r="1829" spans="1:8" ht="20" hidden="1" customHeight="1">
      <c r="A1829" s="185">
        <v>9</v>
      </c>
      <c r="B1829" s="193" t="s">
        <v>1044</v>
      </c>
      <c r="C1829" s="229" t="s">
        <v>3977</v>
      </c>
      <c r="D1829" s="224" t="s">
        <v>3804</v>
      </c>
      <c r="E1829" s="226"/>
      <c r="F1829" s="226">
        <v>5000</v>
      </c>
      <c r="G1829" s="227">
        <v>293059.570000001</v>
      </c>
      <c r="H1829" s="192" t="s">
        <v>1053</v>
      </c>
    </row>
    <row r="1830" spans="1:8" ht="20" hidden="1" customHeight="1">
      <c r="A1830" s="185">
        <v>9</v>
      </c>
      <c r="B1830" s="193" t="s">
        <v>1044</v>
      </c>
      <c r="C1830" s="229" t="s">
        <v>3978</v>
      </c>
      <c r="D1830" s="224" t="s">
        <v>3804</v>
      </c>
      <c r="E1830" s="226"/>
      <c r="F1830" s="226">
        <v>640</v>
      </c>
      <c r="G1830" s="227">
        <v>292419.570000001</v>
      </c>
      <c r="H1830" s="192" t="s">
        <v>1093</v>
      </c>
    </row>
    <row r="1831" spans="1:8" ht="20" hidden="1" customHeight="1">
      <c r="A1831" s="185">
        <v>9</v>
      </c>
      <c r="B1831" s="193" t="s">
        <v>1044</v>
      </c>
      <c r="C1831" s="229" t="s">
        <v>1769</v>
      </c>
      <c r="D1831" s="224" t="s">
        <v>1046</v>
      </c>
      <c r="E1831" s="226"/>
      <c r="F1831" s="226">
        <v>1350</v>
      </c>
      <c r="G1831" s="227">
        <v>291069.570000001</v>
      </c>
      <c r="H1831" s="192" t="s">
        <v>1053</v>
      </c>
    </row>
    <row r="1832" spans="1:8" ht="20" hidden="1" customHeight="1">
      <c r="A1832" s="185">
        <v>9</v>
      </c>
      <c r="B1832" s="193" t="s">
        <v>1044</v>
      </c>
      <c r="C1832" s="229" t="s">
        <v>1770</v>
      </c>
      <c r="D1832" s="224" t="s">
        <v>1046</v>
      </c>
      <c r="E1832" s="226"/>
      <c r="F1832" s="226">
        <v>380</v>
      </c>
      <c r="G1832" s="227">
        <v>290689.570000001</v>
      </c>
      <c r="H1832" s="192" t="s">
        <v>1053</v>
      </c>
    </row>
    <row r="1833" spans="1:8" ht="20" hidden="1" customHeight="1">
      <c r="A1833" s="185">
        <v>9</v>
      </c>
      <c r="B1833" s="193" t="s">
        <v>1044</v>
      </c>
      <c r="C1833" s="229" t="s">
        <v>1771</v>
      </c>
      <c r="D1833" s="224" t="s">
        <v>1046</v>
      </c>
      <c r="E1833" s="226"/>
      <c r="F1833" s="226">
        <v>300</v>
      </c>
      <c r="G1833" s="227">
        <v>290389.570000001</v>
      </c>
      <c r="H1833" s="192" t="s">
        <v>4955</v>
      </c>
    </row>
    <row r="1834" spans="1:8" ht="20" hidden="1" customHeight="1">
      <c r="A1834" s="185">
        <v>9</v>
      </c>
      <c r="B1834" s="193" t="s">
        <v>1044</v>
      </c>
      <c r="C1834" s="229" t="s">
        <v>1772</v>
      </c>
      <c r="D1834" s="224" t="s">
        <v>1046</v>
      </c>
      <c r="E1834" s="226"/>
      <c r="F1834" s="226">
        <v>410</v>
      </c>
      <c r="G1834" s="227">
        <v>289979.570000001</v>
      </c>
      <c r="H1834" s="192" t="s">
        <v>4955</v>
      </c>
    </row>
    <row r="1835" spans="1:8" ht="20" hidden="1" customHeight="1">
      <c r="A1835" s="185">
        <v>9</v>
      </c>
      <c r="B1835" s="193" t="s">
        <v>1044</v>
      </c>
      <c r="C1835" s="229" t="s">
        <v>1773</v>
      </c>
      <c r="D1835" s="224" t="s">
        <v>1046</v>
      </c>
      <c r="E1835" s="226"/>
      <c r="F1835" s="226">
        <v>99</v>
      </c>
      <c r="G1835" s="227">
        <v>289880.570000001</v>
      </c>
      <c r="H1835" s="192" t="s">
        <v>1053</v>
      </c>
    </row>
    <row r="1836" spans="1:8" ht="20" hidden="1" customHeight="1">
      <c r="A1836" s="185">
        <v>9</v>
      </c>
      <c r="B1836" s="193" t="s">
        <v>1044</v>
      </c>
      <c r="C1836" s="229" t="s">
        <v>1774</v>
      </c>
      <c r="D1836" s="224" t="s">
        <v>1046</v>
      </c>
      <c r="E1836" s="226"/>
      <c r="F1836" s="226">
        <v>99</v>
      </c>
      <c r="G1836" s="227">
        <v>289781.570000001</v>
      </c>
      <c r="H1836" s="192" t="s">
        <v>1053</v>
      </c>
    </row>
    <row r="1837" spans="1:8" ht="20" hidden="1" customHeight="1">
      <c r="A1837" s="185">
        <v>9</v>
      </c>
      <c r="B1837" s="193" t="s">
        <v>1044</v>
      </c>
      <c r="C1837" s="229" t="s">
        <v>1775</v>
      </c>
      <c r="D1837" s="224" t="s">
        <v>1046</v>
      </c>
      <c r="E1837" s="226"/>
      <c r="F1837" s="226">
        <v>49</v>
      </c>
      <c r="G1837" s="227">
        <v>289732.570000001</v>
      </c>
      <c r="H1837" s="192" t="s">
        <v>1053</v>
      </c>
    </row>
    <row r="1838" spans="1:8" ht="20" hidden="1" customHeight="1">
      <c r="A1838" s="185">
        <v>9</v>
      </c>
      <c r="B1838" s="193" t="s">
        <v>1044</v>
      </c>
      <c r="C1838" s="229" t="s">
        <v>1776</v>
      </c>
      <c r="D1838" s="224" t="s">
        <v>1046</v>
      </c>
      <c r="E1838" s="226"/>
      <c r="F1838" s="226">
        <v>90</v>
      </c>
      <c r="G1838" s="227">
        <v>289642.570000001</v>
      </c>
      <c r="H1838" s="192" t="s">
        <v>1053</v>
      </c>
    </row>
    <row r="1839" spans="1:8" ht="20" hidden="1" customHeight="1">
      <c r="A1839" s="185">
        <v>9</v>
      </c>
      <c r="B1839" s="193" t="s">
        <v>1044</v>
      </c>
      <c r="C1839" s="229" t="s">
        <v>1777</v>
      </c>
      <c r="D1839" s="224" t="s">
        <v>1046</v>
      </c>
      <c r="E1839" s="226"/>
      <c r="F1839" s="226">
        <v>20000</v>
      </c>
      <c r="G1839" s="227">
        <v>269642.570000001</v>
      </c>
      <c r="H1839" s="192" t="s">
        <v>1110</v>
      </c>
    </row>
    <row r="1840" spans="1:8" ht="20" hidden="1" customHeight="1">
      <c r="A1840" s="185">
        <v>9</v>
      </c>
      <c r="B1840" s="193" t="s">
        <v>1044</v>
      </c>
      <c r="C1840" s="229" t="s">
        <v>1778</v>
      </c>
      <c r="D1840" s="224" t="s">
        <v>1046</v>
      </c>
      <c r="E1840" s="226"/>
      <c r="F1840" s="226">
        <v>700</v>
      </c>
      <c r="G1840" s="227">
        <v>268942.570000001</v>
      </c>
      <c r="H1840" s="192" t="s">
        <v>1053</v>
      </c>
    </row>
    <row r="1841" spans="1:8" ht="20" hidden="1" customHeight="1">
      <c r="A1841" s="185">
        <v>9</v>
      </c>
      <c r="B1841" s="193" t="s">
        <v>1044</v>
      </c>
      <c r="C1841" s="229" t="s">
        <v>1779</v>
      </c>
      <c r="D1841" s="224" t="s">
        <v>1046</v>
      </c>
      <c r="E1841" s="226"/>
      <c r="F1841" s="226">
        <v>4050</v>
      </c>
      <c r="G1841" s="227">
        <v>264892.570000001</v>
      </c>
      <c r="H1841" s="192" t="s">
        <v>1110</v>
      </c>
    </row>
    <row r="1842" spans="1:8" ht="20" hidden="1" customHeight="1">
      <c r="A1842" s="185">
        <v>9</v>
      </c>
      <c r="B1842" s="193" t="s">
        <v>1044</v>
      </c>
      <c r="C1842" s="229" t="s">
        <v>1780</v>
      </c>
      <c r="D1842" s="224" t="s">
        <v>1046</v>
      </c>
      <c r="E1842" s="226"/>
      <c r="F1842" s="226">
        <v>4260</v>
      </c>
      <c r="G1842" s="227">
        <v>260632.570000001</v>
      </c>
      <c r="H1842" s="192" t="s">
        <v>1110</v>
      </c>
    </row>
    <row r="1843" spans="1:8" ht="20" hidden="1" customHeight="1">
      <c r="A1843" s="185">
        <v>9</v>
      </c>
      <c r="B1843" s="193" t="s">
        <v>1044</v>
      </c>
      <c r="C1843" s="229" t="s">
        <v>1781</v>
      </c>
      <c r="D1843" s="224" t="s">
        <v>1046</v>
      </c>
      <c r="E1843" s="226"/>
      <c r="F1843" s="226">
        <v>2940</v>
      </c>
      <c r="G1843" s="227">
        <v>257692.570000001</v>
      </c>
      <c r="H1843" s="192" t="s">
        <v>1110</v>
      </c>
    </row>
    <row r="1844" spans="1:8" ht="20" hidden="1" customHeight="1">
      <c r="A1844" s="185">
        <v>9</v>
      </c>
      <c r="B1844" s="193" t="s">
        <v>1044</v>
      </c>
      <c r="C1844" s="229" t="s">
        <v>1782</v>
      </c>
      <c r="D1844" s="224" t="s">
        <v>1046</v>
      </c>
      <c r="E1844" s="226"/>
      <c r="F1844" s="226">
        <v>823</v>
      </c>
      <c r="G1844" s="227">
        <v>256869.570000001</v>
      </c>
      <c r="H1844" s="192" t="s">
        <v>3811</v>
      </c>
    </row>
    <row r="1845" spans="1:8" ht="20" hidden="1" customHeight="1">
      <c r="A1845" s="185">
        <v>9</v>
      </c>
      <c r="B1845" s="193" t="s">
        <v>1044</v>
      </c>
      <c r="C1845" s="229" t="s">
        <v>1783</v>
      </c>
      <c r="D1845" s="224" t="s">
        <v>1046</v>
      </c>
      <c r="E1845" s="226"/>
      <c r="F1845" s="226">
        <v>339.4</v>
      </c>
      <c r="G1845" s="227">
        <v>256530.170000001</v>
      </c>
      <c r="H1845" s="192" t="s">
        <v>3811</v>
      </c>
    </row>
    <row r="1846" spans="1:8" ht="20" hidden="1" customHeight="1">
      <c r="A1846" s="185">
        <v>9</v>
      </c>
      <c r="B1846" s="193" t="s">
        <v>1044</v>
      </c>
      <c r="C1846" s="229" t="s">
        <v>1784</v>
      </c>
      <c r="D1846" s="224" t="s">
        <v>1046</v>
      </c>
      <c r="E1846" s="226"/>
      <c r="F1846" s="226">
        <v>62.5</v>
      </c>
      <c r="G1846" s="227">
        <v>256467.670000001</v>
      </c>
      <c r="H1846" s="192" t="s">
        <v>3811</v>
      </c>
    </row>
    <row r="1847" spans="1:8" ht="20" hidden="1" customHeight="1">
      <c r="A1847" s="185">
        <v>9</v>
      </c>
      <c r="B1847" s="193" t="s">
        <v>1044</v>
      </c>
      <c r="C1847" s="229" t="s">
        <v>1785</v>
      </c>
      <c r="D1847" s="224" t="s">
        <v>1046</v>
      </c>
      <c r="E1847" s="226"/>
      <c r="F1847" s="226">
        <v>7237</v>
      </c>
      <c r="G1847" s="227">
        <v>249230.670000001</v>
      </c>
      <c r="H1847" s="192" t="s">
        <v>1047</v>
      </c>
    </row>
    <row r="1848" spans="1:8" ht="20" hidden="1" customHeight="1">
      <c r="A1848" s="185">
        <v>9</v>
      </c>
      <c r="B1848" s="193" t="s">
        <v>1044</v>
      </c>
      <c r="C1848" s="229" t="s">
        <v>1786</v>
      </c>
      <c r="D1848" s="224" t="s">
        <v>1046</v>
      </c>
      <c r="E1848" s="226"/>
      <c r="F1848" s="226">
        <v>12111.25</v>
      </c>
      <c r="G1848" s="227">
        <v>237119.420000001</v>
      </c>
      <c r="H1848" s="192" t="s">
        <v>1110</v>
      </c>
    </row>
    <row r="1849" spans="1:8" ht="20" hidden="1" customHeight="1">
      <c r="A1849" s="185">
        <v>9</v>
      </c>
      <c r="B1849" s="193" t="s">
        <v>1044</v>
      </c>
      <c r="C1849" s="229" t="s">
        <v>1787</v>
      </c>
      <c r="D1849" s="224" t="s">
        <v>1046</v>
      </c>
      <c r="E1849" s="226"/>
      <c r="F1849" s="226">
        <v>200.89</v>
      </c>
      <c r="G1849" s="227">
        <v>236918.53000000099</v>
      </c>
      <c r="H1849" s="192" t="s">
        <v>1085</v>
      </c>
    </row>
    <row r="1850" spans="1:8" ht="20" hidden="1" customHeight="1">
      <c r="A1850" s="185">
        <v>9</v>
      </c>
      <c r="B1850" s="193" t="s">
        <v>1064</v>
      </c>
      <c r="C1850" s="229" t="s">
        <v>1788</v>
      </c>
      <c r="D1850" s="224" t="s">
        <v>1046</v>
      </c>
      <c r="E1850" s="226"/>
      <c r="F1850" s="226">
        <v>103846.73</v>
      </c>
      <c r="G1850" s="227"/>
      <c r="H1850" s="192" t="s">
        <v>1087</v>
      </c>
    </row>
    <row r="1851" spans="1:8" ht="20" hidden="1" customHeight="1">
      <c r="A1851" s="185">
        <v>9</v>
      </c>
      <c r="B1851" s="193" t="s">
        <v>1044</v>
      </c>
      <c r="C1851" s="229" t="s">
        <v>1789</v>
      </c>
      <c r="D1851" s="203" t="s">
        <v>1046</v>
      </c>
      <c r="E1851" s="226"/>
      <c r="F1851" s="226">
        <v>92919.2</v>
      </c>
      <c r="G1851" s="227">
        <v>143999.33000000101</v>
      </c>
      <c r="H1851" s="192" t="s">
        <v>1087</v>
      </c>
    </row>
    <row r="1852" spans="1:8" ht="20" hidden="1" customHeight="1">
      <c r="A1852" s="185">
        <v>9</v>
      </c>
      <c r="B1852" s="193" t="s">
        <v>1044</v>
      </c>
      <c r="C1852" s="229" t="s">
        <v>1165</v>
      </c>
      <c r="D1852" s="224" t="s">
        <v>1046</v>
      </c>
      <c r="E1852" s="226"/>
      <c r="F1852" s="226">
        <v>121.51</v>
      </c>
      <c r="G1852" s="227">
        <v>13877.8200000009</v>
      </c>
      <c r="H1852" s="192" t="s">
        <v>1071</v>
      </c>
    </row>
    <row r="1853" spans="1:8" ht="20" hidden="1" customHeight="1">
      <c r="A1853" s="185">
        <v>9</v>
      </c>
      <c r="B1853" s="193" t="s">
        <v>1065</v>
      </c>
      <c r="C1853" s="229" t="s">
        <v>1165</v>
      </c>
      <c r="D1853" s="224" t="s">
        <v>1046</v>
      </c>
      <c r="E1853" s="226"/>
      <c r="F1853" s="226">
        <v>198.55</v>
      </c>
      <c r="G1853" s="227">
        <v>13679.270000000901</v>
      </c>
      <c r="H1853" s="192" t="s">
        <v>1071</v>
      </c>
    </row>
    <row r="1854" spans="1:8" ht="20" hidden="1" customHeight="1">
      <c r="A1854" s="185">
        <v>9</v>
      </c>
      <c r="B1854" s="193" t="s">
        <v>1065</v>
      </c>
      <c r="C1854" s="229" t="s">
        <v>3979</v>
      </c>
      <c r="D1854" s="224" t="s">
        <v>3804</v>
      </c>
      <c r="E1854" s="226"/>
      <c r="F1854" s="226">
        <v>143266.19</v>
      </c>
      <c r="G1854" s="227">
        <v>270413.08000000101</v>
      </c>
      <c r="H1854" s="192" t="s">
        <v>1087</v>
      </c>
    </row>
    <row r="1855" spans="1:8" ht="20" hidden="1" customHeight="1">
      <c r="A1855" s="185">
        <v>9</v>
      </c>
      <c r="B1855" s="193" t="s">
        <v>1065</v>
      </c>
      <c r="C1855" s="229" t="s">
        <v>1790</v>
      </c>
      <c r="D1855" s="224" t="s">
        <v>1046</v>
      </c>
      <c r="E1855" s="226"/>
      <c r="F1855" s="226">
        <v>435.3</v>
      </c>
      <c r="G1855" s="227">
        <v>269977.78000000102</v>
      </c>
      <c r="H1855" s="192" t="s">
        <v>3811</v>
      </c>
    </row>
    <row r="1856" spans="1:8" ht="20" hidden="1" customHeight="1">
      <c r="A1856" s="185">
        <v>9</v>
      </c>
      <c r="B1856" s="193" t="s">
        <v>1065</v>
      </c>
      <c r="C1856" s="229" t="s">
        <v>1791</v>
      </c>
      <c r="D1856" s="224" t="s">
        <v>1046</v>
      </c>
      <c r="E1856" s="226"/>
      <c r="F1856" s="226">
        <v>240</v>
      </c>
      <c r="G1856" s="227">
        <v>269737.78000000102</v>
      </c>
      <c r="H1856" s="192" t="s">
        <v>1047</v>
      </c>
    </row>
    <row r="1857" spans="1:8" ht="20" hidden="1" customHeight="1">
      <c r="A1857" s="185">
        <v>9</v>
      </c>
      <c r="B1857" s="193" t="s">
        <v>1065</v>
      </c>
      <c r="C1857" s="229" t="s">
        <v>1792</v>
      </c>
      <c r="D1857" s="224" t="s">
        <v>1046</v>
      </c>
      <c r="E1857" s="226"/>
      <c r="F1857" s="226">
        <v>195</v>
      </c>
      <c r="G1857" s="227">
        <v>269542.78000000102</v>
      </c>
      <c r="H1857" s="192" t="s">
        <v>1053</v>
      </c>
    </row>
    <row r="1858" spans="1:8" ht="20" hidden="1" customHeight="1">
      <c r="A1858" s="185">
        <v>9</v>
      </c>
      <c r="B1858" s="193" t="s">
        <v>1065</v>
      </c>
      <c r="C1858" s="229" t="s">
        <v>1793</v>
      </c>
      <c r="D1858" s="224" t="s">
        <v>1046</v>
      </c>
      <c r="E1858" s="226"/>
      <c r="F1858" s="226">
        <v>207.5</v>
      </c>
      <c r="G1858" s="227">
        <v>269335.28000000102</v>
      </c>
      <c r="H1858" s="192" t="s">
        <v>3811</v>
      </c>
    </row>
    <row r="1859" spans="1:8" ht="20" hidden="1" customHeight="1">
      <c r="A1859" s="185">
        <v>9</v>
      </c>
      <c r="B1859" s="193" t="s">
        <v>1065</v>
      </c>
      <c r="C1859" s="229" t="s">
        <v>1794</v>
      </c>
      <c r="D1859" s="224" t="s">
        <v>1046</v>
      </c>
      <c r="E1859" s="226"/>
      <c r="F1859" s="226">
        <v>315</v>
      </c>
      <c r="G1859" s="227">
        <v>269020.28000000102</v>
      </c>
      <c r="H1859" s="192" t="s">
        <v>3811</v>
      </c>
    </row>
    <row r="1860" spans="1:8" ht="20" hidden="1" customHeight="1">
      <c r="A1860" s="185">
        <v>9</v>
      </c>
      <c r="B1860" s="193" t="s">
        <v>1065</v>
      </c>
      <c r="C1860" s="229" t="s">
        <v>1795</v>
      </c>
      <c r="D1860" s="224" t="s">
        <v>1046</v>
      </c>
      <c r="E1860" s="226"/>
      <c r="F1860" s="226">
        <v>924</v>
      </c>
      <c r="G1860" s="227">
        <v>268096.28000000102</v>
      </c>
      <c r="H1860" s="192" t="s">
        <v>3811</v>
      </c>
    </row>
    <row r="1861" spans="1:8" ht="20" hidden="1" customHeight="1">
      <c r="A1861" s="185">
        <v>9</v>
      </c>
      <c r="B1861" s="193" t="s">
        <v>1065</v>
      </c>
      <c r="C1861" s="229" t="s">
        <v>1796</v>
      </c>
      <c r="D1861" s="224" t="s">
        <v>1046</v>
      </c>
      <c r="E1861" s="226"/>
      <c r="F1861" s="226">
        <v>280</v>
      </c>
      <c r="G1861" s="227">
        <v>267816.28000000102</v>
      </c>
      <c r="H1861" s="192" t="s">
        <v>3811</v>
      </c>
    </row>
    <row r="1862" spans="1:8" ht="20" hidden="1" customHeight="1">
      <c r="A1862" s="185">
        <v>9</v>
      </c>
      <c r="B1862" s="193" t="s">
        <v>1065</v>
      </c>
      <c r="C1862" s="229" t="s">
        <v>1797</v>
      </c>
      <c r="D1862" s="224" t="s">
        <v>1046</v>
      </c>
      <c r="E1862" s="226"/>
      <c r="F1862" s="226">
        <v>235</v>
      </c>
      <c r="G1862" s="227">
        <v>267581.28000000102</v>
      </c>
      <c r="H1862" s="192" t="s">
        <v>3811</v>
      </c>
    </row>
    <row r="1863" spans="1:8" ht="20" hidden="1" customHeight="1">
      <c r="A1863" s="185">
        <v>9</v>
      </c>
      <c r="B1863" s="193" t="s">
        <v>1065</v>
      </c>
      <c r="C1863" s="229" t="s">
        <v>1798</v>
      </c>
      <c r="D1863" s="224" t="s">
        <v>1046</v>
      </c>
      <c r="E1863" s="226"/>
      <c r="F1863" s="226">
        <v>459</v>
      </c>
      <c r="G1863" s="227">
        <v>267122.28000000102</v>
      </c>
      <c r="H1863" s="192" t="s">
        <v>3811</v>
      </c>
    </row>
    <row r="1864" spans="1:8" ht="20" hidden="1" customHeight="1">
      <c r="A1864" s="185">
        <v>9</v>
      </c>
      <c r="B1864" s="193" t="s">
        <v>1065</v>
      </c>
      <c r="C1864" s="229" t="s">
        <v>1799</v>
      </c>
      <c r="D1864" s="224" t="s">
        <v>1046</v>
      </c>
      <c r="E1864" s="226"/>
      <c r="F1864" s="226">
        <v>204</v>
      </c>
      <c r="G1864" s="227">
        <v>266918.28000000102</v>
      </c>
      <c r="H1864" s="192" t="s">
        <v>1053</v>
      </c>
    </row>
    <row r="1865" spans="1:8" ht="20" hidden="1" customHeight="1">
      <c r="A1865" s="185">
        <v>9</v>
      </c>
      <c r="B1865" s="193" t="s">
        <v>1065</v>
      </c>
      <c r="C1865" s="229" t="s">
        <v>1800</v>
      </c>
      <c r="D1865" s="224" t="s">
        <v>1046</v>
      </c>
      <c r="E1865" s="226"/>
      <c r="F1865" s="226">
        <v>91</v>
      </c>
      <c r="G1865" s="227">
        <v>266827.28000000102</v>
      </c>
      <c r="H1865" s="192" t="s">
        <v>1047</v>
      </c>
    </row>
    <row r="1866" spans="1:8" ht="20" hidden="1" customHeight="1">
      <c r="A1866" s="185">
        <v>9</v>
      </c>
      <c r="B1866" s="193" t="s">
        <v>1065</v>
      </c>
      <c r="C1866" s="229" t="s">
        <v>1801</v>
      </c>
      <c r="D1866" s="224" t="s">
        <v>1046</v>
      </c>
      <c r="E1866" s="226"/>
      <c r="F1866" s="226">
        <v>375</v>
      </c>
      <c r="G1866" s="227">
        <v>266452.28000000102</v>
      </c>
      <c r="H1866" s="192" t="s">
        <v>3811</v>
      </c>
    </row>
    <row r="1867" spans="1:8" ht="20" hidden="1" customHeight="1">
      <c r="A1867" s="185">
        <v>9</v>
      </c>
      <c r="B1867" s="193" t="s">
        <v>1065</v>
      </c>
      <c r="C1867" s="229" t="s">
        <v>1802</v>
      </c>
      <c r="D1867" s="224" t="s">
        <v>1046</v>
      </c>
      <c r="E1867" s="226"/>
      <c r="F1867" s="226">
        <v>335</v>
      </c>
      <c r="G1867" s="227">
        <v>266117.28000000102</v>
      </c>
      <c r="H1867" s="192" t="s">
        <v>1053</v>
      </c>
    </row>
    <row r="1868" spans="1:8" ht="20" hidden="1" customHeight="1">
      <c r="A1868" s="185">
        <v>9</v>
      </c>
      <c r="B1868" s="193" t="s">
        <v>1065</v>
      </c>
      <c r="C1868" s="229" t="s">
        <v>1803</v>
      </c>
      <c r="D1868" s="224" t="s">
        <v>1046</v>
      </c>
      <c r="E1868" s="226"/>
      <c r="F1868" s="226">
        <v>865</v>
      </c>
      <c r="G1868" s="227">
        <v>265252.28000000102</v>
      </c>
      <c r="H1868" s="192" t="s">
        <v>3811</v>
      </c>
    </row>
    <row r="1869" spans="1:8" ht="20" hidden="1" customHeight="1">
      <c r="A1869" s="185">
        <v>9</v>
      </c>
      <c r="B1869" s="193" t="s">
        <v>1065</v>
      </c>
      <c r="C1869" s="229" t="s">
        <v>1804</v>
      </c>
      <c r="D1869" s="224" t="s">
        <v>1046</v>
      </c>
      <c r="E1869" s="226"/>
      <c r="F1869" s="226">
        <v>329</v>
      </c>
      <c r="G1869" s="227">
        <v>264923.28000000102</v>
      </c>
      <c r="H1869" s="192" t="s">
        <v>1093</v>
      </c>
    </row>
    <row r="1870" spans="1:8" ht="20" hidden="1" customHeight="1">
      <c r="A1870" s="185">
        <v>9</v>
      </c>
      <c r="B1870" s="193" t="s">
        <v>1065</v>
      </c>
      <c r="C1870" s="229" t="s">
        <v>1805</v>
      </c>
      <c r="D1870" s="224" t="s">
        <v>1046</v>
      </c>
      <c r="E1870" s="226"/>
      <c r="F1870" s="226">
        <v>281</v>
      </c>
      <c r="G1870" s="227">
        <v>264642.28000000102</v>
      </c>
      <c r="H1870" s="192" t="s">
        <v>4995</v>
      </c>
    </row>
    <row r="1871" spans="1:8" ht="20" hidden="1" customHeight="1">
      <c r="A1871" s="185">
        <v>9</v>
      </c>
      <c r="B1871" s="193" t="s">
        <v>1065</v>
      </c>
      <c r="C1871" s="229" t="s">
        <v>1806</v>
      </c>
      <c r="D1871" s="224" t="s">
        <v>1046</v>
      </c>
      <c r="E1871" s="226"/>
      <c r="F1871" s="226">
        <v>1000</v>
      </c>
      <c r="G1871" s="227">
        <v>263642.28000000102</v>
      </c>
      <c r="H1871" s="192" t="s">
        <v>1077</v>
      </c>
    </row>
    <row r="1872" spans="1:8" ht="20" hidden="1" customHeight="1">
      <c r="A1872" s="185">
        <v>9</v>
      </c>
      <c r="B1872" s="193" t="s">
        <v>1065</v>
      </c>
      <c r="C1872" s="229" t="s">
        <v>1807</v>
      </c>
      <c r="D1872" s="224" t="s">
        <v>1046</v>
      </c>
      <c r="E1872" s="226"/>
      <c r="F1872" s="226">
        <v>1000</v>
      </c>
      <c r="G1872" s="227">
        <v>262642.28000000102</v>
      </c>
      <c r="H1872" s="192" t="s">
        <v>1053</v>
      </c>
    </row>
    <row r="1873" spans="1:8" ht="20" hidden="1" customHeight="1">
      <c r="A1873" s="185">
        <v>9</v>
      </c>
      <c r="B1873" s="193" t="s">
        <v>1065</v>
      </c>
      <c r="C1873" s="229" t="s">
        <v>1808</v>
      </c>
      <c r="D1873" s="224" t="s">
        <v>1046</v>
      </c>
      <c r="E1873" s="226"/>
      <c r="F1873" s="226">
        <v>20</v>
      </c>
      <c r="G1873" s="227">
        <v>262622.28000000102</v>
      </c>
      <c r="H1873" s="192" t="s">
        <v>1053</v>
      </c>
    </row>
    <row r="1874" spans="1:8" ht="20" hidden="1" customHeight="1">
      <c r="A1874" s="185">
        <v>9</v>
      </c>
      <c r="B1874" s="193" t="s">
        <v>1065</v>
      </c>
      <c r="C1874" s="229" t="s">
        <v>1809</v>
      </c>
      <c r="D1874" s="224" t="s">
        <v>1046</v>
      </c>
      <c r="E1874" s="226"/>
      <c r="F1874" s="226">
        <v>40</v>
      </c>
      <c r="G1874" s="227">
        <v>262582.28000000102</v>
      </c>
      <c r="H1874" s="192" t="s">
        <v>1077</v>
      </c>
    </row>
    <row r="1875" spans="1:8" ht="20" hidden="1" customHeight="1">
      <c r="A1875" s="185">
        <v>9</v>
      </c>
      <c r="B1875" s="193" t="s">
        <v>1065</v>
      </c>
      <c r="C1875" s="229" t="s">
        <v>3980</v>
      </c>
      <c r="D1875" s="224" t="s">
        <v>3804</v>
      </c>
      <c r="E1875" s="226"/>
      <c r="F1875" s="226">
        <v>5000</v>
      </c>
      <c r="G1875" s="227">
        <v>257582.28000000099</v>
      </c>
      <c r="H1875" s="192" t="s">
        <v>1087</v>
      </c>
    </row>
    <row r="1876" spans="1:8" ht="20" hidden="1" customHeight="1">
      <c r="A1876" s="185">
        <v>9</v>
      </c>
      <c r="B1876" s="193" t="s">
        <v>1065</v>
      </c>
      <c r="C1876" s="229" t="s">
        <v>1810</v>
      </c>
      <c r="D1876" s="224" t="s">
        <v>1046</v>
      </c>
      <c r="E1876" s="226"/>
      <c r="F1876" s="226">
        <v>5000</v>
      </c>
      <c r="G1876" s="227">
        <v>252582.28000000099</v>
      </c>
      <c r="H1876" s="192" t="s">
        <v>1087</v>
      </c>
    </row>
    <row r="1877" spans="1:8" ht="20" hidden="1" customHeight="1">
      <c r="A1877" s="185">
        <v>9</v>
      </c>
      <c r="B1877" s="193" t="s">
        <v>1065</v>
      </c>
      <c r="C1877" s="229" t="s">
        <v>1777</v>
      </c>
      <c r="D1877" s="224" t="s">
        <v>3804</v>
      </c>
      <c r="E1877" s="226"/>
      <c r="F1877" s="226">
        <v>3577.2</v>
      </c>
      <c r="G1877" s="227">
        <v>249005.08000000101</v>
      </c>
      <c r="H1877" s="192" t="s">
        <v>1079</v>
      </c>
    </row>
    <row r="1878" spans="1:8" ht="20" hidden="1" customHeight="1">
      <c r="A1878" s="185">
        <v>9</v>
      </c>
      <c r="B1878" s="193" t="s">
        <v>1065</v>
      </c>
      <c r="C1878" s="229" t="s">
        <v>1165</v>
      </c>
      <c r="D1878" s="224" t="s">
        <v>1046</v>
      </c>
      <c r="E1878" s="226"/>
      <c r="F1878" s="226">
        <v>10.1</v>
      </c>
      <c r="G1878" s="227">
        <v>213994.980000001</v>
      </c>
      <c r="H1878" s="192" t="s">
        <v>1071</v>
      </c>
    </row>
    <row r="1879" spans="1:8" ht="20" hidden="1" customHeight="1">
      <c r="A1879" s="185">
        <v>9</v>
      </c>
      <c r="B1879" s="193" t="s">
        <v>1065</v>
      </c>
      <c r="C1879" s="229" t="s">
        <v>3927</v>
      </c>
      <c r="D1879" s="224" t="s">
        <v>3804</v>
      </c>
      <c r="E1879" s="226"/>
      <c r="F1879" s="226">
        <v>10000</v>
      </c>
      <c r="G1879" s="227">
        <v>203994.980000001</v>
      </c>
      <c r="H1879" s="192" t="s">
        <v>1124</v>
      </c>
    </row>
    <row r="1880" spans="1:8" ht="20" hidden="1" customHeight="1">
      <c r="A1880" s="185">
        <v>9</v>
      </c>
      <c r="B1880" s="193" t="s">
        <v>1065</v>
      </c>
      <c r="C1880" s="229" t="s">
        <v>2230</v>
      </c>
      <c r="D1880" s="224" t="s">
        <v>3804</v>
      </c>
      <c r="E1880" s="226"/>
      <c r="F1880" s="226">
        <v>5000</v>
      </c>
      <c r="G1880" s="227">
        <v>198994.980000001</v>
      </c>
      <c r="H1880" s="192" t="s">
        <v>1116</v>
      </c>
    </row>
    <row r="1881" spans="1:8" ht="20" hidden="1" customHeight="1">
      <c r="A1881" s="185">
        <v>9</v>
      </c>
      <c r="B1881" s="193" t="s">
        <v>1065</v>
      </c>
      <c r="C1881" s="238" t="s">
        <v>1811</v>
      </c>
      <c r="D1881" s="203" t="s">
        <v>1046</v>
      </c>
      <c r="E1881" s="226"/>
      <c r="F1881" s="226">
        <v>800</v>
      </c>
      <c r="G1881" s="227">
        <v>198194.980000001</v>
      </c>
      <c r="H1881" s="192" t="s">
        <v>3818</v>
      </c>
    </row>
    <row r="1882" spans="1:8" ht="20" hidden="1" customHeight="1">
      <c r="A1882" s="185">
        <v>9</v>
      </c>
      <c r="B1882" s="193" t="s">
        <v>1065</v>
      </c>
      <c r="C1882" s="229" t="s">
        <v>1812</v>
      </c>
      <c r="D1882" s="203" t="s">
        <v>1046</v>
      </c>
      <c r="E1882" s="226"/>
      <c r="F1882" s="226">
        <v>281</v>
      </c>
      <c r="G1882" s="227">
        <v>197913.980000001</v>
      </c>
      <c r="H1882" s="192" t="s">
        <v>4955</v>
      </c>
    </row>
    <row r="1883" spans="1:8" ht="20" hidden="1" customHeight="1">
      <c r="A1883" s="185">
        <v>9</v>
      </c>
      <c r="B1883" s="193" t="s">
        <v>1065</v>
      </c>
      <c r="C1883" s="229" t="s">
        <v>3981</v>
      </c>
      <c r="D1883" s="224" t="s">
        <v>3804</v>
      </c>
      <c r="E1883" s="226"/>
      <c r="F1883" s="226">
        <v>5000</v>
      </c>
      <c r="G1883" s="227">
        <v>192913.980000001</v>
      </c>
      <c r="H1883" s="192" t="s">
        <v>1098</v>
      </c>
    </row>
    <row r="1884" spans="1:8" ht="20" hidden="1" customHeight="1">
      <c r="A1884" s="185">
        <v>9</v>
      </c>
      <c r="B1884" s="193" t="s">
        <v>1065</v>
      </c>
      <c r="C1884" s="229" t="s">
        <v>1813</v>
      </c>
      <c r="D1884" s="203" t="s">
        <v>1046</v>
      </c>
      <c r="E1884" s="226"/>
      <c r="F1884" s="226">
        <v>6000</v>
      </c>
      <c r="G1884" s="227">
        <v>186913.980000001</v>
      </c>
      <c r="H1884" s="192" t="s">
        <v>3818</v>
      </c>
    </row>
    <row r="1885" spans="1:8" ht="20" hidden="1" customHeight="1">
      <c r="A1885" s="185">
        <v>9</v>
      </c>
      <c r="B1885" s="193" t="s">
        <v>1065</v>
      </c>
      <c r="C1885" s="229" t="s">
        <v>3982</v>
      </c>
      <c r="D1885" s="224" t="s">
        <v>3804</v>
      </c>
      <c r="E1885" s="226"/>
      <c r="F1885" s="226">
        <v>5600</v>
      </c>
      <c r="G1885" s="227">
        <v>181313.980000001</v>
      </c>
      <c r="H1885" s="192" t="s">
        <v>1083</v>
      </c>
    </row>
    <row r="1886" spans="1:8" ht="20" hidden="1" customHeight="1">
      <c r="A1886" s="185">
        <v>9</v>
      </c>
      <c r="B1886" s="193" t="s">
        <v>1065</v>
      </c>
      <c r="C1886" s="229" t="s">
        <v>1814</v>
      </c>
      <c r="D1886" s="224" t="s">
        <v>1046</v>
      </c>
      <c r="E1886" s="226"/>
      <c r="F1886" s="226">
        <v>5425</v>
      </c>
      <c r="G1886" s="227">
        <v>175888.980000001</v>
      </c>
      <c r="H1886" s="192" t="s">
        <v>1077</v>
      </c>
    </row>
    <row r="1887" spans="1:8" ht="20" hidden="1" customHeight="1">
      <c r="A1887" s="185">
        <v>9</v>
      </c>
      <c r="B1887" s="193" t="s">
        <v>1065</v>
      </c>
      <c r="C1887" s="229" t="s">
        <v>1815</v>
      </c>
      <c r="D1887" s="224" t="s">
        <v>1046</v>
      </c>
      <c r="E1887" s="226"/>
      <c r="F1887" s="226">
        <v>660</v>
      </c>
      <c r="G1887" s="227">
        <v>175228.980000001</v>
      </c>
      <c r="H1887" s="192" t="s">
        <v>1124</v>
      </c>
    </row>
    <row r="1888" spans="1:8" ht="20" hidden="1" customHeight="1">
      <c r="A1888" s="185">
        <v>9</v>
      </c>
      <c r="B1888" s="193" t="s">
        <v>1065</v>
      </c>
      <c r="C1888" s="229" t="s">
        <v>1816</v>
      </c>
      <c r="D1888" s="224" t="s">
        <v>1046</v>
      </c>
      <c r="E1888" s="226"/>
      <c r="F1888" s="226">
        <v>2800</v>
      </c>
      <c r="G1888" s="227">
        <v>172428.980000001</v>
      </c>
      <c r="H1888" s="192" t="s">
        <v>1077</v>
      </c>
    </row>
    <row r="1889" spans="1:8" ht="20" hidden="1" customHeight="1">
      <c r="A1889" s="185">
        <v>9</v>
      </c>
      <c r="B1889" s="193" t="s">
        <v>1065</v>
      </c>
      <c r="C1889" s="229" t="s">
        <v>1817</v>
      </c>
      <c r="D1889" s="224" t="s">
        <v>1046</v>
      </c>
      <c r="E1889" s="226"/>
      <c r="F1889" s="226">
        <v>431</v>
      </c>
      <c r="G1889" s="227">
        <v>171997.980000001</v>
      </c>
      <c r="H1889" s="192" t="s">
        <v>1124</v>
      </c>
    </row>
    <row r="1890" spans="1:8" ht="20" hidden="1" customHeight="1">
      <c r="A1890" s="185">
        <v>9</v>
      </c>
      <c r="B1890" s="193" t="s">
        <v>1065</v>
      </c>
      <c r="C1890" s="229" t="s">
        <v>1818</v>
      </c>
      <c r="D1890" s="224" t="s">
        <v>1046</v>
      </c>
      <c r="E1890" s="226"/>
      <c r="F1890" s="226">
        <v>3990</v>
      </c>
      <c r="G1890" s="227">
        <v>168007.980000001</v>
      </c>
      <c r="H1890" s="192" t="s">
        <v>1110</v>
      </c>
    </row>
    <row r="1891" spans="1:8" ht="20" hidden="1" customHeight="1">
      <c r="A1891" s="185">
        <v>9</v>
      </c>
      <c r="B1891" s="193" t="s">
        <v>1065</v>
      </c>
      <c r="C1891" s="229" t="s">
        <v>3983</v>
      </c>
      <c r="D1891" s="224" t="s">
        <v>3804</v>
      </c>
      <c r="E1891" s="226"/>
      <c r="F1891" s="226">
        <v>114</v>
      </c>
      <c r="G1891" s="227">
        <v>167893.980000001</v>
      </c>
      <c r="H1891" s="192" t="s">
        <v>1077</v>
      </c>
    </row>
    <row r="1892" spans="1:8" ht="20" hidden="1" customHeight="1">
      <c r="A1892" s="185">
        <v>9</v>
      </c>
      <c r="B1892" s="193" t="s">
        <v>1065</v>
      </c>
      <c r="C1892" s="229" t="s">
        <v>1165</v>
      </c>
      <c r="D1892" s="224" t="s">
        <v>1046</v>
      </c>
      <c r="E1892" s="226"/>
      <c r="F1892" s="226">
        <v>77.459999999999994</v>
      </c>
      <c r="G1892" s="227">
        <v>167816.52000000101</v>
      </c>
      <c r="H1892" s="192" t="s">
        <v>1071</v>
      </c>
    </row>
    <row r="1893" spans="1:8" ht="20" hidden="1" customHeight="1">
      <c r="A1893" s="185">
        <v>9</v>
      </c>
      <c r="B1893" s="193" t="s">
        <v>1065</v>
      </c>
      <c r="C1893" s="229" t="s">
        <v>1819</v>
      </c>
      <c r="D1893" s="203" t="s">
        <v>1046</v>
      </c>
      <c r="E1893" s="226"/>
      <c r="F1893" s="226">
        <v>4370.5200000000004</v>
      </c>
      <c r="G1893" s="227">
        <v>133446.00000000099</v>
      </c>
      <c r="H1893" s="192" t="s">
        <v>5061</v>
      </c>
    </row>
    <row r="1894" spans="1:8" ht="20" hidden="1" customHeight="1">
      <c r="A1894" s="185">
        <v>9</v>
      </c>
      <c r="B1894" s="193" t="s">
        <v>1065</v>
      </c>
      <c r="C1894" s="229" t="s">
        <v>1165</v>
      </c>
      <c r="D1894" s="224" t="s">
        <v>1046</v>
      </c>
      <c r="E1894" s="226"/>
      <c r="F1894" s="226">
        <v>123.61</v>
      </c>
      <c r="G1894" s="227">
        <v>133322.390000001</v>
      </c>
      <c r="H1894" s="192" t="s">
        <v>1071</v>
      </c>
    </row>
    <row r="1895" spans="1:8" ht="20" hidden="1" customHeight="1">
      <c r="A1895" s="185">
        <v>9</v>
      </c>
      <c r="B1895" s="193" t="s">
        <v>1065</v>
      </c>
      <c r="C1895" s="229" t="s">
        <v>1165</v>
      </c>
      <c r="D1895" s="224" t="s">
        <v>1046</v>
      </c>
      <c r="E1895" s="226"/>
      <c r="F1895" s="226">
        <v>9.5</v>
      </c>
      <c r="G1895" s="227">
        <v>133312.890000001</v>
      </c>
      <c r="H1895" s="192" t="s">
        <v>1071</v>
      </c>
    </row>
    <row r="1896" spans="1:8" ht="20" hidden="1" customHeight="1">
      <c r="A1896" s="185">
        <v>9</v>
      </c>
      <c r="B1896" s="193" t="s">
        <v>1065</v>
      </c>
      <c r="C1896" s="229" t="s">
        <v>1820</v>
      </c>
      <c r="D1896" s="224" t="s">
        <v>1046</v>
      </c>
      <c r="E1896" s="226"/>
      <c r="F1896" s="226">
        <v>1900</v>
      </c>
      <c r="G1896" s="227">
        <v>131412.890000001</v>
      </c>
      <c r="H1896" s="192" t="s">
        <v>1081</v>
      </c>
    </row>
    <row r="1897" spans="1:8" ht="20" hidden="1" customHeight="1">
      <c r="A1897" s="185">
        <v>9</v>
      </c>
      <c r="B1897" s="193" t="s">
        <v>1065</v>
      </c>
      <c r="C1897" s="230" t="s">
        <v>1821</v>
      </c>
      <c r="D1897" s="224" t="s">
        <v>1046</v>
      </c>
      <c r="E1897" s="226"/>
      <c r="F1897" s="226">
        <v>21225</v>
      </c>
      <c r="G1897" s="227">
        <v>110187.890000001</v>
      </c>
      <c r="H1897" s="192" t="s">
        <v>5075</v>
      </c>
    </row>
    <row r="1898" spans="1:8" ht="20" hidden="1" customHeight="1">
      <c r="A1898" s="185">
        <v>9</v>
      </c>
      <c r="B1898" s="193" t="s">
        <v>1065</v>
      </c>
      <c r="C1898" s="229" t="s">
        <v>1823</v>
      </c>
      <c r="D1898" s="224" t="s">
        <v>1046</v>
      </c>
      <c r="E1898" s="226"/>
      <c r="F1898" s="226">
        <v>22000</v>
      </c>
      <c r="G1898" s="227">
        <v>78187.890000000902</v>
      </c>
      <c r="H1898" s="192" t="s">
        <v>1110</v>
      </c>
    </row>
    <row r="1899" spans="1:8" ht="20" hidden="1" customHeight="1">
      <c r="A1899" s="185">
        <v>9</v>
      </c>
      <c r="B1899" s="193" t="s">
        <v>1065</v>
      </c>
      <c r="C1899" s="229" t="s">
        <v>1165</v>
      </c>
      <c r="D1899" s="224" t="s">
        <v>1046</v>
      </c>
      <c r="E1899" s="226"/>
      <c r="F1899" s="226">
        <v>48.12</v>
      </c>
      <c r="G1899" s="227">
        <v>78139.770000000906</v>
      </c>
      <c r="H1899" s="192" t="s">
        <v>1071</v>
      </c>
    </row>
    <row r="1900" spans="1:8" ht="20" hidden="1" customHeight="1">
      <c r="A1900" s="185">
        <v>9</v>
      </c>
      <c r="B1900" s="193" t="s">
        <v>1065</v>
      </c>
      <c r="C1900" s="229" t="s">
        <v>1824</v>
      </c>
      <c r="D1900" s="224" t="s">
        <v>1046</v>
      </c>
      <c r="E1900" s="226"/>
      <c r="F1900" s="226">
        <v>110246</v>
      </c>
      <c r="G1900" s="227">
        <v>227893.77000000101</v>
      </c>
      <c r="H1900" s="192" t="s">
        <v>1110</v>
      </c>
    </row>
    <row r="1901" spans="1:8" ht="20" hidden="1" customHeight="1">
      <c r="A1901" s="185">
        <v>9</v>
      </c>
      <c r="B1901" s="193" t="s">
        <v>1065</v>
      </c>
      <c r="C1901" s="229" t="s">
        <v>1825</v>
      </c>
      <c r="D1901" s="224" t="s">
        <v>1046</v>
      </c>
      <c r="E1901" s="226"/>
      <c r="F1901" s="226">
        <v>1931.4</v>
      </c>
      <c r="G1901" s="227">
        <v>225962.37000000101</v>
      </c>
      <c r="H1901" s="192" t="s">
        <v>1110</v>
      </c>
    </row>
    <row r="1902" spans="1:8" ht="20" hidden="1" customHeight="1">
      <c r="A1902" s="185">
        <v>9</v>
      </c>
      <c r="B1902" s="193" t="s">
        <v>1065</v>
      </c>
      <c r="C1902" s="229" t="s">
        <v>1826</v>
      </c>
      <c r="D1902" s="224" t="s">
        <v>1046</v>
      </c>
      <c r="E1902" s="226"/>
      <c r="F1902" s="226">
        <v>58000</v>
      </c>
      <c r="G1902" s="227">
        <v>167962.37000000101</v>
      </c>
      <c r="H1902" s="192" t="s">
        <v>1110</v>
      </c>
    </row>
    <row r="1903" spans="1:8" ht="20" hidden="1" customHeight="1">
      <c r="A1903" s="185">
        <v>9</v>
      </c>
      <c r="B1903" s="193" t="s">
        <v>1065</v>
      </c>
      <c r="C1903" s="229" t="s">
        <v>3984</v>
      </c>
      <c r="D1903" s="224" t="s">
        <v>3804</v>
      </c>
      <c r="E1903" s="226"/>
      <c r="F1903" s="226">
        <v>5692.21</v>
      </c>
      <c r="G1903" s="227">
        <v>162270.16000000099</v>
      </c>
      <c r="H1903" s="192" t="s">
        <v>1079</v>
      </c>
    </row>
    <row r="1904" spans="1:8" ht="20" hidden="1" customHeight="1">
      <c r="A1904" s="185">
        <v>9</v>
      </c>
      <c r="B1904" s="193" t="s">
        <v>1065</v>
      </c>
      <c r="C1904" s="229" t="s">
        <v>3985</v>
      </c>
      <c r="D1904" s="224" t="s">
        <v>3804</v>
      </c>
      <c r="E1904" s="226"/>
      <c r="F1904" s="226">
        <v>3548.73</v>
      </c>
      <c r="G1904" s="227">
        <v>158721.43000000101</v>
      </c>
      <c r="H1904" s="192" t="s">
        <v>1079</v>
      </c>
    </row>
    <row r="1905" spans="1:8" ht="20" hidden="1" customHeight="1">
      <c r="A1905" s="185">
        <v>9</v>
      </c>
      <c r="B1905" s="193" t="s">
        <v>1065</v>
      </c>
      <c r="C1905" s="229" t="s">
        <v>1827</v>
      </c>
      <c r="D1905" s="203" t="s">
        <v>1046</v>
      </c>
      <c r="E1905" s="226"/>
      <c r="F1905" s="226">
        <v>50000</v>
      </c>
      <c r="G1905" s="227">
        <v>108721.430000001</v>
      </c>
      <c r="H1905" s="192" t="s">
        <v>3818</v>
      </c>
    </row>
    <row r="1906" spans="1:8" ht="20" hidden="1" customHeight="1">
      <c r="A1906" s="185">
        <v>9</v>
      </c>
      <c r="B1906" s="193" t="s">
        <v>1065</v>
      </c>
      <c r="C1906" s="229" t="s">
        <v>1828</v>
      </c>
      <c r="D1906" s="203" t="s">
        <v>1046</v>
      </c>
      <c r="E1906" s="226"/>
      <c r="F1906" s="226">
        <v>4010.34</v>
      </c>
      <c r="G1906" s="227">
        <v>104711.090000001</v>
      </c>
      <c r="H1906" s="192" t="s">
        <v>5061</v>
      </c>
    </row>
    <row r="1907" spans="1:8" ht="20" hidden="1" customHeight="1">
      <c r="A1907" s="185">
        <v>9</v>
      </c>
      <c r="B1907" s="193" t="s">
        <v>1065</v>
      </c>
      <c r="C1907" s="229" t="s">
        <v>1829</v>
      </c>
      <c r="D1907" s="203" t="s">
        <v>1046</v>
      </c>
      <c r="E1907" s="226"/>
      <c r="F1907" s="226">
        <v>20</v>
      </c>
      <c r="G1907" s="227">
        <v>54691.090000001001</v>
      </c>
      <c r="H1907" s="192" t="s">
        <v>1053</v>
      </c>
    </row>
    <row r="1908" spans="1:8" ht="20" hidden="1" customHeight="1">
      <c r="A1908" s="185">
        <v>9</v>
      </c>
      <c r="B1908" s="193" t="s">
        <v>1065</v>
      </c>
      <c r="C1908" s="229" t="s">
        <v>1830</v>
      </c>
      <c r="D1908" s="224" t="s">
        <v>1046</v>
      </c>
      <c r="E1908" s="226"/>
      <c r="F1908" s="226">
        <v>110</v>
      </c>
      <c r="G1908" s="227">
        <v>104581.090000001</v>
      </c>
      <c r="H1908" s="192" t="s">
        <v>1108</v>
      </c>
    </row>
    <row r="1909" spans="1:8" ht="20" hidden="1" customHeight="1">
      <c r="A1909" s="185">
        <v>9</v>
      </c>
      <c r="B1909" s="193" t="s">
        <v>1065</v>
      </c>
      <c r="C1909" s="229" t="s">
        <v>1831</v>
      </c>
      <c r="D1909" s="224" t="s">
        <v>1046</v>
      </c>
      <c r="E1909" s="226"/>
      <c r="F1909" s="226">
        <v>30</v>
      </c>
      <c r="G1909" s="227">
        <v>104551.090000001</v>
      </c>
      <c r="H1909" s="192" t="s">
        <v>1077</v>
      </c>
    </row>
    <row r="1910" spans="1:8" ht="20" hidden="1" customHeight="1">
      <c r="A1910" s="185">
        <v>9</v>
      </c>
      <c r="B1910" s="193" t="s">
        <v>1065</v>
      </c>
      <c r="C1910" s="229" t="s">
        <v>1832</v>
      </c>
      <c r="D1910" s="224" t="s">
        <v>1046</v>
      </c>
      <c r="E1910" s="226"/>
      <c r="F1910" s="226">
        <v>161</v>
      </c>
      <c r="G1910" s="227">
        <v>104390.090000001</v>
      </c>
      <c r="H1910" s="192" t="s">
        <v>3811</v>
      </c>
    </row>
    <row r="1911" spans="1:8" ht="20" hidden="1" customHeight="1">
      <c r="A1911" s="185">
        <v>9</v>
      </c>
      <c r="B1911" s="193" t="s">
        <v>1065</v>
      </c>
      <c r="C1911" s="229" t="s">
        <v>1833</v>
      </c>
      <c r="D1911" s="224" t="s">
        <v>1046</v>
      </c>
      <c r="E1911" s="226"/>
      <c r="F1911" s="226">
        <v>325</v>
      </c>
      <c r="G1911" s="227">
        <v>104065.090000001</v>
      </c>
      <c r="H1911" s="192" t="s">
        <v>3811</v>
      </c>
    </row>
    <row r="1912" spans="1:8" ht="20" hidden="1" customHeight="1">
      <c r="A1912" s="185">
        <v>9</v>
      </c>
      <c r="B1912" s="193" t="s">
        <v>1065</v>
      </c>
      <c r="C1912" s="229" t="s">
        <v>1834</v>
      </c>
      <c r="D1912" s="224" t="s">
        <v>1046</v>
      </c>
      <c r="E1912" s="226"/>
      <c r="F1912" s="226">
        <v>680</v>
      </c>
      <c r="G1912" s="227">
        <v>103385.090000001</v>
      </c>
      <c r="H1912" s="192" t="s">
        <v>1077</v>
      </c>
    </row>
    <row r="1913" spans="1:8" ht="20" hidden="1" customHeight="1">
      <c r="A1913" s="185">
        <v>9</v>
      </c>
      <c r="B1913" s="193" t="s">
        <v>1065</v>
      </c>
      <c r="C1913" s="229" t="s">
        <v>1835</v>
      </c>
      <c r="D1913" s="224" t="s">
        <v>1046</v>
      </c>
      <c r="E1913" s="226"/>
      <c r="F1913" s="226">
        <v>712</v>
      </c>
      <c r="G1913" s="227">
        <v>102673.090000001</v>
      </c>
      <c r="H1913" s="192" t="s">
        <v>1083</v>
      </c>
    </row>
    <row r="1914" spans="1:8" ht="20" hidden="1" customHeight="1">
      <c r="A1914" s="185">
        <v>9</v>
      </c>
      <c r="B1914" s="193" t="s">
        <v>1065</v>
      </c>
      <c r="C1914" s="229" t="s">
        <v>1836</v>
      </c>
      <c r="D1914" s="224" t="s">
        <v>1046</v>
      </c>
      <c r="E1914" s="226"/>
      <c r="F1914" s="226">
        <v>95.33</v>
      </c>
      <c r="G1914" s="227">
        <v>102577.760000001</v>
      </c>
      <c r="H1914" s="192" t="s">
        <v>4995</v>
      </c>
    </row>
    <row r="1915" spans="1:8" ht="20" hidden="1" customHeight="1">
      <c r="A1915" s="185">
        <v>9</v>
      </c>
      <c r="B1915" s="193" t="s">
        <v>1065</v>
      </c>
      <c r="C1915" s="229" t="s">
        <v>1837</v>
      </c>
      <c r="D1915" s="224" t="s">
        <v>1046</v>
      </c>
      <c r="E1915" s="226"/>
      <c r="F1915" s="226">
        <v>200</v>
      </c>
      <c r="G1915" s="227">
        <v>102377.760000001</v>
      </c>
      <c r="H1915" s="192" t="s">
        <v>4995</v>
      </c>
    </row>
    <row r="1916" spans="1:8" ht="20" hidden="1" customHeight="1">
      <c r="A1916" s="185">
        <v>9</v>
      </c>
      <c r="B1916" s="193" t="s">
        <v>1065</v>
      </c>
      <c r="C1916" s="229" t="s">
        <v>1838</v>
      </c>
      <c r="D1916" s="224" t="s">
        <v>1046</v>
      </c>
      <c r="E1916" s="226"/>
      <c r="F1916" s="226">
        <v>125.46</v>
      </c>
      <c r="G1916" s="227">
        <v>102252.30000000101</v>
      </c>
      <c r="H1916" s="192" t="s">
        <v>3811</v>
      </c>
    </row>
    <row r="1917" spans="1:8" ht="20" hidden="1" customHeight="1">
      <c r="A1917" s="185">
        <v>9</v>
      </c>
      <c r="B1917" s="193" t="s">
        <v>1065</v>
      </c>
      <c r="C1917" s="229" t="s">
        <v>1839</v>
      </c>
      <c r="D1917" s="224" t="s">
        <v>1046</v>
      </c>
      <c r="E1917" s="226"/>
      <c r="F1917" s="226">
        <v>157</v>
      </c>
      <c r="G1917" s="227">
        <v>102095.30000000101</v>
      </c>
      <c r="H1917" s="192" t="s">
        <v>3811</v>
      </c>
    </row>
    <row r="1918" spans="1:8" ht="20" hidden="1" customHeight="1">
      <c r="A1918" s="185">
        <v>9</v>
      </c>
      <c r="B1918" s="193" t="s">
        <v>1065</v>
      </c>
      <c r="C1918" s="229" t="s">
        <v>1840</v>
      </c>
      <c r="D1918" s="224" t="s">
        <v>1046</v>
      </c>
      <c r="E1918" s="226"/>
      <c r="F1918" s="226">
        <v>110</v>
      </c>
      <c r="G1918" s="227">
        <v>101985.30000000101</v>
      </c>
      <c r="H1918" s="192" t="s">
        <v>1108</v>
      </c>
    </row>
    <row r="1919" spans="1:8" ht="20" hidden="1" customHeight="1">
      <c r="A1919" s="185">
        <v>9</v>
      </c>
      <c r="B1919" s="193" t="s">
        <v>1065</v>
      </c>
      <c r="C1919" s="229" t="s">
        <v>1841</v>
      </c>
      <c r="D1919" s="224" t="s">
        <v>1046</v>
      </c>
      <c r="E1919" s="226"/>
      <c r="F1919" s="226">
        <v>527.5</v>
      </c>
      <c r="G1919" s="227">
        <v>101457.80000000101</v>
      </c>
      <c r="H1919" s="192" t="s">
        <v>3811</v>
      </c>
    </row>
    <row r="1920" spans="1:8" ht="20" hidden="1" customHeight="1">
      <c r="A1920" s="185">
        <v>9</v>
      </c>
      <c r="B1920" s="193" t="s">
        <v>1065</v>
      </c>
      <c r="C1920" s="229" t="s">
        <v>1842</v>
      </c>
      <c r="D1920" s="224" t="s">
        <v>1046</v>
      </c>
      <c r="E1920" s="226"/>
      <c r="F1920" s="226">
        <v>382.09</v>
      </c>
      <c r="G1920" s="227">
        <v>101075.710000001</v>
      </c>
      <c r="H1920" s="192" t="s">
        <v>3811</v>
      </c>
    </row>
    <row r="1921" spans="1:8" ht="20" hidden="1" customHeight="1">
      <c r="A1921" s="185">
        <v>9</v>
      </c>
      <c r="B1921" s="193" t="s">
        <v>1065</v>
      </c>
      <c r="C1921" s="229" t="s">
        <v>1843</v>
      </c>
      <c r="D1921" s="224" t="s">
        <v>1046</v>
      </c>
      <c r="E1921" s="226"/>
      <c r="F1921" s="226">
        <v>417.86</v>
      </c>
      <c r="G1921" s="227">
        <v>100657.850000001</v>
      </c>
      <c r="H1921" s="192" t="s">
        <v>4995</v>
      </c>
    </row>
    <row r="1922" spans="1:8" ht="20" hidden="1" customHeight="1">
      <c r="A1922" s="185">
        <v>9</v>
      </c>
      <c r="B1922" s="193" t="s">
        <v>1065</v>
      </c>
      <c r="C1922" s="229" t="s">
        <v>1844</v>
      </c>
      <c r="D1922" s="224" t="s">
        <v>1046</v>
      </c>
      <c r="E1922" s="226"/>
      <c r="F1922" s="226">
        <v>990</v>
      </c>
      <c r="G1922" s="227">
        <v>99667.850000000995</v>
      </c>
      <c r="H1922" s="192" t="s">
        <v>1110</v>
      </c>
    </row>
    <row r="1923" spans="1:8" ht="20" hidden="1" customHeight="1">
      <c r="A1923" s="185">
        <v>9</v>
      </c>
      <c r="B1923" s="193" t="s">
        <v>1065</v>
      </c>
      <c r="C1923" s="229" t="s">
        <v>1845</v>
      </c>
      <c r="D1923" s="224" t="s">
        <v>1046</v>
      </c>
      <c r="E1923" s="226"/>
      <c r="F1923" s="226">
        <v>815</v>
      </c>
      <c r="G1923" s="227">
        <v>98852.850000000995</v>
      </c>
      <c r="H1923" s="192" t="s">
        <v>3811</v>
      </c>
    </row>
    <row r="1924" spans="1:8" ht="20" hidden="1" customHeight="1">
      <c r="A1924" s="185">
        <v>9</v>
      </c>
      <c r="B1924" s="193" t="s">
        <v>1065</v>
      </c>
      <c r="C1924" s="229" t="s">
        <v>1846</v>
      </c>
      <c r="D1924" s="224" t="s">
        <v>1046</v>
      </c>
      <c r="E1924" s="226"/>
      <c r="F1924" s="226">
        <v>5400</v>
      </c>
      <c r="G1924" s="227">
        <v>93452.850000000995</v>
      </c>
      <c r="H1924" s="192" t="s">
        <v>1077</v>
      </c>
    </row>
    <row r="1925" spans="1:8" ht="20" hidden="1" customHeight="1">
      <c r="A1925" s="185">
        <v>9</v>
      </c>
      <c r="B1925" s="193" t="s">
        <v>1065</v>
      </c>
      <c r="C1925" s="229" t="s">
        <v>1847</v>
      </c>
      <c r="D1925" s="224" t="s">
        <v>1046</v>
      </c>
      <c r="E1925" s="226"/>
      <c r="F1925" s="226">
        <v>43730</v>
      </c>
      <c r="G1925" s="227">
        <v>49722.850000001003</v>
      </c>
      <c r="H1925" s="192" t="s">
        <v>1110</v>
      </c>
    </row>
    <row r="1926" spans="1:8" ht="20" hidden="1" customHeight="1">
      <c r="A1926" s="185">
        <v>9</v>
      </c>
      <c r="B1926" s="193" t="s">
        <v>1065</v>
      </c>
      <c r="C1926" s="229" t="s">
        <v>1165</v>
      </c>
      <c r="D1926" s="224" t="s">
        <v>1046</v>
      </c>
      <c r="E1926" s="226"/>
      <c r="F1926" s="226">
        <v>86.24</v>
      </c>
      <c r="G1926" s="227">
        <v>49636.610000000997</v>
      </c>
      <c r="H1926" s="192" t="s">
        <v>1071</v>
      </c>
    </row>
    <row r="1927" spans="1:8" ht="20" hidden="1" customHeight="1">
      <c r="A1927" s="185">
        <v>9</v>
      </c>
      <c r="B1927" s="193" t="s">
        <v>1065</v>
      </c>
      <c r="C1927" s="229" t="s">
        <v>1165</v>
      </c>
      <c r="D1927" s="224" t="s">
        <v>1046</v>
      </c>
      <c r="E1927" s="226"/>
      <c r="F1927" s="226">
        <v>15.95</v>
      </c>
      <c r="G1927" s="227">
        <v>49620.660000001</v>
      </c>
      <c r="H1927" s="192" t="s">
        <v>1071</v>
      </c>
    </row>
    <row r="1928" spans="1:8" ht="20" hidden="1" customHeight="1">
      <c r="A1928" s="185">
        <v>9</v>
      </c>
      <c r="B1928" s="193" t="s">
        <v>1065</v>
      </c>
      <c r="C1928" s="229" t="s">
        <v>1165</v>
      </c>
      <c r="D1928" s="224" t="s">
        <v>1046</v>
      </c>
      <c r="E1928" s="226"/>
      <c r="F1928" s="226">
        <v>92.9</v>
      </c>
      <c r="G1928" s="227">
        <v>49527.760000000999</v>
      </c>
      <c r="H1928" s="192" t="s">
        <v>1071</v>
      </c>
    </row>
    <row r="1929" spans="1:8" ht="20" hidden="1" customHeight="1">
      <c r="A1929" s="185">
        <v>9</v>
      </c>
      <c r="B1929" s="193" t="s">
        <v>1065</v>
      </c>
      <c r="C1929" s="229" t="s">
        <v>1848</v>
      </c>
      <c r="D1929" s="224" t="s">
        <v>1046</v>
      </c>
      <c r="E1929" s="226"/>
      <c r="F1929" s="226">
        <v>768.28</v>
      </c>
      <c r="G1929" s="227">
        <v>48759.480000001</v>
      </c>
      <c r="H1929" s="192" t="s">
        <v>4995</v>
      </c>
    </row>
    <row r="1930" spans="1:8" ht="20" hidden="1" customHeight="1">
      <c r="A1930" s="185">
        <v>9</v>
      </c>
      <c r="B1930" s="193" t="s">
        <v>1065</v>
      </c>
      <c r="C1930" s="229" t="s">
        <v>1165</v>
      </c>
      <c r="D1930" s="224" t="s">
        <v>1046</v>
      </c>
      <c r="E1930" s="226"/>
      <c r="F1930" s="226">
        <v>103.27</v>
      </c>
      <c r="G1930" s="227">
        <v>48656.210000001003</v>
      </c>
      <c r="H1930" s="192" t="s">
        <v>1071</v>
      </c>
    </row>
    <row r="1931" spans="1:8" ht="20" hidden="1" customHeight="1">
      <c r="A1931" s="185">
        <v>9</v>
      </c>
      <c r="B1931" s="193" t="s">
        <v>1065</v>
      </c>
      <c r="C1931" s="229" t="s">
        <v>1165</v>
      </c>
      <c r="D1931" s="224" t="s">
        <v>1046</v>
      </c>
      <c r="E1931" s="226"/>
      <c r="F1931" s="226">
        <v>84.55</v>
      </c>
      <c r="G1931" s="227">
        <v>48571.660000001</v>
      </c>
      <c r="H1931" s="192" t="s">
        <v>1071</v>
      </c>
    </row>
    <row r="1932" spans="1:8" ht="20" hidden="1" customHeight="1">
      <c r="A1932" s="185">
        <v>9</v>
      </c>
      <c r="B1932" s="193" t="s">
        <v>1065</v>
      </c>
      <c r="C1932" s="229" t="s">
        <v>1849</v>
      </c>
      <c r="D1932" s="224" t="s">
        <v>1046</v>
      </c>
      <c r="E1932" s="226"/>
      <c r="F1932" s="226">
        <v>2400</v>
      </c>
      <c r="G1932" s="227">
        <v>46171.660000001</v>
      </c>
      <c r="H1932" s="192" t="s">
        <v>1112</v>
      </c>
    </row>
    <row r="1933" spans="1:8" ht="20" hidden="1" customHeight="1">
      <c r="A1933" s="185">
        <v>9</v>
      </c>
      <c r="B1933" s="193" t="s">
        <v>1065</v>
      </c>
      <c r="C1933" s="229" t="s">
        <v>1850</v>
      </c>
      <c r="D1933" s="224" t="s">
        <v>1046</v>
      </c>
      <c r="E1933" s="226"/>
      <c r="F1933" s="226">
        <v>120</v>
      </c>
      <c r="G1933" s="227">
        <v>46051.660000001</v>
      </c>
      <c r="H1933" s="192" t="s">
        <v>1047</v>
      </c>
    </row>
    <row r="1934" spans="1:8" ht="20" hidden="1" customHeight="1">
      <c r="A1934" s="185">
        <v>9</v>
      </c>
      <c r="B1934" s="193" t="s">
        <v>1065</v>
      </c>
      <c r="C1934" s="229" t="s">
        <v>1851</v>
      </c>
      <c r="D1934" s="224" t="s">
        <v>1046</v>
      </c>
      <c r="E1934" s="226"/>
      <c r="F1934" s="226">
        <v>23</v>
      </c>
      <c r="G1934" s="227">
        <v>46028.660000001</v>
      </c>
      <c r="H1934" s="192" t="s">
        <v>1093</v>
      </c>
    </row>
    <row r="1935" spans="1:8" ht="20" hidden="1" customHeight="1">
      <c r="A1935" s="185">
        <v>9</v>
      </c>
      <c r="B1935" s="193" t="s">
        <v>1065</v>
      </c>
      <c r="C1935" s="229" t="s">
        <v>1852</v>
      </c>
      <c r="D1935" s="224" t="s">
        <v>1046</v>
      </c>
      <c r="E1935" s="226"/>
      <c r="F1935" s="226">
        <v>17</v>
      </c>
      <c r="G1935" s="227">
        <v>46011.660000001</v>
      </c>
      <c r="H1935" s="192" t="s">
        <v>1093</v>
      </c>
    </row>
    <row r="1936" spans="1:8" ht="20" hidden="1" customHeight="1">
      <c r="A1936" s="185">
        <v>9</v>
      </c>
      <c r="B1936" s="193" t="s">
        <v>1065</v>
      </c>
      <c r="C1936" s="229" t="s">
        <v>1853</v>
      </c>
      <c r="D1936" s="224" t="s">
        <v>1046</v>
      </c>
      <c r="E1936" s="226"/>
      <c r="F1936" s="226">
        <v>165.5</v>
      </c>
      <c r="G1936" s="227">
        <v>45846.160000001</v>
      </c>
      <c r="H1936" s="192" t="s">
        <v>3811</v>
      </c>
    </row>
    <row r="1937" spans="1:8" ht="20" hidden="1" customHeight="1">
      <c r="A1937" s="185">
        <v>9</v>
      </c>
      <c r="B1937" s="193" t="s">
        <v>1065</v>
      </c>
      <c r="C1937" s="229" t="s">
        <v>1854</v>
      </c>
      <c r="D1937" s="224" t="s">
        <v>1046</v>
      </c>
      <c r="E1937" s="226"/>
      <c r="F1937" s="226">
        <v>550</v>
      </c>
      <c r="G1937" s="227">
        <v>45296.160000001</v>
      </c>
      <c r="H1937" s="192" t="s">
        <v>1110</v>
      </c>
    </row>
    <row r="1938" spans="1:8" ht="20" hidden="1" customHeight="1">
      <c r="A1938" s="185">
        <v>9</v>
      </c>
      <c r="B1938" s="193" t="s">
        <v>1065</v>
      </c>
      <c r="C1938" s="229" t="s">
        <v>1855</v>
      </c>
      <c r="D1938" s="224" t="s">
        <v>1046</v>
      </c>
      <c r="E1938" s="226"/>
      <c r="F1938" s="226">
        <v>11355</v>
      </c>
      <c r="G1938" s="227">
        <v>33941.160000001</v>
      </c>
      <c r="H1938" s="192" t="s">
        <v>1110</v>
      </c>
    </row>
    <row r="1939" spans="1:8" ht="20" hidden="1" customHeight="1">
      <c r="A1939" s="185">
        <v>9</v>
      </c>
      <c r="B1939" s="193" t="s">
        <v>1065</v>
      </c>
      <c r="C1939" s="229" t="s">
        <v>1856</v>
      </c>
      <c r="D1939" s="224" t="s">
        <v>1046</v>
      </c>
      <c r="E1939" s="226"/>
      <c r="F1939" s="226">
        <v>7100</v>
      </c>
      <c r="G1939" s="227">
        <v>26841.160000001</v>
      </c>
      <c r="H1939" s="192" t="s">
        <v>4950</v>
      </c>
    </row>
    <row r="1940" spans="1:8" ht="20" hidden="1" customHeight="1">
      <c r="A1940" s="185">
        <v>9</v>
      </c>
      <c r="B1940" s="193" t="s">
        <v>1065</v>
      </c>
      <c r="C1940" s="229" t="s">
        <v>1165</v>
      </c>
      <c r="D1940" s="224" t="s">
        <v>1046</v>
      </c>
      <c r="E1940" s="226"/>
      <c r="F1940" s="226">
        <v>14.25</v>
      </c>
      <c r="G1940" s="227">
        <v>26826.910000001</v>
      </c>
      <c r="H1940" s="192" t="s">
        <v>1071</v>
      </c>
    </row>
    <row r="1941" spans="1:8" ht="20" hidden="1" customHeight="1">
      <c r="A1941" s="185">
        <v>9</v>
      </c>
      <c r="B1941" s="193" t="s">
        <v>1065</v>
      </c>
      <c r="C1941" s="229" t="s">
        <v>1165</v>
      </c>
      <c r="D1941" s="224" t="s">
        <v>1046</v>
      </c>
      <c r="E1941" s="226"/>
      <c r="F1941" s="226">
        <v>23.75</v>
      </c>
      <c r="G1941" s="227">
        <v>26803.160000001</v>
      </c>
      <c r="H1941" s="192" t="s">
        <v>1071</v>
      </c>
    </row>
    <row r="1942" spans="1:8" ht="20" hidden="1" customHeight="1">
      <c r="A1942" s="185">
        <v>9</v>
      </c>
      <c r="B1942" s="193" t="s">
        <v>1065</v>
      </c>
      <c r="C1942" s="229" t="s">
        <v>1165</v>
      </c>
      <c r="D1942" s="224" t="s">
        <v>1046</v>
      </c>
      <c r="E1942" s="226"/>
      <c r="F1942" s="226">
        <v>35.71</v>
      </c>
      <c r="G1942" s="227">
        <v>26767.450000001001</v>
      </c>
      <c r="H1942" s="192" t="s">
        <v>1071</v>
      </c>
    </row>
    <row r="1943" spans="1:8" ht="20" hidden="1" customHeight="1">
      <c r="A1943" s="185">
        <v>9</v>
      </c>
      <c r="B1943" s="193" t="s">
        <v>1065</v>
      </c>
      <c r="C1943" s="229" t="s">
        <v>1165</v>
      </c>
      <c r="D1943" s="224" t="s">
        <v>1046</v>
      </c>
      <c r="E1943" s="226"/>
      <c r="F1943" s="226">
        <v>9.5</v>
      </c>
      <c r="G1943" s="227">
        <v>26757.950000001001</v>
      </c>
      <c r="H1943" s="192" t="s">
        <v>1071</v>
      </c>
    </row>
    <row r="1944" spans="1:8" ht="20" hidden="1" customHeight="1">
      <c r="A1944" s="185">
        <v>9</v>
      </c>
      <c r="B1944" s="193" t="s">
        <v>1065</v>
      </c>
      <c r="C1944" s="229" t="s">
        <v>1857</v>
      </c>
      <c r="D1944" s="224" t="s">
        <v>1046</v>
      </c>
      <c r="E1944" s="226"/>
      <c r="F1944" s="226">
        <v>50000</v>
      </c>
      <c r="G1944" s="227">
        <v>476757.950000001</v>
      </c>
      <c r="H1944" s="192" t="s">
        <v>1110</v>
      </c>
    </row>
    <row r="1945" spans="1:8" ht="20" hidden="1" customHeight="1">
      <c r="A1945" s="185">
        <v>9</v>
      </c>
      <c r="B1945" s="193" t="s">
        <v>1065</v>
      </c>
      <c r="C1945" s="229" t="s">
        <v>1858</v>
      </c>
      <c r="D1945" s="224" t="s">
        <v>1046</v>
      </c>
      <c r="E1945" s="226"/>
      <c r="F1945" s="226">
        <v>50000</v>
      </c>
      <c r="G1945" s="227">
        <v>426757.950000001</v>
      </c>
      <c r="H1945" s="192" t="s">
        <v>1110</v>
      </c>
    </row>
    <row r="1946" spans="1:8" ht="20" hidden="1" customHeight="1">
      <c r="A1946" s="185">
        <v>9</v>
      </c>
      <c r="B1946" s="193" t="s">
        <v>1065</v>
      </c>
      <c r="C1946" s="229" t="s">
        <v>3986</v>
      </c>
      <c r="D1946" s="224" t="s">
        <v>3804</v>
      </c>
      <c r="E1946" s="226"/>
      <c r="F1946" s="226">
        <v>6000</v>
      </c>
      <c r="G1946" s="227">
        <v>420757.950000001</v>
      </c>
      <c r="H1946" s="192" t="s">
        <v>1126</v>
      </c>
    </row>
    <row r="1947" spans="1:8" ht="20" hidden="1" customHeight="1">
      <c r="A1947" s="185">
        <v>9</v>
      </c>
      <c r="B1947" s="193" t="s">
        <v>1065</v>
      </c>
      <c r="C1947" s="229" t="s">
        <v>1165</v>
      </c>
      <c r="D1947" s="224" t="s">
        <v>1046</v>
      </c>
      <c r="E1947" s="226"/>
      <c r="F1947" s="226">
        <v>8.1999999999999993</v>
      </c>
      <c r="G1947" s="227">
        <v>350749.75000000099</v>
      </c>
      <c r="H1947" s="192" t="s">
        <v>1071</v>
      </c>
    </row>
    <row r="1948" spans="1:8" ht="20" hidden="1" customHeight="1">
      <c r="A1948" s="185">
        <v>9</v>
      </c>
      <c r="B1948" s="193" t="s">
        <v>1065</v>
      </c>
      <c r="C1948" s="229" t="s">
        <v>1165</v>
      </c>
      <c r="D1948" s="224" t="s">
        <v>1046</v>
      </c>
      <c r="E1948" s="226"/>
      <c r="F1948" s="226">
        <v>60.48</v>
      </c>
      <c r="G1948" s="227">
        <v>350689.27000000101</v>
      </c>
      <c r="H1948" s="192" t="s">
        <v>1071</v>
      </c>
    </row>
    <row r="1949" spans="1:8" ht="20" hidden="1" customHeight="1">
      <c r="A1949" s="185">
        <v>9</v>
      </c>
      <c r="B1949" s="193" t="s">
        <v>1065</v>
      </c>
      <c r="C1949" s="229" t="s">
        <v>1165</v>
      </c>
      <c r="D1949" s="224" t="s">
        <v>1046</v>
      </c>
      <c r="E1949" s="226"/>
      <c r="F1949" s="226">
        <v>109.25</v>
      </c>
      <c r="G1949" s="227">
        <v>350580.02000000101</v>
      </c>
      <c r="H1949" s="192" t="s">
        <v>1071</v>
      </c>
    </row>
    <row r="1950" spans="1:8" ht="20" hidden="1" customHeight="1">
      <c r="A1950" s="185">
        <v>9</v>
      </c>
      <c r="B1950" s="193" t="s">
        <v>1065</v>
      </c>
      <c r="C1950" s="229" t="s">
        <v>1165</v>
      </c>
      <c r="D1950" s="224" t="s">
        <v>1046</v>
      </c>
      <c r="E1950" s="226"/>
      <c r="F1950" s="226">
        <v>37.86</v>
      </c>
      <c r="G1950" s="227">
        <v>350542.16000000102</v>
      </c>
      <c r="H1950" s="192" t="s">
        <v>1071</v>
      </c>
    </row>
    <row r="1951" spans="1:8" ht="20" hidden="1" customHeight="1">
      <c r="A1951" s="185">
        <v>9</v>
      </c>
      <c r="B1951" s="193" t="s">
        <v>1065</v>
      </c>
      <c r="C1951" s="229" t="s">
        <v>1165</v>
      </c>
      <c r="D1951" s="224" t="s">
        <v>1046</v>
      </c>
      <c r="E1951" s="226"/>
      <c r="F1951" s="226">
        <v>120.2</v>
      </c>
      <c r="G1951" s="227">
        <v>350421.96000000101</v>
      </c>
      <c r="H1951" s="192" t="s">
        <v>1071</v>
      </c>
    </row>
    <row r="1952" spans="1:8" ht="20" hidden="1" customHeight="1">
      <c r="A1952" s="185">
        <v>9</v>
      </c>
      <c r="B1952" s="193" t="s">
        <v>1065</v>
      </c>
      <c r="C1952" s="229" t="s">
        <v>1165</v>
      </c>
      <c r="D1952" s="224" t="s">
        <v>1046</v>
      </c>
      <c r="E1952" s="226"/>
      <c r="F1952" s="226">
        <v>52.8</v>
      </c>
      <c r="G1952" s="227">
        <v>350369.16000000102</v>
      </c>
      <c r="H1952" s="192" t="s">
        <v>1071</v>
      </c>
    </row>
    <row r="1953" spans="1:8" ht="20" hidden="1" customHeight="1">
      <c r="A1953" s="185">
        <v>9</v>
      </c>
      <c r="B1953" s="193" t="s">
        <v>1065</v>
      </c>
      <c r="C1953" s="229" t="s">
        <v>1165</v>
      </c>
      <c r="D1953" s="224" t="s">
        <v>1046</v>
      </c>
      <c r="E1953" s="226"/>
      <c r="F1953" s="226">
        <v>197.6</v>
      </c>
      <c r="G1953" s="227">
        <v>350171.56000000099</v>
      </c>
      <c r="H1953" s="192" t="s">
        <v>1071</v>
      </c>
    </row>
    <row r="1954" spans="1:8" ht="20" hidden="1" customHeight="1">
      <c r="A1954" s="185">
        <v>9</v>
      </c>
      <c r="B1954" s="193" t="s">
        <v>1065</v>
      </c>
      <c r="C1954" s="229" t="s">
        <v>1165</v>
      </c>
      <c r="D1954" s="224" t="s">
        <v>1046</v>
      </c>
      <c r="E1954" s="226"/>
      <c r="F1954" s="226">
        <v>248.07</v>
      </c>
      <c r="G1954" s="227">
        <v>349923.49000000098</v>
      </c>
      <c r="H1954" s="192" t="s">
        <v>1071</v>
      </c>
    </row>
    <row r="1955" spans="1:8" ht="20" hidden="1" customHeight="1">
      <c r="A1955" s="185">
        <v>9</v>
      </c>
      <c r="B1955" s="193" t="s">
        <v>1065</v>
      </c>
      <c r="C1955" s="229" t="s">
        <v>1165</v>
      </c>
      <c r="D1955" s="224" t="s">
        <v>1046</v>
      </c>
      <c r="E1955" s="226"/>
      <c r="F1955" s="226">
        <v>74.64</v>
      </c>
      <c r="G1955" s="227">
        <v>349848.85000000102</v>
      </c>
      <c r="H1955" s="192" t="s">
        <v>1071</v>
      </c>
    </row>
    <row r="1956" spans="1:8" ht="20" hidden="1" customHeight="1">
      <c r="A1956" s="185">
        <v>9</v>
      </c>
      <c r="B1956" s="193" t="s">
        <v>1065</v>
      </c>
      <c r="C1956" s="229" t="s">
        <v>1165</v>
      </c>
      <c r="D1956" s="224" t="s">
        <v>1046</v>
      </c>
      <c r="E1956" s="226"/>
      <c r="F1956" s="226">
        <v>49.95</v>
      </c>
      <c r="G1956" s="227">
        <v>349798.90000000101</v>
      </c>
      <c r="H1956" s="192" t="s">
        <v>1071</v>
      </c>
    </row>
    <row r="1957" spans="1:8" ht="20" hidden="1" customHeight="1">
      <c r="A1957" s="185">
        <v>9</v>
      </c>
      <c r="B1957" s="193" t="s">
        <v>1065</v>
      </c>
      <c r="C1957" s="229" t="s">
        <v>1165</v>
      </c>
      <c r="D1957" s="224" t="s">
        <v>1046</v>
      </c>
      <c r="E1957" s="226"/>
      <c r="F1957" s="226">
        <v>44.65</v>
      </c>
      <c r="G1957" s="227">
        <v>349754.25000000099</v>
      </c>
      <c r="H1957" s="192" t="s">
        <v>1071</v>
      </c>
    </row>
    <row r="1958" spans="1:8" ht="20" hidden="1" customHeight="1">
      <c r="A1958" s="185">
        <v>9</v>
      </c>
      <c r="B1958" s="193" t="s">
        <v>1065</v>
      </c>
      <c r="C1958" s="229" t="s">
        <v>1165</v>
      </c>
      <c r="D1958" s="224" t="s">
        <v>1046</v>
      </c>
      <c r="E1958" s="226"/>
      <c r="F1958" s="226">
        <v>109.25</v>
      </c>
      <c r="G1958" s="227">
        <v>349645.00000000099</v>
      </c>
      <c r="H1958" s="192" t="s">
        <v>1071</v>
      </c>
    </row>
    <row r="1959" spans="1:8" ht="20" hidden="1" customHeight="1">
      <c r="A1959" s="185">
        <v>9</v>
      </c>
      <c r="B1959" s="193" t="s">
        <v>1065</v>
      </c>
      <c r="C1959" s="229" t="s">
        <v>1165</v>
      </c>
      <c r="D1959" s="224" t="s">
        <v>1046</v>
      </c>
      <c r="E1959" s="226"/>
      <c r="F1959" s="226">
        <v>58.9</v>
      </c>
      <c r="G1959" s="227">
        <v>349586.10000000102</v>
      </c>
      <c r="H1959" s="192" t="s">
        <v>1071</v>
      </c>
    </row>
    <row r="1960" spans="1:8" ht="20" hidden="1" customHeight="1">
      <c r="A1960" s="185">
        <v>9</v>
      </c>
      <c r="B1960" s="193" t="s">
        <v>1065</v>
      </c>
      <c r="C1960" s="229" t="s">
        <v>1165</v>
      </c>
      <c r="D1960" s="224" t="s">
        <v>1046</v>
      </c>
      <c r="E1960" s="226"/>
      <c r="F1960" s="226">
        <v>18.97</v>
      </c>
      <c r="G1960" s="227">
        <v>349567.13000000099</v>
      </c>
      <c r="H1960" s="192" t="s">
        <v>1071</v>
      </c>
    </row>
    <row r="1961" spans="1:8" ht="20" hidden="1" customHeight="1">
      <c r="A1961" s="185">
        <v>9</v>
      </c>
      <c r="B1961" s="193" t="s">
        <v>1065</v>
      </c>
      <c r="C1961" s="229" t="s">
        <v>1859</v>
      </c>
      <c r="D1961" s="224" t="s">
        <v>1046</v>
      </c>
      <c r="E1961" s="226"/>
      <c r="F1961" s="226">
        <v>365</v>
      </c>
      <c r="G1961" s="227">
        <v>349202.13000000099</v>
      </c>
      <c r="H1961" s="192" t="s">
        <v>1124</v>
      </c>
    </row>
    <row r="1962" spans="1:8" ht="20" customHeight="1">
      <c r="A1962" s="185">
        <v>9</v>
      </c>
      <c r="B1962" s="193" t="s">
        <v>1065</v>
      </c>
      <c r="C1962" s="229" t="s">
        <v>1860</v>
      </c>
      <c r="D1962" s="224" t="s">
        <v>1046</v>
      </c>
      <c r="E1962" s="226"/>
      <c r="F1962" s="226">
        <v>20000</v>
      </c>
      <c r="G1962" s="227">
        <v>329202.13000000099</v>
      </c>
      <c r="H1962" s="192" t="s">
        <v>1091</v>
      </c>
    </row>
    <row r="1963" spans="1:8" ht="20" hidden="1" customHeight="1">
      <c r="A1963" s="185">
        <v>9</v>
      </c>
      <c r="B1963" s="193" t="s">
        <v>1065</v>
      </c>
      <c r="C1963" s="229" t="s">
        <v>1861</v>
      </c>
      <c r="D1963" s="224" t="s">
        <v>1046</v>
      </c>
      <c r="E1963" s="226"/>
      <c r="F1963" s="226">
        <v>5000</v>
      </c>
      <c r="G1963" s="227">
        <v>324202.13000000099</v>
      </c>
      <c r="H1963" s="192" t="s">
        <v>1110</v>
      </c>
    </row>
    <row r="1964" spans="1:8" ht="20" hidden="1" customHeight="1">
      <c r="A1964" s="185">
        <v>9</v>
      </c>
      <c r="B1964" s="193" t="s">
        <v>1065</v>
      </c>
      <c r="C1964" s="229" t="s">
        <v>1165</v>
      </c>
      <c r="D1964" s="224" t="s">
        <v>1046</v>
      </c>
      <c r="E1964" s="226"/>
      <c r="F1964" s="226">
        <v>22.8</v>
      </c>
      <c r="G1964" s="227">
        <v>324179.33000000101</v>
      </c>
      <c r="H1964" s="192" t="s">
        <v>1071</v>
      </c>
    </row>
    <row r="1965" spans="1:8" ht="20" customHeight="1">
      <c r="A1965" s="185">
        <v>9</v>
      </c>
      <c r="B1965" s="193" t="s">
        <v>1065</v>
      </c>
      <c r="C1965" s="229" t="s">
        <v>3987</v>
      </c>
      <c r="D1965" s="224" t="s">
        <v>3804</v>
      </c>
      <c r="E1965" s="226"/>
      <c r="F1965" s="226">
        <v>5000</v>
      </c>
      <c r="G1965" s="227">
        <v>319179.33000000101</v>
      </c>
      <c r="H1965" s="192" t="s">
        <v>1091</v>
      </c>
    </row>
    <row r="1966" spans="1:8" ht="20" customHeight="1">
      <c r="A1966" s="185">
        <v>9</v>
      </c>
      <c r="B1966" s="193" t="s">
        <v>1065</v>
      </c>
      <c r="C1966" s="229" t="s">
        <v>1862</v>
      </c>
      <c r="D1966" s="224" t="s">
        <v>1046</v>
      </c>
      <c r="E1966" s="226"/>
      <c r="F1966" s="226">
        <v>10000</v>
      </c>
      <c r="G1966" s="227">
        <v>309179.33000000101</v>
      </c>
      <c r="H1966" s="192" t="s">
        <v>1091</v>
      </c>
    </row>
    <row r="1967" spans="1:8" ht="20" customHeight="1">
      <c r="A1967" s="185">
        <v>9</v>
      </c>
      <c r="B1967" s="193" t="s">
        <v>1065</v>
      </c>
      <c r="C1967" s="229" t="s">
        <v>3988</v>
      </c>
      <c r="D1967" s="224" t="s">
        <v>3804</v>
      </c>
      <c r="E1967" s="226"/>
      <c r="F1967" s="226">
        <v>5000</v>
      </c>
      <c r="G1967" s="227">
        <v>304179.33000000101</v>
      </c>
      <c r="H1967" s="192" t="s">
        <v>1091</v>
      </c>
    </row>
    <row r="1968" spans="1:8" ht="20" customHeight="1">
      <c r="A1968" s="185">
        <v>9</v>
      </c>
      <c r="B1968" s="193" t="s">
        <v>1065</v>
      </c>
      <c r="C1968" s="229" t="s">
        <v>1863</v>
      </c>
      <c r="D1968" s="224" t="s">
        <v>1046</v>
      </c>
      <c r="E1968" s="226"/>
      <c r="F1968" s="226">
        <v>2100</v>
      </c>
      <c r="G1968" s="227">
        <v>302079.33000000101</v>
      </c>
      <c r="H1968" s="192" t="s">
        <v>1075</v>
      </c>
    </row>
    <row r="1969" spans="1:8" ht="20" hidden="1" customHeight="1">
      <c r="A1969" s="185">
        <v>9</v>
      </c>
      <c r="B1969" s="193" t="s">
        <v>1065</v>
      </c>
      <c r="C1969" s="229" t="s">
        <v>3989</v>
      </c>
      <c r="D1969" s="224" t="s">
        <v>3804</v>
      </c>
      <c r="E1969" s="226"/>
      <c r="F1969" s="226">
        <v>400</v>
      </c>
      <c r="G1969" s="227">
        <v>301679.33000000101</v>
      </c>
      <c r="H1969" s="192" t="s">
        <v>3818</v>
      </c>
    </row>
    <row r="1970" spans="1:8" ht="20" hidden="1" customHeight="1">
      <c r="A1970" s="185">
        <v>9</v>
      </c>
      <c r="B1970" s="193" t="s">
        <v>1065</v>
      </c>
      <c r="C1970" s="229" t="s">
        <v>5076</v>
      </c>
      <c r="D1970" s="203" t="s">
        <v>5049</v>
      </c>
      <c r="E1970" s="226"/>
      <c r="F1970" s="226">
        <v>152000</v>
      </c>
      <c r="G1970" s="227">
        <v>149679.33000000101</v>
      </c>
      <c r="H1970" s="192" t="s">
        <v>5065</v>
      </c>
    </row>
    <row r="1971" spans="1:8" ht="20" hidden="1" customHeight="1">
      <c r="A1971" s="185">
        <v>9</v>
      </c>
      <c r="B1971" s="193" t="s">
        <v>1065</v>
      </c>
      <c r="C1971" s="229" t="s">
        <v>5077</v>
      </c>
      <c r="D1971" s="224" t="s">
        <v>4984</v>
      </c>
      <c r="E1971" s="226"/>
      <c r="F1971" s="226">
        <v>2317.7800000000002</v>
      </c>
      <c r="G1971" s="227">
        <v>432361.55000000098</v>
      </c>
      <c r="H1971" s="214" t="s">
        <v>4984</v>
      </c>
    </row>
    <row r="1972" spans="1:8" ht="20" hidden="1" customHeight="1">
      <c r="A1972" s="185">
        <v>9</v>
      </c>
      <c r="B1972" s="193" t="s">
        <v>1065</v>
      </c>
      <c r="C1972" s="229" t="s">
        <v>1165</v>
      </c>
      <c r="D1972" s="224" t="s">
        <v>1046</v>
      </c>
      <c r="E1972" s="226"/>
      <c r="F1972" s="226">
        <v>14.25</v>
      </c>
      <c r="G1972" s="227">
        <v>432347.30000000098</v>
      </c>
      <c r="H1972" s="192" t="s">
        <v>1071</v>
      </c>
    </row>
    <row r="1973" spans="1:8" ht="20" hidden="1" customHeight="1">
      <c r="A1973" s="185">
        <v>9</v>
      </c>
      <c r="B1973" s="193" t="s">
        <v>1065</v>
      </c>
      <c r="C1973" s="229" t="s">
        <v>1165</v>
      </c>
      <c r="D1973" s="224" t="s">
        <v>1046</v>
      </c>
      <c r="E1973" s="226"/>
      <c r="F1973" s="226">
        <v>14.25</v>
      </c>
      <c r="G1973" s="227">
        <v>432333.05000000098</v>
      </c>
      <c r="H1973" s="192" t="s">
        <v>1071</v>
      </c>
    </row>
    <row r="1974" spans="1:8" ht="20" hidden="1" customHeight="1">
      <c r="A1974" s="185">
        <v>9</v>
      </c>
      <c r="B1974" s="193" t="s">
        <v>1065</v>
      </c>
      <c r="C1974" s="229" t="s">
        <v>1165</v>
      </c>
      <c r="D1974" s="224" t="s">
        <v>1046</v>
      </c>
      <c r="E1974" s="226"/>
      <c r="F1974" s="226">
        <v>9.5</v>
      </c>
      <c r="G1974" s="227">
        <v>432323.55000000098</v>
      </c>
      <c r="H1974" s="192" t="s">
        <v>1071</v>
      </c>
    </row>
    <row r="1975" spans="1:8" ht="20" hidden="1" customHeight="1">
      <c r="A1975" s="185">
        <v>9</v>
      </c>
      <c r="B1975" s="193" t="s">
        <v>1065</v>
      </c>
      <c r="C1975" s="229" t="s">
        <v>1165</v>
      </c>
      <c r="D1975" s="224" t="s">
        <v>1046</v>
      </c>
      <c r="E1975" s="226"/>
      <c r="F1975" s="226">
        <v>9.5</v>
      </c>
      <c r="G1975" s="227">
        <v>432314.05000000098</v>
      </c>
      <c r="H1975" s="192" t="s">
        <v>1071</v>
      </c>
    </row>
    <row r="1976" spans="1:8" ht="20" hidden="1" customHeight="1">
      <c r="A1976" s="185">
        <v>9</v>
      </c>
      <c r="B1976" s="193" t="s">
        <v>1065</v>
      </c>
      <c r="C1976" s="229" t="s">
        <v>1165</v>
      </c>
      <c r="D1976" s="224" t="s">
        <v>1046</v>
      </c>
      <c r="E1976" s="226"/>
      <c r="F1976" s="226">
        <v>9.5</v>
      </c>
      <c r="G1976" s="227">
        <v>432304.55000000098</v>
      </c>
      <c r="H1976" s="192" t="s">
        <v>1071</v>
      </c>
    </row>
    <row r="1977" spans="1:8" ht="20" hidden="1" customHeight="1">
      <c r="A1977" s="185">
        <v>9</v>
      </c>
      <c r="B1977" s="193" t="s">
        <v>1065</v>
      </c>
      <c r="C1977" s="229" t="s">
        <v>1165</v>
      </c>
      <c r="D1977" s="224" t="s">
        <v>1046</v>
      </c>
      <c r="E1977" s="226"/>
      <c r="F1977" s="226">
        <v>9.5</v>
      </c>
      <c r="G1977" s="227">
        <v>432295.05000000098</v>
      </c>
      <c r="H1977" s="192" t="s">
        <v>1071</v>
      </c>
    </row>
    <row r="1978" spans="1:8" ht="20" hidden="1" customHeight="1">
      <c r="A1978" s="185">
        <v>9</v>
      </c>
      <c r="B1978" s="193" t="s">
        <v>1065</v>
      </c>
      <c r="C1978" s="229" t="s">
        <v>1165</v>
      </c>
      <c r="D1978" s="224" t="s">
        <v>1046</v>
      </c>
      <c r="E1978" s="226"/>
      <c r="F1978" s="226">
        <v>60.33</v>
      </c>
      <c r="G1978" s="227">
        <v>432234.72000000102</v>
      </c>
      <c r="H1978" s="192" t="s">
        <v>1071</v>
      </c>
    </row>
    <row r="1979" spans="1:8" ht="20" customHeight="1">
      <c r="A1979" s="185">
        <v>9</v>
      </c>
      <c r="B1979" s="193" t="s">
        <v>1065</v>
      </c>
      <c r="C1979" s="229" t="s">
        <v>1864</v>
      </c>
      <c r="D1979" s="224" t="s">
        <v>1046</v>
      </c>
      <c r="E1979" s="226"/>
      <c r="F1979" s="226">
        <v>10000</v>
      </c>
      <c r="G1979" s="227">
        <v>422234.72000000102</v>
      </c>
      <c r="H1979" s="192" t="s">
        <v>1091</v>
      </c>
    </row>
    <row r="1980" spans="1:8" ht="20" hidden="1" customHeight="1">
      <c r="A1980" s="185">
        <v>9</v>
      </c>
      <c r="B1980" s="193" t="s">
        <v>1065</v>
      </c>
      <c r="C1980" s="229" t="s">
        <v>1165</v>
      </c>
      <c r="D1980" s="224" t="s">
        <v>1046</v>
      </c>
      <c r="E1980" s="226"/>
      <c r="F1980" s="226">
        <v>41.73</v>
      </c>
      <c r="G1980" s="227">
        <v>422192.99000000098</v>
      </c>
      <c r="H1980" s="192" t="s">
        <v>1071</v>
      </c>
    </row>
    <row r="1981" spans="1:8" ht="20" hidden="1" customHeight="1">
      <c r="A1981" s="185">
        <v>9</v>
      </c>
      <c r="B1981" s="193" t="s">
        <v>1065</v>
      </c>
      <c r="C1981" s="229" t="s">
        <v>1865</v>
      </c>
      <c r="D1981" s="224" t="s">
        <v>1046</v>
      </c>
      <c r="E1981" s="226"/>
      <c r="F1981" s="226">
        <v>4590</v>
      </c>
      <c r="G1981" s="227">
        <v>407602.99000000098</v>
      </c>
      <c r="H1981" s="192" t="s">
        <v>1047</v>
      </c>
    </row>
    <row r="1982" spans="1:8" ht="20" hidden="1" customHeight="1">
      <c r="A1982" s="185">
        <v>9</v>
      </c>
      <c r="B1982" s="193" t="s">
        <v>1065</v>
      </c>
      <c r="C1982" s="229" t="s">
        <v>1866</v>
      </c>
      <c r="D1982" s="203" t="s">
        <v>1046</v>
      </c>
      <c r="E1982" s="226"/>
      <c r="F1982" s="226">
        <v>927.02</v>
      </c>
      <c r="G1982" s="227">
        <v>406675.97000000102</v>
      </c>
      <c r="H1982" s="192" t="s">
        <v>1053</v>
      </c>
    </row>
    <row r="1983" spans="1:8" ht="20" hidden="1" customHeight="1">
      <c r="A1983" s="185">
        <v>9</v>
      </c>
      <c r="B1983" s="193" t="s">
        <v>1065</v>
      </c>
      <c r="C1983" s="229" t="s">
        <v>3990</v>
      </c>
      <c r="D1983" s="224" t="s">
        <v>3804</v>
      </c>
      <c r="E1983" s="226"/>
      <c r="F1983" s="226">
        <v>60.59</v>
      </c>
      <c r="G1983" s="227">
        <v>406615.38000000099</v>
      </c>
      <c r="H1983" s="192" t="s">
        <v>1053</v>
      </c>
    </row>
    <row r="1984" spans="1:8" ht="20" hidden="1" customHeight="1">
      <c r="A1984" s="185">
        <v>9</v>
      </c>
      <c r="B1984" s="193" t="s">
        <v>1065</v>
      </c>
      <c r="C1984" s="229" t="s">
        <v>1867</v>
      </c>
      <c r="D1984" s="224" t="s">
        <v>1046</v>
      </c>
      <c r="E1984" s="226"/>
      <c r="F1984" s="226">
        <v>14.4</v>
      </c>
      <c r="G1984" s="227">
        <v>406600.98000000097</v>
      </c>
      <c r="H1984" s="192" t="s">
        <v>1053</v>
      </c>
    </row>
    <row r="1985" spans="1:8" ht="20" hidden="1" customHeight="1">
      <c r="A1985" s="185">
        <v>9</v>
      </c>
      <c r="B1985" s="193" t="s">
        <v>1065</v>
      </c>
      <c r="C1985" s="229" t="s">
        <v>5078</v>
      </c>
      <c r="D1985" s="224" t="s">
        <v>5059</v>
      </c>
      <c r="E1985" s="226"/>
      <c r="F1985" s="226">
        <v>2000</v>
      </c>
      <c r="G1985" s="227">
        <v>404600.98000000097</v>
      </c>
      <c r="H1985" s="192" t="s">
        <v>1122</v>
      </c>
    </row>
    <row r="1986" spans="1:8" ht="20" hidden="1" customHeight="1">
      <c r="A1986" s="185">
        <v>9</v>
      </c>
      <c r="B1986" s="193" t="s">
        <v>1065</v>
      </c>
      <c r="C1986" s="229" t="s">
        <v>1868</v>
      </c>
      <c r="D1986" s="224" t="s">
        <v>1046</v>
      </c>
      <c r="E1986" s="226"/>
      <c r="F1986" s="226">
        <v>1000</v>
      </c>
      <c r="G1986" s="227">
        <v>403600.98000000097</v>
      </c>
      <c r="H1986" s="192" t="s">
        <v>1081</v>
      </c>
    </row>
    <row r="1987" spans="1:8" ht="20" hidden="1" customHeight="1">
      <c r="A1987" s="185">
        <v>9</v>
      </c>
      <c r="B1987" s="193" t="s">
        <v>1065</v>
      </c>
      <c r="C1987" s="229" t="s">
        <v>1869</v>
      </c>
      <c r="D1987" s="224" t="s">
        <v>1046</v>
      </c>
      <c r="E1987" s="226"/>
      <c r="F1987" s="226">
        <v>22592</v>
      </c>
      <c r="G1987" s="227">
        <v>381008.98000000097</v>
      </c>
      <c r="H1987" s="192" t="s">
        <v>1075</v>
      </c>
    </row>
    <row r="1988" spans="1:8" ht="20" hidden="1" customHeight="1">
      <c r="A1988" s="185">
        <v>9</v>
      </c>
      <c r="B1988" s="193" t="s">
        <v>1065</v>
      </c>
      <c r="C1988" s="229" t="s">
        <v>1870</v>
      </c>
      <c r="D1988" s="224" t="s">
        <v>1046</v>
      </c>
      <c r="E1988" s="226"/>
      <c r="F1988" s="226">
        <v>75</v>
      </c>
      <c r="G1988" s="227">
        <v>380933.98000000097</v>
      </c>
      <c r="H1988" s="192" t="s">
        <v>1053</v>
      </c>
    </row>
    <row r="1989" spans="1:8" ht="20" hidden="1" customHeight="1">
      <c r="A1989" s="185">
        <v>9</v>
      </c>
      <c r="B1989" s="193" t="s">
        <v>1065</v>
      </c>
      <c r="C1989" s="229" t="s">
        <v>1871</v>
      </c>
      <c r="D1989" s="224" t="s">
        <v>1046</v>
      </c>
      <c r="E1989" s="226"/>
      <c r="F1989" s="226">
        <v>1000</v>
      </c>
      <c r="G1989" s="227">
        <v>379933.98000000097</v>
      </c>
      <c r="H1989" s="192" t="s">
        <v>1110</v>
      </c>
    </row>
    <row r="1990" spans="1:8" ht="20" hidden="1" customHeight="1">
      <c r="A1990" s="185">
        <v>9</v>
      </c>
      <c r="B1990" s="193" t="s">
        <v>1065</v>
      </c>
      <c r="C1990" s="229" t="s">
        <v>1872</v>
      </c>
      <c r="D1990" s="224" t="s">
        <v>1046</v>
      </c>
      <c r="E1990" s="226"/>
      <c r="F1990" s="226">
        <v>19</v>
      </c>
      <c r="G1990" s="227">
        <v>379914.98000000097</v>
      </c>
      <c r="H1990" s="192" t="s">
        <v>1093</v>
      </c>
    </row>
    <row r="1991" spans="1:8" ht="20" hidden="1" customHeight="1">
      <c r="A1991" s="185">
        <v>9</v>
      </c>
      <c r="B1991" s="193" t="s">
        <v>1065</v>
      </c>
      <c r="C1991" s="229" t="s">
        <v>1873</v>
      </c>
      <c r="D1991" s="224" t="s">
        <v>1046</v>
      </c>
      <c r="E1991" s="226"/>
      <c r="F1991" s="226">
        <v>250.64</v>
      </c>
      <c r="G1991" s="227">
        <v>379664.34000000102</v>
      </c>
      <c r="H1991" s="192" t="s">
        <v>3811</v>
      </c>
    </row>
    <row r="1992" spans="1:8" ht="20" hidden="1" customHeight="1">
      <c r="A1992" s="185">
        <v>9</v>
      </c>
      <c r="B1992" s="193" t="s">
        <v>1065</v>
      </c>
      <c r="C1992" s="229" t="s">
        <v>1874</v>
      </c>
      <c r="D1992" s="224" t="s">
        <v>1046</v>
      </c>
      <c r="E1992" s="226"/>
      <c r="F1992" s="226">
        <v>80</v>
      </c>
      <c r="G1992" s="227">
        <v>379584.34000000102</v>
      </c>
      <c r="H1992" s="192" t="s">
        <v>1077</v>
      </c>
    </row>
    <row r="1993" spans="1:8" ht="20" hidden="1" customHeight="1">
      <c r="A1993" s="185">
        <v>9</v>
      </c>
      <c r="B1993" s="193" t="s">
        <v>1065</v>
      </c>
      <c r="C1993" s="229" t="s">
        <v>1875</v>
      </c>
      <c r="D1993" s="224" t="s">
        <v>1046</v>
      </c>
      <c r="E1993" s="226"/>
      <c r="F1993" s="226">
        <v>335</v>
      </c>
      <c r="G1993" s="227">
        <v>379249.34000000102</v>
      </c>
      <c r="H1993" s="192" t="s">
        <v>3811</v>
      </c>
    </row>
    <row r="1994" spans="1:8" ht="20" hidden="1" customHeight="1">
      <c r="A1994" s="185">
        <v>9</v>
      </c>
      <c r="B1994" s="193" t="s">
        <v>1065</v>
      </c>
      <c r="C1994" s="229" t="s">
        <v>1876</v>
      </c>
      <c r="D1994" s="224" t="s">
        <v>1046</v>
      </c>
      <c r="E1994" s="226"/>
      <c r="F1994" s="226">
        <v>3200</v>
      </c>
      <c r="G1994" s="227">
        <v>376049.34000000102</v>
      </c>
      <c r="H1994" s="192" t="s">
        <v>1081</v>
      </c>
    </row>
    <row r="1995" spans="1:8" ht="20" hidden="1" customHeight="1">
      <c r="A1995" s="185">
        <v>9</v>
      </c>
      <c r="B1995" s="193" t="s">
        <v>1065</v>
      </c>
      <c r="C1995" s="229" t="s">
        <v>1877</v>
      </c>
      <c r="D1995" s="224" t="s">
        <v>1046</v>
      </c>
      <c r="E1995" s="226"/>
      <c r="F1995" s="226">
        <v>294</v>
      </c>
      <c r="G1995" s="227">
        <v>375755.34000000102</v>
      </c>
      <c r="H1995" s="192" t="s">
        <v>3811</v>
      </c>
    </row>
    <row r="1996" spans="1:8" ht="20" hidden="1" customHeight="1">
      <c r="A1996" s="185">
        <v>9</v>
      </c>
      <c r="B1996" s="193" t="s">
        <v>1065</v>
      </c>
      <c r="C1996" s="229" t="s">
        <v>1878</v>
      </c>
      <c r="D1996" s="224" t="s">
        <v>1046</v>
      </c>
      <c r="E1996" s="226"/>
      <c r="F1996" s="226">
        <v>194</v>
      </c>
      <c r="G1996" s="227">
        <v>375561.34000000102</v>
      </c>
      <c r="H1996" s="192" t="s">
        <v>3811</v>
      </c>
    </row>
    <row r="1997" spans="1:8" ht="20" hidden="1" customHeight="1">
      <c r="A1997" s="185">
        <v>9</v>
      </c>
      <c r="B1997" s="193" t="s">
        <v>1065</v>
      </c>
      <c r="C1997" s="229" t="s">
        <v>1879</v>
      </c>
      <c r="D1997" s="224" t="s">
        <v>1046</v>
      </c>
      <c r="E1997" s="226"/>
      <c r="F1997" s="226">
        <v>199.8</v>
      </c>
      <c r="G1997" s="227">
        <v>375361.54000000103</v>
      </c>
      <c r="H1997" s="192" t="s">
        <v>3811</v>
      </c>
    </row>
    <row r="1998" spans="1:8" ht="20" hidden="1" customHeight="1">
      <c r="A1998" s="185">
        <v>9</v>
      </c>
      <c r="B1998" s="193" t="s">
        <v>1065</v>
      </c>
      <c r="C1998" s="229" t="s">
        <v>1880</v>
      </c>
      <c r="D1998" s="224" t="s">
        <v>1046</v>
      </c>
      <c r="E1998" s="226"/>
      <c r="F1998" s="226">
        <v>326</v>
      </c>
      <c r="G1998" s="227">
        <v>375035.54000000103</v>
      </c>
      <c r="H1998" s="192" t="s">
        <v>3811</v>
      </c>
    </row>
    <row r="1999" spans="1:8" ht="20" hidden="1" customHeight="1">
      <c r="A1999" s="185">
        <v>9</v>
      </c>
      <c r="B1999" s="193" t="s">
        <v>1065</v>
      </c>
      <c r="C1999" s="229" t="s">
        <v>1881</v>
      </c>
      <c r="D1999" s="224" t="s">
        <v>1046</v>
      </c>
      <c r="E1999" s="226"/>
      <c r="F1999" s="226">
        <v>189</v>
      </c>
      <c r="G1999" s="227">
        <v>374846.54000000103</v>
      </c>
      <c r="H1999" s="192" t="s">
        <v>3811</v>
      </c>
    </row>
    <row r="2000" spans="1:8" ht="20" hidden="1" customHeight="1">
      <c r="A2000" s="185">
        <v>9</v>
      </c>
      <c r="B2000" s="193" t="s">
        <v>1065</v>
      </c>
      <c r="C2000" s="229" t="s">
        <v>1882</v>
      </c>
      <c r="D2000" s="224" t="s">
        <v>1046</v>
      </c>
      <c r="E2000" s="226"/>
      <c r="F2000" s="226">
        <v>331</v>
      </c>
      <c r="G2000" s="227">
        <v>374515.54000000103</v>
      </c>
      <c r="H2000" s="192" t="s">
        <v>3811</v>
      </c>
    </row>
    <row r="2001" spans="1:8" ht="20" hidden="1" customHeight="1">
      <c r="A2001" s="185">
        <v>9</v>
      </c>
      <c r="B2001" s="193" t="s">
        <v>1065</v>
      </c>
      <c r="C2001" s="229" t="s">
        <v>1883</v>
      </c>
      <c r="D2001" s="224" t="s">
        <v>1046</v>
      </c>
      <c r="E2001" s="226"/>
      <c r="F2001" s="226">
        <v>43</v>
      </c>
      <c r="G2001" s="227">
        <v>374472.54000000103</v>
      </c>
      <c r="H2001" s="192" t="s">
        <v>1053</v>
      </c>
    </row>
    <row r="2002" spans="1:8" ht="20" hidden="1" customHeight="1">
      <c r="A2002" s="185">
        <v>9</v>
      </c>
      <c r="B2002" s="193" t="s">
        <v>1065</v>
      </c>
      <c r="C2002" s="229" t="s">
        <v>1884</v>
      </c>
      <c r="D2002" s="224" t="s">
        <v>1046</v>
      </c>
      <c r="E2002" s="226"/>
      <c r="F2002" s="226">
        <v>120</v>
      </c>
      <c r="G2002" s="227">
        <v>374352.54000000103</v>
      </c>
      <c r="H2002" s="192" t="s">
        <v>1047</v>
      </c>
    </row>
    <row r="2003" spans="1:8" ht="20" hidden="1" customHeight="1">
      <c r="A2003" s="185">
        <v>9</v>
      </c>
      <c r="B2003" s="193" t="s">
        <v>1065</v>
      </c>
      <c r="C2003" s="229" t="s">
        <v>1885</v>
      </c>
      <c r="D2003" s="224" t="s">
        <v>1046</v>
      </c>
      <c r="E2003" s="226"/>
      <c r="F2003" s="226">
        <v>183</v>
      </c>
      <c r="G2003" s="227">
        <v>374169.54000000103</v>
      </c>
      <c r="H2003" s="192" t="s">
        <v>3811</v>
      </c>
    </row>
    <row r="2004" spans="1:8" ht="20" hidden="1" customHeight="1">
      <c r="A2004" s="185">
        <v>9</v>
      </c>
      <c r="B2004" s="193" t="s">
        <v>1065</v>
      </c>
      <c r="C2004" s="229" t="s">
        <v>1886</v>
      </c>
      <c r="D2004" s="224" t="s">
        <v>1046</v>
      </c>
      <c r="E2004" s="226"/>
      <c r="F2004" s="226">
        <v>302</v>
      </c>
      <c r="G2004" s="227">
        <v>373867.54000000103</v>
      </c>
      <c r="H2004" s="192" t="s">
        <v>3811</v>
      </c>
    </row>
    <row r="2005" spans="1:8" ht="20" hidden="1" customHeight="1">
      <c r="A2005" s="185">
        <v>9</v>
      </c>
      <c r="B2005" s="193" t="s">
        <v>1065</v>
      </c>
      <c r="C2005" s="229" t="s">
        <v>1887</v>
      </c>
      <c r="D2005" s="224" t="s">
        <v>1046</v>
      </c>
      <c r="E2005" s="226"/>
      <c r="F2005" s="226">
        <v>170</v>
      </c>
      <c r="G2005" s="227">
        <v>373697.54000000103</v>
      </c>
      <c r="H2005" s="192" t="s">
        <v>4995</v>
      </c>
    </row>
    <row r="2006" spans="1:8" ht="20" hidden="1" customHeight="1">
      <c r="A2006" s="185">
        <v>9</v>
      </c>
      <c r="B2006" s="193" t="s">
        <v>1065</v>
      </c>
      <c r="C2006" s="229" t="s">
        <v>1888</v>
      </c>
      <c r="D2006" s="224" t="s">
        <v>1046</v>
      </c>
      <c r="E2006" s="226"/>
      <c r="F2006" s="226">
        <v>164</v>
      </c>
      <c r="G2006" s="227">
        <v>373533.54000000103</v>
      </c>
      <c r="H2006" s="192" t="s">
        <v>3811</v>
      </c>
    </row>
    <row r="2007" spans="1:8" ht="20" hidden="1" customHeight="1">
      <c r="A2007" s="185">
        <v>9</v>
      </c>
      <c r="B2007" s="193" t="s">
        <v>1065</v>
      </c>
      <c r="C2007" s="229" t="s">
        <v>1889</v>
      </c>
      <c r="D2007" s="224" t="s">
        <v>1046</v>
      </c>
      <c r="E2007" s="226"/>
      <c r="F2007" s="226">
        <v>568.57000000000005</v>
      </c>
      <c r="G2007" s="227">
        <v>372964.97000000102</v>
      </c>
      <c r="H2007" s="192" t="s">
        <v>3811</v>
      </c>
    </row>
    <row r="2008" spans="1:8" ht="20" hidden="1" customHeight="1">
      <c r="A2008" s="185">
        <v>9</v>
      </c>
      <c r="B2008" s="193" t="s">
        <v>1065</v>
      </c>
      <c r="C2008" s="229" t="s">
        <v>1890</v>
      </c>
      <c r="D2008" s="224" t="s">
        <v>1046</v>
      </c>
      <c r="E2008" s="226"/>
      <c r="F2008" s="226">
        <v>6070</v>
      </c>
      <c r="G2008" s="227">
        <v>366894.97000000102</v>
      </c>
      <c r="H2008" s="192" t="s">
        <v>1110</v>
      </c>
    </row>
    <row r="2009" spans="1:8" ht="20" hidden="1" customHeight="1">
      <c r="A2009" s="185">
        <v>9</v>
      </c>
      <c r="B2009" s="193" t="s">
        <v>1065</v>
      </c>
      <c r="C2009" s="229" t="s">
        <v>1891</v>
      </c>
      <c r="D2009" s="224" t="s">
        <v>1046</v>
      </c>
      <c r="E2009" s="226"/>
      <c r="F2009" s="226">
        <v>200</v>
      </c>
      <c r="G2009" s="227">
        <v>366694.97000000102</v>
      </c>
      <c r="H2009" s="192" t="s">
        <v>1081</v>
      </c>
    </row>
    <row r="2010" spans="1:8" ht="20" hidden="1" customHeight="1">
      <c r="A2010" s="185">
        <v>9</v>
      </c>
      <c r="B2010" s="193" t="s">
        <v>1065</v>
      </c>
      <c r="C2010" s="229" t="s">
        <v>1892</v>
      </c>
      <c r="D2010" s="224" t="s">
        <v>1046</v>
      </c>
      <c r="E2010" s="226"/>
      <c r="F2010" s="226">
        <v>1930</v>
      </c>
      <c r="G2010" s="227">
        <v>364764.97000000102</v>
      </c>
      <c r="H2010" s="192" t="s">
        <v>1093</v>
      </c>
    </row>
    <row r="2011" spans="1:8" ht="20" hidden="1" customHeight="1">
      <c r="A2011" s="185">
        <v>9</v>
      </c>
      <c r="B2011" s="193" t="s">
        <v>1065</v>
      </c>
      <c r="C2011" s="229" t="s">
        <v>1893</v>
      </c>
      <c r="D2011" s="224" t="s">
        <v>1046</v>
      </c>
      <c r="E2011" s="226"/>
      <c r="F2011" s="226">
        <v>7035.63</v>
      </c>
      <c r="G2011" s="227">
        <v>357729.34000000102</v>
      </c>
      <c r="H2011" s="192" t="s">
        <v>1110</v>
      </c>
    </row>
    <row r="2012" spans="1:8" ht="20" hidden="1" customHeight="1">
      <c r="A2012" s="185">
        <v>9</v>
      </c>
      <c r="B2012" s="193" t="s">
        <v>1065</v>
      </c>
      <c r="C2012" s="229" t="s">
        <v>1894</v>
      </c>
      <c r="D2012" s="224" t="s">
        <v>1046</v>
      </c>
      <c r="E2012" s="226"/>
      <c r="F2012" s="226">
        <v>1393</v>
      </c>
      <c r="G2012" s="227">
        <v>356336.34000000102</v>
      </c>
      <c r="H2012" s="192" t="s">
        <v>1110</v>
      </c>
    </row>
    <row r="2013" spans="1:8" ht="20" hidden="1" customHeight="1">
      <c r="A2013" s="185">
        <v>9</v>
      </c>
      <c r="B2013" s="193" t="s">
        <v>1065</v>
      </c>
      <c r="C2013" s="229" t="s">
        <v>1895</v>
      </c>
      <c r="D2013" s="224" t="s">
        <v>1046</v>
      </c>
      <c r="E2013" s="226"/>
      <c r="F2013" s="226">
        <v>5000</v>
      </c>
      <c r="G2013" s="227">
        <v>351336.34000000102</v>
      </c>
      <c r="H2013" s="192" t="s">
        <v>1110</v>
      </c>
    </row>
    <row r="2014" spans="1:8" ht="20" hidden="1" customHeight="1">
      <c r="A2014" s="185">
        <v>9</v>
      </c>
      <c r="B2014" s="193" t="s">
        <v>1065</v>
      </c>
      <c r="C2014" s="229" t="s">
        <v>1896</v>
      </c>
      <c r="D2014" s="224" t="s">
        <v>1046</v>
      </c>
      <c r="E2014" s="226"/>
      <c r="F2014" s="226">
        <v>200</v>
      </c>
      <c r="G2014" s="227">
        <v>351136.34000000102</v>
      </c>
      <c r="H2014" s="192" t="s">
        <v>1053</v>
      </c>
    </row>
    <row r="2015" spans="1:8" ht="20" hidden="1" customHeight="1">
      <c r="A2015" s="185">
        <v>9</v>
      </c>
      <c r="B2015" s="193" t="s">
        <v>1065</v>
      </c>
      <c r="C2015" s="229" t="s">
        <v>1165</v>
      </c>
      <c r="D2015" s="224" t="s">
        <v>1046</v>
      </c>
      <c r="E2015" s="226"/>
      <c r="F2015" s="226">
        <v>80.75</v>
      </c>
      <c r="G2015" s="227">
        <v>351055.59000000102</v>
      </c>
      <c r="H2015" s="192" t="s">
        <v>1071</v>
      </c>
    </row>
    <row r="2016" spans="1:8" ht="20" hidden="1" customHeight="1">
      <c r="A2016" s="185">
        <v>9</v>
      </c>
      <c r="B2016" s="193" t="s">
        <v>1065</v>
      </c>
      <c r="C2016" s="229" t="s">
        <v>1165</v>
      </c>
      <c r="D2016" s="224" t="s">
        <v>1046</v>
      </c>
      <c r="E2016" s="226"/>
      <c r="F2016" s="226">
        <v>84.55</v>
      </c>
      <c r="G2016" s="227">
        <v>350971.04000000103</v>
      </c>
      <c r="H2016" s="192" t="s">
        <v>1071</v>
      </c>
    </row>
    <row r="2017" spans="1:8" ht="20" hidden="1" customHeight="1">
      <c r="A2017" s="185">
        <v>9</v>
      </c>
      <c r="B2017" s="193" t="s">
        <v>1065</v>
      </c>
      <c r="C2017" s="229" t="s">
        <v>5056</v>
      </c>
      <c r="D2017" s="224" t="s">
        <v>4984</v>
      </c>
      <c r="E2017" s="226"/>
      <c r="F2017" s="226">
        <v>19375</v>
      </c>
      <c r="G2017" s="227">
        <v>331596.04000000103</v>
      </c>
      <c r="H2017" s="214" t="s">
        <v>4984</v>
      </c>
    </row>
    <row r="2018" spans="1:8" ht="20" hidden="1" customHeight="1">
      <c r="A2018" s="185">
        <v>9</v>
      </c>
      <c r="B2018" s="193" t="s">
        <v>1065</v>
      </c>
      <c r="C2018" s="229" t="s">
        <v>5056</v>
      </c>
      <c r="D2018" s="224" t="s">
        <v>4984</v>
      </c>
      <c r="E2018" s="226"/>
      <c r="F2018" s="226">
        <v>11625</v>
      </c>
      <c r="G2018" s="227">
        <v>319971.04000000103</v>
      </c>
      <c r="H2018" s="214" t="s">
        <v>4984</v>
      </c>
    </row>
    <row r="2019" spans="1:8" ht="20" hidden="1" customHeight="1">
      <c r="A2019" s="185">
        <v>9</v>
      </c>
      <c r="B2019" s="193" t="s">
        <v>1065</v>
      </c>
      <c r="C2019" s="229" t="s">
        <v>1165</v>
      </c>
      <c r="D2019" s="224" t="s">
        <v>1046</v>
      </c>
      <c r="E2019" s="226"/>
      <c r="F2019" s="226">
        <v>65.2</v>
      </c>
      <c r="G2019" s="227">
        <v>319900.84000000102</v>
      </c>
      <c r="H2019" s="192" t="s">
        <v>1071</v>
      </c>
    </row>
    <row r="2020" spans="1:8" ht="20" hidden="1" customHeight="1">
      <c r="A2020" s="185">
        <v>9</v>
      </c>
      <c r="B2020" s="193" t="s">
        <v>1065</v>
      </c>
      <c r="C2020" s="229" t="s">
        <v>1165</v>
      </c>
      <c r="D2020" s="224" t="s">
        <v>1046</v>
      </c>
      <c r="E2020" s="226"/>
      <c r="F2020" s="226">
        <v>31.11</v>
      </c>
      <c r="G2020" s="227">
        <v>319913.65000000101</v>
      </c>
      <c r="H2020" s="192" t="s">
        <v>1071</v>
      </c>
    </row>
    <row r="2021" spans="1:8" ht="20" hidden="1" customHeight="1">
      <c r="A2021" s="185">
        <v>9</v>
      </c>
      <c r="B2021" s="193" t="s">
        <v>1065</v>
      </c>
      <c r="C2021" s="229" t="s">
        <v>1165</v>
      </c>
      <c r="D2021" s="224" t="s">
        <v>1046</v>
      </c>
      <c r="E2021" s="226"/>
      <c r="F2021" s="226">
        <v>61.75</v>
      </c>
      <c r="G2021" s="227">
        <v>319851.90000000101</v>
      </c>
      <c r="H2021" s="192" t="s">
        <v>1071</v>
      </c>
    </row>
    <row r="2022" spans="1:8" ht="20" hidden="1" customHeight="1">
      <c r="A2022" s="185">
        <v>9</v>
      </c>
      <c r="B2022" s="193" t="s">
        <v>1065</v>
      </c>
      <c r="C2022" s="229" t="s">
        <v>5079</v>
      </c>
      <c r="D2022" s="224" t="s">
        <v>5059</v>
      </c>
      <c r="E2022" s="226"/>
      <c r="F2022" s="226">
        <v>5000</v>
      </c>
      <c r="G2022" s="227">
        <v>314851.90000000101</v>
      </c>
      <c r="H2022" s="192" t="s">
        <v>1122</v>
      </c>
    </row>
    <row r="2023" spans="1:8" ht="20" customHeight="1">
      <c r="A2023" s="185">
        <v>9</v>
      </c>
      <c r="B2023" s="193" t="s">
        <v>1065</v>
      </c>
      <c r="C2023" s="229" t="s">
        <v>1897</v>
      </c>
      <c r="D2023" s="224" t="s">
        <v>1046</v>
      </c>
      <c r="E2023" s="226"/>
      <c r="F2023" s="226">
        <v>3000</v>
      </c>
      <c r="G2023" s="227">
        <v>311851.90000000101</v>
      </c>
      <c r="H2023" s="192" t="s">
        <v>1091</v>
      </c>
    </row>
    <row r="2024" spans="1:8" ht="20" hidden="1" customHeight="1">
      <c r="A2024" s="185">
        <v>9</v>
      </c>
      <c r="B2024" s="193" t="s">
        <v>1065</v>
      </c>
      <c r="C2024" s="229" t="s">
        <v>1898</v>
      </c>
      <c r="D2024" s="224" t="s">
        <v>1046</v>
      </c>
      <c r="E2024" s="226"/>
      <c r="F2024" s="226">
        <v>2910.09</v>
      </c>
      <c r="G2024" s="227">
        <v>308941.81000000099</v>
      </c>
      <c r="H2024" s="192" t="s">
        <v>1106</v>
      </c>
    </row>
    <row r="2025" spans="1:8" ht="20" hidden="1" customHeight="1">
      <c r="A2025" s="185">
        <v>9</v>
      </c>
      <c r="B2025" s="193" t="s">
        <v>1065</v>
      </c>
      <c r="C2025" s="220" t="s">
        <v>1899</v>
      </c>
      <c r="D2025" s="224" t="s">
        <v>1046</v>
      </c>
      <c r="E2025" s="226"/>
      <c r="F2025" s="226">
        <v>6200</v>
      </c>
      <c r="G2025" s="227">
        <v>302741.81000000099</v>
      </c>
      <c r="H2025" s="192" t="s">
        <v>1077</v>
      </c>
    </row>
    <row r="2026" spans="1:8" ht="20" hidden="1" customHeight="1">
      <c r="A2026" s="185">
        <v>9</v>
      </c>
      <c r="B2026" s="193" t="s">
        <v>1065</v>
      </c>
      <c r="C2026" s="229" t="s">
        <v>1900</v>
      </c>
      <c r="D2026" s="224" t="s">
        <v>1046</v>
      </c>
      <c r="E2026" s="226"/>
      <c r="F2026" s="226">
        <v>85327.5</v>
      </c>
      <c r="G2026" s="227">
        <v>217414.31000000099</v>
      </c>
      <c r="H2026" s="192" t="s">
        <v>1110</v>
      </c>
    </row>
    <row r="2027" spans="1:8" ht="20" hidden="1" customHeight="1">
      <c r="A2027" s="185">
        <v>9</v>
      </c>
      <c r="B2027" s="193" t="s">
        <v>1065</v>
      </c>
      <c r="C2027" s="229" t="s">
        <v>1901</v>
      </c>
      <c r="D2027" s="224" t="s">
        <v>1046</v>
      </c>
      <c r="E2027" s="226"/>
      <c r="F2027" s="226">
        <v>3450</v>
      </c>
      <c r="G2027" s="227">
        <v>213964.31000000099</v>
      </c>
      <c r="H2027" s="192" t="s">
        <v>1047</v>
      </c>
    </row>
    <row r="2028" spans="1:8" ht="20" hidden="1" customHeight="1">
      <c r="A2028" s="185">
        <v>9</v>
      </c>
      <c r="B2028" s="193" t="s">
        <v>1065</v>
      </c>
      <c r="C2028" s="229" t="s">
        <v>1902</v>
      </c>
      <c r="D2028" s="224" t="s">
        <v>1046</v>
      </c>
      <c r="E2028" s="226"/>
      <c r="F2028" s="226">
        <v>16155</v>
      </c>
      <c r="G2028" s="227">
        <v>197809.31000000099</v>
      </c>
      <c r="H2028" s="192" t="s">
        <v>1047</v>
      </c>
    </row>
    <row r="2029" spans="1:8" ht="20" hidden="1" customHeight="1">
      <c r="A2029" s="185">
        <v>9</v>
      </c>
      <c r="B2029" s="193" t="s">
        <v>1065</v>
      </c>
      <c r="C2029" s="229" t="s">
        <v>1903</v>
      </c>
      <c r="D2029" s="224" t="s">
        <v>1046</v>
      </c>
      <c r="E2029" s="226"/>
      <c r="F2029" s="226">
        <v>20000</v>
      </c>
      <c r="G2029" s="227">
        <v>177809.31000000099</v>
      </c>
      <c r="H2029" s="192" t="s">
        <v>1110</v>
      </c>
    </row>
    <row r="2030" spans="1:8" ht="20" hidden="1" customHeight="1">
      <c r="A2030" s="185">
        <v>9</v>
      </c>
      <c r="B2030" s="193" t="s">
        <v>1065</v>
      </c>
      <c r="C2030" s="229" t="s">
        <v>1819</v>
      </c>
      <c r="D2030" s="203" t="s">
        <v>1046</v>
      </c>
      <c r="E2030" s="226"/>
      <c r="F2030" s="226">
        <v>4017.85</v>
      </c>
      <c r="G2030" s="227">
        <v>53791.460000000799</v>
      </c>
      <c r="H2030" s="192" t="s">
        <v>5061</v>
      </c>
    </row>
    <row r="2031" spans="1:8" ht="20" customHeight="1">
      <c r="A2031" s="185">
        <v>9</v>
      </c>
      <c r="B2031" s="193" t="s">
        <v>1065</v>
      </c>
      <c r="C2031" s="229" t="s">
        <v>1904</v>
      </c>
      <c r="D2031" s="224" t="s">
        <v>1046</v>
      </c>
      <c r="E2031" s="226"/>
      <c r="F2031" s="226">
        <v>5000</v>
      </c>
      <c r="G2031" s="227">
        <v>48791.460000000799</v>
      </c>
      <c r="H2031" s="192" t="s">
        <v>1091</v>
      </c>
    </row>
    <row r="2032" spans="1:8" ht="20" hidden="1" customHeight="1">
      <c r="A2032" s="185">
        <v>9</v>
      </c>
      <c r="B2032" s="193" t="s">
        <v>1065</v>
      </c>
      <c r="C2032" s="229" t="s">
        <v>1905</v>
      </c>
      <c r="D2032" s="224" t="s">
        <v>1046</v>
      </c>
      <c r="E2032" s="226"/>
      <c r="F2032" s="226">
        <v>8000</v>
      </c>
      <c r="G2032" s="227">
        <v>40791.460000000799</v>
      </c>
      <c r="H2032" s="192" t="s">
        <v>1047</v>
      </c>
    </row>
    <row r="2033" spans="1:8" ht="20" customHeight="1">
      <c r="A2033" s="185">
        <v>9</v>
      </c>
      <c r="B2033" s="193" t="s">
        <v>1065</v>
      </c>
      <c r="C2033" s="229" t="s">
        <v>1897</v>
      </c>
      <c r="D2033" s="224" t="s">
        <v>1046</v>
      </c>
      <c r="E2033" s="226"/>
      <c r="F2033" s="226">
        <v>2000</v>
      </c>
      <c r="G2033" s="227">
        <v>38791.460000000799</v>
      </c>
      <c r="H2033" s="192" t="s">
        <v>1091</v>
      </c>
    </row>
    <row r="2034" spans="1:8" ht="20" hidden="1" customHeight="1">
      <c r="A2034" s="185">
        <v>9</v>
      </c>
      <c r="B2034" s="193" t="s">
        <v>1065</v>
      </c>
      <c r="C2034" s="229" t="s">
        <v>1906</v>
      </c>
      <c r="D2034" s="224" t="s">
        <v>1046</v>
      </c>
      <c r="E2034" s="226"/>
      <c r="F2034" s="226">
        <v>390</v>
      </c>
      <c r="G2034" s="227">
        <v>38401.460000000799</v>
      </c>
      <c r="H2034" s="192" t="s">
        <v>1124</v>
      </c>
    </row>
    <row r="2035" spans="1:8" ht="20" hidden="1" customHeight="1">
      <c r="A2035" s="185">
        <v>9</v>
      </c>
      <c r="B2035" s="193" t="s">
        <v>1065</v>
      </c>
      <c r="C2035" s="229" t="s">
        <v>1907</v>
      </c>
      <c r="D2035" s="224" t="s">
        <v>1046</v>
      </c>
      <c r="E2035" s="226"/>
      <c r="F2035" s="226">
        <v>7935</v>
      </c>
      <c r="G2035" s="227">
        <v>30466.460000000799</v>
      </c>
      <c r="H2035" s="192" t="s">
        <v>1126</v>
      </c>
    </row>
    <row r="2036" spans="1:8" ht="20" hidden="1" customHeight="1">
      <c r="A2036" s="185">
        <v>9</v>
      </c>
      <c r="B2036" s="193" t="s">
        <v>1065</v>
      </c>
      <c r="C2036" s="229" t="s">
        <v>1908</v>
      </c>
      <c r="D2036" s="224" t="s">
        <v>1046</v>
      </c>
      <c r="E2036" s="226"/>
      <c r="F2036" s="226">
        <v>6932.9</v>
      </c>
      <c r="G2036" s="227">
        <v>23533.560000000802</v>
      </c>
      <c r="H2036" s="192" t="s">
        <v>4950</v>
      </c>
    </row>
    <row r="2037" spans="1:8" ht="20" hidden="1" customHeight="1">
      <c r="A2037" s="185">
        <v>9</v>
      </c>
      <c r="B2037" s="193" t="s">
        <v>1065</v>
      </c>
      <c r="C2037" s="229" t="s">
        <v>1909</v>
      </c>
      <c r="D2037" s="224" t="s">
        <v>1046</v>
      </c>
      <c r="E2037" s="226"/>
      <c r="F2037" s="226">
        <v>5083.96</v>
      </c>
      <c r="G2037" s="227">
        <v>18449.600000000799</v>
      </c>
      <c r="H2037" s="192" t="s">
        <v>4950</v>
      </c>
    </row>
    <row r="2038" spans="1:8" ht="20" hidden="1" customHeight="1">
      <c r="A2038" s="185">
        <v>9</v>
      </c>
      <c r="B2038" s="193" t="s">
        <v>1065</v>
      </c>
      <c r="C2038" s="229" t="s">
        <v>1910</v>
      </c>
      <c r="D2038" s="224" t="s">
        <v>1046</v>
      </c>
      <c r="E2038" s="226"/>
      <c r="F2038" s="226">
        <v>3074.6</v>
      </c>
      <c r="G2038" s="227">
        <v>15375.0000000008</v>
      </c>
      <c r="H2038" s="192" t="s">
        <v>4950</v>
      </c>
    </row>
    <row r="2039" spans="1:8" ht="20" hidden="1" customHeight="1">
      <c r="A2039" s="185">
        <v>9</v>
      </c>
      <c r="B2039" s="193" t="s">
        <v>1065</v>
      </c>
      <c r="C2039" s="229" t="s">
        <v>1911</v>
      </c>
      <c r="D2039" s="224" t="s">
        <v>1046</v>
      </c>
      <c r="E2039" s="226"/>
      <c r="F2039" s="226">
        <v>1090</v>
      </c>
      <c r="G2039" s="227">
        <v>14285.0000000008</v>
      </c>
      <c r="H2039" s="192" t="s">
        <v>4950</v>
      </c>
    </row>
    <row r="2040" spans="1:8" ht="20" hidden="1" customHeight="1">
      <c r="A2040" s="185">
        <v>9</v>
      </c>
      <c r="B2040" s="193" t="s">
        <v>1065</v>
      </c>
      <c r="C2040" s="229" t="s">
        <v>1912</v>
      </c>
      <c r="D2040" s="224" t="s">
        <v>1046</v>
      </c>
      <c r="E2040" s="226"/>
      <c r="F2040" s="226">
        <v>25513</v>
      </c>
      <c r="G2040" s="227">
        <v>488772.00000000099</v>
      </c>
      <c r="H2040" s="192" t="s">
        <v>1110</v>
      </c>
    </row>
    <row r="2041" spans="1:8" ht="20" hidden="1" customHeight="1">
      <c r="A2041" s="185">
        <v>9</v>
      </c>
      <c r="B2041" s="193" t="s">
        <v>1065</v>
      </c>
      <c r="C2041" s="229" t="s">
        <v>1165</v>
      </c>
      <c r="D2041" s="224" t="s">
        <v>1046</v>
      </c>
      <c r="E2041" s="226"/>
      <c r="F2041" s="226">
        <v>8.5500000000000007</v>
      </c>
      <c r="G2041" s="227">
        <v>488763.450000001</v>
      </c>
      <c r="H2041" s="192" t="s">
        <v>1071</v>
      </c>
    </row>
    <row r="2042" spans="1:8" ht="20" hidden="1" customHeight="1">
      <c r="A2042" s="185">
        <v>9</v>
      </c>
      <c r="B2042" s="193" t="s">
        <v>1065</v>
      </c>
      <c r="C2042" s="229" t="s">
        <v>1165</v>
      </c>
      <c r="D2042" s="224" t="s">
        <v>1046</v>
      </c>
      <c r="E2042" s="226"/>
      <c r="F2042" s="226">
        <v>17.100000000000001</v>
      </c>
      <c r="G2042" s="227">
        <v>488746.35000000102</v>
      </c>
      <c r="H2042" s="192" t="s">
        <v>1071</v>
      </c>
    </row>
    <row r="2043" spans="1:8" ht="20" customHeight="1">
      <c r="A2043" s="185">
        <v>9</v>
      </c>
      <c r="B2043" s="193" t="s">
        <v>1065</v>
      </c>
      <c r="C2043" s="229" t="s">
        <v>3991</v>
      </c>
      <c r="D2043" s="224" t="s">
        <v>3804</v>
      </c>
      <c r="E2043" s="226"/>
      <c r="F2043" s="226">
        <v>4195.6000000000004</v>
      </c>
      <c r="G2043" s="227">
        <v>484550.75000000099</v>
      </c>
      <c r="H2043" s="192" t="s">
        <v>1079</v>
      </c>
    </row>
    <row r="2044" spans="1:8" ht="20" hidden="1" customHeight="1">
      <c r="A2044" s="185">
        <v>9</v>
      </c>
      <c r="B2044" s="193" t="s">
        <v>1065</v>
      </c>
      <c r="C2044" s="229" t="s">
        <v>1913</v>
      </c>
      <c r="D2044" s="224" t="s">
        <v>1046</v>
      </c>
      <c r="E2044" s="226"/>
      <c r="F2044" s="226">
        <v>2768.28</v>
      </c>
      <c r="G2044" s="227">
        <v>481782.47000000102</v>
      </c>
      <c r="H2044" s="192" t="s">
        <v>1093</v>
      </c>
    </row>
    <row r="2045" spans="1:8" ht="20" hidden="1" customHeight="1">
      <c r="A2045" s="185">
        <v>9</v>
      </c>
      <c r="B2045" s="193" t="s">
        <v>1065</v>
      </c>
      <c r="C2045" s="229" t="s">
        <v>3992</v>
      </c>
      <c r="D2045" s="224" t="s">
        <v>3804</v>
      </c>
      <c r="E2045" s="226"/>
      <c r="F2045" s="226">
        <v>619.5</v>
      </c>
      <c r="G2045" s="227">
        <v>481162.97000000102</v>
      </c>
      <c r="H2045" s="192" t="s">
        <v>1093</v>
      </c>
    </row>
    <row r="2046" spans="1:8" ht="20" hidden="1" customHeight="1">
      <c r="A2046" s="185">
        <v>9</v>
      </c>
      <c r="B2046" s="193" t="s">
        <v>1065</v>
      </c>
      <c r="C2046" s="229" t="s">
        <v>1914</v>
      </c>
      <c r="D2046" s="224" t="s">
        <v>1046</v>
      </c>
      <c r="E2046" s="226"/>
      <c r="F2046" s="226">
        <v>1241.26</v>
      </c>
      <c r="G2046" s="227">
        <v>479921.71000000101</v>
      </c>
      <c r="H2046" s="192" t="s">
        <v>1110</v>
      </c>
    </row>
    <row r="2047" spans="1:8" ht="20" hidden="1" customHeight="1">
      <c r="A2047" s="185">
        <v>9</v>
      </c>
      <c r="B2047" s="193" t="s">
        <v>1065</v>
      </c>
      <c r="C2047" s="229" t="s">
        <v>3993</v>
      </c>
      <c r="D2047" s="224" t="s">
        <v>3804</v>
      </c>
      <c r="E2047" s="226"/>
      <c r="F2047" s="226">
        <v>90</v>
      </c>
      <c r="G2047" s="227">
        <v>479831.71000000101</v>
      </c>
      <c r="H2047" s="192" t="s">
        <v>1126</v>
      </c>
    </row>
    <row r="2048" spans="1:8" ht="20" hidden="1" customHeight="1">
      <c r="A2048" s="185">
        <v>9</v>
      </c>
      <c r="B2048" s="193" t="s">
        <v>1065</v>
      </c>
      <c r="C2048" s="229" t="s">
        <v>1915</v>
      </c>
      <c r="D2048" s="224" t="s">
        <v>1046</v>
      </c>
      <c r="E2048" s="226"/>
      <c r="F2048" s="226">
        <v>350</v>
      </c>
      <c r="G2048" s="227">
        <v>479481.71000000101</v>
      </c>
      <c r="H2048" s="192" t="s">
        <v>1053</v>
      </c>
    </row>
    <row r="2049" spans="1:8" ht="20" hidden="1" customHeight="1">
      <c r="A2049" s="185">
        <v>9</v>
      </c>
      <c r="B2049" s="193" t="s">
        <v>1065</v>
      </c>
      <c r="C2049" s="229" t="s">
        <v>1916</v>
      </c>
      <c r="D2049" s="224" t="s">
        <v>1046</v>
      </c>
      <c r="E2049" s="226"/>
      <c r="F2049" s="226">
        <v>152.08000000000001</v>
      </c>
      <c r="G2049" s="227">
        <v>479329.63000000099</v>
      </c>
      <c r="H2049" s="192" t="s">
        <v>3811</v>
      </c>
    </row>
    <row r="2050" spans="1:8" ht="20" hidden="1" customHeight="1">
      <c r="A2050" s="185">
        <v>9</v>
      </c>
      <c r="B2050" s="193" t="s">
        <v>1065</v>
      </c>
      <c r="C2050" s="229" t="s">
        <v>1917</v>
      </c>
      <c r="D2050" s="224" t="s">
        <v>1046</v>
      </c>
      <c r="E2050" s="226"/>
      <c r="F2050" s="226">
        <v>715.99</v>
      </c>
      <c r="G2050" s="227">
        <v>478613.640000001</v>
      </c>
      <c r="H2050" s="192" t="s">
        <v>1075</v>
      </c>
    </row>
    <row r="2051" spans="1:8" ht="20" hidden="1" customHeight="1">
      <c r="A2051" s="185">
        <v>9</v>
      </c>
      <c r="B2051" s="193" t="s">
        <v>1065</v>
      </c>
      <c r="C2051" s="229" t="s">
        <v>1918</v>
      </c>
      <c r="D2051" s="224" t="s">
        <v>1046</v>
      </c>
      <c r="E2051" s="226"/>
      <c r="F2051" s="226">
        <v>305</v>
      </c>
      <c r="G2051" s="227">
        <v>478308.640000001</v>
      </c>
      <c r="H2051" s="192" t="s">
        <v>1077</v>
      </c>
    </row>
    <row r="2052" spans="1:8" ht="20" hidden="1" customHeight="1">
      <c r="A2052" s="185">
        <v>9</v>
      </c>
      <c r="B2052" s="193" t="s">
        <v>1065</v>
      </c>
      <c r="C2052" s="229" t="s">
        <v>1919</v>
      </c>
      <c r="D2052" s="224" t="s">
        <v>1046</v>
      </c>
      <c r="E2052" s="226"/>
      <c r="F2052" s="226">
        <v>750</v>
      </c>
      <c r="G2052" s="227">
        <v>477558.640000001</v>
      </c>
      <c r="H2052" s="192" t="s">
        <v>1077</v>
      </c>
    </row>
    <row r="2053" spans="1:8" ht="20" customHeight="1">
      <c r="A2053" s="185">
        <v>9</v>
      </c>
      <c r="B2053" s="193" t="s">
        <v>1065</v>
      </c>
      <c r="C2053" s="229" t="s">
        <v>1920</v>
      </c>
      <c r="D2053" s="224" t="s">
        <v>1046</v>
      </c>
      <c r="E2053" s="226"/>
      <c r="F2053" s="226">
        <v>5000</v>
      </c>
      <c r="G2053" s="227">
        <v>472558.640000001</v>
      </c>
      <c r="H2053" s="192" t="s">
        <v>1075</v>
      </c>
    </row>
    <row r="2054" spans="1:8" ht="20" hidden="1" customHeight="1">
      <c r="A2054" s="185">
        <v>9</v>
      </c>
      <c r="B2054" s="193" t="s">
        <v>1065</v>
      </c>
      <c r="C2054" s="229" t="s">
        <v>1921</v>
      </c>
      <c r="D2054" s="224" t="s">
        <v>1046</v>
      </c>
      <c r="E2054" s="226"/>
      <c r="F2054" s="226">
        <v>295</v>
      </c>
      <c r="G2054" s="227">
        <v>472263.640000001</v>
      </c>
      <c r="H2054" s="192" t="s">
        <v>1124</v>
      </c>
    </row>
    <row r="2055" spans="1:8" ht="20" hidden="1" customHeight="1">
      <c r="A2055" s="185">
        <v>9</v>
      </c>
      <c r="B2055" s="193" t="s">
        <v>1065</v>
      </c>
      <c r="C2055" s="229" t="s">
        <v>1922</v>
      </c>
      <c r="D2055" s="224" t="s">
        <v>1046</v>
      </c>
      <c r="E2055" s="226"/>
      <c r="F2055" s="226">
        <v>5248.62</v>
      </c>
      <c r="G2055" s="227">
        <v>467015.02000000101</v>
      </c>
      <c r="H2055" s="192" t="s">
        <v>1075</v>
      </c>
    </row>
    <row r="2056" spans="1:8" ht="20" hidden="1" customHeight="1">
      <c r="A2056" s="185">
        <v>9</v>
      </c>
      <c r="B2056" s="193" t="s">
        <v>1065</v>
      </c>
      <c r="C2056" s="229" t="s">
        <v>1923</v>
      </c>
      <c r="D2056" s="224" t="s">
        <v>1046</v>
      </c>
      <c r="E2056" s="226"/>
      <c r="F2056" s="226">
        <v>18000</v>
      </c>
      <c r="G2056" s="227">
        <v>449015.02000000101</v>
      </c>
      <c r="H2056" s="192" t="s">
        <v>1110</v>
      </c>
    </row>
    <row r="2057" spans="1:8" ht="20" hidden="1" customHeight="1">
      <c r="A2057" s="185">
        <v>9</v>
      </c>
      <c r="B2057" s="193" t="s">
        <v>1065</v>
      </c>
      <c r="C2057" s="229" t="s">
        <v>1924</v>
      </c>
      <c r="D2057" s="224" t="s">
        <v>1046</v>
      </c>
      <c r="E2057" s="226"/>
      <c r="F2057" s="226">
        <v>630</v>
      </c>
      <c r="G2057" s="227">
        <v>448385.02000000101</v>
      </c>
      <c r="H2057" s="192" t="s">
        <v>1112</v>
      </c>
    </row>
    <row r="2058" spans="1:8" ht="20" hidden="1" customHeight="1">
      <c r="A2058" s="185">
        <v>9</v>
      </c>
      <c r="B2058" s="193" t="s">
        <v>1065</v>
      </c>
      <c r="C2058" s="229" t="s">
        <v>1925</v>
      </c>
      <c r="D2058" s="224" t="s">
        <v>1046</v>
      </c>
      <c r="E2058" s="226"/>
      <c r="F2058" s="226">
        <v>3897</v>
      </c>
      <c r="G2058" s="227">
        <v>444488.02000000101</v>
      </c>
      <c r="H2058" s="192" t="s">
        <v>1104</v>
      </c>
    </row>
    <row r="2059" spans="1:8" ht="20" hidden="1" customHeight="1">
      <c r="A2059" s="185">
        <v>9</v>
      </c>
      <c r="B2059" s="193" t="s">
        <v>1065</v>
      </c>
      <c r="C2059" s="229" t="s">
        <v>1926</v>
      </c>
      <c r="D2059" s="224" t="s">
        <v>1046</v>
      </c>
      <c r="E2059" s="226"/>
      <c r="F2059" s="226">
        <v>517</v>
      </c>
      <c r="G2059" s="227">
        <v>443971.02000000101</v>
      </c>
      <c r="H2059" s="192" t="s">
        <v>1047</v>
      </c>
    </row>
    <row r="2060" spans="1:8" ht="20" hidden="1" customHeight="1">
      <c r="A2060" s="185">
        <v>9</v>
      </c>
      <c r="B2060" s="193" t="s">
        <v>1065</v>
      </c>
      <c r="C2060" s="229" t="s">
        <v>1927</v>
      </c>
      <c r="D2060" s="224" t="s">
        <v>1046</v>
      </c>
      <c r="E2060" s="226"/>
      <c r="F2060" s="226">
        <v>933.35</v>
      </c>
      <c r="G2060" s="227">
        <v>443037.67000000097</v>
      </c>
      <c r="H2060" s="192" t="s">
        <v>1047</v>
      </c>
    </row>
    <row r="2061" spans="1:8" ht="20" hidden="1" customHeight="1">
      <c r="A2061" s="185">
        <v>9</v>
      </c>
      <c r="B2061" s="193" t="s">
        <v>1065</v>
      </c>
      <c r="C2061" s="229" t="s">
        <v>1928</v>
      </c>
      <c r="D2061" s="224" t="s">
        <v>1046</v>
      </c>
      <c r="E2061" s="226"/>
      <c r="F2061" s="226">
        <v>7302</v>
      </c>
      <c r="G2061" s="227">
        <v>435735.67000000097</v>
      </c>
      <c r="H2061" s="192" t="s">
        <v>1110</v>
      </c>
    </row>
    <row r="2062" spans="1:8" ht="20" hidden="1" customHeight="1">
      <c r="A2062" s="185">
        <v>9</v>
      </c>
      <c r="B2062" s="193" t="s">
        <v>1065</v>
      </c>
      <c r="C2062" s="229" t="s">
        <v>1929</v>
      </c>
      <c r="D2062" s="224" t="s">
        <v>1046</v>
      </c>
      <c r="E2062" s="226"/>
      <c r="F2062" s="226">
        <v>310</v>
      </c>
      <c r="G2062" s="227">
        <v>435425.67000000097</v>
      </c>
      <c r="H2062" s="192" t="s">
        <v>1077</v>
      </c>
    </row>
    <row r="2063" spans="1:8" ht="20" hidden="1" customHeight="1">
      <c r="A2063" s="185">
        <v>9</v>
      </c>
      <c r="B2063" s="193" t="s">
        <v>1065</v>
      </c>
      <c r="C2063" s="229" t="s">
        <v>1930</v>
      </c>
      <c r="D2063" s="224" t="s">
        <v>1046</v>
      </c>
      <c r="E2063" s="226"/>
      <c r="F2063" s="226">
        <v>203.66</v>
      </c>
      <c r="G2063" s="227">
        <v>435222.010000001</v>
      </c>
      <c r="H2063" s="192" t="s">
        <v>4995</v>
      </c>
    </row>
    <row r="2064" spans="1:8" ht="20" hidden="1" customHeight="1">
      <c r="A2064" s="185">
        <v>9</v>
      </c>
      <c r="B2064" s="193" t="s">
        <v>1065</v>
      </c>
      <c r="C2064" s="229" t="s">
        <v>1931</v>
      </c>
      <c r="D2064" s="224" t="s">
        <v>1046</v>
      </c>
      <c r="E2064" s="226"/>
      <c r="F2064" s="226">
        <v>450</v>
      </c>
      <c r="G2064" s="227">
        <v>434772.010000001</v>
      </c>
      <c r="H2064" s="192" t="s">
        <v>1047</v>
      </c>
    </row>
    <row r="2065" spans="1:8" ht="20" hidden="1" customHeight="1">
      <c r="A2065" s="185">
        <v>9</v>
      </c>
      <c r="B2065" s="193" t="s">
        <v>1065</v>
      </c>
      <c r="C2065" s="229" t="s">
        <v>1932</v>
      </c>
      <c r="D2065" s="224" t="s">
        <v>1046</v>
      </c>
      <c r="E2065" s="226"/>
      <c r="F2065" s="226">
        <v>48</v>
      </c>
      <c r="G2065" s="227">
        <v>434724.010000001</v>
      </c>
      <c r="H2065" s="192" t="s">
        <v>1047</v>
      </c>
    </row>
    <row r="2066" spans="1:8" ht="20" hidden="1" customHeight="1">
      <c r="A2066" s="185">
        <v>9</v>
      </c>
      <c r="B2066" s="193" t="s">
        <v>1065</v>
      </c>
      <c r="C2066" s="229" t="s">
        <v>1933</v>
      </c>
      <c r="D2066" s="224" t="s">
        <v>1046</v>
      </c>
      <c r="E2066" s="226"/>
      <c r="F2066" s="226">
        <v>100</v>
      </c>
      <c r="G2066" s="227">
        <v>434624.010000001</v>
      </c>
      <c r="H2066" s="192" t="s">
        <v>1053</v>
      </c>
    </row>
    <row r="2067" spans="1:8" ht="20" hidden="1" customHeight="1">
      <c r="A2067" s="185">
        <v>9</v>
      </c>
      <c r="B2067" s="193" t="s">
        <v>1065</v>
      </c>
      <c r="C2067" s="229" t="s">
        <v>1934</v>
      </c>
      <c r="D2067" s="224" t="s">
        <v>1046</v>
      </c>
      <c r="E2067" s="226"/>
      <c r="F2067" s="226">
        <v>1000</v>
      </c>
      <c r="G2067" s="227">
        <v>433624.010000001</v>
      </c>
      <c r="H2067" s="192" t="s">
        <v>1047</v>
      </c>
    </row>
    <row r="2068" spans="1:8" ht="20" hidden="1" customHeight="1">
      <c r="A2068" s="185">
        <v>9</v>
      </c>
      <c r="B2068" s="193" t="s">
        <v>1065</v>
      </c>
      <c r="C2068" s="229" t="s">
        <v>1935</v>
      </c>
      <c r="D2068" s="224" t="s">
        <v>1046</v>
      </c>
      <c r="E2068" s="226"/>
      <c r="F2068" s="226">
        <v>58</v>
      </c>
      <c r="G2068" s="227">
        <v>433566.010000001</v>
      </c>
      <c r="H2068" s="192" t="s">
        <v>1095</v>
      </c>
    </row>
    <row r="2069" spans="1:8" ht="20" hidden="1" customHeight="1">
      <c r="A2069" s="185">
        <v>9</v>
      </c>
      <c r="B2069" s="193" t="s">
        <v>1065</v>
      </c>
      <c r="C2069" s="229" t="s">
        <v>1936</v>
      </c>
      <c r="D2069" s="224" t="s">
        <v>1046</v>
      </c>
      <c r="E2069" s="226"/>
      <c r="F2069" s="226">
        <v>2188.89</v>
      </c>
      <c r="G2069" s="227">
        <v>431377.12000000098</v>
      </c>
      <c r="H2069" s="192" t="s">
        <v>1110</v>
      </c>
    </row>
    <row r="2070" spans="1:8" ht="20" hidden="1" customHeight="1">
      <c r="A2070" s="185">
        <v>9</v>
      </c>
      <c r="B2070" s="193" t="s">
        <v>1065</v>
      </c>
      <c r="C2070" s="229" t="s">
        <v>1937</v>
      </c>
      <c r="D2070" s="224" t="s">
        <v>1046</v>
      </c>
      <c r="E2070" s="226"/>
      <c r="F2070" s="226">
        <v>23185.19</v>
      </c>
      <c r="G2070" s="227">
        <v>408191.93000000098</v>
      </c>
      <c r="H2070" s="192" t="s">
        <v>1110</v>
      </c>
    </row>
    <row r="2071" spans="1:8" ht="20" hidden="1" customHeight="1">
      <c r="A2071" s="185">
        <v>9</v>
      </c>
      <c r="B2071" s="193" t="s">
        <v>1065</v>
      </c>
      <c r="C2071" s="229" t="s">
        <v>1938</v>
      </c>
      <c r="D2071" s="224" t="s">
        <v>1046</v>
      </c>
      <c r="E2071" s="226"/>
      <c r="F2071" s="226">
        <v>1300</v>
      </c>
      <c r="G2071" s="227">
        <v>406891.93000000098</v>
      </c>
      <c r="H2071" s="192" t="s">
        <v>1112</v>
      </c>
    </row>
    <row r="2072" spans="1:8" ht="20" hidden="1" customHeight="1">
      <c r="A2072" s="185">
        <v>9</v>
      </c>
      <c r="B2072" s="193" t="s">
        <v>1065</v>
      </c>
      <c r="C2072" s="229" t="s">
        <v>1939</v>
      </c>
      <c r="D2072" s="224" t="s">
        <v>1046</v>
      </c>
      <c r="E2072" s="226"/>
      <c r="F2072" s="226">
        <v>120256</v>
      </c>
      <c r="G2072" s="227">
        <v>286635.93000000098</v>
      </c>
      <c r="H2072" s="192" t="s">
        <v>1110</v>
      </c>
    </row>
    <row r="2073" spans="1:8" ht="20" hidden="1" customHeight="1">
      <c r="A2073" s="185">
        <v>9</v>
      </c>
      <c r="B2073" s="193" t="s">
        <v>1065</v>
      </c>
      <c r="C2073" s="238" t="s">
        <v>1940</v>
      </c>
      <c r="D2073" s="224" t="s">
        <v>1046</v>
      </c>
      <c r="E2073" s="226"/>
      <c r="F2073" s="226">
        <v>2042.54</v>
      </c>
      <c r="G2073" s="227">
        <v>284593.390000001</v>
      </c>
      <c r="H2073" s="192" t="s">
        <v>1110</v>
      </c>
    </row>
    <row r="2074" spans="1:8" ht="20" hidden="1" customHeight="1">
      <c r="A2074" s="185">
        <v>9</v>
      </c>
      <c r="B2074" s="193" t="s">
        <v>1065</v>
      </c>
      <c r="C2074" s="229" t="s">
        <v>1941</v>
      </c>
      <c r="D2074" s="224" t="s">
        <v>1046</v>
      </c>
      <c r="E2074" s="226"/>
      <c r="F2074" s="226">
        <v>10000</v>
      </c>
      <c r="G2074" s="227">
        <v>274593.390000001</v>
      </c>
      <c r="H2074" s="192" t="s">
        <v>1110</v>
      </c>
    </row>
    <row r="2075" spans="1:8" ht="20" hidden="1" customHeight="1">
      <c r="A2075" s="185">
        <v>9</v>
      </c>
      <c r="B2075" s="193" t="s">
        <v>1065</v>
      </c>
      <c r="C2075" s="229" t="s">
        <v>1942</v>
      </c>
      <c r="D2075" s="224" t="s">
        <v>1046</v>
      </c>
      <c r="E2075" s="226"/>
      <c r="F2075" s="226">
        <v>950</v>
      </c>
      <c r="G2075" s="227">
        <v>273643.390000001</v>
      </c>
      <c r="H2075" s="192" t="s">
        <v>1120</v>
      </c>
    </row>
    <row r="2076" spans="1:8" ht="20" hidden="1" customHeight="1">
      <c r="A2076" s="185">
        <v>9</v>
      </c>
      <c r="B2076" s="193" t="s">
        <v>1065</v>
      </c>
      <c r="C2076" s="229" t="s">
        <v>1165</v>
      </c>
      <c r="D2076" s="224" t="s">
        <v>1046</v>
      </c>
      <c r="E2076" s="226"/>
      <c r="F2076" s="226">
        <v>73.150000000000006</v>
      </c>
      <c r="G2076" s="227">
        <v>281860.24000000098</v>
      </c>
      <c r="H2076" s="192" t="s">
        <v>1071</v>
      </c>
    </row>
    <row r="2077" spans="1:8" ht="20" hidden="1" customHeight="1">
      <c r="A2077" s="185">
        <v>9</v>
      </c>
      <c r="B2077" s="193" t="s">
        <v>1065</v>
      </c>
      <c r="C2077" s="229" t="s">
        <v>1943</v>
      </c>
      <c r="D2077" s="224" t="s">
        <v>1046</v>
      </c>
      <c r="E2077" s="226"/>
      <c r="F2077" s="226">
        <v>20000</v>
      </c>
      <c r="G2077" s="227">
        <v>261860.24000000101</v>
      </c>
      <c r="H2077" s="192" t="s">
        <v>4950</v>
      </c>
    </row>
    <row r="2078" spans="1:8" ht="20" hidden="1" customHeight="1">
      <c r="A2078" s="185">
        <v>9</v>
      </c>
      <c r="B2078" s="193" t="s">
        <v>1065</v>
      </c>
      <c r="C2078" s="229" t="s">
        <v>1944</v>
      </c>
      <c r="D2078" s="224" t="s">
        <v>1046</v>
      </c>
      <c r="E2078" s="226"/>
      <c r="F2078" s="226">
        <v>20000</v>
      </c>
      <c r="G2078" s="227">
        <v>241860.24000000101</v>
      </c>
      <c r="H2078" s="192" t="s">
        <v>1110</v>
      </c>
    </row>
    <row r="2079" spans="1:8" ht="20" hidden="1" customHeight="1">
      <c r="A2079" s="185">
        <v>9</v>
      </c>
      <c r="B2079" s="193" t="s">
        <v>1065</v>
      </c>
      <c r="C2079" s="229" t="s">
        <v>1165</v>
      </c>
      <c r="D2079" s="224" t="s">
        <v>1046</v>
      </c>
      <c r="E2079" s="226"/>
      <c r="F2079" s="226">
        <v>62.7</v>
      </c>
      <c r="G2079" s="227">
        <v>241797.540000001</v>
      </c>
      <c r="H2079" s="192" t="s">
        <v>1071</v>
      </c>
    </row>
    <row r="2080" spans="1:8" ht="20" hidden="1" customHeight="1">
      <c r="A2080" s="185">
        <v>9</v>
      </c>
      <c r="B2080" s="193" t="s">
        <v>1065</v>
      </c>
      <c r="C2080" s="229" t="s">
        <v>3994</v>
      </c>
      <c r="D2080" s="232" t="s">
        <v>3804</v>
      </c>
      <c r="E2080" s="226"/>
      <c r="F2080" s="226">
        <f>365462.23-F2371</f>
        <v>191628.27999999997</v>
      </c>
      <c r="G2080" s="227">
        <v>76335.310000000798</v>
      </c>
      <c r="H2080" s="192" t="s">
        <v>1087</v>
      </c>
    </row>
    <row r="2081" spans="1:8" ht="20" hidden="1" customHeight="1">
      <c r="A2081" s="185">
        <v>9</v>
      </c>
      <c r="B2081" s="193" t="s">
        <v>1065</v>
      </c>
      <c r="C2081" s="229" t="s">
        <v>3995</v>
      </c>
      <c r="D2081" s="232" t="s">
        <v>3804</v>
      </c>
      <c r="E2081" s="226"/>
      <c r="F2081" s="226">
        <v>2100</v>
      </c>
      <c r="G2081" s="227">
        <v>74235.310000000798</v>
      </c>
      <c r="H2081" s="192" t="s">
        <v>1087</v>
      </c>
    </row>
    <row r="2082" spans="1:8" ht="20" hidden="1" customHeight="1">
      <c r="A2082" s="185">
        <v>9</v>
      </c>
      <c r="B2082" s="193" t="s">
        <v>1065</v>
      </c>
      <c r="C2082" s="229" t="s">
        <v>1165</v>
      </c>
      <c r="D2082" s="232" t="s">
        <v>1046</v>
      </c>
      <c r="E2082" s="226"/>
      <c r="F2082" s="226">
        <v>211.15</v>
      </c>
      <c r="G2082" s="227">
        <v>74024.160000000804</v>
      </c>
      <c r="H2082" s="192" t="s">
        <v>1071</v>
      </c>
    </row>
    <row r="2083" spans="1:8" ht="20" customHeight="1">
      <c r="A2083" s="185">
        <v>9</v>
      </c>
      <c r="B2083" s="193" t="s">
        <v>1066</v>
      </c>
      <c r="C2083" s="229" t="s">
        <v>1945</v>
      </c>
      <c r="D2083" s="224" t="s">
        <v>1046</v>
      </c>
      <c r="E2083" s="226"/>
      <c r="F2083" s="226">
        <v>238.55</v>
      </c>
      <c r="G2083" s="227">
        <v>73785.610000000801</v>
      </c>
      <c r="H2083" s="192" t="s">
        <v>1075</v>
      </c>
    </row>
    <row r="2084" spans="1:8" ht="20" hidden="1" customHeight="1">
      <c r="A2084" s="185">
        <v>9</v>
      </c>
      <c r="B2084" s="193" t="s">
        <v>1066</v>
      </c>
      <c r="C2084" s="229" t="s">
        <v>1946</v>
      </c>
      <c r="D2084" s="224" t="s">
        <v>1046</v>
      </c>
      <c r="E2084" s="226"/>
      <c r="F2084" s="226">
        <v>5432.61</v>
      </c>
      <c r="G2084" s="227">
        <v>68353.0000000008</v>
      </c>
      <c r="H2084" s="192" t="s">
        <v>1075</v>
      </c>
    </row>
    <row r="2085" spans="1:8" ht="20" hidden="1" customHeight="1">
      <c r="A2085" s="185">
        <v>9</v>
      </c>
      <c r="B2085" s="193" t="s">
        <v>1066</v>
      </c>
      <c r="C2085" s="229" t="s">
        <v>1947</v>
      </c>
      <c r="D2085" s="224" t="s">
        <v>1046</v>
      </c>
      <c r="E2085" s="226"/>
      <c r="F2085" s="226">
        <v>6839.6</v>
      </c>
      <c r="G2085" s="227">
        <v>61513.400000000802</v>
      </c>
      <c r="H2085" s="192" t="s">
        <v>1075</v>
      </c>
    </row>
    <row r="2086" spans="1:8" ht="20" hidden="1" customHeight="1">
      <c r="A2086" s="185">
        <v>9</v>
      </c>
      <c r="B2086" s="193" t="s">
        <v>1066</v>
      </c>
      <c r="C2086" s="229" t="s">
        <v>1948</v>
      </c>
      <c r="D2086" s="224" t="s">
        <v>1046</v>
      </c>
      <c r="E2086" s="226"/>
      <c r="F2086" s="226">
        <v>7750.78</v>
      </c>
      <c r="G2086" s="227">
        <v>53762.620000000803</v>
      </c>
      <c r="H2086" s="192" t="s">
        <v>1075</v>
      </c>
    </row>
    <row r="2087" spans="1:8" ht="20" hidden="1" customHeight="1">
      <c r="A2087" s="185">
        <v>9</v>
      </c>
      <c r="B2087" s="193" t="s">
        <v>1066</v>
      </c>
      <c r="C2087" s="229" t="s">
        <v>1949</v>
      </c>
      <c r="D2087" s="224" t="s">
        <v>1046</v>
      </c>
      <c r="E2087" s="226"/>
      <c r="F2087" s="226">
        <v>2784.7</v>
      </c>
      <c r="G2087" s="227">
        <v>50977.920000000799</v>
      </c>
      <c r="H2087" s="192" t="s">
        <v>1075</v>
      </c>
    </row>
    <row r="2088" spans="1:8" ht="20" hidden="1" customHeight="1">
      <c r="A2088" s="185">
        <v>9</v>
      </c>
      <c r="B2088" s="193" t="s">
        <v>1066</v>
      </c>
      <c r="C2088" s="229" t="s">
        <v>1950</v>
      </c>
      <c r="D2088" s="224" t="s">
        <v>1046</v>
      </c>
      <c r="E2088" s="226"/>
      <c r="F2088" s="226">
        <v>2055.5</v>
      </c>
      <c r="G2088" s="227">
        <v>48922.420000000799</v>
      </c>
      <c r="H2088" s="192" t="s">
        <v>1075</v>
      </c>
    </row>
    <row r="2089" spans="1:8" ht="20" hidden="1" customHeight="1">
      <c r="A2089" s="185">
        <v>9</v>
      </c>
      <c r="B2089" s="193" t="s">
        <v>1066</v>
      </c>
      <c r="C2089" s="229" t="s">
        <v>1951</v>
      </c>
      <c r="D2089" s="224" t="s">
        <v>1046</v>
      </c>
      <c r="E2089" s="226"/>
      <c r="F2089" s="226">
        <v>30000</v>
      </c>
      <c r="G2089" s="227">
        <v>18922.420000000799</v>
      </c>
      <c r="H2089" s="192" t="s">
        <v>1047</v>
      </c>
    </row>
    <row r="2090" spans="1:8" ht="20" hidden="1" customHeight="1">
      <c r="A2090" s="185">
        <v>9</v>
      </c>
      <c r="B2090" s="193" t="s">
        <v>1066</v>
      </c>
      <c r="C2090" s="229" t="s">
        <v>1165</v>
      </c>
      <c r="D2090" s="224" t="s">
        <v>1046</v>
      </c>
      <c r="E2090" s="226"/>
      <c r="F2090" s="226">
        <v>42.75</v>
      </c>
      <c r="G2090" s="227">
        <v>18879.670000000799</v>
      </c>
      <c r="H2090" s="192" t="s">
        <v>1071</v>
      </c>
    </row>
    <row r="2091" spans="1:8" ht="20" hidden="1" customHeight="1">
      <c r="A2091" s="185">
        <v>9</v>
      </c>
      <c r="B2091" s="193" t="s">
        <v>1066</v>
      </c>
      <c r="C2091" s="229" t="s">
        <v>1165</v>
      </c>
      <c r="D2091" s="224" t="s">
        <v>1046</v>
      </c>
      <c r="E2091" s="226"/>
      <c r="F2091" s="226">
        <v>75.430000000000007</v>
      </c>
      <c r="G2091" s="227">
        <v>18804.240000000798</v>
      </c>
      <c r="H2091" s="192" t="s">
        <v>1071</v>
      </c>
    </row>
    <row r="2092" spans="1:8" ht="20" hidden="1" customHeight="1">
      <c r="A2092" s="185">
        <v>9</v>
      </c>
      <c r="B2092" s="193" t="s">
        <v>1066</v>
      </c>
      <c r="C2092" s="229" t="s">
        <v>3996</v>
      </c>
      <c r="D2092" s="224" t="s">
        <v>3804</v>
      </c>
      <c r="E2092" s="226"/>
      <c r="F2092" s="226">
        <v>5000</v>
      </c>
      <c r="G2092" s="227">
        <v>13804.2400000008</v>
      </c>
      <c r="H2092" s="192" t="s">
        <v>1116</v>
      </c>
    </row>
    <row r="2093" spans="1:8" ht="20" hidden="1" customHeight="1">
      <c r="A2093" s="185">
        <v>9</v>
      </c>
      <c r="B2093" s="193" t="s">
        <v>1066</v>
      </c>
      <c r="C2093" s="229" t="s">
        <v>3883</v>
      </c>
      <c r="D2093" s="224" t="s">
        <v>3804</v>
      </c>
      <c r="E2093" s="226"/>
      <c r="F2093" s="226">
        <v>10000</v>
      </c>
      <c r="G2093" s="227">
        <v>3804.2400000008201</v>
      </c>
      <c r="H2093" s="192" t="s">
        <v>1124</v>
      </c>
    </row>
    <row r="2094" spans="1:8" ht="20" hidden="1" customHeight="1">
      <c r="A2094" s="185">
        <v>9</v>
      </c>
      <c r="B2094" s="193" t="s">
        <v>1066</v>
      </c>
      <c r="C2094" s="229" t="s">
        <v>1165</v>
      </c>
      <c r="D2094" s="224" t="s">
        <v>1046</v>
      </c>
      <c r="E2094" s="226"/>
      <c r="F2094" s="226">
        <v>60.52</v>
      </c>
      <c r="G2094" s="227">
        <v>643823.28000000096</v>
      </c>
      <c r="H2094" s="192" t="s">
        <v>1071</v>
      </c>
    </row>
    <row r="2095" spans="1:8" ht="20" hidden="1" customHeight="1">
      <c r="A2095" s="185">
        <v>9</v>
      </c>
      <c r="B2095" s="193" t="s">
        <v>1066</v>
      </c>
      <c r="C2095" s="229" t="s">
        <v>1952</v>
      </c>
      <c r="D2095" s="224" t="s">
        <v>1046</v>
      </c>
      <c r="E2095" s="226"/>
      <c r="F2095" s="226">
        <v>3480</v>
      </c>
      <c r="G2095" s="227">
        <v>640343.28000000096</v>
      </c>
      <c r="H2095" s="192" t="s">
        <v>5075</v>
      </c>
    </row>
    <row r="2096" spans="1:8" ht="20" hidden="1" customHeight="1">
      <c r="A2096" s="185">
        <v>9</v>
      </c>
      <c r="B2096" s="193" t="s">
        <v>1066</v>
      </c>
      <c r="C2096" s="229" t="s">
        <v>1953</v>
      </c>
      <c r="D2096" s="224" t="s">
        <v>1046</v>
      </c>
      <c r="E2096" s="226"/>
      <c r="F2096" s="226">
        <v>70583.820000000007</v>
      </c>
      <c r="G2096" s="227">
        <v>569759.46000000101</v>
      </c>
      <c r="H2096" s="192" t="s">
        <v>1047</v>
      </c>
    </row>
    <row r="2097" spans="1:8" ht="20" hidden="1" customHeight="1">
      <c r="A2097" s="185">
        <v>9</v>
      </c>
      <c r="B2097" s="193" t="s">
        <v>1066</v>
      </c>
      <c r="C2097" s="229" t="s">
        <v>1954</v>
      </c>
      <c r="D2097" s="224" t="s">
        <v>1046</v>
      </c>
      <c r="E2097" s="226"/>
      <c r="F2097" s="226">
        <v>74685</v>
      </c>
      <c r="G2097" s="227">
        <v>495074.46000000101</v>
      </c>
      <c r="H2097" s="192" t="s">
        <v>1047</v>
      </c>
    </row>
    <row r="2098" spans="1:8" ht="20" hidden="1" customHeight="1">
      <c r="A2098" s="185">
        <v>9</v>
      </c>
      <c r="B2098" s="193" t="s">
        <v>1066</v>
      </c>
      <c r="C2098" s="229" t="s">
        <v>1955</v>
      </c>
      <c r="D2098" s="224" t="s">
        <v>1046</v>
      </c>
      <c r="E2098" s="226"/>
      <c r="F2098" s="226">
        <v>11828</v>
      </c>
      <c r="G2098" s="227">
        <v>483246.46000000101</v>
      </c>
      <c r="H2098" s="192" t="s">
        <v>1047</v>
      </c>
    </row>
    <row r="2099" spans="1:8" ht="20" hidden="1" customHeight="1">
      <c r="A2099" s="185">
        <v>9</v>
      </c>
      <c r="B2099" s="193" t="s">
        <v>1066</v>
      </c>
      <c r="C2099" s="229" t="s">
        <v>1956</v>
      </c>
      <c r="D2099" s="224" t="s">
        <v>1046</v>
      </c>
      <c r="E2099" s="226"/>
      <c r="F2099" s="226">
        <v>100000</v>
      </c>
      <c r="G2099" s="227">
        <v>383246.46000000101</v>
      </c>
      <c r="H2099" s="192" t="s">
        <v>1110</v>
      </c>
    </row>
    <row r="2100" spans="1:8" ht="20" hidden="1" customHeight="1">
      <c r="A2100" s="185">
        <v>9</v>
      </c>
      <c r="B2100" s="193" t="s">
        <v>1066</v>
      </c>
      <c r="C2100" s="229" t="s">
        <v>1957</v>
      </c>
      <c r="D2100" s="224" t="s">
        <v>1046</v>
      </c>
      <c r="E2100" s="226"/>
      <c r="F2100" s="226">
        <v>100000</v>
      </c>
      <c r="G2100" s="227">
        <v>283246.46000000101</v>
      </c>
      <c r="H2100" s="192" t="s">
        <v>1110</v>
      </c>
    </row>
    <row r="2101" spans="1:8" ht="20" customHeight="1">
      <c r="A2101" s="185">
        <v>9</v>
      </c>
      <c r="B2101" s="193" t="s">
        <v>1066</v>
      </c>
      <c r="C2101" s="229" t="s">
        <v>1958</v>
      </c>
      <c r="D2101" s="224" t="s">
        <v>1046</v>
      </c>
      <c r="E2101" s="226"/>
      <c r="F2101" s="226">
        <v>5000</v>
      </c>
      <c r="G2101" s="227">
        <v>278246.46000000101</v>
      </c>
      <c r="H2101" s="192" t="s">
        <v>1091</v>
      </c>
    </row>
    <row r="2102" spans="1:8" ht="20" hidden="1" customHeight="1">
      <c r="A2102" s="185">
        <v>9</v>
      </c>
      <c r="B2102" s="193" t="s">
        <v>1066</v>
      </c>
      <c r="C2102" s="229" t="s">
        <v>1959</v>
      </c>
      <c r="D2102" s="224" t="s">
        <v>1046</v>
      </c>
      <c r="E2102" s="226"/>
      <c r="F2102" s="226">
        <v>30500</v>
      </c>
      <c r="G2102" s="227">
        <v>247746.46000000101</v>
      </c>
      <c r="H2102" s="192" t="s">
        <v>3811</v>
      </c>
    </row>
    <row r="2103" spans="1:8" ht="20" hidden="1" customHeight="1">
      <c r="A2103" s="185">
        <v>9</v>
      </c>
      <c r="B2103" s="193" t="s">
        <v>1066</v>
      </c>
      <c r="C2103" s="229" t="s">
        <v>1960</v>
      </c>
      <c r="D2103" s="224" t="s">
        <v>1046</v>
      </c>
      <c r="E2103" s="226"/>
      <c r="F2103" s="226">
        <v>170000</v>
      </c>
      <c r="G2103" s="227">
        <v>77746.460000000894</v>
      </c>
      <c r="H2103" s="192" t="s">
        <v>1110</v>
      </c>
    </row>
    <row r="2104" spans="1:8" ht="20" hidden="1" customHeight="1">
      <c r="A2104" s="185">
        <v>9</v>
      </c>
      <c r="B2104" s="193" t="s">
        <v>1066</v>
      </c>
      <c r="C2104" s="229" t="s">
        <v>1961</v>
      </c>
      <c r="D2104" s="224" t="s">
        <v>1046</v>
      </c>
      <c r="E2104" s="226"/>
      <c r="F2104" s="226">
        <v>4590</v>
      </c>
      <c r="G2104" s="227">
        <v>73156.460000000894</v>
      </c>
      <c r="H2104" s="192" t="s">
        <v>1047</v>
      </c>
    </row>
    <row r="2105" spans="1:8" ht="20" hidden="1" customHeight="1">
      <c r="A2105" s="185">
        <v>9</v>
      </c>
      <c r="B2105" s="193" t="s">
        <v>1066</v>
      </c>
      <c r="C2105" s="229" t="s">
        <v>1165</v>
      </c>
      <c r="D2105" s="224" t="s">
        <v>1046</v>
      </c>
      <c r="E2105" s="226"/>
      <c r="F2105" s="226">
        <v>135.85</v>
      </c>
      <c r="G2105" s="227">
        <v>73020.610000000903</v>
      </c>
      <c r="H2105" s="192" t="s">
        <v>1071</v>
      </c>
    </row>
    <row r="2106" spans="1:8" ht="20" hidden="1" customHeight="1">
      <c r="A2106" s="185">
        <v>9</v>
      </c>
      <c r="B2106" s="193" t="s">
        <v>1066</v>
      </c>
      <c r="C2106" s="229" t="s">
        <v>1962</v>
      </c>
      <c r="D2106" s="224" t="s">
        <v>1046</v>
      </c>
      <c r="E2106" s="226"/>
      <c r="F2106" s="226">
        <v>33650</v>
      </c>
      <c r="G2106" s="227">
        <v>279370.61000000098</v>
      </c>
      <c r="H2106" s="192" t="s">
        <v>5075</v>
      </c>
    </row>
    <row r="2107" spans="1:8" ht="20" hidden="1" customHeight="1">
      <c r="A2107" s="185">
        <v>9</v>
      </c>
      <c r="B2107" s="193" t="s">
        <v>1066</v>
      </c>
      <c r="C2107" s="229" t="s">
        <v>1963</v>
      </c>
      <c r="D2107" s="224" t="s">
        <v>1046</v>
      </c>
      <c r="E2107" s="226"/>
      <c r="F2107" s="226">
        <v>1893</v>
      </c>
      <c r="G2107" s="227">
        <v>277477.61000000098</v>
      </c>
      <c r="H2107" s="192" t="s">
        <v>3811</v>
      </c>
    </row>
    <row r="2108" spans="1:8" ht="20" customHeight="1">
      <c r="A2108" s="185">
        <v>9</v>
      </c>
      <c r="B2108" s="193" t="s">
        <v>1066</v>
      </c>
      <c r="C2108" s="229" t="s">
        <v>1964</v>
      </c>
      <c r="D2108" s="224" t="s">
        <v>1046</v>
      </c>
      <c r="E2108" s="226"/>
      <c r="F2108" s="226">
        <v>9000</v>
      </c>
      <c r="G2108" s="227">
        <v>268477.61000000098</v>
      </c>
      <c r="H2108" s="192" t="s">
        <v>1085</v>
      </c>
    </row>
    <row r="2109" spans="1:8" ht="20" hidden="1" customHeight="1">
      <c r="A2109" s="185">
        <v>9</v>
      </c>
      <c r="B2109" s="193" t="s">
        <v>1066</v>
      </c>
      <c r="C2109" s="229" t="s">
        <v>3997</v>
      </c>
      <c r="D2109" s="224" t="s">
        <v>3804</v>
      </c>
      <c r="E2109" s="226"/>
      <c r="F2109" s="226">
        <v>3729.44</v>
      </c>
      <c r="G2109" s="227">
        <v>264748.17000000097</v>
      </c>
      <c r="H2109" s="192" t="s">
        <v>1079</v>
      </c>
    </row>
    <row r="2110" spans="1:8" ht="20" hidden="1" customHeight="1">
      <c r="A2110" s="185">
        <v>9</v>
      </c>
      <c r="B2110" s="193" t="s">
        <v>1066</v>
      </c>
      <c r="C2110" s="229" t="s">
        <v>3998</v>
      </c>
      <c r="D2110" s="224" t="s">
        <v>3804</v>
      </c>
      <c r="E2110" s="226"/>
      <c r="F2110" s="226">
        <v>1804</v>
      </c>
      <c r="G2110" s="227">
        <v>262944.17000000097</v>
      </c>
      <c r="H2110" s="192" t="s">
        <v>1079</v>
      </c>
    </row>
    <row r="2111" spans="1:8" ht="20" hidden="1" customHeight="1">
      <c r="A2111" s="185">
        <v>9</v>
      </c>
      <c r="B2111" s="193" t="s">
        <v>1066</v>
      </c>
      <c r="C2111" s="229" t="s">
        <v>1965</v>
      </c>
      <c r="D2111" s="224" t="s">
        <v>1046</v>
      </c>
      <c r="E2111" s="226"/>
      <c r="F2111" s="226">
        <v>69</v>
      </c>
      <c r="G2111" s="227">
        <v>262875.17000000097</v>
      </c>
      <c r="H2111" s="192" t="s">
        <v>1095</v>
      </c>
    </row>
    <row r="2112" spans="1:8" ht="20" hidden="1" customHeight="1">
      <c r="A2112" s="185">
        <v>9</v>
      </c>
      <c r="B2112" s="193" t="s">
        <v>1066</v>
      </c>
      <c r="C2112" s="229" t="s">
        <v>1966</v>
      </c>
      <c r="D2112" s="224" t="s">
        <v>1046</v>
      </c>
      <c r="E2112" s="226"/>
      <c r="F2112" s="226">
        <v>300</v>
      </c>
      <c r="G2112" s="227">
        <v>262575.17000000097</v>
      </c>
      <c r="H2112" s="192" t="s">
        <v>1104</v>
      </c>
    </row>
    <row r="2113" spans="1:8" ht="20" hidden="1" customHeight="1">
      <c r="A2113" s="185">
        <v>9</v>
      </c>
      <c r="B2113" s="193" t="s">
        <v>1066</v>
      </c>
      <c r="C2113" s="229" t="s">
        <v>1967</v>
      </c>
      <c r="D2113" s="224" t="s">
        <v>1046</v>
      </c>
      <c r="E2113" s="226"/>
      <c r="F2113" s="226">
        <v>60</v>
      </c>
      <c r="G2113" s="227">
        <v>262515.17000000097</v>
      </c>
      <c r="H2113" s="192" t="s">
        <v>1053</v>
      </c>
    </row>
    <row r="2114" spans="1:8" ht="20" hidden="1" customHeight="1">
      <c r="A2114" s="185">
        <v>9</v>
      </c>
      <c r="B2114" s="193" t="s">
        <v>1066</v>
      </c>
      <c r="C2114" s="229" t="s">
        <v>1968</v>
      </c>
      <c r="D2114" s="224" t="s">
        <v>1046</v>
      </c>
      <c r="E2114" s="226"/>
      <c r="F2114" s="226">
        <v>23</v>
      </c>
      <c r="G2114" s="227">
        <v>262492.17000000097</v>
      </c>
      <c r="H2114" s="192" t="s">
        <v>1093</v>
      </c>
    </row>
    <row r="2115" spans="1:8" ht="20" hidden="1" customHeight="1">
      <c r="A2115" s="185">
        <v>9</v>
      </c>
      <c r="B2115" s="193" t="s">
        <v>1066</v>
      </c>
      <c r="C2115" s="229" t="s">
        <v>1969</v>
      </c>
      <c r="D2115" s="224" t="s">
        <v>1046</v>
      </c>
      <c r="E2115" s="226"/>
      <c r="F2115" s="226">
        <v>350</v>
      </c>
      <c r="G2115" s="227">
        <v>262142.170000001</v>
      </c>
      <c r="H2115" s="192" t="s">
        <v>1053</v>
      </c>
    </row>
    <row r="2116" spans="1:8" ht="20" hidden="1" customHeight="1">
      <c r="A2116" s="185">
        <v>9</v>
      </c>
      <c r="B2116" s="193" t="s">
        <v>1066</v>
      </c>
      <c r="C2116" s="229" t="s">
        <v>1970</v>
      </c>
      <c r="D2116" s="224" t="s">
        <v>1046</v>
      </c>
      <c r="E2116" s="226"/>
      <c r="F2116" s="226">
        <v>100</v>
      </c>
      <c r="G2116" s="227">
        <v>262042.170000001</v>
      </c>
      <c r="H2116" s="192" t="s">
        <v>1124</v>
      </c>
    </row>
    <row r="2117" spans="1:8" ht="20" hidden="1" customHeight="1">
      <c r="A2117" s="185">
        <v>9</v>
      </c>
      <c r="B2117" s="193" t="s">
        <v>1066</v>
      </c>
      <c r="C2117" s="229" t="s">
        <v>1971</v>
      </c>
      <c r="D2117" s="224" t="s">
        <v>1046</v>
      </c>
      <c r="E2117" s="226"/>
      <c r="F2117" s="226">
        <v>350.5</v>
      </c>
      <c r="G2117" s="227">
        <v>261691.670000001</v>
      </c>
      <c r="H2117" s="192" t="s">
        <v>1047</v>
      </c>
    </row>
    <row r="2118" spans="1:8" ht="20" hidden="1" customHeight="1">
      <c r="A2118" s="185">
        <v>9</v>
      </c>
      <c r="B2118" s="193" t="s">
        <v>1066</v>
      </c>
      <c r="C2118" s="229" t="s">
        <v>1972</v>
      </c>
      <c r="D2118" s="224" t="s">
        <v>1046</v>
      </c>
      <c r="E2118" s="226"/>
      <c r="F2118" s="226">
        <v>108</v>
      </c>
      <c r="G2118" s="227">
        <v>261583.670000001</v>
      </c>
      <c r="H2118" s="192" t="s">
        <v>1047</v>
      </c>
    </row>
    <row r="2119" spans="1:8" ht="20" hidden="1" customHeight="1">
      <c r="A2119" s="185">
        <v>9</v>
      </c>
      <c r="B2119" s="193" t="s">
        <v>1066</v>
      </c>
      <c r="C2119" s="229" t="s">
        <v>1973</v>
      </c>
      <c r="D2119" s="224" t="s">
        <v>1046</v>
      </c>
      <c r="E2119" s="226"/>
      <c r="F2119" s="226">
        <v>110</v>
      </c>
      <c r="G2119" s="227">
        <v>261473.670000001</v>
      </c>
      <c r="H2119" s="192" t="s">
        <v>1108</v>
      </c>
    </row>
    <row r="2120" spans="1:8" ht="20" hidden="1" customHeight="1">
      <c r="A2120" s="185">
        <v>9</v>
      </c>
      <c r="B2120" s="193" t="s">
        <v>1066</v>
      </c>
      <c r="C2120" s="229" t="s">
        <v>1974</v>
      </c>
      <c r="D2120" s="224" t="s">
        <v>1046</v>
      </c>
      <c r="E2120" s="226"/>
      <c r="F2120" s="226">
        <v>67</v>
      </c>
      <c r="G2120" s="227">
        <v>261406.670000001</v>
      </c>
      <c r="H2120" s="192" t="s">
        <v>1095</v>
      </c>
    </row>
    <row r="2121" spans="1:8" ht="20" hidden="1" customHeight="1">
      <c r="A2121" s="185">
        <v>9</v>
      </c>
      <c r="B2121" s="193" t="s">
        <v>1066</v>
      </c>
      <c r="C2121" s="229" t="s">
        <v>1975</v>
      </c>
      <c r="D2121" s="224" t="s">
        <v>1046</v>
      </c>
      <c r="E2121" s="226"/>
      <c r="F2121" s="226">
        <v>862.5</v>
      </c>
      <c r="G2121" s="227">
        <v>260544.170000001</v>
      </c>
      <c r="H2121" s="192" t="s">
        <v>1110</v>
      </c>
    </row>
    <row r="2122" spans="1:8" ht="20" hidden="1" customHeight="1">
      <c r="A2122" s="185">
        <v>9</v>
      </c>
      <c r="B2122" s="193" t="s">
        <v>1066</v>
      </c>
      <c r="C2122" s="229" t="s">
        <v>1976</v>
      </c>
      <c r="D2122" s="224" t="s">
        <v>1046</v>
      </c>
      <c r="E2122" s="226"/>
      <c r="F2122" s="226">
        <v>879</v>
      </c>
      <c r="G2122" s="227">
        <v>259665.170000001</v>
      </c>
      <c r="H2122" s="192" t="s">
        <v>1047</v>
      </c>
    </row>
    <row r="2123" spans="1:8" ht="20" hidden="1" customHeight="1">
      <c r="A2123" s="185">
        <v>9</v>
      </c>
      <c r="B2123" s="193" t="s">
        <v>1066</v>
      </c>
      <c r="C2123" s="229" t="s">
        <v>1977</v>
      </c>
      <c r="D2123" s="224" t="s">
        <v>1046</v>
      </c>
      <c r="E2123" s="226"/>
      <c r="F2123" s="226">
        <v>220</v>
      </c>
      <c r="G2123" s="227">
        <v>259445.170000001</v>
      </c>
      <c r="H2123" s="192" t="s">
        <v>1053</v>
      </c>
    </row>
    <row r="2124" spans="1:8" ht="20" hidden="1" customHeight="1">
      <c r="A2124" s="185">
        <v>9</v>
      </c>
      <c r="B2124" s="193" t="s">
        <v>1066</v>
      </c>
      <c r="C2124" s="229" t="s">
        <v>1978</v>
      </c>
      <c r="D2124" s="224" t="s">
        <v>1046</v>
      </c>
      <c r="E2124" s="226"/>
      <c r="F2124" s="226">
        <v>920</v>
      </c>
      <c r="G2124" s="227">
        <v>258525.170000001</v>
      </c>
      <c r="H2124" s="192" t="s">
        <v>1081</v>
      </c>
    </row>
    <row r="2125" spans="1:8" ht="20" hidden="1" customHeight="1">
      <c r="A2125" s="185">
        <v>9</v>
      </c>
      <c r="B2125" s="193" t="s">
        <v>1066</v>
      </c>
      <c r="C2125" s="229" t="s">
        <v>1979</v>
      </c>
      <c r="D2125" s="224" t="s">
        <v>1046</v>
      </c>
      <c r="E2125" s="226"/>
      <c r="F2125" s="226">
        <v>5551.9</v>
      </c>
      <c r="G2125" s="227">
        <v>252973.27000000101</v>
      </c>
      <c r="H2125" s="192" t="s">
        <v>1053</v>
      </c>
    </row>
    <row r="2126" spans="1:8" ht="20" hidden="1" customHeight="1">
      <c r="A2126" s="185">
        <v>9</v>
      </c>
      <c r="B2126" s="193" t="s">
        <v>1066</v>
      </c>
      <c r="C2126" s="229" t="s">
        <v>1980</v>
      </c>
      <c r="D2126" s="224" t="s">
        <v>1046</v>
      </c>
      <c r="E2126" s="226"/>
      <c r="F2126" s="226">
        <v>18000</v>
      </c>
      <c r="G2126" s="227">
        <v>234973.27000000101</v>
      </c>
      <c r="H2126" s="192" t="s">
        <v>1047</v>
      </c>
    </row>
    <row r="2127" spans="1:8" ht="20" hidden="1" customHeight="1">
      <c r="A2127" s="185">
        <v>9</v>
      </c>
      <c r="B2127" s="193" t="s">
        <v>1066</v>
      </c>
      <c r="C2127" s="229" t="s">
        <v>1981</v>
      </c>
      <c r="D2127" s="224" t="s">
        <v>1046</v>
      </c>
      <c r="E2127" s="226"/>
      <c r="F2127" s="226">
        <v>96105.63</v>
      </c>
      <c r="G2127" s="227">
        <v>138867.640000001</v>
      </c>
      <c r="H2127" s="192" t="s">
        <v>1110</v>
      </c>
    </row>
    <row r="2128" spans="1:8" ht="20" hidden="1" customHeight="1">
      <c r="A2128" s="185">
        <v>9</v>
      </c>
      <c r="B2128" s="193" t="s">
        <v>1066</v>
      </c>
      <c r="C2128" s="229" t="s">
        <v>1982</v>
      </c>
      <c r="D2128" s="224" t="s">
        <v>1046</v>
      </c>
      <c r="E2128" s="226"/>
      <c r="F2128" s="226">
        <v>1517.5</v>
      </c>
      <c r="G2128" s="227">
        <v>137350.140000001</v>
      </c>
      <c r="H2128" s="192" t="s">
        <v>1110</v>
      </c>
    </row>
    <row r="2129" spans="1:8" ht="20" hidden="1" customHeight="1">
      <c r="A2129" s="185">
        <v>9</v>
      </c>
      <c r="B2129" s="193" t="s">
        <v>1066</v>
      </c>
      <c r="C2129" s="239" t="s">
        <v>1983</v>
      </c>
      <c r="D2129" s="224" t="s">
        <v>1046</v>
      </c>
      <c r="E2129" s="226"/>
      <c r="F2129" s="226">
        <v>12000</v>
      </c>
      <c r="G2129" s="227">
        <v>127915.44000000101</v>
      </c>
      <c r="H2129" s="192" t="s">
        <v>1047</v>
      </c>
    </row>
    <row r="2130" spans="1:8" ht="20" hidden="1" customHeight="1">
      <c r="A2130" s="185">
        <v>9</v>
      </c>
      <c r="B2130" s="193" t="s">
        <v>1066</v>
      </c>
      <c r="C2130" s="229" t="s">
        <v>1165</v>
      </c>
      <c r="D2130" s="224" t="s">
        <v>1046</v>
      </c>
      <c r="E2130" s="226"/>
      <c r="F2130" s="226">
        <v>69.349999999999994</v>
      </c>
      <c r="G2130" s="227">
        <v>127846.090000001</v>
      </c>
      <c r="H2130" s="192" t="s">
        <v>1071</v>
      </c>
    </row>
    <row r="2131" spans="1:8" ht="20" hidden="1" customHeight="1">
      <c r="A2131" s="185">
        <v>9</v>
      </c>
      <c r="B2131" s="193" t="s">
        <v>1066</v>
      </c>
      <c r="C2131" s="229" t="s">
        <v>1165</v>
      </c>
      <c r="D2131" s="224" t="s">
        <v>1046</v>
      </c>
      <c r="E2131" s="226"/>
      <c r="F2131" s="226">
        <v>40.590000000000003</v>
      </c>
      <c r="G2131" s="227">
        <v>127805.500000001</v>
      </c>
      <c r="H2131" s="192" t="s">
        <v>1071</v>
      </c>
    </row>
    <row r="2132" spans="1:8" ht="20" hidden="1" customHeight="1">
      <c r="A2132" s="185">
        <v>9</v>
      </c>
      <c r="B2132" s="193" t="s">
        <v>1066</v>
      </c>
      <c r="C2132" s="229" t="s">
        <v>1165</v>
      </c>
      <c r="D2132" s="224" t="s">
        <v>1046</v>
      </c>
      <c r="E2132" s="226"/>
      <c r="F2132" s="226">
        <v>44.65</v>
      </c>
      <c r="G2132" s="227">
        <v>127760.850000001</v>
      </c>
      <c r="H2132" s="192" t="s">
        <v>1071</v>
      </c>
    </row>
    <row r="2133" spans="1:8" ht="20" hidden="1" customHeight="1">
      <c r="A2133" s="185">
        <v>9</v>
      </c>
      <c r="B2133" s="193" t="s">
        <v>1066</v>
      </c>
      <c r="C2133" s="229" t="s">
        <v>1165</v>
      </c>
      <c r="D2133" s="224" t="s">
        <v>1046</v>
      </c>
      <c r="E2133" s="226"/>
      <c r="F2133" s="226">
        <v>49.95</v>
      </c>
      <c r="G2133" s="227">
        <v>127710.900000001</v>
      </c>
      <c r="H2133" s="192" t="s">
        <v>1071</v>
      </c>
    </row>
    <row r="2134" spans="1:8" ht="20" hidden="1" customHeight="1">
      <c r="A2134" s="185">
        <v>9</v>
      </c>
      <c r="B2134" s="193" t="s">
        <v>1066</v>
      </c>
      <c r="C2134" s="229" t="s">
        <v>1165</v>
      </c>
      <c r="D2134" s="224" t="s">
        <v>1046</v>
      </c>
      <c r="E2134" s="226"/>
      <c r="F2134" s="226">
        <v>74.64</v>
      </c>
      <c r="G2134" s="227">
        <v>127636.260000001</v>
      </c>
      <c r="H2134" s="192" t="s">
        <v>1071</v>
      </c>
    </row>
    <row r="2135" spans="1:8" ht="20" hidden="1" customHeight="1">
      <c r="A2135" s="185">
        <v>9</v>
      </c>
      <c r="B2135" s="193" t="s">
        <v>1066</v>
      </c>
      <c r="C2135" s="229" t="s">
        <v>1165</v>
      </c>
      <c r="D2135" s="224" t="s">
        <v>1046</v>
      </c>
      <c r="E2135" s="226"/>
      <c r="F2135" s="226">
        <v>270.39999999999998</v>
      </c>
      <c r="G2135" s="227">
        <v>127365.860000001</v>
      </c>
      <c r="H2135" s="192" t="s">
        <v>1071</v>
      </c>
    </row>
    <row r="2136" spans="1:8" ht="20" hidden="1" customHeight="1">
      <c r="A2136" s="185">
        <v>9</v>
      </c>
      <c r="B2136" s="193" t="s">
        <v>1066</v>
      </c>
      <c r="C2136" s="229" t="s">
        <v>1165</v>
      </c>
      <c r="D2136" s="224" t="s">
        <v>1046</v>
      </c>
      <c r="E2136" s="226"/>
      <c r="F2136" s="226">
        <v>437</v>
      </c>
      <c r="G2136" s="227">
        <v>126928.860000001</v>
      </c>
      <c r="H2136" s="192" t="s">
        <v>1071</v>
      </c>
    </row>
    <row r="2137" spans="1:8" ht="20" hidden="1" customHeight="1">
      <c r="A2137" s="185">
        <v>9</v>
      </c>
      <c r="B2137" s="193" t="s">
        <v>1066</v>
      </c>
      <c r="C2137" s="229" t="s">
        <v>1165</v>
      </c>
      <c r="D2137" s="224" t="s">
        <v>1046</v>
      </c>
      <c r="E2137" s="226"/>
      <c r="F2137" s="226">
        <v>20.56</v>
      </c>
      <c r="G2137" s="227">
        <v>126908.30000000101</v>
      </c>
      <c r="H2137" s="192" t="s">
        <v>1071</v>
      </c>
    </row>
    <row r="2138" spans="1:8" ht="20" hidden="1" customHeight="1">
      <c r="A2138" s="185">
        <v>9</v>
      </c>
      <c r="B2138" s="193" t="s">
        <v>1066</v>
      </c>
      <c r="C2138" s="229" t="s">
        <v>1984</v>
      </c>
      <c r="D2138" s="224" t="s">
        <v>1046</v>
      </c>
      <c r="E2138" s="226"/>
      <c r="F2138" s="226">
        <v>18000</v>
      </c>
      <c r="G2138" s="227">
        <v>413908.30000000098</v>
      </c>
      <c r="H2138" s="192" t="s">
        <v>1047</v>
      </c>
    </row>
    <row r="2139" spans="1:8" ht="20" hidden="1" customHeight="1">
      <c r="A2139" s="185">
        <v>9</v>
      </c>
      <c r="B2139" s="193" t="s">
        <v>1066</v>
      </c>
      <c r="C2139" s="229" t="s">
        <v>1985</v>
      </c>
      <c r="D2139" s="224" t="s">
        <v>1046</v>
      </c>
      <c r="E2139" s="226"/>
      <c r="F2139" s="226">
        <v>32383.05</v>
      </c>
      <c r="G2139" s="227">
        <v>381525.25000000099</v>
      </c>
      <c r="H2139" s="192" t="s">
        <v>1110</v>
      </c>
    </row>
    <row r="2140" spans="1:8" ht="20" hidden="1" customHeight="1">
      <c r="A2140" s="185">
        <v>9</v>
      </c>
      <c r="B2140" s="193" t="s">
        <v>1066</v>
      </c>
      <c r="C2140" s="229" t="s">
        <v>1986</v>
      </c>
      <c r="D2140" s="224" t="s">
        <v>1046</v>
      </c>
      <c r="E2140" s="226"/>
      <c r="F2140" s="226">
        <v>650</v>
      </c>
      <c r="G2140" s="227">
        <v>380875.25000000099</v>
      </c>
      <c r="H2140" s="192" t="s">
        <v>1053</v>
      </c>
    </row>
    <row r="2141" spans="1:8" ht="20" hidden="1" customHeight="1">
      <c r="A2141" s="185">
        <v>9</v>
      </c>
      <c r="B2141" s="193" t="s">
        <v>1066</v>
      </c>
      <c r="C2141" s="229" t="s">
        <v>1987</v>
      </c>
      <c r="D2141" s="224" t="s">
        <v>1046</v>
      </c>
      <c r="E2141" s="226"/>
      <c r="F2141" s="226">
        <v>539.9</v>
      </c>
      <c r="G2141" s="227">
        <v>380335.35000000102</v>
      </c>
      <c r="H2141" s="192" t="s">
        <v>1047</v>
      </c>
    </row>
    <row r="2142" spans="1:8" ht="20" hidden="1" customHeight="1">
      <c r="A2142" s="185">
        <v>9</v>
      </c>
      <c r="B2142" s="193" t="s">
        <v>1066</v>
      </c>
      <c r="C2142" s="229" t="s">
        <v>1988</v>
      </c>
      <c r="D2142" s="203" t="s">
        <v>1046</v>
      </c>
      <c r="E2142" s="226"/>
      <c r="F2142" s="226">
        <v>19337.490000000002</v>
      </c>
      <c r="G2142" s="227">
        <v>360997.86000000098</v>
      </c>
      <c r="H2142" s="192" t="s">
        <v>5061</v>
      </c>
    </row>
    <row r="2143" spans="1:8" ht="20" hidden="1" customHeight="1">
      <c r="A2143" s="185">
        <v>9</v>
      </c>
      <c r="B2143" s="193" t="s">
        <v>1066</v>
      </c>
      <c r="C2143" s="229" t="s">
        <v>1989</v>
      </c>
      <c r="D2143" s="224" t="s">
        <v>1046</v>
      </c>
      <c r="E2143" s="226"/>
      <c r="F2143" s="226">
        <v>130000</v>
      </c>
      <c r="G2143" s="227">
        <v>230997.860000001</v>
      </c>
      <c r="H2143" s="192" t="s">
        <v>1110</v>
      </c>
    </row>
    <row r="2144" spans="1:8" ht="20" hidden="1" customHeight="1">
      <c r="A2144" s="185">
        <v>9</v>
      </c>
      <c r="B2144" s="193" t="s">
        <v>1066</v>
      </c>
      <c r="C2144" s="229" t="s">
        <v>1990</v>
      </c>
      <c r="D2144" s="224" t="s">
        <v>1046</v>
      </c>
      <c r="E2144" s="226"/>
      <c r="F2144" s="226">
        <v>123803</v>
      </c>
      <c r="G2144" s="227">
        <v>107194.860000001</v>
      </c>
      <c r="H2144" s="192" t="s">
        <v>1110</v>
      </c>
    </row>
    <row r="2145" spans="1:8" ht="20" hidden="1" customHeight="1">
      <c r="A2145" s="185">
        <v>9</v>
      </c>
      <c r="B2145" s="193" t="s">
        <v>1066</v>
      </c>
      <c r="C2145" s="229" t="s">
        <v>5080</v>
      </c>
      <c r="D2145" s="203" t="s">
        <v>5049</v>
      </c>
      <c r="E2145" s="226"/>
      <c r="F2145" s="226">
        <v>50000</v>
      </c>
      <c r="G2145" s="227">
        <v>57194.860000000903</v>
      </c>
      <c r="H2145" s="192" t="s">
        <v>5065</v>
      </c>
    </row>
    <row r="2146" spans="1:8" ht="20" hidden="1" customHeight="1">
      <c r="A2146" s="185">
        <v>9</v>
      </c>
      <c r="B2146" s="193" t="s">
        <v>1066</v>
      </c>
      <c r="C2146" s="229" t="s">
        <v>3999</v>
      </c>
      <c r="D2146" s="224" t="s">
        <v>3804</v>
      </c>
      <c r="E2146" s="226"/>
      <c r="F2146" s="226">
        <v>2234.37</v>
      </c>
      <c r="G2146" s="227">
        <v>54960.4900000009</v>
      </c>
      <c r="H2146" s="192" t="s">
        <v>3811</v>
      </c>
    </row>
    <row r="2147" spans="1:8" ht="20" hidden="1" customHeight="1">
      <c r="A2147" s="185">
        <v>9</v>
      </c>
      <c r="B2147" s="193" t="s">
        <v>1066</v>
      </c>
      <c r="C2147" s="229" t="s">
        <v>1991</v>
      </c>
      <c r="D2147" s="203" t="s">
        <v>1046</v>
      </c>
      <c r="E2147" s="226"/>
      <c r="F2147" s="226">
        <v>253.21</v>
      </c>
      <c r="G2147" s="227">
        <v>54707.280000000901</v>
      </c>
      <c r="H2147" s="192" t="s">
        <v>5061</v>
      </c>
    </row>
    <row r="2148" spans="1:8" ht="20" customHeight="1">
      <c r="A2148" s="185">
        <v>9</v>
      </c>
      <c r="B2148" s="193" t="s">
        <v>1066</v>
      </c>
      <c r="C2148" s="229" t="s">
        <v>4000</v>
      </c>
      <c r="D2148" s="224" t="s">
        <v>3804</v>
      </c>
      <c r="E2148" s="226"/>
      <c r="F2148" s="226">
        <v>2000</v>
      </c>
      <c r="G2148" s="227">
        <v>12707.280000000899</v>
      </c>
      <c r="H2148" s="192" t="s">
        <v>1079</v>
      </c>
    </row>
    <row r="2149" spans="1:8" ht="20" hidden="1" customHeight="1">
      <c r="A2149" s="185">
        <v>9</v>
      </c>
      <c r="B2149" s="193" t="s">
        <v>1066</v>
      </c>
      <c r="C2149" s="229" t="s">
        <v>1165</v>
      </c>
      <c r="D2149" s="224" t="s">
        <v>1046</v>
      </c>
      <c r="E2149" s="226"/>
      <c r="F2149" s="226">
        <v>66.3</v>
      </c>
      <c r="G2149" s="227">
        <v>12640.9800000009</v>
      </c>
      <c r="H2149" s="192" t="s">
        <v>1071</v>
      </c>
    </row>
    <row r="2150" spans="1:8" ht="20" hidden="1" customHeight="1">
      <c r="A2150" s="185">
        <v>9</v>
      </c>
      <c r="B2150" s="193" t="s">
        <v>1066</v>
      </c>
      <c r="C2150" s="229" t="s">
        <v>1165</v>
      </c>
      <c r="D2150" s="224" t="s">
        <v>1046</v>
      </c>
      <c r="E2150" s="226"/>
      <c r="F2150" s="226">
        <v>8.5299999999999994</v>
      </c>
      <c r="G2150" s="227">
        <v>12632.450000000899</v>
      </c>
      <c r="H2150" s="192" t="s">
        <v>1071</v>
      </c>
    </row>
    <row r="2151" spans="1:8" ht="20" hidden="1" customHeight="1">
      <c r="A2151" s="185">
        <v>9</v>
      </c>
      <c r="B2151" s="193" t="s">
        <v>1066</v>
      </c>
      <c r="C2151" s="229" t="s">
        <v>1165</v>
      </c>
      <c r="D2151" s="224" t="s">
        <v>1046</v>
      </c>
      <c r="E2151" s="226"/>
      <c r="F2151" s="226">
        <v>44.52</v>
      </c>
      <c r="G2151" s="227">
        <v>12587.930000000901</v>
      </c>
      <c r="H2151" s="192" t="s">
        <v>1071</v>
      </c>
    </row>
    <row r="2152" spans="1:8" ht="20" customHeight="1">
      <c r="A2152" s="185">
        <v>9</v>
      </c>
      <c r="B2152" s="193" t="s">
        <v>1066</v>
      </c>
      <c r="C2152" s="229" t="s">
        <v>4001</v>
      </c>
      <c r="D2152" s="224" t="s">
        <v>3804</v>
      </c>
      <c r="E2152" s="226"/>
      <c r="F2152" s="226">
        <v>2000</v>
      </c>
      <c r="G2152" s="227">
        <v>20587.930000000899</v>
      </c>
      <c r="H2152" s="192" t="s">
        <v>1079</v>
      </c>
    </row>
    <row r="2153" spans="1:8" ht="20" hidden="1" customHeight="1">
      <c r="A2153" s="185">
        <v>9</v>
      </c>
      <c r="B2153" s="193" t="s">
        <v>1066</v>
      </c>
      <c r="C2153" s="229" t="s">
        <v>1165</v>
      </c>
      <c r="D2153" s="224" t="s">
        <v>1046</v>
      </c>
      <c r="E2153" s="226"/>
      <c r="F2153" s="226">
        <v>318.25</v>
      </c>
      <c r="G2153" s="227">
        <v>20269.680000000899</v>
      </c>
      <c r="H2153" s="192" t="s">
        <v>1071</v>
      </c>
    </row>
    <row r="2154" spans="1:8" ht="20" hidden="1" customHeight="1">
      <c r="A2154" s="185">
        <v>9</v>
      </c>
      <c r="B2154" s="193" t="s">
        <v>1066</v>
      </c>
      <c r="C2154" s="229" t="s">
        <v>1165</v>
      </c>
      <c r="D2154" s="224" t="s">
        <v>1046</v>
      </c>
      <c r="E2154" s="226"/>
      <c r="F2154" s="226">
        <v>107.35</v>
      </c>
      <c r="G2154" s="227">
        <v>20162.3300000009</v>
      </c>
      <c r="H2154" s="192" t="s">
        <v>1071</v>
      </c>
    </row>
    <row r="2155" spans="1:8" ht="20" hidden="1" customHeight="1">
      <c r="A2155" s="185">
        <v>9</v>
      </c>
      <c r="B2155" s="193" t="s">
        <v>1066</v>
      </c>
      <c r="C2155" s="229" t="s">
        <v>1165</v>
      </c>
      <c r="D2155" s="224" t="s">
        <v>1046</v>
      </c>
      <c r="E2155" s="226"/>
      <c r="F2155" s="226">
        <v>77.900000000000006</v>
      </c>
      <c r="G2155" s="227">
        <v>20084.430000000899</v>
      </c>
      <c r="H2155" s="192" t="s">
        <v>1071</v>
      </c>
    </row>
    <row r="2156" spans="1:8" ht="20" hidden="1" customHeight="1">
      <c r="A2156" s="185">
        <v>9</v>
      </c>
      <c r="B2156" s="193" t="s">
        <v>1066</v>
      </c>
      <c r="C2156" s="229" t="s">
        <v>1992</v>
      </c>
      <c r="D2156" s="224" t="s">
        <v>1046</v>
      </c>
      <c r="E2156" s="226"/>
      <c r="F2156" s="226">
        <v>120000</v>
      </c>
      <c r="G2156" s="227">
        <v>400084.43000000098</v>
      </c>
      <c r="H2156" s="192" t="s">
        <v>1110</v>
      </c>
    </row>
    <row r="2157" spans="1:8" ht="20" hidden="1" customHeight="1">
      <c r="A2157" s="185">
        <v>9</v>
      </c>
      <c r="B2157" s="193" t="s">
        <v>1066</v>
      </c>
      <c r="C2157" s="229" t="s">
        <v>1993</v>
      </c>
      <c r="D2157" s="224" t="s">
        <v>1046</v>
      </c>
      <c r="E2157" s="226"/>
      <c r="F2157" s="226">
        <v>216060</v>
      </c>
      <c r="G2157" s="227">
        <v>184024.43000000101</v>
      </c>
      <c r="H2157" s="192" t="s">
        <v>1110</v>
      </c>
    </row>
    <row r="2158" spans="1:8" ht="20" hidden="1" customHeight="1">
      <c r="A2158" s="185">
        <v>9</v>
      </c>
      <c r="B2158" s="193" t="s">
        <v>1066</v>
      </c>
      <c r="C2158" s="229" t="s">
        <v>1994</v>
      </c>
      <c r="D2158" s="203" t="s">
        <v>1046</v>
      </c>
      <c r="E2158" s="226"/>
      <c r="F2158" s="226">
        <v>22495</v>
      </c>
      <c r="G2158" s="227">
        <v>161529.43000000101</v>
      </c>
      <c r="H2158" s="192" t="s">
        <v>1102</v>
      </c>
    </row>
    <row r="2159" spans="1:8" ht="20" hidden="1" customHeight="1">
      <c r="A2159" s="185">
        <v>9</v>
      </c>
      <c r="B2159" s="193" t="s">
        <v>1066</v>
      </c>
      <c r="C2159" s="229" t="s">
        <v>1995</v>
      </c>
      <c r="D2159" s="203" t="s">
        <v>1046</v>
      </c>
      <c r="E2159" s="226"/>
      <c r="F2159" s="226">
        <v>13413.85</v>
      </c>
      <c r="G2159" s="227">
        <v>148115.58000000101</v>
      </c>
      <c r="H2159" s="192" t="s">
        <v>1106</v>
      </c>
    </row>
    <row r="2160" spans="1:8" ht="20" hidden="1" customHeight="1">
      <c r="A2160" s="185">
        <v>9</v>
      </c>
      <c r="B2160" s="193" t="s">
        <v>1066</v>
      </c>
      <c r="C2160" s="229" t="s">
        <v>4002</v>
      </c>
      <c r="D2160" s="224" t="s">
        <v>3804</v>
      </c>
      <c r="E2160" s="226"/>
      <c r="F2160" s="226">
        <v>40.74</v>
      </c>
      <c r="G2160" s="227">
        <v>148074.84000000099</v>
      </c>
      <c r="H2160" s="192" t="s">
        <v>1053</v>
      </c>
    </row>
    <row r="2161" spans="1:8" ht="20" customHeight="1">
      <c r="A2161" s="185">
        <v>9</v>
      </c>
      <c r="B2161" s="193" t="s">
        <v>1066</v>
      </c>
      <c r="C2161" s="229" t="s">
        <v>1996</v>
      </c>
      <c r="D2161" s="224" t="s">
        <v>1046</v>
      </c>
      <c r="E2161" s="226"/>
      <c r="F2161" s="226">
        <v>441</v>
      </c>
      <c r="G2161" s="227">
        <v>147633.84000000099</v>
      </c>
      <c r="H2161" s="192" t="s">
        <v>3811</v>
      </c>
    </row>
    <row r="2162" spans="1:8" ht="20" hidden="1" customHeight="1">
      <c r="A2162" s="185">
        <v>9</v>
      </c>
      <c r="B2162" s="193" t="s">
        <v>1066</v>
      </c>
      <c r="C2162" s="229" t="s">
        <v>1997</v>
      </c>
      <c r="D2162" s="224" t="s">
        <v>1046</v>
      </c>
      <c r="E2162" s="226"/>
      <c r="F2162" s="226">
        <v>38068.5</v>
      </c>
      <c r="G2162" s="227">
        <v>109565.340000001</v>
      </c>
      <c r="H2162" s="192" t="s">
        <v>1110</v>
      </c>
    </row>
    <row r="2163" spans="1:8" ht="20" hidden="1" customHeight="1">
      <c r="A2163" s="185">
        <v>9</v>
      </c>
      <c r="B2163" s="193" t="s">
        <v>1066</v>
      </c>
      <c r="C2163" s="229" t="s">
        <v>1998</v>
      </c>
      <c r="D2163" s="224" t="s">
        <v>1046</v>
      </c>
      <c r="E2163" s="226"/>
      <c r="F2163" s="226">
        <v>40</v>
      </c>
      <c r="G2163" s="227">
        <v>109525.340000001</v>
      </c>
      <c r="H2163" s="192" t="s">
        <v>3811</v>
      </c>
    </row>
    <row r="2164" spans="1:8" ht="20" hidden="1" customHeight="1">
      <c r="A2164" s="185">
        <v>9</v>
      </c>
      <c r="B2164" s="193" t="s">
        <v>1066</v>
      </c>
      <c r="C2164" s="229" t="s">
        <v>1999</v>
      </c>
      <c r="D2164" s="224" t="s">
        <v>1046</v>
      </c>
      <c r="E2164" s="226"/>
      <c r="F2164" s="226">
        <v>480</v>
      </c>
      <c r="G2164" s="227">
        <v>109045.340000001</v>
      </c>
      <c r="H2164" s="192" t="s">
        <v>1053</v>
      </c>
    </row>
    <row r="2165" spans="1:8" ht="20" hidden="1" customHeight="1">
      <c r="A2165" s="185">
        <v>9</v>
      </c>
      <c r="B2165" s="193" t="s">
        <v>1066</v>
      </c>
      <c r="C2165" s="229" t="s">
        <v>2000</v>
      </c>
      <c r="D2165" s="224" t="s">
        <v>1046</v>
      </c>
      <c r="E2165" s="226"/>
      <c r="F2165" s="226">
        <v>391</v>
      </c>
      <c r="G2165" s="227">
        <v>108654.340000001</v>
      </c>
      <c r="H2165" s="192" t="s">
        <v>1047</v>
      </c>
    </row>
    <row r="2166" spans="1:8" ht="20" hidden="1" customHeight="1">
      <c r="A2166" s="185">
        <v>9</v>
      </c>
      <c r="B2166" s="193" t="s">
        <v>1066</v>
      </c>
      <c r="C2166" s="229" t="s">
        <v>2001</v>
      </c>
      <c r="D2166" s="224" t="s">
        <v>1046</v>
      </c>
      <c r="E2166" s="226"/>
      <c r="F2166" s="226">
        <v>1000</v>
      </c>
      <c r="G2166" s="227">
        <v>107654.340000001</v>
      </c>
      <c r="H2166" s="192" t="s">
        <v>1081</v>
      </c>
    </row>
    <row r="2167" spans="1:8" ht="20" hidden="1" customHeight="1">
      <c r="A2167" s="185">
        <v>9</v>
      </c>
      <c r="B2167" s="193" t="s">
        <v>1066</v>
      </c>
      <c r="C2167" s="229" t="s">
        <v>2002</v>
      </c>
      <c r="D2167" s="224" t="s">
        <v>1046</v>
      </c>
      <c r="E2167" s="226"/>
      <c r="F2167" s="226">
        <v>21.5</v>
      </c>
      <c r="G2167" s="227">
        <v>107632.840000001</v>
      </c>
      <c r="H2167" s="192" t="s">
        <v>1095</v>
      </c>
    </row>
    <row r="2168" spans="1:8" ht="20" hidden="1" customHeight="1">
      <c r="A2168" s="185">
        <v>9</v>
      </c>
      <c r="B2168" s="193" t="s">
        <v>1066</v>
      </c>
      <c r="C2168" s="229" t="s">
        <v>2003</v>
      </c>
      <c r="D2168" s="224" t="s">
        <v>1046</v>
      </c>
      <c r="E2168" s="226"/>
      <c r="F2168" s="226">
        <v>255</v>
      </c>
      <c r="G2168" s="227">
        <v>107377.840000001</v>
      </c>
      <c r="H2168" s="192" t="s">
        <v>1047</v>
      </c>
    </row>
    <row r="2169" spans="1:8" ht="20" hidden="1" customHeight="1">
      <c r="A2169" s="185">
        <v>9</v>
      </c>
      <c r="B2169" s="193" t="s">
        <v>1066</v>
      </c>
      <c r="C2169" s="229" t="s">
        <v>2004</v>
      </c>
      <c r="D2169" s="224" t="s">
        <v>1046</v>
      </c>
      <c r="E2169" s="226"/>
      <c r="F2169" s="226">
        <v>418</v>
      </c>
      <c r="G2169" s="227">
        <v>106959.840000001</v>
      </c>
      <c r="H2169" s="192" t="s">
        <v>3811</v>
      </c>
    </row>
    <row r="2170" spans="1:8" ht="20" hidden="1" customHeight="1">
      <c r="A2170" s="185">
        <v>9</v>
      </c>
      <c r="B2170" s="193" t="s">
        <v>1066</v>
      </c>
      <c r="C2170" s="229" t="s">
        <v>2005</v>
      </c>
      <c r="D2170" s="224" t="s">
        <v>1046</v>
      </c>
      <c r="E2170" s="226"/>
      <c r="F2170" s="226">
        <v>402.5</v>
      </c>
      <c r="G2170" s="227">
        <v>106557.340000001</v>
      </c>
      <c r="H2170" s="192" t="s">
        <v>1053</v>
      </c>
    </row>
    <row r="2171" spans="1:8" ht="20" hidden="1" customHeight="1">
      <c r="A2171" s="185">
        <v>9</v>
      </c>
      <c r="B2171" s="193" t="s">
        <v>1066</v>
      </c>
      <c r="C2171" s="229" t="s">
        <v>2006</v>
      </c>
      <c r="D2171" s="224" t="s">
        <v>1046</v>
      </c>
      <c r="E2171" s="226"/>
      <c r="F2171" s="226">
        <v>367.47</v>
      </c>
      <c r="G2171" s="227">
        <v>106189.870000001</v>
      </c>
      <c r="H2171" s="192" t="s">
        <v>3811</v>
      </c>
    </row>
    <row r="2172" spans="1:8" ht="20" hidden="1" customHeight="1">
      <c r="A2172" s="185">
        <v>9</v>
      </c>
      <c r="B2172" s="193" t="s">
        <v>1066</v>
      </c>
      <c r="C2172" s="229" t="s">
        <v>2007</v>
      </c>
      <c r="D2172" s="224" t="s">
        <v>1046</v>
      </c>
      <c r="E2172" s="226"/>
      <c r="F2172" s="226">
        <v>2528</v>
      </c>
      <c r="G2172" s="227">
        <v>103661.870000001</v>
      </c>
      <c r="H2172" s="192" t="s">
        <v>1108</v>
      </c>
    </row>
    <row r="2173" spans="1:8" ht="20" hidden="1" customHeight="1">
      <c r="A2173" s="185">
        <v>9</v>
      </c>
      <c r="B2173" s="193" t="s">
        <v>1066</v>
      </c>
      <c r="C2173" s="229" t="s">
        <v>2008</v>
      </c>
      <c r="D2173" s="224" t="s">
        <v>1046</v>
      </c>
      <c r="E2173" s="226"/>
      <c r="F2173" s="226">
        <v>1952</v>
      </c>
      <c r="G2173" s="227">
        <v>101709.870000001</v>
      </c>
      <c r="H2173" s="192" t="s">
        <v>3811</v>
      </c>
    </row>
    <row r="2174" spans="1:8" ht="20" hidden="1" customHeight="1">
      <c r="A2174" s="185">
        <v>9</v>
      </c>
      <c r="B2174" s="193" t="s">
        <v>1066</v>
      </c>
      <c r="C2174" s="229" t="s">
        <v>2009</v>
      </c>
      <c r="D2174" s="224" t="s">
        <v>1046</v>
      </c>
      <c r="E2174" s="226"/>
      <c r="F2174" s="226">
        <v>20000</v>
      </c>
      <c r="G2174" s="227">
        <v>81709.870000000898</v>
      </c>
      <c r="H2174" s="192" t="s">
        <v>1110</v>
      </c>
    </row>
    <row r="2175" spans="1:8" ht="20" hidden="1" customHeight="1">
      <c r="A2175" s="185">
        <v>9</v>
      </c>
      <c r="B2175" s="193" t="s">
        <v>1066</v>
      </c>
      <c r="C2175" s="229" t="s">
        <v>2010</v>
      </c>
      <c r="D2175" s="224" t="s">
        <v>1046</v>
      </c>
      <c r="E2175" s="226"/>
      <c r="F2175" s="226">
        <v>110</v>
      </c>
      <c r="G2175" s="227">
        <v>81599.870000000898</v>
      </c>
      <c r="H2175" s="192" t="s">
        <v>1108</v>
      </c>
    </row>
    <row r="2176" spans="1:8" ht="20" hidden="1" customHeight="1">
      <c r="A2176" s="185">
        <v>9</v>
      </c>
      <c r="B2176" s="193" t="s">
        <v>1066</v>
      </c>
      <c r="C2176" s="229" t="s">
        <v>2011</v>
      </c>
      <c r="D2176" s="224" t="s">
        <v>1046</v>
      </c>
      <c r="E2176" s="226"/>
      <c r="F2176" s="226">
        <v>12000</v>
      </c>
      <c r="G2176" s="227">
        <v>69599.870000000898</v>
      </c>
      <c r="H2176" s="192" t="s">
        <v>3808</v>
      </c>
    </row>
    <row r="2177" spans="1:8" ht="20" hidden="1" customHeight="1">
      <c r="A2177" s="185">
        <v>9</v>
      </c>
      <c r="B2177" s="193" t="s">
        <v>1066</v>
      </c>
      <c r="C2177" s="229" t="s">
        <v>2012</v>
      </c>
      <c r="D2177" s="224" t="s">
        <v>1046</v>
      </c>
      <c r="E2177" s="226"/>
      <c r="F2177" s="226">
        <v>18666.669999999998</v>
      </c>
      <c r="G2177" s="227">
        <v>50933.200000000899</v>
      </c>
      <c r="H2177" s="192" t="s">
        <v>1110</v>
      </c>
    </row>
    <row r="2178" spans="1:8" ht="20" hidden="1" customHeight="1">
      <c r="A2178" s="185">
        <v>9</v>
      </c>
      <c r="B2178" s="193" t="s">
        <v>1066</v>
      </c>
      <c r="C2178" s="229" t="s">
        <v>2013</v>
      </c>
      <c r="D2178" s="224" t="s">
        <v>1046</v>
      </c>
      <c r="E2178" s="226"/>
      <c r="F2178" s="226">
        <v>3187</v>
      </c>
      <c r="G2178" s="227">
        <v>47746.200000000899</v>
      </c>
      <c r="H2178" s="192" t="s">
        <v>3811</v>
      </c>
    </row>
    <row r="2179" spans="1:8" ht="20" hidden="1" customHeight="1">
      <c r="A2179" s="185">
        <v>9</v>
      </c>
      <c r="B2179" s="193" t="s">
        <v>1066</v>
      </c>
      <c r="C2179" s="229" t="s">
        <v>2014</v>
      </c>
      <c r="D2179" s="224" t="s">
        <v>1046</v>
      </c>
      <c r="E2179" s="226"/>
      <c r="F2179" s="226">
        <v>10000</v>
      </c>
      <c r="G2179" s="227">
        <v>37746.200000000899</v>
      </c>
      <c r="H2179" s="192" t="s">
        <v>1110</v>
      </c>
    </row>
    <row r="2180" spans="1:8" ht="20" hidden="1" customHeight="1">
      <c r="A2180" s="185">
        <v>9</v>
      </c>
      <c r="B2180" s="193" t="s">
        <v>1066</v>
      </c>
      <c r="C2180" s="240" t="s">
        <v>2015</v>
      </c>
      <c r="D2180" s="224" t="s">
        <v>1046</v>
      </c>
      <c r="E2180" s="226"/>
      <c r="F2180" s="226">
        <v>15244</v>
      </c>
      <c r="G2180" s="227">
        <v>22502.200000000899</v>
      </c>
      <c r="H2180" s="192" t="s">
        <v>1047</v>
      </c>
    </row>
    <row r="2181" spans="1:8" ht="20" hidden="1" customHeight="1">
      <c r="A2181" s="185">
        <v>9</v>
      </c>
      <c r="B2181" s="193" t="s">
        <v>1066</v>
      </c>
      <c r="C2181" s="229" t="s">
        <v>1165</v>
      </c>
      <c r="D2181" s="224" t="s">
        <v>1046</v>
      </c>
      <c r="E2181" s="226"/>
      <c r="F2181" s="226">
        <v>43.7</v>
      </c>
      <c r="G2181" s="227">
        <v>22458.500000000899</v>
      </c>
      <c r="H2181" s="192" t="s">
        <v>1071</v>
      </c>
    </row>
    <row r="2182" spans="1:8" ht="20" hidden="1" customHeight="1">
      <c r="A2182" s="185">
        <v>9</v>
      </c>
      <c r="B2182" s="193" t="s">
        <v>1066</v>
      </c>
      <c r="C2182" s="229" t="s">
        <v>1165</v>
      </c>
      <c r="D2182" s="224" t="s">
        <v>1046</v>
      </c>
      <c r="E2182" s="226"/>
      <c r="F2182" s="226">
        <v>62.79</v>
      </c>
      <c r="G2182" s="227">
        <v>22395.710000000901</v>
      </c>
      <c r="H2182" s="192" t="s">
        <v>1071</v>
      </c>
    </row>
    <row r="2183" spans="1:8" ht="20" hidden="1" customHeight="1">
      <c r="A2183" s="185">
        <v>9</v>
      </c>
      <c r="B2183" s="193" t="s">
        <v>1066</v>
      </c>
      <c r="C2183" s="229" t="s">
        <v>1165</v>
      </c>
      <c r="D2183" s="224" t="s">
        <v>1046</v>
      </c>
      <c r="E2183" s="226"/>
      <c r="F2183" s="226">
        <v>105.45</v>
      </c>
      <c r="G2183" s="227">
        <v>22290.260000000901</v>
      </c>
      <c r="H2183" s="192" t="s">
        <v>1071</v>
      </c>
    </row>
    <row r="2184" spans="1:8" ht="20" hidden="1" customHeight="1">
      <c r="A2184" s="185">
        <v>9</v>
      </c>
      <c r="B2184" s="193" t="s">
        <v>1066</v>
      </c>
      <c r="C2184" s="229" t="s">
        <v>1165</v>
      </c>
      <c r="D2184" s="224" t="s">
        <v>1046</v>
      </c>
      <c r="E2184" s="226"/>
      <c r="F2184" s="226">
        <v>38</v>
      </c>
      <c r="G2184" s="227">
        <v>22252.260000000901</v>
      </c>
      <c r="H2184" s="192" t="s">
        <v>1071</v>
      </c>
    </row>
    <row r="2185" spans="1:8" ht="20" hidden="1" customHeight="1">
      <c r="A2185" s="185">
        <v>9</v>
      </c>
      <c r="B2185" s="193" t="s">
        <v>1066</v>
      </c>
      <c r="C2185" s="229" t="s">
        <v>1165</v>
      </c>
      <c r="D2185" s="224" t="s">
        <v>1046</v>
      </c>
      <c r="E2185" s="226"/>
      <c r="F2185" s="226">
        <v>232.75</v>
      </c>
      <c r="G2185" s="227">
        <v>22019.510000000901</v>
      </c>
      <c r="H2185" s="192" t="s">
        <v>1071</v>
      </c>
    </row>
    <row r="2186" spans="1:8" ht="20" hidden="1" customHeight="1">
      <c r="A2186" s="185">
        <v>9</v>
      </c>
      <c r="B2186" s="193" t="s">
        <v>1066</v>
      </c>
      <c r="C2186" s="229" t="s">
        <v>2016</v>
      </c>
      <c r="D2186" s="224" t="s">
        <v>1046</v>
      </c>
      <c r="E2186" s="226"/>
      <c r="F2186" s="226">
        <v>300</v>
      </c>
      <c r="G2186" s="227">
        <v>471719.510000001</v>
      </c>
      <c r="H2186" s="192" t="s">
        <v>1053</v>
      </c>
    </row>
    <row r="2187" spans="1:8" ht="20" hidden="1" customHeight="1">
      <c r="A2187" s="185">
        <v>9</v>
      </c>
      <c r="B2187" s="193" t="s">
        <v>1066</v>
      </c>
      <c r="C2187" s="229" t="s">
        <v>2017</v>
      </c>
      <c r="D2187" s="224" t="s">
        <v>1046</v>
      </c>
      <c r="E2187" s="226"/>
      <c r="F2187" s="226">
        <v>9.8000000000000007</v>
      </c>
      <c r="G2187" s="227">
        <v>471709.71000000101</v>
      </c>
      <c r="H2187" s="192" t="s">
        <v>1053</v>
      </c>
    </row>
    <row r="2188" spans="1:8" ht="20" hidden="1" customHeight="1">
      <c r="A2188" s="185">
        <v>9</v>
      </c>
      <c r="B2188" s="193" t="s">
        <v>1066</v>
      </c>
      <c r="C2188" s="229" t="s">
        <v>2018</v>
      </c>
      <c r="D2188" s="224" t="s">
        <v>1046</v>
      </c>
      <c r="E2188" s="226"/>
      <c r="F2188" s="226">
        <v>150</v>
      </c>
      <c r="G2188" s="227">
        <v>471559.71000000101</v>
      </c>
      <c r="H2188" s="192" t="s">
        <v>1053</v>
      </c>
    </row>
    <row r="2189" spans="1:8" ht="20" hidden="1" customHeight="1">
      <c r="A2189" s="185">
        <v>9</v>
      </c>
      <c r="B2189" s="193" t="s">
        <v>1066</v>
      </c>
      <c r="C2189" s="229" t="s">
        <v>2019</v>
      </c>
      <c r="D2189" s="203" t="s">
        <v>1046</v>
      </c>
      <c r="E2189" s="226"/>
      <c r="F2189" s="226">
        <v>136</v>
      </c>
      <c r="G2189" s="227">
        <v>471423.71000000101</v>
      </c>
      <c r="H2189" s="192" t="s">
        <v>1053</v>
      </c>
    </row>
    <row r="2190" spans="1:8" ht="20" hidden="1" customHeight="1">
      <c r="A2190" s="185">
        <v>9</v>
      </c>
      <c r="B2190" s="193" t="s">
        <v>1066</v>
      </c>
      <c r="C2190" s="229" t="s">
        <v>1165</v>
      </c>
      <c r="D2190" s="224" t="s">
        <v>1046</v>
      </c>
      <c r="E2190" s="226"/>
      <c r="F2190" s="226">
        <v>15</v>
      </c>
      <c r="G2190" s="227">
        <v>471408.71000000101</v>
      </c>
      <c r="H2190" s="192" t="s">
        <v>1071</v>
      </c>
    </row>
    <row r="2191" spans="1:8" ht="20" hidden="1" customHeight="1">
      <c r="A2191" s="185">
        <v>9</v>
      </c>
      <c r="B2191" s="193" t="s">
        <v>1066</v>
      </c>
      <c r="C2191" s="229" t="s">
        <v>1165</v>
      </c>
      <c r="D2191" s="224" t="s">
        <v>1046</v>
      </c>
      <c r="E2191" s="226"/>
      <c r="F2191" s="226">
        <v>15</v>
      </c>
      <c r="G2191" s="227">
        <v>471393.71000000101</v>
      </c>
      <c r="H2191" s="192" t="s">
        <v>1071</v>
      </c>
    </row>
    <row r="2192" spans="1:8" ht="20" hidden="1" customHeight="1">
      <c r="A2192" s="185">
        <v>9</v>
      </c>
      <c r="B2192" s="193" t="s">
        <v>1066</v>
      </c>
      <c r="C2192" s="229" t="s">
        <v>1165</v>
      </c>
      <c r="D2192" s="224" t="s">
        <v>1046</v>
      </c>
      <c r="E2192" s="226"/>
      <c r="F2192" s="226">
        <v>159.12</v>
      </c>
      <c r="G2192" s="227">
        <v>471234.59000000102</v>
      </c>
      <c r="H2192" s="192" t="s">
        <v>1071</v>
      </c>
    </row>
    <row r="2193" spans="1:8" ht="20" hidden="1" customHeight="1">
      <c r="A2193" s="185">
        <v>9</v>
      </c>
      <c r="B2193" s="193" t="s">
        <v>1066</v>
      </c>
      <c r="C2193" s="220" t="s">
        <v>2020</v>
      </c>
      <c r="D2193" s="224" t="s">
        <v>1046</v>
      </c>
      <c r="E2193" s="226"/>
      <c r="F2193" s="226">
        <v>17918.39</v>
      </c>
      <c r="G2193" s="227">
        <v>453316.200000001</v>
      </c>
      <c r="H2193" s="192" t="s">
        <v>4950</v>
      </c>
    </row>
    <row r="2194" spans="1:8" ht="20" hidden="1" customHeight="1">
      <c r="A2194" s="185">
        <v>9</v>
      </c>
      <c r="B2194" s="193" t="s">
        <v>1066</v>
      </c>
      <c r="C2194" s="229" t="s">
        <v>1165</v>
      </c>
      <c r="D2194" s="224" t="s">
        <v>1046</v>
      </c>
      <c r="E2194" s="226"/>
      <c r="F2194" s="226">
        <v>15</v>
      </c>
      <c r="G2194" s="227">
        <v>453301.200000001</v>
      </c>
      <c r="H2194" s="192" t="s">
        <v>1071</v>
      </c>
    </row>
    <row r="2195" spans="1:8" ht="20" hidden="1" customHeight="1">
      <c r="A2195" s="185">
        <v>9</v>
      </c>
      <c r="B2195" s="193" t="s">
        <v>1066</v>
      </c>
      <c r="C2195" s="229" t="s">
        <v>2037</v>
      </c>
      <c r="D2195" s="224" t="s">
        <v>5059</v>
      </c>
      <c r="E2195" s="226"/>
      <c r="F2195" s="226">
        <f>13010-F2217</f>
        <v>11000</v>
      </c>
      <c r="G2195" s="227">
        <v>440411.200000001</v>
      </c>
      <c r="H2195" s="192" t="s">
        <v>1122</v>
      </c>
    </row>
    <row r="2196" spans="1:8" ht="20" hidden="1" customHeight="1">
      <c r="A2196" s="185">
        <v>9</v>
      </c>
      <c r="B2196" s="193" t="s">
        <v>1066</v>
      </c>
      <c r="C2196" s="229" t="s">
        <v>2021</v>
      </c>
      <c r="D2196" s="224" t="s">
        <v>1046</v>
      </c>
      <c r="E2196" s="226"/>
      <c r="F2196" s="226">
        <v>2246.6</v>
      </c>
      <c r="G2196" s="227">
        <v>438164.60000000102</v>
      </c>
      <c r="H2196" s="192" t="s">
        <v>1095</v>
      </c>
    </row>
    <row r="2197" spans="1:8" ht="20" hidden="1" customHeight="1">
      <c r="A2197" s="185">
        <v>9</v>
      </c>
      <c r="B2197" s="193" t="s">
        <v>1066</v>
      </c>
      <c r="C2197" s="229" t="s">
        <v>2022</v>
      </c>
      <c r="D2197" s="224" t="s">
        <v>1046</v>
      </c>
      <c r="E2197" s="226"/>
      <c r="F2197" s="226">
        <v>2875</v>
      </c>
      <c r="G2197" s="227">
        <v>435289.60000000102</v>
      </c>
      <c r="H2197" s="192" t="s">
        <v>3811</v>
      </c>
    </row>
    <row r="2198" spans="1:8" ht="20" hidden="1" customHeight="1">
      <c r="A2198" s="185">
        <v>9</v>
      </c>
      <c r="B2198" s="193" t="s">
        <v>1066</v>
      </c>
      <c r="C2198" s="229" t="s">
        <v>2023</v>
      </c>
      <c r="D2198" s="224" t="s">
        <v>1046</v>
      </c>
      <c r="E2198" s="226"/>
      <c r="F2198" s="226">
        <v>5000</v>
      </c>
      <c r="G2198" s="227">
        <v>430289.60000000102</v>
      </c>
      <c r="H2198" s="192" t="s">
        <v>1110</v>
      </c>
    </row>
    <row r="2199" spans="1:8" ht="20" customHeight="1">
      <c r="A2199" s="185">
        <v>9</v>
      </c>
      <c r="B2199" s="193" t="s">
        <v>1066</v>
      </c>
      <c r="C2199" s="229" t="s">
        <v>2024</v>
      </c>
      <c r="D2199" s="224" t="s">
        <v>1046</v>
      </c>
      <c r="E2199" s="226"/>
      <c r="F2199" s="226">
        <v>5000</v>
      </c>
      <c r="G2199" s="227">
        <v>425289.60000000102</v>
      </c>
      <c r="H2199" s="192" t="s">
        <v>1091</v>
      </c>
    </row>
    <row r="2200" spans="1:8" ht="20" hidden="1" customHeight="1">
      <c r="A2200" s="185">
        <v>9</v>
      </c>
      <c r="B2200" s="193" t="s">
        <v>1066</v>
      </c>
      <c r="C2200" s="229" t="s">
        <v>2023</v>
      </c>
      <c r="D2200" s="224" t="s">
        <v>1046</v>
      </c>
      <c r="E2200" s="226"/>
      <c r="F2200" s="226">
        <v>5000</v>
      </c>
      <c r="G2200" s="227">
        <v>420289.60000000102</v>
      </c>
      <c r="H2200" s="192" t="s">
        <v>1110</v>
      </c>
    </row>
    <row r="2201" spans="1:8" ht="20" hidden="1" customHeight="1">
      <c r="A2201" s="185">
        <v>9</v>
      </c>
      <c r="B2201" s="193" t="s">
        <v>1066</v>
      </c>
      <c r="C2201" s="229" t="s">
        <v>1165</v>
      </c>
      <c r="D2201" s="224" t="s">
        <v>1046</v>
      </c>
      <c r="E2201" s="226"/>
      <c r="F2201" s="226">
        <v>75.05</v>
      </c>
      <c r="G2201" s="227">
        <v>420214.55000000098</v>
      </c>
      <c r="H2201" s="192" t="s">
        <v>1071</v>
      </c>
    </row>
    <row r="2202" spans="1:8" ht="20" hidden="1" customHeight="1">
      <c r="A2202" s="185">
        <v>9</v>
      </c>
      <c r="B2202" s="193" t="s">
        <v>1066</v>
      </c>
      <c r="C2202" s="229" t="s">
        <v>2025</v>
      </c>
      <c r="D2202" s="224" t="s">
        <v>1046</v>
      </c>
      <c r="E2202" s="226"/>
      <c r="F2202" s="226">
        <v>7300</v>
      </c>
      <c r="G2202" s="227">
        <v>412914.55000000098</v>
      </c>
      <c r="H2202" s="192" t="s">
        <v>1104</v>
      </c>
    </row>
    <row r="2203" spans="1:8" ht="20" customHeight="1">
      <c r="A2203" s="185">
        <v>9</v>
      </c>
      <c r="B2203" s="193" t="s">
        <v>1066</v>
      </c>
      <c r="C2203" s="229" t="s">
        <v>4001</v>
      </c>
      <c r="D2203" s="224" t="s">
        <v>3804</v>
      </c>
      <c r="E2203" s="226"/>
      <c r="F2203" s="226">
        <v>2000</v>
      </c>
      <c r="G2203" s="227">
        <v>410914.55000000098</v>
      </c>
      <c r="H2203" s="192" t="s">
        <v>1091</v>
      </c>
    </row>
    <row r="2204" spans="1:8" ht="20" hidden="1" customHeight="1">
      <c r="A2204" s="185">
        <v>9</v>
      </c>
      <c r="B2204" s="193" t="s">
        <v>1066</v>
      </c>
      <c r="C2204" s="229" t="s">
        <v>5070</v>
      </c>
      <c r="D2204" s="203" t="s">
        <v>5049</v>
      </c>
      <c r="E2204" s="226"/>
      <c r="F2204" s="226">
        <v>100000</v>
      </c>
      <c r="G2204" s="227">
        <v>310914.55000000098</v>
      </c>
      <c r="H2204" s="192" t="s">
        <v>5065</v>
      </c>
    </row>
    <row r="2205" spans="1:8" ht="20" hidden="1" customHeight="1">
      <c r="A2205" s="185">
        <v>9</v>
      </c>
      <c r="B2205" s="193" t="s">
        <v>1066</v>
      </c>
      <c r="C2205" s="229" t="s">
        <v>1165</v>
      </c>
      <c r="D2205" s="224" t="s">
        <v>1046</v>
      </c>
      <c r="E2205" s="226"/>
      <c r="F2205" s="226">
        <v>75.05</v>
      </c>
      <c r="G2205" s="227">
        <v>310839.50000000099</v>
      </c>
      <c r="H2205" s="192" t="s">
        <v>1071</v>
      </c>
    </row>
    <row r="2206" spans="1:8" ht="20" hidden="1" customHeight="1">
      <c r="A2206" s="185">
        <v>9</v>
      </c>
      <c r="B2206" s="193" t="s">
        <v>1066</v>
      </c>
      <c r="C2206" s="229" t="s">
        <v>2026</v>
      </c>
      <c r="D2206" s="224" t="s">
        <v>1046</v>
      </c>
      <c r="E2206" s="226"/>
      <c r="F2206" s="226">
        <v>79.55</v>
      </c>
      <c r="G2206" s="227">
        <v>310759.950000001</v>
      </c>
      <c r="H2206" s="192" t="s">
        <v>1108</v>
      </c>
    </row>
    <row r="2207" spans="1:8" ht="20" hidden="1" customHeight="1">
      <c r="A2207" s="185">
        <v>9</v>
      </c>
      <c r="B2207" s="193" t="s">
        <v>1066</v>
      </c>
      <c r="C2207" s="229" t="s">
        <v>2027</v>
      </c>
      <c r="D2207" s="224" t="s">
        <v>1046</v>
      </c>
      <c r="E2207" s="226"/>
      <c r="F2207" s="226">
        <v>38</v>
      </c>
      <c r="G2207" s="227">
        <v>310721.950000001</v>
      </c>
      <c r="H2207" s="192" t="s">
        <v>1093</v>
      </c>
    </row>
    <row r="2208" spans="1:8" ht="20" hidden="1" customHeight="1">
      <c r="A2208" s="185">
        <v>9</v>
      </c>
      <c r="B2208" s="193" t="s">
        <v>1066</v>
      </c>
      <c r="C2208" s="229" t="s">
        <v>2028</v>
      </c>
      <c r="D2208" s="224" t="s">
        <v>1046</v>
      </c>
      <c r="E2208" s="226"/>
      <c r="F2208" s="226">
        <v>90</v>
      </c>
      <c r="G2208" s="227">
        <v>310631.950000001</v>
      </c>
      <c r="H2208" s="192" t="s">
        <v>1077</v>
      </c>
    </row>
    <row r="2209" spans="1:8" ht="20" hidden="1" customHeight="1">
      <c r="A2209" s="185">
        <v>9</v>
      </c>
      <c r="B2209" s="193" t="s">
        <v>1066</v>
      </c>
      <c r="C2209" s="229" t="s">
        <v>2029</v>
      </c>
      <c r="D2209" s="224" t="s">
        <v>1046</v>
      </c>
      <c r="E2209" s="226"/>
      <c r="F2209" s="226">
        <v>536</v>
      </c>
      <c r="G2209" s="227">
        <v>310095.950000001</v>
      </c>
      <c r="H2209" s="192" t="s">
        <v>1083</v>
      </c>
    </row>
    <row r="2210" spans="1:8" ht="20" hidden="1" customHeight="1">
      <c r="A2210" s="185">
        <v>9</v>
      </c>
      <c r="B2210" s="193" t="s">
        <v>1066</v>
      </c>
      <c r="C2210" s="229" t="s">
        <v>2030</v>
      </c>
      <c r="D2210" s="224" t="s">
        <v>1046</v>
      </c>
      <c r="E2210" s="226"/>
      <c r="F2210" s="226">
        <v>65</v>
      </c>
      <c r="G2210" s="227">
        <v>310030.950000001</v>
      </c>
      <c r="H2210" s="192" t="s">
        <v>1053</v>
      </c>
    </row>
    <row r="2211" spans="1:8" ht="20" hidden="1" customHeight="1">
      <c r="A2211" s="185">
        <v>9</v>
      </c>
      <c r="B2211" s="193" t="s">
        <v>1066</v>
      </c>
      <c r="C2211" s="229" t="s">
        <v>2031</v>
      </c>
      <c r="D2211" s="224" t="s">
        <v>1046</v>
      </c>
      <c r="E2211" s="226"/>
      <c r="F2211" s="226">
        <v>190</v>
      </c>
      <c r="G2211" s="227">
        <v>309840.950000001</v>
      </c>
      <c r="H2211" s="192" t="s">
        <v>1124</v>
      </c>
    </row>
    <row r="2212" spans="1:8" ht="20" hidden="1" customHeight="1">
      <c r="A2212" s="185">
        <v>9</v>
      </c>
      <c r="B2212" s="193" t="s">
        <v>1066</v>
      </c>
      <c r="C2212" s="229" t="s">
        <v>2032</v>
      </c>
      <c r="D2212" s="224" t="s">
        <v>1046</v>
      </c>
      <c r="E2212" s="226"/>
      <c r="F2212" s="226">
        <v>189.7</v>
      </c>
      <c r="G2212" s="227">
        <v>309651.25000000099</v>
      </c>
      <c r="H2212" s="192" t="s">
        <v>1083</v>
      </c>
    </row>
    <row r="2213" spans="1:8" ht="20" hidden="1" customHeight="1">
      <c r="A2213" s="185">
        <v>9</v>
      </c>
      <c r="B2213" s="193" t="s">
        <v>1066</v>
      </c>
      <c r="C2213" s="229" t="s">
        <v>2033</v>
      </c>
      <c r="D2213" s="224" t="s">
        <v>1046</v>
      </c>
      <c r="E2213" s="226"/>
      <c r="F2213" s="226">
        <v>915</v>
      </c>
      <c r="G2213" s="227">
        <v>308736.25000000099</v>
      </c>
      <c r="H2213" s="192" t="s">
        <v>1047</v>
      </c>
    </row>
    <row r="2214" spans="1:8" ht="20" hidden="1" customHeight="1">
      <c r="A2214" s="185">
        <v>9</v>
      </c>
      <c r="B2214" s="193" t="s">
        <v>1066</v>
      </c>
      <c r="C2214" s="229" t="s">
        <v>2034</v>
      </c>
      <c r="D2214" s="224" t="s">
        <v>1046</v>
      </c>
      <c r="E2214" s="226"/>
      <c r="F2214" s="226">
        <v>60</v>
      </c>
      <c r="G2214" s="227">
        <v>308676.25000000099</v>
      </c>
      <c r="H2214" s="192" t="s">
        <v>1047</v>
      </c>
    </row>
    <row r="2215" spans="1:8" ht="20" hidden="1" customHeight="1">
      <c r="A2215" s="185">
        <v>9</v>
      </c>
      <c r="B2215" s="193" t="s">
        <v>1066</v>
      </c>
      <c r="C2215" s="229" t="s">
        <v>2035</v>
      </c>
      <c r="D2215" s="224" t="s">
        <v>1046</v>
      </c>
      <c r="E2215" s="226"/>
      <c r="F2215" s="226">
        <v>1722</v>
      </c>
      <c r="G2215" s="227">
        <v>306954.25000000099</v>
      </c>
      <c r="H2215" s="192" t="s">
        <v>1047</v>
      </c>
    </row>
    <row r="2216" spans="1:8" ht="20" hidden="1" customHeight="1">
      <c r="A2216" s="185">
        <v>9</v>
      </c>
      <c r="B2216" s="193" t="s">
        <v>1066</v>
      </c>
      <c r="C2216" s="229" t="s">
        <v>2036</v>
      </c>
      <c r="D2216" s="224" t="s">
        <v>1046</v>
      </c>
      <c r="E2216" s="226"/>
      <c r="F2216" s="226">
        <v>1256</v>
      </c>
      <c r="G2216" s="227">
        <v>305698.25000000099</v>
      </c>
      <c r="H2216" s="192" t="s">
        <v>1102</v>
      </c>
    </row>
    <row r="2217" spans="1:8" ht="20" hidden="1" customHeight="1">
      <c r="A2217" s="185">
        <v>9</v>
      </c>
      <c r="B2217" s="193" t="s">
        <v>1066</v>
      </c>
      <c r="C2217" s="229" t="s">
        <v>2037</v>
      </c>
      <c r="D2217" s="224" t="s">
        <v>1046</v>
      </c>
      <c r="E2217" s="226"/>
      <c r="F2217" s="226">
        <v>2010</v>
      </c>
      <c r="G2217" s="227"/>
      <c r="H2217" s="192"/>
    </row>
    <row r="2218" spans="1:8" ht="20" hidden="1" customHeight="1">
      <c r="A2218" s="185">
        <v>9</v>
      </c>
      <c r="B2218" s="193" t="s">
        <v>1066</v>
      </c>
      <c r="C2218" s="229" t="s">
        <v>5081</v>
      </c>
      <c r="D2218" s="224" t="s">
        <v>5059</v>
      </c>
      <c r="E2218" s="226"/>
      <c r="F2218" s="226">
        <v>700</v>
      </c>
      <c r="G2218" s="227">
        <v>304998.25000000099</v>
      </c>
      <c r="H2218" s="192" t="s">
        <v>1122</v>
      </c>
    </row>
    <row r="2219" spans="1:8" ht="20" hidden="1" customHeight="1">
      <c r="A2219" s="185">
        <v>9</v>
      </c>
      <c r="B2219" s="193" t="s">
        <v>1066</v>
      </c>
      <c r="C2219" s="229" t="s">
        <v>2038</v>
      </c>
      <c r="D2219" s="224" t="s">
        <v>1046</v>
      </c>
      <c r="E2219" s="226"/>
      <c r="F2219" s="226">
        <v>22850</v>
      </c>
      <c r="G2219" s="227">
        <v>282148.25000000099</v>
      </c>
      <c r="H2219" s="192" t="s">
        <v>1110</v>
      </c>
    </row>
    <row r="2220" spans="1:8" ht="20" hidden="1" customHeight="1">
      <c r="A2220" s="185">
        <v>9</v>
      </c>
      <c r="B2220" s="193" t="s">
        <v>1066</v>
      </c>
      <c r="C2220" s="229" t="s">
        <v>2039</v>
      </c>
      <c r="D2220" s="224" t="s">
        <v>1046</v>
      </c>
      <c r="E2220" s="226"/>
      <c r="F2220" s="226">
        <v>2100</v>
      </c>
      <c r="G2220" s="227">
        <v>280048.25000000099</v>
      </c>
      <c r="H2220" s="192" t="s">
        <v>3808</v>
      </c>
    </row>
    <row r="2221" spans="1:8" ht="20" hidden="1" customHeight="1">
      <c r="A2221" s="185">
        <v>9</v>
      </c>
      <c r="B2221" s="193" t="s">
        <v>1066</v>
      </c>
      <c r="C2221" s="229" t="s">
        <v>2040</v>
      </c>
      <c r="D2221" s="224" t="s">
        <v>1046</v>
      </c>
      <c r="E2221" s="226"/>
      <c r="F2221" s="226">
        <v>200</v>
      </c>
      <c r="G2221" s="227">
        <v>279848.25000000099</v>
      </c>
      <c r="H2221" s="192" t="s">
        <v>1081</v>
      </c>
    </row>
    <row r="2222" spans="1:8" ht="20" hidden="1" customHeight="1">
      <c r="A2222" s="185">
        <v>9</v>
      </c>
      <c r="B2222" s="193" t="s">
        <v>1066</v>
      </c>
      <c r="C2222" s="229" t="s">
        <v>2041</v>
      </c>
      <c r="D2222" s="224" t="s">
        <v>1046</v>
      </c>
      <c r="E2222" s="226"/>
      <c r="F2222" s="226">
        <v>400</v>
      </c>
      <c r="G2222" s="227">
        <v>279448.25000000099</v>
      </c>
      <c r="H2222" s="192" t="s">
        <v>1110</v>
      </c>
    </row>
    <row r="2223" spans="1:8" ht="20" hidden="1" customHeight="1">
      <c r="A2223" s="185">
        <v>9</v>
      </c>
      <c r="B2223" s="193" t="s">
        <v>1066</v>
      </c>
      <c r="C2223" s="229" t="s">
        <v>2042</v>
      </c>
      <c r="D2223" s="224" t="s">
        <v>1046</v>
      </c>
      <c r="E2223" s="226"/>
      <c r="F2223" s="226">
        <v>385.3</v>
      </c>
      <c r="G2223" s="227">
        <v>279062.950000001</v>
      </c>
      <c r="H2223" s="192" t="s">
        <v>1047</v>
      </c>
    </row>
    <row r="2224" spans="1:8" ht="20" hidden="1" customHeight="1">
      <c r="A2224" s="185">
        <v>9</v>
      </c>
      <c r="B2224" s="193" t="s">
        <v>1066</v>
      </c>
      <c r="C2224" s="229" t="s">
        <v>2043</v>
      </c>
      <c r="D2224" s="224" t="s">
        <v>1046</v>
      </c>
      <c r="E2224" s="226"/>
      <c r="F2224" s="226">
        <v>200</v>
      </c>
      <c r="G2224" s="227">
        <v>278862.950000001</v>
      </c>
      <c r="H2224" s="192" t="s">
        <v>4995</v>
      </c>
    </row>
    <row r="2225" spans="1:8" ht="20" hidden="1" customHeight="1">
      <c r="A2225" s="185">
        <v>9</v>
      </c>
      <c r="B2225" s="193" t="s">
        <v>1066</v>
      </c>
      <c r="C2225" s="229" t="s">
        <v>2044</v>
      </c>
      <c r="D2225" s="224" t="s">
        <v>1046</v>
      </c>
      <c r="E2225" s="226"/>
      <c r="F2225" s="226">
        <v>991.6</v>
      </c>
      <c r="G2225" s="227">
        <v>277871.35000000102</v>
      </c>
      <c r="H2225" s="192" t="s">
        <v>3811</v>
      </c>
    </row>
    <row r="2226" spans="1:8" ht="20" hidden="1" customHeight="1">
      <c r="A2226" s="185">
        <v>9</v>
      </c>
      <c r="B2226" s="193" t="s">
        <v>1066</v>
      </c>
      <c r="C2226" s="229" t="s">
        <v>2045</v>
      </c>
      <c r="D2226" s="224" t="s">
        <v>1046</v>
      </c>
      <c r="E2226" s="226"/>
      <c r="F2226" s="226">
        <v>2418</v>
      </c>
      <c r="G2226" s="227">
        <v>275453.35000000102</v>
      </c>
      <c r="H2226" s="192" t="s">
        <v>1077</v>
      </c>
    </row>
    <row r="2227" spans="1:8" ht="20" hidden="1" customHeight="1">
      <c r="A2227" s="185">
        <v>9</v>
      </c>
      <c r="B2227" s="193" t="s">
        <v>1066</v>
      </c>
      <c r="C2227" s="229" t="s">
        <v>2046</v>
      </c>
      <c r="D2227" s="224" t="s">
        <v>1046</v>
      </c>
      <c r="E2227" s="226"/>
      <c r="F2227" s="226">
        <v>17</v>
      </c>
      <c r="G2227" s="227">
        <v>275436.35000000102</v>
      </c>
      <c r="H2227" s="192" t="s">
        <v>1053</v>
      </c>
    </row>
    <row r="2228" spans="1:8" ht="20" hidden="1" customHeight="1">
      <c r="A2228" s="185">
        <v>9</v>
      </c>
      <c r="B2228" s="193" t="s">
        <v>1066</v>
      </c>
      <c r="C2228" s="229" t="s">
        <v>2047</v>
      </c>
      <c r="D2228" s="224" t="s">
        <v>1046</v>
      </c>
      <c r="E2228" s="226"/>
      <c r="F2228" s="226">
        <v>200</v>
      </c>
      <c r="G2228" s="227">
        <v>275236.35000000102</v>
      </c>
      <c r="H2228" s="192" t="s">
        <v>1053</v>
      </c>
    </row>
    <row r="2229" spans="1:8" ht="20" hidden="1" customHeight="1">
      <c r="A2229" s="185">
        <v>9</v>
      </c>
      <c r="B2229" s="193" t="s">
        <v>1066</v>
      </c>
      <c r="C2229" s="229" t="s">
        <v>2048</v>
      </c>
      <c r="D2229" s="224" t="s">
        <v>1046</v>
      </c>
      <c r="E2229" s="226"/>
      <c r="F2229" s="226">
        <v>29.8</v>
      </c>
      <c r="G2229" s="227">
        <v>275206.55000000098</v>
      </c>
      <c r="H2229" s="192" t="s">
        <v>3811</v>
      </c>
    </row>
    <row r="2230" spans="1:8" ht="20" hidden="1" customHeight="1">
      <c r="A2230" s="185">
        <v>9</v>
      </c>
      <c r="B2230" s="193" t="s">
        <v>1066</v>
      </c>
      <c r="C2230" s="229" t="s">
        <v>2049</v>
      </c>
      <c r="D2230" s="224" t="s">
        <v>1046</v>
      </c>
      <c r="E2230" s="226"/>
      <c r="F2230" s="226">
        <v>300</v>
      </c>
      <c r="G2230" s="227">
        <v>274906.55000000098</v>
      </c>
      <c r="H2230" s="192" t="s">
        <v>1112</v>
      </c>
    </row>
    <row r="2231" spans="1:8" ht="20" hidden="1" customHeight="1">
      <c r="A2231" s="185">
        <v>9</v>
      </c>
      <c r="B2231" s="193" t="s">
        <v>1066</v>
      </c>
      <c r="C2231" s="229" t="s">
        <v>2050</v>
      </c>
      <c r="D2231" s="224" t="s">
        <v>1046</v>
      </c>
      <c r="E2231" s="226"/>
      <c r="F2231" s="226">
        <v>200</v>
      </c>
      <c r="G2231" s="227">
        <v>274706.55000000098</v>
      </c>
      <c r="H2231" s="192" t="s">
        <v>1077</v>
      </c>
    </row>
    <row r="2232" spans="1:8" ht="20" hidden="1" customHeight="1">
      <c r="A2232" s="185">
        <v>9</v>
      </c>
      <c r="B2232" s="193" t="s">
        <v>1066</v>
      </c>
      <c r="C2232" s="229" t="s">
        <v>2051</v>
      </c>
      <c r="D2232" s="224" t="s">
        <v>1046</v>
      </c>
      <c r="E2232" s="226"/>
      <c r="F2232" s="226">
        <v>375</v>
      </c>
      <c r="G2232" s="227">
        <v>274331.55000000098</v>
      </c>
      <c r="H2232" s="192" t="s">
        <v>1053</v>
      </c>
    </row>
    <row r="2233" spans="1:8" ht="20" hidden="1" customHeight="1">
      <c r="A2233" s="185">
        <v>9</v>
      </c>
      <c r="B2233" s="193" t="s">
        <v>1066</v>
      </c>
      <c r="C2233" s="229" t="s">
        <v>2052</v>
      </c>
      <c r="D2233" s="224" t="s">
        <v>1046</v>
      </c>
      <c r="E2233" s="226"/>
      <c r="F2233" s="226">
        <v>605.5</v>
      </c>
      <c r="G2233" s="227">
        <v>273726.05000000098</v>
      </c>
      <c r="H2233" s="192" t="s">
        <v>3811</v>
      </c>
    </row>
    <row r="2234" spans="1:8" ht="20" hidden="1" customHeight="1">
      <c r="A2234" s="185">
        <v>9</v>
      </c>
      <c r="B2234" s="193" t="s">
        <v>1066</v>
      </c>
      <c r="C2234" s="229" t="s">
        <v>2053</v>
      </c>
      <c r="D2234" s="224" t="s">
        <v>1046</v>
      </c>
      <c r="E2234" s="226"/>
      <c r="F2234" s="226">
        <v>260</v>
      </c>
      <c r="G2234" s="227">
        <v>273466.05000000098</v>
      </c>
      <c r="H2234" s="192" t="s">
        <v>1077</v>
      </c>
    </row>
    <row r="2235" spans="1:8" ht="20" hidden="1" customHeight="1">
      <c r="A2235" s="185">
        <v>9</v>
      </c>
      <c r="B2235" s="193" t="s">
        <v>1066</v>
      </c>
      <c r="C2235" s="229" t="s">
        <v>2054</v>
      </c>
      <c r="D2235" s="224" t="s">
        <v>1046</v>
      </c>
      <c r="E2235" s="226"/>
      <c r="F2235" s="226">
        <v>6500</v>
      </c>
      <c r="G2235" s="227">
        <v>266966.05000000098</v>
      </c>
      <c r="H2235" s="192" t="s">
        <v>3808</v>
      </c>
    </row>
    <row r="2236" spans="1:8" ht="20" hidden="1" customHeight="1">
      <c r="A2236" s="185">
        <v>9</v>
      </c>
      <c r="B2236" s="193" t="s">
        <v>1066</v>
      </c>
      <c r="C2236" s="229" t="s">
        <v>1165</v>
      </c>
      <c r="D2236" s="229" t="s">
        <v>1046</v>
      </c>
      <c r="E2236" s="226"/>
      <c r="F2236" s="226">
        <v>158.35</v>
      </c>
      <c r="G2236" s="227">
        <v>271807.700000001</v>
      </c>
      <c r="H2236" s="192" t="s">
        <v>1071</v>
      </c>
    </row>
    <row r="2237" spans="1:8" ht="20" hidden="1" customHeight="1">
      <c r="A2237" s="185">
        <v>9</v>
      </c>
      <c r="B2237" s="193" t="s">
        <v>1066</v>
      </c>
      <c r="C2237" s="229" t="s">
        <v>1165</v>
      </c>
      <c r="D2237" s="229" t="s">
        <v>1046</v>
      </c>
      <c r="E2237" s="226"/>
      <c r="F2237" s="226">
        <v>15</v>
      </c>
      <c r="G2237" s="227">
        <v>271792.700000001</v>
      </c>
      <c r="H2237" s="192" t="s">
        <v>1071</v>
      </c>
    </row>
    <row r="2238" spans="1:8" ht="20" hidden="1" customHeight="1">
      <c r="A2238" s="185">
        <v>9</v>
      </c>
      <c r="B2238" s="193" t="s">
        <v>1066</v>
      </c>
      <c r="C2238" s="229" t="s">
        <v>1165</v>
      </c>
      <c r="D2238" s="229" t="s">
        <v>1046</v>
      </c>
      <c r="E2238" s="226"/>
      <c r="F2238" s="226">
        <v>15</v>
      </c>
      <c r="G2238" s="227">
        <v>271777.700000001</v>
      </c>
      <c r="H2238" s="192" t="s">
        <v>1071</v>
      </c>
    </row>
    <row r="2239" spans="1:8" ht="20" hidden="1" customHeight="1">
      <c r="A2239" s="185">
        <v>9</v>
      </c>
      <c r="B2239" s="193" t="s">
        <v>1066</v>
      </c>
      <c r="C2239" s="241" t="s">
        <v>2055</v>
      </c>
      <c r="D2239" s="229" t="s">
        <v>1046</v>
      </c>
      <c r="E2239" s="226"/>
      <c r="F2239" s="226">
        <v>7255.73</v>
      </c>
      <c r="G2239" s="227">
        <v>259521.97000000099</v>
      </c>
      <c r="H2239" s="192" t="s">
        <v>1110</v>
      </c>
    </row>
    <row r="2240" spans="1:8" ht="20" hidden="1" customHeight="1">
      <c r="A2240" s="185">
        <v>9</v>
      </c>
      <c r="B2240" s="193" t="s">
        <v>1066</v>
      </c>
      <c r="C2240" s="242" t="s">
        <v>5082</v>
      </c>
      <c r="D2240" s="229" t="s">
        <v>4984</v>
      </c>
      <c r="E2240" s="226"/>
      <c r="F2240" s="226">
        <v>4266.67</v>
      </c>
      <c r="G2240" s="227">
        <v>255255.30000000101</v>
      </c>
      <c r="H2240" s="214" t="s">
        <v>4984</v>
      </c>
    </row>
    <row r="2241" spans="1:8" ht="20" hidden="1" customHeight="1">
      <c r="A2241" s="185">
        <v>9</v>
      </c>
      <c r="B2241" s="193" t="s">
        <v>1066</v>
      </c>
      <c r="C2241" s="242" t="s">
        <v>1165</v>
      </c>
      <c r="D2241" s="229" t="s">
        <v>1046</v>
      </c>
      <c r="E2241" s="226"/>
      <c r="F2241" s="226">
        <v>153.9</v>
      </c>
      <c r="G2241" s="227">
        <v>255101.40000000101</v>
      </c>
      <c r="H2241" s="192" t="s">
        <v>1071</v>
      </c>
    </row>
    <row r="2242" spans="1:8" ht="20" hidden="1" customHeight="1">
      <c r="A2242" s="185">
        <v>9</v>
      </c>
      <c r="B2242" s="193" t="s">
        <v>1066</v>
      </c>
      <c r="C2242" s="228" t="s">
        <v>5066</v>
      </c>
      <c r="D2242" s="229" t="s">
        <v>4984</v>
      </c>
      <c r="E2242" s="226"/>
      <c r="F2242" s="226">
        <v>11250</v>
      </c>
      <c r="G2242" s="227">
        <v>243851.40000000101</v>
      </c>
      <c r="H2242" s="214" t="s">
        <v>4984</v>
      </c>
    </row>
    <row r="2243" spans="1:8" ht="20" hidden="1" customHeight="1">
      <c r="A2243" s="185">
        <v>9</v>
      </c>
      <c r="B2243" s="193" t="s">
        <v>1066</v>
      </c>
      <c r="C2243" s="228" t="s">
        <v>5066</v>
      </c>
      <c r="D2243" s="229" t="s">
        <v>4984</v>
      </c>
      <c r="E2243" s="226"/>
      <c r="F2243" s="226">
        <v>18750</v>
      </c>
      <c r="G2243" s="227">
        <v>225101.40000000101</v>
      </c>
      <c r="H2243" s="214" t="s">
        <v>4984</v>
      </c>
    </row>
    <row r="2244" spans="1:8" ht="20" hidden="1" customHeight="1">
      <c r="A2244" s="185">
        <v>9</v>
      </c>
      <c r="B2244" s="193" t="s">
        <v>1066</v>
      </c>
      <c r="C2244" s="229" t="s">
        <v>2056</v>
      </c>
      <c r="D2244" s="229" t="s">
        <v>1046</v>
      </c>
      <c r="E2244" s="226"/>
      <c r="F2244" s="226">
        <v>10000</v>
      </c>
      <c r="G2244" s="227">
        <v>215101.40000000101</v>
      </c>
      <c r="H2244" s="192" t="s">
        <v>1110</v>
      </c>
    </row>
    <row r="2245" spans="1:8" ht="20" hidden="1" customHeight="1">
      <c r="A2245" s="185">
        <v>9</v>
      </c>
      <c r="B2245" s="193" t="s">
        <v>1066</v>
      </c>
      <c r="C2245" s="229" t="s">
        <v>5083</v>
      </c>
      <c r="D2245" s="229" t="s">
        <v>4948</v>
      </c>
      <c r="E2245" s="226"/>
      <c r="F2245" s="226">
        <v>10000</v>
      </c>
      <c r="G2245" s="227">
        <v>205101.40000000101</v>
      </c>
      <c r="H2245" s="192" t="s">
        <v>4946</v>
      </c>
    </row>
    <row r="2246" spans="1:8" ht="20" hidden="1" customHeight="1">
      <c r="A2246" s="185">
        <v>9</v>
      </c>
      <c r="B2246" s="193" t="s">
        <v>1066</v>
      </c>
      <c r="C2246" s="229" t="s">
        <v>2057</v>
      </c>
      <c r="D2246" s="229" t="s">
        <v>1046</v>
      </c>
      <c r="E2246" s="226"/>
      <c r="F2246" s="226">
        <v>94231.6</v>
      </c>
      <c r="G2246" s="227">
        <v>110869.80000000101</v>
      </c>
      <c r="H2246" s="192" t="s">
        <v>1110</v>
      </c>
    </row>
    <row r="2247" spans="1:8" ht="20" hidden="1" customHeight="1">
      <c r="A2247" s="185">
        <v>9</v>
      </c>
      <c r="B2247" s="193" t="s">
        <v>1066</v>
      </c>
      <c r="C2247" s="229" t="s">
        <v>2058</v>
      </c>
      <c r="D2247" s="229" t="s">
        <v>1046</v>
      </c>
      <c r="E2247" s="226"/>
      <c r="F2247" s="226">
        <v>6932</v>
      </c>
      <c r="G2247" s="227">
        <v>103937.80000000101</v>
      </c>
      <c r="H2247" s="192" t="s">
        <v>1110</v>
      </c>
    </row>
    <row r="2248" spans="1:8" ht="20" hidden="1" customHeight="1">
      <c r="A2248" s="185">
        <v>9</v>
      </c>
      <c r="B2248" s="193" t="s">
        <v>1066</v>
      </c>
      <c r="C2248" s="229" t="s">
        <v>2059</v>
      </c>
      <c r="D2248" s="229" t="s">
        <v>1046</v>
      </c>
      <c r="E2248" s="226"/>
      <c r="F2248" s="226">
        <v>2500</v>
      </c>
      <c r="G2248" s="227">
        <v>101437.80000000101</v>
      </c>
      <c r="H2248" s="192" t="s">
        <v>1081</v>
      </c>
    </row>
    <row r="2249" spans="1:8" ht="20" hidden="1" customHeight="1">
      <c r="A2249" s="185">
        <v>9</v>
      </c>
      <c r="B2249" s="193" t="s">
        <v>1066</v>
      </c>
      <c r="C2249" s="229" t="s">
        <v>2060</v>
      </c>
      <c r="D2249" s="229" t="s">
        <v>1046</v>
      </c>
      <c r="E2249" s="226"/>
      <c r="F2249" s="226">
        <v>18115.95</v>
      </c>
      <c r="G2249" s="227">
        <v>83321.850000000995</v>
      </c>
      <c r="H2249" s="192" t="s">
        <v>4950</v>
      </c>
    </row>
    <row r="2250" spans="1:8" ht="20" hidden="1" customHeight="1">
      <c r="A2250" s="185">
        <v>9</v>
      </c>
      <c r="B2250" s="193" t="s">
        <v>1066</v>
      </c>
      <c r="C2250" s="229" t="s">
        <v>2061</v>
      </c>
      <c r="D2250" s="229" t="s">
        <v>1046</v>
      </c>
      <c r="E2250" s="226"/>
      <c r="F2250" s="226">
        <v>17735.5</v>
      </c>
      <c r="G2250" s="227">
        <v>65586.350000000995</v>
      </c>
      <c r="H2250" s="192" t="s">
        <v>1110</v>
      </c>
    </row>
    <row r="2251" spans="1:8" ht="20" hidden="1" customHeight="1">
      <c r="A2251" s="185">
        <v>9</v>
      </c>
      <c r="B2251" s="193" t="s">
        <v>1066</v>
      </c>
      <c r="C2251" s="229" t="s">
        <v>2062</v>
      </c>
      <c r="D2251" s="229" t="s">
        <v>1046</v>
      </c>
      <c r="E2251" s="226"/>
      <c r="F2251" s="226">
        <v>475</v>
      </c>
      <c r="G2251" s="227">
        <v>65111.350000001003</v>
      </c>
      <c r="H2251" s="192" t="s">
        <v>1110</v>
      </c>
    </row>
    <row r="2252" spans="1:8" ht="20" hidden="1" customHeight="1">
      <c r="A2252" s="185">
        <v>9</v>
      </c>
      <c r="B2252" s="193" t="s">
        <v>1066</v>
      </c>
      <c r="C2252" s="229" t="s">
        <v>2063</v>
      </c>
      <c r="D2252" s="229" t="s">
        <v>1046</v>
      </c>
      <c r="E2252" s="226"/>
      <c r="F2252" s="226">
        <v>4894</v>
      </c>
      <c r="G2252" s="227">
        <v>60217.350000001003</v>
      </c>
      <c r="H2252" s="192" t="s">
        <v>1095</v>
      </c>
    </row>
    <row r="2253" spans="1:8" ht="20" hidden="1" customHeight="1">
      <c r="A2253" s="185">
        <v>9</v>
      </c>
      <c r="B2253" s="193" t="s">
        <v>1066</v>
      </c>
      <c r="C2253" s="229" t="s">
        <v>2064</v>
      </c>
      <c r="D2253" s="229" t="s">
        <v>1046</v>
      </c>
      <c r="E2253" s="226"/>
      <c r="F2253" s="226">
        <v>4230</v>
      </c>
      <c r="G2253" s="227">
        <v>55987.350000001003</v>
      </c>
      <c r="H2253" s="192" t="s">
        <v>1075</v>
      </c>
    </row>
    <row r="2254" spans="1:8" ht="20" customHeight="1">
      <c r="A2254" s="185">
        <v>9</v>
      </c>
      <c r="B2254" s="193" t="s">
        <v>1066</v>
      </c>
      <c r="C2254" s="229" t="s">
        <v>2065</v>
      </c>
      <c r="D2254" s="229" t="s">
        <v>1046</v>
      </c>
      <c r="E2254" s="226"/>
      <c r="F2254" s="226">
        <v>10000</v>
      </c>
      <c r="G2254" s="227">
        <v>45987.350000001003</v>
      </c>
      <c r="H2254" s="192" t="s">
        <v>1091</v>
      </c>
    </row>
    <row r="2255" spans="1:8" ht="20" hidden="1" customHeight="1">
      <c r="A2255" s="185">
        <v>9</v>
      </c>
      <c r="B2255" s="193" t="s">
        <v>1066</v>
      </c>
      <c r="C2255" s="229" t="s">
        <v>2066</v>
      </c>
      <c r="D2255" s="229" t="s">
        <v>1046</v>
      </c>
      <c r="E2255" s="226"/>
      <c r="F2255" s="226">
        <v>2500</v>
      </c>
      <c r="G2255" s="227">
        <v>43487.350000001003</v>
      </c>
      <c r="H2255" s="192" t="s">
        <v>1047</v>
      </c>
    </row>
    <row r="2256" spans="1:8" ht="20" hidden="1" customHeight="1">
      <c r="A2256" s="185">
        <v>9</v>
      </c>
      <c r="B2256" s="193" t="s">
        <v>1066</v>
      </c>
      <c r="C2256" s="229" t="s">
        <v>1165</v>
      </c>
      <c r="D2256" s="229" t="s">
        <v>1046</v>
      </c>
      <c r="E2256" s="226"/>
      <c r="F2256" s="226">
        <v>125.4</v>
      </c>
      <c r="G2256" s="227">
        <v>43361.950000001001</v>
      </c>
      <c r="H2256" s="192" t="s">
        <v>1071</v>
      </c>
    </row>
    <row r="2257" spans="1:8" ht="20" hidden="1" customHeight="1">
      <c r="A2257" s="185">
        <v>9</v>
      </c>
      <c r="B2257" s="193" t="s">
        <v>1066</v>
      </c>
      <c r="C2257" s="229" t="s">
        <v>1165</v>
      </c>
      <c r="D2257" s="229" t="s">
        <v>1046</v>
      </c>
      <c r="E2257" s="226"/>
      <c r="F2257" s="226">
        <v>15</v>
      </c>
      <c r="G2257" s="227">
        <v>43346.950000001001</v>
      </c>
      <c r="H2257" s="192" t="s">
        <v>1071</v>
      </c>
    </row>
    <row r="2258" spans="1:8" ht="20" hidden="1" customHeight="1">
      <c r="A2258" s="185">
        <v>9</v>
      </c>
      <c r="B2258" s="193" t="s">
        <v>1066</v>
      </c>
      <c r="C2258" s="229" t="s">
        <v>1165</v>
      </c>
      <c r="D2258" s="229" t="s">
        <v>1046</v>
      </c>
      <c r="E2258" s="226"/>
      <c r="F2258" s="226">
        <v>15</v>
      </c>
      <c r="G2258" s="227">
        <v>43331.950000001001</v>
      </c>
      <c r="H2258" s="192" t="s">
        <v>1071</v>
      </c>
    </row>
    <row r="2259" spans="1:8" ht="20" hidden="1" customHeight="1">
      <c r="A2259" s="185">
        <v>9</v>
      </c>
      <c r="B2259" s="193" t="s">
        <v>1066</v>
      </c>
      <c r="C2259" s="229" t="s">
        <v>2067</v>
      </c>
      <c r="D2259" s="229" t="s">
        <v>1046</v>
      </c>
      <c r="E2259" s="226"/>
      <c r="F2259" s="226">
        <v>19809.830000000002</v>
      </c>
      <c r="G2259" s="227">
        <v>103522.120000001</v>
      </c>
      <c r="H2259" s="192" t="s">
        <v>4950</v>
      </c>
    </row>
    <row r="2260" spans="1:8" ht="20" hidden="1" customHeight="1">
      <c r="A2260" s="185">
        <v>9</v>
      </c>
      <c r="B2260" s="193" t="s">
        <v>1066</v>
      </c>
      <c r="C2260" s="229" t="s">
        <v>5084</v>
      </c>
      <c r="D2260" s="224" t="s">
        <v>5059</v>
      </c>
      <c r="E2260" s="226"/>
      <c r="F2260" s="226">
        <v>1500</v>
      </c>
      <c r="G2260" s="227">
        <v>102022.120000001</v>
      </c>
      <c r="H2260" s="192" t="s">
        <v>1122</v>
      </c>
    </row>
    <row r="2261" spans="1:8" ht="20" hidden="1" customHeight="1">
      <c r="A2261" s="185">
        <v>9</v>
      </c>
      <c r="B2261" s="193" t="s">
        <v>1066</v>
      </c>
      <c r="C2261" s="229" t="s">
        <v>2068</v>
      </c>
      <c r="D2261" s="229" t="s">
        <v>1046</v>
      </c>
      <c r="E2261" s="226"/>
      <c r="F2261" s="226">
        <v>428</v>
      </c>
      <c r="G2261" s="227">
        <v>101594.120000001</v>
      </c>
      <c r="H2261" s="192" t="s">
        <v>1095</v>
      </c>
    </row>
    <row r="2262" spans="1:8" ht="20" hidden="1" customHeight="1">
      <c r="A2262" s="185">
        <v>9</v>
      </c>
      <c r="B2262" s="193" t="s">
        <v>1066</v>
      </c>
      <c r="C2262" s="229" t="s">
        <v>2069</v>
      </c>
      <c r="D2262" s="229" t="s">
        <v>1046</v>
      </c>
      <c r="E2262" s="226"/>
      <c r="F2262" s="226">
        <v>3375</v>
      </c>
      <c r="G2262" s="227">
        <v>98219.120000000999</v>
      </c>
      <c r="H2262" s="192" t="s">
        <v>1102</v>
      </c>
    </row>
    <row r="2263" spans="1:8" ht="20" hidden="1" customHeight="1">
      <c r="A2263" s="185">
        <v>9</v>
      </c>
      <c r="B2263" s="193" t="s">
        <v>1066</v>
      </c>
      <c r="C2263" s="229" t="s">
        <v>2070</v>
      </c>
      <c r="D2263" s="229" t="s">
        <v>1046</v>
      </c>
      <c r="E2263" s="226"/>
      <c r="F2263" s="226">
        <v>280</v>
      </c>
      <c r="G2263" s="227">
        <v>97939.120000000999</v>
      </c>
      <c r="H2263" s="192" t="s">
        <v>1124</v>
      </c>
    </row>
    <row r="2264" spans="1:8" ht="20" hidden="1" customHeight="1">
      <c r="A2264" s="185">
        <v>9</v>
      </c>
      <c r="B2264" s="193" t="s">
        <v>1066</v>
      </c>
      <c r="C2264" s="229" t="s">
        <v>2071</v>
      </c>
      <c r="D2264" s="229" t="s">
        <v>1046</v>
      </c>
      <c r="E2264" s="226"/>
      <c r="F2264" s="226">
        <v>16516.689999999999</v>
      </c>
      <c r="G2264" s="227">
        <v>81422.430000000997</v>
      </c>
      <c r="H2264" s="192" t="s">
        <v>1110</v>
      </c>
    </row>
    <row r="2265" spans="1:8" ht="20" hidden="1" customHeight="1">
      <c r="A2265" s="185">
        <v>9</v>
      </c>
      <c r="B2265" s="193" t="s">
        <v>1066</v>
      </c>
      <c r="C2265" s="229" t="s">
        <v>2072</v>
      </c>
      <c r="D2265" s="229" t="s">
        <v>1046</v>
      </c>
      <c r="E2265" s="226"/>
      <c r="F2265" s="226">
        <v>1920</v>
      </c>
      <c r="G2265" s="227">
        <v>79502.430000000997</v>
      </c>
      <c r="H2265" s="192" t="s">
        <v>1110</v>
      </c>
    </row>
    <row r="2266" spans="1:8" ht="20" hidden="1" customHeight="1">
      <c r="A2266" s="185">
        <v>9</v>
      </c>
      <c r="B2266" s="193" t="s">
        <v>1066</v>
      </c>
      <c r="C2266" s="229" t="s">
        <v>1165</v>
      </c>
      <c r="D2266" s="229" t="s">
        <v>1046</v>
      </c>
      <c r="E2266" s="226"/>
      <c r="F2266" s="226">
        <v>15</v>
      </c>
      <c r="G2266" s="227">
        <v>79487.430000000997</v>
      </c>
      <c r="H2266" s="192" t="s">
        <v>1071</v>
      </c>
    </row>
    <row r="2267" spans="1:8" ht="20" hidden="1" customHeight="1">
      <c r="A2267" s="185">
        <v>9</v>
      </c>
      <c r="B2267" s="193" t="s">
        <v>1066</v>
      </c>
      <c r="C2267" s="229" t="s">
        <v>1165</v>
      </c>
      <c r="D2267" s="229" t="s">
        <v>1046</v>
      </c>
      <c r="E2267" s="226"/>
      <c r="F2267" s="226">
        <v>23.75</v>
      </c>
      <c r="G2267" s="227">
        <v>79463.680000000997</v>
      </c>
      <c r="H2267" s="192" t="s">
        <v>1071</v>
      </c>
    </row>
    <row r="2268" spans="1:8" ht="20" hidden="1" customHeight="1">
      <c r="A2268" s="185">
        <v>9</v>
      </c>
      <c r="B2268" s="193" t="s">
        <v>1066</v>
      </c>
      <c r="C2268" s="229" t="s">
        <v>1165</v>
      </c>
      <c r="D2268" s="229" t="s">
        <v>1046</v>
      </c>
      <c r="E2268" s="226"/>
      <c r="F2268" s="226">
        <v>9.5</v>
      </c>
      <c r="G2268" s="227">
        <v>79454.180000000997</v>
      </c>
      <c r="H2268" s="192" t="s">
        <v>1071</v>
      </c>
    </row>
    <row r="2269" spans="1:8" ht="20" hidden="1" customHeight="1">
      <c r="A2269" s="185">
        <v>9</v>
      </c>
      <c r="B2269" s="193" t="s">
        <v>1066</v>
      </c>
      <c r="C2269" s="229" t="s">
        <v>1165</v>
      </c>
      <c r="D2269" s="229" t="s">
        <v>1046</v>
      </c>
      <c r="E2269" s="226"/>
      <c r="F2269" s="226">
        <v>152</v>
      </c>
      <c r="G2269" s="227">
        <v>79302.180000000997</v>
      </c>
      <c r="H2269" s="192" t="s">
        <v>1071</v>
      </c>
    </row>
    <row r="2270" spans="1:8" ht="20" hidden="1" customHeight="1">
      <c r="A2270" s="185">
        <v>9</v>
      </c>
      <c r="B2270" s="193" t="s">
        <v>1066</v>
      </c>
      <c r="C2270" s="229" t="s">
        <v>2073</v>
      </c>
      <c r="D2270" s="229" t="s">
        <v>1046</v>
      </c>
      <c r="E2270" s="226"/>
      <c r="F2270" s="226">
        <v>3000</v>
      </c>
      <c r="G2270" s="227">
        <v>76302.180000000997</v>
      </c>
      <c r="H2270" s="192" t="s">
        <v>1110</v>
      </c>
    </row>
    <row r="2271" spans="1:8" ht="20" hidden="1" customHeight="1">
      <c r="A2271" s="185">
        <v>9</v>
      </c>
      <c r="B2271" s="193" t="s">
        <v>1066</v>
      </c>
      <c r="C2271" s="229" t="s">
        <v>5085</v>
      </c>
      <c r="D2271" s="229" t="s">
        <v>5059</v>
      </c>
      <c r="E2271" s="226"/>
      <c r="F2271" s="226">
        <v>500</v>
      </c>
      <c r="G2271" s="227">
        <v>75802.180000000997</v>
      </c>
      <c r="H2271" s="192" t="s">
        <v>1122</v>
      </c>
    </row>
    <row r="2272" spans="1:8" ht="20" hidden="1" customHeight="1">
      <c r="A2272" s="185">
        <v>9</v>
      </c>
      <c r="B2272" s="193" t="s">
        <v>1066</v>
      </c>
      <c r="C2272" s="229" t="s">
        <v>5086</v>
      </c>
      <c r="D2272" s="229" t="s">
        <v>5059</v>
      </c>
      <c r="E2272" s="226"/>
      <c r="F2272" s="226">
        <v>3000</v>
      </c>
      <c r="G2272" s="227">
        <v>72802.180000000997</v>
      </c>
      <c r="H2272" s="192" t="s">
        <v>1122</v>
      </c>
    </row>
    <row r="2273" spans="1:8" ht="20" hidden="1" customHeight="1">
      <c r="A2273" s="185">
        <v>9</v>
      </c>
      <c r="B2273" s="193" t="s">
        <v>1066</v>
      </c>
      <c r="C2273" s="229" t="s">
        <v>2074</v>
      </c>
      <c r="D2273" s="229" t="s">
        <v>1046</v>
      </c>
      <c r="E2273" s="226"/>
      <c r="F2273" s="226">
        <v>4254.42</v>
      </c>
      <c r="G2273" s="227">
        <v>68547.760000000999</v>
      </c>
      <c r="H2273" s="192" t="s">
        <v>1075</v>
      </c>
    </row>
    <row r="2274" spans="1:8" ht="20" hidden="1" customHeight="1">
      <c r="A2274" s="185">
        <v>9</v>
      </c>
      <c r="B2274" s="193" t="s">
        <v>1066</v>
      </c>
      <c r="C2274" s="229" t="s">
        <v>2075</v>
      </c>
      <c r="D2274" s="229" t="s">
        <v>1046</v>
      </c>
      <c r="E2274" s="226"/>
      <c r="F2274" s="226">
        <v>6324</v>
      </c>
      <c r="G2274" s="227">
        <v>62223.760000000999</v>
      </c>
      <c r="H2274" s="192" t="s">
        <v>1075</v>
      </c>
    </row>
    <row r="2275" spans="1:8" ht="20" hidden="1" customHeight="1">
      <c r="A2275" s="185">
        <v>9</v>
      </c>
      <c r="B2275" s="193" t="s">
        <v>1066</v>
      </c>
      <c r="C2275" s="229" t="s">
        <v>1165</v>
      </c>
      <c r="D2275" s="229" t="s">
        <v>1046</v>
      </c>
      <c r="E2275" s="226"/>
      <c r="F2275" s="226">
        <v>63.65</v>
      </c>
      <c r="G2275" s="227">
        <v>62160.110000000997</v>
      </c>
      <c r="H2275" s="192" t="s">
        <v>1071</v>
      </c>
    </row>
    <row r="2276" spans="1:8" ht="20" hidden="1" customHeight="1">
      <c r="A2276" s="185">
        <v>9</v>
      </c>
      <c r="B2276" s="193" t="s">
        <v>1066</v>
      </c>
      <c r="C2276" s="229" t="s">
        <v>1165</v>
      </c>
      <c r="D2276" s="229" t="s">
        <v>1046</v>
      </c>
      <c r="E2276" s="226"/>
      <c r="F2276" s="226">
        <v>29.03</v>
      </c>
      <c r="G2276" s="227">
        <v>62131.080000000999</v>
      </c>
      <c r="H2276" s="192" t="s">
        <v>1071</v>
      </c>
    </row>
    <row r="2277" spans="1:8" ht="20" hidden="1" customHeight="1">
      <c r="A2277" s="185">
        <v>9</v>
      </c>
      <c r="B2277" s="193" t="s">
        <v>1066</v>
      </c>
      <c r="C2277" s="229" t="s">
        <v>4003</v>
      </c>
      <c r="D2277" s="229" t="s">
        <v>3804</v>
      </c>
      <c r="E2277" s="226"/>
      <c r="F2277" s="226">
        <v>444</v>
      </c>
      <c r="G2277" s="227">
        <v>170719.08000000101</v>
      </c>
      <c r="H2277" s="192" t="s">
        <v>1093</v>
      </c>
    </row>
    <row r="2278" spans="1:8" ht="20" hidden="1" customHeight="1">
      <c r="A2278" s="185">
        <v>9</v>
      </c>
      <c r="B2278" s="193" t="s">
        <v>1066</v>
      </c>
      <c r="C2278" s="229" t="s">
        <v>2076</v>
      </c>
      <c r="D2278" s="203" t="s">
        <v>1046</v>
      </c>
      <c r="E2278" s="226"/>
      <c r="F2278" s="226">
        <v>268.99</v>
      </c>
      <c r="G2278" s="227">
        <v>170450.09000000099</v>
      </c>
      <c r="H2278" s="192" t="s">
        <v>1053</v>
      </c>
    </row>
    <row r="2279" spans="1:8" ht="20" hidden="1" customHeight="1">
      <c r="A2279" s="185">
        <v>9</v>
      </c>
      <c r="B2279" s="193" t="s">
        <v>1066</v>
      </c>
      <c r="C2279" s="229" t="s">
        <v>4004</v>
      </c>
      <c r="D2279" s="229" t="s">
        <v>3804</v>
      </c>
      <c r="E2279" s="226"/>
      <c r="F2279" s="226">
        <v>1938</v>
      </c>
      <c r="G2279" s="227">
        <v>168512.09000000099</v>
      </c>
      <c r="H2279" s="192" t="s">
        <v>1077</v>
      </c>
    </row>
    <row r="2280" spans="1:8" ht="20" hidden="1" customHeight="1">
      <c r="A2280" s="185">
        <v>9</v>
      </c>
      <c r="B2280" s="193" t="s">
        <v>1066</v>
      </c>
      <c r="C2280" s="229" t="s">
        <v>4005</v>
      </c>
      <c r="D2280" s="229" t="s">
        <v>3804</v>
      </c>
      <c r="E2280" s="226"/>
      <c r="F2280" s="226">
        <v>2000</v>
      </c>
      <c r="G2280" s="227">
        <v>166512.09000000099</v>
      </c>
      <c r="H2280" s="192" t="s">
        <v>1104</v>
      </c>
    </row>
    <row r="2281" spans="1:8" ht="20" hidden="1" customHeight="1">
      <c r="A2281" s="185">
        <v>9</v>
      </c>
      <c r="B2281" s="193" t="s">
        <v>1066</v>
      </c>
      <c r="C2281" s="229" t="s">
        <v>2077</v>
      </c>
      <c r="D2281" s="229" t="s">
        <v>1046</v>
      </c>
      <c r="E2281" s="226"/>
      <c r="F2281" s="226">
        <v>4928</v>
      </c>
      <c r="G2281" s="227">
        <v>161584.09000000099</v>
      </c>
      <c r="H2281" s="192" t="s">
        <v>1110</v>
      </c>
    </row>
    <row r="2282" spans="1:8" ht="20" hidden="1" customHeight="1">
      <c r="A2282" s="185">
        <v>9</v>
      </c>
      <c r="B2282" s="193" t="s">
        <v>1066</v>
      </c>
      <c r="C2282" s="229" t="s">
        <v>2078</v>
      </c>
      <c r="D2282" s="229" t="s">
        <v>1046</v>
      </c>
      <c r="E2282" s="226"/>
      <c r="F2282" s="226">
        <v>107.4</v>
      </c>
      <c r="G2282" s="227">
        <v>161476.69000000099</v>
      </c>
      <c r="H2282" s="192" t="s">
        <v>1085</v>
      </c>
    </row>
    <row r="2283" spans="1:8" ht="20" hidden="1" customHeight="1">
      <c r="A2283" s="185">
        <v>9</v>
      </c>
      <c r="B2283" s="193" t="s">
        <v>1066</v>
      </c>
      <c r="C2283" s="229" t="s">
        <v>2079</v>
      </c>
      <c r="D2283" s="229" t="s">
        <v>1046</v>
      </c>
      <c r="E2283" s="226"/>
      <c r="F2283" s="226">
        <v>187.4</v>
      </c>
      <c r="G2283" s="227">
        <v>161289.290000001</v>
      </c>
      <c r="H2283" s="192" t="s">
        <v>1085</v>
      </c>
    </row>
    <row r="2284" spans="1:8" ht="20" hidden="1" customHeight="1">
      <c r="A2284" s="185">
        <v>9</v>
      </c>
      <c r="B2284" s="193" t="s">
        <v>1066</v>
      </c>
      <c r="C2284" s="229" t="s">
        <v>2080</v>
      </c>
      <c r="D2284" s="229" t="s">
        <v>1046</v>
      </c>
      <c r="E2284" s="226"/>
      <c r="F2284" s="226">
        <v>40</v>
      </c>
      <c r="G2284" s="227">
        <v>161249.290000001</v>
      </c>
      <c r="H2284" s="192" t="s">
        <v>1053</v>
      </c>
    </row>
    <row r="2285" spans="1:8" ht="20" hidden="1" customHeight="1">
      <c r="A2285" s="185">
        <v>9</v>
      </c>
      <c r="B2285" s="193" t="s">
        <v>1066</v>
      </c>
      <c r="C2285" s="229" t="s">
        <v>2081</v>
      </c>
      <c r="D2285" s="229" t="s">
        <v>1046</v>
      </c>
      <c r="E2285" s="226"/>
      <c r="F2285" s="226">
        <v>100</v>
      </c>
      <c r="G2285" s="227">
        <v>161149.290000001</v>
      </c>
      <c r="H2285" s="192" t="s">
        <v>1053</v>
      </c>
    </row>
    <row r="2286" spans="1:8" ht="20" hidden="1" customHeight="1">
      <c r="A2286" s="185">
        <v>9</v>
      </c>
      <c r="B2286" s="193" t="s">
        <v>1066</v>
      </c>
      <c r="C2286" s="229" t="s">
        <v>4006</v>
      </c>
      <c r="D2286" s="229" t="s">
        <v>3804</v>
      </c>
      <c r="E2286" s="226"/>
      <c r="F2286" s="226">
        <v>300</v>
      </c>
      <c r="G2286" s="227">
        <v>160849.290000001</v>
      </c>
      <c r="H2286" s="192" t="s">
        <v>1053</v>
      </c>
    </row>
    <row r="2287" spans="1:8" ht="20" hidden="1" customHeight="1">
      <c r="A2287" s="185">
        <v>9</v>
      </c>
      <c r="B2287" s="193" t="s">
        <v>1066</v>
      </c>
      <c r="C2287" s="229" t="s">
        <v>4007</v>
      </c>
      <c r="D2287" s="229" t="s">
        <v>3804</v>
      </c>
      <c r="E2287" s="226"/>
      <c r="F2287" s="226">
        <v>300</v>
      </c>
      <c r="G2287" s="227">
        <v>160549.290000001</v>
      </c>
      <c r="H2287" s="192" t="s">
        <v>1053</v>
      </c>
    </row>
    <row r="2288" spans="1:8" ht="20" hidden="1" customHeight="1">
      <c r="A2288" s="185">
        <v>9</v>
      </c>
      <c r="B2288" s="193" t="s">
        <v>1066</v>
      </c>
      <c r="C2288" s="229" t="s">
        <v>2082</v>
      </c>
      <c r="D2288" s="229" t="s">
        <v>1046</v>
      </c>
      <c r="E2288" s="226"/>
      <c r="F2288" s="226">
        <v>300</v>
      </c>
      <c r="G2288" s="227">
        <v>160249.290000001</v>
      </c>
      <c r="H2288" s="192" t="s">
        <v>1124</v>
      </c>
    </row>
    <row r="2289" spans="1:8" ht="20" hidden="1" customHeight="1">
      <c r="A2289" s="185">
        <v>9</v>
      </c>
      <c r="B2289" s="193" t="s">
        <v>1066</v>
      </c>
      <c r="C2289" s="229" t="s">
        <v>4008</v>
      </c>
      <c r="D2289" s="229" t="s">
        <v>3804</v>
      </c>
      <c r="E2289" s="226"/>
      <c r="F2289" s="226">
        <v>419.08</v>
      </c>
      <c r="G2289" s="227">
        <v>159830.21000000101</v>
      </c>
      <c r="H2289" s="192" t="s">
        <v>1124</v>
      </c>
    </row>
    <row r="2290" spans="1:8" ht="20" hidden="1" customHeight="1">
      <c r="A2290" s="185">
        <v>9</v>
      </c>
      <c r="B2290" s="193" t="s">
        <v>1066</v>
      </c>
      <c r="C2290" s="229" t="s">
        <v>2083</v>
      </c>
      <c r="D2290" s="229" t="s">
        <v>1046</v>
      </c>
      <c r="E2290" s="226"/>
      <c r="F2290" s="226">
        <v>2700</v>
      </c>
      <c r="G2290" s="227">
        <v>157130.21000000101</v>
      </c>
      <c r="H2290" s="192" t="s">
        <v>5062</v>
      </c>
    </row>
    <row r="2291" spans="1:8" ht="20" hidden="1" customHeight="1">
      <c r="A2291" s="185">
        <v>9</v>
      </c>
      <c r="B2291" s="193" t="s">
        <v>1066</v>
      </c>
      <c r="C2291" s="229" t="s">
        <v>2084</v>
      </c>
      <c r="D2291" s="229" t="s">
        <v>1046</v>
      </c>
      <c r="E2291" s="226"/>
      <c r="F2291" s="226">
        <v>100</v>
      </c>
      <c r="G2291" s="227">
        <v>157030.21000000101</v>
      </c>
      <c r="H2291" s="192" t="s">
        <v>1104</v>
      </c>
    </row>
    <row r="2292" spans="1:8" ht="20" hidden="1" customHeight="1">
      <c r="A2292" s="185">
        <v>9</v>
      </c>
      <c r="B2292" s="193" t="s">
        <v>1066</v>
      </c>
      <c r="C2292" s="229" t="s">
        <v>2085</v>
      </c>
      <c r="D2292" s="229" t="s">
        <v>1046</v>
      </c>
      <c r="E2292" s="226"/>
      <c r="F2292" s="226">
        <v>642</v>
      </c>
      <c r="G2292" s="227">
        <v>156388.21000000101</v>
      </c>
      <c r="H2292" s="192" t="s">
        <v>1047</v>
      </c>
    </row>
    <row r="2293" spans="1:8" ht="20" hidden="1" customHeight="1">
      <c r="A2293" s="185">
        <v>9</v>
      </c>
      <c r="B2293" s="193" t="s">
        <v>1066</v>
      </c>
      <c r="C2293" s="229" t="s">
        <v>2086</v>
      </c>
      <c r="D2293" s="229" t="s">
        <v>1046</v>
      </c>
      <c r="E2293" s="226"/>
      <c r="F2293" s="226">
        <v>100</v>
      </c>
      <c r="G2293" s="227">
        <v>156288.21000000101</v>
      </c>
      <c r="H2293" s="192" t="s">
        <v>1112</v>
      </c>
    </row>
    <row r="2294" spans="1:8" ht="20" hidden="1" customHeight="1">
      <c r="A2294" s="185">
        <v>9</v>
      </c>
      <c r="B2294" s="193" t="s">
        <v>1066</v>
      </c>
      <c r="C2294" s="229" t="s">
        <v>2087</v>
      </c>
      <c r="D2294" s="229" t="s">
        <v>1046</v>
      </c>
      <c r="E2294" s="226"/>
      <c r="F2294" s="226">
        <v>207</v>
      </c>
      <c r="G2294" s="227">
        <v>156081.21000000101</v>
      </c>
      <c r="H2294" s="192" t="s">
        <v>3811</v>
      </c>
    </row>
    <row r="2295" spans="1:8" ht="20" hidden="1" customHeight="1">
      <c r="A2295" s="185">
        <v>9</v>
      </c>
      <c r="B2295" s="193" t="s">
        <v>1066</v>
      </c>
      <c r="C2295" s="229" t="s">
        <v>2088</v>
      </c>
      <c r="D2295" s="229" t="s">
        <v>1046</v>
      </c>
      <c r="E2295" s="226"/>
      <c r="F2295" s="226">
        <v>484.7</v>
      </c>
      <c r="G2295" s="227">
        <v>155596.510000001</v>
      </c>
      <c r="H2295" s="192" t="s">
        <v>3811</v>
      </c>
    </row>
    <row r="2296" spans="1:8" ht="20" hidden="1" customHeight="1">
      <c r="A2296" s="185">
        <v>9</v>
      </c>
      <c r="B2296" s="193" t="s">
        <v>1066</v>
      </c>
      <c r="C2296" s="229" t="s">
        <v>2089</v>
      </c>
      <c r="D2296" s="229" t="s">
        <v>1046</v>
      </c>
      <c r="E2296" s="226"/>
      <c r="F2296" s="226">
        <v>4000</v>
      </c>
      <c r="G2296" s="227">
        <v>151596.510000001</v>
      </c>
      <c r="H2296" s="192" t="s">
        <v>1077</v>
      </c>
    </row>
    <row r="2297" spans="1:8" ht="20" hidden="1" customHeight="1">
      <c r="A2297" s="185">
        <v>9</v>
      </c>
      <c r="B2297" s="193" t="s">
        <v>1066</v>
      </c>
      <c r="C2297" s="229" t="s">
        <v>2090</v>
      </c>
      <c r="D2297" s="229" t="s">
        <v>1046</v>
      </c>
      <c r="E2297" s="226"/>
      <c r="F2297" s="226">
        <v>46245</v>
      </c>
      <c r="G2297" s="227">
        <v>105351.510000001</v>
      </c>
      <c r="H2297" s="192" t="s">
        <v>1110</v>
      </c>
    </row>
    <row r="2298" spans="1:8" ht="20" hidden="1" customHeight="1">
      <c r="A2298" s="185">
        <v>9</v>
      </c>
      <c r="B2298" s="193" t="s">
        <v>1066</v>
      </c>
      <c r="C2298" s="229" t="s">
        <v>2091</v>
      </c>
      <c r="D2298" s="229" t="s">
        <v>1046</v>
      </c>
      <c r="E2298" s="226"/>
      <c r="F2298" s="226">
        <v>130</v>
      </c>
      <c r="G2298" s="227">
        <v>105221.510000001</v>
      </c>
      <c r="H2298" s="192" t="s">
        <v>1110</v>
      </c>
    </row>
    <row r="2299" spans="1:8" ht="20" hidden="1" customHeight="1">
      <c r="A2299" s="185">
        <v>9</v>
      </c>
      <c r="B2299" s="193" t="s">
        <v>1066</v>
      </c>
      <c r="C2299" s="229" t="s">
        <v>2092</v>
      </c>
      <c r="D2299" s="229" t="s">
        <v>1046</v>
      </c>
      <c r="E2299" s="226"/>
      <c r="F2299" s="226">
        <v>225</v>
      </c>
      <c r="G2299" s="227">
        <v>104996.510000001</v>
      </c>
      <c r="H2299" s="192" t="s">
        <v>1110</v>
      </c>
    </row>
    <row r="2300" spans="1:8" ht="20" hidden="1" customHeight="1">
      <c r="A2300" s="185">
        <v>9</v>
      </c>
      <c r="B2300" s="193" t="s">
        <v>1066</v>
      </c>
      <c r="C2300" s="229" t="s">
        <v>2093</v>
      </c>
      <c r="D2300" s="229" t="s">
        <v>1046</v>
      </c>
      <c r="E2300" s="226"/>
      <c r="F2300" s="226">
        <v>1998</v>
      </c>
      <c r="G2300" s="227">
        <v>102998.510000001</v>
      </c>
      <c r="H2300" s="192" t="s">
        <v>3811</v>
      </c>
    </row>
    <row r="2301" spans="1:8" ht="20" hidden="1" customHeight="1">
      <c r="A2301" s="185">
        <v>9</v>
      </c>
      <c r="B2301" s="193" t="s">
        <v>1066</v>
      </c>
      <c r="C2301" s="229" t="s">
        <v>2094</v>
      </c>
      <c r="D2301" s="229" t="s">
        <v>1046</v>
      </c>
      <c r="E2301" s="226"/>
      <c r="F2301" s="226">
        <v>400</v>
      </c>
      <c r="G2301" s="227">
        <v>102598.510000001</v>
      </c>
      <c r="H2301" s="192" t="s">
        <v>1053</v>
      </c>
    </row>
    <row r="2302" spans="1:8" ht="20" hidden="1" customHeight="1">
      <c r="A2302" s="185">
        <v>9</v>
      </c>
      <c r="B2302" s="193" t="s">
        <v>1066</v>
      </c>
      <c r="C2302" s="229" t="s">
        <v>2095</v>
      </c>
      <c r="D2302" s="229" t="s">
        <v>1046</v>
      </c>
      <c r="E2302" s="226"/>
      <c r="F2302" s="226">
        <v>365</v>
      </c>
      <c r="G2302" s="227">
        <v>102233.510000001</v>
      </c>
      <c r="H2302" s="192" t="s">
        <v>3811</v>
      </c>
    </row>
    <row r="2303" spans="1:8" ht="20" hidden="1" customHeight="1">
      <c r="A2303" s="185">
        <v>9</v>
      </c>
      <c r="B2303" s="193" t="s">
        <v>1066</v>
      </c>
      <c r="C2303" s="229" t="s">
        <v>2096</v>
      </c>
      <c r="D2303" s="229" t="s">
        <v>1046</v>
      </c>
      <c r="E2303" s="226"/>
      <c r="F2303" s="226">
        <v>2715.9</v>
      </c>
      <c r="G2303" s="227">
        <v>99517.610000001107</v>
      </c>
      <c r="H2303" s="192" t="s">
        <v>1053</v>
      </c>
    </row>
    <row r="2304" spans="1:8" ht="20" hidden="1" customHeight="1">
      <c r="A2304" s="185">
        <v>9</v>
      </c>
      <c r="B2304" s="193" t="s">
        <v>1066</v>
      </c>
      <c r="C2304" s="229" t="s">
        <v>2097</v>
      </c>
      <c r="D2304" s="229" t="s">
        <v>1046</v>
      </c>
      <c r="E2304" s="226"/>
      <c r="F2304" s="226">
        <v>446</v>
      </c>
      <c r="G2304" s="227">
        <v>99071.610000001107</v>
      </c>
      <c r="H2304" s="192" t="s">
        <v>3811</v>
      </c>
    </row>
    <row r="2305" spans="1:8" ht="20" hidden="1" customHeight="1">
      <c r="A2305" s="185">
        <v>9</v>
      </c>
      <c r="B2305" s="193" t="s">
        <v>1066</v>
      </c>
      <c r="C2305" s="229" t="s">
        <v>2098</v>
      </c>
      <c r="D2305" s="229" t="s">
        <v>1046</v>
      </c>
      <c r="E2305" s="226"/>
      <c r="F2305" s="226">
        <v>215.1</v>
      </c>
      <c r="G2305" s="227">
        <v>98856.510000001101</v>
      </c>
      <c r="H2305" s="192" t="s">
        <v>1053</v>
      </c>
    </row>
    <row r="2306" spans="1:8" ht="20" hidden="1" customHeight="1">
      <c r="A2306" s="185">
        <v>9</v>
      </c>
      <c r="B2306" s="193" t="s">
        <v>1066</v>
      </c>
      <c r="C2306" s="229" t="s">
        <v>2099</v>
      </c>
      <c r="D2306" s="229" t="s">
        <v>1046</v>
      </c>
      <c r="E2306" s="226"/>
      <c r="F2306" s="226">
        <v>59</v>
      </c>
      <c r="G2306" s="227">
        <v>98797.510000001101</v>
      </c>
      <c r="H2306" s="192" t="s">
        <v>1053</v>
      </c>
    </row>
    <row r="2307" spans="1:8" ht="20" hidden="1" customHeight="1">
      <c r="A2307" s="185">
        <v>9</v>
      </c>
      <c r="B2307" s="193" t="s">
        <v>1066</v>
      </c>
      <c r="C2307" s="229" t="s">
        <v>2100</v>
      </c>
      <c r="D2307" s="229" t="s">
        <v>1046</v>
      </c>
      <c r="E2307" s="226"/>
      <c r="F2307" s="226">
        <v>110</v>
      </c>
      <c r="G2307" s="227">
        <v>98687.510000001101</v>
      </c>
      <c r="H2307" s="192" t="s">
        <v>1124</v>
      </c>
    </row>
    <row r="2308" spans="1:8" ht="20" hidden="1" customHeight="1">
      <c r="A2308" s="185">
        <v>9</v>
      </c>
      <c r="B2308" s="193" t="s">
        <v>1066</v>
      </c>
      <c r="C2308" s="229" t="s">
        <v>2101</v>
      </c>
      <c r="D2308" s="229" t="s">
        <v>1046</v>
      </c>
      <c r="E2308" s="226"/>
      <c r="F2308" s="226">
        <v>70</v>
      </c>
      <c r="G2308" s="227">
        <v>98617.510000001101</v>
      </c>
      <c r="H2308" s="192" t="s">
        <v>3811</v>
      </c>
    </row>
    <row r="2309" spans="1:8" ht="20" hidden="1" customHeight="1">
      <c r="A2309" s="185">
        <v>9</v>
      </c>
      <c r="B2309" s="193" t="s">
        <v>1066</v>
      </c>
      <c r="C2309" s="229" t="s">
        <v>2102</v>
      </c>
      <c r="D2309" s="229" t="s">
        <v>1046</v>
      </c>
      <c r="E2309" s="226"/>
      <c r="F2309" s="226">
        <v>520</v>
      </c>
      <c r="G2309" s="227">
        <v>98097.510000001101</v>
      </c>
      <c r="H2309" s="192" t="s">
        <v>3811</v>
      </c>
    </row>
    <row r="2310" spans="1:8" ht="20" hidden="1" customHeight="1">
      <c r="A2310" s="185">
        <v>9</v>
      </c>
      <c r="B2310" s="193" t="s">
        <v>1066</v>
      </c>
      <c r="C2310" s="229" t="s">
        <v>2103</v>
      </c>
      <c r="D2310" s="229" t="s">
        <v>1046</v>
      </c>
      <c r="E2310" s="226"/>
      <c r="F2310" s="226">
        <v>280</v>
      </c>
      <c r="G2310" s="227">
        <v>97817.510000001101</v>
      </c>
      <c r="H2310" s="192" t="s">
        <v>4995</v>
      </c>
    </row>
    <row r="2311" spans="1:8" ht="20" hidden="1" customHeight="1">
      <c r="A2311" s="185">
        <v>9</v>
      </c>
      <c r="B2311" s="193" t="s">
        <v>1066</v>
      </c>
      <c r="C2311" s="229" t="s">
        <v>2104</v>
      </c>
      <c r="D2311" s="229" t="s">
        <v>1046</v>
      </c>
      <c r="E2311" s="226"/>
      <c r="F2311" s="226">
        <v>856.3</v>
      </c>
      <c r="G2311" s="227">
        <v>96961.210000001098</v>
      </c>
      <c r="H2311" s="192" t="s">
        <v>3811</v>
      </c>
    </row>
    <row r="2312" spans="1:8" ht="20" hidden="1" customHeight="1">
      <c r="A2312" s="185">
        <v>9</v>
      </c>
      <c r="B2312" s="193" t="s">
        <v>1066</v>
      </c>
      <c r="C2312" s="229" t="s">
        <v>2105</v>
      </c>
      <c r="D2312" s="229" t="s">
        <v>1046</v>
      </c>
      <c r="E2312" s="226"/>
      <c r="F2312" s="226">
        <v>93</v>
      </c>
      <c r="G2312" s="227">
        <v>96868.210000001098</v>
      </c>
      <c r="H2312" s="192" t="s">
        <v>3811</v>
      </c>
    </row>
    <row r="2313" spans="1:8" ht="20" hidden="1" customHeight="1">
      <c r="A2313" s="185">
        <v>9</v>
      </c>
      <c r="B2313" s="193" t="s">
        <v>1066</v>
      </c>
      <c r="C2313" s="229" t="s">
        <v>2106</v>
      </c>
      <c r="D2313" s="229" t="s">
        <v>1046</v>
      </c>
      <c r="E2313" s="226"/>
      <c r="F2313" s="226">
        <v>20</v>
      </c>
      <c r="G2313" s="227">
        <v>96848.210000001098</v>
      </c>
      <c r="H2313" s="192" t="s">
        <v>1095</v>
      </c>
    </row>
    <row r="2314" spans="1:8" ht="20" customHeight="1">
      <c r="A2314" s="185">
        <v>9</v>
      </c>
      <c r="B2314" s="193" t="s">
        <v>1066</v>
      </c>
      <c r="C2314" s="229" t="s">
        <v>2107</v>
      </c>
      <c r="D2314" s="229" t="s">
        <v>1046</v>
      </c>
      <c r="E2314" s="226"/>
      <c r="F2314" s="226">
        <v>3000</v>
      </c>
      <c r="G2314" s="227">
        <v>93848.210000001098</v>
      </c>
      <c r="H2314" s="192" t="s">
        <v>1091</v>
      </c>
    </row>
    <row r="2315" spans="1:8" ht="20" hidden="1" customHeight="1">
      <c r="A2315" s="185">
        <v>9</v>
      </c>
      <c r="B2315" s="193" t="s">
        <v>1066</v>
      </c>
      <c r="C2315" s="229" t="s">
        <v>2108</v>
      </c>
      <c r="D2315" s="229" t="s">
        <v>1046</v>
      </c>
      <c r="E2315" s="226"/>
      <c r="F2315" s="226">
        <v>176</v>
      </c>
      <c r="G2315" s="227">
        <v>93672.210000001098</v>
      </c>
      <c r="H2315" s="192" t="s">
        <v>1077</v>
      </c>
    </row>
    <row r="2316" spans="1:8" ht="20" hidden="1" customHeight="1">
      <c r="A2316" s="185">
        <v>9</v>
      </c>
      <c r="B2316" s="193" t="s">
        <v>1066</v>
      </c>
      <c r="C2316" s="229" t="s">
        <v>2109</v>
      </c>
      <c r="D2316" s="229" t="s">
        <v>1046</v>
      </c>
      <c r="E2316" s="226"/>
      <c r="F2316" s="226">
        <v>320</v>
      </c>
      <c r="G2316" s="227">
        <v>93352.210000001098</v>
      </c>
      <c r="H2316" s="192" t="s">
        <v>1047</v>
      </c>
    </row>
    <row r="2317" spans="1:8" ht="20" hidden="1" customHeight="1">
      <c r="A2317" s="185">
        <v>9</v>
      </c>
      <c r="B2317" s="193" t="s">
        <v>1066</v>
      </c>
      <c r="C2317" s="229" t="s">
        <v>2110</v>
      </c>
      <c r="D2317" s="229" t="s">
        <v>1046</v>
      </c>
      <c r="E2317" s="226"/>
      <c r="F2317" s="226">
        <v>46.7</v>
      </c>
      <c r="G2317" s="227">
        <v>93305.510000001101</v>
      </c>
      <c r="H2317" s="192" t="s">
        <v>1047</v>
      </c>
    </row>
    <row r="2318" spans="1:8" ht="20" hidden="1" customHeight="1">
      <c r="A2318" s="185">
        <v>9</v>
      </c>
      <c r="B2318" s="193" t="s">
        <v>1066</v>
      </c>
      <c r="C2318" s="229" t="s">
        <v>2111</v>
      </c>
      <c r="D2318" s="229" t="s">
        <v>1046</v>
      </c>
      <c r="E2318" s="226"/>
      <c r="F2318" s="226">
        <v>124</v>
      </c>
      <c r="G2318" s="227">
        <v>93181.510000001101</v>
      </c>
      <c r="H2318" s="192" t="s">
        <v>1047</v>
      </c>
    </row>
    <row r="2319" spans="1:8" ht="20" hidden="1" customHeight="1">
      <c r="A2319" s="185">
        <v>9</v>
      </c>
      <c r="B2319" s="193" t="s">
        <v>1066</v>
      </c>
      <c r="C2319" s="229" t="s">
        <v>1165</v>
      </c>
      <c r="D2319" s="229" t="s">
        <v>1046</v>
      </c>
      <c r="E2319" s="226"/>
      <c r="F2319" s="226">
        <v>48.45</v>
      </c>
      <c r="G2319" s="227">
        <v>63133.060000001104</v>
      </c>
      <c r="H2319" s="192" t="s">
        <v>1071</v>
      </c>
    </row>
    <row r="2320" spans="1:8" ht="20" hidden="1" customHeight="1">
      <c r="A2320" s="185">
        <v>9</v>
      </c>
      <c r="B2320" s="193" t="s">
        <v>1066</v>
      </c>
      <c r="C2320" s="229" t="s">
        <v>1165</v>
      </c>
      <c r="D2320" s="229" t="s">
        <v>1046</v>
      </c>
      <c r="E2320" s="226"/>
      <c r="F2320" s="226">
        <v>89.3</v>
      </c>
      <c r="G2320" s="227">
        <v>63043.760000001101</v>
      </c>
      <c r="H2320" s="192" t="s">
        <v>1071</v>
      </c>
    </row>
    <row r="2321" spans="1:8" ht="20" hidden="1" customHeight="1">
      <c r="A2321" s="185">
        <v>9</v>
      </c>
      <c r="B2321" s="193" t="s">
        <v>1066</v>
      </c>
      <c r="C2321" s="229" t="s">
        <v>1165</v>
      </c>
      <c r="D2321" s="229" t="s">
        <v>1046</v>
      </c>
      <c r="E2321" s="226"/>
      <c r="F2321" s="226">
        <v>249.57</v>
      </c>
      <c r="G2321" s="227">
        <v>62794.190000001101</v>
      </c>
      <c r="H2321" s="192" t="s">
        <v>1071</v>
      </c>
    </row>
    <row r="2322" spans="1:8" ht="20" hidden="1" customHeight="1">
      <c r="A2322" s="185">
        <v>9</v>
      </c>
      <c r="B2322" s="193" t="s">
        <v>1066</v>
      </c>
      <c r="C2322" s="229" t="s">
        <v>1165</v>
      </c>
      <c r="D2322" s="229" t="s">
        <v>1046</v>
      </c>
      <c r="E2322" s="226"/>
      <c r="F2322" s="226">
        <v>9.5</v>
      </c>
      <c r="G2322" s="227">
        <v>62784.690000001101</v>
      </c>
      <c r="H2322" s="192" t="s">
        <v>1071</v>
      </c>
    </row>
    <row r="2323" spans="1:8" ht="20" hidden="1" customHeight="1">
      <c r="A2323" s="185">
        <v>9</v>
      </c>
      <c r="B2323" s="193" t="s">
        <v>1066</v>
      </c>
      <c r="C2323" s="229" t="s">
        <v>1165</v>
      </c>
      <c r="D2323" s="229" t="s">
        <v>1046</v>
      </c>
      <c r="E2323" s="226"/>
      <c r="F2323" s="226">
        <v>395.18</v>
      </c>
      <c r="G2323" s="227">
        <v>62389.510000001101</v>
      </c>
      <c r="H2323" s="192" t="s">
        <v>1071</v>
      </c>
    </row>
    <row r="2324" spans="1:8" ht="20" hidden="1" customHeight="1">
      <c r="A2324" s="185">
        <v>9</v>
      </c>
      <c r="B2324" s="193" t="s">
        <v>1066</v>
      </c>
      <c r="C2324" s="229" t="s">
        <v>1165</v>
      </c>
      <c r="D2324" s="229" t="s">
        <v>1046</v>
      </c>
      <c r="E2324" s="226"/>
      <c r="F2324" s="226">
        <v>140.28</v>
      </c>
      <c r="G2324" s="227">
        <v>62249.230000001102</v>
      </c>
      <c r="H2324" s="192" t="s">
        <v>1071</v>
      </c>
    </row>
    <row r="2325" spans="1:8" ht="20" hidden="1" customHeight="1">
      <c r="A2325" s="185">
        <v>9</v>
      </c>
      <c r="B2325" s="193" t="s">
        <v>1066</v>
      </c>
      <c r="C2325" s="229" t="s">
        <v>1165</v>
      </c>
      <c r="D2325" s="229" t="s">
        <v>1046</v>
      </c>
      <c r="E2325" s="226"/>
      <c r="F2325" s="226">
        <v>59.85</v>
      </c>
      <c r="G2325" s="227">
        <v>62189.380000001103</v>
      </c>
      <c r="H2325" s="192" t="s">
        <v>1071</v>
      </c>
    </row>
    <row r="2326" spans="1:8" ht="20" hidden="1" customHeight="1">
      <c r="A2326" s="185">
        <v>9</v>
      </c>
      <c r="B2326" s="193" t="s">
        <v>1066</v>
      </c>
      <c r="C2326" s="229" t="s">
        <v>1165</v>
      </c>
      <c r="D2326" s="229" t="s">
        <v>1046</v>
      </c>
      <c r="E2326" s="226"/>
      <c r="F2326" s="226">
        <v>173.85</v>
      </c>
      <c r="G2326" s="227">
        <v>62015.530000001098</v>
      </c>
      <c r="H2326" s="192" t="s">
        <v>1071</v>
      </c>
    </row>
    <row r="2327" spans="1:8" ht="20" hidden="1" customHeight="1">
      <c r="A2327" s="185">
        <v>9</v>
      </c>
      <c r="B2327" s="193" t="s">
        <v>1066</v>
      </c>
      <c r="C2327" s="229" t="s">
        <v>2112</v>
      </c>
      <c r="D2327" s="229" t="s">
        <v>1046</v>
      </c>
      <c r="E2327" s="226"/>
      <c r="F2327" s="226">
        <v>33899.800000000003</v>
      </c>
      <c r="G2327" s="227">
        <v>28115.730000001098</v>
      </c>
      <c r="H2327" s="192" t="s">
        <v>1110</v>
      </c>
    </row>
    <row r="2328" spans="1:8" ht="20" hidden="1" customHeight="1">
      <c r="A2328" s="185">
        <v>9</v>
      </c>
      <c r="B2328" s="193" t="s">
        <v>1066</v>
      </c>
      <c r="C2328" s="229" t="s">
        <v>2113</v>
      </c>
      <c r="D2328" s="229" t="s">
        <v>1046</v>
      </c>
      <c r="E2328" s="226"/>
      <c r="F2328" s="226">
        <v>1500</v>
      </c>
      <c r="G2328" s="227">
        <v>26615.730000001098</v>
      </c>
      <c r="H2328" s="192" t="s">
        <v>1110</v>
      </c>
    </row>
    <row r="2329" spans="1:8" ht="20" hidden="1" customHeight="1">
      <c r="A2329" s="185">
        <v>9</v>
      </c>
      <c r="B2329" s="193" t="s">
        <v>1066</v>
      </c>
      <c r="C2329" s="229" t="s">
        <v>2114</v>
      </c>
      <c r="D2329" s="203" t="s">
        <v>1046</v>
      </c>
      <c r="E2329" s="226"/>
      <c r="F2329" s="226">
        <v>8506.42</v>
      </c>
      <c r="G2329" s="227">
        <v>18109.3100000011</v>
      </c>
      <c r="H2329" s="192" t="s">
        <v>5061</v>
      </c>
    </row>
    <row r="2330" spans="1:8" ht="20" hidden="1" customHeight="1">
      <c r="A2330" s="185">
        <v>9</v>
      </c>
      <c r="B2330" s="193" t="s">
        <v>1066</v>
      </c>
      <c r="C2330" s="229" t="s">
        <v>2115</v>
      </c>
      <c r="D2330" s="229" t="s">
        <v>1046</v>
      </c>
      <c r="E2330" s="226"/>
      <c r="F2330" s="226">
        <v>2801.4</v>
      </c>
      <c r="G2330" s="227">
        <v>5307.9100000010603</v>
      </c>
      <c r="H2330" s="192" t="s">
        <v>1047</v>
      </c>
    </row>
    <row r="2331" spans="1:8" ht="20" hidden="1" customHeight="1">
      <c r="A2331" s="185">
        <v>9</v>
      </c>
      <c r="B2331" s="193" t="s">
        <v>1066</v>
      </c>
      <c r="C2331" s="229" t="s">
        <v>1165</v>
      </c>
      <c r="D2331" s="229" t="s">
        <v>1046</v>
      </c>
      <c r="E2331" s="226"/>
      <c r="F2331" s="226">
        <v>78.8</v>
      </c>
      <c r="G2331" s="227">
        <v>5229.1100000010601</v>
      </c>
      <c r="H2331" s="192" t="s">
        <v>1071</v>
      </c>
    </row>
    <row r="2332" spans="1:8" ht="20" hidden="1" customHeight="1">
      <c r="A2332" s="185">
        <v>9</v>
      </c>
      <c r="B2332" s="193" t="s">
        <v>1066</v>
      </c>
      <c r="C2332" s="229" t="s">
        <v>1165</v>
      </c>
      <c r="D2332" s="229" t="s">
        <v>1046</v>
      </c>
      <c r="E2332" s="226"/>
      <c r="F2332" s="226">
        <v>17.59</v>
      </c>
      <c r="G2332" s="227">
        <v>5211.52000000106</v>
      </c>
      <c r="H2332" s="192" t="s">
        <v>1071</v>
      </c>
    </row>
    <row r="2333" spans="1:8" ht="20" hidden="1" customHeight="1">
      <c r="A2333" s="185">
        <v>9</v>
      </c>
      <c r="B2333" s="193" t="s">
        <v>1066</v>
      </c>
      <c r="C2333" s="229" t="s">
        <v>1165</v>
      </c>
      <c r="D2333" s="229" t="s">
        <v>1046</v>
      </c>
      <c r="E2333" s="226"/>
      <c r="F2333" s="226">
        <v>70.3</v>
      </c>
      <c r="G2333" s="227">
        <v>5141.2200000010598</v>
      </c>
      <c r="H2333" s="192" t="s">
        <v>1071</v>
      </c>
    </row>
    <row r="2334" spans="1:8" ht="20" hidden="1" customHeight="1">
      <c r="A2334" s="185">
        <v>9</v>
      </c>
      <c r="B2334" s="193" t="s">
        <v>1066</v>
      </c>
      <c r="C2334" s="229" t="s">
        <v>2116</v>
      </c>
      <c r="D2334" s="229" t="s">
        <v>1046</v>
      </c>
      <c r="E2334" s="226"/>
      <c r="F2334" s="226">
        <v>136680</v>
      </c>
      <c r="G2334" s="227">
        <v>167661.22000000099</v>
      </c>
      <c r="H2334" s="192" t="s">
        <v>1110</v>
      </c>
    </row>
    <row r="2335" spans="1:8" ht="20" hidden="1" customHeight="1">
      <c r="A2335" s="185">
        <v>9</v>
      </c>
      <c r="B2335" s="193" t="s">
        <v>1066</v>
      </c>
      <c r="C2335" s="229" t="s">
        <v>2117</v>
      </c>
      <c r="D2335" s="229" t="s">
        <v>1046</v>
      </c>
      <c r="E2335" s="226"/>
      <c r="F2335" s="226">
        <v>147840</v>
      </c>
      <c r="G2335" s="227">
        <v>19821.2200000011</v>
      </c>
      <c r="H2335" s="192" t="s">
        <v>1110</v>
      </c>
    </row>
    <row r="2336" spans="1:8" ht="20" hidden="1" customHeight="1">
      <c r="A2336" s="185">
        <v>9</v>
      </c>
      <c r="B2336" s="193" t="s">
        <v>1066</v>
      </c>
      <c r="C2336" s="229" t="s">
        <v>1165</v>
      </c>
      <c r="D2336" s="229" t="s">
        <v>1046</v>
      </c>
      <c r="E2336" s="226"/>
      <c r="F2336" s="226">
        <v>126.35</v>
      </c>
      <c r="G2336" s="227">
        <v>19694.870000001101</v>
      </c>
      <c r="H2336" s="192" t="s">
        <v>1071</v>
      </c>
    </row>
    <row r="2337" spans="1:8" ht="20" hidden="1" customHeight="1">
      <c r="A2337" s="185">
        <v>9</v>
      </c>
      <c r="B2337" s="193" t="s">
        <v>1066</v>
      </c>
      <c r="C2337" s="229" t="s">
        <v>1165</v>
      </c>
      <c r="D2337" s="229" t="s">
        <v>1046</v>
      </c>
      <c r="E2337" s="226"/>
      <c r="F2337" s="226">
        <v>33.17</v>
      </c>
      <c r="G2337" s="227">
        <v>19661.700000001099</v>
      </c>
      <c r="H2337" s="192" t="s">
        <v>1071</v>
      </c>
    </row>
    <row r="2338" spans="1:8" ht="20" hidden="1" customHeight="1">
      <c r="A2338" s="185">
        <v>9</v>
      </c>
      <c r="B2338" s="193" t="s">
        <v>1066</v>
      </c>
      <c r="C2338" s="229" t="s">
        <v>1165</v>
      </c>
      <c r="D2338" s="229" t="s">
        <v>1046</v>
      </c>
      <c r="E2338" s="226"/>
      <c r="F2338" s="226"/>
      <c r="G2338" s="227">
        <v>19661.700000001099</v>
      </c>
      <c r="H2338" s="192" t="s">
        <v>1071</v>
      </c>
    </row>
    <row r="2339" spans="1:8" ht="20" hidden="1" customHeight="1">
      <c r="A2339" s="185">
        <v>9</v>
      </c>
      <c r="B2339" s="193" t="s">
        <v>1066</v>
      </c>
      <c r="C2339" s="229" t="s">
        <v>2118</v>
      </c>
      <c r="D2339" s="229" t="s">
        <v>1046</v>
      </c>
      <c r="E2339" s="226"/>
      <c r="F2339" s="226">
        <v>1973.75</v>
      </c>
      <c r="G2339" s="227">
        <v>339357.950000001</v>
      </c>
      <c r="H2339" s="192" t="s">
        <v>1093</v>
      </c>
    </row>
    <row r="2340" spans="1:8" ht="20" hidden="1" customHeight="1">
      <c r="A2340" s="185">
        <v>9</v>
      </c>
      <c r="B2340" s="193" t="s">
        <v>1067</v>
      </c>
      <c r="C2340" s="229" t="s">
        <v>1165</v>
      </c>
      <c r="D2340" s="229" t="s">
        <v>1046</v>
      </c>
      <c r="E2340" s="226"/>
      <c r="F2340" s="226">
        <v>26.28</v>
      </c>
      <c r="G2340" s="227">
        <v>339331.67000000097</v>
      </c>
      <c r="H2340" s="192" t="s">
        <v>1071</v>
      </c>
    </row>
    <row r="2341" spans="1:8" ht="20" hidden="1" customHeight="1">
      <c r="A2341" s="185">
        <v>9</v>
      </c>
      <c r="B2341" s="193" t="s">
        <v>1067</v>
      </c>
      <c r="C2341" s="229" t="s">
        <v>1165</v>
      </c>
      <c r="D2341" s="229" t="s">
        <v>1046</v>
      </c>
      <c r="E2341" s="226"/>
      <c r="F2341" s="226">
        <v>33.25</v>
      </c>
      <c r="G2341" s="227">
        <v>339298.42000000097</v>
      </c>
      <c r="H2341" s="192" t="s">
        <v>1071</v>
      </c>
    </row>
    <row r="2342" spans="1:8" ht="20" hidden="1" customHeight="1">
      <c r="A2342" s="185">
        <v>9</v>
      </c>
      <c r="B2342" s="193" t="s">
        <v>1067</v>
      </c>
      <c r="C2342" s="229" t="s">
        <v>4009</v>
      </c>
      <c r="D2342" s="229" t="s">
        <v>3804</v>
      </c>
      <c r="E2342" s="226"/>
      <c r="F2342" s="226">
        <v>10835.56</v>
      </c>
      <c r="G2342" s="227">
        <v>308462.86000000098</v>
      </c>
      <c r="H2342" s="192" t="s">
        <v>3813</v>
      </c>
    </row>
    <row r="2343" spans="1:8" ht="20" hidden="1" customHeight="1">
      <c r="A2343" s="185">
        <v>9</v>
      </c>
      <c r="B2343" s="193" t="s">
        <v>1067</v>
      </c>
      <c r="C2343" s="229" t="s">
        <v>4010</v>
      </c>
      <c r="D2343" s="229" t="s">
        <v>3804</v>
      </c>
      <c r="E2343" s="226"/>
      <c r="F2343" s="226">
        <v>3000</v>
      </c>
      <c r="G2343" s="227">
        <v>305462.86000000098</v>
      </c>
      <c r="H2343" s="192" t="s">
        <v>3818</v>
      </c>
    </row>
    <row r="2344" spans="1:8" ht="20" hidden="1" customHeight="1">
      <c r="A2344" s="185">
        <v>9</v>
      </c>
      <c r="B2344" s="193" t="s">
        <v>1067</v>
      </c>
      <c r="C2344" s="229" t="s">
        <v>2119</v>
      </c>
      <c r="D2344" s="229" t="s">
        <v>1046</v>
      </c>
      <c r="E2344" s="226"/>
      <c r="F2344" s="226">
        <v>437.86</v>
      </c>
      <c r="G2344" s="227">
        <v>305025.00000000099</v>
      </c>
      <c r="H2344" s="192" t="s">
        <v>3811</v>
      </c>
    </row>
    <row r="2345" spans="1:8" ht="20" hidden="1" customHeight="1">
      <c r="A2345" s="185">
        <v>9</v>
      </c>
      <c r="B2345" s="193" t="s">
        <v>1067</v>
      </c>
      <c r="C2345" s="229" t="s">
        <v>4011</v>
      </c>
      <c r="D2345" s="229" t="s">
        <v>3804</v>
      </c>
      <c r="E2345" s="226"/>
      <c r="F2345" s="226">
        <v>4622.0200000000004</v>
      </c>
      <c r="G2345" s="227">
        <v>300402.98000000097</v>
      </c>
      <c r="H2345" s="192" t="s">
        <v>1079</v>
      </c>
    </row>
    <row r="2346" spans="1:8" ht="20" hidden="1" customHeight="1">
      <c r="A2346" s="185">
        <v>9</v>
      </c>
      <c r="B2346" s="193" t="s">
        <v>1067</v>
      </c>
      <c r="C2346" s="229" t="s">
        <v>4012</v>
      </c>
      <c r="D2346" s="229" t="s">
        <v>3804</v>
      </c>
      <c r="E2346" s="226"/>
      <c r="F2346" s="226">
        <v>4897.16</v>
      </c>
      <c r="G2346" s="227">
        <v>295505.820000001</v>
      </c>
      <c r="H2346" s="192" t="s">
        <v>1079</v>
      </c>
    </row>
    <row r="2347" spans="1:8" ht="20" hidden="1" customHeight="1">
      <c r="A2347" s="185">
        <v>9</v>
      </c>
      <c r="B2347" s="193" t="s">
        <v>1067</v>
      </c>
      <c r="C2347" s="229" t="s">
        <v>2120</v>
      </c>
      <c r="D2347" s="229" t="s">
        <v>1046</v>
      </c>
      <c r="E2347" s="226"/>
      <c r="F2347" s="226">
        <v>995</v>
      </c>
      <c r="G2347" s="227">
        <v>294510.820000001</v>
      </c>
      <c r="H2347" s="192" t="s">
        <v>1124</v>
      </c>
    </row>
    <row r="2348" spans="1:8" ht="20" hidden="1" customHeight="1">
      <c r="A2348" s="185">
        <v>9</v>
      </c>
      <c r="B2348" s="193" t="s">
        <v>1067</v>
      </c>
      <c r="C2348" s="229" t="s">
        <v>2121</v>
      </c>
      <c r="D2348" s="229" t="s">
        <v>1046</v>
      </c>
      <c r="E2348" s="226"/>
      <c r="F2348" s="226">
        <v>1390</v>
      </c>
      <c r="G2348" s="227">
        <v>293120.820000001</v>
      </c>
      <c r="H2348" s="192" t="s">
        <v>1079</v>
      </c>
    </row>
    <row r="2349" spans="1:8" ht="20" hidden="1" customHeight="1">
      <c r="A2349" s="185">
        <v>9</v>
      </c>
      <c r="B2349" s="193" t="s">
        <v>1067</v>
      </c>
      <c r="C2349" s="229" t="s">
        <v>2122</v>
      </c>
      <c r="D2349" s="229" t="s">
        <v>1046</v>
      </c>
      <c r="E2349" s="226"/>
      <c r="F2349" s="226">
        <v>187.09</v>
      </c>
      <c r="G2349" s="227">
        <v>292933.73000000097</v>
      </c>
      <c r="H2349" s="192" t="s">
        <v>3811</v>
      </c>
    </row>
    <row r="2350" spans="1:8" ht="20" hidden="1" customHeight="1">
      <c r="A2350" s="185">
        <v>9</v>
      </c>
      <c r="B2350" s="193" t="s">
        <v>1067</v>
      </c>
      <c r="C2350" s="229" t="s">
        <v>2123</v>
      </c>
      <c r="D2350" s="229" t="s">
        <v>1046</v>
      </c>
      <c r="E2350" s="226"/>
      <c r="F2350" s="226">
        <v>579</v>
      </c>
      <c r="G2350" s="227">
        <v>292354.73000000097</v>
      </c>
      <c r="H2350" s="192" t="s">
        <v>1075</v>
      </c>
    </row>
    <row r="2351" spans="1:8" ht="20" hidden="1" customHeight="1">
      <c r="A2351" s="185">
        <v>9</v>
      </c>
      <c r="B2351" s="193" t="s">
        <v>1067</v>
      </c>
      <c r="C2351" s="229" t="s">
        <v>2124</v>
      </c>
      <c r="D2351" s="229" t="s">
        <v>1046</v>
      </c>
      <c r="E2351" s="226"/>
      <c r="F2351" s="226">
        <v>1500</v>
      </c>
      <c r="G2351" s="227">
        <v>290854.73000000097</v>
      </c>
      <c r="H2351" s="192" t="s">
        <v>1110</v>
      </c>
    </row>
    <row r="2352" spans="1:8" ht="20" hidden="1" customHeight="1">
      <c r="A2352" s="185">
        <v>9</v>
      </c>
      <c r="B2352" s="193" t="s">
        <v>1067</v>
      </c>
      <c r="C2352" s="229" t="s">
        <v>2125</v>
      </c>
      <c r="D2352" s="229" t="s">
        <v>1046</v>
      </c>
      <c r="E2352" s="226"/>
      <c r="F2352" s="226">
        <v>1191</v>
      </c>
      <c r="G2352" s="227">
        <v>289663.73000000097</v>
      </c>
      <c r="H2352" s="192" t="s">
        <v>3811</v>
      </c>
    </row>
    <row r="2353" spans="1:8" ht="20" hidden="1" customHeight="1">
      <c r="A2353" s="185">
        <v>9</v>
      </c>
      <c r="B2353" s="193" t="s">
        <v>1067</v>
      </c>
      <c r="C2353" s="229" t="s">
        <v>2126</v>
      </c>
      <c r="D2353" s="229" t="s">
        <v>1046</v>
      </c>
      <c r="E2353" s="226"/>
      <c r="F2353" s="226">
        <v>1083</v>
      </c>
      <c r="G2353" s="227">
        <v>288580.73000000097</v>
      </c>
      <c r="H2353" s="192" t="s">
        <v>1110</v>
      </c>
    </row>
    <row r="2354" spans="1:8" ht="20" hidden="1" customHeight="1">
      <c r="A2354" s="185">
        <v>9</v>
      </c>
      <c r="B2354" s="193" t="s">
        <v>1067</v>
      </c>
      <c r="C2354" s="229" t="s">
        <v>2127</v>
      </c>
      <c r="D2354" s="229" t="s">
        <v>1046</v>
      </c>
      <c r="E2354" s="226"/>
      <c r="F2354" s="226">
        <v>503</v>
      </c>
      <c r="G2354" s="227">
        <v>288077.73000000097</v>
      </c>
      <c r="H2354" s="192" t="s">
        <v>3811</v>
      </c>
    </row>
    <row r="2355" spans="1:8" ht="20" hidden="1" customHeight="1">
      <c r="A2355" s="185">
        <v>9</v>
      </c>
      <c r="B2355" s="193" t="s">
        <v>1067</v>
      </c>
      <c r="C2355" s="229" t="s">
        <v>2128</v>
      </c>
      <c r="D2355" s="229" t="s">
        <v>1046</v>
      </c>
      <c r="E2355" s="226"/>
      <c r="F2355" s="226">
        <v>261.58999999999997</v>
      </c>
      <c r="G2355" s="227">
        <v>287816.140000001</v>
      </c>
      <c r="H2355" s="192" t="s">
        <v>3811</v>
      </c>
    </row>
    <row r="2356" spans="1:8" ht="20" hidden="1" customHeight="1">
      <c r="A2356" s="185">
        <v>9</v>
      </c>
      <c r="B2356" s="193" t="s">
        <v>1067</v>
      </c>
      <c r="C2356" s="229" t="s">
        <v>2129</v>
      </c>
      <c r="D2356" s="229" t="s">
        <v>1046</v>
      </c>
      <c r="E2356" s="226"/>
      <c r="F2356" s="226">
        <v>588.5</v>
      </c>
      <c r="G2356" s="227">
        <v>287227.640000001</v>
      </c>
      <c r="H2356" s="192" t="s">
        <v>3811</v>
      </c>
    </row>
    <row r="2357" spans="1:8" ht="20" hidden="1" customHeight="1">
      <c r="A2357" s="185">
        <v>9</v>
      </c>
      <c r="B2357" s="193" t="s">
        <v>1067</v>
      </c>
      <c r="C2357" s="229" t="s">
        <v>2130</v>
      </c>
      <c r="D2357" s="229" t="s">
        <v>1046</v>
      </c>
      <c r="E2357" s="226"/>
      <c r="F2357" s="226">
        <v>32155.9</v>
      </c>
      <c r="G2357" s="227">
        <v>255071.74000000101</v>
      </c>
      <c r="H2357" s="192" t="s">
        <v>1075</v>
      </c>
    </row>
    <row r="2358" spans="1:8" ht="20" hidden="1" customHeight="1">
      <c r="A2358" s="185">
        <v>9</v>
      </c>
      <c r="B2358" s="193" t="s">
        <v>1067</v>
      </c>
      <c r="C2358" s="229" t="s">
        <v>2131</v>
      </c>
      <c r="D2358" s="229" t="s">
        <v>1046</v>
      </c>
      <c r="E2358" s="226"/>
      <c r="F2358" s="226">
        <v>489</v>
      </c>
      <c r="G2358" s="227">
        <v>254582.74000000101</v>
      </c>
      <c r="H2358" s="192" t="s">
        <v>1075</v>
      </c>
    </row>
    <row r="2359" spans="1:8" ht="20" hidden="1" customHeight="1">
      <c r="A2359" s="185">
        <v>9</v>
      </c>
      <c r="B2359" s="193" t="s">
        <v>1067</v>
      </c>
      <c r="C2359" s="229" t="s">
        <v>2132</v>
      </c>
      <c r="D2359" s="229" t="s">
        <v>1046</v>
      </c>
      <c r="E2359" s="226"/>
      <c r="F2359" s="226">
        <v>300</v>
      </c>
      <c r="G2359" s="227">
        <v>254282.74000000101</v>
      </c>
      <c r="H2359" s="192" t="s">
        <v>1053</v>
      </c>
    </row>
    <row r="2360" spans="1:8" ht="20" hidden="1" customHeight="1">
      <c r="A2360" s="185">
        <v>9</v>
      </c>
      <c r="B2360" s="193" t="s">
        <v>1067</v>
      </c>
      <c r="C2360" s="229" t="s">
        <v>2133</v>
      </c>
      <c r="D2360" s="229" t="s">
        <v>1046</v>
      </c>
      <c r="E2360" s="226"/>
      <c r="F2360" s="226">
        <v>1106.5</v>
      </c>
      <c r="G2360" s="227">
        <v>253176.24000000101</v>
      </c>
      <c r="H2360" s="192" t="s">
        <v>1110</v>
      </c>
    </row>
    <row r="2361" spans="1:8" ht="20" hidden="1" customHeight="1">
      <c r="A2361" s="185">
        <v>9</v>
      </c>
      <c r="B2361" s="193" t="s">
        <v>1067</v>
      </c>
      <c r="C2361" s="229" t="s">
        <v>2134</v>
      </c>
      <c r="D2361" s="229" t="s">
        <v>1046</v>
      </c>
      <c r="E2361" s="226"/>
      <c r="F2361" s="226">
        <v>542</v>
      </c>
      <c r="G2361" s="227">
        <v>252634.24000000101</v>
      </c>
      <c r="H2361" s="192" t="s">
        <v>1075</v>
      </c>
    </row>
    <row r="2362" spans="1:8" ht="20" hidden="1" customHeight="1">
      <c r="A2362" s="185">
        <v>9</v>
      </c>
      <c r="B2362" s="193" t="s">
        <v>1067</v>
      </c>
      <c r="C2362" s="229" t="s">
        <v>2135</v>
      </c>
      <c r="D2362" s="203" t="s">
        <v>1046</v>
      </c>
      <c r="E2362" s="226"/>
      <c r="F2362" s="226">
        <v>25806</v>
      </c>
      <c r="G2362" s="227">
        <v>226828.24000000101</v>
      </c>
      <c r="H2362" s="192" t="s">
        <v>1102</v>
      </c>
    </row>
    <row r="2363" spans="1:8" ht="20" customHeight="1">
      <c r="A2363" s="185">
        <v>9</v>
      </c>
      <c r="B2363" s="193" t="s">
        <v>1067</v>
      </c>
      <c r="C2363" s="229" t="s">
        <v>4013</v>
      </c>
      <c r="D2363" s="229" t="s">
        <v>3804</v>
      </c>
      <c r="E2363" s="226"/>
      <c r="F2363" s="226">
        <v>5000</v>
      </c>
      <c r="G2363" s="227">
        <v>221828.24000000101</v>
      </c>
      <c r="H2363" s="192" t="s">
        <v>1091</v>
      </c>
    </row>
    <row r="2364" spans="1:8" ht="20" hidden="1" customHeight="1">
      <c r="A2364" s="185">
        <v>9</v>
      </c>
      <c r="B2364" s="193" t="s">
        <v>1067</v>
      </c>
      <c r="C2364" s="229" t="s">
        <v>2136</v>
      </c>
      <c r="D2364" s="229" t="s">
        <v>1046</v>
      </c>
      <c r="E2364" s="226"/>
      <c r="F2364" s="226">
        <v>2516.13</v>
      </c>
      <c r="G2364" s="227">
        <v>219312.110000001</v>
      </c>
      <c r="H2364" s="192" t="s">
        <v>1110</v>
      </c>
    </row>
    <row r="2365" spans="1:8" ht="20" hidden="1" customHeight="1">
      <c r="A2365" s="185">
        <v>9</v>
      </c>
      <c r="B2365" s="193" t="s">
        <v>1067</v>
      </c>
      <c r="C2365" s="229" t="s">
        <v>1165</v>
      </c>
      <c r="D2365" s="229" t="s">
        <v>1046</v>
      </c>
      <c r="E2365" s="226"/>
      <c r="F2365" s="226">
        <v>0.95</v>
      </c>
      <c r="G2365" s="227">
        <v>219311.16000000099</v>
      </c>
      <c r="H2365" s="192" t="s">
        <v>1071</v>
      </c>
    </row>
    <row r="2366" spans="1:8" ht="20" hidden="1" customHeight="1">
      <c r="A2366" s="185">
        <v>9</v>
      </c>
      <c r="B2366" s="193" t="s">
        <v>1067</v>
      </c>
      <c r="C2366" s="229" t="s">
        <v>1165</v>
      </c>
      <c r="D2366" s="229" t="s">
        <v>1046</v>
      </c>
      <c r="E2366" s="226"/>
      <c r="F2366" s="226">
        <v>245.84</v>
      </c>
      <c r="G2366" s="227">
        <v>219065.320000001</v>
      </c>
      <c r="H2366" s="192" t="s">
        <v>1071</v>
      </c>
    </row>
    <row r="2367" spans="1:8" ht="20" hidden="1" customHeight="1">
      <c r="A2367" s="185">
        <v>9</v>
      </c>
      <c r="B2367" s="193" t="s">
        <v>1067</v>
      </c>
      <c r="C2367" s="229" t="s">
        <v>1165</v>
      </c>
      <c r="D2367" s="229" t="s">
        <v>1046</v>
      </c>
      <c r="E2367" s="226"/>
      <c r="F2367" s="226">
        <v>10.1</v>
      </c>
      <c r="G2367" s="227">
        <v>219055.22000000099</v>
      </c>
      <c r="H2367" s="192" t="s">
        <v>1071</v>
      </c>
    </row>
    <row r="2368" spans="1:8" ht="20" hidden="1" customHeight="1">
      <c r="A2368" s="185">
        <v>9</v>
      </c>
      <c r="B2368" s="193" t="s">
        <v>1067</v>
      </c>
      <c r="C2368" s="229" t="s">
        <v>1165</v>
      </c>
      <c r="D2368" s="229" t="s">
        <v>1046</v>
      </c>
      <c r="E2368" s="226"/>
      <c r="F2368" s="226">
        <v>35.15</v>
      </c>
      <c r="G2368" s="227">
        <v>219020.070000001</v>
      </c>
      <c r="H2368" s="192" t="s">
        <v>1071</v>
      </c>
    </row>
    <row r="2369" spans="1:8" ht="20" hidden="1" customHeight="1">
      <c r="A2369" s="185">
        <v>9</v>
      </c>
      <c r="B2369" s="193" t="s">
        <v>1067</v>
      </c>
      <c r="C2369" s="229" t="s">
        <v>1165</v>
      </c>
      <c r="D2369" s="229" t="s">
        <v>1046</v>
      </c>
      <c r="E2369" s="226"/>
      <c r="F2369" s="226">
        <v>239.3</v>
      </c>
      <c r="G2369" s="227">
        <v>218780.77000000101</v>
      </c>
      <c r="H2369" s="192" t="s">
        <v>1071</v>
      </c>
    </row>
    <row r="2370" spans="1:8" ht="20" hidden="1" customHeight="1">
      <c r="A2370" s="185">
        <v>9</v>
      </c>
      <c r="B2370" s="193" t="s">
        <v>1067</v>
      </c>
      <c r="C2370" s="229" t="s">
        <v>1165</v>
      </c>
      <c r="D2370" s="229" t="s">
        <v>1046</v>
      </c>
      <c r="E2370" s="226"/>
      <c r="F2370" s="226">
        <v>49.99</v>
      </c>
      <c r="G2370" s="227">
        <v>218730.78000000099</v>
      </c>
      <c r="H2370" s="192" t="s">
        <v>1071</v>
      </c>
    </row>
    <row r="2371" spans="1:8" ht="20" hidden="1" customHeight="1">
      <c r="A2371" s="185">
        <v>9</v>
      </c>
      <c r="B2371" s="193" t="s">
        <v>1065</v>
      </c>
      <c r="C2371" s="229" t="s">
        <v>2137</v>
      </c>
      <c r="D2371" s="224" t="s">
        <v>1046</v>
      </c>
      <c r="E2371" s="226"/>
      <c r="F2371" s="226">
        <v>173833.95</v>
      </c>
      <c r="G2371" s="227"/>
      <c r="H2371" s="192" t="s">
        <v>1087</v>
      </c>
    </row>
    <row r="2372" spans="1:8" ht="20" hidden="1" customHeight="1">
      <c r="A2372" s="185">
        <v>9</v>
      </c>
      <c r="B2372" s="193" t="s">
        <v>1067</v>
      </c>
      <c r="C2372" s="229" t="s">
        <v>4014</v>
      </c>
      <c r="D2372" s="229" t="s">
        <v>3804</v>
      </c>
      <c r="E2372" s="226"/>
      <c r="F2372" s="226">
        <f>359111.03-F2679</f>
        <v>168141.06000000003</v>
      </c>
      <c r="G2372" s="227">
        <v>59119.750000000997</v>
      </c>
      <c r="H2372" s="192" t="s">
        <v>1087</v>
      </c>
    </row>
    <row r="2373" spans="1:8" ht="20" hidden="1" customHeight="1">
      <c r="A2373" s="185">
        <v>9</v>
      </c>
      <c r="B2373" s="193" t="s">
        <v>1067</v>
      </c>
      <c r="C2373" s="229" t="s">
        <v>4015</v>
      </c>
      <c r="D2373" s="229" t="s">
        <v>3804</v>
      </c>
      <c r="E2373" s="226"/>
      <c r="F2373" s="226">
        <v>4896.79</v>
      </c>
      <c r="G2373" s="227">
        <v>54222.960000001003</v>
      </c>
      <c r="H2373" s="192" t="s">
        <v>1087</v>
      </c>
    </row>
    <row r="2374" spans="1:8" ht="20" hidden="1" customHeight="1">
      <c r="A2374" s="185">
        <v>9</v>
      </c>
      <c r="B2374" s="193" t="s">
        <v>1067</v>
      </c>
      <c r="C2374" s="229" t="s">
        <v>2138</v>
      </c>
      <c r="D2374" s="229" t="s">
        <v>1046</v>
      </c>
      <c r="E2374" s="226"/>
      <c r="F2374" s="226">
        <v>1000</v>
      </c>
      <c r="G2374" s="227">
        <v>53222.960000001003</v>
      </c>
      <c r="H2374" s="192" t="s">
        <v>1081</v>
      </c>
    </row>
    <row r="2375" spans="1:8" ht="20" hidden="1" customHeight="1">
      <c r="A2375" s="185">
        <v>9</v>
      </c>
      <c r="B2375" s="193" t="s">
        <v>1067</v>
      </c>
      <c r="C2375" s="229" t="s">
        <v>1165</v>
      </c>
      <c r="D2375" s="229" t="s">
        <v>1046</v>
      </c>
      <c r="E2375" s="226"/>
      <c r="F2375" s="226">
        <v>29.45</v>
      </c>
      <c r="G2375" s="227">
        <v>53193.510000000999</v>
      </c>
      <c r="H2375" s="192" t="s">
        <v>1071</v>
      </c>
    </row>
    <row r="2376" spans="1:8" ht="20" hidden="1" customHeight="1">
      <c r="A2376" s="185">
        <v>9</v>
      </c>
      <c r="B2376" s="193" t="s">
        <v>1067</v>
      </c>
      <c r="C2376" s="229" t="s">
        <v>2139</v>
      </c>
      <c r="D2376" s="229" t="s">
        <v>1046</v>
      </c>
      <c r="E2376" s="226"/>
      <c r="F2376" s="226">
        <v>4980.45</v>
      </c>
      <c r="G2376" s="227">
        <v>136416.09000000099</v>
      </c>
      <c r="H2376" s="192" t="s">
        <v>1075</v>
      </c>
    </row>
    <row r="2377" spans="1:8" ht="20" hidden="1" customHeight="1">
      <c r="A2377" s="185">
        <v>9</v>
      </c>
      <c r="B2377" s="193" t="s">
        <v>1067</v>
      </c>
      <c r="C2377" s="229" t="s">
        <v>2140</v>
      </c>
      <c r="D2377" s="229" t="s">
        <v>1046</v>
      </c>
      <c r="E2377" s="226"/>
      <c r="F2377" s="226">
        <v>4737.3900000000003</v>
      </c>
      <c r="G2377" s="227">
        <v>131678.700000001</v>
      </c>
      <c r="H2377" s="192" t="s">
        <v>1075</v>
      </c>
    </row>
    <row r="2378" spans="1:8" ht="20" hidden="1" customHeight="1">
      <c r="A2378" s="185">
        <v>9</v>
      </c>
      <c r="B2378" s="193" t="s">
        <v>1067</v>
      </c>
      <c r="C2378" s="229" t="s">
        <v>2141</v>
      </c>
      <c r="D2378" s="229" t="s">
        <v>1046</v>
      </c>
      <c r="E2378" s="226"/>
      <c r="F2378" s="226">
        <v>5799.28</v>
      </c>
      <c r="G2378" s="227">
        <v>125879.420000001</v>
      </c>
      <c r="H2378" s="192" t="s">
        <v>1075</v>
      </c>
    </row>
    <row r="2379" spans="1:8" ht="20" hidden="1" customHeight="1">
      <c r="A2379" s="185">
        <v>9</v>
      </c>
      <c r="B2379" s="193" t="s">
        <v>1067</v>
      </c>
      <c r="C2379" s="229" t="s">
        <v>4016</v>
      </c>
      <c r="D2379" s="229" t="s">
        <v>3804</v>
      </c>
      <c r="E2379" s="226"/>
      <c r="F2379" s="226">
        <v>2778.55</v>
      </c>
      <c r="G2379" s="227">
        <v>123100.870000001</v>
      </c>
      <c r="H2379" s="192" t="s">
        <v>1079</v>
      </c>
    </row>
    <row r="2380" spans="1:8" ht="20" customHeight="1">
      <c r="A2380" s="185">
        <v>9</v>
      </c>
      <c r="B2380" s="193" t="s">
        <v>1067</v>
      </c>
      <c r="C2380" s="229" t="s">
        <v>4017</v>
      </c>
      <c r="D2380" s="229" t="s">
        <v>3804</v>
      </c>
      <c r="E2380" s="226"/>
      <c r="F2380" s="226">
        <v>5500</v>
      </c>
      <c r="G2380" s="227">
        <v>117600.870000001</v>
      </c>
      <c r="H2380" s="192" t="s">
        <v>1079</v>
      </c>
    </row>
    <row r="2381" spans="1:8" ht="20" hidden="1" customHeight="1">
      <c r="A2381" s="185">
        <v>9</v>
      </c>
      <c r="B2381" s="193" t="s">
        <v>1067</v>
      </c>
      <c r="C2381" s="229" t="s">
        <v>2142</v>
      </c>
      <c r="D2381" s="229" t="s">
        <v>1046</v>
      </c>
      <c r="E2381" s="226"/>
      <c r="F2381" s="226">
        <v>2590</v>
      </c>
      <c r="G2381" s="227">
        <v>115010.870000001</v>
      </c>
      <c r="H2381" s="192" t="s">
        <v>1124</v>
      </c>
    </row>
    <row r="2382" spans="1:8" ht="20" hidden="1" customHeight="1">
      <c r="A2382" s="185">
        <v>9</v>
      </c>
      <c r="B2382" s="193" t="s">
        <v>1067</v>
      </c>
      <c r="C2382" s="229" t="s">
        <v>4018</v>
      </c>
      <c r="D2382" s="229" t="s">
        <v>3804</v>
      </c>
      <c r="E2382" s="226"/>
      <c r="F2382" s="226">
        <v>18151.09</v>
      </c>
      <c r="G2382" s="227">
        <v>96859.780000001003</v>
      </c>
      <c r="H2382" s="192" t="s">
        <v>1087</v>
      </c>
    </row>
    <row r="2383" spans="1:8" ht="20" hidden="1" customHeight="1">
      <c r="A2383" s="185">
        <v>9</v>
      </c>
      <c r="B2383" s="193" t="s">
        <v>1067</v>
      </c>
      <c r="C2383" s="229" t="s">
        <v>4019</v>
      </c>
      <c r="D2383" s="229" t="s">
        <v>3804</v>
      </c>
      <c r="E2383" s="226"/>
      <c r="F2383" s="226">
        <v>5514.22</v>
      </c>
      <c r="G2383" s="227">
        <v>91345.560000001002</v>
      </c>
      <c r="H2383" s="192" t="s">
        <v>1087</v>
      </c>
    </row>
    <row r="2384" spans="1:8" ht="20" hidden="1" customHeight="1">
      <c r="A2384" s="185">
        <v>9</v>
      </c>
      <c r="B2384" s="193" t="s">
        <v>1067</v>
      </c>
      <c r="C2384" s="229" t="s">
        <v>3883</v>
      </c>
      <c r="D2384" s="229" t="s">
        <v>3804</v>
      </c>
      <c r="E2384" s="226"/>
      <c r="F2384" s="226">
        <v>10000</v>
      </c>
      <c r="G2384" s="227">
        <v>81345.560000001002</v>
      </c>
      <c r="H2384" s="192" t="s">
        <v>1124</v>
      </c>
    </row>
    <row r="2385" spans="1:8" ht="20" hidden="1" customHeight="1">
      <c r="A2385" s="185">
        <v>9</v>
      </c>
      <c r="B2385" s="193" t="s">
        <v>1067</v>
      </c>
      <c r="C2385" s="229" t="s">
        <v>3996</v>
      </c>
      <c r="D2385" s="229" t="s">
        <v>3804</v>
      </c>
      <c r="E2385" s="226"/>
      <c r="F2385" s="226">
        <v>5000</v>
      </c>
      <c r="G2385" s="227">
        <v>76345.560000001002</v>
      </c>
      <c r="H2385" s="192" t="s">
        <v>1116</v>
      </c>
    </row>
    <row r="2386" spans="1:8" ht="20" hidden="1" customHeight="1">
      <c r="A2386" s="185">
        <v>9</v>
      </c>
      <c r="B2386" s="193" t="s">
        <v>1067</v>
      </c>
      <c r="C2386" s="229" t="s">
        <v>4020</v>
      </c>
      <c r="D2386" s="229" t="s">
        <v>3804</v>
      </c>
      <c r="E2386" s="226"/>
      <c r="F2386" s="226">
        <v>7530.12</v>
      </c>
      <c r="G2386" s="227">
        <v>68815.440000001006</v>
      </c>
      <c r="H2386" s="192" t="s">
        <v>1087</v>
      </c>
    </row>
    <row r="2387" spans="1:8" ht="20" hidden="1" customHeight="1">
      <c r="A2387" s="185">
        <v>9</v>
      </c>
      <c r="B2387" s="193" t="s">
        <v>1067</v>
      </c>
      <c r="C2387" s="229" t="s">
        <v>4021</v>
      </c>
      <c r="D2387" s="229" t="s">
        <v>3804</v>
      </c>
      <c r="E2387" s="226"/>
      <c r="F2387" s="226">
        <v>7530.12</v>
      </c>
      <c r="G2387" s="227">
        <v>61285.320000000997</v>
      </c>
      <c r="H2387" s="192" t="s">
        <v>1087</v>
      </c>
    </row>
    <row r="2388" spans="1:8" ht="20" hidden="1" customHeight="1">
      <c r="A2388" s="185">
        <v>9</v>
      </c>
      <c r="B2388" s="193" t="s">
        <v>1067</v>
      </c>
      <c r="C2388" s="229" t="s">
        <v>5080</v>
      </c>
      <c r="D2388" s="203" t="s">
        <v>5049</v>
      </c>
      <c r="E2388" s="226"/>
      <c r="F2388" s="226">
        <v>50000</v>
      </c>
      <c r="G2388" s="227">
        <v>512618.320000001</v>
      </c>
      <c r="H2388" s="192" t="s">
        <v>5065</v>
      </c>
    </row>
    <row r="2389" spans="1:8" ht="20" hidden="1" customHeight="1">
      <c r="A2389" s="185">
        <v>9</v>
      </c>
      <c r="B2389" s="193" t="s">
        <v>1067</v>
      </c>
      <c r="C2389" s="229" t="s">
        <v>4022</v>
      </c>
      <c r="D2389" s="229" t="s">
        <v>3804</v>
      </c>
      <c r="E2389" s="226"/>
      <c r="F2389" s="226">
        <v>2760</v>
      </c>
      <c r="G2389" s="227">
        <v>509858.320000001</v>
      </c>
      <c r="H2389" s="192" t="s">
        <v>1079</v>
      </c>
    </row>
    <row r="2390" spans="1:8" ht="20" hidden="1" customHeight="1">
      <c r="A2390" s="185">
        <v>9</v>
      </c>
      <c r="B2390" s="193" t="s">
        <v>1067</v>
      </c>
      <c r="C2390" s="229" t="s">
        <v>4023</v>
      </c>
      <c r="D2390" s="229" t="s">
        <v>3804</v>
      </c>
      <c r="E2390" s="226"/>
      <c r="F2390" s="226">
        <v>220</v>
      </c>
      <c r="G2390" s="227">
        <v>509638.320000001</v>
      </c>
      <c r="H2390" s="192" t="s">
        <v>1053</v>
      </c>
    </row>
    <row r="2391" spans="1:8" ht="20" hidden="1" customHeight="1">
      <c r="A2391" s="185">
        <v>9</v>
      </c>
      <c r="B2391" s="193" t="s">
        <v>1067</v>
      </c>
      <c r="C2391" s="229" t="s">
        <v>2143</v>
      </c>
      <c r="D2391" s="229" t="s">
        <v>1046</v>
      </c>
      <c r="E2391" s="226"/>
      <c r="F2391" s="226">
        <v>450</v>
      </c>
      <c r="G2391" s="227">
        <v>509188.320000001</v>
      </c>
      <c r="H2391" s="192" t="s">
        <v>5075</v>
      </c>
    </row>
    <row r="2392" spans="1:8" ht="20" hidden="1" customHeight="1">
      <c r="A2392" s="185">
        <v>9</v>
      </c>
      <c r="B2392" s="193" t="s">
        <v>1067</v>
      </c>
      <c r="C2392" s="229" t="s">
        <v>4024</v>
      </c>
      <c r="D2392" s="229" t="s">
        <v>3804</v>
      </c>
      <c r="E2392" s="226"/>
      <c r="F2392" s="226">
        <v>1386.42</v>
      </c>
      <c r="G2392" s="227">
        <v>507801.90000000101</v>
      </c>
      <c r="H2392" s="192" t="s">
        <v>1053</v>
      </c>
    </row>
    <row r="2393" spans="1:8" ht="20" hidden="1" customHeight="1">
      <c r="A2393" s="185">
        <v>9</v>
      </c>
      <c r="B2393" s="193" t="s">
        <v>1067</v>
      </c>
      <c r="C2393" s="229" t="s">
        <v>2144</v>
      </c>
      <c r="D2393" s="229" t="s">
        <v>1046</v>
      </c>
      <c r="E2393" s="226"/>
      <c r="F2393" s="226">
        <v>390</v>
      </c>
      <c r="G2393" s="227">
        <v>507411.90000000101</v>
      </c>
      <c r="H2393" s="192" t="s">
        <v>1124</v>
      </c>
    </row>
    <row r="2394" spans="1:8" ht="20" hidden="1" customHeight="1">
      <c r="A2394" s="185">
        <v>9</v>
      </c>
      <c r="B2394" s="193" t="s">
        <v>1067</v>
      </c>
      <c r="C2394" s="229" t="s">
        <v>2145</v>
      </c>
      <c r="D2394" s="229" t="s">
        <v>1046</v>
      </c>
      <c r="E2394" s="226"/>
      <c r="F2394" s="226">
        <v>1000</v>
      </c>
      <c r="G2394" s="227">
        <v>506411.90000000101</v>
      </c>
      <c r="H2394" s="192" t="s">
        <v>1077</v>
      </c>
    </row>
    <row r="2395" spans="1:8" ht="20" hidden="1" customHeight="1">
      <c r="A2395" s="185">
        <v>9</v>
      </c>
      <c r="B2395" s="193" t="s">
        <v>1067</v>
      </c>
      <c r="C2395" s="229" t="s">
        <v>2146</v>
      </c>
      <c r="D2395" s="229" t="s">
        <v>1046</v>
      </c>
      <c r="E2395" s="226"/>
      <c r="F2395" s="226">
        <v>185</v>
      </c>
      <c r="G2395" s="227">
        <v>506226.90000000101</v>
      </c>
      <c r="H2395" s="192" t="s">
        <v>1077</v>
      </c>
    </row>
    <row r="2396" spans="1:8" ht="20" hidden="1" customHeight="1">
      <c r="A2396" s="185">
        <v>9</v>
      </c>
      <c r="B2396" s="193" t="s">
        <v>1067</v>
      </c>
      <c r="C2396" s="229" t="s">
        <v>2147</v>
      </c>
      <c r="D2396" s="229" t="s">
        <v>1046</v>
      </c>
      <c r="E2396" s="226"/>
      <c r="F2396" s="226">
        <v>8</v>
      </c>
      <c r="G2396" s="227">
        <v>506218.90000000101</v>
      </c>
      <c r="H2396" s="192" t="s">
        <v>1047</v>
      </c>
    </row>
    <row r="2397" spans="1:8" ht="20" hidden="1" customHeight="1">
      <c r="A2397" s="185">
        <v>9</v>
      </c>
      <c r="B2397" s="193" t="s">
        <v>1067</v>
      </c>
      <c r="C2397" s="229" t="s">
        <v>2148</v>
      </c>
      <c r="D2397" s="229" t="s">
        <v>1046</v>
      </c>
      <c r="E2397" s="226"/>
      <c r="F2397" s="226">
        <v>23</v>
      </c>
      <c r="G2397" s="227">
        <v>506195.90000000101</v>
      </c>
      <c r="H2397" s="192" t="s">
        <v>1047</v>
      </c>
    </row>
    <row r="2398" spans="1:8" ht="20" hidden="1" customHeight="1">
      <c r="A2398" s="185">
        <v>9</v>
      </c>
      <c r="B2398" s="193" t="s">
        <v>1067</v>
      </c>
      <c r="C2398" s="229" t="s">
        <v>2149</v>
      </c>
      <c r="D2398" s="229" t="s">
        <v>1046</v>
      </c>
      <c r="E2398" s="226"/>
      <c r="F2398" s="226">
        <v>349</v>
      </c>
      <c r="G2398" s="227">
        <v>505846.90000000101</v>
      </c>
      <c r="H2398" s="192" t="s">
        <v>3811</v>
      </c>
    </row>
    <row r="2399" spans="1:8" ht="20" hidden="1" customHeight="1">
      <c r="A2399" s="185">
        <v>9</v>
      </c>
      <c r="B2399" s="193" t="s">
        <v>1067</v>
      </c>
      <c r="C2399" s="229" t="s">
        <v>2150</v>
      </c>
      <c r="D2399" s="229" t="s">
        <v>1046</v>
      </c>
      <c r="E2399" s="226"/>
      <c r="F2399" s="226">
        <v>397</v>
      </c>
      <c r="G2399" s="227">
        <v>505449.90000000101</v>
      </c>
      <c r="H2399" s="192" t="s">
        <v>3811</v>
      </c>
    </row>
    <row r="2400" spans="1:8" ht="20" hidden="1" customHeight="1">
      <c r="A2400" s="185">
        <v>9</v>
      </c>
      <c r="B2400" s="193" t="s">
        <v>1067</v>
      </c>
      <c r="C2400" s="229" t="s">
        <v>2151</v>
      </c>
      <c r="D2400" s="229" t="s">
        <v>1046</v>
      </c>
      <c r="E2400" s="226"/>
      <c r="F2400" s="226">
        <v>245</v>
      </c>
      <c r="G2400" s="227">
        <v>505204.90000000101</v>
      </c>
      <c r="H2400" s="192" t="s">
        <v>1053</v>
      </c>
    </row>
    <row r="2401" spans="1:8" ht="20" hidden="1" customHeight="1">
      <c r="A2401" s="185">
        <v>9</v>
      </c>
      <c r="B2401" s="193" t="s">
        <v>1067</v>
      </c>
      <c r="C2401" s="229" t="s">
        <v>2152</v>
      </c>
      <c r="D2401" s="229" t="s">
        <v>1046</v>
      </c>
      <c r="E2401" s="226"/>
      <c r="F2401" s="226">
        <v>394.6</v>
      </c>
      <c r="G2401" s="227">
        <v>504810.30000000098</v>
      </c>
      <c r="H2401" s="192" t="s">
        <v>3811</v>
      </c>
    </row>
    <row r="2402" spans="1:8" ht="20" hidden="1" customHeight="1">
      <c r="A2402" s="185">
        <v>9</v>
      </c>
      <c r="B2402" s="193" t="s">
        <v>1067</v>
      </c>
      <c r="C2402" s="229" t="s">
        <v>2153</v>
      </c>
      <c r="D2402" s="229" t="s">
        <v>1046</v>
      </c>
      <c r="E2402" s="226"/>
      <c r="F2402" s="226">
        <v>333.4</v>
      </c>
      <c r="G2402" s="227">
        <v>504476.90000000101</v>
      </c>
      <c r="H2402" s="192" t="s">
        <v>3811</v>
      </c>
    </row>
    <row r="2403" spans="1:8" ht="20" hidden="1" customHeight="1">
      <c r="A2403" s="185">
        <v>9</v>
      </c>
      <c r="B2403" s="193" t="s">
        <v>1067</v>
      </c>
      <c r="C2403" s="229" t="s">
        <v>2154</v>
      </c>
      <c r="D2403" s="229" t="s">
        <v>1046</v>
      </c>
      <c r="E2403" s="226"/>
      <c r="F2403" s="226">
        <v>475</v>
      </c>
      <c r="G2403" s="227">
        <v>504001.90000000101</v>
      </c>
      <c r="H2403" s="192" t="s">
        <v>3811</v>
      </c>
    </row>
    <row r="2404" spans="1:8" ht="20" hidden="1" customHeight="1">
      <c r="A2404" s="185">
        <v>9</v>
      </c>
      <c r="B2404" s="193" t="s">
        <v>1067</v>
      </c>
      <c r="C2404" s="229" t="s">
        <v>2155</v>
      </c>
      <c r="D2404" s="229" t="s">
        <v>1046</v>
      </c>
      <c r="E2404" s="226"/>
      <c r="F2404" s="226">
        <v>230.75</v>
      </c>
      <c r="G2404" s="227">
        <v>503771.15000000101</v>
      </c>
      <c r="H2404" s="192" t="s">
        <v>3811</v>
      </c>
    </row>
    <row r="2405" spans="1:8" ht="20" hidden="1" customHeight="1">
      <c r="A2405" s="185">
        <v>9</v>
      </c>
      <c r="B2405" s="193" t="s">
        <v>1067</v>
      </c>
      <c r="C2405" s="229" t="s">
        <v>2156</v>
      </c>
      <c r="D2405" s="229" t="s">
        <v>1046</v>
      </c>
      <c r="E2405" s="226"/>
      <c r="F2405" s="226">
        <v>5223</v>
      </c>
      <c r="G2405" s="227">
        <v>498548.15000000101</v>
      </c>
      <c r="H2405" s="192" t="s">
        <v>1110</v>
      </c>
    </row>
    <row r="2406" spans="1:8" ht="20" hidden="1" customHeight="1">
      <c r="A2406" s="185">
        <v>9</v>
      </c>
      <c r="B2406" s="193" t="s">
        <v>1067</v>
      </c>
      <c r="C2406" s="229" t="s">
        <v>2157</v>
      </c>
      <c r="D2406" s="229" t="s">
        <v>1046</v>
      </c>
      <c r="E2406" s="226"/>
      <c r="F2406" s="226">
        <v>166</v>
      </c>
      <c r="G2406" s="227">
        <v>498382.15000000101</v>
      </c>
      <c r="H2406" s="192" t="s">
        <v>3811</v>
      </c>
    </row>
    <row r="2407" spans="1:8" ht="20" hidden="1" customHeight="1">
      <c r="A2407" s="185">
        <v>9</v>
      </c>
      <c r="B2407" s="193" t="s">
        <v>1067</v>
      </c>
      <c r="C2407" s="229" t="s">
        <v>2158</v>
      </c>
      <c r="D2407" s="229" t="s">
        <v>1046</v>
      </c>
      <c r="E2407" s="226"/>
      <c r="F2407" s="226">
        <v>687</v>
      </c>
      <c r="G2407" s="227">
        <v>497695.15000000101</v>
      </c>
      <c r="H2407" s="192" t="s">
        <v>3811</v>
      </c>
    </row>
    <row r="2408" spans="1:8" ht="20" hidden="1" customHeight="1">
      <c r="A2408" s="185">
        <v>9</v>
      </c>
      <c r="B2408" s="193" t="s">
        <v>1067</v>
      </c>
      <c r="C2408" s="229" t="s">
        <v>2159</v>
      </c>
      <c r="D2408" s="229" t="s">
        <v>1046</v>
      </c>
      <c r="E2408" s="226"/>
      <c r="F2408" s="226">
        <v>548</v>
      </c>
      <c r="G2408" s="227">
        <v>497147.15000000101</v>
      </c>
      <c r="H2408" s="192" t="s">
        <v>3811</v>
      </c>
    </row>
    <row r="2409" spans="1:8" ht="20" hidden="1" customHeight="1">
      <c r="A2409" s="185">
        <v>9</v>
      </c>
      <c r="B2409" s="193" t="s">
        <v>1067</v>
      </c>
      <c r="C2409" s="229" t="s">
        <v>2160</v>
      </c>
      <c r="D2409" s="229" t="s">
        <v>1046</v>
      </c>
      <c r="E2409" s="226"/>
      <c r="F2409" s="226">
        <v>110</v>
      </c>
      <c r="G2409" s="227">
        <v>497037.15000000101</v>
      </c>
      <c r="H2409" s="192" t="s">
        <v>1108</v>
      </c>
    </row>
    <row r="2410" spans="1:8" ht="20" hidden="1" customHeight="1">
      <c r="A2410" s="185">
        <v>9</v>
      </c>
      <c r="B2410" s="193" t="s">
        <v>1067</v>
      </c>
      <c r="C2410" s="229" t="s">
        <v>2161</v>
      </c>
      <c r="D2410" s="229" t="s">
        <v>1046</v>
      </c>
      <c r="E2410" s="226"/>
      <c r="F2410" s="226">
        <v>348.5</v>
      </c>
      <c r="G2410" s="227">
        <v>496688.65000000101</v>
      </c>
      <c r="H2410" s="192" t="s">
        <v>3811</v>
      </c>
    </row>
    <row r="2411" spans="1:8" ht="20" hidden="1" customHeight="1">
      <c r="A2411" s="185">
        <v>9</v>
      </c>
      <c r="B2411" s="193" t="s">
        <v>1067</v>
      </c>
      <c r="C2411" s="229" t="s">
        <v>2162</v>
      </c>
      <c r="D2411" s="229" t="s">
        <v>1046</v>
      </c>
      <c r="E2411" s="226"/>
      <c r="F2411" s="226">
        <v>2174</v>
      </c>
      <c r="G2411" s="227">
        <v>494514.65000000101</v>
      </c>
      <c r="H2411" s="192" t="s">
        <v>1047</v>
      </c>
    </row>
    <row r="2412" spans="1:8" ht="20" hidden="1" customHeight="1">
      <c r="A2412" s="185">
        <v>9</v>
      </c>
      <c r="B2412" s="193" t="s">
        <v>1067</v>
      </c>
      <c r="C2412" s="229" t="s">
        <v>2163</v>
      </c>
      <c r="D2412" s="229" t="s">
        <v>1046</v>
      </c>
      <c r="E2412" s="226"/>
      <c r="F2412" s="226">
        <v>117</v>
      </c>
      <c r="G2412" s="227">
        <v>494397.65000000101</v>
      </c>
      <c r="H2412" s="192" t="s">
        <v>1047</v>
      </c>
    </row>
    <row r="2413" spans="1:8" ht="20" hidden="1" customHeight="1">
      <c r="A2413" s="185">
        <v>9</v>
      </c>
      <c r="B2413" s="193" t="s">
        <v>1067</v>
      </c>
      <c r="C2413" s="229" t="s">
        <v>2164</v>
      </c>
      <c r="D2413" s="229" t="s">
        <v>1046</v>
      </c>
      <c r="E2413" s="226"/>
      <c r="F2413" s="226">
        <v>540</v>
      </c>
      <c r="G2413" s="227">
        <v>493857.65000000101</v>
      </c>
      <c r="H2413" s="192" t="s">
        <v>1047</v>
      </c>
    </row>
    <row r="2414" spans="1:8" ht="20" hidden="1" customHeight="1">
      <c r="A2414" s="185">
        <v>9</v>
      </c>
      <c r="B2414" s="193" t="s">
        <v>1067</v>
      </c>
      <c r="C2414" s="229" t="s">
        <v>2165</v>
      </c>
      <c r="D2414" s="229" t="s">
        <v>1046</v>
      </c>
      <c r="E2414" s="226"/>
      <c r="F2414" s="226">
        <v>1285</v>
      </c>
      <c r="G2414" s="227">
        <v>492572.65000000101</v>
      </c>
      <c r="H2414" s="192" t="s">
        <v>1047</v>
      </c>
    </row>
    <row r="2415" spans="1:8" ht="20" hidden="1" customHeight="1">
      <c r="A2415" s="185">
        <v>9</v>
      </c>
      <c r="B2415" s="193" t="s">
        <v>1067</v>
      </c>
      <c r="C2415" s="229" t="s">
        <v>2166</v>
      </c>
      <c r="D2415" s="229" t="s">
        <v>1046</v>
      </c>
      <c r="E2415" s="226"/>
      <c r="F2415" s="226">
        <v>980</v>
      </c>
      <c r="G2415" s="227">
        <v>491592.65000000101</v>
      </c>
      <c r="H2415" s="192" t="s">
        <v>1047</v>
      </c>
    </row>
    <row r="2416" spans="1:8" ht="20" hidden="1" customHeight="1">
      <c r="A2416" s="185">
        <v>9</v>
      </c>
      <c r="B2416" s="193" t="s">
        <v>1067</v>
      </c>
      <c r="C2416" s="229" t="s">
        <v>2167</v>
      </c>
      <c r="D2416" s="229" t="s">
        <v>1046</v>
      </c>
      <c r="E2416" s="226"/>
      <c r="F2416" s="226">
        <v>19006.75</v>
      </c>
      <c r="G2416" s="227">
        <v>472585.90000000101</v>
      </c>
      <c r="H2416" s="192" t="s">
        <v>1047</v>
      </c>
    </row>
    <row r="2417" spans="1:8" ht="20" hidden="1" customHeight="1">
      <c r="A2417" s="185">
        <v>9</v>
      </c>
      <c r="B2417" s="193" t="s">
        <v>1067</v>
      </c>
      <c r="C2417" s="229" t="s">
        <v>2168</v>
      </c>
      <c r="D2417" s="229" t="s">
        <v>1046</v>
      </c>
      <c r="E2417" s="226"/>
      <c r="F2417" s="226">
        <v>128</v>
      </c>
      <c r="G2417" s="227">
        <v>472457.90000000101</v>
      </c>
      <c r="H2417" s="192" t="s">
        <v>1075</v>
      </c>
    </row>
    <row r="2418" spans="1:8" ht="20" hidden="1" customHeight="1">
      <c r="A2418" s="185">
        <v>9</v>
      </c>
      <c r="B2418" s="193" t="s">
        <v>1067</v>
      </c>
      <c r="C2418" s="229" t="s">
        <v>2169</v>
      </c>
      <c r="D2418" s="229" t="s">
        <v>1046</v>
      </c>
      <c r="E2418" s="226"/>
      <c r="F2418" s="226">
        <v>44</v>
      </c>
      <c r="G2418" s="227">
        <v>472413.90000000101</v>
      </c>
      <c r="H2418" s="192" t="s">
        <v>1047</v>
      </c>
    </row>
    <row r="2419" spans="1:8" ht="20" hidden="1" customHeight="1">
      <c r="A2419" s="185">
        <v>9</v>
      </c>
      <c r="B2419" s="193" t="s">
        <v>1067</v>
      </c>
      <c r="C2419" s="229" t="s">
        <v>2170</v>
      </c>
      <c r="D2419" s="229" t="s">
        <v>1046</v>
      </c>
      <c r="E2419" s="226"/>
      <c r="F2419" s="226">
        <v>319</v>
      </c>
      <c r="G2419" s="227">
        <v>472094.90000000101</v>
      </c>
      <c r="H2419" s="192" t="s">
        <v>1047</v>
      </c>
    </row>
    <row r="2420" spans="1:8" ht="20" hidden="1" customHeight="1">
      <c r="A2420" s="185">
        <v>9</v>
      </c>
      <c r="B2420" s="193" t="s">
        <v>1067</v>
      </c>
      <c r="C2420" s="229" t="s">
        <v>2171</v>
      </c>
      <c r="D2420" s="229" t="s">
        <v>1046</v>
      </c>
      <c r="E2420" s="226"/>
      <c r="F2420" s="226">
        <v>405</v>
      </c>
      <c r="G2420" s="227">
        <v>471689.90000000101</v>
      </c>
      <c r="H2420" s="192" t="s">
        <v>1047</v>
      </c>
    </row>
    <row r="2421" spans="1:8" ht="20" hidden="1" customHeight="1">
      <c r="A2421" s="185">
        <v>9</v>
      </c>
      <c r="B2421" s="193" t="s">
        <v>1067</v>
      </c>
      <c r="C2421" s="229" t="s">
        <v>2172</v>
      </c>
      <c r="D2421" s="229" t="s">
        <v>1046</v>
      </c>
      <c r="E2421" s="226"/>
      <c r="F2421" s="226">
        <v>450</v>
      </c>
      <c r="G2421" s="227">
        <v>471239.90000000101</v>
      </c>
      <c r="H2421" s="192" t="s">
        <v>4995</v>
      </c>
    </row>
    <row r="2422" spans="1:8" ht="20" hidden="1" customHeight="1">
      <c r="A2422" s="185">
        <v>9</v>
      </c>
      <c r="B2422" s="193" t="s">
        <v>1067</v>
      </c>
      <c r="C2422" s="229" t="s">
        <v>2173</v>
      </c>
      <c r="D2422" s="229" t="s">
        <v>1046</v>
      </c>
      <c r="E2422" s="226"/>
      <c r="F2422" s="226">
        <v>217.5</v>
      </c>
      <c r="G2422" s="227">
        <v>471022.40000000101</v>
      </c>
      <c r="H2422" s="192" t="s">
        <v>3811</v>
      </c>
    </row>
    <row r="2423" spans="1:8" ht="20" hidden="1" customHeight="1">
      <c r="A2423" s="185">
        <v>9</v>
      </c>
      <c r="B2423" s="193" t="s">
        <v>1067</v>
      </c>
      <c r="C2423" s="229" t="s">
        <v>2174</v>
      </c>
      <c r="D2423" s="229" t="s">
        <v>1046</v>
      </c>
      <c r="E2423" s="226"/>
      <c r="F2423" s="226">
        <v>253</v>
      </c>
      <c r="G2423" s="227">
        <v>470769.40000000101</v>
      </c>
      <c r="H2423" s="192" t="s">
        <v>1047</v>
      </c>
    </row>
    <row r="2424" spans="1:8" ht="20" hidden="1" customHeight="1">
      <c r="A2424" s="185">
        <v>9</v>
      </c>
      <c r="B2424" s="193" t="s">
        <v>1067</v>
      </c>
      <c r="C2424" s="229" t="s">
        <v>2175</v>
      </c>
      <c r="D2424" s="229" t="s">
        <v>1046</v>
      </c>
      <c r="E2424" s="226"/>
      <c r="F2424" s="226">
        <v>520</v>
      </c>
      <c r="G2424" s="227">
        <v>470249.40000000101</v>
      </c>
      <c r="H2424" s="192" t="s">
        <v>1047</v>
      </c>
    </row>
    <row r="2425" spans="1:8" ht="20" hidden="1" customHeight="1">
      <c r="A2425" s="185">
        <v>9</v>
      </c>
      <c r="B2425" s="193" t="s">
        <v>1067</v>
      </c>
      <c r="C2425" s="229" t="s">
        <v>2176</v>
      </c>
      <c r="D2425" s="229" t="s">
        <v>1046</v>
      </c>
      <c r="E2425" s="226"/>
      <c r="F2425" s="226">
        <v>160</v>
      </c>
      <c r="G2425" s="227">
        <v>470089.40000000101</v>
      </c>
      <c r="H2425" s="192" t="s">
        <v>1047</v>
      </c>
    </row>
    <row r="2426" spans="1:8" ht="20" hidden="1" customHeight="1">
      <c r="A2426" s="185">
        <v>9</v>
      </c>
      <c r="B2426" s="193" t="s">
        <v>1067</v>
      </c>
      <c r="C2426" s="229" t="s">
        <v>2177</v>
      </c>
      <c r="D2426" s="229" t="s">
        <v>1046</v>
      </c>
      <c r="E2426" s="226"/>
      <c r="F2426" s="226">
        <v>4590</v>
      </c>
      <c r="G2426" s="227">
        <v>465499.40000000101</v>
      </c>
      <c r="H2426" s="192" t="s">
        <v>1047</v>
      </c>
    </row>
    <row r="2427" spans="1:8" ht="20" hidden="1" customHeight="1">
      <c r="A2427" s="185">
        <v>9</v>
      </c>
      <c r="B2427" s="193" t="s">
        <v>1067</v>
      </c>
      <c r="C2427" s="229" t="s">
        <v>2178</v>
      </c>
      <c r="D2427" s="229" t="s">
        <v>1046</v>
      </c>
      <c r="E2427" s="226"/>
      <c r="F2427" s="226">
        <v>1247</v>
      </c>
      <c r="G2427" s="227">
        <v>464252.40000000101</v>
      </c>
      <c r="H2427" s="192" t="s">
        <v>1110</v>
      </c>
    </row>
    <row r="2428" spans="1:8" ht="20" hidden="1" customHeight="1">
      <c r="A2428" s="185">
        <v>9</v>
      </c>
      <c r="B2428" s="193" t="s">
        <v>1067</v>
      </c>
      <c r="C2428" s="229" t="s">
        <v>2179</v>
      </c>
      <c r="D2428" s="229" t="s">
        <v>1046</v>
      </c>
      <c r="E2428" s="226"/>
      <c r="F2428" s="226">
        <v>3612</v>
      </c>
      <c r="G2428" s="227">
        <v>460640.40000000101</v>
      </c>
      <c r="H2428" s="192" t="s">
        <v>1095</v>
      </c>
    </row>
    <row r="2429" spans="1:8" ht="20" hidden="1" customHeight="1">
      <c r="A2429" s="185">
        <v>9</v>
      </c>
      <c r="B2429" s="193" t="s">
        <v>1067</v>
      </c>
      <c r="C2429" s="229" t="s">
        <v>2180</v>
      </c>
      <c r="D2429" s="229" t="s">
        <v>1046</v>
      </c>
      <c r="E2429" s="226"/>
      <c r="F2429" s="226">
        <v>400</v>
      </c>
      <c r="G2429" s="227">
        <v>460240.40000000101</v>
      </c>
      <c r="H2429" s="192" t="s">
        <v>1077</v>
      </c>
    </row>
    <row r="2430" spans="1:8" ht="20" hidden="1" customHeight="1">
      <c r="A2430" s="185">
        <v>9</v>
      </c>
      <c r="B2430" s="193" t="s">
        <v>1067</v>
      </c>
      <c r="C2430" s="229" t="s">
        <v>2181</v>
      </c>
      <c r="D2430" s="229" t="s">
        <v>1046</v>
      </c>
      <c r="E2430" s="226"/>
      <c r="F2430" s="226">
        <v>18</v>
      </c>
      <c r="G2430" s="227">
        <v>460222.40000000101</v>
      </c>
      <c r="H2430" s="192" t="s">
        <v>1053</v>
      </c>
    </row>
    <row r="2431" spans="1:8" ht="20" hidden="1" customHeight="1">
      <c r="A2431" s="185">
        <v>9</v>
      </c>
      <c r="B2431" s="193" t="s">
        <v>1067</v>
      </c>
      <c r="C2431" s="229" t="s">
        <v>2182</v>
      </c>
      <c r="D2431" s="229" t="s">
        <v>1046</v>
      </c>
      <c r="E2431" s="226"/>
      <c r="F2431" s="226">
        <v>177.2</v>
      </c>
      <c r="G2431" s="227">
        <v>460045.200000001</v>
      </c>
      <c r="H2431" s="192" t="s">
        <v>3811</v>
      </c>
    </row>
    <row r="2432" spans="1:8" ht="20" hidden="1" customHeight="1">
      <c r="A2432" s="185">
        <v>9</v>
      </c>
      <c r="B2432" s="193" t="s">
        <v>1067</v>
      </c>
      <c r="C2432" s="229" t="s">
        <v>2183</v>
      </c>
      <c r="D2432" s="229" t="s">
        <v>1046</v>
      </c>
      <c r="E2432" s="226"/>
      <c r="F2432" s="226">
        <v>383.54</v>
      </c>
      <c r="G2432" s="227">
        <v>459661.66000000102</v>
      </c>
      <c r="H2432" s="192" t="s">
        <v>3811</v>
      </c>
    </row>
    <row r="2433" spans="1:8" ht="20" hidden="1" customHeight="1">
      <c r="A2433" s="185">
        <v>9</v>
      </c>
      <c r="B2433" s="193" t="s">
        <v>1067</v>
      </c>
      <c r="C2433" s="229" t="s">
        <v>2184</v>
      </c>
      <c r="D2433" s="229" t="s">
        <v>1046</v>
      </c>
      <c r="E2433" s="226"/>
      <c r="F2433" s="226">
        <v>40</v>
      </c>
      <c r="G2433" s="227">
        <v>459621.66000000102</v>
      </c>
      <c r="H2433" s="192" t="s">
        <v>1095</v>
      </c>
    </row>
    <row r="2434" spans="1:8" ht="20" hidden="1" customHeight="1">
      <c r="A2434" s="185">
        <v>9</v>
      </c>
      <c r="B2434" s="193" t="s">
        <v>1067</v>
      </c>
      <c r="C2434" s="229" t="s">
        <v>2185</v>
      </c>
      <c r="D2434" s="229" t="s">
        <v>1046</v>
      </c>
      <c r="E2434" s="226"/>
      <c r="F2434" s="226">
        <v>29000</v>
      </c>
      <c r="G2434" s="227">
        <v>430621.66000000102</v>
      </c>
      <c r="H2434" s="192" t="s">
        <v>1110</v>
      </c>
    </row>
    <row r="2435" spans="1:8" ht="20" hidden="1" customHeight="1">
      <c r="A2435" s="185">
        <v>9</v>
      </c>
      <c r="B2435" s="193" t="s">
        <v>1067</v>
      </c>
      <c r="C2435" s="229" t="s">
        <v>2186</v>
      </c>
      <c r="D2435" s="229" t="s">
        <v>1046</v>
      </c>
      <c r="E2435" s="226"/>
      <c r="F2435" s="226">
        <v>21000</v>
      </c>
      <c r="G2435" s="227">
        <v>409621.66000000102</v>
      </c>
      <c r="H2435" s="192" t="s">
        <v>1110</v>
      </c>
    </row>
    <row r="2436" spans="1:8" ht="20" hidden="1" customHeight="1">
      <c r="A2436" s="185">
        <v>9</v>
      </c>
      <c r="B2436" s="193" t="s">
        <v>1067</v>
      </c>
      <c r="C2436" s="229" t="s">
        <v>2187</v>
      </c>
      <c r="D2436" s="229" t="s">
        <v>1046</v>
      </c>
      <c r="E2436" s="226"/>
      <c r="F2436" s="226">
        <v>131851</v>
      </c>
      <c r="G2436" s="227">
        <v>277770.66000000102</v>
      </c>
      <c r="H2436" s="192" t="s">
        <v>1110</v>
      </c>
    </row>
    <row r="2437" spans="1:8" ht="20" hidden="1" customHeight="1">
      <c r="A2437" s="185">
        <v>9</v>
      </c>
      <c r="B2437" s="193" t="s">
        <v>1067</v>
      </c>
      <c r="C2437" s="229" t="s">
        <v>2188</v>
      </c>
      <c r="D2437" s="229" t="s">
        <v>1046</v>
      </c>
      <c r="E2437" s="226"/>
      <c r="F2437" s="226">
        <v>736.79</v>
      </c>
      <c r="G2437" s="227">
        <v>267033.87000000098</v>
      </c>
      <c r="H2437" s="192" t="s">
        <v>3811</v>
      </c>
    </row>
    <row r="2438" spans="1:8" ht="20" hidden="1" customHeight="1">
      <c r="A2438" s="185">
        <v>9</v>
      </c>
      <c r="B2438" s="193" t="s">
        <v>1067</v>
      </c>
      <c r="C2438" s="229" t="s">
        <v>2189</v>
      </c>
      <c r="D2438" s="229" t="s">
        <v>1046</v>
      </c>
      <c r="E2438" s="226"/>
      <c r="F2438" s="226">
        <v>120</v>
      </c>
      <c r="G2438" s="227">
        <v>266913.87000000098</v>
      </c>
      <c r="H2438" s="192" t="s">
        <v>1112</v>
      </c>
    </row>
    <row r="2439" spans="1:8" ht="20" hidden="1" customHeight="1">
      <c r="A2439" s="185">
        <v>9</v>
      </c>
      <c r="B2439" s="193" t="s">
        <v>1067</v>
      </c>
      <c r="C2439" s="229" t="s">
        <v>2190</v>
      </c>
      <c r="D2439" s="229" t="s">
        <v>1046</v>
      </c>
      <c r="E2439" s="226"/>
      <c r="F2439" s="226">
        <v>1260</v>
      </c>
      <c r="G2439" s="227">
        <v>265653.87000000098</v>
      </c>
      <c r="H2439" s="192" t="s">
        <v>1124</v>
      </c>
    </row>
    <row r="2440" spans="1:8" ht="20" hidden="1" customHeight="1">
      <c r="A2440" s="185">
        <v>9</v>
      </c>
      <c r="B2440" s="193" t="s">
        <v>1067</v>
      </c>
      <c r="C2440" s="229" t="s">
        <v>2191</v>
      </c>
      <c r="D2440" s="229" t="s">
        <v>1046</v>
      </c>
      <c r="E2440" s="226"/>
      <c r="F2440" s="226">
        <v>300</v>
      </c>
      <c r="G2440" s="227">
        <v>265353.87000000098</v>
      </c>
      <c r="H2440" s="192" t="s">
        <v>1124</v>
      </c>
    </row>
    <row r="2441" spans="1:8" ht="20" hidden="1" customHeight="1">
      <c r="A2441" s="185">
        <v>9</v>
      </c>
      <c r="B2441" s="193" t="s">
        <v>1067</v>
      </c>
      <c r="C2441" s="229" t="s">
        <v>1165</v>
      </c>
      <c r="D2441" s="229" t="s">
        <v>1046</v>
      </c>
      <c r="E2441" s="226"/>
      <c r="F2441" s="226">
        <v>21.7</v>
      </c>
      <c r="G2441" s="227">
        <v>265332.17000000097</v>
      </c>
      <c r="H2441" s="192" t="s">
        <v>1071</v>
      </c>
    </row>
    <row r="2442" spans="1:8" ht="20" hidden="1" customHeight="1">
      <c r="A2442" s="185">
        <v>9</v>
      </c>
      <c r="B2442" s="193" t="s">
        <v>1067</v>
      </c>
      <c r="C2442" s="229" t="s">
        <v>1165</v>
      </c>
      <c r="D2442" s="229" t="s">
        <v>1046</v>
      </c>
      <c r="E2442" s="226"/>
      <c r="F2442" s="226">
        <v>105.45</v>
      </c>
      <c r="G2442" s="227">
        <v>265226.72000000102</v>
      </c>
      <c r="H2442" s="192" t="s">
        <v>1071</v>
      </c>
    </row>
    <row r="2443" spans="1:8" ht="20" hidden="1" customHeight="1">
      <c r="A2443" s="185">
        <v>9</v>
      </c>
      <c r="B2443" s="193" t="s">
        <v>1067</v>
      </c>
      <c r="C2443" s="229" t="s">
        <v>1165</v>
      </c>
      <c r="D2443" s="229" t="s">
        <v>1046</v>
      </c>
      <c r="E2443" s="226"/>
      <c r="F2443" s="226">
        <v>29.45</v>
      </c>
      <c r="G2443" s="227">
        <v>265197.27000000101</v>
      </c>
      <c r="H2443" s="192" t="s">
        <v>1071</v>
      </c>
    </row>
    <row r="2444" spans="1:8" ht="20" hidden="1" customHeight="1">
      <c r="A2444" s="185">
        <v>9</v>
      </c>
      <c r="B2444" s="193" t="s">
        <v>1067</v>
      </c>
      <c r="C2444" s="229" t="s">
        <v>1165</v>
      </c>
      <c r="D2444" s="229" t="s">
        <v>1046</v>
      </c>
      <c r="E2444" s="226"/>
      <c r="F2444" s="226">
        <v>120.65</v>
      </c>
      <c r="G2444" s="227">
        <v>265076.62000000098</v>
      </c>
      <c r="H2444" s="192" t="s">
        <v>1071</v>
      </c>
    </row>
    <row r="2445" spans="1:8" ht="20" hidden="1" customHeight="1">
      <c r="A2445" s="185">
        <v>9</v>
      </c>
      <c r="B2445" s="193" t="s">
        <v>1067</v>
      </c>
      <c r="C2445" s="229" t="s">
        <v>1165</v>
      </c>
      <c r="D2445" s="229" t="s">
        <v>1046</v>
      </c>
      <c r="E2445" s="226"/>
      <c r="F2445" s="226">
        <v>21.7</v>
      </c>
      <c r="G2445" s="227">
        <v>265054.92000000097</v>
      </c>
      <c r="H2445" s="192" t="s">
        <v>1071</v>
      </c>
    </row>
    <row r="2446" spans="1:8" ht="20" hidden="1" customHeight="1">
      <c r="A2446" s="185">
        <v>9</v>
      </c>
      <c r="B2446" s="193" t="s">
        <v>1067</v>
      </c>
      <c r="C2446" s="229" t="s">
        <v>1165</v>
      </c>
      <c r="D2446" s="229" t="s">
        <v>1046</v>
      </c>
      <c r="E2446" s="226"/>
      <c r="F2446" s="226">
        <v>39.83</v>
      </c>
      <c r="G2446" s="227">
        <v>265015.09000000102</v>
      </c>
      <c r="H2446" s="192" t="s">
        <v>1071</v>
      </c>
    </row>
    <row r="2447" spans="1:8" ht="20" hidden="1" customHeight="1">
      <c r="A2447" s="185">
        <v>9</v>
      </c>
      <c r="B2447" s="193" t="s">
        <v>1067</v>
      </c>
      <c r="C2447" s="229" t="s">
        <v>1165</v>
      </c>
      <c r="D2447" s="229" t="s">
        <v>1046</v>
      </c>
      <c r="E2447" s="226"/>
      <c r="F2447" s="226">
        <v>39.83</v>
      </c>
      <c r="G2447" s="227">
        <v>264975.260000001</v>
      </c>
      <c r="H2447" s="192" t="s">
        <v>1071</v>
      </c>
    </row>
    <row r="2448" spans="1:8" ht="20" hidden="1" customHeight="1">
      <c r="A2448" s="185">
        <v>9</v>
      </c>
      <c r="B2448" s="193" t="s">
        <v>1067</v>
      </c>
      <c r="C2448" s="229" t="s">
        <v>4025</v>
      </c>
      <c r="D2448" s="229" t="s">
        <v>3804</v>
      </c>
      <c r="E2448" s="226"/>
      <c r="F2448" s="226">
        <v>6853.57</v>
      </c>
      <c r="G2448" s="227">
        <v>258495.05000000101</v>
      </c>
      <c r="H2448" s="192" t="s">
        <v>1075</v>
      </c>
    </row>
    <row r="2449" spans="1:8" ht="20" hidden="1" customHeight="1">
      <c r="A2449" s="185">
        <v>9</v>
      </c>
      <c r="B2449" s="193" t="s">
        <v>1067</v>
      </c>
      <c r="C2449" s="229" t="s">
        <v>2192</v>
      </c>
      <c r="D2449" s="229" t="s">
        <v>1046</v>
      </c>
      <c r="E2449" s="226"/>
      <c r="F2449" s="226">
        <v>6993.55</v>
      </c>
      <c r="G2449" s="227">
        <v>251501.50000000099</v>
      </c>
      <c r="H2449" s="192" t="s">
        <v>1075</v>
      </c>
    </row>
    <row r="2450" spans="1:8" ht="20" hidden="1" customHeight="1">
      <c r="A2450" s="185">
        <v>9</v>
      </c>
      <c r="B2450" s="193" t="s">
        <v>1067</v>
      </c>
      <c r="C2450" s="229" t="s">
        <v>2193</v>
      </c>
      <c r="D2450" s="229" t="s">
        <v>1046</v>
      </c>
      <c r="E2450" s="226"/>
      <c r="F2450" s="226">
        <v>5422.4</v>
      </c>
      <c r="G2450" s="227">
        <v>246079.100000001</v>
      </c>
      <c r="H2450" s="192" t="s">
        <v>1075</v>
      </c>
    </row>
    <row r="2451" spans="1:8" ht="20" hidden="1" customHeight="1">
      <c r="A2451" s="185">
        <v>9</v>
      </c>
      <c r="B2451" s="193" t="s">
        <v>1067</v>
      </c>
      <c r="C2451" s="229" t="s">
        <v>2194</v>
      </c>
      <c r="D2451" s="229" t="s">
        <v>1046</v>
      </c>
      <c r="E2451" s="226"/>
      <c r="F2451" s="226">
        <v>6015</v>
      </c>
      <c r="G2451" s="227">
        <v>240064.100000001</v>
      </c>
      <c r="H2451" s="192" t="s">
        <v>1075</v>
      </c>
    </row>
    <row r="2452" spans="1:8" ht="20" hidden="1" customHeight="1">
      <c r="A2452" s="185">
        <v>9</v>
      </c>
      <c r="B2452" s="193" t="s">
        <v>1067</v>
      </c>
      <c r="C2452" s="229" t="s">
        <v>2195</v>
      </c>
      <c r="D2452" s="229" t="s">
        <v>1046</v>
      </c>
      <c r="E2452" s="226"/>
      <c r="F2452" s="226">
        <v>53827.15</v>
      </c>
      <c r="G2452" s="227">
        <v>186236.950000001</v>
      </c>
      <c r="H2452" s="192" t="s">
        <v>1110</v>
      </c>
    </row>
    <row r="2453" spans="1:8" ht="20" hidden="1" customHeight="1">
      <c r="A2453" s="185">
        <v>9</v>
      </c>
      <c r="B2453" s="193" t="s">
        <v>1067</v>
      </c>
      <c r="C2453" s="229" t="s">
        <v>2196</v>
      </c>
      <c r="D2453" s="229" t="s">
        <v>1046</v>
      </c>
      <c r="E2453" s="226"/>
      <c r="F2453" s="226">
        <v>1000</v>
      </c>
      <c r="G2453" s="227">
        <v>185236.950000001</v>
      </c>
      <c r="H2453" s="192" t="s">
        <v>1077</v>
      </c>
    </row>
    <row r="2454" spans="1:8" ht="20" hidden="1" customHeight="1">
      <c r="A2454" s="185">
        <v>9</v>
      </c>
      <c r="B2454" s="193" t="s">
        <v>1067</v>
      </c>
      <c r="C2454" s="229" t="s">
        <v>2197</v>
      </c>
      <c r="D2454" s="229" t="s">
        <v>1046</v>
      </c>
      <c r="E2454" s="226"/>
      <c r="F2454" s="226">
        <v>30700</v>
      </c>
      <c r="G2454" s="227">
        <v>154536.950000001</v>
      </c>
      <c r="H2454" s="192" t="s">
        <v>1110</v>
      </c>
    </row>
    <row r="2455" spans="1:8" ht="20" hidden="1" customHeight="1">
      <c r="A2455" s="185">
        <v>9</v>
      </c>
      <c r="B2455" s="193" t="s">
        <v>1067</v>
      </c>
      <c r="C2455" s="229" t="s">
        <v>1165</v>
      </c>
      <c r="D2455" s="229" t="s">
        <v>1046</v>
      </c>
      <c r="E2455" s="226"/>
      <c r="F2455" s="226">
        <v>209.42</v>
      </c>
      <c r="G2455" s="227">
        <v>154327.53000000099</v>
      </c>
      <c r="H2455" s="192" t="s">
        <v>1071</v>
      </c>
    </row>
    <row r="2456" spans="1:8" ht="20" hidden="1" customHeight="1">
      <c r="A2456" s="185">
        <v>9</v>
      </c>
      <c r="B2456" s="193" t="s">
        <v>1067</v>
      </c>
      <c r="C2456" s="229" t="s">
        <v>5087</v>
      </c>
      <c r="D2456" s="224" t="s">
        <v>5059</v>
      </c>
      <c r="E2456" s="226"/>
      <c r="F2456" s="226">
        <v>10000</v>
      </c>
      <c r="G2456" s="227">
        <v>114327.530000001</v>
      </c>
      <c r="H2456" s="192" t="s">
        <v>1122</v>
      </c>
    </row>
    <row r="2457" spans="1:8" ht="20" hidden="1" customHeight="1">
      <c r="A2457" s="185">
        <v>9</v>
      </c>
      <c r="B2457" s="193" t="s">
        <v>1067</v>
      </c>
      <c r="C2457" s="229" t="s">
        <v>1165</v>
      </c>
      <c r="D2457" s="229" t="s">
        <v>1046</v>
      </c>
      <c r="E2457" s="226"/>
      <c r="F2457" s="226">
        <v>22.8</v>
      </c>
      <c r="G2457" s="227">
        <v>114304.730000001</v>
      </c>
      <c r="H2457" s="192" t="s">
        <v>1071</v>
      </c>
    </row>
    <row r="2458" spans="1:8" ht="20" hidden="1" customHeight="1">
      <c r="A2458" s="185">
        <v>9</v>
      </c>
      <c r="B2458" s="193" t="s">
        <v>1067</v>
      </c>
      <c r="C2458" s="229" t="s">
        <v>1165</v>
      </c>
      <c r="D2458" s="229" t="s">
        <v>1046</v>
      </c>
      <c r="E2458" s="226"/>
      <c r="F2458" s="226">
        <v>101.65</v>
      </c>
      <c r="G2458" s="227">
        <v>114203.08000000101</v>
      </c>
      <c r="H2458" s="192" t="s">
        <v>1071</v>
      </c>
    </row>
    <row r="2459" spans="1:8" ht="20" hidden="1" customHeight="1">
      <c r="A2459" s="185">
        <v>9</v>
      </c>
      <c r="B2459" s="193" t="s">
        <v>1067</v>
      </c>
      <c r="C2459" s="229" t="s">
        <v>1165</v>
      </c>
      <c r="D2459" s="229" t="s">
        <v>1046</v>
      </c>
      <c r="E2459" s="226"/>
      <c r="F2459" s="226">
        <v>75.05</v>
      </c>
      <c r="G2459" s="227">
        <v>114128.030000001</v>
      </c>
      <c r="H2459" s="192" t="s">
        <v>1071</v>
      </c>
    </row>
    <row r="2460" spans="1:8" ht="20" hidden="1" customHeight="1">
      <c r="A2460" s="185">
        <v>9</v>
      </c>
      <c r="B2460" s="193" t="s">
        <v>1067</v>
      </c>
      <c r="C2460" s="229" t="s">
        <v>2198</v>
      </c>
      <c r="D2460" s="229" t="s">
        <v>1046</v>
      </c>
      <c r="E2460" s="226"/>
      <c r="F2460" s="226">
        <v>290</v>
      </c>
      <c r="G2460" s="227">
        <v>413962.93000000098</v>
      </c>
      <c r="H2460" s="192" t="s">
        <v>5075</v>
      </c>
    </row>
    <row r="2461" spans="1:8" ht="20" hidden="1" customHeight="1">
      <c r="A2461" s="185">
        <v>9</v>
      </c>
      <c r="B2461" s="193" t="s">
        <v>1067</v>
      </c>
      <c r="C2461" s="229" t="s">
        <v>4026</v>
      </c>
      <c r="D2461" s="229" t="s">
        <v>3804</v>
      </c>
      <c r="E2461" s="226"/>
      <c r="F2461" s="226">
        <v>209</v>
      </c>
      <c r="G2461" s="227">
        <v>413753.93000000098</v>
      </c>
      <c r="H2461" s="192" t="s">
        <v>3815</v>
      </c>
    </row>
    <row r="2462" spans="1:8" ht="20" hidden="1" customHeight="1">
      <c r="A2462" s="185">
        <v>9</v>
      </c>
      <c r="B2462" s="193" t="s">
        <v>1067</v>
      </c>
      <c r="C2462" s="229" t="s">
        <v>2199</v>
      </c>
      <c r="D2462" s="229" t="s">
        <v>1046</v>
      </c>
      <c r="E2462" s="226"/>
      <c r="F2462" s="226">
        <v>222</v>
      </c>
      <c r="G2462" s="227">
        <v>413531.93000000098</v>
      </c>
      <c r="H2462" s="192" t="s">
        <v>5075</v>
      </c>
    </row>
    <row r="2463" spans="1:8" ht="20" hidden="1" customHeight="1">
      <c r="A2463" s="185">
        <v>9</v>
      </c>
      <c r="B2463" s="193" t="s">
        <v>1067</v>
      </c>
      <c r="C2463" s="229" t="s">
        <v>2200</v>
      </c>
      <c r="D2463" s="229" t="s">
        <v>1046</v>
      </c>
      <c r="E2463" s="226"/>
      <c r="F2463" s="226">
        <v>7036.9</v>
      </c>
      <c r="G2463" s="227">
        <v>406495.03000000102</v>
      </c>
      <c r="H2463" s="192" t="s">
        <v>1075</v>
      </c>
    </row>
    <row r="2464" spans="1:8" ht="20" hidden="1" customHeight="1">
      <c r="A2464" s="185">
        <v>9</v>
      </c>
      <c r="B2464" s="193" t="s">
        <v>1067</v>
      </c>
      <c r="C2464" s="229" t="s">
        <v>2201</v>
      </c>
      <c r="D2464" s="229" t="s">
        <v>1046</v>
      </c>
      <c r="E2464" s="226"/>
      <c r="F2464" s="226">
        <v>192</v>
      </c>
      <c r="G2464" s="227">
        <v>406303.03000000102</v>
      </c>
      <c r="H2464" s="192" t="s">
        <v>1124</v>
      </c>
    </row>
    <row r="2465" spans="1:8" ht="20" hidden="1" customHeight="1">
      <c r="A2465" s="185">
        <v>9</v>
      </c>
      <c r="B2465" s="193" t="s">
        <v>1067</v>
      </c>
      <c r="C2465" s="229" t="s">
        <v>2202</v>
      </c>
      <c r="D2465" s="229" t="s">
        <v>1046</v>
      </c>
      <c r="E2465" s="226"/>
      <c r="F2465" s="226">
        <v>465.52</v>
      </c>
      <c r="G2465" s="227">
        <v>405837.510000001</v>
      </c>
      <c r="H2465" s="192" t="s">
        <v>3811</v>
      </c>
    </row>
    <row r="2466" spans="1:8" ht="20" hidden="1" customHeight="1">
      <c r="A2466" s="185">
        <v>9</v>
      </c>
      <c r="B2466" s="193" t="s">
        <v>1067</v>
      </c>
      <c r="C2466" s="229" t="s">
        <v>2203</v>
      </c>
      <c r="D2466" s="229" t="s">
        <v>1046</v>
      </c>
      <c r="E2466" s="226"/>
      <c r="F2466" s="226">
        <v>360</v>
      </c>
      <c r="G2466" s="227">
        <v>405477.510000001</v>
      </c>
      <c r="H2466" s="192" t="s">
        <v>1075</v>
      </c>
    </row>
    <row r="2467" spans="1:8" ht="20" hidden="1" customHeight="1">
      <c r="A2467" s="185">
        <v>9</v>
      </c>
      <c r="B2467" s="193" t="s">
        <v>1067</v>
      </c>
      <c r="C2467" s="229" t="s">
        <v>2204</v>
      </c>
      <c r="D2467" s="229" t="s">
        <v>1046</v>
      </c>
      <c r="E2467" s="226"/>
      <c r="F2467" s="226">
        <v>1151.5</v>
      </c>
      <c r="G2467" s="227">
        <v>404326.010000001</v>
      </c>
      <c r="H2467" s="192" t="s">
        <v>3811</v>
      </c>
    </row>
    <row r="2468" spans="1:8" ht="20" hidden="1" customHeight="1">
      <c r="A2468" s="185">
        <v>9</v>
      </c>
      <c r="B2468" s="193" t="s">
        <v>1067</v>
      </c>
      <c r="C2468" s="229" t="s">
        <v>2205</v>
      </c>
      <c r="D2468" s="229" t="s">
        <v>1046</v>
      </c>
      <c r="E2468" s="226"/>
      <c r="F2468" s="226">
        <v>1500</v>
      </c>
      <c r="G2468" s="227">
        <v>402826.010000001</v>
      </c>
      <c r="H2468" s="192" t="s">
        <v>1110</v>
      </c>
    </row>
    <row r="2469" spans="1:8" ht="20" hidden="1" customHeight="1">
      <c r="A2469" s="185">
        <v>9</v>
      </c>
      <c r="B2469" s="193" t="s">
        <v>1067</v>
      </c>
      <c r="C2469" s="229" t="s">
        <v>2206</v>
      </c>
      <c r="D2469" s="229" t="s">
        <v>1046</v>
      </c>
      <c r="E2469" s="226"/>
      <c r="F2469" s="226">
        <v>640</v>
      </c>
      <c r="G2469" s="227">
        <v>402186.010000001</v>
      </c>
      <c r="H2469" s="192" t="s">
        <v>1047</v>
      </c>
    </row>
    <row r="2470" spans="1:8" ht="20" hidden="1" customHeight="1">
      <c r="A2470" s="185">
        <v>9</v>
      </c>
      <c r="B2470" s="193" t="s">
        <v>1067</v>
      </c>
      <c r="C2470" s="229" t="s">
        <v>2207</v>
      </c>
      <c r="D2470" s="229" t="s">
        <v>1046</v>
      </c>
      <c r="E2470" s="226"/>
      <c r="F2470" s="226">
        <v>33500</v>
      </c>
      <c r="G2470" s="227">
        <v>368686.010000001</v>
      </c>
      <c r="H2470" s="192" t="s">
        <v>1110</v>
      </c>
    </row>
    <row r="2471" spans="1:8" ht="20" hidden="1" customHeight="1">
      <c r="A2471" s="185">
        <v>9</v>
      </c>
      <c r="B2471" s="193" t="s">
        <v>1067</v>
      </c>
      <c r="C2471" s="229" t="s">
        <v>2208</v>
      </c>
      <c r="D2471" s="229" t="s">
        <v>1046</v>
      </c>
      <c r="E2471" s="226"/>
      <c r="F2471" s="226">
        <v>454.5</v>
      </c>
      <c r="G2471" s="227">
        <v>368231.510000001</v>
      </c>
      <c r="H2471" s="192" t="s">
        <v>3811</v>
      </c>
    </row>
    <row r="2472" spans="1:8" ht="20" hidden="1" customHeight="1">
      <c r="A2472" s="185">
        <v>9</v>
      </c>
      <c r="B2472" s="193" t="s">
        <v>1067</v>
      </c>
      <c r="C2472" s="229" t="s">
        <v>2209</v>
      </c>
      <c r="D2472" s="229" t="s">
        <v>1046</v>
      </c>
      <c r="E2472" s="226"/>
      <c r="F2472" s="226">
        <v>500</v>
      </c>
      <c r="G2472" s="227">
        <v>367731.510000001</v>
      </c>
      <c r="H2472" s="192" t="s">
        <v>1112</v>
      </c>
    </row>
    <row r="2473" spans="1:8" ht="20" hidden="1" customHeight="1">
      <c r="A2473" s="185">
        <v>9</v>
      </c>
      <c r="B2473" s="193" t="s">
        <v>1067</v>
      </c>
      <c r="C2473" s="229" t="s">
        <v>2210</v>
      </c>
      <c r="D2473" s="229" t="s">
        <v>1046</v>
      </c>
      <c r="E2473" s="226"/>
      <c r="F2473" s="226">
        <v>134.94999999999999</v>
      </c>
      <c r="G2473" s="227">
        <v>367596.56000000099</v>
      </c>
      <c r="H2473" s="192" t="s">
        <v>4995</v>
      </c>
    </row>
    <row r="2474" spans="1:8" ht="20" hidden="1" customHeight="1">
      <c r="A2474" s="185">
        <v>9</v>
      </c>
      <c r="B2474" s="193" t="s">
        <v>1067</v>
      </c>
      <c r="C2474" s="229" t="s">
        <v>2211</v>
      </c>
      <c r="D2474" s="229" t="s">
        <v>1046</v>
      </c>
      <c r="E2474" s="226"/>
      <c r="F2474" s="226">
        <v>1357.5</v>
      </c>
      <c r="G2474" s="227">
        <v>366239.06000000099</v>
      </c>
      <c r="H2474" s="192" t="s">
        <v>3811</v>
      </c>
    </row>
    <row r="2475" spans="1:8" ht="20" hidden="1" customHeight="1">
      <c r="A2475" s="185">
        <v>9</v>
      </c>
      <c r="B2475" s="193" t="s">
        <v>1067</v>
      </c>
      <c r="C2475" s="229" t="s">
        <v>2212</v>
      </c>
      <c r="D2475" s="229" t="s">
        <v>1046</v>
      </c>
      <c r="E2475" s="226"/>
      <c r="F2475" s="226">
        <v>141</v>
      </c>
      <c r="G2475" s="227">
        <v>366098.06000000099</v>
      </c>
      <c r="H2475" s="192" t="s">
        <v>1047</v>
      </c>
    </row>
    <row r="2476" spans="1:8" ht="20" hidden="1" customHeight="1">
      <c r="A2476" s="185">
        <v>9</v>
      </c>
      <c r="B2476" s="193" t="s">
        <v>1067</v>
      </c>
      <c r="C2476" s="229" t="s">
        <v>2213</v>
      </c>
      <c r="D2476" s="229" t="s">
        <v>1046</v>
      </c>
      <c r="E2476" s="226"/>
      <c r="F2476" s="226">
        <v>219</v>
      </c>
      <c r="G2476" s="227">
        <v>365879.06000000099</v>
      </c>
      <c r="H2476" s="192" t="s">
        <v>1095</v>
      </c>
    </row>
    <row r="2477" spans="1:8" ht="20" hidden="1" customHeight="1">
      <c r="A2477" s="185">
        <v>9</v>
      </c>
      <c r="B2477" s="193" t="s">
        <v>1067</v>
      </c>
      <c r="C2477" s="229" t="s">
        <v>2214</v>
      </c>
      <c r="D2477" s="229" t="s">
        <v>1046</v>
      </c>
      <c r="E2477" s="226"/>
      <c r="F2477" s="226">
        <v>134</v>
      </c>
      <c r="G2477" s="227">
        <v>365745.06000000099</v>
      </c>
      <c r="H2477" s="192" t="s">
        <v>1047</v>
      </c>
    </row>
    <row r="2478" spans="1:8" ht="20" hidden="1" customHeight="1">
      <c r="A2478" s="185">
        <v>9</v>
      </c>
      <c r="B2478" s="193" t="s">
        <v>1067</v>
      </c>
      <c r="C2478" s="229" t="s">
        <v>2215</v>
      </c>
      <c r="D2478" s="229" t="s">
        <v>1046</v>
      </c>
      <c r="E2478" s="226"/>
      <c r="F2478" s="226">
        <v>550</v>
      </c>
      <c r="G2478" s="227">
        <v>365195.06000000099</v>
      </c>
      <c r="H2478" s="192" t="s">
        <v>1047</v>
      </c>
    </row>
    <row r="2479" spans="1:8" ht="20" hidden="1" customHeight="1">
      <c r="A2479" s="185">
        <v>9</v>
      </c>
      <c r="B2479" s="193" t="s">
        <v>1067</v>
      </c>
      <c r="C2479" s="229" t="s">
        <v>2216</v>
      </c>
      <c r="D2479" s="229" t="s">
        <v>1046</v>
      </c>
      <c r="E2479" s="226"/>
      <c r="F2479" s="226">
        <v>494</v>
      </c>
      <c r="G2479" s="227">
        <v>364701.06000000099</v>
      </c>
      <c r="H2479" s="192" t="s">
        <v>1047</v>
      </c>
    </row>
    <row r="2480" spans="1:8" ht="20" hidden="1" customHeight="1">
      <c r="A2480" s="185">
        <v>9</v>
      </c>
      <c r="B2480" s="193" t="s">
        <v>1067</v>
      </c>
      <c r="C2480" s="229" t="s">
        <v>2217</v>
      </c>
      <c r="D2480" s="229" t="s">
        <v>1046</v>
      </c>
      <c r="E2480" s="226"/>
      <c r="F2480" s="226">
        <v>300</v>
      </c>
      <c r="G2480" s="227">
        <v>364401.06000000099</v>
      </c>
      <c r="H2480" s="192" t="s">
        <v>4995</v>
      </c>
    </row>
    <row r="2481" spans="1:8" ht="20" hidden="1" customHeight="1">
      <c r="A2481" s="185">
        <v>9</v>
      </c>
      <c r="B2481" s="193" t="s">
        <v>1067</v>
      </c>
      <c r="C2481" s="229" t="s">
        <v>2218</v>
      </c>
      <c r="D2481" s="229" t="s">
        <v>1046</v>
      </c>
      <c r="E2481" s="226"/>
      <c r="F2481" s="226">
        <v>569.49</v>
      </c>
      <c r="G2481" s="227">
        <v>363831.570000001</v>
      </c>
      <c r="H2481" s="192" t="s">
        <v>1047</v>
      </c>
    </row>
    <row r="2482" spans="1:8" ht="20" hidden="1" customHeight="1">
      <c r="A2482" s="185">
        <v>9</v>
      </c>
      <c r="B2482" s="193" t="s">
        <v>1067</v>
      </c>
      <c r="C2482" s="229" t="s">
        <v>2219</v>
      </c>
      <c r="D2482" s="229" t="s">
        <v>1046</v>
      </c>
      <c r="E2482" s="226"/>
      <c r="F2482" s="226">
        <v>173.5</v>
      </c>
      <c r="G2482" s="227">
        <v>363658.070000001</v>
      </c>
      <c r="H2482" s="192" t="s">
        <v>1047</v>
      </c>
    </row>
    <row r="2483" spans="1:8" ht="20" hidden="1" customHeight="1">
      <c r="A2483" s="185">
        <v>9</v>
      </c>
      <c r="B2483" s="193" t="s">
        <v>1067</v>
      </c>
      <c r="C2483" s="229" t="s">
        <v>2220</v>
      </c>
      <c r="D2483" s="229" t="s">
        <v>1046</v>
      </c>
      <c r="E2483" s="226"/>
      <c r="F2483" s="226">
        <v>1325</v>
      </c>
      <c r="G2483" s="227">
        <v>362333.070000001</v>
      </c>
      <c r="H2483" s="192" t="s">
        <v>1047</v>
      </c>
    </row>
    <row r="2484" spans="1:8" ht="20" hidden="1" customHeight="1">
      <c r="A2484" s="185">
        <v>9</v>
      </c>
      <c r="B2484" s="193" t="s">
        <v>1067</v>
      </c>
      <c r="C2484" s="229" t="s">
        <v>2221</v>
      </c>
      <c r="D2484" s="229" t="s">
        <v>1046</v>
      </c>
      <c r="E2484" s="226"/>
      <c r="F2484" s="226">
        <v>1200</v>
      </c>
      <c r="G2484" s="227">
        <v>361133.070000001</v>
      </c>
      <c r="H2484" s="192" t="s">
        <v>1081</v>
      </c>
    </row>
    <row r="2485" spans="1:8" ht="20" hidden="1" customHeight="1">
      <c r="A2485" s="185">
        <v>9</v>
      </c>
      <c r="B2485" s="193" t="s">
        <v>1067</v>
      </c>
      <c r="C2485" s="229" t="s">
        <v>2222</v>
      </c>
      <c r="D2485" s="229" t="s">
        <v>1046</v>
      </c>
      <c r="E2485" s="226"/>
      <c r="F2485" s="226">
        <v>110</v>
      </c>
      <c r="G2485" s="227">
        <v>361023.070000001</v>
      </c>
      <c r="H2485" s="192" t="s">
        <v>1108</v>
      </c>
    </row>
    <row r="2486" spans="1:8" ht="20" hidden="1" customHeight="1">
      <c r="A2486" s="185">
        <v>9</v>
      </c>
      <c r="B2486" s="193" t="s">
        <v>1067</v>
      </c>
      <c r="C2486" s="229" t="s">
        <v>2223</v>
      </c>
      <c r="D2486" s="229" t="s">
        <v>1046</v>
      </c>
      <c r="E2486" s="226"/>
      <c r="F2486" s="226">
        <v>3239</v>
      </c>
      <c r="G2486" s="227">
        <v>357784.070000001</v>
      </c>
      <c r="H2486" s="192" t="s">
        <v>1104</v>
      </c>
    </row>
    <row r="2487" spans="1:8" ht="20" hidden="1" customHeight="1">
      <c r="A2487" s="185">
        <v>9</v>
      </c>
      <c r="B2487" s="193" t="s">
        <v>1067</v>
      </c>
      <c r="C2487" s="229" t="s">
        <v>2224</v>
      </c>
      <c r="D2487" s="229" t="s">
        <v>1046</v>
      </c>
      <c r="E2487" s="226"/>
      <c r="F2487" s="226">
        <v>646.5</v>
      </c>
      <c r="G2487" s="227">
        <v>357137.570000001</v>
      </c>
      <c r="H2487" s="192" t="s">
        <v>3811</v>
      </c>
    </row>
    <row r="2488" spans="1:8" ht="20" hidden="1" customHeight="1">
      <c r="A2488" s="185">
        <v>9</v>
      </c>
      <c r="B2488" s="193" t="s">
        <v>1067</v>
      </c>
      <c r="C2488" s="229" t="s">
        <v>2225</v>
      </c>
      <c r="D2488" s="229" t="s">
        <v>1046</v>
      </c>
      <c r="E2488" s="226"/>
      <c r="F2488" s="226">
        <v>130</v>
      </c>
      <c r="G2488" s="227">
        <v>357007.570000001</v>
      </c>
      <c r="H2488" s="192" t="s">
        <v>1053</v>
      </c>
    </row>
    <row r="2489" spans="1:8" ht="20" hidden="1" customHeight="1">
      <c r="A2489" s="185">
        <v>9</v>
      </c>
      <c r="B2489" s="193" t="s">
        <v>1067</v>
      </c>
      <c r="C2489" s="229" t="s">
        <v>2226</v>
      </c>
      <c r="D2489" s="229" t="s">
        <v>1046</v>
      </c>
      <c r="E2489" s="226"/>
      <c r="F2489" s="226">
        <v>72050</v>
      </c>
      <c r="G2489" s="227">
        <v>284957.570000001</v>
      </c>
      <c r="H2489" s="192" t="s">
        <v>1110</v>
      </c>
    </row>
    <row r="2490" spans="1:8" ht="20" hidden="1" customHeight="1">
      <c r="A2490" s="185">
        <v>9</v>
      </c>
      <c r="B2490" s="193" t="s">
        <v>1067</v>
      </c>
      <c r="C2490" s="229" t="s">
        <v>2227</v>
      </c>
      <c r="D2490" s="229" t="s">
        <v>1046</v>
      </c>
      <c r="E2490" s="226"/>
      <c r="F2490" s="226">
        <v>13740</v>
      </c>
      <c r="G2490" s="227">
        <v>271217.570000001</v>
      </c>
      <c r="H2490" s="192" t="s">
        <v>1047</v>
      </c>
    </row>
    <row r="2491" spans="1:8" ht="20" hidden="1" customHeight="1">
      <c r="A2491" s="185">
        <v>9</v>
      </c>
      <c r="B2491" s="193" t="s">
        <v>1067</v>
      </c>
      <c r="C2491" s="229" t="s">
        <v>2228</v>
      </c>
      <c r="D2491" s="229" t="s">
        <v>1046</v>
      </c>
      <c r="E2491" s="226"/>
      <c r="F2491" s="226">
        <v>104715</v>
      </c>
      <c r="G2491" s="227">
        <v>166502.570000001</v>
      </c>
      <c r="H2491" s="192" t="s">
        <v>1110</v>
      </c>
    </row>
    <row r="2492" spans="1:8" ht="20" hidden="1" customHeight="1">
      <c r="A2492" s="185">
        <v>9</v>
      </c>
      <c r="B2492" s="193" t="s">
        <v>1067</v>
      </c>
      <c r="C2492" s="229" t="s">
        <v>2229</v>
      </c>
      <c r="D2492" s="224" t="s">
        <v>1046</v>
      </c>
      <c r="E2492" s="226"/>
      <c r="F2492" s="226">
        <v>7880.78</v>
      </c>
      <c r="G2492" s="227">
        <v>158621.790000001</v>
      </c>
      <c r="H2492" s="192" t="s">
        <v>1079</v>
      </c>
    </row>
    <row r="2493" spans="1:8" ht="20" hidden="1" customHeight="1">
      <c r="A2493" s="185">
        <v>9</v>
      </c>
      <c r="B2493" s="193" t="s">
        <v>1067</v>
      </c>
      <c r="C2493" s="229" t="s">
        <v>2230</v>
      </c>
      <c r="D2493" s="224" t="s">
        <v>1046</v>
      </c>
      <c r="E2493" s="226"/>
      <c r="F2493" s="226">
        <v>1361.5</v>
      </c>
      <c r="G2493" s="227">
        <v>157260.290000001</v>
      </c>
      <c r="H2493" s="192" t="s">
        <v>1116</v>
      </c>
    </row>
    <row r="2494" spans="1:8" ht="20" hidden="1" customHeight="1">
      <c r="A2494" s="185">
        <v>9</v>
      </c>
      <c r="B2494" s="193" t="s">
        <v>1067</v>
      </c>
      <c r="C2494" s="229" t="s">
        <v>1165</v>
      </c>
      <c r="D2494" s="232" t="s">
        <v>1046</v>
      </c>
      <c r="E2494" s="226"/>
      <c r="F2494" s="226">
        <v>9.5</v>
      </c>
      <c r="G2494" s="227">
        <v>157250.790000001</v>
      </c>
      <c r="H2494" s="192" t="s">
        <v>1071</v>
      </c>
    </row>
    <row r="2495" spans="1:8" ht="20" hidden="1" customHeight="1">
      <c r="A2495" s="185">
        <v>9</v>
      </c>
      <c r="B2495" s="193" t="s">
        <v>1067</v>
      </c>
      <c r="C2495" s="229" t="s">
        <v>1165</v>
      </c>
      <c r="D2495" s="232" t="s">
        <v>1046</v>
      </c>
      <c r="E2495" s="226"/>
      <c r="F2495" s="226">
        <v>103.25</v>
      </c>
      <c r="G2495" s="227">
        <v>157147.540000001</v>
      </c>
      <c r="H2495" s="192" t="s">
        <v>1071</v>
      </c>
    </row>
    <row r="2496" spans="1:8" ht="20" hidden="1" customHeight="1">
      <c r="A2496" s="185">
        <v>9</v>
      </c>
      <c r="B2496" s="193" t="s">
        <v>1067</v>
      </c>
      <c r="C2496" s="229" t="s">
        <v>2231</v>
      </c>
      <c r="D2496" s="232" t="s">
        <v>1046</v>
      </c>
      <c r="E2496" s="226"/>
      <c r="F2496" s="226">
        <v>10430</v>
      </c>
      <c r="G2496" s="227">
        <v>146717.540000001</v>
      </c>
      <c r="H2496" s="192" t="s">
        <v>5075</v>
      </c>
    </row>
    <row r="2497" spans="1:8" ht="20" hidden="1" customHeight="1">
      <c r="A2497" s="185">
        <v>9</v>
      </c>
      <c r="B2497" s="193" t="s">
        <v>1067</v>
      </c>
      <c r="C2497" s="229" t="s">
        <v>2232</v>
      </c>
      <c r="D2497" s="232" t="s">
        <v>1046</v>
      </c>
      <c r="E2497" s="226"/>
      <c r="F2497" s="226">
        <v>18900</v>
      </c>
      <c r="G2497" s="227">
        <v>127817.540000001</v>
      </c>
      <c r="H2497" s="192" t="s">
        <v>1110</v>
      </c>
    </row>
    <row r="2498" spans="1:8" ht="20" hidden="1" customHeight="1">
      <c r="A2498" s="185">
        <v>9</v>
      </c>
      <c r="B2498" s="193" t="s">
        <v>1067</v>
      </c>
      <c r="C2498" s="229" t="s">
        <v>1165</v>
      </c>
      <c r="D2498" s="232" t="s">
        <v>1046</v>
      </c>
      <c r="E2498" s="226"/>
      <c r="F2498" s="226">
        <v>122.16</v>
      </c>
      <c r="G2498" s="227">
        <v>127695.38000000099</v>
      </c>
      <c r="H2498" s="192" t="s">
        <v>1071</v>
      </c>
    </row>
    <row r="2499" spans="1:8" ht="20" customHeight="1">
      <c r="A2499" s="185">
        <v>9</v>
      </c>
      <c r="B2499" s="193" t="s">
        <v>1067</v>
      </c>
      <c r="C2499" s="229" t="s">
        <v>2233</v>
      </c>
      <c r="D2499" s="232" t="s">
        <v>1046</v>
      </c>
      <c r="E2499" s="226"/>
      <c r="F2499" s="226">
        <v>14050</v>
      </c>
      <c r="G2499" s="227">
        <v>113645.38000000099</v>
      </c>
      <c r="H2499" s="192" t="s">
        <v>1091</v>
      </c>
    </row>
    <row r="2500" spans="1:8" ht="20" customHeight="1">
      <c r="A2500" s="185">
        <v>9</v>
      </c>
      <c r="B2500" s="193" t="s">
        <v>1067</v>
      </c>
      <c r="C2500" s="229" t="s">
        <v>2234</v>
      </c>
      <c r="D2500" s="232" t="s">
        <v>1046</v>
      </c>
      <c r="E2500" s="226"/>
      <c r="F2500" s="226">
        <v>10000</v>
      </c>
      <c r="G2500" s="227">
        <v>103645.38000000099</v>
      </c>
      <c r="H2500" s="192" t="s">
        <v>1091</v>
      </c>
    </row>
    <row r="2501" spans="1:8" ht="20" hidden="1" customHeight="1">
      <c r="A2501" s="185">
        <v>9</v>
      </c>
      <c r="B2501" s="193" t="s">
        <v>1067</v>
      </c>
      <c r="C2501" s="229" t="s">
        <v>5088</v>
      </c>
      <c r="D2501" s="224" t="s">
        <v>4984</v>
      </c>
      <c r="E2501" s="226"/>
      <c r="F2501" s="226">
        <v>22517.22</v>
      </c>
      <c r="G2501" s="227">
        <v>406128.16000000102</v>
      </c>
      <c r="H2501" s="214" t="s">
        <v>4984</v>
      </c>
    </row>
    <row r="2502" spans="1:8" ht="20" hidden="1" customHeight="1">
      <c r="A2502" s="185">
        <v>9</v>
      </c>
      <c r="B2502" s="193" t="s">
        <v>1067</v>
      </c>
      <c r="C2502" s="229" t="s">
        <v>2235</v>
      </c>
      <c r="D2502" s="229" t="s">
        <v>1046</v>
      </c>
      <c r="E2502" s="226"/>
      <c r="F2502" s="226">
        <v>3200</v>
      </c>
      <c r="G2502" s="227">
        <v>402928.16000000102</v>
      </c>
      <c r="H2502" s="192" t="s">
        <v>1110</v>
      </c>
    </row>
    <row r="2503" spans="1:8" ht="20" hidden="1" customHeight="1">
      <c r="A2503" s="185">
        <v>9</v>
      </c>
      <c r="B2503" s="193" t="s">
        <v>1067</v>
      </c>
      <c r="C2503" s="220" t="s">
        <v>2236</v>
      </c>
      <c r="D2503" s="229" t="s">
        <v>1046</v>
      </c>
      <c r="E2503" s="226"/>
      <c r="F2503" s="226">
        <v>980</v>
      </c>
      <c r="G2503" s="227">
        <v>401948.16000000102</v>
      </c>
      <c r="H2503" s="192" t="s">
        <v>5075</v>
      </c>
    </row>
    <row r="2504" spans="1:8" ht="20" hidden="1" customHeight="1">
      <c r="A2504" s="185">
        <v>9</v>
      </c>
      <c r="B2504" s="193" t="s">
        <v>1067</v>
      </c>
      <c r="C2504" s="229" t="s">
        <v>2237</v>
      </c>
      <c r="D2504" s="229" t="s">
        <v>1046</v>
      </c>
      <c r="E2504" s="226"/>
      <c r="F2504" s="226">
        <v>280</v>
      </c>
      <c r="G2504" s="227">
        <v>401668.16000000102</v>
      </c>
      <c r="H2504" s="192" t="s">
        <v>1124</v>
      </c>
    </row>
    <row r="2505" spans="1:8" ht="20" hidden="1" customHeight="1">
      <c r="A2505" s="185">
        <v>9</v>
      </c>
      <c r="B2505" s="193" t="s">
        <v>1067</v>
      </c>
      <c r="C2505" s="228" t="s">
        <v>2238</v>
      </c>
      <c r="D2505" s="229" t="s">
        <v>1046</v>
      </c>
      <c r="E2505" s="226"/>
      <c r="F2505" s="226">
        <v>836</v>
      </c>
      <c r="G2505" s="227">
        <v>400832.16000000102</v>
      </c>
      <c r="H2505" s="192" t="s">
        <v>1124</v>
      </c>
    </row>
    <row r="2506" spans="1:8" ht="20" hidden="1" customHeight="1">
      <c r="A2506" s="185">
        <v>9</v>
      </c>
      <c r="B2506" s="193" t="s">
        <v>1067</v>
      </c>
      <c r="C2506" s="243" t="s">
        <v>4027</v>
      </c>
      <c r="D2506" s="229" t="s">
        <v>3804</v>
      </c>
      <c r="E2506" s="244"/>
      <c r="F2506" s="244">
        <v>5</v>
      </c>
      <c r="G2506" s="227">
        <v>400827.16000000102</v>
      </c>
      <c r="H2506" s="192" t="s">
        <v>3815</v>
      </c>
    </row>
    <row r="2507" spans="1:8" ht="20" hidden="1" customHeight="1">
      <c r="A2507" s="185">
        <v>9</v>
      </c>
      <c r="B2507" s="193" t="s">
        <v>1067</v>
      </c>
      <c r="C2507" s="228" t="s">
        <v>2239</v>
      </c>
      <c r="D2507" s="229" t="s">
        <v>1046</v>
      </c>
      <c r="E2507" s="244"/>
      <c r="F2507" s="244">
        <v>6413.45</v>
      </c>
      <c r="G2507" s="227">
        <v>394413.71000000101</v>
      </c>
      <c r="H2507" s="192" t="s">
        <v>1110</v>
      </c>
    </row>
    <row r="2508" spans="1:8" ht="20" hidden="1" customHeight="1">
      <c r="A2508" s="185">
        <v>9</v>
      </c>
      <c r="B2508" s="193" t="s">
        <v>1067</v>
      </c>
      <c r="C2508" s="220" t="s">
        <v>2240</v>
      </c>
      <c r="D2508" s="229" t="s">
        <v>1046</v>
      </c>
      <c r="E2508" s="244"/>
      <c r="F2508" s="244">
        <v>7121.1</v>
      </c>
      <c r="G2508" s="227">
        <v>387292.61000000098</v>
      </c>
      <c r="H2508" s="192" t="s">
        <v>5075</v>
      </c>
    </row>
    <row r="2509" spans="1:8" ht="20" customHeight="1">
      <c r="A2509" s="185">
        <v>9</v>
      </c>
      <c r="B2509" s="193" t="s">
        <v>1067</v>
      </c>
      <c r="C2509" s="228" t="s">
        <v>2107</v>
      </c>
      <c r="D2509" s="245" t="s">
        <v>1046</v>
      </c>
      <c r="E2509" s="244"/>
      <c r="F2509" s="244">
        <v>3000</v>
      </c>
      <c r="G2509" s="227">
        <v>374292.61000000098</v>
      </c>
      <c r="H2509" s="192" t="s">
        <v>1091</v>
      </c>
    </row>
    <row r="2510" spans="1:8" ht="20" hidden="1" customHeight="1">
      <c r="A2510" s="185">
        <v>9</v>
      </c>
      <c r="B2510" s="193" t="s">
        <v>1067</v>
      </c>
      <c r="C2510" s="228" t="s">
        <v>2241</v>
      </c>
      <c r="D2510" s="245" t="s">
        <v>1046</v>
      </c>
      <c r="E2510" s="244"/>
      <c r="F2510" s="244">
        <v>8000</v>
      </c>
      <c r="G2510" s="227">
        <v>366292.61000000098</v>
      </c>
      <c r="H2510" s="192" t="s">
        <v>1110</v>
      </c>
    </row>
    <row r="2511" spans="1:8" ht="20" hidden="1" customHeight="1">
      <c r="A2511" s="185">
        <v>9</v>
      </c>
      <c r="B2511" s="193" t="s">
        <v>1067</v>
      </c>
      <c r="C2511" s="229" t="s">
        <v>5066</v>
      </c>
      <c r="D2511" s="245" t="s">
        <v>4984</v>
      </c>
      <c r="E2511" s="226"/>
      <c r="F2511" s="226">
        <v>11625</v>
      </c>
      <c r="G2511" s="227">
        <v>354667.61000000098</v>
      </c>
      <c r="H2511" s="214" t="s">
        <v>4984</v>
      </c>
    </row>
    <row r="2512" spans="1:8" ht="20" hidden="1" customHeight="1">
      <c r="A2512" s="185">
        <v>9</v>
      </c>
      <c r="B2512" s="193" t="s">
        <v>1067</v>
      </c>
      <c r="C2512" s="229" t="s">
        <v>5066</v>
      </c>
      <c r="D2512" s="245" t="s">
        <v>4984</v>
      </c>
      <c r="E2512" s="226"/>
      <c r="F2512" s="226">
        <v>19375</v>
      </c>
      <c r="G2512" s="227">
        <v>335292.61000000098</v>
      </c>
      <c r="H2512" s="214" t="s">
        <v>4984</v>
      </c>
    </row>
    <row r="2513" spans="1:8" ht="20" hidden="1" customHeight="1">
      <c r="A2513" s="185">
        <v>9</v>
      </c>
      <c r="B2513" s="193" t="s">
        <v>1067</v>
      </c>
      <c r="C2513" s="229" t="s">
        <v>1165</v>
      </c>
      <c r="D2513" s="232" t="s">
        <v>1046</v>
      </c>
      <c r="E2513" s="226"/>
      <c r="F2513" s="226">
        <v>15.16</v>
      </c>
      <c r="G2513" s="227">
        <v>335277.450000001</v>
      </c>
      <c r="H2513" s="192" t="s">
        <v>1071</v>
      </c>
    </row>
    <row r="2514" spans="1:8" ht="20" hidden="1" customHeight="1">
      <c r="A2514" s="185">
        <v>9</v>
      </c>
      <c r="B2514" s="193" t="s">
        <v>1067</v>
      </c>
      <c r="C2514" s="246" t="s">
        <v>2242</v>
      </c>
      <c r="D2514" s="245" t="s">
        <v>1046</v>
      </c>
      <c r="E2514" s="226"/>
      <c r="F2514" s="226">
        <v>5780</v>
      </c>
      <c r="G2514" s="227">
        <v>229497.450000001</v>
      </c>
      <c r="H2514" s="192" t="s">
        <v>1110</v>
      </c>
    </row>
    <row r="2515" spans="1:8" ht="20" hidden="1" customHeight="1">
      <c r="A2515" s="185">
        <v>9</v>
      </c>
      <c r="B2515" s="193" t="s">
        <v>1067</v>
      </c>
      <c r="C2515" s="246" t="s">
        <v>5089</v>
      </c>
      <c r="D2515" s="245" t="s">
        <v>1046</v>
      </c>
      <c r="E2515" s="226"/>
      <c r="F2515" s="226">
        <v>1770.41</v>
      </c>
      <c r="G2515" s="227">
        <v>227727.040000001</v>
      </c>
      <c r="H2515" s="192" t="s">
        <v>5075</v>
      </c>
    </row>
    <row r="2516" spans="1:8" ht="20" hidden="1" customHeight="1">
      <c r="A2516" s="185">
        <v>9</v>
      </c>
      <c r="B2516" s="193" t="s">
        <v>1067</v>
      </c>
      <c r="C2516" s="229" t="s">
        <v>2244</v>
      </c>
      <c r="D2516" s="245" t="s">
        <v>1046</v>
      </c>
      <c r="E2516" s="226"/>
      <c r="F2516" s="226">
        <v>2006</v>
      </c>
      <c r="G2516" s="227">
        <v>225721.040000001</v>
      </c>
      <c r="H2516" s="192" t="s">
        <v>1124</v>
      </c>
    </row>
    <row r="2517" spans="1:8" ht="20" hidden="1" customHeight="1">
      <c r="A2517" s="185">
        <v>9</v>
      </c>
      <c r="B2517" s="193" t="s">
        <v>1067</v>
      </c>
      <c r="C2517" s="229" t="s">
        <v>2245</v>
      </c>
      <c r="D2517" s="245" t="s">
        <v>1046</v>
      </c>
      <c r="E2517" s="226"/>
      <c r="F2517" s="226">
        <v>500</v>
      </c>
      <c r="G2517" s="227">
        <v>225221.040000001</v>
      </c>
      <c r="H2517" s="192" t="s">
        <v>1124</v>
      </c>
    </row>
    <row r="2518" spans="1:8" ht="20" hidden="1" customHeight="1">
      <c r="A2518" s="185">
        <v>9</v>
      </c>
      <c r="B2518" s="193" t="s">
        <v>1067</v>
      </c>
      <c r="C2518" s="229" t="s">
        <v>2246</v>
      </c>
      <c r="D2518" s="245" t="s">
        <v>1046</v>
      </c>
      <c r="E2518" s="226"/>
      <c r="F2518" s="226">
        <v>230</v>
      </c>
      <c r="G2518" s="227">
        <v>224991.040000001</v>
      </c>
      <c r="H2518" s="192" t="s">
        <v>1124</v>
      </c>
    </row>
    <row r="2519" spans="1:8" ht="20" hidden="1" customHeight="1">
      <c r="A2519" s="185">
        <v>9</v>
      </c>
      <c r="B2519" s="193" t="s">
        <v>1067</v>
      </c>
      <c r="C2519" s="229" t="s">
        <v>4028</v>
      </c>
      <c r="D2519" s="229" t="s">
        <v>3804</v>
      </c>
      <c r="E2519" s="226"/>
      <c r="F2519" s="226">
        <v>1460.65</v>
      </c>
      <c r="G2519" s="227">
        <v>223530.390000001</v>
      </c>
      <c r="H2519" s="192" t="s">
        <v>1079</v>
      </c>
    </row>
    <row r="2520" spans="1:8" ht="20" hidden="1" customHeight="1">
      <c r="A2520" s="185">
        <v>9</v>
      </c>
      <c r="B2520" s="193" t="s">
        <v>1067</v>
      </c>
      <c r="C2520" s="229" t="s">
        <v>2247</v>
      </c>
      <c r="D2520" s="245" t="s">
        <v>1046</v>
      </c>
      <c r="E2520" s="226"/>
      <c r="F2520" s="226">
        <v>5200</v>
      </c>
      <c r="G2520" s="227">
        <v>218330.390000001</v>
      </c>
      <c r="H2520" s="192" t="s">
        <v>1077</v>
      </c>
    </row>
    <row r="2521" spans="1:8" ht="20" hidden="1" customHeight="1">
      <c r="A2521" s="185">
        <v>9</v>
      </c>
      <c r="B2521" s="193" t="s">
        <v>1067</v>
      </c>
      <c r="C2521" s="229" t="s">
        <v>2248</v>
      </c>
      <c r="D2521" s="245" t="s">
        <v>1046</v>
      </c>
      <c r="E2521" s="226"/>
      <c r="F2521" s="226">
        <v>494</v>
      </c>
      <c r="G2521" s="227">
        <v>217836.390000001</v>
      </c>
      <c r="H2521" s="192" t="s">
        <v>1053</v>
      </c>
    </row>
    <row r="2522" spans="1:8" ht="20" hidden="1" customHeight="1">
      <c r="A2522" s="185">
        <v>9</v>
      </c>
      <c r="B2522" s="193" t="s">
        <v>1067</v>
      </c>
      <c r="C2522" s="229" t="s">
        <v>2249</v>
      </c>
      <c r="D2522" s="245" t="s">
        <v>1046</v>
      </c>
      <c r="E2522" s="226"/>
      <c r="F2522" s="226">
        <v>11505</v>
      </c>
      <c r="G2522" s="227">
        <v>206331.390000001</v>
      </c>
      <c r="H2522" s="192" t="s">
        <v>1047</v>
      </c>
    </row>
    <row r="2523" spans="1:8" ht="20" hidden="1" customHeight="1">
      <c r="A2523" s="185">
        <v>9</v>
      </c>
      <c r="B2523" s="193" t="s">
        <v>1067</v>
      </c>
      <c r="C2523" s="229" t="s">
        <v>2250</v>
      </c>
      <c r="D2523" s="245" t="s">
        <v>1046</v>
      </c>
      <c r="E2523" s="226"/>
      <c r="F2523" s="226">
        <v>1580</v>
      </c>
      <c r="G2523" s="227">
        <v>204751.390000001</v>
      </c>
      <c r="H2523" s="192" t="s">
        <v>1047</v>
      </c>
    </row>
    <row r="2524" spans="1:8" ht="20" hidden="1" customHeight="1">
      <c r="A2524" s="185">
        <v>9</v>
      </c>
      <c r="B2524" s="193" t="s">
        <v>1067</v>
      </c>
      <c r="C2524" s="229" t="s">
        <v>2251</v>
      </c>
      <c r="D2524" s="245" t="s">
        <v>1046</v>
      </c>
      <c r="E2524" s="226"/>
      <c r="F2524" s="226">
        <v>15</v>
      </c>
      <c r="G2524" s="227">
        <v>204736.390000001</v>
      </c>
      <c r="H2524" s="192" t="s">
        <v>1053</v>
      </c>
    </row>
    <row r="2525" spans="1:8" ht="20" hidden="1" customHeight="1">
      <c r="A2525" s="185">
        <v>9</v>
      </c>
      <c r="B2525" s="193" t="s">
        <v>1067</v>
      </c>
      <c r="C2525" s="229" t="s">
        <v>2252</v>
      </c>
      <c r="D2525" s="245" t="s">
        <v>1046</v>
      </c>
      <c r="E2525" s="226"/>
      <c r="F2525" s="226">
        <v>1657</v>
      </c>
      <c r="G2525" s="227">
        <v>203079.390000001</v>
      </c>
      <c r="H2525" s="192" t="s">
        <v>1047</v>
      </c>
    </row>
    <row r="2526" spans="1:8" ht="20" hidden="1" customHeight="1">
      <c r="A2526" s="185">
        <v>9</v>
      </c>
      <c r="B2526" s="193" t="s">
        <v>1067</v>
      </c>
      <c r="C2526" s="229" t="s">
        <v>2253</v>
      </c>
      <c r="D2526" s="245" t="s">
        <v>1046</v>
      </c>
      <c r="E2526" s="226"/>
      <c r="F2526" s="226">
        <v>2608.4</v>
      </c>
      <c r="G2526" s="227">
        <v>200470.99000000101</v>
      </c>
      <c r="H2526" s="192" t="s">
        <v>1047</v>
      </c>
    </row>
    <row r="2527" spans="1:8" ht="20" hidden="1" customHeight="1">
      <c r="A2527" s="185">
        <v>9</v>
      </c>
      <c r="B2527" s="193" t="s">
        <v>1067</v>
      </c>
      <c r="C2527" s="229" t="s">
        <v>1165</v>
      </c>
      <c r="D2527" s="245" t="s">
        <v>1046</v>
      </c>
      <c r="E2527" s="226"/>
      <c r="F2527" s="226">
        <v>170.05</v>
      </c>
      <c r="G2527" s="227">
        <v>200300.94000000099</v>
      </c>
      <c r="H2527" s="192" t="s">
        <v>1071</v>
      </c>
    </row>
    <row r="2528" spans="1:8" ht="20" hidden="1" customHeight="1">
      <c r="A2528" s="185">
        <v>9</v>
      </c>
      <c r="B2528" s="193" t="s">
        <v>1067</v>
      </c>
      <c r="C2528" s="229" t="s">
        <v>1165</v>
      </c>
      <c r="D2528" s="245" t="s">
        <v>1046</v>
      </c>
      <c r="E2528" s="226"/>
      <c r="F2528" s="226">
        <v>104.18</v>
      </c>
      <c r="G2528" s="227">
        <v>200196.760000001</v>
      </c>
      <c r="H2528" s="192" t="s">
        <v>1071</v>
      </c>
    </row>
    <row r="2529" spans="1:8" ht="20" hidden="1" customHeight="1">
      <c r="A2529" s="185">
        <v>9</v>
      </c>
      <c r="B2529" s="193" t="s">
        <v>1067</v>
      </c>
      <c r="C2529" s="229" t="s">
        <v>1165</v>
      </c>
      <c r="D2529" s="245" t="s">
        <v>1046</v>
      </c>
      <c r="E2529" s="226"/>
      <c r="F2529" s="226">
        <v>127.93</v>
      </c>
      <c r="G2529" s="227">
        <v>200068.83000000101</v>
      </c>
      <c r="H2529" s="192" t="s">
        <v>1071</v>
      </c>
    </row>
    <row r="2530" spans="1:8" ht="20" hidden="1" customHeight="1">
      <c r="A2530" s="185">
        <v>9</v>
      </c>
      <c r="B2530" s="193" t="s">
        <v>1067</v>
      </c>
      <c r="C2530" s="229" t="s">
        <v>1165</v>
      </c>
      <c r="D2530" s="245" t="s">
        <v>1046</v>
      </c>
      <c r="E2530" s="226"/>
      <c r="F2530" s="226">
        <v>8.5500000000000007</v>
      </c>
      <c r="G2530" s="227">
        <v>200060.28000000099</v>
      </c>
      <c r="H2530" s="192" t="s">
        <v>1071</v>
      </c>
    </row>
    <row r="2531" spans="1:8" ht="20" hidden="1" customHeight="1">
      <c r="A2531" s="185">
        <v>9</v>
      </c>
      <c r="B2531" s="193" t="s">
        <v>1067</v>
      </c>
      <c r="C2531" s="229" t="s">
        <v>1165</v>
      </c>
      <c r="D2531" s="245" t="s">
        <v>1046</v>
      </c>
      <c r="E2531" s="226"/>
      <c r="F2531" s="226">
        <v>8.5500000000000007</v>
      </c>
      <c r="G2531" s="227">
        <v>200051.730000001</v>
      </c>
      <c r="H2531" s="192" t="s">
        <v>1071</v>
      </c>
    </row>
    <row r="2532" spans="1:8" ht="20" hidden="1" customHeight="1">
      <c r="A2532" s="185">
        <v>9</v>
      </c>
      <c r="B2532" s="193" t="s">
        <v>1067</v>
      </c>
      <c r="C2532" s="229" t="s">
        <v>1165</v>
      </c>
      <c r="D2532" s="245" t="s">
        <v>1046</v>
      </c>
      <c r="E2532" s="226"/>
      <c r="F2532" s="226">
        <v>21.7</v>
      </c>
      <c r="G2532" s="227">
        <v>200030.03000000099</v>
      </c>
      <c r="H2532" s="192" t="s">
        <v>1071</v>
      </c>
    </row>
    <row r="2533" spans="1:8" ht="20" hidden="1" customHeight="1">
      <c r="A2533" s="185">
        <v>9</v>
      </c>
      <c r="B2533" s="193" t="s">
        <v>1067</v>
      </c>
      <c r="C2533" s="229" t="s">
        <v>1165</v>
      </c>
      <c r="D2533" s="245" t="s">
        <v>1046</v>
      </c>
      <c r="E2533" s="226"/>
      <c r="F2533" s="226">
        <v>21.7</v>
      </c>
      <c r="G2533" s="227">
        <v>200008.33000000101</v>
      </c>
      <c r="H2533" s="192" t="s">
        <v>1071</v>
      </c>
    </row>
    <row r="2534" spans="1:8" ht="20" hidden="1" customHeight="1">
      <c r="A2534" s="185">
        <v>9</v>
      </c>
      <c r="B2534" s="193" t="s">
        <v>1067</v>
      </c>
      <c r="C2534" s="229" t="s">
        <v>4029</v>
      </c>
      <c r="D2534" s="245" t="s">
        <v>3804</v>
      </c>
      <c r="E2534" s="226"/>
      <c r="F2534" s="226">
        <v>655</v>
      </c>
      <c r="G2534" s="227">
        <v>2149353.33</v>
      </c>
      <c r="H2534" s="192" t="s">
        <v>1093</v>
      </c>
    </row>
    <row r="2535" spans="1:8" ht="20" hidden="1" customHeight="1">
      <c r="A2535" s="185">
        <v>9</v>
      </c>
      <c r="B2535" s="193" t="s">
        <v>1067</v>
      </c>
      <c r="C2535" s="229" t="s">
        <v>2254</v>
      </c>
      <c r="D2535" s="245" t="s">
        <v>1046</v>
      </c>
      <c r="E2535" s="226"/>
      <c r="F2535" s="226">
        <v>1599.2</v>
      </c>
      <c r="G2535" s="227">
        <v>2147754.13</v>
      </c>
      <c r="H2535" s="192" t="s">
        <v>1093</v>
      </c>
    </row>
    <row r="2536" spans="1:8" ht="20" hidden="1" customHeight="1">
      <c r="A2536" s="185">
        <v>9</v>
      </c>
      <c r="B2536" s="193" t="s">
        <v>1067</v>
      </c>
      <c r="C2536" s="229" t="s">
        <v>5088</v>
      </c>
      <c r="D2536" s="245" t="s">
        <v>4984</v>
      </c>
      <c r="E2536" s="226"/>
      <c r="F2536" s="226">
        <v>2002000</v>
      </c>
      <c r="G2536" s="227">
        <v>145754.13000000099</v>
      </c>
      <c r="H2536" s="214" t="s">
        <v>4984</v>
      </c>
    </row>
    <row r="2537" spans="1:8" ht="20" hidden="1" customHeight="1">
      <c r="A2537" s="185">
        <v>9</v>
      </c>
      <c r="B2537" s="193" t="s">
        <v>1067</v>
      </c>
      <c r="C2537" s="229" t="s">
        <v>1165</v>
      </c>
      <c r="D2537" s="245" t="s">
        <v>1046</v>
      </c>
      <c r="E2537" s="226"/>
      <c r="F2537" s="226">
        <v>60.5</v>
      </c>
      <c r="G2537" s="227">
        <v>145693.63000000099</v>
      </c>
      <c r="H2537" s="192" t="s">
        <v>1071</v>
      </c>
    </row>
    <row r="2538" spans="1:8" ht="20" hidden="1" customHeight="1">
      <c r="A2538" s="185">
        <v>9</v>
      </c>
      <c r="B2538" s="193" t="s">
        <v>1067</v>
      </c>
      <c r="C2538" s="229" t="s">
        <v>2255</v>
      </c>
      <c r="D2538" s="245" t="s">
        <v>1046</v>
      </c>
      <c r="E2538" s="226"/>
      <c r="F2538" s="226">
        <v>660.48</v>
      </c>
      <c r="G2538" s="227">
        <v>95033.150000000795</v>
      </c>
      <c r="H2538" s="192" t="s">
        <v>1085</v>
      </c>
    </row>
    <row r="2539" spans="1:8" ht="20" hidden="1" customHeight="1">
      <c r="A2539" s="185">
        <v>9</v>
      </c>
      <c r="B2539" s="193" t="s">
        <v>1067</v>
      </c>
      <c r="C2539" s="229" t="s">
        <v>1165</v>
      </c>
      <c r="D2539" s="245" t="s">
        <v>1046</v>
      </c>
      <c r="E2539" s="226"/>
      <c r="F2539" s="226">
        <v>130.93</v>
      </c>
      <c r="G2539" s="227">
        <v>94902.220000000802</v>
      </c>
      <c r="H2539" s="192" t="s">
        <v>1071</v>
      </c>
    </row>
    <row r="2540" spans="1:8" ht="20" hidden="1" customHeight="1">
      <c r="A2540" s="185">
        <v>9</v>
      </c>
      <c r="B2540" s="193" t="s">
        <v>1067</v>
      </c>
      <c r="C2540" s="229" t="s">
        <v>1165</v>
      </c>
      <c r="D2540" s="245" t="s">
        <v>1046</v>
      </c>
      <c r="E2540" s="226"/>
      <c r="F2540" s="226">
        <v>76.61</v>
      </c>
      <c r="G2540" s="227">
        <v>94825.610000000801</v>
      </c>
      <c r="H2540" s="192" t="s">
        <v>1071</v>
      </c>
    </row>
    <row r="2541" spans="1:8" ht="20" hidden="1" customHeight="1">
      <c r="A2541" s="185">
        <v>9</v>
      </c>
      <c r="B2541" s="193" t="s">
        <v>1067</v>
      </c>
      <c r="C2541" s="229" t="s">
        <v>1165</v>
      </c>
      <c r="D2541" s="245" t="s">
        <v>1046</v>
      </c>
      <c r="E2541" s="226"/>
      <c r="F2541" s="226">
        <v>370.71</v>
      </c>
      <c r="G2541" s="227">
        <v>94454.900000000795</v>
      </c>
      <c r="H2541" s="192" t="s">
        <v>1071</v>
      </c>
    </row>
    <row r="2542" spans="1:8" ht="20" hidden="1" customHeight="1">
      <c r="A2542" s="185">
        <v>9</v>
      </c>
      <c r="B2542" s="193" t="s">
        <v>1067</v>
      </c>
      <c r="C2542" s="229" t="s">
        <v>4030</v>
      </c>
      <c r="D2542" s="224" t="s">
        <v>3804</v>
      </c>
      <c r="E2542" s="226"/>
      <c r="F2542" s="226">
        <v>10000</v>
      </c>
      <c r="G2542" s="227">
        <v>214271.47000000099</v>
      </c>
      <c r="H2542" s="192" t="s">
        <v>3815</v>
      </c>
    </row>
    <row r="2543" spans="1:8" ht="20" hidden="1" customHeight="1">
      <c r="A2543" s="185">
        <v>9</v>
      </c>
      <c r="B2543" s="193" t="s">
        <v>1067</v>
      </c>
      <c r="C2543" s="229" t="s">
        <v>4031</v>
      </c>
      <c r="D2543" s="229" t="s">
        <v>3804</v>
      </c>
      <c r="E2543" s="226"/>
      <c r="F2543" s="226">
        <v>4000</v>
      </c>
      <c r="G2543" s="227">
        <v>210271.47000000099</v>
      </c>
      <c r="H2543" s="192" t="s">
        <v>1098</v>
      </c>
    </row>
    <row r="2544" spans="1:8" ht="20" hidden="1" customHeight="1">
      <c r="A2544" s="185">
        <v>9</v>
      </c>
      <c r="B2544" s="193" t="s">
        <v>1067</v>
      </c>
      <c r="C2544" s="229" t="s">
        <v>4032</v>
      </c>
      <c r="D2544" s="224" t="s">
        <v>3804</v>
      </c>
      <c r="E2544" s="226"/>
      <c r="F2544" s="226">
        <v>1500</v>
      </c>
      <c r="G2544" s="227">
        <v>208771.47000000099</v>
      </c>
      <c r="H2544" s="192" t="s">
        <v>1053</v>
      </c>
    </row>
    <row r="2545" spans="1:8" ht="20" hidden="1" customHeight="1">
      <c r="A2545" s="185">
        <v>9</v>
      </c>
      <c r="B2545" s="193" t="s">
        <v>1067</v>
      </c>
      <c r="C2545" s="229" t="s">
        <v>4033</v>
      </c>
      <c r="D2545" s="224" t="s">
        <v>3804</v>
      </c>
      <c r="E2545" s="226"/>
      <c r="F2545" s="226">
        <v>15018</v>
      </c>
      <c r="G2545" s="227">
        <v>193753.47000000099</v>
      </c>
      <c r="H2545" s="192" t="s">
        <v>1124</v>
      </c>
    </row>
    <row r="2546" spans="1:8" ht="20" hidden="1" customHeight="1">
      <c r="A2546" s="185">
        <v>9</v>
      </c>
      <c r="B2546" s="193" t="s">
        <v>1067</v>
      </c>
      <c r="C2546" s="229" t="s">
        <v>4034</v>
      </c>
      <c r="D2546" s="224" t="s">
        <v>3804</v>
      </c>
      <c r="E2546" s="226"/>
      <c r="F2546" s="226">
        <v>1120</v>
      </c>
      <c r="G2546" s="227">
        <v>192633.47000000099</v>
      </c>
      <c r="H2546" s="192" t="s">
        <v>1126</v>
      </c>
    </row>
    <row r="2547" spans="1:8" ht="20" hidden="1" customHeight="1">
      <c r="A2547" s="185">
        <v>9</v>
      </c>
      <c r="B2547" s="193" t="s">
        <v>1067</v>
      </c>
      <c r="C2547" s="229" t="s">
        <v>4035</v>
      </c>
      <c r="D2547" s="224" t="s">
        <v>3804</v>
      </c>
      <c r="E2547" s="226"/>
      <c r="F2547" s="226">
        <v>200</v>
      </c>
      <c r="G2547" s="227">
        <v>192433.47000000099</v>
      </c>
      <c r="H2547" s="192" t="s">
        <v>1053</v>
      </c>
    </row>
    <row r="2548" spans="1:8" ht="20" hidden="1" customHeight="1">
      <c r="A2548" s="185">
        <v>9</v>
      </c>
      <c r="B2548" s="193" t="s">
        <v>1067</v>
      </c>
      <c r="C2548" s="229" t="s">
        <v>4036</v>
      </c>
      <c r="D2548" s="224" t="s">
        <v>3804</v>
      </c>
      <c r="E2548" s="226"/>
      <c r="F2548" s="226">
        <v>62</v>
      </c>
      <c r="G2548" s="227">
        <v>192371.47000000099</v>
      </c>
      <c r="H2548" s="192" t="s">
        <v>3815</v>
      </c>
    </row>
    <row r="2549" spans="1:8" ht="20" hidden="1" customHeight="1">
      <c r="A2549" s="185">
        <v>9</v>
      </c>
      <c r="B2549" s="193" t="s">
        <v>1067</v>
      </c>
      <c r="C2549" s="229" t="s">
        <v>2256</v>
      </c>
      <c r="D2549" s="224" t="s">
        <v>1046</v>
      </c>
      <c r="E2549" s="226"/>
      <c r="F2549" s="226">
        <v>290</v>
      </c>
      <c r="G2549" s="227">
        <v>192081.47000000099</v>
      </c>
      <c r="H2549" s="192" t="s">
        <v>1110</v>
      </c>
    </row>
    <row r="2550" spans="1:8" ht="20" hidden="1" customHeight="1">
      <c r="A2550" s="185">
        <v>9</v>
      </c>
      <c r="B2550" s="193" t="s">
        <v>1067</v>
      </c>
      <c r="C2550" s="229" t="s">
        <v>2257</v>
      </c>
      <c r="D2550" s="224" t="s">
        <v>1046</v>
      </c>
      <c r="E2550" s="226"/>
      <c r="F2550" s="226">
        <v>500</v>
      </c>
      <c r="G2550" s="227">
        <v>191581.47000000099</v>
      </c>
      <c r="H2550" s="192" t="s">
        <v>4955</v>
      </c>
    </row>
    <row r="2551" spans="1:8" ht="20" hidden="1" customHeight="1">
      <c r="A2551" s="185">
        <v>9</v>
      </c>
      <c r="B2551" s="193" t="s">
        <v>1067</v>
      </c>
      <c r="C2551" s="229" t="s">
        <v>2258</v>
      </c>
      <c r="D2551" s="224" t="s">
        <v>1046</v>
      </c>
      <c r="E2551" s="226"/>
      <c r="F2551" s="226">
        <v>347</v>
      </c>
      <c r="G2551" s="227">
        <v>191234.47000000099</v>
      </c>
      <c r="H2551" s="192" t="s">
        <v>1053</v>
      </c>
    </row>
    <row r="2552" spans="1:8" ht="20" hidden="1" customHeight="1">
      <c r="A2552" s="185">
        <v>9</v>
      </c>
      <c r="B2552" s="193" t="s">
        <v>1067</v>
      </c>
      <c r="C2552" s="229" t="s">
        <v>2259</v>
      </c>
      <c r="D2552" s="224" t="s">
        <v>1046</v>
      </c>
      <c r="E2552" s="226"/>
      <c r="F2552" s="226">
        <v>280</v>
      </c>
      <c r="G2552" s="227">
        <v>190954.47000000099</v>
      </c>
      <c r="H2552" s="192" t="s">
        <v>1047</v>
      </c>
    </row>
    <row r="2553" spans="1:8" ht="20" hidden="1" customHeight="1">
      <c r="A2553" s="185">
        <v>9</v>
      </c>
      <c r="B2553" s="193" t="s">
        <v>1067</v>
      </c>
      <c r="C2553" s="229" t="s">
        <v>2260</v>
      </c>
      <c r="D2553" s="224" t="s">
        <v>1046</v>
      </c>
      <c r="E2553" s="226"/>
      <c r="F2553" s="226">
        <v>3742.5</v>
      </c>
      <c r="G2553" s="227">
        <v>187211.97000000099</v>
      </c>
      <c r="H2553" s="192" t="s">
        <v>1047</v>
      </c>
    </row>
    <row r="2554" spans="1:8" ht="20" hidden="1" customHeight="1">
      <c r="A2554" s="185">
        <v>9</v>
      </c>
      <c r="B2554" s="193" t="s">
        <v>1067</v>
      </c>
      <c r="C2554" s="229" t="s">
        <v>2261</v>
      </c>
      <c r="D2554" s="224" t="s">
        <v>1046</v>
      </c>
      <c r="E2554" s="226"/>
      <c r="F2554" s="226">
        <v>694.73</v>
      </c>
      <c r="G2554" s="227">
        <v>186517.24000000101</v>
      </c>
      <c r="H2554" s="192" t="s">
        <v>1085</v>
      </c>
    </row>
    <row r="2555" spans="1:8" ht="20" hidden="1" customHeight="1">
      <c r="A2555" s="185">
        <v>9</v>
      </c>
      <c r="B2555" s="193" t="s">
        <v>1067</v>
      </c>
      <c r="C2555" s="229" t="s">
        <v>2262</v>
      </c>
      <c r="D2555" s="224" t="s">
        <v>1046</v>
      </c>
      <c r="E2555" s="226"/>
      <c r="F2555" s="226">
        <v>280</v>
      </c>
      <c r="G2555" s="227">
        <v>186237.24000000101</v>
      </c>
      <c r="H2555" s="192" t="s">
        <v>1047</v>
      </c>
    </row>
    <row r="2556" spans="1:8" ht="20" hidden="1" customHeight="1">
      <c r="A2556" s="185">
        <v>9</v>
      </c>
      <c r="B2556" s="193" t="s">
        <v>1067</v>
      </c>
      <c r="C2556" s="229" t="s">
        <v>2262</v>
      </c>
      <c r="D2556" s="224" t="s">
        <v>1046</v>
      </c>
      <c r="E2556" s="226"/>
      <c r="F2556" s="226">
        <v>233.4</v>
      </c>
      <c r="G2556" s="227">
        <v>186003.84000000099</v>
      </c>
      <c r="H2556" s="192" t="s">
        <v>1047</v>
      </c>
    </row>
    <row r="2557" spans="1:8" ht="20" hidden="1" customHeight="1">
      <c r="A2557" s="185">
        <v>9</v>
      </c>
      <c r="B2557" s="193" t="s">
        <v>1067</v>
      </c>
      <c r="C2557" s="229" t="s">
        <v>2263</v>
      </c>
      <c r="D2557" s="224" t="s">
        <v>1046</v>
      </c>
      <c r="E2557" s="226"/>
      <c r="F2557" s="226">
        <v>1340.75</v>
      </c>
      <c r="G2557" s="227">
        <v>184663.09000000099</v>
      </c>
      <c r="H2557" s="192" t="s">
        <v>1108</v>
      </c>
    </row>
    <row r="2558" spans="1:8" ht="20" hidden="1" customHeight="1">
      <c r="A2558" s="185">
        <v>9</v>
      </c>
      <c r="B2558" s="193" t="s">
        <v>1067</v>
      </c>
      <c r="C2558" s="229" t="s">
        <v>2264</v>
      </c>
      <c r="D2558" s="224" t="s">
        <v>1046</v>
      </c>
      <c r="E2558" s="226"/>
      <c r="F2558" s="226">
        <v>227.2</v>
      </c>
      <c r="G2558" s="227">
        <v>184435.890000001</v>
      </c>
      <c r="H2558" s="192" t="s">
        <v>1104</v>
      </c>
    </row>
    <row r="2559" spans="1:8" ht="20" hidden="1" customHeight="1">
      <c r="A2559" s="185">
        <v>9</v>
      </c>
      <c r="B2559" s="193" t="s">
        <v>1067</v>
      </c>
      <c r="C2559" s="229" t="s">
        <v>2265</v>
      </c>
      <c r="D2559" s="224" t="s">
        <v>1046</v>
      </c>
      <c r="E2559" s="226"/>
      <c r="F2559" s="226">
        <v>840</v>
      </c>
      <c r="G2559" s="227">
        <v>183595.890000001</v>
      </c>
      <c r="H2559" s="192" t="s">
        <v>1124</v>
      </c>
    </row>
    <row r="2560" spans="1:8" ht="20" hidden="1" customHeight="1">
      <c r="A2560" s="185">
        <v>9</v>
      </c>
      <c r="B2560" s="193" t="s">
        <v>1067</v>
      </c>
      <c r="C2560" s="229" t="s">
        <v>2266</v>
      </c>
      <c r="D2560" s="224" t="s">
        <v>1046</v>
      </c>
      <c r="E2560" s="226"/>
      <c r="F2560" s="226">
        <v>865</v>
      </c>
      <c r="G2560" s="227">
        <v>182730.890000001</v>
      </c>
      <c r="H2560" s="192" t="s">
        <v>1047</v>
      </c>
    </row>
    <row r="2561" spans="1:8" ht="20" hidden="1" customHeight="1">
      <c r="A2561" s="185">
        <v>9</v>
      </c>
      <c r="B2561" s="193" t="s">
        <v>1067</v>
      </c>
      <c r="C2561" s="229" t="s">
        <v>2267</v>
      </c>
      <c r="D2561" s="224" t="s">
        <v>1046</v>
      </c>
      <c r="E2561" s="226"/>
      <c r="F2561" s="226">
        <v>52.5</v>
      </c>
      <c r="G2561" s="227">
        <v>182678.390000001</v>
      </c>
      <c r="H2561" s="192" t="s">
        <v>1095</v>
      </c>
    </row>
    <row r="2562" spans="1:8" ht="20" hidden="1" customHeight="1">
      <c r="A2562" s="185">
        <v>9</v>
      </c>
      <c r="B2562" s="193" t="s">
        <v>1067</v>
      </c>
      <c r="C2562" s="229" t="s">
        <v>2268</v>
      </c>
      <c r="D2562" s="224" t="s">
        <v>1046</v>
      </c>
      <c r="E2562" s="226"/>
      <c r="F2562" s="226">
        <v>384</v>
      </c>
      <c r="G2562" s="227">
        <v>182294.390000001</v>
      </c>
      <c r="H2562" s="192" t="s">
        <v>1053</v>
      </c>
    </row>
    <row r="2563" spans="1:8" ht="20" hidden="1" customHeight="1">
      <c r="A2563" s="185">
        <v>9</v>
      </c>
      <c r="B2563" s="193" t="s">
        <v>1067</v>
      </c>
      <c r="C2563" s="229" t="s">
        <v>2269</v>
      </c>
      <c r="D2563" s="224" t="s">
        <v>1046</v>
      </c>
      <c r="E2563" s="226"/>
      <c r="F2563" s="226">
        <v>1157</v>
      </c>
      <c r="G2563" s="227">
        <v>181137.390000001</v>
      </c>
      <c r="H2563" s="192" t="s">
        <v>1077</v>
      </c>
    </row>
    <row r="2564" spans="1:8" ht="20" hidden="1" customHeight="1">
      <c r="A2564" s="185">
        <v>9</v>
      </c>
      <c r="B2564" s="193" t="s">
        <v>1067</v>
      </c>
      <c r="C2564" s="229" t="s">
        <v>2270</v>
      </c>
      <c r="D2564" s="224" t="s">
        <v>1046</v>
      </c>
      <c r="E2564" s="226"/>
      <c r="F2564" s="226">
        <v>4500</v>
      </c>
      <c r="G2564" s="227">
        <v>176637.390000001</v>
      </c>
      <c r="H2564" s="192" t="s">
        <v>1110</v>
      </c>
    </row>
    <row r="2565" spans="1:8" ht="20" hidden="1" customHeight="1">
      <c r="A2565" s="185">
        <v>9</v>
      </c>
      <c r="B2565" s="193" t="s">
        <v>1067</v>
      </c>
      <c r="C2565" s="229" t="s">
        <v>2271</v>
      </c>
      <c r="D2565" s="224" t="s">
        <v>1046</v>
      </c>
      <c r="E2565" s="226"/>
      <c r="F2565" s="226">
        <v>1504.78</v>
      </c>
      <c r="G2565" s="227">
        <v>175132.610000001</v>
      </c>
      <c r="H2565" s="192" t="s">
        <v>1112</v>
      </c>
    </row>
    <row r="2566" spans="1:8" ht="20" hidden="1" customHeight="1">
      <c r="A2566" s="185">
        <v>9</v>
      </c>
      <c r="B2566" s="193" t="s">
        <v>1067</v>
      </c>
      <c r="C2566" s="229" t="s">
        <v>2272</v>
      </c>
      <c r="D2566" s="224" t="s">
        <v>1046</v>
      </c>
      <c r="E2566" s="226"/>
      <c r="F2566" s="226">
        <v>309</v>
      </c>
      <c r="G2566" s="227">
        <v>174823.610000001</v>
      </c>
      <c r="H2566" s="192" t="s">
        <v>3811</v>
      </c>
    </row>
    <row r="2567" spans="1:8" ht="20" hidden="1" customHeight="1">
      <c r="A2567" s="185">
        <v>9</v>
      </c>
      <c r="B2567" s="193" t="s">
        <v>1067</v>
      </c>
      <c r="C2567" s="229" t="s">
        <v>2273</v>
      </c>
      <c r="D2567" s="224" t="s">
        <v>1046</v>
      </c>
      <c r="E2567" s="226"/>
      <c r="F2567" s="226">
        <v>186</v>
      </c>
      <c r="G2567" s="227">
        <v>174637.610000001</v>
      </c>
      <c r="H2567" s="192" t="s">
        <v>3811</v>
      </c>
    </row>
    <row r="2568" spans="1:8" ht="20" hidden="1" customHeight="1">
      <c r="A2568" s="185">
        <v>9</v>
      </c>
      <c r="B2568" s="193" t="s">
        <v>1067</v>
      </c>
      <c r="C2568" s="229" t="s">
        <v>2274</v>
      </c>
      <c r="D2568" s="224" t="s">
        <v>1046</v>
      </c>
      <c r="E2568" s="226"/>
      <c r="F2568" s="226">
        <v>364.5</v>
      </c>
      <c r="G2568" s="227">
        <v>174273.110000001</v>
      </c>
      <c r="H2568" s="192" t="s">
        <v>3811</v>
      </c>
    </row>
    <row r="2569" spans="1:8" ht="20" hidden="1" customHeight="1">
      <c r="A2569" s="185">
        <v>9</v>
      </c>
      <c r="B2569" s="193" t="s">
        <v>1067</v>
      </c>
      <c r="C2569" s="229" t="s">
        <v>2275</v>
      </c>
      <c r="D2569" s="224" t="s">
        <v>1046</v>
      </c>
      <c r="E2569" s="226"/>
      <c r="F2569" s="226">
        <v>332</v>
      </c>
      <c r="G2569" s="227">
        <v>173941.110000001</v>
      </c>
      <c r="H2569" s="192" t="s">
        <v>1083</v>
      </c>
    </row>
    <row r="2570" spans="1:8" ht="20" hidden="1" customHeight="1">
      <c r="A2570" s="185">
        <v>9</v>
      </c>
      <c r="B2570" s="193" t="s">
        <v>1067</v>
      </c>
      <c r="C2570" s="229" t="s">
        <v>2276</v>
      </c>
      <c r="D2570" s="224" t="s">
        <v>1046</v>
      </c>
      <c r="E2570" s="226"/>
      <c r="F2570" s="226">
        <v>2760</v>
      </c>
      <c r="G2570" s="227">
        <v>171181.110000001</v>
      </c>
      <c r="H2570" s="192" t="s">
        <v>1110</v>
      </c>
    </row>
    <row r="2571" spans="1:8" ht="20" hidden="1" customHeight="1">
      <c r="A2571" s="185">
        <v>9</v>
      </c>
      <c r="B2571" s="193" t="s">
        <v>1067</v>
      </c>
      <c r="C2571" s="229" t="s">
        <v>2277</v>
      </c>
      <c r="D2571" s="224" t="s">
        <v>1046</v>
      </c>
      <c r="E2571" s="226"/>
      <c r="F2571" s="226">
        <v>1534.44</v>
      </c>
      <c r="G2571" s="227">
        <v>169646.670000001</v>
      </c>
      <c r="H2571" s="192" t="s">
        <v>3811</v>
      </c>
    </row>
    <row r="2572" spans="1:8" ht="20" hidden="1" customHeight="1">
      <c r="A2572" s="185">
        <v>9</v>
      </c>
      <c r="B2572" s="193" t="s">
        <v>1067</v>
      </c>
      <c r="C2572" s="229" t="s">
        <v>2278</v>
      </c>
      <c r="D2572" s="224" t="s">
        <v>1046</v>
      </c>
      <c r="E2572" s="226"/>
      <c r="F2572" s="226">
        <v>3800</v>
      </c>
      <c r="G2572" s="227">
        <v>165846.670000001</v>
      </c>
      <c r="H2572" s="192" t="s">
        <v>4950</v>
      </c>
    </row>
    <row r="2573" spans="1:8" ht="20" hidden="1" customHeight="1">
      <c r="A2573" s="185">
        <v>9</v>
      </c>
      <c r="B2573" s="193" t="s">
        <v>1067</v>
      </c>
      <c r="C2573" s="229" t="s">
        <v>2279</v>
      </c>
      <c r="D2573" s="224" t="s">
        <v>1046</v>
      </c>
      <c r="E2573" s="226"/>
      <c r="F2573" s="226">
        <v>7245</v>
      </c>
      <c r="G2573" s="227">
        <v>158601.670000001</v>
      </c>
      <c r="H2573" s="192" t="s">
        <v>1110</v>
      </c>
    </row>
    <row r="2574" spans="1:8" ht="20" hidden="1" customHeight="1">
      <c r="A2574" s="185">
        <v>9</v>
      </c>
      <c r="B2574" s="193" t="s">
        <v>1067</v>
      </c>
      <c r="C2574" s="229" t="s">
        <v>2280</v>
      </c>
      <c r="D2574" s="224" t="s">
        <v>1046</v>
      </c>
      <c r="E2574" s="226"/>
      <c r="F2574" s="226">
        <v>48835.67</v>
      </c>
      <c r="G2574" s="227">
        <v>109766.000000001</v>
      </c>
      <c r="H2574" s="192" t="s">
        <v>1110</v>
      </c>
    </row>
    <row r="2575" spans="1:8" ht="20" hidden="1" customHeight="1">
      <c r="A2575" s="185">
        <v>9</v>
      </c>
      <c r="B2575" s="193" t="s">
        <v>1067</v>
      </c>
      <c r="C2575" s="229" t="s">
        <v>2281</v>
      </c>
      <c r="D2575" s="224" t="s">
        <v>1046</v>
      </c>
      <c r="E2575" s="226"/>
      <c r="F2575" s="226">
        <v>100</v>
      </c>
      <c r="G2575" s="227">
        <v>109666.000000001</v>
      </c>
      <c r="H2575" s="192" t="s">
        <v>1104</v>
      </c>
    </row>
    <row r="2576" spans="1:8" ht="20" hidden="1" customHeight="1">
      <c r="A2576" s="185">
        <v>9</v>
      </c>
      <c r="B2576" s="193" t="s">
        <v>1067</v>
      </c>
      <c r="C2576" s="229" t="s">
        <v>2282</v>
      </c>
      <c r="D2576" s="224" t="s">
        <v>1046</v>
      </c>
      <c r="E2576" s="226"/>
      <c r="F2576" s="226">
        <v>125</v>
      </c>
      <c r="G2576" s="227">
        <v>109541.000000001</v>
      </c>
      <c r="H2576" s="192" t="s">
        <v>1047</v>
      </c>
    </row>
    <row r="2577" spans="1:8" ht="20" hidden="1" customHeight="1">
      <c r="A2577" s="185">
        <v>9</v>
      </c>
      <c r="B2577" s="193" t="s">
        <v>1067</v>
      </c>
      <c r="C2577" s="229" t="s">
        <v>2283</v>
      </c>
      <c r="D2577" s="224" t="s">
        <v>1046</v>
      </c>
      <c r="E2577" s="226"/>
      <c r="F2577" s="226">
        <v>51</v>
      </c>
      <c r="G2577" s="227">
        <v>109490.000000001</v>
      </c>
      <c r="H2577" s="192" t="s">
        <v>1075</v>
      </c>
    </row>
    <row r="2578" spans="1:8" ht="20" hidden="1" customHeight="1">
      <c r="A2578" s="185">
        <v>9</v>
      </c>
      <c r="B2578" s="193" t="s">
        <v>1067</v>
      </c>
      <c r="C2578" s="229" t="s">
        <v>2284</v>
      </c>
      <c r="D2578" s="224" t="s">
        <v>1046</v>
      </c>
      <c r="E2578" s="226"/>
      <c r="F2578" s="226">
        <v>190</v>
      </c>
      <c r="G2578" s="227">
        <v>109300.000000001</v>
      </c>
      <c r="H2578" s="192" t="s">
        <v>1077</v>
      </c>
    </row>
    <row r="2579" spans="1:8" ht="20" hidden="1" customHeight="1">
      <c r="A2579" s="185">
        <v>9</v>
      </c>
      <c r="B2579" s="193" t="s">
        <v>1067</v>
      </c>
      <c r="C2579" s="229" t="s">
        <v>2285</v>
      </c>
      <c r="D2579" s="224" t="s">
        <v>1046</v>
      </c>
      <c r="E2579" s="226"/>
      <c r="F2579" s="226">
        <v>480</v>
      </c>
      <c r="G2579" s="227">
        <v>108820.000000001</v>
      </c>
      <c r="H2579" s="192" t="s">
        <v>1108</v>
      </c>
    </row>
    <row r="2580" spans="1:8" ht="20" hidden="1" customHeight="1">
      <c r="A2580" s="185">
        <v>9</v>
      </c>
      <c r="B2580" s="193" t="s">
        <v>1067</v>
      </c>
      <c r="C2580" s="229" t="s">
        <v>2286</v>
      </c>
      <c r="D2580" s="203" t="s">
        <v>1046</v>
      </c>
      <c r="E2580" s="226"/>
      <c r="F2580" s="226">
        <v>6998.99</v>
      </c>
      <c r="G2580" s="227">
        <v>101821.010000001</v>
      </c>
      <c r="H2580" s="192" t="s">
        <v>5061</v>
      </c>
    </row>
    <row r="2581" spans="1:8" ht="20" customHeight="1">
      <c r="A2581" s="185">
        <v>9</v>
      </c>
      <c r="B2581" s="193" t="s">
        <v>1067</v>
      </c>
      <c r="C2581" s="229" t="s">
        <v>2287</v>
      </c>
      <c r="D2581" s="224" t="s">
        <v>1046</v>
      </c>
      <c r="E2581" s="226"/>
      <c r="F2581" s="226">
        <v>5000</v>
      </c>
      <c r="G2581" s="227">
        <v>96821.010000000795</v>
      </c>
      <c r="H2581" s="192" t="s">
        <v>1091</v>
      </c>
    </row>
    <row r="2582" spans="1:8" ht="20" hidden="1" customHeight="1">
      <c r="A2582" s="185">
        <v>9</v>
      </c>
      <c r="B2582" s="193" t="s">
        <v>1068</v>
      </c>
      <c r="C2582" s="229" t="s">
        <v>5080</v>
      </c>
      <c r="D2582" s="203" t="s">
        <v>5049</v>
      </c>
      <c r="E2582" s="226"/>
      <c r="F2582" s="226">
        <v>100000</v>
      </c>
      <c r="G2582" s="227">
        <v>46821.010000000802</v>
      </c>
      <c r="H2582" s="192" t="s">
        <v>5065</v>
      </c>
    </row>
    <row r="2583" spans="1:8" ht="20" hidden="1" customHeight="1">
      <c r="A2583" s="185">
        <v>9</v>
      </c>
      <c r="B2583" s="193" t="s">
        <v>1068</v>
      </c>
      <c r="C2583" s="229" t="s">
        <v>1165</v>
      </c>
      <c r="D2583" s="245" t="s">
        <v>1046</v>
      </c>
      <c r="E2583" s="226"/>
      <c r="F2583" s="226">
        <v>90.66</v>
      </c>
      <c r="G2583" s="227">
        <v>779.46000000081006</v>
      </c>
      <c r="H2583" s="192" t="s">
        <v>1071</v>
      </c>
    </row>
    <row r="2584" spans="1:8" ht="20" hidden="1" customHeight="1">
      <c r="A2584" s="185">
        <v>9</v>
      </c>
      <c r="B2584" s="193" t="s">
        <v>1068</v>
      </c>
      <c r="C2584" s="229" t="s">
        <v>1165</v>
      </c>
      <c r="D2584" s="245" t="s">
        <v>1046</v>
      </c>
      <c r="E2584" s="226"/>
      <c r="F2584" s="226">
        <v>359.94</v>
      </c>
      <c r="G2584" s="227">
        <v>419.52000000081</v>
      </c>
      <c r="H2584" s="192" t="s">
        <v>1071</v>
      </c>
    </row>
    <row r="2585" spans="1:8" ht="20" hidden="1" customHeight="1">
      <c r="A2585" s="185">
        <v>9</v>
      </c>
      <c r="B2585" s="193" t="s">
        <v>1068</v>
      </c>
      <c r="C2585" s="229" t="s">
        <v>1165</v>
      </c>
      <c r="D2585" s="245" t="s">
        <v>1046</v>
      </c>
      <c r="E2585" s="226"/>
      <c r="F2585" s="226">
        <v>108.26</v>
      </c>
      <c r="G2585" s="227">
        <v>311.26000000081001</v>
      </c>
      <c r="H2585" s="192" t="s">
        <v>1071</v>
      </c>
    </row>
    <row r="2586" spans="1:8" ht="20" hidden="1" customHeight="1">
      <c r="A2586" s="185">
        <v>9</v>
      </c>
      <c r="B2586" s="193" t="s">
        <v>1068</v>
      </c>
      <c r="C2586" s="229" t="s">
        <v>1165</v>
      </c>
      <c r="D2586" s="245" t="s">
        <v>1046</v>
      </c>
      <c r="E2586" s="226"/>
      <c r="F2586" s="226">
        <v>4.45</v>
      </c>
      <c r="G2586" s="227">
        <v>306.81000000081002</v>
      </c>
      <c r="H2586" s="192" t="s">
        <v>1071</v>
      </c>
    </row>
    <row r="2587" spans="1:8" ht="20" hidden="1" customHeight="1">
      <c r="A2587" s="185">
        <v>9</v>
      </c>
      <c r="B2587" s="193" t="s">
        <v>1068</v>
      </c>
      <c r="C2587" s="229" t="s">
        <v>1165</v>
      </c>
      <c r="D2587" s="245" t="s">
        <v>1046</v>
      </c>
      <c r="E2587" s="226"/>
      <c r="F2587" s="226">
        <v>205.82</v>
      </c>
      <c r="G2587" s="227">
        <v>100.99000000081</v>
      </c>
      <c r="H2587" s="192" t="s">
        <v>1071</v>
      </c>
    </row>
    <row r="2588" spans="1:8" ht="20" hidden="1" customHeight="1">
      <c r="A2588" s="185">
        <v>9</v>
      </c>
      <c r="B2588" s="193" t="s">
        <v>1068</v>
      </c>
      <c r="C2588" s="229" t="s">
        <v>4037</v>
      </c>
      <c r="D2588" s="224" t="s">
        <v>3804</v>
      </c>
      <c r="E2588" s="226"/>
      <c r="F2588" s="226">
        <v>240</v>
      </c>
      <c r="G2588" s="227">
        <v>49860.990000000798</v>
      </c>
      <c r="H2588" s="192" t="s">
        <v>1124</v>
      </c>
    </row>
    <row r="2589" spans="1:8" ht="20" hidden="1" customHeight="1">
      <c r="A2589" s="185">
        <v>9</v>
      </c>
      <c r="B2589" s="193" t="s">
        <v>1068</v>
      </c>
      <c r="C2589" s="229" t="s">
        <v>2288</v>
      </c>
      <c r="D2589" s="224" t="s">
        <v>1046</v>
      </c>
      <c r="E2589" s="226"/>
      <c r="F2589" s="226">
        <v>600</v>
      </c>
      <c r="G2589" s="227">
        <v>49260.990000000798</v>
      </c>
      <c r="H2589" s="192" t="s">
        <v>1081</v>
      </c>
    </row>
    <row r="2590" spans="1:8" ht="20" hidden="1" customHeight="1">
      <c r="A2590" s="185">
        <v>9</v>
      </c>
      <c r="B2590" s="193" t="s">
        <v>1068</v>
      </c>
      <c r="C2590" s="229" t="s">
        <v>2289</v>
      </c>
      <c r="D2590" s="224" t="s">
        <v>1046</v>
      </c>
      <c r="E2590" s="226"/>
      <c r="F2590" s="226">
        <v>300</v>
      </c>
      <c r="G2590" s="227">
        <v>48960.990000000798</v>
      </c>
      <c r="H2590" s="192" t="s">
        <v>1081</v>
      </c>
    </row>
    <row r="2591" spans="1:8" ht="20" hidden="1" customHeight="1">
      <c r="A2591" s="185">
        <v>9</v>
      </c>
      <c r="B2591" s="193" t="s">
        <v>1068</v>
      </c>
      <c r="C2591" s="229" t="s">
        <v>1165</v>
      </c>
      <c r="D2591" s="245" t="s">
        <v>1046</v>
      </c>
      <c r="E2591" s="226"/>
      <c r="F2591" s="226">
        <v>107.35</v>
      </c>
      <c r="G2591" s="227">
        <v>88853.6400000008</v>
      </c>
      <c r="H2591" s="192" t="s">
        <v>1071</v>
      </c>
    </row>
    <row r="2592" spans="1:8" ht="20" hidden="1" customHeight="1">
      <c r="A2592" s="185">
        <v>9</v>
      </c>
      <c r="B2592" s="193" t="s">
        <v>1068</v>
      </c>
      <c r="C2592" s="229" t="s">
        <v>1165</v>
      </c>
      <c r="D2592" s="245" t="s">
        <v>1046</v>
      </c>
      <c r="E2592" s="226"/>
      <c r="F2592" s="226">
        <v>76</v>
      </c>
      <c r="G2592" s="227">
        <v>88777.6400000008</v>
      </c>
      <c r="H2592" s="192" t="s">
        <v>1071</v>
      </c>
    </row>
    <row r="2593" spans="1:8" ht="20" hidden="1" customHeight="1">
      <c r="A2593" s="185">
        <v>9</v>
      </c>
      <c r="B2593" s="193" t="s">
        <v>1068</v>
      </c>
      <c r="C2593" s="229" t="s">
        <v>1165</v>
      </c>
      <c r="D2593" s="245" t="s">
        <v>1046</v>
      </c>
      <c r="E2593" s="226"/>
      <c r="F2593" s="226">
        <v>9.5</v>
      </c>
      <c r="G2593" s="227">
        <v>88768.1400000008</v>
      </c>
      <c r="H2593" s="192" t="s">
        <v>1071</v>
      </c>
    </row>
    <row r="2594" spans="1:8" ht="20" hidden="1" customHeight="1">
      <c r="A2594" s="185">
        <v>9</v>
      </c>
      <c r="B2594" s="193" t="s">
        <v>1068</v>
      </c>
      <c r="C2594" s="229" t="s">
        <v>1165</v>
      </c>
      <c r="D2594" s="245" t="s">
        <v>1046</v>
      </c>
      <c r="E2594" s="226"/>
      <c r="F2594" s="226">
        <v>30.4</v>
      </c>
      <c r="G2594" s="227">
        <v>88737.740000000806</v>
      </c>
      <c r="H2594" s="192" t="s">
        <v>1071</v>
      </c>
    </row>
    <row r="2595" spans="1:8" ht="20" hidden="1" customHeight="1">
      <c r="A2595" s="185">
        <v>9</v>
      </c>
      <c r="B2595" s="193" t="s">
        <v>1068</v>
      </c>
      <c r="C2595" s="229" t="s">
        <v>1165</v>
      </c>
      <c r="D2595" s="245" t="s">
        <v>1046</v>
      </c>
      <c r="E2595" s="226"/>
      <c r="F2595" s="226">
        <v>65.55</v>
      </c>
      <c r="G2595" s="227">
        <v>88672.190000000803</v>
      </c>
      <c r="H2595" s="192" t="s">
        <v>1071</v>
      </c>
    </row>
    <row r="2596" spans="1:8" ht="20" hidden="1" customHeight="1">
      <c r="A2596" s="185">
        <v>9</v>
      </c>
      <c r="B2596" s="193" t="s">
        <v>1068</v>
      </c>
      <c r="C2596" s="229" t="s">
        <v>1165</v>
      </c>
      <c r="D2596" s="245" t="s">
        <v>1046</v>
      </c>
      <c r="E2596" s="226"/>
      <c r="F2596" s="226">
        <v>218.5</v>
      </c>
      <c r="G2596" s="227">
        <v>88453.690000000803</v>
      </c>
      <c r="H2596" s="192" t="s">
        <v>1071</v>
      </c>
    </row>
    <row r="2597" spans="1:8" ht="20" hidden="1" customHeight="1">
      <c r="A2597" s="185">
        <v>9</v>
      </c>
      <c r="B2597" s="193" t="s">
        <v>1068</v>
      </c>
      <c r="C2597" s="229" t="s">
        <v>1165</v>
      </c>
      <c r="D2597" s="245" t="s">
        <v>1046</v>
      </c>
      <c r="E2597" s="226"/>
      <c r="F2597" s="226">
        <v>106.33</v>
      </c>
      <c r="G2597" s="227">
        <v>88347.360000000801</v>
      </c>
      <c r="H2597" s="192" t="s">
        <v>1071</v>
      </c>
    </row>
    <row r="2598" spans="1:8" ht="20" hidden="1" customHeight="1">
      <c r="A2598" s="185">
        <v>9</v>
      </c>
      <c r="B2598" s="193" t="s">
        <v>1068</v>
      </c>
      <c r="C2598" s="229" t="s">
        <v>1165</v>
      </c>
      <c r="D2598" s="245" t="s">
        <v>1046</v>
      </c>
      <c r="E2598" s="226"/>
      <c r="F2598" s="226">
        <v>125.9</v>
      </c>
      <c r="G2598" s="227">
        <v>88221.460000000807</v>
      </c>
      <c r="H2598" s="192" t="s">
        <v>1071</v>
      </c>
    </row>
    <row r="2599" spans="1:8" ht="20" hidden="1" customHeight="1">
      <c r="A2599" s="185">
        <v>9</v>
      </c>
      <c r="B2599" s="193" t="s">
        <v>1068</v>
      </c>
      <c r="C2599" s="229" t="s">
        <v>2290</v>
      </c>
      <c r="D2599" s="245" t="s">
        <v>1046</v>
      </c>
      <c r="E2599" s="226"/>
      <c r="F2599" s="226">
        <v>14230</v>
      </c>
      <c r="G2599" s="227">
        <v>273991.46000000101</v>
      </c>
      <c r="H2599" s="192" t="s">
        <v>1110</v>
      </c>
    </row>
    <row r="2600" spans="1:8" ht="20" hidden="1" customHeight="1">
      <c r="A2600" s="185">
        <v>9</v>
      </c>
      <c r="B2600" s="193" t="s">
        <v>1068</v>
      </c>
      <c r="C2600" s="229" t="s">
        <v>2291</v>
      </c>
      <c r="D2600" s="245" t="s">
        <v>1046</v>
      </c>
      <c r="E2600" s="226"/>
      <c r="F2600" s="226">
        <v>447</v>
      </c>
      <c r="G2600" s="227">
        <v>273544.46000000101</v>
      </c>
      <c r="H2600" s="192" t="s">
        <v>1110</v>
      </c>
    </row>
    <row r="2601" spans="1:8" ht="20" hidden="1" customHeight="1">
      <c r="A2601" s="185">
        <v>9</v>
      </c>
      <c r="B2601" s="193" t="s">
        <v>1068</v>
      </c>
      <c r="C2601" s="229" t="s">
        <v>2292</v>
      </c>
      <c r="D2601" s="245" t="s">
        <v>1046</v>
      </c>
      <c r="E2601" s="226"/>
      <c r="F2601" s="226">
        <v>37836.75</v>
      </c>
      <c r="G2601" s="227">
        <v>235707.71000000101</v>
      </c>
      <c r="H2601" s="192" t="s">
        <v>1110</v>
      </c>
    </row>
    <row r="2602" spans="1:8" ht="20" hidden="1" customHeight="1">
      <c r="A2602" s="185">
        <v>9</v>
      </c>
      <c r="B2602" s="193" t="s">
        <v>1068</v>
      </c>
      <c r="C2602" s="229" t="s">
        <v>2293</v>
      </c>
      <c r="D2602" s="245" t="s">
        <v>1046</v>
      </c>
      <c r="E2602" s="226"/>
      <c r="F2602" s="226">
        <v>20000</v>
      </c>
      <c r="G2602" s="227">
        <v>215707.71000000101</v>
      </c>
      <c r="H2602" s="192" t="s">
        <v>1047</v>
      </c>
    </row>
    <row r="2603" spans="1:8" ht="20" hidden="1" customHeight="1">
      <c r="A2603" s="185">
        <v>9</v>
      </c>
      <c r="B2603" s="193" t="s">
        <v>1068</v>
      </c>
      <c r="C2603" s="229" t="s">
        <v>2294</v>
      </c>
      <c r="D2603" s="245" t="s">
        <v>1046</v>
      </c>
      <c r="E2603" s="226"/>
      <c r="F2603" s="226">
        <v>1155</v>
      </c>
      <c r="G2603" s="227">
        <v>214552.71000000101</v>
      </c>
      <c r="H2603" s="192" t="s">
        <v>1047</v>
      </c>
    </row>
    <row r="2604" spans="1:8" ht="20" hidden="1" customHeight="1">
      <c r="A2604" s="185">
        <v>9</v>
      </c>
      <c r="B2604" s="193" t="s">
        <v>1068</v>
      </c>
      <c r="C2604" s="229" t="s">
        <v>4038</v>
      </c>
      <c r="D2604" s="245" t="s">
        <v>3804</v>
      </c>
      <c r="E2604" s="226"/>
      <c r="F2604" s="226">
        <v>10054.040000000001</v>
      </c>
      <c r="G2604" s="227">
        <v>204498.670000001</v>
      </c>
      <c r="H2604" s="192" t="s">
        <v>1079</v>
      </c>
    </row>
    <row r="2605" spans="1:8" ht="20" hidden="1" customHeight="1">
      <c r="A2605" s="185">
        <v>9</v>
      </c>
      <c r="B2605" s="193" t="s">
        <v>1068</v>
      </c>
      <c r="C2605" s="229" t="s">
        <v>4039</v>
      </c>
      <c r="D2605" s="245" t="s">
        <v>3804</v>
      </c>
      <c r="E2605" s="226"/>
      <c r="F2605" s="226">
        <v>3720</v>
      </c>
      <c r="G2605" s="227">
        <v>200778.670000001</v>
      </c>
      <c r="H2605" s="192" t="s">
        <v>1075</v>
      </c>
    </row>
    <row r="2606" spans="1:8" ht="20" hidden="1" customHeight="1">
      <c r="A2606" s="185">
        <v>9</v>
      </c>
      <c r="B2606" s="193" t="s">
        <v>1068</v>
      </c>
      <c r="C2606" s="229" t="s">
        <v>2295</v>
      </c>
      <c r="D2606" s="245" t="s">
        <v>1046</v>
      </c>
      <c r="E2606" s="226"/>
      <c r="F2606" s="226">
        <v>8401.9500000000007</v>
      </c>
      <c r="G2606" s="227">
        <v>192376.72000000099</v>
      </c>
      <c r="H2606" s="192" t="s">
        <v>1110</v>
      </c>
    </row>
    <row r="2607" spans="1:8" ht="20" hidden="1" customHeight="1">
      <c r="A2607" s="185">
        <v>9</v>
      </c>
      <c r="B2607" s="193" t="s">
        <v>1068</v>
      </c>
      <c r="C2607" s="229" t="s">
        <v>2296</v>
      </c>
      <c r="D2607" s="245" t="s">
        <v>1046</v>
      </c>
      <c r="E2607" s="226"/>
      <c r="F2607" s="226">
        <v>711</v>
      </c>
      <c r="G2607" s="227">
        <v>191665.72000000099</v>
      </c>
      <c r="H2607" s="192" t="s">
        <v>1075</v>
      </c>
    </row>
    <row r="2608" spans="1:8" ht="20" hidden="1" customHeight="1">
      <c r="A2608" s="185">
        <v>9</v>
      </c>
      <c r="B2608" s="193" t="s">
        <v>1068</v>
      </c>
      <c r="C2608" s="229" t="s">
        <v>4040</v>
      </c>
      <c r="D2608" s="224" t="s">
        <v>3804</v>
      </c>
      <c r="E2608" s="226"/>
      <c r="F2608" s="226">
        <v>2459</v>
      </c>
      <c r="G2608" s="227">
        <v>1598675.72</v>
      </c>
      <c r="H2608" s="192" t="s">
        <v>1124</v>
      </c>
    </row>
    <row r="2609" spans="1:8" ht="20" hidden="1" customHeight="1">
      <c r="A2609" s="185">
        <v>9</v>
      </c>
      <c r="B2609" s="193" t="s">
        <v>1068</v>
      </c>
      <c r="C2609" s="229" t="s">
        <v>4041</v>
      </c>
      <c r="D2609" s="224" t="s">
        <v>3804</v>
      </c>
      <c r="E2609" s="226"/>
      <c r="F2609" s="226">
        <v>3070</v>
      </c>
      <c r="G2609" s="227">
        <v>1595605.72</v>
      </c>
      <c r="H2609" s="192" t="s">
        <v>1124</v>
      </c>
    </row>
    <row r="2610" spans="1:8" ht="20" hidden="1" customHeight="1">
      <c r="A2610" s="185">
        <v>9</v>
      </c>
      <c r="B2610" s="193" t="s">
        <v>1068</v>
      </c>
      <c r="C2610" s="229" t="s">
        <v>4042</v>
      </c>
      <c r="D2610" s="224" t="s">
        <v>3804</v>
      </c>
      <c r="E2610" s="226"/>
      <c r="F2610" s="226">
        <v>2233</v>
      </c>
      <c r="G2610" s="227">
        <v>1593372.72</v>
      </c>
      <c r="H2610" s="192" t="s">
        <v>1124</v>
      </c>
    </row>
    <row r="2611" spans="1:8" ht="20" hidden="1" customHeight="1">
      <c r="A2611" s="185">
        <v>9</v>
      </c>
      <c r="B2611" s="193" t="s">
        <v>1068</v>
      </c>
      <c r="C2611" s="229" t="s">
        <v>4043</v>
      </c>
      <c r="D2611" s="224" t="s">
        <v>3804</v>
      </c>
      <c r="E2611" s="226"/>
      <c r="F2611" s="226">
        <v>50</v>
      </c>
      <c r="G2611" s="227">
        <v>1593322.72</v>
      </c>
      <c r="H2611" s="192" t="s">
        <v>3815</v>
      </c>
    </row>
    <row r="2612" spans="1:8" ht="20" hidden="1" customHeight="1">
      <c r="A2612" s="185">
        <v>9</v>
      </c>
      <c r="B2612" s="193" t="s">
        <v>1068</v>
      </c>
      <c r="C2612" s="229" t="s">
        <v>2297</v>
      </c>
      <c r="D2612" s="203" t="s">
        <v>1046</v>
      </c>
      <c r="E2612" s="226"/>
      <c r="F2612" s="226">
        <v>4941.6000000000004</v>
      </c>
      <c r="G2612" s="227">
        <v>1588381.12</v>
      </c>
      <c r="H2612" s="192" t="s">
        <v>5061</v>
      </c>
    </row>
    <row r="2613" spans="1:8" ht="20" hidden="1" customHeight="1">
      <c r="A2613" s="185">
        <v>9</v>
      </c>
      <c r="B2613" s="193" t="s">
        <v>1068</v>
      </c>
      <c r="C2613" s="229" t="s">
        <v>1165</v>
      </c>
      <c r="D2613" s="245" t="s">
        <v>1046</v>
      </c>
      <c r="E2613" s="226"/>
      <c r="F2613" s="226">
        <v>17.100000000000001</v>
      </c>
      <c r="G2613" s="227">
        <v>1594064.02</v>
      </c>
      <c r="H2613" s="192" t="s">
        <v>1071</v>
      </c>
    </row>
    <row r="2614" spans="1:8" ht="20" hidden="1" customHeight="1">
      <c r="A2614" s="185">
        <v>9</v>
      </c>
      <c r="B2614" s="193" t="s">
        <v>1068</v>
      </c>
      <c r="C2614" s="229" t="s">
        <v>1165</v>
      </c>
      <c r="D2614" s="245" t="s">
        <v>1046</v>
      </c>
      <c r="E2614" s="226"/>
      <c r="F2614" s="226">
        <v>19</v>
      </c>
      <c r="G2614" s="227">
        <v>1594045.02</v>
      </c>
      <c r="H2614" s="192" t="s">
        <v>1071</v>
      </c>
    </row>
    <row r="2615" spans="1:8" ht="20" hidden="1" customHeight="1">
      <c r="A2615" s="185">
        <v>9</v>
      </c>
      <c r="B2615" s="193" t="s">
        <v>1068</v>
      </c>
      <c r="C2615" s="229" t="s">
        <v>1165</v>
      </c>
      <c r="D2615" s="245" t="s">
        <v>1046</v>
      </c>
      <c r="E2615" s="226"/>
      <c r="F2615" s="226">
        <v>80.69</v>
      </c>
      <c r="G2615" s="227">
        <v>1593964.33</v>
      </c>
      <c r="H2615" s="192" t="s">
        <v>1071</v>
      </c>
    </row>
    <row r="2616" spans="1:8" ht="20" hidden="1" customHeight="1">
      <c r="A2616" s="185">
        <v>9</v>
      </c>
      <c r="B2616" s="193" t="s">
        <v>1068</v>
      </c>
      <c r="C2616" s="229" t="s">
        <v>1165</v>
      </c>
      <c r="D2616" s="245" t="s">
        <v>1046</v>
      </c>
      <c r="E2616" s="226"/>
      <c r="F2616" s="226">
        <v>25.65</v>
      </c>
      <c r="G2616" s="227">
        <v>1593938.68</v>
      </c>
      <c r="H2616" s="192" t="s">
        <v>1071</v>
      </c>
    </row>
    <row r="2617" spans="1:8" ht="20" hidden="1" customHeight="1">
      <c r="A2617" s="185">
        <v>9</v>
      </c>
      <c r="B2617" s="193" t="s">
        <v>1068</v>
      </c>
      <c r="C2617" s="229" t="s">
        <v>1165</v>
      </c>
      <c r="D2617" s="245" t="s">
        <v>1046</v>
      </c>
      <c r="E2617" s="226"/>
      <c r="F2617" s="226">
        <v>89.19</v>
      </c>
      <c r="G2617" s="227">
        <v>1593849.49</v>
      </c>
      <c r="H2617" s="192" t="s">
        <v>1071</v>
      </c>
    </row>
    <row r="2618" spans="1:8" ht="20" hidden="1" customHeight="1">
      <c r="A2618" s="185">
        <v>9</v>
      </c>
      <c r="B2618" s="193" t="s">
        <v>1068</v>
      </c>
      <c r="C2618" s="229" t="s">
        <v>1165</v>
      </c>
      <c r="D2618" s="245" t="s">
        <v>1046</v>
      </c>
      <c r="E2618" s="226"/>
      <c r="F2618" s="226">
        <v>21.7</v>
      </c>
      <c r="G2618" s="227">
        <v>23827.790000000699</v>
      </c>
      <c r="H2618" s="192" t="s">
        <v>1071</v>
      </c>
    </row>
    <row r="2619" spans="1:8" ht="20" hidden="1" customHeight="1">
      <c r="A2619" s="185">
        <v>9</v>
      </c>
      <c r="B2619" s="193" t="s">
        <v>1068</v>
      </c>
      <c r="C2619" s="229" t="s">
        <v>5090</v>
      </c>
      <c r="D2619" s="224" t="s">
        <v>5047</v>
      </c>
      <c r="E2619" s="226"/>
      <c r="F2619" s="247">
        <v>90000</v>
      </c>
      <c r="G2619" s="227">
        <v>88827.790000000707</v>
      </c>
      <c r="H2619" s="192" t="s">
        <v>5048</v>
      </c>
    </row>
    <row r="2620" spans="1:8" ht="20" hidden="1" customHeight="1">
      <c r="A2620" s="185">
        <v>9</v>
      </c>
      <c r="B2620" s="193" t="s">
        <v>1068</v>
      </c>
      <c r="C2620" s="229" t="s">
        <v>2298</v>
      </c>
      <c r="D2620" s="203" t="s">
        <v>1046</v>
      </c>
      <c r="E2620" s="226"/>
      <c r="F2620" s="226">
        <v>9995.4</v>
      </c>
      <c r="G2620" s="227">
        <v>78832.390000000698</v>
      </c>
      <c r="H2620" s="192" t="s">
        <v>5061</v>
      </c>
    </row>
    <row r="2621" spans="1:8" ht="20" hidden="1" customHeight="1">
      <c r="A2621" s="185">
        <v>9</v>
      </c>
      <c r="B2621" s="193" t="s">
        <v>1068</v>
      </c>
      <c r="C2621" s="229" t="s">
        <v>1165</v>
      </c>
      <c r="D2621" s="245" t="s">
        <v>1046</v>
      </c>
      <c r="E2621" s="226"/>
      <c r="F2621" s="226">
        <v>7.6</v>
      </c>
      <c r="G2621" s="227">
        <v>78824.790000000707</v>
      </c>
      <c r="H2621" s="192" t="s">
        <v>1071</v>
      </c>
    </row>
    <row r="2622" spans="1:8" ht="20" hidden="1" customHeight="1">
      <c r="A2622" s="185">
        <v>9</v>
      </c>
      <c r="B2622" s="193" t="s">
        <v>1068</v>
      </c>
      <c r="C2622" s="229" t="s">
        <v>1165</v>
      </c>
      <c r="D2622" s="245" t="s">
        <v>1046</v>
      </c>
      <c r="E2622" s="226"/>
      <c r="F2622" s="226">
        <v>21.7</v>
      </c>
      <c r="G2622" s="227">
        <v>78803.090000000695</v>
      </c>
      <c r="H2622" s="192" t="s">
        <v>1071</v>
      </c>
    </row>
    <row r="2623" spans="1:8" ht="20" hidden="1" customHeight="1">
      <c r="A2623" s="185">
        <v>9</v>
      </c>
      <c r="B2623" s="193" t="s">
        <v>1068</v>
      </c>
      <c r="C2623" s="229" t="s">
        <v>1165</v>
      </c>
      <c r="D2623" s="245" t="s">
        <v>1046</v>
      </c>
      <c r="E2623" s="226"/>
      <c r="F2623" s="226">
        <v>27.45</v>
      </c>
      <c r="G2623" s="227">
        <v>78775.640000000698</v>
      </c>
      <c r="H2623" s="192" t="s">
        <v>1071</v>
      </c>
    </row>
    <row r="2624" spans="1:8" ht="20" hidden="1" customHeight="1">
      <c r="A2624" s="185">
        <v>9</v>
      </c>
      <c r="B2624" s="193" t="s">
        <v>1068</v>
      </c>
      <c r="C2624" s="229" t="s">
        <v>1165</v>
      </c>
      <c r="D2624" s="245" t="s">
        <v>1046</v>
      </c>
      <c r="E2624" s="226"/>
      <c r="F2624" s="226">
        <v>65.5</v>
      </c>
      <c r="G2624" s="227">
        <v>78710.140000000698</v>
      </c>
      <c r="H2624" s="192" t="s">
        <v>1071</v>
      </c>
    </row>
    <row r="2625" spans="1:8" ht="20" hidden="1" customHeight="1">
      <c r="A2625" s="185">
        <v>9</v>
      </c>
      <c r="B2625" s="193" t="s">
        <v>1068</v>
      </c>
      <c r="C2625" s="229" t="s">
        <v>2299</v>
      </c>
      <c r="D2625" s="245" t="s">
        <v>1046</v>
      </c>
      <c r="E2625" s="226"/>
      <c r="F2625" s="226">
        <v>260</v>
      </c>
      <c r="G2625" s="227">
        <v>78450.140000000698</v>
      </c>
      <c r="H2625" s="192" t="s">
        <v>1077</v>
      </c>
    </row>
    <row r="2626" spans="1:8" ht="20" hidden="1" customHeight="1">
      <c r="A2626" s="185">
        <v>9</v>
      </c>
      <c r="B2626" s="193" t="s">
        <v>1068</v>
      </c>
      <c r="C2626" s="229" t="s">
        <v>2300</v>
      </c>
      <c r="D2626" s="245" t="s">
        <v>1046</v>
      </c>
      <c r="E2626" s="226"/>
      <c r="F2626" s="226">
        <v>2400</v>
      </c>
      <c r="G2626" s="227">
        <v>76050.140000000698</v>
      </c>
      <c r="H2626" s="192" t="s">
        <v>3808</v>
      </c>
    </row>
    <row r="2627" spans="1:8" ht="20" hidden="1" customHeight="1">
      <c r="A2627" s="185">
        <v>9</v>
      </c>
      <c r="B2627" s="193" t="s">
        <v>1068</v>
      </c>
      <c r="C2627" s="229" t="s">
        <v>2301</v>
      </c>
      <c r="D2627" s="245" t="s">
        <v>1046</v>
      </c>
      <c r="E2627" s="226"/>
      <c r="F2627" s="226">
        <v>33548.83</v>
      </c>
      <c r="G2627" s="227">
        <v>42501.310000000703</v>
      </c>
      <c r="H2627" s="192" t="s">
        <v>1110</v>
      </c>
    </row>
    <row r="2628" spans="1:8" ht="20" hidden="1" customHeight="1">
      <c r="A2628" s="185">
        <v>9</v>
      </c>
      <c r="B2628" s="193" t="s">
        <v>1068</v>
      </c>
      <c r="C2628" s="229" t="s">
        <v>2302</v>
      </c>
      <c r="D2628" s="245" t="s">
        <v>1046</v>
      </c>
      <c r="E2628" s="226"/>
      <c r="F2628" s="226">
        <v>100</v>
      </c>
      <c r="G2628" s="227">
        <v>42401.310000000703</v>
      </c>
      <c r="H2628" s="192" t="s">
        <v>1081</v>
      </c>
    </row>
    <row r="2629" spans="1:8" ht="20" hidden="1" customHeight="1">
      <c r="A2629" s="185">
        <v>9</v>
      </c>
      <c r="B2629" s="193" t="s">
        <v>1068</v>
      </c>
      <c r="C2629" s="229" t="s">
        <v>1165</v>
      </c>
      <c r="D2629" s="245" t="s">
        <v>1046</v>
      </c>
      <c r="E2629" s="226"/>
      <c r="F2629" s="226">
        <v>20.9</v>
      </c>
      <c r="G2629" s="227">
        <v>53705.410000000702</v>
      </c>
      <c r="H2629" s="192" t="s">
        <v>1071</v>
      </c>
    </row>
    <row r="2630" spans="1:8" ht="20" hidden="1" customHeight="1">
      <c r="A2630" s="185">
        <v>9</v>
      </c>
      <c r="B2630" s="193" t="s">
        <v>1068</v>
      </c>
      <c r="C2630" s="229" t="s">
        <v>1165</v>
      </c>
      <c r="D2630" s="245" t="s">
        <v>1046</v>
      </c>
      <c r="E2630" s="226"/>
      <c r="F2630" s="226">
        <v>20.9</v>
      </c>
      <c r="G2630" s="227">
        <v>53684.510000000701</v>
      </c>
      <c r="H2630" s="192" t="s">
        <v>1071</v>
      </c>
    </row>
    <row r="2631" spans="1:8" ht="20" hidden="1" customHeight="1">
      <c r="A2631" s="185">
        <v>9</v>
      </c>
      <c r="B2631" s="193" t="s">
        <v>1068</v>
      </c>
      <c r="C2631" s="229" t="s">
        <v>2303</v>
      </c>
      <c r="D2631" s="245" t="s">
        <v>1046</v>
      </c>
      <c r="E2631" s="226"/>
      <c r="F2631" s="226">
        <v>11325</v>
      </c>
      <c r="G2631" s="227">
        <v>42359.510000000701</v>
      </c>
      <c r="H2631" s="192" t="s">
        <v>1110</v>
      </c>
    </row>
    <row r="2632" spans="1:8" ht="20" hidden="1" customHeight="1">
      <c r="A2632" s="185">
        <v>9</v>
      </c>
      <c r="B2632" s="193" t="s">
        <v>1068</v>
      </c>
      <c r="C2632" s="229" t="s">
        <v>2304</v>
      </c>
      <c r="D2632" s="224" t="s">
        <v>1046</v>
      </c>
      <c r="E2632" s="226"/>
      <c r="F2632" s="226">
        <v>7877</v>
      </c>
      <c r="G2632" s="227">
        <v>34482.510000000701</v>
      </c>
      <c r="H2632" s="192" t="s">
        <v>1047</v>
      </c>
    </row>
    <row r="2633" spans="1:8" ht="20" hidden="1" customHeight="1">
      <c r="A2633" s="185">
        <v>9</v>
      </c>
      <c r="B2633" s="193" t="s">
        <v>1068</v>
      </c>
      <c r="C2633" s="229" t="s">
        <v>2305</v>
      </c>
      <c r="D2633" s="224" t="s">
        <v>1046</v>
      </c>
      <c r="E2633" s="226"/>
      <c r="F2633" s="226">
        <v>7000</v>
      </c>
      <c r="G2633" s="227">
        <v>27482.510000000701</v>
      </c>
      <c r="H2633" s="192" t="s">
        <v>1110</v>
      </c>
    </row>
    <row r="2634" spans="1:8" ht="20" hidden="1" customHeight="1">
      <c r="A2634" s="185">
        <v>9</v>
      </c>
      <c r="B2634" s="193" t="s">
        <v>1068</v>
      </c>
      <c r="C2634" s="229" t="s">
        <v>2306</v>
      </c>
      <c r="D2634" s="224" t="s">
        <v>1046</v>
      </c>
      <c r="E2634" s="226"/>
      <c r="F2634" s="226">
        <v>3000</v>
      </c>
      <c r="G2634" s="227">
        <v>24482.510000000701</v>
      </c>
      <c r="H2634" s="192" t="s">
        <v>1110</v>
      </c>
    </row>
    <row r="2635" spans="1:8" ht="20" hidden="1" customHeight="1">
      <c r="A2635" s="185">
        <v>9</v>
      </c>
      <c r="B2635" s="193" t="s">
        <v>1068</v>
      </c>
      <c r="C2635" s="220" t="s">
        <v>2307</v>
      </c>
      <c r="D2635" s="224" t="s">
        <v>1046</v>
      </c>
      <c r="E2635" s="226"/>
      <c r="F2635" s="226">
        <v>2592.6</v>
      </c>
      <c r="G2635" s="227">
        <v>21889.910000000698</v>
      </c>
      <c r="H2635" s="192" t="s">
        <v>1110</v>
      </c>
    </row>
    <row r="2636" spans="1:8" ht="20" hidden="1" customHeight="1">
      <c r="A2636" s="185">
        <v>9</v>
      </c>
      <c r="B2636" s="193" t="s">
        <v>1068</v>
      </c>
      <c r="C2636" s="229" t="s">
        <v>1165</v>
      </c>
      <c r="D2636" s="245" t="s">
        <v>1046</v>
      </c>
      <c r="E2636" s="226"/>
      <c r="F2636" s="226">
        <v>21.7</v>
      </c>
      <c r="G2636" s="227">
        <v>81868.210000000705</v>
      </c>
      <c r="H2636" s="192" t="s">
        <v>1071</v>
      </c>
    </row>
    <row r="2637" spans="1:8" ht="20" hidden="1" customHeight="1">
      <c r="A2637" s="185">
        <v>9</v>
      </c>
      <c r="B2637" s="193" t="s">
        <v>1068</v>
      </c>
      <c r="C2637" s="229" t="s">
        <v>1165</v>
      </c>
      <c r="D2637" s="245" t="s">
        <v>1046</v>
      </c>
      <c r="E2637" s="226"/>
      <c r="F2637" s="226">
        <v>136.55000000000001</v>
      </c>
      <c r="G2637" s="227">
        <v>81731.660000000702</v>
      </c>
      <c r="H2637" s="192" t="s">
        <v>1071</v>
      </c>
    </row>
    <row r="2638" spans="1:8" ht="20" hidden="1" customHeight="1">
      <c r="A2638" s="185">
        <v>9</v>
      </c>
      <c r="B2638" s="193" t="s">
        <v>1068</v>
      </c>
      <c r="C2638" s="229" t="s">
        <v>5091</v>
      </c>
      <c r="D2638" s="224" t="s">
        <v>4984</v>
      </c>
      <c r="E2638" s="226"/>
      <c r="F2638" s="226">
        <v>10500</v>
      </c>
      <c r="G2638" s="227">
        <v>71231.6600000006</v>
      </c>
      <c r="H2638" s="214" t="s">
        <v>4984</v>
      </c>
    </row>
    <row r="2639" spans="1:8" ht="20" hidden="1" customHeight="1">
      <c r="A2639" s="185">
        <v>9</v>
      </c>
      <c r="B2639" s="193" t="s">
        <v>1068</v>
      </c>
      <c r="C2639" s="229" t="s">
        <v>1165</v>
      </c>
      <c r="D2639" s="245" t="s">
        <v>1046</v>
      </c>
      <c r="E2639" s="226"/>
      <c r="F2639" s="226">
        <v>144.04</v>
      </c>
      <c r="G2639" s="227">
        <v>71087.620000000607</v>
      </c>
      <c r="H2639" s="192" t="s">
        <v>1071</v>
      </c>
    </row>
    <row r="2640" spans="1:8" ht="20" hidden="1" customHeight="1">
      <c r="A2640" s="185">
        <v>9</v>
      </c>
      <c r="B2640" s="193" t="s">
        <v>1068</v>
      </c>
      <c r="C2640" s="229" t="s">
        <v>5088</v>
      </c>
      <c r="D2640" s="224" t="s">
        <v>4984</v>
      </c>
      <c r="E2640" s="226"/>
      <c r="F2640" s="226">
        <v>15936.39</v>
      </c>
      <c r="G2640" s="227">
        <v>80151.230000001</v>
      </c>
      <c r="H2640" s="214" t="s">
        <v>4984</v>
      </c>
    </row>
    <row r="2641" spans="1:8" ht="20" hidden="1" customHeight="1">
      <c r="A2641" s="185">
        <v>9</v>
      </c>
      <c r="B2641" s="193" t="s">
        <v>1068</v>
      </c>
      <c r="C2641" s="229" t="s">
        <v>1165</v>
      </c>
      <c r="D2641" s="245" t="s">
        <v>1046</v>
      </c>
      <c r="E2641" s="226"/>
      <c r="F2641" s="226">
        <v>44.31</v>
      </c>
      <c r="G2641" s="227">
        <v>5060106.92</v>
      </c>
      <c r="H2641" s="192" t="s">
        <v>1071</v>
      </c>
    </row>
    <row r="2642" spans="1:8" ht="20" hidden="1" customHeight="1">
      <c r="A2642" s="185">
        <v>9</v>
      </c>
      <c r="B2642" s="193" t="s">
        <v>1068</v>
      </c>
      <c r="C2642" s="229" t="s">
        <v>1165</v>
      </c>
      <c r="D2642" s="245" t="s">
        <v>1046</v>
      </c>
      <c r="E2642" s="226"/>
      <c r="F2642" s="226">
        <v>144.04</v>
      </c>
      <c r="G2642" s="227">
        <v>5059962.8799999999</v>
      </c>
      <c r="H2642" s="192" t="s">
        <v>1071</v>
      </c>
    </row>
    <row r="2643" spans="1:8" ht="20" hidden="1" customHeight="1">
      <c r="A2643" s="185">
        <v>9</v>
      </c>
      <c r="B2643" s="193" t="s">
        <v>1068</v>
      </c>
      <c r="C2643" s="229" t="s">
        <v>5056</v>
      </c>
      <c r="D2643" s="224" t="s">
        <v>4984</v>
      </c>
      <c r="E2643" s="226"/>
      <c r="F2643" s="226">
        <v>19375</v>
      </c>
      <c r="G2643" s="227">
        <v>40587.880000000798</v>
      </c>
      <c r="H2643" s="214" t="s">
        <v>4984</v>
      </c>
    </row>
    <row r="2644" spans="1:8" ht="20" hidden="1" customHeight="1">
      <c r="A2644" s="185">
        <v>9</v>
      </c>
      <c r="B2644" s="193" t="s">
        <v>1068</v>
      </c>
      <c r="C2644" s="229" t="s">
        <v>1165</v>
      </c>
      <c r="D2644" s="245" t="s">
        <v>1046</v>
      </c>
      <c r="E2644" s="226"/>
      <c r="F2644" s="226">
        <v>354.21</v>
      </c>
      <c r="G2644" s="227">
        <v>40265.230000000804</v>
      </c>
      <c r="H2644" s="192" t="s">
        <v>1071</v>
      </c>
    </row>
    <row r="2645" spans="1:8" ht="20" hidden="1" customHeight="1">
      <c r="A2645" s="185">
        <v>9</v>
      </c>
      <c r="B2645" s="193" t="s">
        <v>1068</v>
      </c>
      <c r="C2645" s="229" t="s">
        <v>1165</v>
      </c>
      <c r="D2645" s="245" t="s">
        <v>1046</v>
      </c>
      <c r="E2645" s="226"/>
      <c r="F2645" s="226">
        <v>64.599999999999994</v>
      </c>
      <c r="G2645" s="227">
        <v>40200.630000000798</v>
      </c>
      <c r="H2645" s="192" t="s">
        <v>1071</v>
      </c>
    </row>
    <row r="2646" spans="1:8" ht="20" hidden="1" customHeight="1">
      <c r="A2646" s="185">
        <v>9</v>
      </c>
      <c r="B2646" s="193" t="s">
        <v>1068</v>
      </c>
      <c r="C2646" s="229" t="s">
        <v>1165</v>
      </c>
      <c r="D2646" s="245" t="s">
        <v>1046</v>
      </c>
      <c r="E2646" s="226"/>
      <c r="F2646" s="226">
        <v>98.67</v>
      </c>
      <c r="G2646" s="227">
        <v>40101.960000000799</v>
      </c>
      <c r="H2646" s="192" t="s">
        <v>1071</v>
      </c>
    </row>
    <row r="2647" spans="1:8" ht="20" hidden="1" customHeight="1">
      <c r="A2647" s="185">
        <v>9</v>
      </c>
      <c r="B2647" s="193" t="s">
        <v>1068</v>
      </c>
      <c r="C2647" s="229" t="s">
        <v>1165</v>
      </c>
      <c r="D2647" s="245" t="s">
        <v>1046</v>
      </c>
      <c r="E2647" s="226"/>
      <c r="F2647" s="226">
        <v>18.93</v>
      </c>
      <c r="G2647" s="227">
        <v>40083.030000000799</v>
      </c>
      <c r="H2647" s="192" t="s">
        <v>1071</v>
      </c>
    </row>
    <row r="2648" spans="1:8" ht="20" hidden="1" customHeight="1">
      <c r="A2648" s="185">
        <v>9</v>
      </c>
      <c r="B2648" s="193" t="s">
        <v>1068</v>
      </c>
      <c r="C2648" s="229" t="s">
        <v>1165</v>
      </c>
      <c r="D2648" s="245" t="s">
        <v>1046</v>
      </c>
      <c r="E2648" s="226"/>
      <c r="F2648" s="226">
        <v>18.93</v>
      </c>
      <c r="G2648" s="227">
        <v>40064.100000000799</v>
      </c>
      <c r="H2648" s="192" t="s">
        <v>1071</v>
      </c>
    </row>
    <row r="2649" spans="1:8" ht="20" hidden="1" customHeight="1">
      <c r="A2649" s="185">
        <v>9</v>
      </c>
      <c r="B2649" s="193" t="s">
        <v>1068</v>
      </c>
      <c r="C2649" s="229" t="s">
        <v>1165</v>
      </c>
      <c r="D2649" s="245" t="s">
        <v>1046</v>
      </c>
      <c r="E2649" s="226"/>
      <c r="F2649" s="226">
        <v>376.8</v>
      </c>
      <c r="G2649" s="227">
        <v>39687.300000000803</v>
      </c>
      <c r="H2649" s="192" t="s">
        <v>1071</v>
      </c>
    </row>
    <row r="2650" spans="1:8" ht="20" hidden="1" customHeight="1">
      <c r="A2650" s="185">
        <v>9</v>
      </c>
      <c r="B2650" s="193" t="s">
        <v>1068</v>
      </c>
      <c r="C2650" s="229" t="s">
        <v>4044</v>
      </c>
      <c r="D2650" s="224" t="s">
        <v>3804</v>
      </c>
      <c r="E2650" s="226"/>
      <c r="F2650" s="226">
        <v>404</v>
      </c>
      <c r="G2650" s="227">
        <v>77383.300000000701</v>
      </c>
      <c r="H2650" s="192" t="s">
        <v>1093</v>
      </c>
    </row>
    <row r="2651" spans="1:8" ht="20" hidden="1" customHeight="1">
      <c r="A2651" s="185">
        <v>9</v>
      </c>
      <c r="B2651" s="193" t="s">
        <v>1068</v>
      </c>
      <c r="C2651" s="229" t="s">
        <v>2308</v>
      </c>
      <c r="D2651" s="224" t="s">
        <v>1046</v>
      </c>
      <c r="E2651" s="226"/>
      <c r="F2651" s="226">
        <v>296</v>
      </c>
      <c r="G2651" s="227">
        <v>77087.300000000701</v>
      </c>
      <c r="H2651" s="192" t="s">
        <v>1093</v>
      </c>
    </row>
    <row r="2652" spans="1:8" ht="20" hidden="1" customHeight="1">
      <c r="A2652" s="185">
        <v>9</v>
      </c>
      <c r="B2652" s="193" t="s">
        <v>1068</v>
      </c>
      <c r="C2652" s="229" t="s">
        <v>2309</v>
      </c>
      <c r="D2652" s="224" t="s">
        <v>1046</v>
      </c>
      <c r="E2652" s="226"/>
      <c r="F2652" s="226">
        <v>26788.34</v>
      </c>
      <c r="G2652" s="227">
        <v>50298.960000000698</v>
      </c>
      <c r="H2652" s="192" t="s">
        <v>4950</v>
      </c>
    </row>
    <row r="2653" spans="1:8" ht="20" hidden="1" customHeight="1">
      <c r="A2653" s="185">
        <v>9</v>
      </c>
      <c r="B2653" s="193" t="s">
        <v>1068</v>
      </c>
      <c r="C2653" s="229" t="s">
        <v>2310</v>
      </c>
      <c r="D2653" s="224" t="s">
        <v>1046</v>
      </c>
      <c r="E2653" s="226"/>
      <c r="F2653" s="226">
        <v>10114.5</v>
      </c>
      <c r="G2653" s="227">
        <v>40184.460000000698</v>
      </c>
      <c r="H2653" s="192" t="s">
        <v>1110</v>
      </c>
    </row>
    <row r="2654" spans="1:8" ht="20" hidden="1" customHeight="1">
      <c r="A2654" s="185">
        <v>9</v>
      </c>
      <c r="B2654" s="193" t="s">
        <v>1068</v>
      </c>
      <c r="C2654" s="229" t="s">
        <v>2311</v>
      </c>
      <c r="D2654" s="224" t="s">
        <v>1046</v>
      </c>
      <c r="E2654" s="226"/>
      <c r="F2654" s="226">
        <v>2000</v>
      </c>
      <c r="G2654" s="227">
        <v>198153.41000000099</v>
      </c>
      <c r="H2654" s="192" t="s">
        <v>1047</v>
      </c>
    </row>
    <row r="2655" spans="1:8" ht="20" hidden="1" customHeight="1">
      <c r="A2655" s="185">
        <v>9</v>
      </c>
      <c r="B2655" s="193" t="s">
        <v>1068</v>
      </c>
      <c r="C2655" s="229" t="s">
        <v>2312</v>
      </c>
      <c r="D2655" s="224" t="s">
        <v>1046</v>
      </c>
      <c r="E2655" s="226"/>
      <c r="F2655" s="226">
        <v>800</v>
      </c>
      <c r="G2655" s="227">
        <v>197353.41000000099</v>
      </c>
      <c r="H2655" s="192" t="s">
        <v>1077</v>
      </c>
    </row>
    <row r="2656" spans="1:8" ht="20" hidden="1" customHeight="1">
      <c r="A2656" s="185">
        <v>9</v>
      </c>
      <c r="B2656" s="193" t="s">
        <v>1068</v>
      </c>
      <c r="C2656" s="229" t="s">
        <v>2313</v>
      </c>
      <c r="D2656" s="224" t="s">
        <v>1046</v>
      </c>
      <c r="E2656" s="226"/>
      <c r="F2656" s="226">
        <v>76</v>
      </c>
      <c r="G2656" s="227">
        <v>197277.41000000099</v>
      </c>
      <c r="H2656" s="192" t="s">
        <v>1112</v>
      </c>
    </row>
    <row r="2657" spans="1:8" ht="20" hidden="1" customHeight="1">
      <c r="A2657" s="185">
        <v>9</v>
      </c>
      <c r="B2657" s="193" t="s">
        <v>1068</v>
      </c>
      <c r="C2657" s="229" t="s">
        <v>2314</v>
      </c>
      <c r="D2657" s="224" t="s">
        <v>1046</v>
      </c>
      <c r="E2657" s="226"/>
      <c r="F2657" s="226">
        <v>485.5</v>
      </c>
      <c r="G2657" s="227">
        <v>196791.91000000099</v>
      </c>
      <c r="H2657" s="192" t="s">
        <v>1075</v>
      </c>
    </row>
    <row r="2658" spans="1:8" ht="20" hidden="1" customHeight="1">
      <c r="A2658" s="185">
        <v>9</v>
      </c>
      <c r="B2658" s="193" t="s">
        <v>1068</v>
      </c>
      <c r="C2658" s="229" t="s">
        <v>2315</v>
      </c>
      <c r="D2658" s="224" t="s">
        <v>1046</v>
      </c>
      <c r="E2658" s="226"/>
      <c r="F2658" s="226">
        <v>500</v>
      </c>
      <c r="G2658" s="227">
        <v>196291.91000000099</v>
      </c>
      <c r="H2658" s="192" t="s">
        <v>1047</v>
      </c>
    </row>
    <row r="2659" spans="1:8" ht="20" hidden="1" customHeight="1">
      <c r="A2659" s="185">
        <v>9</v>
      </c>
      <c r="B2659" s="193" t="s">
        <v>1068</v>
      </c>
      <c r="C2659" s="229" t="s">
        <v>2316</v>
      </c>
      <c r="D2659" s="224" t="s">
        <v>1046</v>
      </c>
      <c r="E2659" s="226"/>
      <c r="F2659" s="226">
        <v>225</v>
      </c>
      <c r="G2659" s="227">
        <v>196066.91000000099</v>
      </c>
      <c r="H2659" s="192" t="s">
        <v>1124</v>
      </c>
    </row>
    <row r="2660" spans="1:8" ht="20" hidden="1" customHeight="1">
      <c r="A2660" s="185">
        <v>9</v>
      </c>
      <c r="B2660" s="193" t="s">
        <v>1068</v>
      </c>
      <c r="C2660" s="229" t="s">
        <v>2317</v>
      </c>
      <c r="D2660" s="224" t="s">
        <v>1046</v>
      </c>
      <c r="E2660" s="226"/>
      <c r="F2660" s="226">
        <v>821</v>
      </c>
      <c r="G2660" s="227">
        <v>195245.91000000099</v>
      </c>
      <c r="H2660" s="192" t="s">
        <v>1047</v>
      </c>
    </row>
    <row r="2661" spans="1:8" ht="20" hidden="1" customHeight="1">
      <c r="A2661" s="185">
        <v>9</v>
      </c>
      <c r="B2661" s="193" t="s">
        <v>1068</v>
      </c>
      <c r="C2661" s="229" t="s">
        <v>2318</v>
      </c>
      <c r="D2661" s="224" t="s">
        <v>1046</v>
      </c>
      <c r="E2661" s="226"/>
      <c r="F2661" s="226">
        <v>787</v>
      </c>
      <c r="G2661" s="227">
        <v>194458.91000000099</v>
      </c>
      <c r="H2661" s="192" t="s">
        <v>1047</v>
      </c>
    </row>
    <row r="2662" spans="1:8" ht="20" hidden="1" customHeight="1">
      <c r="A2662" s="185">
        <v>9</v>
      </c>
      <c r="B2662" s="193" t="s">
        <v>1068</v>
      </c>
      <c r="C2662" s="229" t="s">
        <v>2319</v>
      </c>
      <c r="D2662" s="224" t="s">
        <v>1046</v>
      </c>
      <c r="E2662" s="226"/>
      <c r="F2662" s="226">
        <v>2000</v>
      </c>
      <c r="G2662" s="227">
        <v>192458.91000000099</v>
      </c>
      <c r="H2662" s="192" t="s">
        <v>1110</v>
      </c>
    </row>
    <row r="2663" spans="1:8" ht="20" hidden="1" customHeight="1">
      <c r="A2663" s="185">
        <v>9</v>
      </c>
      <c r="B2663" s="193" t="s">
        <v>1068</v>
      </c>
      <c r="C2663" s="229" t="s">
        <v>2320</v>
      </c>
      <c r="D2663" s="224" t="s">
        <v>1046</v>
      </c>
      <c r="E2663" s="226"/>
      <c r="F2663" s="226">
        <v>206.1</v>
      </c>
      <c r="G2663" s="227">
        <v>192252.81000000099</v>
      </c>
      <c r="H2663" s="192" t="s">
        <v>1075</v>
      </c>
    </row>
    <row r="2664" spans="1:8" ht="20" hidden="1" customHeight="1">
      <c r="A2664" s="185">
        <v>9</v>
      </c>
      <c r="B2664" s="193" t="s">
        <v>1068</v>
      </c>
      <c r="C2664" s="229" t="s">
        <v>2321</v>
      </c>
      <c r="D2664" s="224" t="s">
        <v>1046</v>
      </c>
      <c r="E2664" s="226"/>
      <c r="F2664" s="226">
        <v>1500</v>
      </c>
      <c r="G2664" s="227">
        <v>190752.81000000099</v>
      </c>
      <c r="H2664" s="192" t="s">
        <v>1047</v>
      </c>
    </row>
    <row r="2665" spans="1:8" ht="20" hidden="1" customHeight="1">
      <c r="A2665" s="185">
        <v>9</v>
      </c>
      <c r="B2665" s="193" t="s">
        <v>1068</v>
      </c>
      <c r="C2665" s="229" t="s">
        <v>2322</v>
      </c>
      <c r="D2665" s="224" t="s">
        <v>1046</v>
      </c>
      <c r="E2665" s="226"/>
      <c r="F2665" s="226">
        <v>120</v>
      </c>
      <c r="G2665" s="227">
        <v>190632.81000000099</v>
      </c>
      <c r="H2665" s="192" t="s">
        <v>4995</v>
      </c>
    </row>
    <row r="2666" spans="1:8" ht="20" hidden="1" customHeight="1">
      <c r="A2666" s="185">
        <v>9</v>
      </c>
      <c r="B2666" s="193" t="s">
        <v>1068</v>
      </c>
      <c r="C2666" s="229" t="s">
        <v>2323</v>
      </c>
      <c r="D2666" s="224" t="s">
        <v>1046</v>
      </c>
      <c r="E2666" s="226"/>
      <c r="F2666" s="226">
        <v>2262.6</v>
      </c>
      <c r="G2666" s="227">
        <v>188370.21000000101</v>
      </c>
      <c r="H2666" s="192" t="s">
        <v>1053</v>
      </c>
    </row>
    <row r="2667" spans="1:8" ht="20" hidden="1" customHeight="1">
      <c r="A2667" s="185">
        <v>9</v>
      </c>
      <c r="B2667" s="193" t="s">
        <v>1068</v>
      </c>
      <c r="C2667" s="229" t="s">
        <v>2324</v>
      </c>
      <c r="D2667" s="224" t="s">
        <v>1046</v>
      </c>
      <c r="E2667" s="226"/>
      <c r="F2667" s="226">
        <v>560.79999999999995</v>
      </c>
      <c r="G2667" s="227">
        <v>187809.41000000099</v>
      </c>
      <c r="H2667" s="192" t="s">
        <v>1053</v>
      </c>
    </row>
    <row r="2668" spans="1:8" ht="20" hidden="1" customHeight="1">
      <c r="A2668" s="185">
        <v>9</v>
      </c>
      <c r="B2668" s="193" t="s">
        <v>1068</v>
      </c>
      <c r="C2668" s="229" t="s">
        <v>2325</v>
      </c>
      <c r="D2668" s="224" t="s">
        <v>1046</v>
      </c>
      <c r="E2668" s="226"/>
      <c r="F2668" s="226">
        <v>409.53</v>
      </c>
      <c r="G2668" s="227">
        <v>187399.88000000099</v>
      </c>
      <c r="H2668" s="192" t="s">
        <v>1075</v>
      </c>
    </row>
    <row r="2669" spans="1:8" ht="20" hidden="1" customHeight="1">
      <c r="A2669" s="185">
        <v>9</v>
      </c>
      <c r="B2669" s="193" t="s">
        <v>1068</v>
      </c>
      <c r="C2669" s="229" t="s">
        <v>2326</v>
      </c>
      <c r="D2669" s="224" t="s">
        <v>1046</v>
      </c>
      <c r="E2669" s="226"/>
      <c r="F2669" s="226">
        <v>212</v>
      </c>
      <c r="G2669" s="227">
        <v>187187.88000000099</v>
      </c>
      <c r="H2669" s="192" t="s">
        <v>1075</v>
      </c>
    </row>
    <row r="2670" spans="1:8" ht="20" hidden="1" customHeight="1">
      <c r="A2670" s="185">
        <v>9</v>
      </c>
      <c r="B2670" s="193" t="s">
        <v>1068</v>
      </c>
      <c r="C2670" s="229" t="s">
        <v>2327</v>
      </c>
      <c r="D2670" s="224" t="s">
        <v>1046</v>
      </c>
      <c r="E2670" s="226"/>
      <c r="F2670" s="226">
        <v>1342.07</v>
      </c>
      <c r="G2670" s="227">
        <v>185845.81000000099</v>
      </c>
      <c r="H2670" s="192" t="s">
        <v>1075</v>
      </c>
    </row>
    <row r="2671" spans="1:8" ht="20" hidden="1" customHeight="1">
      <c r="A2671" s="185">
        <v>9</v>
      </c>
      <c r="B2671" s="193" t="s">
        <v>1068</v>
      </c>
      <c r="C2671" s="229" t="s">
        <v>2328</v>
      </c>
      <c r="D2671" s="224" t="s">
        <v>1046</v>
      </c>
      <c r="E2671" s="226"/>
      <c r="F2671" s="226">
        <v>540.45000000000005</v>
      </c>
      <c r="G2671" s="227">
        <v>185305.360000001</v>
      </c>
      <c r="H2671" s="192" t="s">
        <v>1075</v>
      </c>
    </row>
    <row r="2672" spans="1:8" ht="20" hidden="1" customHeight="1">
      <c r="A2672" s="185">
        <v>9</v>
      </c>
      <c r="B2672" s="193" t="s">
        <v>1068</v>
      </c>
      <c r="C2672" s="229" t="s">
        <v>1165</v>
      </c>
      <c r="D2672" s="245" t="s">
        <v>1046</v>
      </c>
      <c r="E2672" s="226"/>
      <c r="F2672" s="226">
        <v>44.65</v>
      </c>
      <c r="G2672" s="227">
        <v>185260.71000000101</v>
      </c>
      <c r="H2672" s="192" t="s">
        <v>1071</v>
      </c>
    </row>
    <row r="2673" spans="1:8" ht="20" hidden="1" customHeight="1">
      <c r="A2673" s="185">
        <v>9</v>
      </c>
      <c r="B2673" s="193" t="s">
        <v>1068</v>
      </c>
      <c r="C2673" s="229" t="s">
        <v>1165</v>
      </c>
      <c r="D2673" s="245" t="s">
        <v>1046</v>
      </c>
      <c r="E2673" s="226"/>
      <c r="F2673" s="226">
        <v>83.2</v>
      </c>
      <c r="G2673" s="227">
        <v>185177.510000001</v>
      </c>
      <c r="H2673" s="192" t="s">
        <v>1071</v>
      </c>
    </row>
    <row r="2674" spans="1:8" ht="20" hidden="1" customHeight="1">
      <c r="A2674" s="185">
        <v>9</v>
      </c>
      <c r="B2674" s="193" t="s">
        <v>1068</v>
      </c>
      <c r="C2674" s="229" t="s">
        <v>1165</v>
      </c>
      <c r="D2674" s="245" t="s">
        <v>1046</v>
      </c>
      <c r="E2674" s="226"/>
      <c r="F2674" s="226">
        <v>38.950000000000003</v>
      </c>
      <c r="G2674" s="227">
        <v>185138.56000000099</v>
      </c>
      <c r="H2674" s="192" t="s">
        <v>1071</v>
      </c>
    </row>
    <row r="2675" spans="1:8" ht="20" hidden="1" customHeight="1">
      <c r="A2675" s="185">
        <v>9</v>
      </c>
      <c r="B2675" s="193" t="s">
        <v>1068</v>
      </c>
      <c r="C2675" s="248" t="s">
        <v>2329</v>
      </c>
      <c r="D2675" s="203" t="s">
        <v>1046</v>
      </c>
      <c r="E2675" s="226"/>
      <c r="F2675" s="226">
        <v>2120</v>
      </c>
      <c r="G2675" s="227">
        <v>83018.560000001002</v>
      </c>
      <c r="H2675" s="192" t="s">
        <v>5067</v>
      </c>
    </row>
    <row r="2676" spans="1:8" ht="20" hidden="1" customHeight="1">
      <c r="A2676" s="185">
        <v>9</v>
      </c>
      <c r="B2676" s="193" t="s">
        <v>1068</v>
      </c>
      <c r="C2676" s="248" t="s">
        <v>4045</v>
      </c>
      <c r="D2676" s="224" t="s">
        <v>3804</v>
      </c>
      <c r="E2676" s="226"/>
      <c r="F2676" s="226">
        <v>2874.73</v>
      </c>
      <c r="G2676" s="227">
        <v>80143.830000001006</v>
      </c>
      <c r="H2676" s="192" t="s">
        <v>5067</v>
      </c>
    </row>
    <row r="2677" spans="1:8" ht="20" customHeight="1">
      <c r="A2677" s="185">
        <v>9</v>
      </c>
      <c r="B2677" s="193" t="s">
        <v>1068</v>
      </c>
      <c r="C2677" s="229" t="s">
        <v>2330</v>
      </c>
      <c r="D2677" s="224" t="s">
        <v>1046</v>
      </c>
      <c r="E2677" s="226"/>
      <c r="F2677" s="226">
        <v>15000</v>
      </c>
      <c r="G2677" s="227">
        <v>65143.830000000999</v>
      </c>
      <c r="H2677" s="192" t="s">
        <v>1091</v>
      </c>
    </row>
    <row r="2678" spans="1:8" ht="20" hidden="1" customHeight="1">
      <c r="A2678" s="185">
        <v>9</v>
      </c>
      <c r="B2678" s="193" t="s">
        <v>1068</v>
      </c>
      <c r="C2678" s="237" t="s">
        <v>2331</v>
      </c>
      <c r="D2678" s="224" t="s">
        <v>1046</v>
      </c>
      <c r="E2678" s="226"/>
      <c r="F2678" s="226">
        <v>2700</v>
      </c>
      <c r="G2678" s="227">
        <v>62443.830000000999</v>
      </c>
      <c r="H2678" s="192" t="s">
        <v>4950</v>
      </c>
    </row>
    <row r="2679" spans="1:8" ht="20" hidden="1" customHeight="1">
      <c r="A2679" s="185">
        <v>9</v>
      </c>
      <c r="B2679" s="193" t="s">
        <v>1067</v>
      </c>
      <c r="C2679" s="229" t="s">
        <v>2332</v>
      </c>
      <c r="D2679" s="224" t="s">
        <v>1046</v>
      </c>
      <c r="E2679" s="226"/>
      <c r="F2679" s="226">
        <v>190969.97</v>
      </c>
      <c r="G2679" s="227"/>
      <c r="H2679" s="192" t="s">
        <v>1087</v>
      </c>
    </row>
    <row r="2680" spans="1:8" ht="20" hidden="1" customHeight="1">
      <c r="A2680" s="185">
        <v>9</v>
      </c>
      <c r="B2680" s="193" t="s">
        <v>1068</v>
      </c>
      <c r="C2680" s="229" t="s">
        <v>4046</v>
      </c>
      <c r="D2680" s="224" t="s">
        <v>3804</v>
      </c>
      <c r="E2680" s="226"/>
      <c r="F2680" s="226">
        <f>338334.91-F2803</f>
        <v>155910.19999999998</v>
      </c>
      <c r="G2680" s="227">
        <v>238814.140000001</v>
      </c>
      <c r="H2680" s="192" t="s">
        <v>1087</v>
      </c>
    </row>
    <row r="2681" spans="1:8" ht="20" hidden="1" customHeight="1">
      <c r="A2681" s="185">
        <v>9</v>
      </c>
      <c r="B2681" s="193" t="s">
        <v>1068</v>
      </c>
      <c r="C2681" s="229" t="s">
        <v>1165</v>
      </c>
      <c r="D2681" s="245" t="s">
        <v>1046</v>
      </c>
      <c r="E2681" s="226"/>
      <c r="F2681" s="226">
        <v>86.3</v>
      </c>
      <c r="G2681" s="227">
        <v>238727.84000000099</v>
      </c>
      <c r="H2681" s="192" t="s">
        <v>1071</v>
      </c>
    </row>
    <row r="2682" spans="1:8" ht="20" hidden="1" customHeight="1">
      <c r="A2682" s="185">
        <v>9</v>
      </c>
      <c r="B2682" s="193" t="s">
        <v>1068</v>
      </c>
      <c r="C2682" s="229" t="s">
        <v>2230</v>
      </c>
      <c r="D2682" s="224" t="s">
        <v>3804</v>
      </c>
      <c r="E2682" s="226"/>
      <c r="F2682" s="226">
        <v>5000</v>
      </c>
      <c r="G2682" s="227">
        <v>233727.84000000099</v>
      </c>
      <c r="H2682" s="192" t="s">
        <v>1116</v>
      </c>
    </row>
    <row r="2683" spans="1:8" ht="20" hidden="1" customHeight="1">
      <c r="A2683" s="185">
        <v>9</v>
      </c>
      <c r="B2683" s="193" t="s">
        <v>1068</v>
      </c>
      <c r="C2683" s="229" t="s">
        <v>4047</v>
      </c>
      <c r="D2683" s="224" t="s">
        <v>3804</v>
      </c>
      <c r="E2683" s="226"/>
      <c r="F2683" s="226">
        <v>10000</v>
      </c>
      <c r="G2683" s="227">
        <v>223727.84000000099</v>
      </c>
      <c r="H2683" s="192" t="s">
        <v>1124</v>
      </c>
    </row>
    <row r="2684" spans="1:8" ht="20" hidden="1" customHeight="1">
      <c r="A2684" s="185">
        <v>9</v>
      </c>
      <c r="B2684" s="193" t="s">
        <v>1068</v>
      </c>
      <c r="C2684" s="229" t="s">
        <v>4048</v>
      </c>
      <c r="D2684" s="224" t="s">
        <v>3804</v>
      </c>
      <c r="E2684" s="226"/>
      <c r="F2684" s="226">
        <v>10825.89</v>
      </c>
      <c r="G2684" s="227">
        <v>202901.950000001</v>
      </c>
      <c r="H2684" s="192" t="s">
        <v>1087</v>
      </c>
    </row>
    <row r="2685" spans="1:8" ht="20" hidden="1" customHeight="1">
      <c r="A2685" s="185">
        <v>9</v>
      </c>
      <c r="B2685" s="193" t="s">
        <v>1068</v>
      </c>
      <c r="C2685" s="229" t="s">
        <v>4049</v>
      </c>
      <c r="D2685" s="224" t="s">
        <v>3804</v>
      </c>
      <c r="E2685" s="226"/>
      <c r="F2685" s="226">
        <v>10000</v>
      </c>
      <c r="G2685" s="227">
        <v>572901.950000001</v>
      </c>
      <c r="H2685" s="192" t="s">
        <v>1098</v>
      </c>
    </row>
    <row r="2686" spans="1:8" ht="20" hidden="1" customHeight="1">
      <c r="A2686" s="185">
        <v>9</v>
      </c>
      <c r="B2686" s="193" t="s">
        <v>1068</v>
      </c>
      <c r="C2686" s="229" t="s">
        <v>2333</v>
      </c>
      <c r="D2686" s="203" t="s">
        <v>1046</v>
      </c>
      <c r="E2686" s="226"/>
      <c r="F2686" s="226">
        <v>60000</v>
      </c>
      <c r="G2686" s="227">
        <v>512901.950000001</v>
      </c>
      <c r="H2686" s="192" t="s">
        <v>3818</v>
      </c>
    </row>
    <row r="2687" spans="1:8" ht="20" hidden="1" customHeight="1">
      <c r="A2687" s="185">
        <v>9</v>
      </c>
      <c r="B2687" s="193" t="s">
        <v>1068</v>
      </c>
      <c r="C2687" s="229" t="s">
        <v>4050</v>
      </c>
      <c r="D2687" s="224" t="s">
        <v>3804</v>
      </c>
      <c r="E2687" s="226"/>
      <c r="F2687" s="226">
        <v>5</v>
      </c>
      <c r="G2687" s="227">
        <v>512896.950000001</v>
      </c>
      <c r="H2687" s="192" t="s">
        <v>3815</v>
      </c>
    </row>
    <row r="2688" spans="1:8" ht="20" hidden="1" customHeight="1">
      <c r="A2688" s="185">
        <v>9</v>
      </c>
      <c r="B2688" s="193" t="s">
        <v>1068</v>
      </c>
      <c r="C2688" s="229" t="s">
        <v>4051</v>
      </c>
      <c r="D2688" s="224" t="s">
        <v>3804</v>
      </c>
      <c r="E2688" s="226"/>
      <c r="F2688" s="226">
        <v>1128.3800000000001</v>
      </c>
      <c r="G2688" s="227">
        <v>511768.570000001</v>
      </c>
      <c r="H2688" s="192" t="s">
        <v>1053</v>
      </c>
    </row>
    <row r="2689" spans="1:8" ht="20" hidden="1" customHeight="1">
      <c r="A2689" s="185">
        <v>9</v>
      </c>
      <c r="B2689" s="193" t="s">
        <v>1068</v>
      </c>
      <c r="C2689" s="229" t="s">
        <v>4052</v>
      </c>
      <c r="D2689" s="224" t="s">
        <v>3804</v>
      </c>
      <c r="E2689" s="226"/>
      <c r="F2689" s="226">
        <v>20</v>
      </c>
      <c r="G2689" s="227">
        <v>511748.570000001</v>
      </c>
      <c r="H2689" s="192" t="s">
        <v>1053</v>
      </c>
    </row>
    <row r="2690" spans="1:8" ht="20" hidden="1" customHeight="1">
      <c r="A2690" s="185">
        <v>9</v>
      </c>
      <c r="B2690" s="193" t="s">
        <v>1068</v>
      </c>
      <c r="C2690" s="229" t="s">
        <v>2334</v>
      </c>
      <c r="D2690" s="224" t="s">
        <v>1046</v>
      </c>
      <c r="E2690" s="226"/>
      <c r="F2690" s="226">
        <v>459</v>
      </c>
      <c r="G2690" s="227">
        <v>511289.570000001</v>
      </c>
      <c r="H2690" s="192" t="s">
        <v>1053</v>
      </c>
    </row>
    <row r="2691" spans="1:8" ht="20" hidden="1" customHeight="1">
      <c r="A2691" s="185">
        <v>9</v>
      </c>
      <c r="B2691" s="193" t="s">
        <v>1068</v>
      </c>
      <c r="C2691" s="229" t="s">
        <v>2335</v>
      </c>
      <c r="D2691" s="224" t="s">
        <v>1046</v>
      </c>
      <c r="E2691" s="226"/>
      <c r="F2691" s="226">
        <v>77</v>
      </c>
      <c r="G2691" s="227">
        <v>511212.570000001</v>
      </c>
      <c r="H2691" s="192" t="s">
        <v>1075</v>
      </c>
    </row>
    <row r="2692" spans="1:8" ht="20" hidden="1" customHeight="1">
      <c r="A2692" s="185">
        <v>9</v>
      </c>
      <c r="B2692" s="193" t="s">
        <v>1068</v>
      </c>
      <c r="C2692" s="229" t="s">
        <v>2336</v>
      </c>
      <c r="D2692" s="224" t="s">
        <v>1046</v>
      </c>
      <c r="E2692" s="226"/>
      <c r="F2692" s="226">
        <v>1770</v>
      </c>
      <c r="G2692" s="227">
        <v>509442.570000001</v>
      </c>
      <c r="H2692" s="192" t="s">
        <v>1124</v>
      </c>
    </row>
    <row r="2693" spans="1:8" ht="20" hidden="1" customHeight="1">
      <c r="A2693" s="185">
        <v>9</v>
      </c>
      <c r="B2693" s="193" t="s">
        <v>1068</v>
      </c>
      <c r="C2693" s="229" t="s">
        <v>4053</v>
      </c>
      <c r="D2693" s="224" t="s">
        <v>3804</v>
      </c>
      <c r="E2693" s="226"/>
      <c r="F2693" s="226">
        <v>30</v>
      </c>
      <c r="G2693" s="227">
        <v>509412.570000001</v>
      </c>
      <c r="H2693" s="192" t="s">
        <v>1053</v>
      </c>
    </row>
    <row r="2694" spans="1:8" ht="20" hidden="1" customHeight="1">
      <c r="A2694" s="185">
        <v>9</v>
      </c>
      <c r="B2694" s="193" t="s">
        <v>1068</v>
      </c>
      <c r="C2694" s="229" t="s">
        <v>2337</v>
      </c>
      <c r="D2694" s="224" t="s">
        <v>1046</v>
      </c>
      <c r="E2694" s="226"/>
      <c r="F2694" s="226">
        <v>479</v>
      </c>
      <c r="G2694" s="227">
        <v>508933.570000001</v>
      </c>
      <c r="H2694" s="192" t="s">
        <v>1047</v>
      </c>
    </row>
    <row r="2695" spans="1:8" ht="20" hidden="1" customHeight="1">
      <c r="A2695" s="185">
        <v>9</v>
      </c>
      <c r="B2695" s="193" t="s">
        <v>1068</v>
      </c>
      <c r="C2695" s="229" t="s">
        <v>2338</v>
      </c>
      <c r="D2695" s="224" t="s">
        <v>1046</v>
      </c>
      <c r="E2695" s="226"/>
      <c r="F2695" s="226">
        <v>100</v>
      </c>
      <c r="G2695" s="227">
        <v>508833.570000001</v>
      </c>
      <c r="H2695" s="192" t="s">
        <v>1053</v>
      </c>
    </row>
    <row r="2696" spans="1:8" ht="20" hidden="1" customHeight="1">
      <c r="A2696" s="185">
        <v>9</v>
      </c>
      <c r="B2696" s="193" t="s">
        <v>1068</v>
      </c>
      <c r="C2696" s="229" t="s">
        <v>2339</v>
      </c>
      <c r="D2696" s="224" t="s">
        <v>1046</v>
      </c>
      <c r="E2696" s="226"/>
      <c r="F2696" s="226">
        <v>242</v>
      </c>
      <c r="G2696" s="227">
        <v>508591.570000001</v>
      </c>
      <c r="H2696" s="192" t="s">
        <v>1075</v>
      </c>
    </row>
    <row r="2697" spans="1:8" ht="20" hidden="1" customHeight="1">
      <c r="A2697" s="185">
        <v>9</v>
      </c>
      <c r="B2697" s="193" t="s">
        <v>1068</v>
      </c>
      <c r="C2697" s="229" t="s">
        <v>2340</v>
      </c>
      <c r="D2697" s="224" t="s">
        <v>1046</v>
      </c>
      <c r="E2697" s="226"/>
      <c r="F2697" s="226">
        <v>200</v>
      </c>
      <c r="G2697" s="227">
        <v>508391.570000001</v>
      </c>
      <c r="H2697" s="192" t="s">
        <v>1104</v>
      </c>
    </row>
    <row r="2698" spans="1:8" ht="20" hidden="1" customHeight="1">
      <c r="A2698" s="185">
        <v>9</v>
      </c>
      <c r="B2698" s="193" t="s">
        <v>1068</v>
      </c>
      <c r="C2698" s="229" t="s">
        <v>2341</v>
      </c>
      <c r="D2698" s="224" t="s">
        <v>1046</v>
      </c>
      <c r="E2698" s="226"/>
      <c r="F2698" s="226">
        <v>21345</v>
      </c>
      <c r="G2698" s="227">
        <v>487046.570000001</v>
      </c>
      <c r="H2698" s="192" t="s">
        <v>1110</v>
      </c>
    </row>
    <row r="2699" spans="1:8" ht="20" hidden="1" customHeight="1">
      <c r="A2699" s="185">
        <v>9</v>
      </c>
      <c r="B2699" s="193" t="s">
        <v>1068</v>
      </c>
      <c r="C2699" s="229" t="s">
        <v>2342</v>
      </c>
      <c r="D2699" s="224" t="s">
        <v>1046</v>
      </c>
      <c r="E2699" s="226"/>
      <c r="F2699" s="226">
        <v>9400</v>
      </c>
      <c r="G2699" s="227">
        <v>477646.570000001</v>
      </c>
      <c r="H2699" s="192" t="s">
        <v>1110</v>
      </c>
    </row>
    <row r="2700" spans="1:8" ht="20" hidden="1" customHeight="1">
      <c r="A2700" s="185">
        <v>9</v>
      </c>
      <c r="B2700" s="193" t="s">
        <v>1068</v>
      </c>
      <c r="C2700" s="229" t="s">
        <v>2343</v>
      </c>
      <c r="D2700" s="224" t="s">
        <v>1046</v>
      </c>
      <c r="E2700" s="226"/>
      <c r="F2700" s="226">
        <v>28000</v>
      </c>
      <c r="G2700" s="227">
        <v>449646.570000001</v>
      </c>
      <c r="H2700" s="192" t="s">
        <v>1110</v>
      </c>
    </row>
    <row r="2701" spans="1:8" ht="20" hidden="1" customHeight="1">
      <c r="A2701" s="185">
        <v>9</v>
      </c>
      <c r="B2701" s="193" t="s">
        <v>1068</v>
      </c>
      <c r="C2701" s="229" t="s">
        <v>4054</v>
      </c>
      <c r="D2701" s="224" t="s">
        <v>3804</v>
      </c>
      <c r="E2701" s="226"/>
      <c r="F2701" s="226">
        <v>12581.14</v>
      </c>
      <c r="G2701" s="227">
        <v>437065.43000000098</v>
      </c>
      <c r="H2701" s="192" t="s">
        <v>1079</v>
      </c>
    </row>
    <row r="2702" spans="1:8" ht="20" hidden="1" customHeight="1">
      <c r="A2702" s="185">
        <v>9</v>
      </c>
      <c r="B2702" s="193" t="s">
        <v>1068</v>
      </c>
      <c r="C2702" s="229" t="s">
        <v>4055</v>
      </c>
      <c r="D2702" s="224" t="s">
        <v>3804</v>
      </c>
      <c r="E2702" s="226"/>
      <c r="F2702" s="226">
        <v>3160</v>
      </c>
      <c r="G2702" s="227">
        <v>433905.43000000098</v>
      </c>
      <c r="H2702" s="192" t="s">
        <v>1075</v>
      </c>
    </row>
    <row r="2703" spans="1:8" ht="20" hidden="1" customHeight="1">
      <c r="A2703" s="185">
        <v>9</v>
      </c>
      <c r="B2703" s="193" t="s">
        <v>1068</v>
      </c>
      <c r="C2703" s="229" t="s">
        <v>2344</v>
      </c>
      <c r="D2703" s="224" t="s">
        <v>1046</v>
      </c>
      <c r="E2703" s="226"/>
      <c r="F2703" s="226">
        <v>56840</v>
      </c>
      <c r="G2703" s="227">
        <v>377065.43000000098</v>
      </c>
      <c r="H2703" s="192" t="s">
        <v>1110</v>
      </c>
    </row>
    <row r="2704" spans="1:8" ht="20" hidden="1" customHeight="1">
      <c r="A2704" s="185">
        <v>9</v>
      </c>
      <c r="B2704" s="193" t="s">
        <v>1068</v>
      </c>
      <c r="C2704" s="229" t="s">
        <v>2345</v>
      </c>
      <c r="D2704" s="224" t="s">
        <v>1046</v>
      </c>
      <c r="E2704" s="226"/>
      <c r="F2704" s="226">
        <v>2000</v>
      </c>
      <c r="G2704" s="227">
        <v>375065.43000000098</v>
      </c>
      <c r="H2704" s="192" t="s">
        <v>1110</v>
      </c>
    </row>
    <row r="2705" spans="1:8" ht="20" hidden="1" customHeight="1">
      <c r="A2705" s="185">
        <v>9</v>
      </c>
      <c r="B2705" s="193" t="s">
        <v>1068</v>
      </c>
      <c r="C2705" s="229" t="s">
        <v>5080</v>
      </c>
      <c r="D2705" s="203" t="s">
        <v>5049</v>
      </c>
      <c r="E2705" s="226"/>
      <c r="F2705" s="226">
        <v>100000</v>
      </c>
      <c r="G2705" s="227">
        <v>275065.43000000098</v>
      </c>
      <c r="H2705" s="192" t="s">
        <v>5065</v>
      </c>
    </row>
    <row r="2706" spans="1:8" ht="20" hidden="1" customHeight="1">
      <c r="A2706" s="185">
        <v>9</v>
      </c>
      <c r="B2706" s="193" t="s">
        <v>1068</v>
      </c>
      <c r="C2706" s="229" t="s">
        <v>1165</v>
      </c>
      <c r="D2706" s="245" t="s">
        <v>1046</v>
      </c>
      <c r="E2706" s="226"/>
      <c r="F2706" s="226">
        <v>10.34</v>
      </c>
      <c r="G2706" s="227">
        <v>275055.09000000102</v>
      </c>
      <c r="H2706" s="192" t="s">
        <v>1071</v>
      </c>
    </row>
    <row r="2707" spans="1:8" ht="20" hidden="1" customHeight="1">
      <c r="A2707" s="185">
        <v>9</v>
      </c>
      <c r="B2707" s="193" t="s">
        <v>1068</v>
      </c>
      <c r="C2707" s="229" t="s">
        <v>2346</v>
      </c>
      <c r="D2707" s="203" t="s">
        <v>1046</v>
      </c>
      <c r="E2707" s="226"/>
      <c r="F2707" s="226">
        <v>31456</v>
      </c>
      <c r="G2707" s="227">
        <v>213599.09000000099</v>
      </c>
      <c r="H2707" s="192" t="s">
        <v>1102</v>
      </c>
    </row>
    <row r="2708" spans="1:8" ht="20" hidden="1" customHeight="1">
      <c r="A2708" s="185">
        <v>9</v>
      </c>
      <c r="B2708" s="193" t="s">
        <v>1068</v>
      </c>
      <c r="C2708" s="229" t="s">
        <v>4056</v>
      </c>
      <c r="D2708" s="224" t="s">
        <v>3804</v>
      </c>
      <c r="E2708" s="226"/>
      <c r="F2708" s="226">
        <v>8460.69</v>
      </c>
      <c r="G2708" s="227">
        <v>115138.400000001</v>
      </c>
      <c r="H2708" s="192" t="s">
        <v>1087</v>
      </c>
    </row>
    <row r="2709" spans="1:8" ht="20" hidden="1" customHeight="1">
      <c r="A2709" s="185">
        <v>9</v>
      </c>
      <c r="B2709" s="193" t="s">
        <v>1068</v>
      </c>
      <c r="C2709" s="229" t="s">
        <v>2347</v>
      </c>
      <c r="D2709" s="203" t="s">
        <v>1046</v>
      </c>
      <c r="E2709" s="226"/>
      <c r="F2709" s="226">
        <v>24364.61</v>
      </c>
      <c r="G2709" s="227">
        <v>90773.790000000998</v>
      </c>
      <c r="H2709" s="192" t="s">
        <v>1087</v>
      </c>
    </row>
    <row r="2710" spans="1:8" ht="20" hidden="1" customHeight="1">
      <c r="A2710" s="185">
        <v>9</v>
      </c>
      <c r="B2710" s="193" t="s">
        <v>1068</v>
      </c>
      <c r="C2710" s="229" t="s">
        <v>2348</v>
      </c>
      <c r="D2710" s="203" t="s">
        <v>1046</v>
      </c>
      <c r="E2710" s="226"/>
      <c r="F2710" s="226">
        <v>14081.58</v>
      </c>
      <c r="G2710" s="227">
        <v>76692.210000000996</v>
      </c>
      <c r="H2710" s="192" t="s">
        <v>1087</v>
      </c>
    </row>
    <row r="2711" spans="1:8" ht="20" hidden="1" customHeight="1">
      <c r="A2711" s="185">
        <v>9</v>
      </c>
      <c r="B2711" s="193" t="s">
        <v>1068</v>
      </c>
      <c r="C2711" s="229" t="s">
        <v>2349</v>
      </c>
      <c r="D2711" s="203" t="s">
        <v>1046</v>
      </c>
      <c r="E2711" s="226"/>
      <c r="F2711" s="226">
        <v>7482.22</v>
      </c>
      <c r="G2711" s="227">
        <v>69209.990000000995</v>
      </c>
      <c r="H2711" s="192" t="s">
        <v>1087</v>
      </c>
    </row>
    <row r="2712" spans="1:8" ht="20" hidden="1" customHeight="1">
      <c r="A2712" s="185">
        <v>9</v>
      </c>
      <c r="B2712" s="193" t="s">
        <v>12</v>
      </c>
      <c r="C2712" s="229" t="s">
        <v>2350</v>
      </c>
      <c r="D2712" s="224" t="s">
        <v>1046</v>
      </c>
      <c r="E2712" s="226"/>
      <c r="F2712" s="226">
        <v>50046.8</v>
      </c>
      <c r="G2712" s="227">
        <v>19163.190000000901</v>
      </c>
      <c r="H2712" s="192" t="s">
        <v>1110</v>
      </c>
    </row>
    <row r="2713" spans="1:8" ht="20" hidden="1" customHeight="1">
      <c r="A2713" s="185">
        <v>9</v>
      </c>
      <c r="B2713" s="193" t="s">
        <v>12</v>
      </c>
      <c r="C2713" s="246" t="s">
        <v>5092</v>
      </c>
      <c r="D2713" s="224" t="s">
        <v>5059</v>
      </c>
      <c r="E2713" s="226"/>
      <c r="F2713" s="226">
        <v>4000</v>
      </c>
      <c r="G2713" s="227">
        <v>15163.190000000901</v>
      </c>
      <c r="H2713" s="192" t="s">
        <v>1122</v>
      </c>
    </row>
    <row r="2714" spans="1:8" ht="20" customHeight="1">
      <c r="A2714" s="185">
        <v>9</v>
      </c>
      <c r="B2714" s="193" t="s">
        <v>12</v>
      </c>
      <c r="C2714" s="246" t="s">
        <v>2351</v>
      </c>
      <c r="D2714" s="203" t="s">
        <v>1046</v>
      </c>
      <c r="E2714" s="226"/>
      <c r="F2714" s="226">
        <v>3300</v>
      </c>
      <c r="G2714" s="227">
        <v>11863.190000000901</v>
      </c>
      <c r="H2714" s="192" t="s">
        <v>1053</v>
      </c>
    </row>
    <row r="2715" spans="1:8" ht="20" hidden="1" customHeight="1">
      <c r="A2715" s="185">
        <v>9</v>
      </c>
      <c r="B2715" s="193" t="s">
        <v>12</v>
      </c>
      <c r="C2715" s="229" t="s">
        <v>1165</v>
      </c>
      <c r="D2715" s="245" t="s">
        <v>1046</v>
      </c>
      <c r="E2715" s="226"/>
      <c r="F2715" s="226">
        <v>3.8</v>
      </c>
      <c r="G2715" s="227">
        <v>11859.3900000009</v>
      </c>
      <c r="H2715" s="192" t="s">
        <v>1071</v>
      </c>
    </row>
    <row r="2716" spans="1:8" ht="20" hidden="1" customHeight="1">
      <c r="A2716" s="185">
        <v>9</v>
      </c>
      <c r="B2716" s="193" t="s">
        <v>12</v>
      </c>
      <c r="C2716" s="229" t="s">
        <v>1165</v>
      </c>
      <c r="D2716" s="245" t="s">
        <v>1046</v>
      </c>
      <c r="E2716" s="226"/>
      <c r="F2716" s="226">
        <v>29.45</v>
      </c>
      <c r="G2716" s="227">
        <v>11829.940000000901</v>
      </c>
      <c r="H2716" s="192" t="s">
        <v>1071</v>
      </c>
    </row>
    <row r="2717" spans="1:8" ht="20" hidden="1" customHeight="1">
      <c r="A2717" s="185">
        <v>9</v>
      </c>
      <c r="B2717" s="193" t="s">
        <v>12</v>
      </c>
      <c r="C2717" s="229" t="s">
        <v>1165</v>
      </c>
      <c r="D2717" s="245" t="s">
        <v>1046</v>
      </c>
      <c r="E2717" s="226"/>
      <c r="F2717" s="226">
        <v>18.53</v>
      </c>
      <c r="G2717" s="227">
        <v>11811.4100000009</v>
      </c>
      <c r="H2717" s="192" t="s">
        <v>1071</v>
      </c>
    </row>
    <row r="2718" spans="1:8" ht="20" hidden="1" customHeight="1">
      <c r="A2718" s="185">
        <v>9</v>
      </c>
      <c r="B2718" s="193" t="s">
        <v>12</v>
      </c>
      <c r="C2718" s="229" t="s">
        <v>1165</v>
      </c>
      <c r="D2718" s="245" t="s">
        <v>1046</v>
      </c>
      <c r="E2718" s="226"/>
      <c r="F2718" s="226">
        <v>95</v>
      </c>
      <c r="G2718" s="227">
        <v>11716.4100000009</v>
      </c>
      <c r="H2718" s="192" t="s">
        <v>1071</v>
      </c>
    </row>
    <row r="2719" spans="1:8" ht="20" hidden="1" customHeight="1">
      <c r="A2719" s="185">
        <v>9</v>
      </c>
      <c r="B2719" s="193" t="s">
        <v>12</v>
      </c>
      <c r="C2719" s="229" t="s">
        <v>1165</v>
      </c>
      <c r="D2719" s="245" t="s">
        <v>1046</v>
      </c>
      <c r="E2719" s="226"/>
      <c r="F2719" s="226">
        <v>65.55</v>
      </c>
      <c r="G2719" s="227">
        <v>11650.860000000899</v>
      </c>
      <c r="H2719" s="192" t="s">
        <v>1071</v>
      </c>
    </row>
    <row r="2720" spans="1:8" ht="20" hidden="1" customHeight="1">
      <c r="A2720" s="185">
        <v>9</v>
      </c>
      <c r="B2720" s="193" t="s">
        <v>12</v>
      </c>
      <c r="C2720" s="229" t="s">
        <v>1165</v>
      </c>
      <c r="D2720" s="245" t="s">
        <v>1046</v>
      </c>
      <c r="E2720" s="226"/>
      <c r="F2720" s="226">
        <v>9.5</v>
      </c>
      <c r="G2720" s="227">
        <v>11641.360000000899</v>
      </c>
      <c r="H2720" s="192" t="s">
        <v>1071</v>
      </c>
    </row>
    <row r="2721" spans="1:8" ht="20" hidden="1" customHeight="1">
      <c r="A2721" s="185">
        <v>9</v>
      </c>
      <c r="B2721" s="193" t="s">
        <v>12</v>
      </c>
      <c r="C2721" s="229" t="s">
        <v>1165</v>
      </c>
      <c r="D2721" s="245" t="s">
        <v>1046</v>
      </c>
      <c r="E2721" s="226"/>
      <c r="F2721" s="226">
        <v>59.85</v>
      </c>
      <c r="G2721" s="227">
        <v>11581.510000000901</v>
      </c>
      <c r="H2721" s="192" t="s">
        <v>1071</v>
      </c>
    </row>
    <row r="2722" spans="1:8" ht="20" hidden="1" customHeight="1">
      <c r="A2722" s="185">
        <v>9</v>
      </c>
      <c r="B2722" s="193" t="s">
        <v>12</v>
      </c>
      <c r="C2722" s="229" t="s">
        <v>2352</v>
      </c>
      <c r="D2722" s="245" t="s">
        <v>1046</v>
      </c>
      <c r="E2722" s="226"/>
      <c r="F2722" s="226">
        <v>59334</v>
      </c>
      <c r="G2722" s="227">
        <v>90667.510000000897</v>
      </c>
      <c r="H2722" s="192" t="s">
        <v>1110</v>
      </c>
    </row>
    <row r="2723" spans="1:8" ht="20" hidden="1" customHeight="1">
      <c r="A2723" s="185">
        <v>9</v>
      </c>
      <c r="B2723" s="193" t="s">
        <v>12</v>
      </c>
      <c r="C2723" s="229" t="s">
        <v>2353</v>
      </c>
      <c r="D2723" s="245" t="s">
        <v>1046</v>
      </c>
      <c r="E2723" s="226"/>
      <c r="F2723" s="226">
        <v>4750</v>
      </c>
      <c r="G2723" s="227">
        <v>85917.510000000897</v>
      </c>
      <c r="H2723" s="192" t="s">
        <v>5075</v>
      </c>
    </row>
    <row r="2724" spans="1:8" ht="20" hidden="1" customHeight="1">
      <c r="A2724" s="185">
        <v>9</v>
      </c>
      <c r="B2724" s="193" t="s">
        <v>12</v>
      </c>
      <c r="C2724" s="229" t="s">
        <v>2354</v>
      </c>
      <c r="D2724" s="245" t="s">
        <v>1046</v>
      </c>
      <c r="E2724" s="226"/>
      <c r="F2724" s="226">
        <v>4772.6099999999997</v>
      </c>
      <c r="G2724" s="227">
        <v>81144.900000000896</v>
      </c>
      <c r="H2724" s="192" t="s">
        <v>5067</v>
      </c>
    </row>
    <row r="2725" spans="1:8" ht="20" hidden="1" customHeight="1">
      <c r="A2725" s="185">
        <v>9</v>
      </c>
      <c r="B2725" s="193" t="s">
        <v>12</v>
      </c>
      <c r="C2725" s="229" t="s">
        <v>1165</v>
      </c>
      <c r="D2725" s="245" t="s">
        <v>1046</v>
      </c>
      <c r="E2725" s="226"/>
      <c r="F2725" s="226">
        <v>138.69999999999999</v>
      </c>
      <c r="G2725" s="227">
        <v>81006.200000000899</v>
      </c>
      <c r="H2725" s="192" t="s">
        <v>1071</v>
      </c>
    </row>
    <row r="2726" spans="1:8" ht="20" hidden="1" customHeight="1">
      <c r="A2726" s="185">
        <v>9</v>
      </c>
      <c r="B2726" s="193" t="s">
        <v>12</v>
      </c>
      <c r="C2726" s="229" t="s">
        <v>4057</v>
      </c>
      <c r="D2726" s="245" t="s">
        <v>3804</v>
      </c>
      <c r="E2726" s="226"/>
      <c r="F2726" s="226">
        <v>4911.8</v>
      </c>
      <c r="G2726" s="227">
        <v>76094.400000000896</v>
      </c>
      <c r="H2726" s="192" t="s">
        <v>1075</v>
      </c>
    </row>
    <row r="2727" spans="1:8" ht="20" hidden="1" customHeight="1">
      <c r="A2727" s="185">
        <v>9</v>
      </c>
      <c r="B2727" s="193" t="s">
        <v>12</v>
      </c>
      <c r="C2727" s="229" t="s">
        <v>4058</v>
      </c>
      <c r="D2727" s="245" t="s">
        <v>3804</v>
      </c>
      <c r="E2727" s="226"/>
      <c r="F2727" s="226">
        <v>3466.43</v>
      </c>
      <c r="G2727" s="227">
        <v>72627.970000000903</v>
      </c>
      <c r="H2727" s="192" t="s">
        <v>1075</v>
      </c>
    </row>
    <row r="2728" spans="1:8" ht="20" hidden="1" customHeight="1">
      <c r="A2728" s="185">
        <v>9</v>
      </c>
      <c r="B2728" s="193" t="s">
        <v>12</v>
      </c>
      <c r="C2728" s="229" t="s">
        <v>4059</v>
      </c>
      <c r="D2728" s="245" t="s">
        <v>3804</v>
      </c>
      <c r="E2728" s="226"/>
      <c r="F2728" s="226">
        <v>2341.5</v>
      </c>
      <c r="G2728" s="227">
        <v>70286.470000000903</v>
      </c>
      <c r="H2728" s="192" t="s">
        <v>1075</v>
      </c>
    </row>
    <row r="2729" spans="1:8" ht="20" hidden="1" customHeight="1">
      <c r="A2729" s="185">
        <v>9</v>
      </c>
      <c r="B2729" s="193" t="s">
        <v>12</v>
      </c>
      <c r="C2729" s="229" t="s">
        <v>4060</v>
      </c>
      <c r="D2729" s="245" t="s">
        <v>3804</v>
      </c>
      <c r="E2729" s="226"/>
      <c r="F2729" s="226">
        <v>6895.77</v>
      </c>
      <c r="G2729" s="227">
        <v>63390.700000000899</v>
      </c>
      <c r="H2729" s="192" t="s">
        <v>1075</v>
      </c>
    </row>
    <row r="2730" spans="1:8" ht="20" hidden="1" customHeight="1">
      <c r="A2730" s="185">
        <v>9</v>
      </c>
      <c r="B2730" s="193" t="s">
        <v>12</v>
      </c>
      <c r="C2730" s="229" t="s">
        <v>4061</v>
      </c>
      <c r="D2730" s="245" t="s">
        <v>3804</v>
      </c>
      <c r="E2730" s="226"/>
      <c r="F2730" s="226">
        <v>491.15</v>
      </c>
      <c r="G2730" s="227">
        <v>62899.550000000898</v>
      </c>
      <c r="H2730" s="192" t="s">
        <v>1075</v>
      </c>
    </row>
    <row r="2731" spans="1:8" ht="20" hidden="1" customHeight="1">
      <c r="A2731" s="185">
        <v>9</v>
      </c>
      <c r="B2731" s="193" t="s">
        <v>12</v>
      </c>
      <c r="C2731" s="229" t="s">
        <v>2355</v>
      </c>
      <c r="D2731" s="245" t="s">
        <v>1046</v>
      </c>
      <c r="E2731" s="226"/>
      <c r="F2731" s="226">
        <v>334</v>
      </c>
      <c r="G2731" s="227">
        <v>62565.550000000898</v>
      </c>
      <c r="H2731" s="192" t="s">
        <v>3811</v>
      </c>
    </row>
    <row r="2732" spans="1:8" ht="20" hidden="1" customHeight="1">
      <c r="A2732" s="185">
        <v>9</v>
      </c>
      <c r="B2732" s="193" t="s">
        <v>12</v>
      </c>
      <c r="C2732" s="229" t="s">
        <v>2356</v>
      </c>
      <c r="D2732" s="245" t="s">
        <v>1046</v>
      </c>
      <c r="E2732" s="226"/>
      <c r="F2732" s="226">
        <v>27.9</v>
      </c>
      <c r="G2732" s="227">
        <v>62537.650000000896</v>
      </c>
      <c r="H2732" s="192" t="s">
        <v>1047</v>
      </c>
    </row>
    <row r="2733" spans="1:8" ht="20" hidden="1" customHeight="1">
      <c r="A2733" s="185">
        <v>9</v>
      </c>
      <c r="B2733" s="193" t="s">
        <v>12</v>
      </c>
      <c r="C2733" s="229" t="s">
        <v>2357</v>
      </c>
      <c r="D2733" s="245" t="s">
        <v>1046</v>
      </c>
      <c r="E2733" s="226"/>
      <c r="F2733" s="226">
        <v>156.43</v>
      </c>
      <c r="G2733" s="227">
        <v>62381.220000000903</v>
      </c>
      <c r="H2733" s="192" t="s">
        <v>1075</v>
      </c>
    </row>
    <row r="2734" spans="1:8" ht="20" hidden="1" customHeight="1">
      <c r="A2734" s="185">
        <v>9</v>
      </c>
      <c r="B2734" s="193" t="s">
        <v>12</v>
      </c>
      <c r="C2734" s="229" t="s">
        <v>2358</v>
      </c>
      <c r="D2734" s="245" t="s">
        <v>1046</v>
      </c>
      <c r="E2734" s="226"/>
      <c r="F2734" s="226">
        <v>859.8</v>
      </c>
      <c r="G2734" s="227">
        <v>61521.4200000009</v>
      </c>
      <c r="H2734" s="192" t="s">
        <v>1075</v>
      </c>
    </row>
    <row r="2735" spans="1:8" ht="20" customHeight="1">
      <c r="A2735" s="185">
        <v>9</v>
      </c>
      <c r="B2735" s="193" t="s">
        <v>12</v>
      </c>
      <c r="C2735" s="229" t="s">
        <v>4000</v>
      </c>
      <c r="D2735" s="245" t="s">
        <v>3804</v>
      </c>
      <c r="E2735" s="226"/>
      <c r="F2735" s="226">
        <v>3000</v>
      </c>
      <c r="G2735" s="227">
        <v>58521.4200000009</v>
      </c>
      <c r="H2735" s="192" t="s">
        <v>1079</v>
      </c>
    </row>
    <row r="2736" spans="1:8" ht="20" hidden="1" customHeight="1">
      <c r="A2736" s="185">
        <v>9</v>
      </c>
      <c r="B2736" s="193" t="s">
        <v>12</v>
      </c>
      <c r="C2736" s="229" t="s">
        <v>1165</v>
      </c>
      <c r="D2736" s="245" t="s">
        <v>1046</v>
      </c>
      <c r="E2736" s="226"/>
      <c r="F2736" s="226">
        <v>145.85</v>
      </c>
      <c r="G2736" s="227">
        <v>58775.570000000902</v>
      </c>
      <c r="H2736" s="192" t="s">
        <v>1071</v>
      </c>
    </row>
    <row r="2737" spans="1:8" ht="20" hidden="1" customHeight="1">
      <c r="A2737" s="185">
        <v>9</v>
      </c>
      <c r="B2737" s="193" t="s">
        <v>12</v>
      </c>
      <c r="C2737" s="229" t="s">
        <v>2359</v>
      </c>
      <c r="D2737" s="245" t="s">
        <v>1046</v>
      </c>
      <c r="E2737" s="226"/>
      <c r="F2737" s="226">
        <v>6708.72</v>
      </c>
      <c r="G2737" s="227">
        <v>262066.850000001</v>
      </c>
      <c r="H2737" s="192" t="s">
        <v>1087</v>
      </c>
    </row>
    <row r="2738" spans="1:8" ht="20" hidden="1" customHeight="1">
      <c r="A2738" s="185">
        <v>9</v>
      </c>
      <c r="B2738" s="193" t="s">
        <v>12</v>
      </c>
      <c r="C2738" s="229" t="s">
        <v>2360</v>
      </c>
      <c r="D2738" s="203" t="s">
        <v>1046</v>
      </c>
      <c r="E2738" s="226"/>
      <c r="F2738" s="226">
        <v>86000</v>
      </c>
      <c r="G2738" s="227">
        <v>176066.850000001</v>
      </c>
      <c r="H2738" s="192" t="s">
        <v>3818</v>
      </c>
    </row>
    <row r="2739" spans="1:8" ht="20" customHeight="1">
      <c r="A2739" s="185">
        <v>9</v>
      </c>
      <c r="B2739" s="193" t="s">
        <v>12</v>
      </c>
      <c r="C2739" s="229" t="s">
        <v>2361</v>
      </c>
      <c r="D2739" s="245" t="s">
        <v>1046</v>
      </c>
      <c r="E2739" s="226"/>
      <c r="F2739" s="226">
        <v>3382</v>
      </c>
      <c r="G2739" s="227">
        <v>172684.850000001</v>
      </c>
      <c r="H2739" s="192" t="s">
        <v>1091</v>
      </c>
    </row>
    <row r="2740" spans="1:8" ht="20" hidden="1" customHeight="1">
      <c r="A2740" s="185">
        <v>9</v>
      </c>
      <c r="B2740" s="193" t="s">
        <v>12</v>
      </c>
      <c r="C2740" s="229" t="s">
        <v>2362</v>
      </c>
      <c r="D2740" s="224" t="s">
        <v>1046</v>
      </c>
      <c r="E2740" s="226"/>
      <c r="F2740" s="226">
        <v>20000</v>
      </c>
      <c r="G2740" s="227">
        <v>152684.850000001</v>
      </c>
      <c r="H2740" s="192" t="s">
        <v>1047</v>
      </c>
    </row>
    <row r="2741" spans="1:8" ht="20" hidden="1" customHeight="1">
      <c r="A2741" s="185">
        <v>9</v>
      </c>
      <c r="B2741" s="193" t="s">
        <v>12</v>
      </c>
      <c r="C2741" s="199" t="s">
        <v>5093</v>
      </c>
      <c r="D2741" s="224" t="s">
        <v>5059</v>
      </c>
      <c r="E2741" s="226"/>
      <c r="F2741" s="226">
        <v>5000</v>
      </c>
      <c r="G2741" s="227">
        <v>147684.850000001</v>
      </c>
      <c r="H2741" s="192" t="s">
        <v>1122</v>
      </c>
    </row>
    <row r="2742" spans="1:8" ht="20" hidden="1" customHeight="1">
      <c r="A2742" s="185">
        <v>9</v>
      </c>
      <c r="B2742" s="193" t="s">
        <v>12</v>
      </c>
      <c r="C2742" s="229" t="s">
        <v>1165</v>
      </c>
      <c r="D2742" s="245" t="s">
        <v>1046</v>
      </c>
      <c r="E2742" s="226"/>
      <c r="F2742" s="226">
        <v>74.099999999999994</v>
      </c>
      <c r="G2742" s="227">
        <v>147610.75000000099</v>
      </c>
      <c r="H2742" s="192" t="s">
        <v>1071</v>
      </c>
    </row>
    <row r="2743" spans="1:8" ht="20" hidden="1" customHeight="1">
      <c r="A2743" s="185">
        <v>9</v>
      </c>
      <c r="B2743" s="193" t="s">
        <v>12</v>
      </c>
      <c r="C2743" s="229" t="s">
        <v>1165</v>
      </c>
      <c r="D2743" s="245" t="s">
        <v>1046</v>
      </c>
      <c r="E2743" s="226"/>
      <c r="F2743" s="226">
        <v>9.5</v>
      </c>
      <c r="G2743" s="227">
        <v>147601.25000000099</v>
      </c>
      <c r="H2743" s="192" t="s">
        <v>1071</v>
      </c>
    </row>
    <row r="2744" spans="1:8" ht="20" hidden="1" customHeight="1">
      <c r="A2744" s="185">
        <v>9</v>
      </c>
      <c r="B2744" s="193" t="s">
        <v>12</v>
      </c>
      <c r="C2744" s="229" t="s">
        <v>1165</v>
      </c>
      <c r="D2744" s="245" t="s">
        <v>1046</v>
      </c>
      <c r="E2744" s="226"/>
      <c r="F2744" s="226">
        <v>68.400000000000006</v>
      </c>
      <c r="G2744" s="227">
        <v>147532.850000001</v>
      </c>
      <c r="H2744" s="192" t="s">
        <v>1071</v>
      </c>
    </row>
    <row r="2745" spans="1:8" ht="20" hidden="1" customHeight="1">
      <c r="A2745" s="185">
        <v>9</v>
      </c>
      <c r="B2745" s="193" t="s">
        <v>12</v>
      </c>
      <c r="C2745" s="229" t="s">
        <v>2363</v>
      </c>
      <c r="D2745" s="245" t="s">
        <v>1046</v>
      </c>
      <c r="E2745" s="226"/>
      <c r="F2745" s="226">
        <v>146</v>
      </c>
      <c r="G2745" s="227">
        <v>247386.850000001</v>
      </c>
      <c r="H2745" s="192" t="s">
        <v>4955</v>
      </c>
    </row>
    <row r="2746" spans="1:8" ht="20" hidden="1" customHeight="1">
      <c r="A2746" s="185">
        <v>9</v>
      </c>
      <c r="B2746" s="193" t="s">
        <v>12</v>
      </c>
      <c r="C2746" s="229" t="s">
        <v>4062</v>
      </c>
      <c r="D2746" s="224" t="s">
        <v>3804</v>
      </c>
      <c r="E2746" s="226"/>
      <c r="F2746" s="226">
        <v>159.57</v>
      </c>
      <c r="G2746" s="227">
        <v>247227.28000000099</v>
      </c>
      <c r="H2746" s="192" t="s">
        <v>1053</v>
      </c>
    </row>
    <row r="2747" spans="1:8" ht="20" hidden="1" customHeight="1">
      <c r="A2747" s="185">
        <v>9</v>
      </c>
      <c r="B2747" s="193" t="s">
        <v>12</v>
      </c>
      <c r="C2747" s="229" t="s">
        <v>4063</v>
      </c>
      <c r="D2747" s="224" t="s">
        <v>3804</v>
      </c>
      <c r="E2747" s="226"/>
      <c r="F2747" s="226">
        <v>135</v>
      </c>
      <c r="G2747" s="227">
        <v>247092.28000000099</v>
      </c>
      <c r="H2747" s="192" t="s">
        <v>1126</v>
      </c>
    </row>
    <row r="2748" spans="1:8" ht="20" hidden="1" customHeight="1">
      <c r="A2748" s="185">
        <v>9</v>
      </c>
      <c r="B2748" s="193" t="s">
        <v>12</v>
      </c>
      <c r="C2748" s="229" t="s">
        <v>2364</v>
      </c>
      <c r="D2748" s="245" t="s">
        <v>1046</v>
      </c>
      <c r="E2748" s="226"/>
      <c r="F2748" s="226">
        <v>238</v>
      </c>
      <c r="G2748" s="227">
        <v>246854.28000000099</v>
      </c>
      <c r="H2748" s="192" t="s">
        <v>1075</v>
      </c>
    </row>
    <row r="2749" spans="1:8" ht="20" hidden="1" customHeight="1">
      <c r="A2749" s="185">
        <v>9</v>
      </c>
      <c r="B2749" s="193" t="s">
        <v>12</v>
      </c>
      <c r="C2749" s="229" t="s">
        <v>2365</v>
      </c>
      <c r="D2749" s="245" t="s">
        <v>1046</v>
      </c>
      <c r="E2749" s="226"/>
      <c r="F2749" s="226">
        <v>236</v>
      </c>
      <c r="G2749" s="227">
        <v>246618.28000000099</v>
      </c>
      <c r="H2749" s="192" t="s">
        <v>1075</v>
      </c>
    </row>
    <row r="2750" spans="1:8" ht="20" hidden="1" customHeight="1">
      <c r="A2750" s="185">
        <v>9</v>
      </c>
      <c r="B2750" s="193" t="s">
        <v>12</v>
      </c>
      <c r="C2750" s="229" t="s">
        <v>2366</v>
      </c>
      <c r="D2750" s="245" t="s">
        <v>1046</v>
      </c>
      <c r="E2750" s="226"/>
      <c r="F2750" s="226">
        <v>110</v>
      </c>
      <c r="G2750" s="227">
        <v>246508.28000000099</v>
      </c>
      <c r="H2750" s="192" t="s">
        <v>1108</v>
      </c>
    </row>
    <row r="2751" spans="1:8" ht="20" hidden="1" customHeight="1">
      <c r="A2751" s="185">
        <v>9</v>
      </c>
      <c r="B2751" s="193" t="s">
        <v>12</v>
      </c>
      <c r="C2751" s="229" t="s">
        <v>2367</v>
      </c>
      <c r="D2751" s="245" t="s">
        <v>1046</v>
      </c>
      <c r="E2751" s="226"/>
      <c r="F2751" s="226">
        <v>1748.4</v>
      </c>
      <c r="G2751" s="227">
        <v>244759.88000000099</v>
      </c>
      <c r="H2751" s="192" t="s">
        <v>1053</v>
      </c>
    </row>
    <row r="2752" spans="1:8" ht="20" hidden="1" customHeight="1">
      <c r="A2752" s="185">
        <v>9</v>
      </c>
      <c r="B2752" s="193" t="s">
        <v>12</v>
      </c>
      <c r="C2752" s="229" t="s">
        <v>2368</v>
      </c>
      <c r="D2752" s="245" t="s">
        <v>1046</v>
      </c>
      <c r="E2752" s="226"/>
      <c r="F2752" s="226">
        <v>4500</v>
      </c>
      <c r="G2752" s="227">
        <v>240259.88000000099</v>
      </c>
      <c r="H2752" s="192" t="s">
        <v>4950</v>
      </c>
    </row>
    <row r="2753" spans="1:8" ht="20" hidden="1" customHeight="1">
      <c r="A2753" s="185">
        <v>9</v>
      </c>
      <c r="B2753" s="193" t="s">
        <v>12</v>
      </c>
      <c r="C2753" s="229" t="s">
        <v>2369</v>
      </c>
      <c r="D2753" s="245" t="s">
        <v>1046</v>
      </c>
      <c r="E2753" s="226"/>
      <c r="F2753" s="226">
        <v>1231</v>
      </c>
      <c r="G2753" s="227">
        <v>239028.88000000099</v>
      </c>
      <c r="H2753" s="192" t="s">
        <v>1075</v>
      </c>
    </row>
    <row r="2754" spans="1:8" ht="20" hidden="1" customHeight="1">
      <c r="A2754" s="185">
        <v>9</v>
      </c>
      <c r="B2754" s="193" t="s">
        <v>12</v>
      </c>
      <c r="C2754" s="229" t="s">
        <v>2370</v>
      </c>
      <c r="D2754" s="245" t="s">
        <v>1046</v>
      </c>
      <c r="E2754" s="226"/>
      <c r="F2754" s="226">
        <v>232</v>
      </c>
      <c r="G2754" s="227">
        <v>238796.88000000099</v>
      </c>
      <c r="H2754" s="192" t="s">
        <v>1047</v>
      </c>
    </row>
    <row r="2755" spans="1:8" ht="20" hidden="1" customHeight="1">
      <c r="A2755" s="185">
        <v>9</v>
      </c>
      <c r="B2755" s="193" t="s">
        <v>12</v>
      </c>
      <c r="C2755" s="229" t="s">
        <v>2371</v>
      </c>
      <c r="D2755" s="245" t="s">
        <v>1046</v>
      </c>
      <c r="E2755" s="226"/>
      <c r="F2755" s="226">
        <v>34557</v>
      </c>
      <c r="G2755" s="227">
        <v>204239.88000000099</v>
      </c>
      <c r="H2755" s="192" t="s">
        <v>1110</v>
      </c>
    </row>
    <row r="2756" spans="1:8" ht="20" hidden="1" customHeight="1">
      <c r="A2756" s="185">
        <v>9</v>
      </c>
      <c r="B2756" s="193" t="s">
        <v>12</v>
      </c>
      <c r="C2756" s="229" t="s">
        <v>2372</v>
      </c>
      <c r="D2756" s="245" t="s">
        <v>1046</v>
      </c>
      <c r="E2756" s="226"/>
      <c r="F2756" s="226">
        <v>265</v>
      </c>
      <c r="G2756" s="227">
        <v>203974.88000000099</v>
      </c>
      <c r="H2756" s="192" t="s">
        <v>1047</v>
      </c>
    </row>
    <row r="2757" spans="1:8" ht="20" hidden="1" customHeight="1">
      <c r="A2757" s="185">
        <v>9</v>
      </c>
      <c r="B2757" s="193" t="s">
        <v>12</v>
      </c>
      <c r="C2757" s="229" t="s">
        <v>2373</v>
      </c>
      <c r="D2757" s="245" t="s">
        <v>1046</v>
      </c>
      <c r="E2757" s="226"/>
      <c r="F2757" s="226">
        <v>724</v>
      </c>
      <c r="G2757" s="227">
        <v>203250.88000000099</v>
      </c>
      <c r="H2757" s="192" t="s">
        <v>1047</v>
      </c>
    </row>
    <row r="2758" spans="1:8" ht="20" hidden="1" customHeight="1">
      <c r="A2758" s="185">
        <v>9</v>
      </c>
      <c r="B2758" s="193" t="s">
        <v>12</v>
      </c>
      <c r="C2758" s="229" t="s">
        <v>5094</v>
      </c>
      <c r="D2758" s="224" t="s">
        <v>4984</v>
      </c>
      <c r="E2758" s="226"/>
      <c r="F2758" s="226">
        <v>23479.17</v>
      </c>
      <c r="G2758" s="227">
        <v>78771.710000000996</v>
      </c>
      <c r="H2758" s="214" t="s">
        <v>4984</v>
      </c>
    </row>
    <row r="2759" spans="1:8" ht="20" hidden="1" customHeight="1">
      <c r="A2759" s="185">
        <v>9</v>
      </c>
      <c r="B2759" s="193" t="s">
        <v>12</v>
      </c>
      <c r="C2759" s="229" t="s">
        <v>1165</v>
      </c>
      <c r="D2759" s="245" t="s">
        <v>1046</v>
      </c>
      <c r="E2759" s="226"/>
      <c r="F2759" s="226">
        <v>15.2</v>
      </c>
      <c r="G2759" s="227">
        <v>78756.510000000999</v>
      </c>
      <c r="H2759" s="192" t="s">
        <v>1071</v>
      </c>
    </row>
    <row r="2760" spans="1:8" ht="20" hidden="1" customHeight="1">
      <c r="A2760" s="185">
        <v>9</v>
      </c>
      <c r="B2760" s="193" t="s">
        <v>12</v>
      </c>
      <c r="C2760" s="229" t="s">
        <v>5056</v>
      </c>
      <c r="D2760" s="224" t="s">
        <v>4984</v>
      </c>
      <c r="E2760" s="226"/>
      <c r="F2760" s="226">
        <v>7177.5</v>
      </c>
      <c r="G2760" s="227">
        <v>71579.010000000999</v>
      </c>
      <c r="H2760" s="214" t="s">
        <v>4984</v>
      </c>
    </row>
    <row r="2761" spans="1:8" ht="20" hidden="1" customHeight="1">
      <c r="A2761" s="185">
        <v>9</v>
      </c>
      <c r="B2761" s="193" t="s">
        <v>12</v>
      </c>
      <c r="C2761" s="229" t="s">
        <v>5056</v>
      </c>
      <c r="D2761" s="224" t="s">
        <v>4984</v>
      </c>
      <c r="E2761" s="226"/>
      <c r="F2761" s="226">
        <v>12375</v>
      </c>
      <c r="G2761" s="227">
        <v>59204.010000000999</v>
      </c>
      <c r="H2761" s="214" t="s">
        <v>4984</v>
      </c>
    </row>
    <row r="2762" spans="1:8" ht="20" hidden="1" customHeight="1">
      <c r="A2762" s="185">
        <v>9</v>
      </c>
      <c r="B2762" s="193" t="s">
        <v>12</v>
      </c>
      <c r="C2762" s="229" t="s">
        <v>2374</v>
      </c>
      <c r="D2762" s="224" t="s">
        <v>1046</v>
      </c>
      <c r="E2762" s="226"/>
      <c r="F2762" s="226">
        <v>4174</v>
      </c>
      <c r="G2762" s="227">
        <v>56636.860000000997</v>
      </c>
      <c r="H2762" s="192" t="s">
        <v>1110</v>
      </c>
    </row>
    <row r="2763" spans="1:8" ht="20" hidden="1" customHeight="1">
      <c r="A2763" s="185">
        <v>9</v>
      </c>
      <c r="B2763" s="193" t="s">
        <v>12</v>
      </c>
      <c r="C2763" s="229" t="s">
        <v>2375</v>
      </c>
      <c r="D2763" s="224" t="s">
        <v>1046</v>
      </c>
      <c r="E2763" s="226"/>
      <c r="F2763" s="226">
        <v>2000</v>
      </c>
      <c r="G2763" s="227">
        <v>54636.860000000997</v>
      </c>
      <c r="H2763" s="192" t="s">
        <v>1110</v>
      </c>
    </row>
    <row r="2764" spans="1:8" ht="20" hidden="1" customHeight="1">
      <c r="A2764" s="185">
        <v>9</v>
      </c>
      <c r="B2764" s="193" t="s">
        <v>12</v>
      </c>
      <c r="C2764" s="229" t="s">
        <v>2376</v>
      </c>
      <c r="D2764" s="224" t="s">
        <v>1046</v>
      </c>
      <c r="E2764" s="226"/>
      <c r="F2764" s="226">
        <v>858.89</v>
      </c>
      <c r="G2764" s="227">
        <v>53777.970000000998</v>
      </c>
      <c r="H2764" s="192" t="s">
        <v>1106</v>
      </c>
    </row>
    <row r="2765" spans="1:8" ht="20" hidden="1" customHeight="1">
      <c r="A2765" s="185">
        <v>9</v>
      </c>
      <c r="B2765" s="193" t="s">
        <v>12</v>
      </c>
      <c r="C2765" s="199" t="s">
        <v>2377</v>
      </c>
      <c r="D2765" s="224" t="s">
        <v>1046</v>
      </c>
      <c r="E2765" s="226"/>
      <c r="F2765" s="226">
        <v>800</v>
      </c>
      <c r="G2765" s="227">
        <v>52977.970000000998</v>
      </c>
      <c r="H2765" s="192" t="s">
        <v>1053</v>
      </c>
    </row>
    <row r="2766" spans="1:8" ht="20" hidden="1" customHeight="1">
      <c r="A2766" s="185">
        <v>9</v>
      </c>
      <c r="B2766" s="193" t="s">
        <v>12</v>
      </c>
      <c r="C2766" s="229" t="s">
        <v>1165</v>
      </c>
      <c r="D2766" s="245" t="s">
        <v>1046</v>
      </c>
      <c r="E2766" s="226"/>
      <c r="F2766" s="226">
        <v>286.44</v>
      </c>
      <c r="G2766" s="227">
        <v>111691.530000001</v>
      </c>
      <c r="H2766" s="192" t="s">
        <v>1071</v>
      </c>
    </row>
    <row r="2767" spans="1:8" ht="20" hidden="1" customHeight="1">
      <c r="A2767" s="185">
        <v>9</v>
      </c>
      <c r="B2767" s="193" t="s">
        <v>12</v>
      </c>
      <c r="C2767" s="229" t="s">
        <v>2378</v>
      </c>
      <c r="D2767" s="245" t="s">
        <v>1046</v>
      </c>
      <c r="E2767" s="226"/>
      <c r="F2767" s="226">
        <v>410</v>
      </c>
      <c r="G2767" s="227">
        <v>111281.530000001</v>
      </c>
      <c r="H2767" s="192" t="s">
        <v>1053</v>
      </c>
    </row>
    <row r="2768" spans="1:8" ht="20" hidden="1" customHeight="1">
      <c r="A2768" s="185">
        <v>9</v>
      </c>
      <c r="B2768" s="193" t="s">
        <v>12</v>
      </c>
      <c r="C2768" s="229" t="s">
        <v>2379</v>
      </c>
      <c r="D2768" s="245" t="s">
        <v>1046</v>
      </c>
      <c r="E2768" s="226"/>
      <c r="F2768" s="226">
        <v>10222.91</v>
      </c>
      <c r="G2768" s="227">
        <v>101058.620000001</v>
      </c>
      <c r="H2768" s="192" t="s">
        <v>5067</v>
      </c>
    </row>
    <row r="2769" spans="1:8" ht="20" hidden="1" customHeight="1">
      <c r="A2769" s="185">
        <v>9</v>
      </c>
      <c r="B2769" s="193" t="s">
        <v>12</v>
      </c>
      <c r="C2769" s="229" t="s">
        <v>2380</v>
      </c>
      <c r="D2769" s="245" t="s">
        <v>1046</v>
      </c>
      <c r="E2769" s="226"/>
      <c r="F2769" s="226">
        <v>1198</v>
      </c>
      <c r="G2769" s="227">
        <v>99860.620000000999</v>
      </c>
      <c r="H2769" s="192" t="s">
        <v>3811</v>
      </c>
    </row>
    <row r="2770" spans="1:8" ht="20" hidden="1" customHeight="1">
      <c r="A2770" s="185">
        <v>9</v>
      </c>
      <c r="B2770" s="193" t="s">
        <v>12</v>
      </c>
      <c r="C2770" s="229" t="s">
        <v>2381</v>
      </c>
      <c r="D2770" s="245" t="s">
        <v>1046</v>
      </c>
      <c r="E2770" s="226"/>
      <c r="F2770" s="226">
        <v>160</v>
      </c>
      <c r="G2770" s="227">
        <v>99700.620000000999</v>
      </c>
      <c r="H2770" s="192" t="s">
        <v>1053</v>
      </c>
    </row>
    <row r="2771" spans="1:8" ht="20" hidden="1" customHeight="1">
      <c r="A2771" s="185">
        <v>9</v>
      </c>
      <c r="B2771" s="193" t="s">
        <v>12</v>
      </c>
      <c r="C2771" s="229" t="s">
        <v>2382</v>
      </c>
      <c r="D2771" s="245" t="s">
        <v>1046</v>
      </c>
      <c r="E2771" s="226"/>
      <c r="F2771" s="226">
        <v>206</v>
      </c>
      <c r="G2771" s="227">
        <v>99494.620000000999</v>
      </c>
      <c r="H2771" s="192" t="s">
        <v>3811</v>
      </c>
    </row>
    <row r="2772" spans="1:8" ht="20" hidden="1" customHeight="1">
      <c r="A2772" s="185">
        <v>9</v>
      </c>
      <c r="B2772" s="193" t="s">
        <v>12</v>
      </c>
      <c r="C2772" s="229" t="s">
        <v>2383</v>
      </c>
      <c r="D2772" s="245" t="s">
        <v>1046</v>
      </c>
      <c r="E2772" s="226"/>
      <c r="F2772" s="226">
        <v>237</v>
      </c>
      <c r="G2772" s="227">
        <v>99257.620000000999</v>
      </c>
      <c r="H2772" s="192" t="s">
        <v>1047</v>
      </c>
    </row>
    <row r="2773" spans="1:8" ht="20" hidden="1" customHeight="1">
      <c r="A2773" s="185">
        <v>9</v>
      </c>
      <c r="B2773" s="193" t="s">
        <v>12</v>
      </c>
      <c r="C2773" s="229" t="s">
        <v>2384</v>
      </c>
      <c r="D2773" s="245" t="s">
        <v>1046</v>
      </c>
      <c r="E2773" s="226"/>
      <c r="F2773" s="226">
        <v>917</v>
      </c>
      <c r="G2773" s="227">
        <v>98340.620000000999</v>
      </c>
      <c r="H2773" s="192" t="s">
        <v>1110</v>
      </c>
    </row>
    <row r="2774" spans="1:8" ht="20" hidden="1" customHeight="1">
      <c r="A2774" s="185">
        <v>9</v>
      </c>
      <c r="B2774" s="193" t="s">
        <v>12</v>
      </c>
      <c r="C2774" s="229" t="s">
        <v>5046</v>
      </c>
      <c r="D2774" s="203" t="s">
        <v>5049</v>
      </c>
      <c r="E2774" s="226"/>
      <c r="F2774" s="226">
        <v>20000</v>
      </c>
      <c r="G2774" s="227">
        <v>78340.620000000999</v>
      </c>
      <c r="H2774" s="192" t="s">
        <v>5050</v>
      </c>
    </row>
    <row r="2775" spans="1:8" ht="20" hidden="1" customHeight="1">
      <c r="A2775" s="185">
        <v>9</v>
      </c>
      <c r="B2775" s="193" t="s">
        <v>12</v>
      </c>
      <c r="C2775" s="229" t="s">
        <v>1165</v>
      </c>
      <c r="D2775" s="245" t="s">
        <v>1046</v>
      </c>
      <c r="E2775" s="226"/>
      <c r="F2775" s="226">
        <v>50.53</v>
      </c>
      <c r="G2775" s="227">
        <v>78290.090000001001</v>
      </c>
      <c r="H2775" s="192" t="s">
        <v>1071</v>
      </c>
    </row>
    <row r="2776" spans="1:8" ht="20" hidden="1" customHeight="1">
      <c r="A2776" s="185">
        <v>9</v>
      </c>
      <c r="B2776" s="193" t="s">
        <v>12</v>
      </c>
      <c r="C2776" s="229" t="s">
        <v>1165</v>
      </c>
      <c r="D2776" s="245" t="s">
        <v>1046</v>
      </c>
      <c r="E2776" s="226"/>
      <c r="F2776" s="226">
        <v>19</v>
      </c>
      <c r="G2776" s="227">
        <v>78271.090000001001</v>
      </c>
      <c r="H2776" s="192" t="s">
        <v>1071</v>
      </c>
    </row>
    <row r="2777" spans="1:8" ht="20" hidden="1" customHeight="1">
      <c r="A2777" s="185">
        <v>9</v>
      </c>
      <c r="B2777" s="193" t="s">
        <v>12</v>
      </c>
      <c r="C2777" s="229" t="s">
        <v>1165</v>
      </c>
      <c r="D2777" s="245" t="s">
        <v>1046</v>
      </c>
      <c r="E2777" s="226"/>
      <c r="F2777" s="226">
        <v>213.28</v>
      </c>
      <c r="G2777" s="227">
        <v>78057.810000001002</v>
      </c>
      <c r="H2777" s="192" t="s">
        <v>1071</v>
      </c>
    </row>
    <row r="2778" spans="1:8" ht="20" hidden="1" customHeight="1">
      <c r="A2778" s="185">
        <v>9</v>
      </c>
      <c r="B2778" s="193" t="s">
        <v>12</v>
      </c>
      <c r="C2778" s="229" t="s">
        <v>1165</v>
      </c>
      <c r="D2778" s="245" t="s">
        <v>1046</v>
      </c>
      <c r="E2778" s="226"/>
      <c r="F2778" s="226">
        <v>21.7</v>
      </c>
      <c r="G2778" s="227">
        <v>78036.110000001005</v>
      </c>
      <c r="H2778" s="192" t="s">
        <v>1071</v>
      </c>
    </row>
    <row r="2779" spans="1:8" ht="20" hidden="1" customHeight="1">
      <c r="A2779" s="185">
        <v>9</v>
      </c>
      <c r="B2779" s="193" t="s">
        <v>12</v>
      </c>
      <c r="C2779" s="229" t="s">
        <v>1165</v>
      </c>
      <c r="D2779" s="245" t="s">
        <v>1046</v>
      </c>
      <c r="E2779" s="226"/>
      <c r="F2779" s="226">
        <v>29.45</v>
      </c>
      <c r="G2779" s="227">
        <v>78006.660000000993</v>
      </c>
      <c r="H2779" s="192" t="s">
        <v>1071</v>
      </c>
    </row>
    <row r="2780" spans="1:8" ht="20" hidden="1" customHeight="1">
      <c r="A2780" s="185">
        <v>9</v>
      </c>
      <c r="B2780" s="193" t="s">
        <v>12</v>
      </c>
      <c r="C2780" s="229" t="s">
        <v>1165</v>
      </c>
      <c r="D2780" s="245" t="s">
        <v>1046</v>
      </c>
      <c r="E2780" s="226"/>
      <c r="F2780" s="226">
        <v>20.75</v>
      </c>
      <c r="G2780" s="227">
        <v>77985.910000000993</v>
      </c>
      <c r="H2780" s="192" t="s">
        <v>1071</v>
      </c>
    </row>
    <row r="2781" spans="1:8" ht="20" hidden="1" customHeight="1">
      <c r="A2781" s="185">
        <v>9</v>
      </c>
      <c r="B2781" s="193" t="s">
        <v>12</v>
      </c>
      <c r="C2781" s="229" t="s">
        <v>1165</v>
      </c>
      <c r="D2781" s="245" t="s">
        <v>1046</v>
      </c>
      <c r="E2781" s="226"/>
      <c r="F2781" s="226">
        <v>63.29</v>
      </c>
      <c r="G2781" s="227">
        <v>77922.620000000999</v>
      </c>
      <c r="H2781" s="192" t="s">
        <v>1071</v>
      </c>
    </row>
    <row r="2782" spans="1:8" ht="20" hidden="1" customHeight="1">
      <c r="A2782" s="185">
        <v>9</v>
      </c>
      <c r="B2782" s="193" t="s">
        <v>12</v>
      </c>
      <c r="C2782" s="229" t="s">
        <v>1165</v>
      </c>
      <c r="D2782" s="245" t="s">
        <v>1046</v>
      </c>
      <c r="E2782" s="226"/>
      <c r="F2782" s="226">
        <v>94.66</v>
      </c>
      <c r="G2782" s="227">
        <v>77827.960000000996</v>
      </c>
      <c r="H2782" s="192" t="s">
        <v>1071</v>
      </c>
    </row>
    <row r="2783" spans="1:8" ht="20" hidden="1" customHeight="1">
      <c r="A2783" s="185">
        <v>9</v>
      </c>
      <c r="B2783" s="193" t="s">
        <v>12</v>
      </c>
      <c r="C2783" s="229" t="s">
        <v>1165</v>
      </c>
      <c r="D2783" s="245" t="s">
        <v>1046</v>
      </c>
      <c r="E2783" s="226"/>
      <c r="F2783" s="226">
        <v>145.85</v>
      </c>
      <c r="G2783" s="227">
        <v>79682.110000001005</v>
      </c>
      <c r="H2783" s="192" t="s">
        <v>1071</v>
      </c>
    </row>
    <row r="2784" spans="1:8" ht="20" hidden="1" customHeight="1">
      <c r="A2784" s="185">
        <v>9</v>
      </c>
      <c r="B2784" s="193" t="s">
        <v>12</v>
      </c>
      <c r="C2784" s="229" t="s">
        <v>2385</v>
      </c>
      <c r="D2784" s="245" t="s">
        <v>1046</v>
      </c>
      <c r="E2784" s="226"/>
      <c r="F2784" s="226">
        <v>1650</v>
      </c>
      <c r="G2784" s="227">
        <v>158032.110000001</v>
      </c>
      <c r="H2784" s="192" t="s">
        <v>5075</v>
      </c>
    </row>
    <row r="2785" spans="1:8" ht="20" hidden="1" customHeight="1">
      <c r="A2785" s="185">
        <v>9</v>
      </c>
      <c r="B2785" s="193" t="s">
        <v>12</v>
      </c>
      <c r="C2785" s="229" t="s">
        <v>2386</v>
      </c>
      <c r="D2785" s="224" t="s">
        <v>1046</v>
      </c>
      <c r="E2785" s="226"/>
      <c r="F2785" s="226">
        <v>25711.599999999999</v>
      </c>
      <c r="G2785" s="227">
        <v>12320.510000001001</v>
      </c>
      <c r="H2785" s="192" t="s">
        <v>4950</v>
      </c>
    </row>
    <row r="2786" spans="1:8" ht="20" hidden="1" customHeight="1">
      <c r="A2786" s="185">
        <v>9</v>
      </c>
      <c r="B2786" s="193" t="s">
        <v>12</v>
      </c>
      <c r="C2786" s="229" t="s">
        <v>4064</v>
      </c>
      <c r="D2786" s="224" t="s">
        <v>3804</v>
      </c>
      <c r="E2786" s="226"/>
      <c r="F2786" s="226">
        <v>19000</v>
      </c>
      <c r="G2786" s="227">
        <v>73320.510000000999</v>
      </c>
      <c r="H2786" s="192" t="s">
        <v>1126</v>
      </c>
    </row>
    <row r="2787" spans="1:8" ht="20" hidden="1" customHeight="1">
      <c r="A2787" s="185">
        <v>9</v>
      </c>
      <c r="B2787" s="193" t="s">
        <v>12</v>
      </c>
      <c r="C2787" s="229" t="s">
        <v>2387</v>
      </c>
      <c r="D2787" s="224" t="s">
        <v>1046</v>
      </c>
      <c r="E2787" s="226"/>
      <c r="F2787" s="226">
        <v>20431</v>
      </c>
      <c r="G2787" s="227">
        <v>52889.510000000999</v>
      </c>
      <c r="H2787" s="192" t="s">
        <v>1110</v>
      </c>
    </row>
    <row r="2788" spans="1:8" ht="20" hidden="1" customHeight="1">
      <c r="A2788" s="185">
        <v>9</v>
      </c>
      <c r="B2788" s="193" t="s">
        <v>12</v>
      </c>
      <c r="C2788" s="229" t="s">
        <v>2388</v>
      </c>
      <c r="D2788" s="224" t="s">
        <v>1046</v>
      </c>
      <c r="E2788" s="226"/>
      <c r="F2788" s="226">
        <v>4400</v>
      </c>
      <c r="G2788" s="227">
        <v>48489.510000000999</v>
      </c>
      <c r="H2788" s="192" t="s">
        <v>1081</v>
      </c>
    </row>
    <row r="2789" spans="1:8" ht="20" hidden="1" customHeight="1">
      <c r="A2789" s="185">
        <v>9</v>
      </c>
      <c r="B2789" s="193" t="s">
        <v>12</v>
      </c>
      <c r="C2789" s="229" t="s">
        <v>2389</v>
      </c>
      <c r="D2789" s="224" t="s">
        <v>1046</v>
      </c>
      <c r="E2789" s="226"/>
      <c r="F2789" s="226">
        <v>264</v>
      </c>
      <c r="G2789" s="227">
        <v>48225.510000000999</v>
      </c>
      <c r="H2789" s="192" t="s">
        <v>1075</v>
      </c>
    </row>
    <row r="2790" spans="1:8" ht="20" hidden="1" customHeight="1">
      <c r="A2790" s="185">
        <v>9</v>
      </c>
      <c r="B2790" s="193" t="s">
        <v>12</v>
      </c>
      <c r="C2790" s="229" t="s">
        <v>2390</v>
      </c>
      <c r="D2790" s="224" t="s">
        <v>1046</v>
      </c>
      <c r="E2790" s="226"/>
      <c r="F2790" s="226">
        <v>6100</v>
      </c>
      <c r="G2790" s="227">
        <v>42125.510000000999</v>
      </c>
      <c r="H2790" s="192" t="s">
        <v>1110</v>
      </c>
    </row>
    <row r="2791" spans="1:8" ht="20" hidden="1" customHeight="1">
      <c r="A2791" s="185">
        <v>9</v>
      </c>
      <c r="B2791" s="193" t="s">
        <v>12</v>
      </c>
      <c r="C2791" s="229" t="s">
        <v>2391</v>
      </c>
      <c r="D2791" s="224" t="s">
        <v>1046</v>
      </c>
      <c r="E2791" s="226"/>
      <c r="F2791" s="226">
        <v>1000</v>
      </c>
      <c r="G2791" s="227">
        <v>41125.510000000999</v>
      </c>
      <c r="H2791" s="192" t="s">
        <v>1110</v>
      </c>
    </row>
    <row r="2792" spans="1:8" ht="20" customHeight="1">
      <c r="A2792" s="185">
        <v>9</v>
      </c>
      <c r="B2792" s="193" t="s">
        <v>12</v>
      </c>
      <c r="C2792" s="229" t="s">
        <v>2392</v>
      </c>
      <c r="D2792" s="245" t="s">
        <v>1046</v>
      </c>
      <c r="E2792" s="226"/>
      <c r="F2792" s="226">
        <v>10000</v>
      </c>
      <c r="G2792" s="227">
        <v>700225.51000000106</v>
      </c>
      <c r="H2792" s="192" t="s">
        <v>1091</v>
      </c>
    </row>
    <row r="2793" spans="1:8" ht="20" hidden="1" customHeight="1">
      <c r="A2793" s="185">
        <v>9</v>
      </c>
      <c r="B2793" s="193" t="s">
        <v>12</v>
      </c>
      <c r="C2793" s="229" t="s">
        <v>5046</v>
      </c>
      <c r="D2793" s="203" t="s">
        <v>5049</v>
      </c>
      <c r="E2793" s="226"/>
      <c r="F2793" s="226">
        <v>20000</v>
      </c>
      <c r="G2793" s="227">
        <v>680225.51000000106</v>
      </c>
      <c r="H2793" s="192" t="s">
        <v>5050</v>
      </c>
    </row>
    <row r="2794" spans="1:8" ht="20" hidden="1" customHeight="1">
      <c r="A2794" s="185">
        <v>9</v>
      </c>
      <c r="B2794" s="193" t="s">
        <v>12</v>
      </c>
      <c r="C2794" s="229" t="s">
        <v>2393</v>
      </c>
      <c r="D2794" s="203" t="s">
        <v>1046</v>
      </c>
      <c r="E2794" s="226"/>
      <c r="F2794" s="226">
        <v>7912.36</v>
      </c>
      <c r="G2794" s="227">
        <v>672313.15000000095</v>
      </c>
      <c r="H2794" s="192" t="s">
        <v>5061</v>
      </c>
    </row>
    <row r="2795" spans="1:8" ht="20" hidden="1" customHeight="1">
      <c r="A2795" s="185">
        <v>9</v>
      </c>
      <c r="B2795" s="193" t="s">
        <v>12</v>
      </c>
      <c r="C2795" s="229" t="s">
        <v>1165</v>
      </c>
      <c r="D2795" s="245" t="s">
        <v>1046</v>
      </c>
      <c r="E2795" s="226"/>
      <c r="F2795" s="226">
        <v>18.64</v>
      </c>
      <c r="G2795" s="227">
        <v>672294.51000000106</v>
      </c>
      <c r="H2795" s="192" t="s">
        <v>1071</v>
      </c>
    </row>
    <row r="2796" spans="1:8" ht="20" hidden="1" customHeight="1">
      <c r="A2796" s="185">
        <v>9</v>
      </c>
      <c r="B2796" s="193" t="s">
        <v>12</v>
      </c>
      <c r="C2796" s="229" t="s">
        <v>1165</v>
      </c>
      <c r="D2796" s="245" t="s">
        <v>1046</v>
      </c>
      <c r="E2796" s="226"/>
      <c r="F2796" s="226">
        <v>14.25</v>
      </c>
      <c r="G2796" s="227">
        <v>672280.26000000106</v>
      </c>
      <c r="H2796" s="192" t="s">
        <v>1071</v>
      </c>
    </row>
    <row r="2797" spans="1:8" ht="20" hidden="1" customHeight="1">
      <c r="A2797" s="185">
        <v>9</v>
      </c>
      <c r="B2797" s="193" t="s">
        <v>12</v>
      </c>
      <c r="C2797" s="229" t="s">
        <v>1165</v>
      </c>
      <c r="D2797" s="245" t="s">
        <v>1046</v>
      </c>
      <c r="E2797" s="226"/>
      <c r="F2797" s="226">
        <v>118.75</v>
      </c>
      <c r="G2797" s="227">
        <v>672161.51000000106</v>
      </c>
      <c r="H2797" s="192" t="s">
        <v>1071</v>
      </c>
    </row>
    <row r="2798" spans="1:8" ht="20" hidden="1" customHeight="1">
      <c r="A2798" s="185">
        <v>9</v>
      </c>
      <c r="B2798" s="193" t="s">
        <v>12</v>
      </c>
      <c r="C2798" s="229" t="s">
        <v>1165</v>
      </c>
      <c r="D2798" s="245" t="s">
        <v>1046</v>
      </c>
      <c r="E2798" s="226"/>
      <c r="F2798" s="226">
        <v>154.85</v>
      </c>
      <c r="G2798" s="227">
        <v>672006.66000000096</v>
      </c>
      <c r="H2798" s="192" t="s">
        <v>1071</v>
      </c>
    </row>
    <row r="2799" spans="1:8" ht="20" hidden="1" customHeight="1">
      <c r="A2799" s="185">
        <v>9</v>
      </c>
      <c r="B2799" s="193" t="s">
        <v>12</v>
      </c>
      <c r="C2799" s="229" t="s">
        <v>1165</v>
      </c>
      <c r="D2799" s="245" t="s">
        <v>1046</v>
      </c>
      <c r="E2799" s="226"/>
      <c r="F2799" s="226">
        <v>46.55</v>
      </c>
      <c r="G2799" s="227">
        <v>671960.11000000103</v>
      </c>
      <c r="H2799" s="192" t="s">
        <v>1071</v>
      </c>
    </row>
    <row r="2800" spans="1:8" ht="20" hidden="1" customHeight="1">
      <c r="A2800" s="185">
        <v>9</v>
      </c>
      <c r="B2800" s="193" t="s">
        <v>12</v>
      </c>
      <c r="C2800" s="229" t="s">
        <v>2230</v>
      </c>
      <c r="D2800" s="224" t="s">
        <v>3804</v>
      </c>
      <c r="E2800" s="226"/>
      <c r="F2800" s="226">
        <v>5000</v>
      </c>
      <c r="G2800" s="227">
        <v>646960.11000000103</v>
      </c>
      <c r="H2800" s="192" t="s">
        <v>1116</v>
      </c>
    </row>
    <row r="2801" spans="1:8" ht="20" hidden="1" customHeight="1">
      <c r="A2801" s="185">
        <v>9</v>
      </c>
      <c r="B2801" s="193" t="s">
        <v>12</v>
      </c>
      <c r="C2801" s="229" t="s">
        <v>4047</v>
      </c>
      <c r="D2801" s="224" t="s">
        <v>3804</v>
      </c>
      <c r="E2801" s="226"/>
      <c r="F2801" s="226">
        <v>10000</v>
      </c>
      <c r="G2801" s="227">
        <v>636960.11000000103</v>
      </c>
      <c r="H2801" s="192" t="s">
        <v>1124</v>
      </c>
    </row>
    <row r="2802" spans="1:8" ht="20" hidden="1" customHeight="1">
      <c r="A2802" s="185">
        <v>9</v>
      </c>
      <c r="B2802" s="193" t="s">
        <v>12</v>
      </c>
      <c r="C2802" s="229" t="s">
        <v>2394</v>
      </c>
      <c r="D2802" s="224" t="s">
        <v>1046</v>
      </c>
      <c r="E2802" s="226"/>
      <c r="F2802" s="226">
        <v>14335.46</v>
      </c>
      <c r="G2802" s="227">
        <v>622624.65000000095</v>
      </c>
      <c r="H2802" s="192" t="s">
        <v>1110</v>
      </c>
    </row>
    <row r="2803" spans="1:8" ht="20" hidden="1" customHeight="1">
      <c r="A2803" s="185">
        <v>9</v>
      </c>
      <c r="B2803" s="193" t="s">
        <v>1068</v>
      </c>
      <c r="C2803" s="229" t="s">
        <v>2395</v>
      </c>
      <c r="D2803" s="224" t="s">
        <v>1046</v>
      </c>
      <c r="E2803" s="226"/>
      <c r="F2803" s="226">
        <v>182424.71</v>
      </c>
      <c r="G2803" s="227"/>
      <c r="H2803" s="192" t="s">
        <v>1087</v>
      </c>
    </row>
    <row r="2804" spans="1:8" ht="20" hidden="1" customHeight="1">
      <c r="A2804" s="185">
        <v>9</v>
      </c>
      <c r="B2804" s="193" t="s">
        <v>12</v>
      </c>
      <c r="C2804" s="229" t="s">
        <v>4065</v>
      </c>
      <c r="D2804" s="224" t="s">
        <v>3804</v>
      </c>
      <c r="E2804" s="226"/>
      <c r="F2804" s="226">
        <f>309999.62-F4992</f>
        <v>153341.69999999998</v>
      </c>
      <c r="G2804" s="227">
        <v>312625.03000000102</v>
      </c>
      <c r="H2804" s="192" t="s">
        <v>1087</v>
      </c>
    </row>
    <row r="2805" spans="1:8" ht="20" hidden="1" customHeight="1">
      <c r="A2805" s="185">
        <v>9</v>
      </c>
      <c r="B2805" s="193" t="s">
        <v>12</v>
      </c>
      <c r="C2805" s="229" t="s">
        <v>2396</v>
      </c>
      <c r="D2805" s="224" t="s">
        <v>1046</v>
      </c>
      <c r="E2805" s="226"/>
      <c r="F2805" s="226">
        <v>4800</v>
      </c>
      <c r="G2805" s="227">
        <v>355066.03000000102</v>
      </c>
      <c r="H2805" s="192" t="s">
        <v>1053</v>
      </c>
    </row>
    <row r="2806" spans="1:8" ht="20" hidden="1" customHeight="1">
      <c r="A2806" s="185">
        <v>9</v>
      </c>
      <c r="B2806" s="193" t="s">
        <v>12</v>
      </c>
      <c r="C2806" s="229" t="s">
        <v>2397</v>
      </c>
      <c r="D2806" s="224" t="s">
        <v>1046</v>
      </c>
      <c r="E2806" s="226"/>
      <c r="F2806" s="226">
        <v>11400</v>
      </c>
      <c r="G2806" s="227">
        <v>343666.03000000102</v>
      </c>
      <c r="H2806" s="192" t="s">
        <v>1053</v>
      </c>
    </row>
    <row r="2807" spans="1:8" ht="20" hidden="1" customHeight="1">
      <c r="A2807" s="185">
        <v>9</v>
      </c>
      <c r="B2807" s="193" t="s">
        <v>12</v>
      </c>
      <c r="C2807" s="229" t="s">
        <v>4066</v>
      </c>
      <c r="D2807" s="224" t="s">
        <v>3804</v>
      </c>
      <c r="E2807" s="226"/>
      <c r="F2807" s="226">
        <v>3570</v>
      </c>
      <c r="G2807" s="227">
        <v>340096.03000000102</v>
      </c>
      <c r="H2807" s="192" t="s">
        <v>1104</v>
      </c>
    </row>
    <row r="2808" spans="1:8" ht="20" hidden="1" customHeight="1">
      <c r="A2808" s="185">
        <v>9</v>
      </c>
      <c r="B2808" s="193" t="s">
        <v>12</v>
      </c>
      <c r="C2808" s="229" t="s">
        <v>2398</v>
      </c>
      <c r="D2808" s="224" t="s">
        <v>1046</v>
      </c>
      <c r="E2808" s="226"/>
      <c r="F2808" s="226">
        <v>4970</v>
      </c>
      <c r="G2808" s="227">
        <v>335126.03000000102</v>
      </c>
      <c r="H2808" s="192" t="s">
        <v>1124</v>
      </c>
    </row>
    <row r="2809" spans="1:8" ht="20" hidden="1" customHeight="1">
      <c r="A2809" s="185">
        <v>9</v>
      </c>
      <c r="B2809" s="193" t="s">
        <v>12</v>
      </c>
      <c r="C2809" s="229" t="s">
        <v>2399</v>
      </c>
      <c r="D2809" s="224" t="s">
        <v>1046</v>
      </c>
      <c r="E2809" s="226"/>
      <c r="F2809" s="226">
        <v>787</v>
      </c>
      <c r="G2809" s="227">
        <v>334339.03000000102</v>
      </c>
      <c r="H2809" s="192" t="s">
        <v>1093</v>
      </c>
    </row>
    <row r="2810" spans="1:8" ht="20" hidden="1" customHeight="1">
      <c r="A2810" s="185">
        <v>9</v>
      </c>
      <c r="B2810" s="193" t="s">
        <v>12</v>
      </c>
      <c r="C2810" s="229" t="s">
        <v>2400</v>
      </c>
      <c r="D2810" s="224" t="s">
        <v>1046</v>
      </c>
      <c r="E2810" s="226"/>
      <c r="F2810" s="226">
        <v>428</v>
      </c>
      <c r="G2810" s="227">
        <v>333911.03000000102</v>
      </c>
      <c r="H2810" s="192" t="s">
        <v>1093</v>
      </c>
    </row>
    <row r="2811" spans="1:8" ht="20" hidden="1" customHeight="1">
      <c r="A2811" s="185">
        <v>9</v>
      </c>
      <c r="B2811" s="193" t="s">
        <v>12</v>
      </c>
      <c r="C2811" s="229" t="s">
        <v>2401</v>
      </c>
      <c r="D2811" s="203" t="s">
        <v>1046</v>
      </c>
      <c r="E2811" s="226"/>
      <c r="F2811" s="226">
        <v>21294</v>
      </c>
      <c r="G2811" s="227">
        <v>312617.03000000102</v>
      </c>
      <c r="H2811" s="192" t="s">
        <v>1102</v>
      </c>
    </row>
    <row r="2812" spans="1:8" ht="20" hidden="1" customHeight="1">
      <c r="A2812" s="185">
        <v>9</v>
      </c>
      <c r="B2812" s="193" t="s">
        <v>12</v>
      </c>
      <c r="C2812" s="229" t="s">
        <v>2402</v>
      </c>
      <c r="D2812" s="203" t="s">
        <v>1046</v>
      </c>
      <c r="E2812" s="226"/>
      <c r="F2812" s="226">
        <v>200000</v>
      </c>
      <c r="G2812" s="227">
        <v>287817.03000000102</v>
      </c>
      <c r="H2812" s="192" t="s">
        <v>3818</v>
      </c>
    </row>
    <row r="2813" spans="1:8" ht="20" hidden="1" customHeight="1">
      <c r="A2813" s="185">
        <v>9</v>
      </c>
      <c r="B2813" s="193" t="s">
        <v>12</v>
      </c>
      <c r="C2813" s="229" t="s">
        <v>4067</v>
      </c>
      <c r="D2813" s="224" t="s">
        <v>3804</v>
      </c>
      <c r="E2813" s="226"/>
      <c r="F2813" s="226">
        <v>20135</v>
      </c>
      <c r="G2813" s="227">
        <v>267682.03000000102</v>
      </c>
      <c r="H2813" s="192" t="s">
        <v>1126</v>
      </c>
    </row>
    <row r="2814" spans="1:8" ht="20" customHeight="1">
      <c r="A2814" s="185">
        <v>9</v>
      </c>
      <c r="B2814" s="193" t="s">
        <v>12</v>
      </c>
      <c r="C2814" s="229" t="s">
        <v>2403</v>
      </c>
      <c r="D2814" s="203" t="s">
        <v>1046</v>
      </c>
      <c r="E2814" s="226"/>
      <c r="F2814" s="226">
        <v>6.27</v>
      </c>
      <c r="G2814" s="227">
        <v>267675.760000001</v>
      </c>
      <c r="H2814" s="192" t="s">
        <v>1053</v>
      </c>
    </row>
    <row r="2815" spans="1:8" ht="20" hidden="1" customHeight="1">
      <c r="A2815" s="185">
        <v>9</v>
      </c>
      <c r="B2815" s="193" t="s">
        <v>12</v>
      </c>
      <c r="C2815" s="229" t="s">
        <v>4068</v>
      </c>
      <c r="D2815" s="224" t="s">
        <v>3804</v>
      </c>
      <c r="E2815" s="226"/>
      <c r="F2815" s="226">
        <v>107</v>
      </c>
      <c r="G2815" s="227">
        <v>267568.760000001</v>
      </c>
      <c r="H2815" s="192" t="s">
        <v>3811</v>
      </c>
    </row>
    <row r="2816" spans="1:8" ht="20" hidden="1" customHeight="1">
      <c r="A2816" s="185">
        <v>9</v>
      </c>
      <c r="B2816" s="193" t="s">
        <v>12</v>
      </c>
      <c r="C2816" s="229" t="s">
        <v>2404</v>
      </c>
      <c r="D2816" s="224" t="s">
        <v>1046</v>
      </c>
      <c r="E2816" s="226"/>
      <c r="F2816" s="226">
        <v>1228.4100000000001</v>
      </c>
      <c r="G2816" s="227">
        <v>266340.35000000102</v>
      </c>
      <c r="H2816" s="192" t="s">
        <v>1124</v>
      </c>
    </row>
    <row r="2817" spans="1:8" ht="20" hidden="1" customHeight="1">
      <c r="A2817" s="185">
        <v>9</v>
      </c>
      <c r="B2817" s="193" t="s">
        <v>12</v>
      </c>
      <c r="C2817" s="229" t="s">
        <v>2405</v>
      </c>
      <c r="D2817" s="224" t="s">
        <v>1046</v>
      </c>
      <c r="E2817" s="226"/>
      <c r="F2817" s="226">
        <v>37232.379999999997</v>
      </c>
      <c r="G2817" s="227">
        <v>229107.97000000099</v>
      </c>
      <c r="H2817" s="192" t="s">
        <v>1075</v>
      </c>
    </row>
    <row r="2818" spans="1:8" ht="20" hidden="1" customHeight="1">
      <c r="A2818" s="185">
        <v>9</v>
      </c>
      <c r="B2818" s="193" t="s">
        <v>12</v>
      </c>
      <c r="C2818" s="229" t="s">
        <v>4069</v>
      </c>
      <c r="D2818" s="224" t="s">
        <v>3804</v>
      </c>
      <c r="E2818" s="226"/>
      <c r="F2818" s="226">
        <v>2760</v>
      </c>
      <c r="G2818" s="227">
        <v>226347.97000000099</v>
      </c>
      <c r="H2818" s="192" t="s">
        <v>1075</v>
      </c>
    </row>
    <row r="2819" spans="1:8" ht="20" hidden="1" customHeight="1">
      <c r="A2819" s="185">
        <v>9</v>
      </c>
      <c r="B2819" s="193" t="s">
        <v>12</v>
      </c>
      <c r="C2819" s="229" t="s">
        <v>4070</v>
      </c>
      <c r="D2819" s="224" t="s">
        <v>3804</v>
      </c>
      <c r="E2819" s="226"/>
      <c r="F2819" s="226">
        <v>20149.28</v>
      </c>
      <c r="G2819" s="227">
        <v>206198.69000000099</v>
      </c>
      <c r="H2819" s="192" t="s">
        <v>1079</v>
      </c>
    </row>
    <row r="2820" spans="1:8" ht="20" hidden="1" customHeight="1">
      <c r="A2820" s="185">
        <v>9</v>
      </c>
      <c r="B2820" s="193" t="s">
        <v>12</v>
      </c>
      <c r="C2820" s="229" t="s">
        <v>2406</v>
      </c>
      <c r="D2820" s="224" t="s">
        <v>1046</v>
      </c>
      <c r="E2820" s="226"/>
      <c r="F2820" s="226">
        <v>500</v>
      </c>
      <c r="G2820" s="227">
        <v>205698.69000000099</v>
      </c>
      <c r="H2820" s="192" t="s">
        <v>1104</v>
      </c>
    </row>
    <row r="2821" spans="1:8" ht="20" hidden="1" customHeight="1">
      <c r="A2821" s="185">
        <v>9</v>
      </c>
      <c r="B2821" s="193" t="s">
        <v>12</v>
      </c>
      <c r="C2821" s="229" t="s">
        <v>2407</v>
      </c>
      <c r="D2821" s="224" t="s">
        <v>1046</v>
      </c>
      <c r="E2821" s="226"/>
      <c r="F2821" s="226">
        <v>576.5</v>
      </c>
      <c r="G2821" s="227">
        <v>205122.19000000099</v>
      </c>
      <c r="H2821" s="192" t="s">
        <v>1075</v>
      </c>
    </row>
    <row r="2822" spans="1:8" ht="20" hidden="1" customHeight="1">
      <c r="A2822" s="185">
        <v>9</v>
      </c>
      <c r="B2822" s="193" t="s">
        <v>12</v>
      </c>
      <c r="C2822" s="229" t="s">
        <v>2408</v>
      </c>
      <c r="D2822" s="224" t="s">
        <v>1046</v>
      </c>
      <c r="E2822" s="226"/>
      <c r="F2822" s="226">
        <v>249.46</v>
      </c>
      <c r="G2822" s="227">
        <v>204872.730000001</v>
      </c>
      <c r="H2822" s="192" t="s">
        <v>1075</v>
      </c>
    </row>
    <row r="2823" spans="1:8" ht="20" hidden="1" customHeight="1">
      <c r="A2823" s="185">
        <v>9</v>
      </c>
      <c r="B2823" s="193" t="s">
        <v>12</v>
      </c>
      <c r="C2823" s="229" t="s">
        <v>2409</v>
      </c>
      <c r="D2823" s="224" t="s">
        <v>1046</v>
      </c>
      <c r="E2823" s="226"/>
      <c r="F2823" s="226">
        <v>495</v>
      </c>
      <c r="G2823" s="227">
        <v>204377.730000001</v>
      </c>
      <c r="H2823" s="192" t="s">
        <v>1075</v>
      </c>
    </row>
    <row r="2824" spans="1:8" ht="20" hidden="1" customHeight="1">
      <c r="A2824" s="185">
        <v>9</v>
      </c>
      <c r="B2824" s="193" t="s">
        <v>12</v>
      </c>
      <c r="C2824" s="229" t="s">
        <v>2410</v>
      </c>
      <c r="D2824" s="224" t="s">
        <v>1046</v>
      </c>
      <c r="E2824" s="226"/>
      <c r="F2824" s="226">
        <v>598.24</v>
      </c>
      <c r="G2824" s="227">
        <v>203779.49000000101</v>
      </c>
      <c r="H2824" s="192" t="s">
        <v>1075</v>
      </c>
    </row>
    <row r="2825" spans="1:8" ht="20" hidden="1" customHeight="1">
      <c r="A2825" s="185">
        <v>9</v>
      </c>
      <c r="B2825" s="193" t="s">
        <v>12</v>
      </c>
      <c r="C2825" s="229" t="s">
        <v>2411</v>
      </c>
      <c r="D2825" s="224" t="s">
        <v>1046</v>
      </c>
      <c r="E2825" s="226"/>
      <c r="F2825" s="226">
        <v>103</v>
      </c>
      <c r="G2825" s="227">
        <v>203676.49000000101</v>
      </c>
      <c r="H2825" s="192" t="s">
        <v>1075</v>
      </c>
    </row>
    <row r="2826" spans="1:8" ht="20" hidden="1" customHeight="1">
      <c r="A2826" s="185">
        <v>9</v>
      </c>
      <c r="B2826" s="193" t="s">
        <v>12</v>
      </c>
      <c r="C2826" s="229" t="s">
        <v>2412</v>
      </c>
      <c r="D2826" s="224" t="s">
        <v>1046</v>
      </c>
      <c r="E2826" s="226"/>
      <c r="F2826" s="226">
        <v>1300</v>
      </c>
      <c r="G2826" s="227">
        <v>202376.49000000101</v>
      </c>
      <c r="H2826" s="192" t="s">
        <v>1112</v>
      </c>
    </row>
    <row r="2827" spans="1:8" ht="20" hidden="1" customHeight="1">
      <c r="A2827" s="185">
        <v>9</v>
      </c>
      <c r="B2827" s="193" t="s">
        <v>12</v>
      </c>
      <c r="C2827" s="229" t="s">
        <v>2413</v>
      </c>
      <c r="D2827" s="224" t="s">
        <v>1046</v>
      </c>
      <c r="E2827" s="226"/>
      <c r="F2827" s="226">
        <v>1526</v>
      </c>
      <c r="G2827" s="227">
        <v>200850.49000000101</v>
      </c>
      <c r="H2827" s="192" t="s">
        <v>1053</v>
      </c>
    </row>
    <row r="2828" spans="1:8" ht="20" hidden="1" customHeight="1">
      <c r="A2828" s="185">
        <v>9</v>
      </c>
      <c r="B2828" s="193" t="s">
        <v>12</v>
      </c>
      <c r="C2828" s="229" t="s">
        <v>2414</v>
      </c>
      <c r="D2828" s="224" t="s">
        <v>1046</v>
      </c>
      <c r="E2828" s="226"/>
      <c r="F2828" s="226">
        <v>150</v>
      </c>
      <c r="G2828" s="227">
        <v>200700.49000000101</v>
      </c>
      <c r="H2828" s="192" t="s">
        <v>1047</v>
      </c>
    </row>
    <row r="2829" spans="1:8" ht="20" hidden="1" customHeight="1">
      <c r="A2829" s="185">
        <v>9</v>
      </c>
      <c r="B2829" s="193" t="s">
        <v>12</v>
      </c>
      <c r="C2829" s="229" t="s">
        <v>2415</v>
      </c>
      <c r="D2829" s="224" t="s">
        <v>1046</v>
      </c>
      <c r="E2829" s="226"/>
      <c r="F2829" s="226">
        <v>978</v>
      </c>
      <c r="G2829" s="227">
        <v>199722.49000000101</v>
      </c>
      <c r="H2829" s="192" t="s">
        <v>1124</v>
      </c>
    </row>
    <row r="2830" spans="1:8" ht="20" hidden="1" customHeight="1">
      <c r="A2830" s="185">
        <v>9</v>
      </c>
      <c r="B2830" s="193" t="s">
        <v>12</v>
      </c>
      <c r="C2830" s="229" t="s">
        <v>2416</v>
      </c>
      <c r="D2830" s="224" t="s">
        <v>1046</v>
      </c>
      <c r="E2830" s="226"/>
      <c r="F2830" s="226">
        <v>360</v>
      </c>
      <c r="G2830" s="227">
        <v>199362.49000000101</v>
      </c>
      <c r="H2830" s="192" t="s">
        <v>1053</v>
      </c>
    </row>
    <row r="2831" spans="1:8" ht="20" hidden="1" customHeight="1">
      <c r="A2831" s="185">
        <v>9</v>
      </c>
      <c r="B2831" s="193" t="s">
        <v>12</v>
      </c>
      <c r="C2831" s="229" t="s">
        <v>2417</v>
      </c>
      <c r="D2831" s="224" t="s">
        <v>1046</v>
      </c>
      <c r="E2831" s="226"/>
      <c r="F2831" s="226">
        <v>1366</v>
      </c>
      <c r="G2831" s="227">
        <v>197996.49000000101</v>
      </c>
      <c r="H2831" s="192" t="s">
        <v>1047</v>
      </c>
    </row>
    <row r="2832" spans="1:8" ht="20" hidden="1" customHeight="1">
      <c r="A2832" s="185">
        <v>9</v>
      </c>
      <c r="B2832" s="193" t="s">
        <v>12</v>
      </c>
      <c r="C2832" s="229" t="s">
        <v>2418</v>
      </c>
      <c r="D2832" s="224" t="s">
        <v>1046</v>
      </c>
      <c r="E2832" s="226"/>
      <c r="F2832" s="226">
        <v>3000</v>
      </c>
      <c r="G2832" s="227">
        <v>194996.49000000101</v>
      </c>
      <c r="H2832" s="192" t="s">
        <v>1110</v>
      </c>
    </row>
    <row r="2833" spans="1:8" ht="20" hidden="1" customHeight="1">
      <c r="A2833" s="185">
        <v>9</v>
      </c>
      <c r="B2833" s="193" t="s">
        <v>12</v>
      </c>
      <c r="C2833" s="229" t="s">
        <v>2419</v>
      </c>
      <c r="D2833" s="224" t="s">
        <v>1046</v>
      </c>
      <c r="E2833" s="226"/>
      <c r="F2833" s="226">
        <v>43960</v>
      </c>
      <c r="G2833" s="227">
        <v>151036.49000000101</v>
      </c>
      <c r="H2833" s="192" t="s">
        <v>1110</v>
      </c>
    </row>
    <row r="2834" spans="1:8" ht="20" hidden="1" customHeight="1">
      <c r="A2834" s="185">
        <v>9</v>
      </c>
      <c r="B2834" s="193" t="s">
        <v>12</v>
      </c>
      <c r="C2834" s="229" t="s">
        <v>2420</v>
      </c>
      <c r="D2834" s="224" t="s">
        <v>1046</v>
      </c>
      <c r="E2834" s="226"/>
      <c r="F2834" s="226">
        <v>330</v>
      </c>
      <c r="G2834" s="227">
        <v>150706.49000000101</v>
      </c>
      <c r="H2834" s="192" t="s">
        <v>1047</v>
      </c>
    </row>
    <row r="2835" spans="1:8" ht="20" hidden="1" customHeight="1">
      <c r="A2835" s="185">
        <v>9</v>
      </c>
      <c r="B2835" s="193" t="s">
        <v>12</v>
      </c>
      <c r="C2835" s="229" t="s">
        <v>2421</v>
      </c>
      <c r="D2835" s="224" t="s">
        <v>1046</v>
      </c>
      <c r="E2835" s="226"/>
      <c r="F2835" s="226">
        <v>33.799999999999997</v>
      </c>
      <c r="G2835" s="227">
        <v>150672.69000000099</v>
      </c>
      <c r="H2835" s="192" t="s">
        <v>1075</v>
      </c>
    </row>
    <row r="2836" spans="1:8" ht="20" hidden="1" customHeight="1">
      <c r="A2836" s="185">
        <v>9</v>
      </c>
      <c r="B2836" s="193" t="s">
        <v>12</v>
      </c>
      <c r="C2836" s="229" t="s">
        <v>2422</v>
      </c>
      <c r="D2836" s="224" t="s">
        <v>1046</v>
      </c>
      <c r="E2836" s="226"/>
      <c r="F2836" s="226">
        <v>1286.4000000000001</v>
      </c>
      <c r="G2836" s="227">
        <v>149386.290000001</v>
      </c>
      <c r="H2836" s="192" t="s">
        <v>1053</v>
      </c>
    </row>
    <row r="2837" spans="1:8" ht="20" hidden="1" customHeight="1">
      <c r="A2837" s="185">
        <v>9</v>
      </c>
      <c r="B2837" s="193" t="s">
        <v>12</v>
      </c>
      <c r="C2837" s="229" t="s">
        <v>2423</v>
      </c>
      <c r="D2837" s="224" t="s">
        <v>1046</v>
      </c>
      <c r="E2837" s="226"/>
      <c r="F2837" s="226">
        <v>278.5</v>
      </c>
      <c r="G2837" s="227">
        <v>149107.790000001</v>
      </c>
      <c r="H2837" s="192" t="s">
        <v>1075</v>
      </c>
    </row>
    <row r="2838" spans="1:8" ht="20" hidden="1" customHeight="1">
      <c r="A2838" s="185">
        <v>9</v>
      </c>
      <c r="B2838" s="193" t="s">
        <v>12</v>
      </c>
      <c r="C2838" s="229" t="s">
        <v>2424</v>
      </c>
      <c r="D2838" s="224" t="s">
        <v>1046</v>
      </c>
      <c r="E2838" s="226"/>
      <c r="F2838" s="226">
        <v>3000</v>
      </c>
      <c r="G2838" s="227">
        <v>146107.790000001</v>
      </c>
      <c r="H2838" s="192" t="s">
        <v>1110</v>
      </c>
    </row>
    <row r="2839" spans="1:8" ht="20" hidden="1" customHeight="1">
      <c r="A2839" s="185">
        <v>9</v>
      </c>
      <c r="B2839" s="193" t="s">
        <v>12</v>
      </c>
      <c r="C2839" s="229" t="s">
        <v>2425</v>
      </c>
      <c r="D2839" s="224" t="s">
        <v>1046</v>
      </c>
      <c r="E2839" s="226"/>
      <c r="F2839" s="226">
        <v>236</v>
      </c>
      <c r="G2839" s="227">
        <v>145871.790000001</v>
      </c>
      <c r="H2839" s="192" t="s">
        <v>1075</v>
      </c>
    </row>
    <row r="2840" spans="1:8" ht="20" hidden="1" customHeight="1">
      <c r="A2840" s="185">
        <v>9</v>
      </c>
      <c r="B2840" s="193" t="s">
        <v>12</v>
      </c>
      <c r="C2840" s="229" t="s">
        <v>2426</v>
      </c>
      <c r="D2840" s="224" t="s">
        <v>1046</v>
      </c>
      <c r="E2840" s="226"/>
      <c r="F2840" s="226">
        <v>401</v>
      </c>
      <c r="G2840" s="227">
        <v>145470.790000001</v>
      </c>
      <c r="H2840" s="192" t="s">
        <v>1110</v>
      </c>
    </row>
    <row r="2841" spans="1:8" ht="20" hidden="1" customHeight="1">
      <c r="A2841" s="185">
        <v>9</v>
      </c>
      <c r="B2841" s="193" t="s">
        <v>12</v>
      </c>
      <c r="C2841" s="229" t="s">
        <v>2427</v>
      </c>
      <c r="D2841" s="224" t="s">
        <v>1046</v>
      </c>
      <c r="E2841" s="226"/>
      <c r="F2841" s="226">
        <v>30000</v>
      </c>
      <c r="G2841" s="227">
        <v>115470.790000001</v>
      </c>
      <c r="H2841" s="192" t="s">
        <v>1110</v>
      </c>
    </row>
    <row r="2842" spans="1:8" ht="20" hidden="1" customHeight="1">
      <c r="A2842" s="185">
        <v>9</v>
      </c>
      <c r="B2842" s="193" t="s">
        <v>12</v>
      </c>
      <c r="C2842" s="229" t="s">
        <v>2428</v>
      </c>
      <c r="D2842" s="224" t="s">
        <v>1046</v>
      </c>
      <c r="E2842" s="226"/>
      <c r="F2842" s="226">
        <v>30000</v>
      </c>
      <c r="G2842" s="227">
        <v>85470.7900000011</v>
      </c>
      <c r="H2842" s="192" t="s">
        <v>1110</v>
      </c>
    </row>
    <row r="2843" spans="1:8" ht="20" hidden="1" customHeight="1">
      <c r="A2843" s="185">
        <v>9</v>
      </c>
      <c r="B2843" s="193" t="s">
        <v>12</v>
      </c>
      <c r="C2843" s="229" t="s">
        <v>4071</v>
      </c>
      <c r="D2843" s="224" t="s">
        <v>3804</v>
      </c>
      <c r="E2843" s="226"/>
      <c r="F2843" s="226">
        <v>360</v>
      </c>
      <c r="G2843" s="227">
        <v>85110.7900000011</v>
      </c>
      <c r="H2843" s="192" t="s">
        <v>1079</v>
      </c>
    </row>
    <row r="2844" spans="1:8" ht="20" hidden="1" customHeight="1">
      <c r="A2844" s="185">
        <v>10</v>
      </c>
      <c r="B2844" s="193" t="s">
        <v>1048</v>
      </c>
      <c r="C2844" s="202" t="s">
        <v>5056</v>
      </c>
      <c r="D2844" s="203" t="s">
        <v>4984</v>
      </c>
      <c r="E2844" s="204"/>
      <c r="F2844" s="204">
        <v>14854.17</v>
      </c>
      <c r="G2844" s="205">
        <v>11219.179999999802</v>
      </c>
      <c r="H2844" s="214" t="s">
        <v>4984</v>
      </c>
    </row>
    <row r="2845" spans="1:8" ht="20" hidden="1" customHeight="1">
      <c r="A2845" s="185">
        <v>10</v>
      </c>
      <c r="B2845" s="193" t="s">
        <v>1057</v>
      </c>
      <c r="C2845" s="202" t="s">
        <v>5056</v>
      </c>
      <c r="D2845" s="203" t="s">
        <v>4984</v>
      </c>
      <c r="E2845" s="206"/>
      <c r="F2845" s="204">
        <v>14854.17</v>
      </c>
      <c r="G2845" s="205">
        <v>6365.0099999998038</v>
      </c>
      <c r="H2845" s="214" t="s">
        <v>4984</v>
      </c>
    </row>
    <row r="2846" spans="1:8" ht="20" hidden="1" customHeight="1">
      <c r="A2846" s="185">
        <v>10</v>
      </c>
      <c r="B2846" s="212" t="s">
        <v>1063</v>
      </c>
      <c r="C2846" s="202" t="s">
        <v>3805</v>
      </c>
      <c r="D2846" s="203" t="s">
        <v>3804</v>
      </c>
      <c r="E2846" s="204"/>
      <c r="F2846" s="204">
        <v>15</v>
      </c>
      <c r="G2846" s="205">
        <v>1017658.3799999999</v>
      </c>
      <c r="H2846" s="192" t="s">
        <v>3805</v>
      </c>
    </row>
    <row r="2847" spans="1:8" ht="20" hidden="1" customHeight="1">
      <c r="A2847" s="185">
        <v>10</v>
      </c>
      <c r="B2847" s="212" t="s">
        <v>1063</v>
      </c>
      <c r="C2847" s="202" t="s">
        <v>5056</v>
      </c>
      <c r="D2847" s="203" t="s">
        <v>4984</v>
      </c>
      <c r="E2847" s="204"/>
      <c r="F2847" s="204">
        <v>13416.67</v>
      </c>
      <c r="G2847" s="205">
        <v>1004322.9599999998</v>
      </c>
      <c r="H2847" s="214" t="s">
        <v>4984</v>
      </c>
    </row>
    <row r="2848" spans="1:8" ht="20" hidden="1" customHeight="1">
      <c r="A2848" s="185">
        <v>10</v>
      </c>
      <c r="B2848" s="212" t="s">
        <v>1063</v>
      </c>
      <c r="C2848" s="202" t="s">
        <v>3805</v>
      </c>
      <c r="D2848" s="203" t="s">
        <v>3804</v>
      </c>
      <c r="E2848" s="204"/>
      <c r="F2848" s="204">
        <v>15</v>
      </c>
      <c r="G2848" s="205">
        <v>1004307.9599999998</v>
      </c>
      <c r="H2848" s="192" t="s">
        <v>3805</v>
      </c>
    </row>
    <row r="2849" spans="1:8" ht="20" hidden="1" customHeight="1">
      <c r="A2849" s="185">
        <v>10</v>
      </c>
      <c r="B2849" s="193" t="s">
        <v>1064</v>
      </c>
      <c r="C2849" s="202" t="s">
        <v>3805</v>
      </c>
      <c r="D2849" s="203" t="s">
        <v>3804</v>
      </c>
      <c r="E2849" s="204"/>
      <c r="F2849" s="204">
        <v>15</v>
      </c>
      <c r="G2849" s="205">
        <v>516768.10999999987</v>
      </c>
      <c r="H2849" s="192" t="s">
        <v>3805</v>
      </c>
    </row>
    <row r="2850" spans="1:8" ht="20" hidden="1" customHeight="1">
      <c r="A2850" s="185">
        <v>10</v>
      </c>
      <c r="B2850" s="193" t="s">
        <v>1064</v>
      </c>
      <c r="C2850" s="202" t="s">
        <v>5056</v>
      </c>
      <c r="D2850" s="203" t="s">
        <v>4984</v>
      </c>
      <c r="E2850" s="204"/>
      <c r="F2850" s="204">
        <v>9564.17</v>
      </c>
      <c r="G2850" s="205">
        <v>1707203.94</v>
      </c>
      <c r="H2850" s="214" t="s">
        <v>4984</v>
      </c>
    </row>
    <row r="2851" spans="1:8" ht="20" hidden="1" customHeight="1">
      <c r="A2851" s="185">
        <v>10</v>
      </c>
      <c r="B2851" s="193" t="s">
        <v>1064</v>
      </c>
      <c r="C2851" s="202" t="s">
        <v>3805</v>
      </c>
      <c r="D2851" s="203" t="s">
        <v>3804</v>
      </c>
      <c r="E2851" s="204"/>
      <c r="F2851" s="204">
        <v>20</v>
      </c>
      <c r="G2851" s="205">
        <v>1707183.94</v>
      </c>
      <c r="H2851" s="192" t="s">
        <v>3805</v>
      </c>
    </row>
    <row r="2852" spans="1:8" ht="20" hidden="1" customHeight="1">
      <c r="A2852" s="185">
        <v>10</v>
      </c>
      <c r="B2852" s="193" t="s">
        <v>1064</v>
      </c>
      <c r="C2852" s="202" t="s">
        <v>3805</v>
      </c>
      <c r="D2852" s="203" t="s">
        <v>3804</v>
      </c>
      <c r="E2852" s="204"/>
      <c r="F2852" s="204">
        <v>15</v>
      </c>
      <c r="G2852" s="205">
        <v>1707168.94</v>
      </c>
      <c r="H2852" s="192" t="s">
        <v>3805</v>
      </c>
    </row>
    <row r="2853" spans="1:8" ht="20" hidden="1" customHeight="1">
      <c r="A2853" s="185">
        <v>10</v>
      </c>
      <c r="B2853" s="193" t="s">
        <v>1064</v>
      </c>
      <c r="C2853" s="210" t="s">
        <v>3805</v>
      </c>
      <c r="D2853" s="203" t="s">
        <v>3804</v>
      </c>
      <c r="E2853" s="204"/>
      <c r="F2853" s="204">
        <v>15</v>
      </c>
      <c r="G2853" s="205">
        <v>597153.93999999994</v>
      </c>
      <c r="H2853" s="192" t="s">
        <v>3805</v>
      </c>
    </row>
    <row r="2854" spans="1:8" ht="20" hidden="1" customHeight="1">
      <c r="A2854" s="185">
        <v>10</v>
      </c>
      <c r="B2854" s="193" t="s">
        <v>1064</v>
      </c>
      <c r="C2854" s="210" t="s">
        <v>3805</v>
      </c>
      <c r="D2854" s="203" t="s">
        <v>3804</v>
      </c>
      <c r="E2854" s="204"/>
      <c r="F2854" s="204">
        <v>20</v>
      </c>
      <c r="G2854" s="205">
        <v>47133.939999999944</v>
      </c>
      <c r="H2854" s="192" t="s">
        <v>3805</v>
      </c>
    </row>
    <row r="2855" spans="1:8" ht="20" hidden="1" customHeight="1">
      <c r="A2855" s="185">
        <v>10</v>
      </c>
      <c r="B2855" s="193" t="s">
        <v>1064</v>
      </c>
      <c r="C2855" s="210" t="s">
        <v>5056</v>
      </c>
      <c r="D2855" s="203" t="s">
        <v>4984</v>
      </c>
      <c r="E2855" s="204"/>
      <c r="F2855" s="204">
        <v>189.44</v>
      </c>
      <c r="G2855" s="205">
        <v>46944.499999999942</v>
      </c>
      <c r="H2855" s="214" t="s">
        <v>4984</v>
      </c>
    </row>
    <row r="2856" spans="1:8" ht="20" hidden="1" customHeight="1">
      <c r="A2856" s="185">
        <v>10</v>
      </c>
      <c r="B2856" s="193" t="s">
        <v>1064</v>
      </c>
      <c r="C2856" s="210" t="s">
        <v>5056</v>
      </c>
      <c r="D2856" s="203" t="s">
        <v>4984</v>
      </c>
      <c r="E2856" s="204"/>
      <c r="F2856" s="204">
        <v>1041.94</v>
      </c>
      <c r="G2856" s="205">
        <v>45902.559999999939</v>
      </c>
      <c r="H2856" s="214" t="s">
        <v>4984</v>
      </c>
    </row>
    <row r="2857" spans="1:8" ht="20" hidden="1" customHeight="1">
      <c r="A2857" s="185">
        <v>10</v>
      </c>
      <c r="B2857" s="193" t="s">
        <v>1064</v>
      </c>
      <c r="C2857" s="210" t="s">
        <v>5056</v>
      </c>
      <c r="D2857" s="203" t="s">
        <v>4984</v>
      </c>
      <c r="E2857" s="204"/>
      <c r="F2857" s="204">
        <v>1205.56</v>
      </c>
      <c r="G2857" s="205">
        <v>44696.999999999942</v>
      </c>
      <c r="H2857" s="214" t="s">
        <v>4984</v>
      </c>
    </row>
    <row r="2858" spans="1:8" ht="20" hidden="1" customHeight="1">
      <c r="A2858" s="185">
        <v>10</v>
      </c>
      <c r="B2858" s="193" t="s">
        <v>1064</v>
      </c>
      <c r="C2858" s="210" t="s">
        <v>5056</v>
      </c>
      <c r="D2858" s="203" t="s">
        <v>4984</v>
      </c>
      <c r="E2858" s="204"/>
      <c r="F2858" s="204">
        <v>232.5</v>
      </c>
      <c r="G2858" s="205">
        <v>44464.499999999942</v>
      </c>
      <c r="H2858" s="214" t="s">
        <v>4984</v>
      </c>
    </row>
    <row r="2859" spans="1:8" ht="20" hidden="1" customHeight="1">
      <c r="A2859" s="185">
        <v>10</v>
      </c>
      <c r="B2859" s="193" t="s">
        <v>1064</v>
      </c>
      <c r="C2859" s="210" t="s">
        <v>3805</v>
      </c>
      <c r="D2859" s="203" t="s">
        <v>3804</v>
      </c>
      <c r="E2859" s="204"/>
      <c r="F2859" s="204">
        <v>9</v>
      </c>
      <c r="G2859" s="205">
        <v>4455.4999999999418</v>
      </c>
      <c r="H2859" s="192" t="s">
        <v>3805</v>
      </c>
    </row>
    <row r="2860" spans="1:8" ht="20" hidden="1" customHeight="1">
      <c r="A2860" s="185">
        <v>10</v>
      </c>
      <c r="B2860" s="193" t="s">
        <v>1044</v>
      </c>
      <c r="C2860" s="210" t="s">
        <v>5056</v>
      </c>
      <c r="D2860" s="203" t="s">
        <v>4984</v>
      </c>
      <c r="E2860" s="204"/>
      <c r="F2860" s="204">
        <v>775</v>
      </c>
      <c r="G2860" s="205">
        <v>23680.499999999942</v>
      </c>
      <c r="H2860" s="214" t="s">
        <v>4984</v>
      </c>
    </row>
    <row r="2861" spans="1:8" ht="20" hidden="1" customHeight="1">
      <c r="A2861" s="185">
        <v>10</v>
      </c>
      <c r="B2861" s="193" t="s">
        <v>1044</v>
      </c>
      <c r="C2861" s="210" t="s">
        <v>5056</v>
      </c>
      <c r="D2861" s="203" t="s">
        <v>4984</v>
      </c>
      <c r="E2861" s="204"/>
      <c r="F2861" s="204">
        <v>3616.67</v>
      </c>
      <c r="G2861" s="205">
        <v>20063.829999999944</v>
      </c>
      <c r="H2861" s="214" t="s">
        <v>4984</v>
      </c>
    </row>
    <row r="2862" spans="1:8" ht="20" hidden="1" customHeight="1">
      <c r="A2862" s="185">
        <v>10</v>
      </c>
      <c r="B2862" s="193" t="s">
        <v>1044</v>
      </c>
      <c r="C2862" s="210" t="s">
        <v>5056</v>
      </c>
      <c r="D2862" s="203" t="s">
        <v>4984</v>
      </c>
      <c r="E2862" s="204"/>
      <c r="F2862" s="204">
        <v>2841.67</v>
      </c>
      <c r="G2862" s="205">
        <v>17222.159999999945</v>
      </c>
      <c r="H2862" s="214" t="s">
        <v>4984</v>
      </c>
    </row>
    <row r="2863" spans="1:8" ht="20" hidden="1" customHeight="1">
      <c r="A2863" s="185">
        <v>10</v>
      </c>
      <c r="B2863" s="193" t="s">
        <v>1044</v>
      </c>
      <c r="C2863" s="210" t="s">
        <v>5056</v>
      </c>
      <c r="D2863" s="203" t="s">
        <v>4984</v>
      </c>
      <c r="E2863" s="204"/>
      <c r="F2863" s="204">
        <v>516.66999999999996</v>
      </c>
      <c r="G2863" s="205">
        <v>16705.489999999947</v>
      </c>
      <c r="H2863" s="214" t="s">
        <v>4984</v>
      </c>
    </row>
    <row r="2864" spans="1:8" ht="20" hidden="1" customHeight="1">
      <c r="A2864" s="185">
        <v>10</v>
      </c>
      <c r="B2864" s="193" t="s">
        <v>1044</v>
      </c>
      <c r="C2864" s="210" t="s">
        <v>4072</v>
      </c>
      <c r="D2864" s="203" t="s">
        <v>3804</v>
      </c>
      <c r="E2864" s="204"/>
      <c r="F2864" s="204">
        <v>100</v>
      </c>
      <c r="G2864" s="205">
        <v>16605.489999999947</v>
      </c>
      <c r="H2864" s="192" t="s">
        <v>3805</v>
      </c>
    </row>
    <row r="2865" spans="1:8" ht="20" hidden="1" customHeight="1">
      <c r="A2865" s="185">
        <v>10</v>
      </c>
      <c r="B2865" s="193" t="s">
        <v>1044</v>
      </c>
      <c r="C2865" s="210" t="s">
        <v>3805</v>
      </c>
      <c r="D2865" s="203" t="s">
        <v>3804</v>
      </c>
      <c r="E2865" s="204"/>
      <c r="F2865" s="204">
        <v>4.5</v>
      </c>
      <c r="G2865" s="205">
        <v>600.98999999994703</v>
      </c>
      <c r="H2865" s="192" t="s">
        <v>3805</v>
      </c>
    </row>
    <row r="2866" spans="1:8" ht="20" hidden="1" customHeight="1">
      <c r="A2866" s="185">
        <v>10</v>
      </c>
      <c r="B2866" s="193" t="s">
        <v>1065</v>
      </c>
      <c r="C2866" s="210" t="s">
        <v>5056</v>
      </c>
      <c r="D2866" s="203" t="s">
        <v>4984</v>
      </c>
      <c r="E2866" s="204"/>
      <c r="F2866" s="204">
        <v>533.89</v>
      </c>
      <c r="G2866" s="205">
        <v>22077.099999999948</v>
      </c>
      <c r="H2866" s="214" t="s">
        <v>4984</v>
      </c>
    </row>
    <row r="2867" spans="1:8" ht="20" hidden="1" customHeight="1">
      <c r="A2867" s="185">
        <v>10</v>
      </c>
      <c r="B2867" s="193" t="s">
        <v>1065</v>
      </c>
      <c r="C2867" s="210" t="s">
        <v>5056</v>
      </c>
      <c r="D2867" s="203" t="s">
        <v>4984</v>
      </c>
      <c r="E2867" s="204"/>
      <c r="F2867" s="204">
        <v>2936.39</v>
      </c>
      <c r="G2867" s="205">
        <v>19140.709999999948</v>
      </c>
      <c r="H2867" s="214" t="s">
        <v>4984</v>
      </c>
    </row>
    <row r="2868" spans="1:8" ht="20" hidden="1" customHeight="1">
      <c r="A2868" s="185">
        <v>10</v>
      </c>
      <c r="B2868" s="193" t="s">
        <v>1065</v>
      </c>
      <c r="C2868" s="210" t="s">
        <v>5056</v>
      </c>
      <c r="D2868" s="203" t="s">
        <v>4984</v>
      </c>
      <c r="E2868" s="204"/>
      <c r="F2868" s="204">
        <v>3737.22</v>
      </c>
      <c r="G2868" s="205">
        <v>15403.489999999949</v>
      </c>
      <c r="H2868" s="214" t="s">
        <v>4984</v>
      </c>
    </row>
    <row r="2869" spans="1:8" ht="20" hidden="1" customHeight="1">
      <c r="A2869" s="185">
        <v>10</v>
      </c>
      <c r="B2869" s="193" t="s">
        <v>1065</v>
      </c>
      <c r="C2869" s="210" t="s">
        <v>5056</v>
      </c>
      <c r="D2869" s="203" t="s">
        <v>4984</v>
      </c>
      <c r="E2869" s="204"/>
      <c r="F2869" s="204">
        <v>800.83</v>
      </c>
      <c r="G2869" s="205">
        <v>14602.659999999949</v>
      </c>
      <c r="H2869" s="214" t="s">
        <v>4984</v>
      </c>
    </row>
    <row r="2870" spans="1:8" ht="20" hidden="1" customHeight="1">
      <c r="A2870" s="185">
        <v>10</v>
      </c>
      <c r="B2870" s="193" t="s">
        <v>1065</v>
      </c>
      <c r="C2870" s="210" t="s">
        <v>4073</v>
      </c>
      <c r="D2870" s="203" t="s">
        <v>3804</v>
      </c>
      <c r="E2870" s="204"/>
      <c r="F2870" s="204">
        <v>5</v>
      </c>
      <c r="G2870" s="205">
        <v>14666.089999999949</v>
      </c>
      <c r="H2870" s="192" t="s">
        <v>3805</v>
      </c>
    </row>
    <row r="2871" spans="1:8" ht="20" hidden="1" customHeight="1">
      <c r="A2871" s="185">
        <v>10</v>
      </c>
      <c r="B2871" s="193" t="s">
        <v>1065</v>
      </c>
      <c r="C2871" s="210" t="s">
        <v>4074</v>
      </c>
      <c r="D2871" s="203" t="s">
        <v>3804</v>
      </c>
      <c r="E2871" s="204"/>
      <c r="F2871" s="204">
        <v>360</v>
      </c>
      <c r="G2871" s="205">
        <v>14306.089999999949</v>
      </c>
      <c r="H2871" s="192" t="s">
        <v>3805</v>
      </c>
    </row>
    <row r="2872" spans="1:8" ht="20" hidden="1" customHeight="1">
      <c r="A2872" s="185">
        <v>10</v>
      </c>
      <c r="B2872" s="193" t="s">
        <v>1066</v>
      </c>
      <c r="C2872" s="210" t="s">
        <v>5056</v>
      </c>
      <c r="D2872" s="203" t="s">
        <v>4984</v>
      </c>
      <c r="E2872" s="204"/>
      <c r="F2872" s="204">
        <v>775</v>
      </c>
      <c r="G2872" s="205">
        <v>18531.089999999949</v>
      </c>
      <c r="H2872" s="214" t="s">
        <v>4984</v>
      </c>
    </row>
    <row r="2873" spans="1:8" ht="20" hidden="1" customHeight="1">
      <c r="A2873" s="185">
        <v>10</v>
      </c>
      <c r="B2873" s="193" t="s">
        <v>1066</v>
      </c>
      <c r="C2873" s="210" t="s">
        <v>5056</v>
      </c>
      <c r="D2873" s="203" t="s">
        <v>4984</v>
      </c>
      <c r="E2873" s="204"/>
      <c r="F2873" s="204">
        <v>3616.67</v>
      </c>
      <c r="G2873" s="205">
        <v>14914.419999999949</v>
      </c>
      <c r="H2873" s="214" t="s">
        <v>4984</v>
      </c>
    </row>
    <row r="2874" spans="1:8" ht="20" hidden="1" customHeight="1">
      <c r="A2874" s="185">
        <v>10</v>
      </c>
      <c r="B2874" s="193" t="s">
        <v>1066</v>
      </c>
      <c r="C2874" s="210" t="s">
        <v>5056</v>
      </c>
      <c r="D2874" s="203" t="s">
        <v>4984</v>
      </c>
      <c r="E2874" s="204"/>
      <c r="F2874" s="204">
        <v>2841.67</v>
      </c>
      <c r="G2874" s="205">
        <v>12072.749999999949</v>
      </c>
      <c r="H2874" s="214" t="s">
        <v>4984</v>
      </c>
    </row>
    <row r="2875" spans="1:8" ht="20" hidden="1" customHeight="1">
      <c r="A2875" s="185">
        <v>10</v>
      </c>
      <c r="B2875" s="193" t="s">
        <v>1066</v>
      </c>
      <c r="C2875" s="210" t="s">
        <v>5056</v>
      </c>
      <c r="D2875" s="203" t="s">
        <v>4984</v>
      </c>
      <c r="E2875" s="204"/>
      <c r="F2875" s="204">
        <v>516.66999999999996</v>
      </c>
      <c r="G2875" s="205">
        <v>11556.079999999949</v>
      </c>
      <c r="H2875" s="214" t="s">
        <v>4984</v>
      </c>
    </row>
    <row r="2876" spans="1:8" ht="20" hidden="1" customHeight="1">
      <c r="A2876" s="185">
        <v>10</v>
      </c>
      <c r="B2876" s="193" t="s">
        <v>1066</v>
      </c>
      <c r="C2876" s="210" t="s">
        <v>4072</v>
      </c>
      <c r="D2876" s="203" t="s">
        <v>3804</v>
      </c>
      <c r="E2876" s="204"/>
      <c r="F2876" s="204">
        <v>100</v>
      </c>
      <c r="G2876" s="205">
        <v>11456.079999999949</v>
      </c>
      <c r="H2876" s="192" t="s">
        <v>3805</v>
      </c>
    </row>
    <row r="2877" spans="1:8" ht="20" hidden="1" customHeight="1">
      <c r="A2877" s="185">
        <v>10</v>
      </c>
      <c r="B2877" s="193" t="s">
        <v>1066</v>
      </c>
      <c r="C2877" s="210" t="s">
        <v>4075</v>
      </c>
      <c r="D2877" s="203" t="s">
        <v>3804</v>
      </c>
      <c r="E2877" s="204"/>
      <c r="F2877" s="204">
        <v>100</v>
      </c>
      <c r="G2877" s="205">
        <v>11356.079999999949</v>
      </c>
      <c r="H2877" s="192" t="s">
        <v>1053</v>
      </c>
    </row>
    <row r="2878" spans="1:8" ht="20" hidden="1" customHeight="1">
      <c r="A2878" s="185">
        <v>10</v>
      </c>
      <c r="B2878" s="193" t="s">
        <v>1066</v>
      </c>
      <c r="C2878" s="210" t="s">
        <v>3805</v>
      </c>
      <c r="D2878" s="203" t="s">
        <v>3804</v>
      </c>
      <c r="E2878" s="204"/>
      <c r="F2878" s="204">
        <v>9</v>
      </c>
      <c r="G2878" s="205">
        <v>347.079999999949</v>
      </c>
      <c r="H2878" s="192" t="s">
        <v>3805</v>
      </c>
    </row>
    <row r="2879" spans="1:8" ht="20" hidden="1" customHeight="1">
      <c r="A2879" s="185">
        <v>10</v>
      </c>
      <c r="B2879" s="193" t="s">
        <v>1067</v>
      </c>
      <c r="C2879" s="210" t="s">
        <v>5056</v>
      </c>
      <c r="D2879" s="203" t="s">
        <v>4984</v>
      </c>
      <c r="E2879" s="204"/>
      <c r="F2879" s="204">
        <v>800.83</v>
      </c>
      <c r="G2879" s="205">
        <v>19546.249999999949</v>
      </c>
      <c r="H2879" s="214" t="s">
        <v>4984</v>
      </c>
    </row>
    <row r="2880" spans="1:8" ht="20" hidden="1" customHeight="1">
      <c r="A2880" s="185">
        <v>10</v>
      </c>
      <c r="B2880" s="193" t="s">
        <v>1067</v>
      </c>
      <c r="C2880" s="210" t="s">
        <v>5056</v>
      </c>
      <c r="D2880" s="203" t="s">
        <v>4984</v>
      </c>
      <c r="E2880" s="204"/>
      <c r="F2880" s="204">
        <v>3737.22</v>
      </c>
      <c r="G2880" s="205">
        <v>15809.02999999995</v>
      </c>
      <c r="H2880" s="214" t="s">
        <v>4984</v>
      </c>
    </row>
    <row r="2881" spans="1:8" ht="20" hidden="1" customHeight="1">
      <c r="A2881" s="185">
        <v>10</v>
      </c>
      <c r="B2881" s="193" t="s">
        <v>1067</v>
      </c>
      <c r="C2881" s="210" t="s">
        <v>5056</v>
      </c>
      <c r="D2881" s="203" t="s">
        <v>4984</v>
      </c>
      <c r="E2881" s="204"/>
      <c r="F2881" s="204">
        <v>2936.39</v>
      </c>
      <c r="G2881" s="205">
        <v>12872.63999999995</v>
      </c>
      <c r="H2881" s="214" t="s">
        <v>4984</v>
      </c>
    </row>
    <row r="2882" spans="1:8" ht="20" hidden="1" customHeight="1">
      <c r="A2882" s="185">
        <v>10</v>
      </c>
      <c r="B2882" s="193" t="s">
        <v>1067</v>
      </c>
      <c r="C2882" s="210" t="s">
        <v>5056</v>
      </c>
      <c r="D2882" s="203" t="s">
        <v>4984</v>
      </c>
      <c r="E2882" s="204"/>
      <c r="F2882" s="204">
        <v>533.89</v>
      </c>
      <c r="G2882" s="205">
        <v>12338.749999999951</v>
      </c>
      <c r="H2882" s="214" t="s">
        <v>4984</v>
      </c>
    </row>
    <row r="2883" spans="1:8" ht="20" hidden="1" customHeight="1">
      <c r="A2883" s="185">
        <v>10</v>
      </c>
      <c r="B2883" s="193" t="s">
        <v>1068</v>
      </c>
      <c r="C2883" s="210" t="s">
        <v>3805</v>
      </c>
      <c r="D2883" s="203" t="s">
        <v>3804</v>
      </c>
      <c r="E2883" s="204"/>
      <c r="F2883" s="204">
        <v>9</v>
      </c>
      <c r="G2883" s="205">
        <v>329.74999999995089</v>
      </c>
      <c r="H2883" s="192" t="s">
        <v>3805</v>
      </c>
    </row>
    <row r="2884" spans="1:8" ht="20" hidden="1" customHeight="1">
      <c r="A2884" s="185">
        <v>10</v>
      </c>
      <c r="B2884" s="193" t="s">
        <v>1068</v>
      </c>
      <c r="C2884" s="210" t="s">
        <v>5056</v>
      </c>
      <c r="D2884" s="203" t="s">
        <v>4984</v>
      </c>
      <c r="E2884" s="204"/>
      <c r="F2884" s="204">
        <v>533.89</v>
      </c>
      <c r="G2884" s="205">
        <v>11439.699999999952</v>
      </c>
      <c r="H2884" s="214" t="s">
        <v>4984</v>
      </c>
    </row>
    <row r="2885" spans="1:8" ht="20" hidden="1" customHeight="1">
      <c r="A2885" s="185">
        <v>10</v>
      </c>
      <c r="B2885" s="193" t="s">
        <v>1068</v>
      </c>
      <c r="C2885" s="210" t="s">
        <v>5056</v>
      </c>
      <c r="D2885" s="203" t="s">
        <v>4984</v>
      </c>
      <c r="E2885" s="204"/>
      <c r="F2885" s="204">
        <v>2936.39</v>
      </c>
      <c r="G2885" s="205">
        <v>8503.3099999999522</v>
      </c>
      <c r="H2885" s="214" t="s">
        <v>4984</v>
      </c>
    </row>
    <row r="2886" spans="1:8" ht="20" hidden="1" customHeight="1">
      <c r="A2886" s="185">
        <v>10</v>
      </c>
      <c r="B2886" s="193" t="s">
        <v>1068</v>
      </c>
      <c r="C2886" s="210" t="s">
        <v>5056</v>
      </c>
      <c r="D2886" s="203" t="s">
        <v>4984</v>
      </c>
      <c r="E2886" s="204"/>
      <c r="F2886" s="204">
        <v>3737.22</v>
      </c>
      <c r="G2886" s="205">
        <v>4766.0899999999529</v>
      </c>
      <c r="H2886" s="214" t="s">
        <v>4984</v>
      </c>
    </row>
    <row r="2887" spans="1:8" ht="20" hidden="1" customHeight="1">
      <c r="A2887" s="185">
        <v>10</v>
      </c>
      <c r="B2887" s="193" t="s">
        <v>1068</v>
      </c>
      <c r="C2887" s="210" t="s">
        <v>5056</v>
      </c>
      <c r="D2887" s="203" t="s">
        <v>4984</v>
      </c>
      <c r="E2887" s="204"/>
      <c r="F2887" s="204">
        <v>800.83</v>
      </c>
      <c r="G2887" s="205">
        <v>3965.2599999999529</v>
      </c>
      <c r="H2887" s="214" t="s">
        <v>4984</v>
      </c>
    </row>
    <row r="2888" spans="1:8" ht="20" hidden="1" customHeight="1">
      <c r="A2888" s="185">
        <v>10</v>
      </c>
      <c r="B2888" s="193" t="s">
        <v>1068</v>
      </c>
      <c r="C2888" s="210" t="s">
        <v>3805</v>
      </c>
      <c r="D2888" s="203" t="s">
        <v>3804</v>
      </c>
      <c r="E2888" s="204"/>
      <c r="F2888" s="204">
        <v>360</v>
      </c>
      <c r="G2888" s="205">
        <v>3606.3699999999531</v>
      </c>
      <c r="H2888" s="192" t="s">
        <v>3805</v>
      </c>
    </row>
    <row r="2889" spans="1:8" ht="20" hidden="1" customHeight="1">
      <c r="A2889" s="185">
        <v>10</v>
      </c>
      <c r="B2889" s="193" t="s">
        <v>12</v>
      </c>
      <c r="C2889" s="210" t="s">
        <v>5056</v>
      </c>
      <c r="D2889" s="203" t="s">
        <v>4984</v>
      </c>
      <c r="E2889" s="204"/>
      <c r="F2889" s="204">
        <v>7750.01</v>
      </c>
      <c r="G2889" s="205">
        <v>5856.3599999999533</v>
      </c>
      <c r="H2889" s="214" t="s">
        <v>4984</v>
      </c>
    </row>
    <row r="2890" spans="1:8" ht="20" hidden="1" customHeight="1">
      <c r="A2890" s="185">
        <v>13</v>
      </c>
      <c r="B2890" s="193" t="s">
        <v>12</v>
      </c>
      <c r="C2890" s="202" t="s">
        <v>5056</v>
      </c>
      <c r="D2890" s="203" t="s">
        <v>4984</v>
      </c>
      <c r="E2890" s="204"/>
      <c r="F2890" s="204">
        <v>10541.67</v>
      </c>
      <c r="G2890" s="205">
        <v>458.33</v>
      </c>
      <c r="H2890" s="214" t="s">
        <v>4984</v>
      </c>
    </row>
    <row r="2891" spans="1:8" ht="20" hidden="1" customHeight="1">
      <c r="A2891" s="185">
        <v>15</v>
      </c>
      <c r="B2891" s="212" t="s">
        <v>1063</v>
      </c>
      <c r="C2891" s="202" t="s">
        <v>2429</v>
      </c>
      <c r="D2891" s="203" t="s">
        <v>1046</v>
      </c>
      <c r="E2891" s="204"/>
      <c r="F2891" s="204">
        <v>60000</v>
      </c>
      <c r="G2891" s="205">
        <v>80848.830000000016</v>
      </c>
      <c r="H2891" s="192" t="s">
        <v>1110</v>
      </c>
    </row>
    <row r="2892" spans="1:8" ht="20" hidden="1" customHeight="1">
      <c r="A2892" s="185">
        <v>15</v>
      </c>
      <c r="B2892" s="193" t="s">
        <v>1044</v>
      </c>
      <c r="C2892" s="202" t="s">
        <v>2430</v>
      </c>
      <c r="D2892" s="203" t="s">
        <v>1046</v>
      </c>
      <c r="E2892" s="206"/>
      <c r="F2892" s="204">
        <v>45000</v>
      </c>
      <c r="G2892" s="205">
        <v>5891.0900000000183</v>
      </c>
      <c r="H2892" s="192" t="s">
        <v>1110</v>
      </c>
    </row>
    <row r="2893" spans="1:8" ht="20" hidden="1" customHeight="1">
      <c r="A2893" s="185">
        <v>18</v>
      </c>
      <c r="B2893" s="193" t="s">
        <v>1065</v>
      </c>
      <c r="C2893" s="202" t="s">
        <v>4073</v>
      </c>
      <c r="D2893" s="203" t="s">
        <v>3804</v>
      </c>
      <c r="E2893" s="204"/>
      <c r="F2893" s="204">
        <v>5</v>
      </c>
      <c r="G2893" s="205">
        <v>1610.52</v>
      </c>
      <c r="H2893" s="192" t="s">
        <v>3805</v>
      </c>
    </row>
    <row r="2894" spans="1:8" ht="20" hidden="1" customHeight="1">
      <c r="A2894" s="185">
        <v>18</v>
      </c>
      <c r="B2894" s="193" t="s">
        <v>1068</v>
      </c>
      <c r="C2894" s="202" t="s">
        <v>4076</v>
      </c>
      <c r="D2894" s="203" t="s">
        <v>3804</v>
      </c>
      <c r="E2894" s="204"/>
      <c r="F2894" s="204">
        <v>100</v>
      </c>
      <c r="G2894" s="205">
        <v>1510.52</v>
      </c>
      <c r="H2894" s="192" t="s">
        <v>3805</v>
      </c>
    </row>
    <row r="2895" spans="1:8" ht="20" hidden="1" customHeight="1">
      <c r="A2895" s="185">
        <v>18</v>
      </c>
      <c r="B2895" s="193" t="s">
        <v>1068</v>
      </c>
      <c r="C2895" s="202" t="s">
        <v>4076</v>
      </c>
      <c r="D2895" s="203" t="s">
        <v>3804</v>
      </c>
      <c r="E2895" s="204"/>
      <c r="F2895" s="204">
        <v>100</v>
      </c>
      <c r="G2895" s="205">
        <v>1410.52</v>
      </c>
      <c r="H2895" s="192" t="s">
        <v>3805</v>
      </c>
    </row>
    <row r="2896" spans="1:8" ht="20" hidden="1" customHeight="1">
      <c r="A2896" s="185">
        <v>18</v>
      </c>
      <c r="B2896" s="193" t="s">
        <v>1068</v>
      </c>
      <c r="C2896" s="202" t="s">
        <v>4074</v>
      </c>
      <c r="D2896" s="203" t="s">
        <v>3804</v>
      </c>
      <c r="E2896" s="204"/>
      <c r="F2896" s="204">
        <v>360</v>
      </c>
      <c r="G2896" s="205">
        <v>1050.52</v>
      </c>
      <c r="H2896" s="192" t="s">
        <v>3805</v>
      </c>
    </row>
    <row r="2897" spans="1:8" ht="20" hidden="1" customHeight="1">
      <c r="A2897" s="185">
        <v>18</v>
      </c>
      <c r="B2897" s="193" t="s">
        <v>1068</v>
      </c>
      <c r="C2897" s="202" t="s">
        <v>4077</v>
      </c>
      <c r="D2897" s="203" t="s">
        <v>3804</v>
      </c>
      <c r="E2897" s="204"/>
      <c r="F2897" s="204">
        <v>160</v>
      </c>
      <c r="G2897" s="205">
        <v>890.720000000205</v>
      </c>
      <c r="H2897" s="192" t="s">
        <v>3805</v>
      </c>
    </row>
    <row r="2898" spans="1:8" ht="20" hidden="1" customHeight="1">
      <c r="A2898" s="185">
        <v>18</v>
      </c>
      <c r="B2898" s="193" t="s">
        <v>12</v>
      </c>
      <c r="C2898" s="202" t="s">
        <v>4075</v>
      </c>
      <c r="D2898" s="203" t="s">
        <v>3804</v>
      </c>
      <c r="E2898" s="204"/>
      <c r="F2898" s="204">
        <v>100</v>
      </c>
      <c r="G2898" s="205">
        <v>790.720000000205</v>
      </c>
      <c r="H2898" s="192" t="s">
        <v>1053</v>
      </c>
    </row>
    <row r="2899" spans="1:8" ht="20" hidden="1" customHeight="1">
      <c r="A2899" s="185">
        <v>19</v>
      </c>
      <c r="B2899" s="193" t="s">
        <v>1048</v>
      </c>
      <c r="C2899" s="202" t="s">
        <v>1165</v>
      </c>
      <c r="D2899" s="203" t="s">
        <v>1046</v>
      </c>
      <c r="E2899" s="206"/>
      <c r="F2899" s="204">
        <v>10.1</v>
      </c>
      <c r="G2899" s="205">
        <v>9541.7700000000095</v>
      </c>
      <c r="H2899" s="192" t="s">
        <v>1071</v>
      </c>
    </row>
    <row r="2900" spans="1:8" ht="20" hidden="1" customHeight="1">
      <c r="A2900" s="185">
        <v>19</v>
      </c>
      <c r="B2900" s="193" t="s">
        <v>1048</v>
      </c>
      <c r="C2900" s="202" t="s">
        <v>1165</v>
      </c>
      <c r="D2900" s="203" t="s">
        <v>1046</v>
      </c>
      <c r="E2900" s="206"/>
      <c r="F2900" s="204">
        <v>10.1</v>
      </c>
      <c r="G2900" s="205">
        <v>9531.6700000000092</v>
      </c>
      <c r="H2900" s="192" t="s">
        <v>1071</v>
      </c>
    </row>
    <row r="2901" spans="1:8" ht="20" hidden="1" customHeight="1">
      <c r="A2901" s="185">
        <v>19</v>
      </c>
      <c r="B2901" s="193" t="s">
        <v>1048</v>
      </c>
      <c r="C2901" s="202" t="s">
        <v>1165</v>
      </c>
      <c r="D2901" s="203" t="s">
        <v>1046</v>
      </c>
      <c r="E2901" s="206"/>
      <c r="F2901" s="204">
        <v>9.5</v>
      </c>
      <c r="G2901" s="205">
        <v>9522.1700000000092</v>
      </c>
      <c r="H2901" s="192" t="s">
        <v>1071</v>
      </c>
    </row>
    <row r="2902" spans="1:8" ht="20" hidden="1" customHeight="1">
      <c r="A2902" s="185">
        <v>19</v>
      </c>
      <c r="B2902" s="193" t="s">
        <v>1048</v>
      </c>
      <c r="C2902" s="202" t="s">
        <v>1165</v>
      </c>
      <c r="D2902" s="203" t="s">
        <v>1046</v>
      </c>
      <c r="E2902" s="206"/>
      <c r="F2902" s="204">
        <v>14.25</v>
      </c>
      <c r="G2902" s="205">
        <v>9507.9200000000092</v>
      </c>
      <c r="H2902" s="192" t="s">
        <v>1071</v>
      </c>
    </row>
    <row r="2903" spans="1:8" ht="20" hidden="1" customHeight="1">
      <c r="A2903" s="185">
        <v>19</v>
      </c>
      <c r="B2903" s="193" t="s">
        <v>1048</v>
      </c>
      <c r="C2903" s="202" t="s">
        <v>1165</v>
      </c>
      <c r="D2903" s="203" t="s">
        <v>1046</v>
      </c>
      <c r="E2903" s="206"/>
      <c r="F2903" s="204">
        <v>14.25</v>
      </c>
      <c r="G2903" s="205">
        <v>9493.6700000000092</v>
      </c>
      <c r="H2903" s="192" t="s">
        <v>1071</v>
      </c>
    </row>
    <row r="2904" spans="1:8" ht="20" hidden="1" customHeight="1">
      <c r="A2904" s="185">
        <v>19</v>
      </c>
      <c r="B2904" s="193" t="s">
        <v>1048</v>
      </c>
      <c r="C2904" s="202" t="s">
        <v>1165</v>
      </c>
      <c r="D2904" s="203" t="s">
        <v>1046</v>
      </c>
      <c r="E2904" s="206"/>
      <c r="F2904" s="204">
        <v>10.1</v>
      </c>
      <c r="G2904" s="205">
        <v>9483.5700000000106</v>
      </c>
      <c r="H2904" s="192" t="s">
        <v>1071</v>
      </c>
    </row>
    <row r="2905" spans="1:8" ht="20" hidden="1" customHeight="1">
      <c r="A2905" s="185">
        <v>19</v>
      </c>
      <c r="B2905" s="193" t="s">
        <v>1048</v>
      </c>
      <c r="C2905" s="202" t="s">
        <v>1165</v>
      </c>
      <c r="D2905" s="203" t="s">
        <v>1046</v>
      </c>
      <c r="E2905" s="206"/>
      <c r="F2905" s="204">
        <v>10.1</v>
      </c>
      <c r="G2905" s="205">
        <v>9473.4700000000103</v>
      </c>
      <c r="H2905" s="192" t="s">
        <v>1071</v>
      </c>
    </row>
    <row r="2906" spans="1:8" ht="20" hidden="1" customHeight="1">
      <c r="A2906" s="185">
        <v>19</v>
      </c>
      <c r="B2906" s="193" t="s">
        <v>1048</v>
      </c>
      <c r="C2906" s="202" t="s">
        <v>1165</v>
      </c>
      <c r="D2906" s="203" t="s">
        <v>1046</v>
      </c>
      <c r="E2906" s="206"/>
      <c r="F2906" s="204">
        <v>10.1</v>
      </c>
      <c r="G2906" s="205">
        <v>9463.3700000000099</v>
      </c>
      <c r="H2906" s="192" t="s">
        <v>1071</v>
      </c>
    </row>
    <row r="2907" spans="1:8" ht="20" hidden="1" customHeight="1">
      <c r="A2907" s="185">
        <v>19</v>
      </c>
      <c r="B2907" s="193" t="s">
        <v>1048</v>
      </c>
      <c r="C2907" s="202" t="s">
        <v>1165</v>
      </c>
      <c r="D2907" s="203" t="s">
        <v>1046</v>
      </c>
      <c r="E2907" s="206"/>
      <c r="F2907" s="204">
        <v>10.1</v>
      </c>
      <c r="G2907" s="205">
        <v>9453.2700000000095</v>
      </c>
      <c r="H2907" s="192" t="s">
        <v>1071</v>
      </c>
    </row>
    <row r="2908" spans="1:8" ht="20" hidden="1" customHeight="1">
      <c r="A2908" s="185">
        <v>19</v>
      </c>
      <c r="B2908" s="193" t="s">
        <v>1048</v>
      </c>
      <c r="C2908" s="202" t="s">
        <v>1165</v>
      </c>
      <c r="D2908" s="203" t="s">
        <v>1046</v>
      </c>
      <c r="E2908" s="206"/>
      <c r="F2908" s="204">
        <v>10.1</v>
      </c>
      <c r="G2908" s="205">
        <v>9443.1700000000092</v>
      </c>
      <c r="H2908" s="192" t="s">
        <v>1071</v>
      </c>
    </row>
    <row r="2909" spans="1:8" ht="20" hidden="1" customHeight="1">
      <c r="A2909" s="185">
        <v>19</v>
      </c>
      <c r="B2909" s="193" t="s">
        <v>1048</v>
      </c>
      <c r="C2909" s="202" t="s">
        <v>1165</v>
      </c>
      <c r="D2909" s="203" t="s">
        <v>1046</v>
      </c>
      <c r="E2909" s="206"/>
      <c r="F2909" s="204">
        <v>162.44999999999999</v>
      </c>
      <c r="G2909" s="205">
        <v>9280.7200000000103</v>
      </c>
      <c r="H2909" s="192" t="s">
        <v>1071</v>
      </c>
    </row>
    <row r="2910" spans="1:8" ht="20" hidden="1" customHeight="1">
      <c r="A2910" s="185">
        <v>19</v>
      </c>
      <c r="B2910" s="193" t="s">
        <v>1048</v>
      </c>
      <c r="C2910" s="202" t="s">
        <v>1165</v>
      </c>
      <c r="D2910" s="203" t="s">
        <v>1046</v>
      </c>
      <c r="E2910" s="206"/>
      <c r="F2910" s="204">
        <v>87.4</v>
      </c>
      <c r="G2910" s="205">
        <v>9193.3200000000106</v>
      </c>
      <c r="H2910" s="192" t="s">
        <v>1071</v>
      </c>
    </row>
    <row r="2911" spans="1:8" ht="20" hidden="1" customHeight="1">
      <c r="A2911" s="185">
        <v>19</v>
      </c>
      <c r="B2911" s="193" t="s">
        <v>1048</v>
      </c>
      <c r="C2911" s="202" t="s">
        <v>2431</v>
      </c>
      <c r="D2911" s="203" t="s">
        <v>1046</v>
      </c>
      <c r="E2911" s="204"/>
      <c r="F2911" s="204">
        <v>318.97000000000003</v>
      </c>
      <c r="G2911" s="205">
        <v>8874.3500000000095</v>
      </c>
      <c r="H2911" s="192" t="s">
        <v>1106</v>
      </c>
    </row>
    <row r="2912" spans="1:8" ht="20" hidden="1" customHeight="1">
      <c r="A2912" s="185">
        <v>19</v>
      </c>
      <c r="B2912" s="193" t="s">
        <v>1048</v>
      </c>
      <c r="C2912" s="202" t="s">
        <v>1165</v>
      </c>
      <c r="D2912" s="203" t="s">
        <v>1046</v>
      </c>
      <c r="E2912" s="204"/>
      <c r="F2912" s="204">
        <v>3.8</v>
      </c>
      <c r="G2912" s="205">
        <v>8870.5500000000102</v>
      </c>
      <c r="H2912" s="192" t="s">
        <v>1071</v>
      </c>
    </row>
    <row r="2913" spans="1:8" ht="20" hidden="1" customHeight="1">
      <c r="A2913" s="185">
        <v>19</v>
      </c>
      <c r="B2913" s="193" t="s">
        <v>1048</v>
      </c>
      <c r="C2913" s="202" t="s">
        <v>1165</v>
      </c>
      <c r="D2913" s="203" t="s">
        <v>1046</v>
      </c>
      <c r="E2913" s="204"/>
      <c r="F2913" s="204">
        <v>18.64</v>
      </c>
      <c r="G2913" s="205">
        <v>8851.9100000000108</v>
      </c>
      <c r="H2913" s="192" t="s">
        <v>1071</v>
      </c>
    </row>
    <row r="2914" spans="1:8" ht="20" hidden="1" customHeight="1">
      <c r="A2914" s="185">
        <v>19</v>
      </c>
      <c r="B2914" s="193" t="s">
        <v>1048</v>
      </c>
      <c r="C2914" s="202" t="s">
        <v>1165</v>
      </c>
      <c r="D2914" s="203" t="s">
        <v>1046</v>
      </c>
      <c r="E2914" s="204"/>
      <c r="F2914" s="204">
        <v>5.7</v>
      </c>
      <c r="G2914" s="205">
        <v>8846.21000000001</v>
      </c>
      <c r="H2914" s="192" t="s">
        <v>1071</v>
      </c>
    </row>
    <row r="2915" spans="1:8" ht="20" hidden="1" customHeight="1">
      <c r="A2915" s="185">
        <v>19</v>
      </c>
      <c r="B2915" s="193" t="s">
        <v>1048</v>
      </c>
      <c r="C2915" s="202" t="s">
        <v>1165</v>
      </c>
      <c r="D2915" s="203" t="s">
        <v>1046</v>
      </c>
      <c r="E2915" s="204"/>
      <c r="F2915" s="204">
        <v>10.1</v>
      </c>
      <c r="G2915" s="205">
        <v>8836.1100000000097</v>
      </c>
      <c r="H2915" s="192" t="s">
        <v>1071</v>
      </c>
    </row>
    <row r="2916" spans="1:8" ht="20" hidden="1" customHeight="1">
      <c r="A2916" s="185">
        <v>19</v>
      </c>
      <c r="B2916" s="193" t="s">
        <v>1048</v>
      </c>
      <c r="C2916" s="202" t="s">
        <v>1165</v>
      </c>
      <c r="D2916" s="203" t="s">
        <v>1046</v>
      </c>
      <c r="E2916" s="204"/>
      <c r="F2916" s="204">
        <v>10.1</v>
      </c>
      <c r="G2916" s="205">
        <v>8826.0100000000093</v>
      </c>
      <c r="H2916" s="192" t="s">
        <v>1071</v>
      </c>
    </row>
    <row r="2917" spans="1:8" ht="20" hidden="1" customHeight="1">
      <c r="A2917" s="185">
        <v>19</v>
      </c>
      <c r="B2917" s="193" t="s">
        <v>1048</v>
      </c>
      <c r="C2917" s="202" t="s">
        <v>1165</v>
      </c>
      <c r="D2917" s="203" t="s">
        <v>1046</v>
      </c>
      <c r="E2917" s="204"/>
      <c r="F2917" s="204">
        <v>10.1</v>
      </c>
      <c r="G2917" s="205">
        <v>8815.9100000000108</v>
      </c>
      <c r="H2917" s="192" t="s">
        <v>1071</v>
      </c>
    </row>
    <row r="2918" spans="1:8" ht="20" hidden="1" customHeight="1">
      <c r="A2918" s="185">
        <v>19</v>
      </c>
      <c r="B2918" s="193" t="s">
        <v>1048</v>
      </c>
      <c r="C2918" s="202" t="s">
        <v>1165</v>
      </c>
      <c r="D2918" s="203" t="s">
        <v>1046</v>
      </c>
      <c r="E2918" s="204"/>
      <c r="F2918" s="204">
        <v>14.25</v>
      </c>
      <c r="G2918" s="205">
        <v>8801.6600000000108</v>
      </c>
      <c r="H2918" s="192" t="s">
        <v>1071</v>
      </c>
    </row>
    <row r="2919" spans="1:8" ht="20" hidden="1" customHeight="1">
      <c r="A2919" s="185">
        <v>19</v>
      </c>
      <c r="B2919" s="193" t="s">
        <v>1048</v>
      </c>
      <c r="C2919" s="202" t="s">
        <v>1165</v>
      </c>
      <c r="D2919" s="203" t="s">
        <v>1046</v>
      </c>
      <c r="E2919" s="204"/>
      <c r="F2919" s="204">
        <v>10.1</v>
      </c>
      <c r="G2919" s="205">
        <v>8791.5600000000104</v>
      </c>
      <c r="H2919" s="192" t="s">
        <v>1071</v>
      </c>
    </row>
    <row r="2920" spans="1:8" ht="20" hidden="1" customHeight="1">
      <c r="A2920" s="185">
        <v>19</v>
      </c>
      <c r="B2920" s="193" t="s">
        <v>1048</v>
      </c>
      <c r="C2920" s="202" t="s">
        <v>1165</v>
      </c>
      <c r="D2920" s="203" t="s">
        <v>1046</v>
      </c>
      <c r="E2920" s="204"/>
      <c r="F2920" s="204">
        <v>10.1</v>
      </c>
      <c r="G2920" s="205">
        <v>8781.46000000001</v>
      </c>
      <c r="H2920" s="192" t="s">
        <v>1071</v>
      </c>
    </row>
    <row r="2921" spans="1:8" ht="20" hidden="1" customHeight="1">
      <c r="A2921" s="185">
        <v>19</v>
      </c>
      <c r="B2921" s="193" t="s">
        <v>1048</v>
      </c>
      <c r="C2921" s="202" t="s">
        <v>1165</v>
      </c>
      <c r="D2921" s="203" t="s">
        <v>1046</v>
      </c>
      <c r="E2921" s="204"/>
      <c r="F2921" s="204">
        <v>10.1</v>
      </c>
      <c r="G2921" s="205">
        <v>8771.3600000000097</v>
      </c>
      <c r="H2921" s="192" t="s">
        <v>1071</v>
      </c>
    </row>
    <row r="2922" spans="1:8" ht="20" hidden="1" customHeight="1">
      <c r="A2922" s="185">
        <v>19</v>
      </c>
      <c r="B2922" s="193" t="s">
        <v>1048</v>
      </c>
      <c r="C2922" s="202" t="s">
        <v>1165</v>
      </c>
      <c r="D2922" s="203" t="s">
        <v>1046</v>
      </c>
      <c r="E2922" s="204"/>
      <c r="F2922" s="204">
        <v>10.1</v>
      </c>
      <c r="G2922" s="205">
        <v>8761.2600000000093</v>
      </c>
      <c r="H2922" s="192" t="s">
        <v>1071</v>
      </c>
    </row>
    <row r="2923" spans="1:8" ht="20" hidden="1" customHeight="1">
      <c r="A2923" s="185">
        <v>19</v>
      </c>
      <c r="B2923" s="193" t="s">
        <v>1048</v>
      </c>
      <c r="C2923" s="202" t="s">
        <v>1165</v>
      </c>
      <c r="D2923" s="203" t="s">
        <v>1046</v>
      </c>
      <c r="E2923" s="204"/>
      <c r="F2923" s="204">
        <v>10.1</v>
      </c>
      <c r="G2923" s="205">
        <v>8751.1600000000108</v>
      </c>
      <c r="H2923" s="192" t="s">
        <v>1071</v>
      </c>
    </row>
    <row r="2924" spans="1:8" ht="20" hidden="1" customHeight="1">
      <c r="A2924" s="185">
        <v>19</v>
      </c>
      <c r="B2924" s="193" t="s">
        <v>1048</v>
      </c>
      <c r="C2924" s="202" t="s">
        <v>1165</v>
      </c>
      <c r="D2924" s="203" t="s">
        <v>1046</v>
      </c>
      <c r="E2924" s="204"/>
      <c r="F2924" s="204">
        <v>10.1</v>
      </c>
      <c r="G2924" s="205">
        <v>8741.06</v>
      </c>
      <c r="H2924" s="192" t="s">
        <v>1071</v>
      </c>
    </row>
    <row r="2925" spans="1:8" ht="20" hidden="1" customHeight="1">
      <c r="A2925" s="185">
        <v>19</v>
      </c>
      <c r="B2925" s="193" t="s">
        <v>1048</v>
      </c>
      <c r="C2925" s="202" t="s">
        <v>1165</v>
      </c>
      <c r="D2925" s="203" t="s">
        <v>1046</v>
      </c>
      <c r="E2925" s="204"/>
      <c r="F2925" s="204">
        <v>21.7</v>
      </c>
      <c r="G2925" s="205">
        <v>8719.36</v>
      </c>
      <c r="H2925" s="192" t="s">
        <v>1071</v>
      </c>
    </row>
    <row r="2926" spans="1:8" ht="20" hidden="1" customHeight="1">
      <c r="A2926" s="185">
        <v>19</v>
      </c>
      <c r="B2926" s="193" t="s">
        <v>1048</v>
      </c>
      <c r="C2926" s="202" t="s">
        <v>1165</v>
      </c>
      <c r="D2926" s="203" t="s">
        <v>1046</v>
      </c>
      <c r="E2926" s="204"/>
      <c r="F2926" s="204">
        <v>18.64</v>
      </c>
      <c r="G2926" s="205">
        <v>8700.7199999999993</v>
      </c>
      <c r="H2926" s="192" t="s">
        <v>1071</v>
      </c>
    </row>
    <row r="2927" spans="1:8" ht="20" hidden="1" customHeight="1">
      <c r="A2927" s="185">
        <v>19</v>
      </c>
      <c r="B2927" s="193" t="s">
        <v>1048</v>
      </c>
      <c r="C2927" s="202" t="s">
        <v>1165</v>
      </c>
      <c r="D2927" s="203" t="s">
        <v>1046</v>
      </c>
      <c r="E2927" s="204"/>
      <c r="F2927" s="204">
        <v>10.1</v>
      </c>
      <c r="G2927" s="205">
        <v>8690.6200000000008</v>
      </c>
      <c r="H2927" s="192" t="s">
        <v>1071</v>
      </c>
    </row>
    <row r="2928" spans="1:8" ht="20" hidden="1" customHeight="1">
      <c r="A2928" s="185">
        <v>19</v>
      </c>
      <c r="B2928" s="193" t="s">
        <v>1048</v>
      </c>
      <c r="C2928" s="202" t="s">
        <v>1165</v>
      </c>
      <c r="D2928" s="203" t="s">
        <v>1046</v>
      </c>
      <c r="E2928" s="204"/>
      <c r="F2928" s="204">
        <v>10.1</v>
      </c>
      <c r="G2928" s="205">
        <v>8680.52</v>
      </c>
      <c r="H2928" s="192" t="s">
        <v>1071</v>
      </c>
    </row>
    <row r="2929" spans="1:8" ht="20" hidden="1" customHeight="1">
      <c r="A2929" s="185">
        <v>19</v>
      </c>
      <c r="B2929" s="193" t="s">
        <v>1048</v>
      </c>
      <c r="C2929" s="202" t="s">
        <v>1165</v>
      </c>
      <c r="D2929" s="203" t="s">
        <v>1046</v>
      </c>
      <c r="E2929" s="204"/>
      <c r="F2929" s="204">
        <v>10.1</v>
      </c>
      <c r="G2929" s="205">
        <v>8670.42</v>
      </c>
      <c r="H2929" s="192" t="s">
        <v>1071</v>
      </c>
    </row>
    <row r="2930" spans="1:8" ht="20" hidden="1" customHeight="1">
      <c r="A2930" s="185">
        <v>19</v>
      </c>
      <c r="B2930" s="193" t="s">
        <v>1048</v>
      </c>
      <c r="C2930" s="202" t="s">
        <v>1165</v>
      </c>
      <c r="D2930" s="203" t="s">
        <v>1046</v>
      </c>
      <c r="E2930" s="204"/>
      <c r="F2930" s="204">
        <v>10.1</v>
      </c>
      <c r="G2930" s="205">
        <v>8660.32</v>
      </c>
      <c r="H2930" s="192" t="s">
        <v>1071</v>
      </c>
    </row>
    <row r="2931" spans="1:8" ht="20" hidden="1" customHeight="1">
      <c r="A2931" s="185">
        <v>19</v>
      </c>
      <c r="B2931" s="193" t="s">
        <v>1048</v>
      </c>
      <c r="C2931" s="202" t="s">
        <v>1165</v>
      </c>
      <c r="D2931" s="203" t="s">
        <v>1046</v>
      </c>
      <c r="E2931" s="204"/>
      <c r="F2931" s="204">
        <v>10.1</v>
      </c>
      <c r="G2931" s="205">
        <v>8650.2199999999993</v>
      </c>
      <c r="H2931" s="192" t="s">
        <v>1071</v>
      </c>
    </row>
    <row r="2932" spans="1:8" ht="20" hidden="1" customHeight="1">
      <c r="A2932" s="185">
        <v>19</v>
      </c>
      <c r="B2932" s="193" t="s">
        <v>1048</v>
      </c>
      <c r="C2932" s="202" t="s">
        <v>2432</v>
      </c>
      <c r="D2932" s="203" t="s">
        <v>1046</v>
      </c>
      <c r="E2932" s="204"/>
      <c r="F2932" s="204">
        <v>1620.35</v>
      </c>
      <c r="G2932" s="205">
        <v>7029.87</v>
      </c>
      <c r="H2932" s="192" t="s">
        <v>1097</v>
      </c>
    </row>
    <row r="2933" spans="1:8" ht="20" hidden="1" customHeight="1">
      <c r="A2933" s="185">
        <v>19</v>
      </c>
      <c r="B2933" s="193" t="s">
        <v>1048</v>
      </c>
      <c r="C2933" s="202" t="s">
        <v>1165</v>
      </c>
      <c r="D2933" s="203" t="s">
        <v>1046</v>
      </c>
      <c r="E2933" s="204"/>
      <c r="F2933" s="204">
        <v>31.92</v>
      </c>
      <c r="G2933" s="205">
        <v>6997.95</v>
      </c>
      <c r="H2933" s="192" t="s">
        <v>1071</v>
      </c>
    </row>
    <row r="2934" spans="1:8" ht="20" hidden="1" customHeight="1">
      <c r="A2934" s="185">
        <v>19</v>
      </c>
      <c r="B2934" s="193" t="s">
        <v>1048</v>
      </c>
      <c r="C2934" s="202" t="s">
        <v>1165</v>
      </c>
      <c r="D2934" s="203" t="s">
        <v>1046</v>
      </c>
      <c r="E2934" s="206"/>
      <c r="F2934" s="204">
        <v>18.64</v>
      </c>
      <c r="G2934" s="205">
        <v>6979.31</v>
      </c>
      <c r="H2934" s="192" t="s">
        <v>1071</v>
      </c>
    </row>
    <row r="2935" spans="1:8" ht="20" hidden="1" customHeight="1">
      <c r="A2935" s="185">
        <v>19</v>
      </c>
      <c r="B2935" s="193" t="s">
        <v>1048</v>
      </c>
      <c r="C2935" s="202" t="s">
        <v>1165</v>
      </c>
      <c r="D2935" s="203" t="s">
        <v>1046</v>
      </c>
      <c r="E2935" s="206"/>
      <c r="F2935" s="204">
        <v>20.9</v>
      </c>
      <c r="G2935" s="205">
        <v>6958.41</v>
      </c>
      <c r="H2935" s="192" t="s">
        <v>1071</v>
      </c>
    </row>
    <row r="2936" spans="1:8" ht="20" hidden="1" customHeight="1">
      <c r="A2936" s="185">
        <v>19</v>
      </c>
      <c r="B2936" s="193" t="s">
        <v>1048</v>
      </c>
      <c r="C2936" s="202" t="s">
        <v>1165</v>
      </c>
      <c r="D2936" s="203" t="s">
        <v>1046</v>
      </c>
      <c r="E2936" s="206"/>
      <c r="F2936" s="204">
        <v>10.1</v>
      </c>
      <c r="G2936" s="205">
        <v>6948.31</v>
      </c>
      <c r="H2936" s="192" t="s">
        <v>1071</v>
      </c>
    </row>
    <row r="2937" spans="1:8" ht="20" hidden="1" customHeight="1">
      <c r="A2937" s="185">
        <v>19</v>
      </c>
      <c r="B2937" s="193" t="s">
        <v>1048</v>
      </c>
      <c r="C2937" s="202" t="s">
        <v>1165</v>
      </c>
      <c r="D2937" s="203" t="s">
        <v>1046</v>
      </c>
      <c r="E2937" s="204"/>
      <c r="F2937" s="204">
        <v>14.25</v>
      </c>
      <c r="G2937" s="205">
        <v>6934.06</v>
      </c>
      <c r="H2937" s="192" t="s">
        <v>1071</v>
      </c>
    </row>
    <row r="2938" spans="1:8" ht="20" hidden="1" customHeight="1">
      <c r="A2938" s="185">
        <v>19</v>
      </c>
      <c r="B2938" s="193" t="s">
        <v>1048</v>
      </c>
      <c r="C2938" s="202" t="s">
        <v>1165</v>
      </c>
      <c r="D2938" s="203" t="s">
        <v>1046</v>
      </c>
      <c r="E2938" s="204"/>
      <c r="F2938" s="204">
        <v>10.1</v>
      </c>
      <c r="G2938" s="205">
        <v>26921.08</v>
      </c>
      <c r="H2938" s="192" t="s">
        <v>1071</v>
      </c>
    </row>
    <row r="2939" spans="1:8" ht="20" hidden="1" customHeight="1">
      <c r="A2939" s="185">
        <v>19</v>
      </c>
      <c r="B2939" s="193" t="s">
        <v>1048</v>
      </c>
      <c r="C2939" s="202" t="s">
        <v>1165</v>
      </c>
      <c r="D2939" s="203" t="s">
        <v>1046</v>
      </c>
      <c r="E2939" s="204"/>
      <c r="F2939" s="204">
        <v>10.1</v>
      </c>
      <c r="G2939" s="205">
        <v>26910.98</v>
      </c>
      <c r="H2939" s="192" t="s">
        <v>1071</v>
      </c>
    </row>
    <row r="2940" spans="1:8" ht="20" hidden="1" customHeight="1">
      <c r="A2940" s="185">
        <v>19</v>
      </c>
      <c r="B2940" s="193" t="s">
        <v>1057</v>
      </c>
      <c r="C2940" s="202" t="s">
        <v>1165</v>
      </c>
      <c r="D2940" s="203" t="s">
        <v>1046</v>
      </c>
      <c r="E2940" s="204"/>
      <c r="F2940" s="204">
        <v>10.1</v>
      </c>
      <c r="G2940" s="205">
        <v>26900.880000000001</v>
      </c>
      <c r="H2940" s="192" t="s">
        <v>1071</v>
      </c>
    </row>
    <row r="2941" spans="1:8" ht="20" hidden="1" customHeight="1">
      <c r="A2941" s="185">
        <v>19</v>
      </c>
      <c r="B2941" s="193" t="s">
        <v>1057</v>
      </c>
      <c r="C2941" s="202" t="s">
        <v>1165</v>
      </c>
      <c r="D2941" s="203" t="s">
        <v>1046</v>
      </c>
      <c r="E2941" s="204"/>
      <c r="F2941" s="204">
        <v>10.1</v>
      </c>
      <c r="G2941" s="205">
        <v>26890.78</v>
      </c>
      <c r="H2941" s="192" t="s">
        <v>1071</v>
      </c>
    </row>
    <row r="2942" spans="1:8" ht="20" hidden="1" customHeight="1">
      <c r="A2942" s="185">
        <v>19</v>
      </c>
      <c r="B2942" s="193" t="s">
        <v>1057</v>
      </c>
      <c r="C2942" s="202" t="s">
        <v>1165</v>
      </c>
      <c r="D2942" s="203" t="s">
        <v>1046</v>
      </c>
      <c r="E2942" s="204"/>
      <c r="F2942" s="204">
        <v>10.1</v>
      </c>
      <c r="G2942" s="205">
        <v>26880.68</v>
      </c>
      <c r="H2942" s="192" t="s">
        <v>1071</v>
      </c>
    </row>
    <row r="2943" spans="1:8" ht="20" hidden="1" customHeight="1">
      <c r="A2943" s="185">
        <v>19</v>
      </c>
      <c r="B2943" s="193" t="s">
        <v>1057</v>
      </c>
      <c r="C2943" s="202" t="s">
        <v>4078</v>
      </c>
      <c r="D2943" s="203" t="s">
        <v>3804</v>
      </c>
      <c r="E2943" s="204"/>
      <c r="F2943" s="204">
        <v>600</v>
      </c>
      <c r="G2943" s="205">
        <v>26280.68</v>
      </c>
      <c r="H2943" s="192" t="s">
        <v>3805</v>
      </c>
    </row>
    <row r="2944" spans="1:8" ht="20" hidden="1" customHeight="1">
      <c r="A2944" s="185">
        <v>19</v>
      </c>
      <c r="B2944" s="193" t="s">
        <v>1057</v>
      </c>
      <c r="C2944" s="202" t="s">
        <v>1165</v>
      </c>
      <c r="D2944" s="203" t="s">
        <v>1046</v>
      </c>
      <c r="E2944" s="204"/>
      <c r="F2944" s="204">
        <v>10.1</v>
      </c>
      <c r="G2944" s="205">
        <v>26270.58</v>
      </c>
      <c r="H2944" s="192" t="s">
        <v>1071</v>
      </c>
    </row>
    <row r="2945" spans="1:8" ht="20" hidden="1" customHeight="1">
      <c r="A2945" s="185">
        <v>19</v>
      </c>
      <c r="B2945" s="193" t="s">
        <v>1057</v>
      </c>
      <c r="C2945" s="202" t="s">
        <v>1165</v>
      </c>
      <c r="D2945" s="203" t="s">
        <v>1046</v>
      </c>
      <c r="E2945" s="204"/>
      <c r="F2945" s="204">
        <v>10.1</v>
      </c>
      <c r="G2945" s="205">
        <v>26260.48</v>
      </c>
      <c r="H2945" s="192" t="s">
        <v>1071</v>
      </c>
    </row>
    <row r="2946" spans="1:8" ht="20" hidden="1" customHeight="1">
      <c r="A2946" s="185">
        <v>19</v>
      </c>
      <c r="B2946" s="193" t="s">
        <v>1057</v>
      </c>
      <c r="C2946" s="202" t="s">
        <v>1165</v>
      </c>
      <c r="D2946" s="203" t="s">
        <v>1046</v>
      </c>
      <c r="E2946" s="204"/>
      <c r="F2946" s="204">
        <v>10.1</v>
      </c>
      <c r="G2946" s="205">
        <v>26250.38</v>
      </c>
      <c r="H2946" s="192" t="s">
        <v>1071</v>
      </c>
    </row>
    <row r="2947" spans="1:8" ht="20" hidden="1" customHeight="1">
      <c r="A2947" s="185">
        <v>19</v>
      </c>
      <c r="B2947" s="193" t="s">
        <v>1057</v>
      </c>
      <c r="C2947" s="202" t="s">
        <v>1165</v>
      </c>
      <c r="D2947" s="203" t="s">
        <v>1046</v>
      </c>
      <c r="E2947" s="204"/>
      <c r="F2947" s="204">
        <v>10.1</v>
      </c>
      <c r="G2947" s="205">
        <v>26240.28</v>
      </c>
      <c r="H2947" s="192" t="s">
        <v>1071</v>
      </c>
    </row>
    <row r="2948" spans="1:8" ht="20" hidden="1" customHeight="1">
      <c r="A2948" s="185">
        <v>19</v>
      </c>
      <c r="B2948" s="193" t="s">
        <v>1057</v>
      </c>
      <c r="C2948" s="202" t="s">
        <v>1165</v>
      </c>
      <c r="D2948" s="203" t="s">
        <v>1046</v>
      </c>
      <c r="E2948" s="204"/>
      <c r="F2948" s="204">
        <v>10.1</v>
      </c>
      <c r="G2948" s="205">
        <v>26230.18</v>
      </c>
      <c r="H2948" s="192" t="s">
        <v>1071</v>
      </c>
    </row>
    <row r="2949" spans="1:8" ht="20" hidden="1" customHeight="1">
      <c r="A2949" s="185">
        <v>19</v>
      </c>
      <c r="B2949" s="193" t="s">
        <v>1057</v>
      </c>
      <c r="C2949" s="202" t="s">
        <v>1165</v>
      </c>
      <c r="D2949" s="203" t="s">
        <v>1046</v>
      </c>
      <c r="E2949" s="204"/>
      <c r="F2949" s="204">
        <v>10.1</v>
      </c>
      <c r="G2949" s="205">
        <v>26220.080000000002</v>
      </c>
      <c r="H2949" s="192" t="s">
        <v>1071</v>
      </c>
    </row>
    <row r="2950" spans="1:8" ht="20" hidden="1" customHeight="1">
      <c r="A2950" s="185">
        <v>19</v>
      </c>
      <c r="B2950" s="193" t="s">
        <v>1057</v>
      </c>
      <c r="C2950" s="202" t="s">
        <v>1165</v>
      </c>
      <c r="D2950" s="203" t="s">
        <v>1046</v>
      </c>
      <c r="E2950" s="204"/>
      <c r="F2950" s="204">
        <v>10.1</v>
      </c>
      <c r="G2950" s="205">
        <v>26209.98</v>
      </c>
      <c r="H2950" s="192" t="s">
        <v>1071</v>
      </c>
    </row>
    <row r="2951" spans="1:8" ht="20" hidden="1" customHeight="1">
      <c r="A2951" s="185">
        <v>19</v>
      </c>
      <c r="B2951" s="193" t="s">
        <v>1057</v>
      </c>
      <c r="C2951" s="202" t="s">
        <v>1165</v>
      </c>
      <c r="D2951" s="203" t="s">
        <v>1046</v>
      </c>
      <c r="E2951" s="204"/>
      <c r="F2951" s="204">
        <v>18.64</v>
      </c>
      <c r="G2951" s="205">
        <v>26191.34</v>
      </c>
      <c r="H2951" s="192" t="s">
        <v>1071</v>
      </c>
    </row>
    <row r="2952" spans="1:8" ht="20" hidden="1" customHeight="1">
      <c r="A2952" s="185">
        <v>19</v>
      </c>
      <c r="B2952" s="193" t="s">
        <v>1057</v>
      </c>
      <c r="C2952" s="202" t="s">
        <v>2433</v>
      </c>
      <c r="D2952" s="203" t="s">
        <v>1046</v>
      </c>
      <c r="E2952" s="204"/>
      <c r="F2952" s="204">
        <v>1620.35</v>
      </c>
      <c r="G2952" s="205">
        <v>24570.99</v>
      </c>
      <c r="H2952" s="192" t="s">
        <v>1097</v>
      </c>
    </row>
    <row r="2953" spans="1:8" ht="20" hidden="1" customHeight="1">
      <c r="A2953" s="185">
        <v>19</v>
      </c>
      <c r="B2953" s="193" t="s">
        <v>1057</v>
      </c>
      <c r="C2953" s="202" t="s">
        <v>1165</v>
      </c>
      <c r="D2953" s="203" t="s">
        <v>1046</v>
      </c>
      <c r="E2953" s="204"/>
      <c r="F2953" s="204">
        <v>10.1</v>
      </c>
      <c r="G2953" s="205">
        <v>24560.89</v>
      </c>
      <c r="H2953" s="192" t="s">
        <v>1071</v>
      </c>
    </row>
    <row r="2954" spans="1:8" ht="20" hidden="1" customHeight="1">
      <c r="A2954" s="185">
        <v>19</v>
      </c>
      <c r="B2954" s="193" t="s">
        <v>1057</v>
      </c>
      <c r="C2954" s="202" t="s">
        <v>1165</v>
      </c>
      <c r="D2954" s="203" t="s">
        <v>1046</v>
      </c>
      <c r="E2954" s="204"/>
      <c r="F2954" s="204">
        <v>10.1</v>
      </c>
      <c r="G2954" s="205">
        <v>24550.79</v>
      </c>
      <c r="H2954" s="192" t="s">
        <v>1071</v>
      </c>
    </row>
    <row r="2955" spans="1:8" ht="20" hidden="1" customHeight="1">
      <c r="A2955" s="185">
        <v>19</v>
      </c>
      <c r="B2955" s="193" t="s">
        <v>1057</v>
      </c>
      <c r="C2955" s="202" t="s">
        <v>1165</v>
      </c>
      <c r="D2955" s="203" t="s">
        <v>1046</v>
      </c>
      <c r="E2955" s="204"/>
      <c r="F2955" s="204">
        <v>10.1</v>
      </c>
      <c r="G2955" s="205">
        <v>24540.69</v>
      </c>
      <c r="H2955" s="192" t="s">
        <v>1071</v>
      </c>
    </row>
    <row r="2956" spans="1:8" ht="20" hidden="1" customHeight="1">
      <c r="A2956" s="185">
        <v>19</v>
      </c>
      <c r="B2956" s="212" t="s">
        <v>1063</v>
      </c>
      <c r="C2956" s="202" t="s">
        <v>1165</v>
      </c>
      <c r="D2956" s="203" t="s">
        <v>1046</v>
      </c>
      <c r="E2956" s="204"/>
      <c r="F2956" s="204">
        <v>10.1</v>
      </c>
      <c r="G2956" s="205">
        <v>24530.59</v>
      </c>
      <c r="H2956" s="192" t="s">
        <v>1071</v>
      </c>
    </row>
    <row r="2957" spans="1:8" ht="20" hidden="1" customHeight="1">
      <c r="A2957" s="185">
        <v>19</v>
      </c>
      <c r="B2957" s="212" t="s">
        <v>1063</v>
      </c>
      <c r="C2957" s="202" t="s">
        <v>1165</v>
      </c>
      <c r="D2957" s="203" t="s">
        <v>1046</v>
      </c>
      <c r="E2957" s="204"/>
      <c r="F2957" s="204">
        <v>10.1</v>
      </c>
      <c r="G2957" s="205">
        <v>24520.49</v>
      </c>
      <c r="H2957" s="192" t="s">
        <v>1071</v>
      </c>
    </row>
    <row r="2958" spans="1:8" ht="20" hidden="1" customHeight="1">
      <c r="A2958" s="185">
        <v>19</v>
      </c>
      <c r="B2958" s="212" t="s">
        <v>1063</v>
      </c>
      <c r="C2958" s="202" t="s">
        <v>1165</v>
      </c>
      <c r="D2958" s="203" t="s">
        <v>1046</v>
      </c>
      <c r="E2958" s="204"/>
      <c r="F2958" s="204">
        <v>10.1</v>
      </c>
      <c r="G2958" s="205">
        <v>24510.39</v>
      </c>
      <c r="H2958" s="192" t="s">
        <v>1071</v>
      </c>
    </row>
    <row r="2959" spans="1:8" ht="20" hidden="1" customHeight="1">
      <c r="A2959" s="185">
        <v>19</v>
      </c>
      <c r="B2959" s="212" t="s">
        <v>1063</v>
      </c>
      <c r="C2959" s="202" t="s">
        <v>1165</v>
      </c>
      <c r="D2959" s="203" t="s">
        <v>1046</v>
      </c>
      <c r="E2959" s="204"/>
      <c r="F2959" s="204">
        <v>21.7</v>
      </c>
      <c r="G2959" s="205">
        <v>24488.69</v>
      </c>
      <c r="H2959" s="192" t="s">
        <v>1071</v>
      </c>
    </row>
    <row r="2960" spans="1:8" ht="20" hidden="1" customHeight="1">
      <c r="A2960" s="185">
        <v>19</v>
      </c>
      <c r="B2960" s="212" t="s">
        <v>1063</v>
      </c>
      <c r="C2960" s="202" t="s">
        <v>1165</v>
      </c>
      <c r="D2960" s="203" t="s">
        <v>1046</v>
      </c>
      <c r="E2960" s="204"/>
      <c r="F2960" s="204">
        <v>10.1</v>
      </c>
      <c r="G2960" s="205">
        <v>24478.59</v>
      </c>
      <c r="H2960" s="192" t="s">
        <v>1071</v>
      </c>
    </row>
    <row r="2961" spans="1:8" ht="20" hidden="1" customHeight="1">
      <c r="A2961" s="185">
        <v>19</v>
      </c>
      <c r="B2961" s="212" t="s">
        <v>1063</v>
      </c>
      <c r="C2961" s="202" t="s">
        <v>1165</v>
      </c>
      <c r="D2961" s="203" t="s">
        <v>1046</v>
      </c>
      <c r="E2961" s="204"/>
      <c r="F2961" s="204">
        <v>10.1</v>
      </c>
      <c r="G2961" s="205">
        <v>24468.49</v>
      </c>
      <c r="H2961" s="192" t="s">
        <v>1071</v>
      </c>
    </row>
    <row r="2962" spans="1:8" ht="20" hidden="1" customHeight="1">
      <c r="A2962" s="185">
        <v>19</v>
      </c>
      <c r="B2962" s="212" t="s">
        <v>1063</v>
      </c>
      <c r="C2962" s="202" t="s">
        <v>1165</v>
      </c>
      <c r="D2962" s="203" t="s">
        <v>1046</v>
      </c>
      <c r="E2962" s="204"/>
      <c r="F2962" s="204">
        <v>10.1</v>
      </c>
      <c r="G2962" s="205">
        <v>24458.39</v>
      </c>
      <c r="H2962" s="192" t="s">
        <v>1071</v>
      </c>
    </row>
    <row r="2963" spans="1:8" ht="20" hidden="1" customHeight="1">
      <c r="A2963" s="185">
        <v>19</v>
      </c>
      <c r="B2963" s="212" t="s">
        <v>1063</v>
      </c>
      <c r="C2963" s="202" t="s">
        <v>1165</v>
      </c>
      <c r="D2963" s="203" t="s">
        <v>1046</v>
      </c>
      <c r="E2963" s="204"/>
      <c r="F2963" s="204">
        <v>10.1</v>
      </c>
      <c r="G2963" s="205">
        <v>24448.29</v>
      </c>
      <c r="H2963" s="192" t="s">
        <v>1071</v>
      </c>
    </row>
    <row r="2964" spans="1:8" ht="20" hidden="1" customHeight="1">
      <c r="A2964" s="185">
        <v>19</v>
      </c>
      <c r="B2964" s="212" t="s">
        <v>1063</v>
      </c>
      <c r="C2964" s="202" t="s">
        <v>1165</v>
      </c>
      <c r="D2964" s="203" t="s">
        <v>1046</v>
      </c>
      <c r="E2964" s="204"/>
      <c r="F2964" s="204">
        <v>29.45</v>
      </c>
      <c r="G2964" s="205">
        <v>24418.84</v>
      </c>
      <c r="H2964" s="192" t="s">
        <v>1071</v>
      </c>
    </row>
    <row r="2965" spans="1:8" ht="20" hidden="1" customHeight="1">
      <c r="A2965" s="185">
        <v>19</v>
      </c>
      <c r="B2965" s="212" t="s">
        <v>1063</v>
      </c>
      <c r="C2965" s="202" t="s">
        <v>1165</v>
      </c>
      <c r="D2965" s="203" t="s">
        <v>1046</v>
      </c>
      <c r="E2965" s="204"/>
      <c r="F2965" s="204">
        <v>54.78</v>
      </c>
      <c r="G2965" s="205">
        <v>24364.06</v>
      </c>
      <c r="H2965" s="192" t="s">
        <v>1071</v>
      </c>
    </row>
    <row r="2966" spans="1:8" ht="20" hidden="1" customHeight="1">
      <c r="A2966" s="185">
        <v>19</v>
      </c>
      <c r="B2966" s="212" t="s">
        <v>1063</v>
      </c>
      <c r="C2966" s="202" t="s">
        <v>1165</v>
      </c>
      <c r="D2966" s="203" t="s">
        <v>1046</v>
      </c>
      <c r="E2966" s="204"/>
      <c r="F2966" s="204">
        <v>33.97</v>
      </c>
      <c r="G2966" s="205">
        <v>24330.09</v>
      </c>
      <c r="H2966" s="192" t="s">
        <v>1071</v>
      </c>
    </row>
    <row r="2967" spans="1:8" ht="20" hidden="1" customHeight="1">
      <c r="A2967" s="185">
        <v>19</v>
      </c>
      <c r="B2967" s="212" t="s">
        <v>1063</v>
      </c>
      <c r="C2967" s="202" t="s">
        <v>1165</v>
      </c>
      <c r="D2967" s="203" t="s">
        <v>1046</v>
      </c>
      <c r="E2967" s="204"/>
      <c r="F2967" s="204">
        <v>18.64</v>
      </c>
      <c r="G2967" s="205">
        <v>24316.240000000002</v>
      </c>
      <c r="H2967" s="192" t="s">
        <v>1071</v>
      </c>
    </row>
    <row r="2968" spans="1:8" ht="20" hidden="1" customHeight="1">
      <c r="A2968" s="185">
        <v>19</v>
      </c>
      <c r="B2968" s="212" t="s">
        <v>1063</v>
      </c>
      <c r="C2968" s="202" t="s">
        <v>1165</v>
      </c>
      <c r="D2968" s="203" t="s">
        <v>1046</v>
      </c>
      <c r="E2968" s="204"/>
      <c r="F2968" s="204">
        <v>81.42</v>
      </c>
      <c r="G2968" s="205">
        <v>24234.82</v>
      </c>
      <c r="H2968" s="192" t="s">
        <v>1071</v>
      </c>
    </row>
    <row r="2969" spans="1:8" ht="20" hidden="1" customHeight="1">
      <c r="A2969" s="185">
        <v>19</v>
      </c>
      <c r="B2969" s="212" t="s">
        <v>1063</v>
      </c>
      <c r="C2969" s="202" t="s">
        <v>1165</v>
      </c>
      <c r="D2969" s="203" t="s">
        <v>1046</v>
      </c>
      <c r="E2969" s="204"/>
      <c r="F2969" s="204">
        <v>31.96</v>
      </c>
      <c r="G2969" s="205">
        <v>24202.86</v>
      </c>
      <c r="H2969" s="192" t="s">
        <v>1071</v>
      </c>
    </row>
    <row r="2970" spans="1:8" ht="20" hidden="1" customHeight="1">
      <c r="A2970" s="185">
        <v>19</v>
      </c>
      <c r="B2970" s="212" t="s">
        <v>1063</v>
      </c>
      <c r="C2970" s="202" t="s">
        <v>2434</v>
      </c>
      <c r="D2970" s="203" t="s">
        <v>1046</v>
      </c>
      <c r="E2970" s="204"/>
      <c r="F2970" s="204">
        <f>3240.7-F2982</f>
        <v>1620.35</v>
      </c>
      <c r="G2970" s="205">
        <v>20962.16</v>
      </c>
      <c r="H2970" s="192" t="s">
        <v>1097</v>
      </c>
    </row>
    <row r="2971" spans="1:8" ht="20" hidden="1" customHeight="1">
      <c r="A2971" s="185">
        <v>19</v>
      </c>
      <c r="B2971" s="212" t="s">
        <v>1063</v>
      </c>
      <c r="C2971" s="202" t="s">
        <v>1165</v>
      </c>
      <c r="D2971" s="203" t="s">
        <v>1046</v>
      </c>
      <c r="E2971" s="204"/>
      <c r="F2971" s="204">
        <v>9.5</v>
      </c>
      <c r="G2971" s="205">
        <v>20952.66</v>
      </c>
      <c r="H2971" s="192" t="s">
        <v>1071</v>
      </c>
    </row>
    <row r="2972" spans="1:8" ht="20" hidden="1" customHeight="1">
      <c r="A2972" s="185">
        <v>19</v>
      </c>
      <c r="B2972" s="212" t="s">
        <v>1063</v>
      </c>
      <c r="C2972" s="202" t="s">
        <v>1165</v>
      </c>
      <c r="D2972" s="203" t="s">
        <v>1046</v>
      </c>
      <c r="E2972" s="204"/>
      <c r="F2972" s="204">
        <v>10.1</v>
      </c>
      <c r="G2972" s="205">
        <v>20942.560000000001</v>
      </c>
      <c r="H2972" s="192" t="s">
        <v>1071</v>
      </c>
    </row>
    <row r="2973" spans="1:8" ht="20" hidden="1" customHeight="1">
      <c r="A2973" s="185">
        <v>19</v>
      </c>
      <c r="B2973" s="193" t="s">
        <v>1064</v>
      </c>
      <c r="C2973" s="202" t="s">
        <v>1165</v>
      </c>
      <c r="D2973" s="203" t="s">
        <v>1046</v>
      </c>
      <c r="E2973" s="204"/>
      <c r="F2973" s="204">
        <v>31.92</v>
      </c>
      <c r="G2973" s="205">
        <v>20910.64</v>
      </c>
      <c r="H2973" s="192" t="s">
        <v>1071</v>
      </c>
    </row>
    <row r="2974" spans="1:8" ht="20" hidden="1" customHeight="1">
      <c r="A2974" s="185">
        <v>19</v>
      </c>
      <c r="B2974" s="193" t="s">
        <v>1064</v>
      </c>
      <c r="C2974" s="202" t="s">
        <v>1165</v>
      </c>
      <c r="D2974" s="203" t="s">
        <v>1046</v>
      </c>
      <c r="E2974" s="204"/>
      <c r="F2974" s="204">
        <v>63.65</v>
      </c>
      <c r="G2974" s="205">
        <v>20846.990000000002</v>
      </c>
      <c r="H2974" s="192" t="s">
        <v>1071</v>
      </c>
    </row>
    <row r="2975" spans="1:8" ht="20" hidden="1" customHeight="1">
      <c r="A2975" s="185">
        <v>19</v>
      </c>
      <c r="B2975" s="193" t="s">
        <v>1064</v>
      </c>
      <c r="C2975" s="202" t="s">
        <v>1165</v>
      </c>
      <c r="D2975" s="203" t="s">
        <v>1046</v>
      </c>
      <c r="E2975" s="204"/>
      <c r="F2975" s="204">
        <v>10.1</v>
      </c>
      <c r="G2975" s="205">
        <v>20836.89</v>
      </c>
      <c r="H2975" s="192" t="s">
        <v>1071</v>
      </c>
    </row>
    <row r="2976" spans="1:8" ht="20" hidden="1" customHeight="1">
      <c r="A2976" s="185">
        <v>19</v>
      </c>
      <c r="B2976" s="193" t="s">
        <v>1064</v>
      </c>
      <c r="C2976" s="202" t="s">
        <v>1165</v>
      </c>
      <c r="D2976" s="203" t="s">
        <v>1046</v>
      </c>
      <c r="E2976" s="204"/>
      <c r="F2976" s="204">
        <v>18.64</v>
      </c>
      <c r="G2976" s="205">
        <v>20818.25</v>
      </c>
      <c r="H2976" s="192" t="s">
        <v>1071</v>
      </c>
    </row>
    <row r="2977" spans="1:8" ht="20" hidden="1" customHeight="1">
      <c r="A2977" s="185">
        <v>19</v>
      </c>
      <c r="B2977" s="193" t="s">
        <v>1064</v>
      </c>
      <c r="C2977" s="202" t="s">
        <v>1165</v>
      </c>
      <c r="D2977" s="203" t="s">
        <v>1046</v>
      </c>
      <c r="E2977" s="204"/>
      <c r="F2977" s="204">
        <v>18.64</v>
      </c>
      <c r="G2977" s="205">
        <v>20799.61</v>
      </c>
      <c r="H2977" s="192" t="s">
        <v>1071</v>
      </c>
    </row>
    <row r="2978" spans="1:8" ht="20" hidden="1" customHeight="1">
      <c r="A2978" s="185">
        <v>19</v>
      </c>
      <c r="B2978" s="193" t="s">
        <v>1064</v>
      </c>
      <c r="C2978" s="202" t="s">
        <v>1165</v>
      </c>
      <c r="D2978" s="203" t="s">
        <v>1046</v>
      </c>
      <c r="E2978" s="204"/>
      <c r="F2978" s="204">
        <v>10.1</v>
      </c>
      <c r="G2978" s="205">
        <v>20789.509999999998</v>
      </c>
      <c r="H2978" s="192" t="s">
        <v>1071</v>
      </c>
    </row>
    <row r="2979" spans="1:8" ht="20" hidden="1" customHeight="1">
      <c r="A2979" s="185">
        <v>19</v>
      </c>
      <c r="B2979" s="193" t="s">
        <v>1064</v>
      </c>
      <c r="C2979" s="202" t="s">
        <v>1165</v>
      </c>
      <c r="D2979" s="203" t="s">
        <v>1046</v>
      </c>
      <c r="E2979" s="204"/>
      <c r="F2979" s="204">
        <v>18.64</v>
      </c>
      <c r="G2979" s="205">
        <v>20770.87</v>
      </c>
      <c r="H2979" s="192" t="s">
        <v>1071</v>
      </c>
    </row>
    <row r="2980" spans="1:8" ht="20" hidden="1" customHeight="1">
      <c r="A2980" s="185">
        <v>19</v>
      </c>
      <c r="B2980" s="193" t="s">
        <v>1064</v>
      </c>
      <c r="C2980" s="202" t="s">
        <v>2435</v>
      </c>
      <c r="D2980" s="203" t="s">
        <v>1046</v>
      </c>
      <c r="E2980" s="204"/>
      <c r="F2980" s="204">
        <v>101767.08</v>
      </c>
      <c r="G2980" s="205">
        <v>29003.79</v>
      </c>
      <c r="H2980" s="192" t="s">
        <v>1106</v>
      </c>
    </row>
    <row r="2981" spans="1:8" ht="20" hidden="1" customHeight="1">
      <c r="A2981" s="185">
        <v>19</v>
      </c>
      <c r="B2981" s="193" t="s">
        <v>1064</v>
      </c>
      <c r="C2981" s="202" t="s">
        <v>1165</v>
      </c>
      <c r="D2981" s="203" t="s">
        <v>1046</v>
      </c>
      <c r="E2981" s="204"/>
      <c r="F2981" s="204">
        <v>11.4</v>
      </c>
      <c r="G2981" s="205">
        <v>28992.39</v>
      </c>
      <c r="H2981" s="192" t="s">
        <v>1071</v>
      </c>
    </row>
    <row r="2982" spans="1:8" ht="20" hidden="1" customHeight="1">
      <c r="A2982" s="185">
        <v>19</v>
      </c>
      <c r="B2982" s="212" t="s">
        <v>1063</v>
      </c>
      <c r="C2982" s="202" t="s">
        <v>4079</v>
      </c>
      <c r="D2982" s="203" t="s">
        <v>3804</v>
      </c>
      <c r="E2982" s="204"/>
      <c r="F2982" s="204">
        <v>1620.35</v>
      </c>
      <c r="G2982" s="205"/>
      <c r="H2982" s="192" t="s">
        <v>1097</v>
      </c>
    </row>
    <row r="2983" spans="1:8" ht="20" hidden="1" customHeight="1">
      <c r="A2983" s="185">
        <v>19</v>
      </c>
      <c r="B2983" s="193" t="s">
        <v>1064</v>
      </c>
      <c r="C2983" s="202" t="s">
        <v>2436</v>
      </c>
      <c r="D2983" s="203" t="s">
        <v>1046</v>
      </c>
      <c r="E2983" s="204"/>
      <c r="F2983" s="204">
        <v>1620.35</v>
      </c>
      <c r="G2983" s="205">
        <v>27372.04</v>
      </c>
      <c r="H2983" s="192" t="s">
        <v>1097</v>
      </c>
    </row>
    <row r="2984" spans="1:8" ht="20" hidden="1" customHeight="1">
      <c r="A2984" s="185">
        <v>19</v>
      </c>
      <c r="B2984" s="193" t="s">
        <v>1064</v>
      </c>
      <c r="C2984" s="202" t="s">
        <v>1165</v>
      </c>
      <c r="D2984" s="203" t="s">
        <v>1046</v>
      </c>
      <c r="E2984" s="204"/>
      <c r="F2984" s="204">
        <v>10.1</v>
      </c>
      <c r="G2984" s="205">
        <v>27361.94</v>
      </c>
      <c r="H2984" s="192" t="s">
        <v>1071</v>
      </c>
    </row>
    <row r="2985" spans="1:8" ht="20" hidden="1" customHeight="1">
      <c r="A2985" s="185">
        <v>19</v>
      </c>
      <c r="B2985" s="193" t="s">
        <v>1064</v>
      </c>
      <c r="C2985" s="202" t="s">
        <v>1165</v>
      </c>
      <c r="D2985" s="203" t="s">
        <v>1046</v>
      </c>
      <c r="E2985" s="204"/>
      <c r="F2985" s="204">
        <v>18.64</v>
      </c>
      <c r="G2985" s="205">
        <v>27343.3</v>
      </c>
      <c r="H2985" s="192" t="s">
        <v>1071</v>
      </c>
    </row>
    <row r="2986" spans="1:8" ht="20" hidden="1" customHeight="1">
      <c r="A2986" s="185">
        <v>19</v>
      </c>
      <c r="B2986" s="193" t="s">
        <v>1044</v>
      </c>
      <c r="C2986" s="202" t="s">
        <v>1165</v>
      </c>
      <c r="D2986" s="203" t="s">
        <v>1046</v>
      </c>
      <c r="E2986" s="204"/>
      <c r="F2986" s="204">
        <v>14.25</v>
      </c>
      <c r="G2986" s="205">
        <v>27329.05</v>
      </c>
      <c r="H2986" s="192" t="s">
        <v>1071</v>
      </c>
    </row>
    <row r="2987" spans="1:8" ht="20" hidden="1" customHeight="1">
      <c r="A2987" s="185">
        <v>19</v>
      </c>
      <c r="B2987" s="193" t="s">
        <v>1044</v>
      </c>
      <c r="C2987" s="202" t="s">
        <v>2437</v>
      </c>
      <c r="D2987" s="203" t="s">
        <v>1046</v>
      </c>
      <c r="E2987" s="204"/>
      <c r="F2987" s="204">
        <v>1620.35</v>
      </c>
      <c r="G2987" s="205">
        <v>25708.7</v>
      </c>
      <c r="H2987" s="192" t="s">
        <v>1097</v>
      </c>
    </row>
    <row r="2988" spans="1:8" ht="20" hidden="1" customHeight="1">
      <c r="A2988" s="185">
        <v>19</v>
      </c>
      <c r="B2988" s="193" t="s">
        <v>1065</v>
      </c>
      <c r="C2988" s="202" t="s">
        <v>2438</v>
      </c>
      <c r="D2988" s="203" t="s">
        <v>1046</v>
      </c>
      <c r="E2988" s="204"/>
      <c r="F2988" s="204">
        <v>1620.35</v>
      </c>
      <c r="G2988" s="205">
        <v>24093.7</v>
      </c>
      <c r="H2988" s="192" t="s">
        <v>1097</v>
      </c>
    </row>
    <row r="2989" spans="1:8" ht="20" hidden="1" customHeight="1">
      <c r="A2989" s="185">
        <v>19</v>
      </c>
      <c r="B2989" s="193" t="s">
        <v>1066</v>
      </c>
      <c r="C2989" s="202" t="s">
        <v>1165</v>
      </c>
      <c r="D2989" s="203" t="s">
        <v>1046</v>
      </c>
      <c r="E2989" s="204"/>
      <c r="F2989" s="204">
        <v>10.1</v>
      </c>
      <c r="G2989" s="205">
        <v>24083.599999999999</v>
      </c>
      <c r="H2989" s="192" t="s">
        <v>1071</v>
      </c>
    </row>
    <row r="2990" spans="1:8" ht="20" hidden="1" customHeight="1">
      <c r="A2990" s="185">
        <v>19</v>
      </c>
      <c r="B2990" s="193" t="s">
        <v>1066</v>
      </c>
      <c r="C2990" s="202" t="s">
        <v>1165</v>
      </c>
      <c r="D2990" s="203" t="s">
        <v>1046</v>
      </c>
      <c r="E2990" s="204"/>
      <c r="F2990" s="204">
        <v>10.1</v>
      </c>
      <c r="G2990" s="205">
        <v>24073.5</v>
      </c>
      <c r="H2990" s="192" t="s">
        <v>1071</v>
      </c>
    </row>
    <row r="2991" spans="1:8" ht="20" hidden="1" customHeight="1">
      <c r="A2991" s="185">
        <v>19</v>
      </c>
      <c r="B2991" s="193" t="s">
        <v>1066</v>
      </c>
      <c r="C2991" s="202" t="s">
        <v>1165</v>
      </c>
      <c r="D2991" s="203" t="s">
        <v>1046</v>
      </c>
      <c r="E2991" s="204"/>
      <c r="F2991" s="204">
        <v>14.25</v>
      </c>
      <c r="G2991" s="205">
        <v>24059.25</v>
      </c>
      <c r="H2991" s="192" t="s">
        <v>1071</v>
      </c>
    </row>
    <row r="2992" spans="1:8" ht="20" hidden="1" customHeight="1">
      <c r="A2992" s="185">
        <v>19</v>
      </c>
      <c r="B2992" s="193" t="s">
        <v>1066</v>
      </c>
      <c r="C2992" s="202" t="s">
        <v>1165</v>
      </c>
      <c r="D2992" s="203" t="s">
        <v>1046</v>
      </c>
      <c r="E2992" s="204"/>
      <c r="F2992" s="204">
        <v>14.25</v>
      </c>
      <c r="G2992" s="205">
        <v>24045</v>
      </c>
      <c r="H2992" s="192" t="s">
        <v>1071</v>
      </c>
    </row>
    <row r="2993" spans="1:8" ht="20" hidden="1" customHeight="1">
      <c r="A2993" s="185">
        <v>19</v>
      </c>
      <c r="B2993" s="193" t="s">
        <v>1066</v>
      </c>
      <c r="C2993" s="202" t="s">
        <v>2439</v>
      </c>
      <c r="D2993" s="203" t="s">
        <v>1046</v>
      </c>
      <c r="E2993" s="204"/>
      <c r="F2993" s="204">
        <v>1620.35</v>
      </c>
      <c r="G2993" s="205">
        <v>22414.65</v>
      </c>
      <c r="H2993" s="192" t="s">
        <v>1097</v>
      </c>
    </row>
    <row r="2994" spans="1:8" ht="20" hidden="1" customHeight="1">
      <c r="A2994" s="185">
        <v>19</v>
      </c>
      <c r="B2994" s="193" t="s">
        <v>1066</v>
      </c>
      <c r="C2994" s="202" t="s">
        <v>1165</v>
      </c>
      <c r="D2994" s="203" t="s">
        <v>1046</v>
      </c>
      <c r="E2994" s="204"/>
      <c r="F2994" s="204">
        <v>10.1</v>
      </c>
      <c r="G2994" s="205">
        <v>22404.55</v>
      </c>
      <c r="H2994" s="192" t="s">
        <v>1071</v>
      </c>
    </row>
    <row r="2995" spans="1:8" ht="20" hidden="1" customHeight="1">
      <c r="A2995" s="185">
        <v>19</v>
      </c>
      <c r="B2995" s="193" t="s">
        <v>1067</v>
      </c>
      <c r="C2995" s="202" t="s">
        <v>1165</v>
      </c>
      <c r="D2995" s="203" t="s">
        <v>1046</v>
      </c>
      <c r="E2995" s="204"/>
      <c r="F2995" s="204">
        <v>10.1</v>
      </c>
      <c r="G2995" s="205">
        <v>22394.45</v>
      </c>
      <c r="H2995" s="192" t="s">
        <v>1071</v>
      </c>
    </row>
    <row r="2996" spans="1:8" ht="20" hidden="1" customHeight="1">
      <c r="A2996" s="185">
        <v>19</v>
      </c>
      <c r="B2996" s="193" t="s">
        <v>1067</v>
      </c>
      <c r="C2996" s="202" t="s">
        <v>1165</v>
      </c>
      <c r="D2996" s="203" t="s">
        <v>1046</v>
      </c>
      <c r="E2996" s="204"/>
      <c r="F2996" s="204">
        <v>10.1</v>
      </c>
      <c r="G2996" s="205">
        <v>22384.35</v>
      </c>
      <c r="H2996" s="192" t="s">
        <v>1071</v>
      </c>
    </row>
    <row r="2997" spans="1:8" ht="20" hidden="1" customHeight="1">
      <c r="A2997" s="185">
        <v>19</v>
      </c>
      <c r="B2997" s="193" t="s">
        <v>1067</v>
      </c>
      <c r="C2997" s="202" t="s">
        <v>2440</v>
      </c>
      <c r="D2997" s="203" t="s">
        <v>1046</v>
      </c>
      <c r="E2997" s="204"/>
      <c r="F2997" s="204">
        <v>9108.94</v>
      </c>
      <c r="G2997" s="205">
        <v>13275.41</v>
      </c>
      <c r="H2997" s="192" t="s">
        <v>1106</v>
      </c>
    </row>
    <row r="2998" spans="1:8" ht="20" hidden="1" customHeight="1">
      <c r="A2998" s="185">
        <v>19</v>
      </c>
      <c r="B2998" s="193" t="s">
        <v>1067</v>
      </c>
      <c r="C2998" s="202" t="s">
        <v>1165</v>
      </c>
      <c r="D2998" s="203" t="s">
        <v>1046</v>
      </c>
      <c r="E2998" s="204"/>
      <c r="F2998" s="204">
        <v>10.1</v>
      </c>
      <c r="G2998" s="205">
        <v>13265.31</v>
      </c>
      <c r="H2998" s="192" t="s">
        <v>1071</v>
      </c>
    </row>
    <row r="2999" spans="1:8" ht="20" hidden="1" customHeight="1">
      <c r="A2999" s="185">
        <v>19</v>
      </c>
      <c r="B2999" s="193" t="s">
        <v>1067</v>
      </c>
      <c r="C2999" s="202" t="s">
        <v>1165</v>
      </c>
      <c r="D2999" s="203" t="s">
        <v>1046</v>
      </c>
      <c r="E2999" s="204"/>
      <c r="F2999" s="204">
        <v>29.45</v>
      </c>
      <c r="G2999" s="205">
        <v>13235.86</v>
      </c>
      <c r="H2999" s="192" t="s">
        <v>1071</v>
      </c>
    </row>
    <row r="3000" spans="1:8" ht="20" hidden="1" customHeight="1">
      <c r="A3000" s="185">
        <v>19</v>
      </c>
      <c r="B3000" s="193" t="s">
        <v>1067</v>
      </c>
      <c r="C3000" s="202" t="s">
        <v>1165</v>
      </c>
      <c r="D3000" s="203" t="s">
        <v>1046</v>
      </c>
      <c r="E3000" s="204"/>
      <c r="F3000" s="204">
        <v>35.15</v>
      </c>
      <c r="G3000" s="205">
        <v>13200.71</v>
      </c>
      <c r="H3000" s="192" t="s">
        <v>1071</v>
      </c>
    </row>
    <row r="3001" spans="1:8" ht="20" hidden="1" customHeight="1">
      <c r="A3001" s="185">
        <v>19</v>
      </c>
      <c r="B3001" s="193" t="s">
        <v>1067</v>
      </c>
      <c r="C3001" s="202" t="s">
        <v>1165</v>
      </c>
      <c r="D3001" s="203" t="s">
        <v>1046</v>
      </c>
      <c r="E3001" s="204"/>
      <c r="F3001" s="204">
        <v>1</v>
      </c>
      <c r="G3001" s="205">
        <v>13199.71</v>
      </c>
      <c r="H3001" s="192" t="s">
        <v>1071</v>
      </c>
    </row>
    <row r="3002" spans="1:8" ht="20" hidden="1" customHeight="1">
      <c r="A3002" s="185">
        <v>19</v>
      </c>
      <c r="B3002" s="193" t="s">
        <v>1067</v>
      </c>
      <c r="C3002" s="202" t="s">
        <v>1165</v>
      </c>
      <c r="D3002" s="203" t="s">
        <v>1046</v>
      </c>
      <c r="E3002" s="204"/>
      <c r="F3002" s="204">
        <v>10.1</v>
      </c>
      <c r="G3002" s="205">
        <v>13189.61</v>
      </c>
      <c r="H3002" s="192" t="s">
        <v>1071</v>
      </c>
    </row>
    <row r="3003" spans="1:8" ht="20" hidden="1" customHeight="1">
      <c r="A3003" s="185">
        <v>19</v>
      </c>
      <c r="B3003" s="193" t="s">
        <v>1067</v>
      </c>
      <c r="C3003" s="202" t="s">
        <v>1165</v>
      </c>
      <c r="D3003" s="203" t="s">
        <v>1046</v>
      </c>
      <c r="E3003" s="204"/>
      <c r="F3003" s="204">
        <v>33.799999999999997</v>
      </c>
      <c r="G3003" s="205">
        <v>13155.81</v>
      </c>
      <c r="H3003" s="192" t="s">
        <v>1071</v>
      </c>
    </row>
    <row r="3004" spans="1:8" ht="20" hidden="1" customHeight="1">
      <c r="A3004" s="185">
        <v>19</v>
      </c>
      <c r="B3004" s="193" t="s">
        <v>1067</v>
      </c>
      <c r="C3004" s="202" t="s">
        <v>1165</v>
      </c>
      <c r="D3004" s="203" t="s">
        <v>1046</v>
      </c>
      <c r="E3004" s="204"/>
      <c r="F3004" s="204">
        <v>10.1</v>
      </c>
      <c r="G3004" s="205">
        <v>13145.71</v>
      </c>
      <c r="H3004" s="192" t="s">
        <v>1071</v>
      </c>
    </row>
    <row r="3005" spans="1:8" ht="20" hidden="1" customHeight="1">
      <c r="A3005" s="185">
        <v>19</v>
      </c>
      <c r="B3005" s="193" t="s">
        <v>1067</v>
      </c>
      <c r="C3005" s="202" t="s">
        <v>1165</v>
      </c>
      <c r="D3005" s="203" t="s">
        <v>1046</v>
      </c>
      <c r="E3005" s="204"/>
      <c r="F3005" s="204">
        <v>31.92</v>
      </c>
      <c r="G3005" s="205">
        <v>13113.79</v>
      </c>
      <c r="H3005" s="192" t="s">
        <v>1071</v>
      </c>
    </row>
    <row r="3006" spans="1:8" ht="20" hidden="1" customHeight="1">
      <c r="A3006" s="185">
        <v>19</v>
      </c>
      <c r="B3006" s="193" t="s">
        <v>1067</v>
      </c>
      <c r="C3006" s="202" t="s">
        <v>1165</v>
      </c>
      <c r="D3006" s="203" t="s">
        <v>1046</v>
      </c>
      <c r="E3006" s="204"/>
      <c r="F3006" s="204">
        <v>10.1</v>
      </c>
      <c r="G3006" s="205">
        <v>13103.69</v>
      </c>
      <c r="H3006" s="192" t="s">
        <v>1071</v>
      </c>
    </row>
    <row r="3007" spans="1:8" ht="20" hidden="1" customHeight="1">
      <c r="A3007" s="185">
        <v>19</v>
      </c>
      <c r="B3007" s="193" t="s">
        <v>1067</v>
      </c>
      <c r="C3007" s="202" t="s">
        <v>2441</v>
      </c>
      <c r="D3007" s="203" t="s">
        <v>1046</v>
      </c>
      <c r="E3007" s="204"/>
      <c r="F3007" s="204">
        <v>1620.35</v>
      </c>
      <c r="G3007" s="205">
        <v>11483.34</v>
      </c>
      <c r="H3007" s="192" t="s">
        <v>1097</v>
      </c>
    </row>
    <row r="3008" spans="1:8" ht="20" hidden="1" customHeight="1">
      <c r="A3008" s="185">
        <v>19</v>
      </c>
      <c r="B3008" s="193" t="s">
        <v>1068</v>
      </c>
      <c r="C3008" s="202" t="s">
        <v>1165</v>
      </c>
      <c r="D3008" s="203" t="s">
        <v>1046</v>
      </c>
      <c r="E3008" s="204"/>
      <c r="F3008" s="204">
        <v>21.7</v>
      </c>
      <c r="G3008" s="205">
        <v>11461.64</v>
      </c>
      <c r="H3008" s="192" t="s">
        <v>1071</v>
      </c>
    </row>
    <row r="3009" spans="1:8" ht="20" hidden="1" customHeight="1">
      <c r="A3009" s="185">
        <v>19</v>
      </c>
      <c r="B3009" s="193" t="s">
        <v>1068</v>
      </c>
      <c r="C3009" s="202" t="s">
        <v>1165</v>
      </c>
      <c r="D3009" s="203" t="s">
        <v>1046</v>
      </c>
      <c r="E3009" s="204"/>
      <c r="F3009" s="204">
        <v>1.76</v>
      </c>
      <c r="G3009" s="205">
        <v>11459.88</v>
      </c>
      <c r="H3009" s="192" t="s">
        <v>1071</v>
      </c>
    </row>
    <row r="3010" spans="1:8" ht="20" hidden="1" customHeight="1">
      <c r="A3010" s="185">
        <v>19</v>
      </c>
      <c r="B3010" s="193" t="s">
        <v>1068</v>
      </c>
      <c r="C3010" s="202" t="s">
        <v>1165</v>
      </c>
      <c r="D3010" s="203" t="s">
        <v>1046</v>
      </c>
      <c r="E3010" s="204"/>
      <c r="F3010" s="204">
        <v>29.45</v>
      </c>
      <c r="G3010" s="205">
        <v>11430.43</v>
      </c>
      <c r="H3010" s="192" t="s">
        <v>1071</v>
      </c>
    </row>
    <row r="3011" spans="1:8" ht="20" hidden="1" customHeight="1">
      <c r="A3011" s="185">
        <v>19</v>
      </c>
      <c r="B3011" s="193" t="s">
        <v>1068</v>
      </c>
      <c r="C3011" s="202" t="s">
        <v>1165</v>
      </c>
      <c r="D3011" s="203" t="s">
        <v>1046</v>
      </c>
      <c r="E3011" s="204"/>
      <c r="F3011" s="204">
        <v>29.45</v>
      </c>
      <c r="G3011" s="205">
        <v>11400.98</v>
      </c>
      <c r="H3011" s="192" t="s">
        <v>1071</v>
      </c>
    </row>
    <row r="3012" spans="1:8" ht="20" hidden="1" customHeight="1">
      <c r="A3012" s="185">
        <v>19</v>
      </c>
      <c r="B3012" s="193" t="s">
        <v>1068</v>
      </c>
      <c r="C3012" s="202" t="s">
        <v>1165</v>
      </c>
      <c r="D3012" s="203" t="s">
        <v>1046</v>
      </c>
      <c r="E3012" s="204"/>
      <c r="F3012" s="204">
        <v>10.1</v>
      </c>
      <c r="G3012" s="205">
        <v>11390.88</v>
      </c>
      <c r="H3012" s="192" t="s">
        <v>1071</v>
      </c>
    </row>
    <row r="3013" spans="1:8" ht="20" hidden="1" customHeight="1">
      <c r="A3013" s="185">
        <v>19</v>
      </c>
      <c r="B3013" s="193" t="s">
        <v>1068</v>
      </c>
      <c r="C3013" s="202" t="s">
        <v>2442</v>
      </c>
      <c r="D3013" s="203" t="s">
        <v>1046</v>
      </c>
      <c r="E3013" s="204"/>
      <c r="F3013" s="204">
        <v>6412.21</v>
      </c>
      <c r="G3013" s="205">
        <v>4978.67</v>
      </c>
      <c r="H3013" s="192" t="s">
        <v>1106</v>
      </c>
    </row>
    <row r="3014" spans="1:8" ht="20" hidden="1" customHeight="1">
      <c r="A3014" s="185">
        <v>19</v>
      </c>
      <c r="B3014" s="193" t="s">
        <v>1068</v>
      </c>
      <c r="C3014" s="202" t="s">
        <v>1165</v>
      </c>
      <c r="D3014" s="203" t="s">
        <v>1046</v>
      </c>
      <c r="E3014" s="204"/>
      <c r="F3014" s="204">
        <v>240</v>
      </c>
      <c r="G3014" s="205">
        <v>4738.67</v>
      </c>
      <c r="H3014" s="192" t="s">
        <v>1071</v>
      </c>
    </row>
    <row r="3015" spans="1:8" ht="20" hidden="1" customHeight="1">
      <c r="A3015" s="185">
        <v>19</v>
      </c>
      <c r="B3015" s="193" t="s">
        <v>1068</v>
      </c>
      <c r="C3015" s="202" t="s">
        <v>2443</v>
      </c>
      <c r="D3015" s="203" t="s">
        <v>1046</v>
      </c>
      <c r="E3015" s="204"/>
      <c r="F3015" s="204">
        <v>1623.38</v>
      </c>
      <c r="G3015" s="205">
        <v>3117.65</v>
      </c>
      <c r="H3015" s="192" t="s">
        <v>1097</v>
      </c>
    </row>
    <row r="3016" spans="1:8" ht="20" hidden="1" customHeight="1">
      <c r="A3016" s="185">
        <v>19</v>
      </c>
      <c r="B3016" s="193" t="s">
        <v>1068</v>
      </c>
      <c r="C3016" s="210" t="s">
        <v>1165</v>
      </c>
      <c r="D3016" s="203" t="s">
        <v>1046</v>
      </c>
      <c r="E3016" s="204"/>
      <c r="F3016" s="204">
        <v>103.12</v>
      </c>
      <c r="G3016" s="205">
        <v>3014.53</v>
      </c>
      <c r="H3016" s="192" t="s">
        <v>1071</v>
      </c>
    </row>
    <row r="3017" spans="1:8" ht="20" hidden="1" customHeight="1">
      <c r="A3017" s="185">
        <v>19</v>
      </c>
      <c r="B3017" s="193" t="s">
        <v>1068</v>
      </c>
      <c r="C3017" s="210" t="s">
        <v>1165</v>
      </c>
      <c r="D3017" s="203" t="s">
        <v>1046</v>
      </c>
      <c r="E3017" s="204"/>
      <c r="F3017" s="204">
        <v>52.83</v>
      </c>
      <c r="G3017" s="205">
        <v>2961.7</v>
      </c>
      <c r="H3017" s="192" t="s">
        <v>1071</v>
      </c>
    </row>
    <row r="3018" spans="1:8" ht="20" hidden="1" customHeight="1">
      <c r="A3018" s="185">
        <v>19</v>
      </c>
      <c r="B3018" s="193" t="s">
        <v>1068</v>
      </c>
      <c r="C3018" s="210" t="s">
        <v>1165</v>
      </c>
      <c r="D3018" s="203" t="s">
        <v>1046</v>
      </c>
      <c r="E3018" s="204"/>
      <c r="F3018" s="204">
        <v>57.95</v>
      </c>
      <c r="G3018" s="205">
        <v>2903.75</v>
      </c>
      <c r="H3018" s="192" t="s">
        <v>1071</v>
      </c>
    </row>
    <row r="3019" spans="1:8" ht="20" hidden="1" customHeight="1">
      <c r="A3019" s="185">
        <v>19</v>
      </c>
      <c r="B3019" s="193" t="s">
        <v>1068</v>
      </c>
      <c r="C3019" s="210" t="s">
        <v>1165</v>
      </c>
      <c r="D3019" s="203" t="s">
        <v>1046</v>
      </c>
      <c r="E3019" s="204"/>
      <c r="F3019" s="204">
        <v>35.15</v>
      </c>
      <c r="G3019" s="205">
        <v>2868.6</v>
      </c>
      <c r="H3019" s="192" t="s">
        <v>1071</v>
      </c>
    </row>
    <row r="3020" spans="1:8" ht="20" hidden="1" customHeight="1">
      <c r="A3020" s="185">
        <v>19</v>
      </c>
      <c r="B3020" s="193" t="s">
        <v>12</v>
      </c>
      <c r="C3020" s="210" t="s">
        <v>1165</v>
      </c>
      <c r="D3020" s="203" t="s">
        <v>1046</v>
      </c>
      <c r="E3020" s="204"/>
      <c r="F3020" s="204">
        <v>29.45</v>
      </c>
      <c r="G3020" s="205">
        <v>2839.15</v>
      </c>
      <c r="H3020" s="192" t="s">
        <v>1071</v>
      </c>
    </row>
    <row r="3021" spans="1:8" ht="20" hidden="1" customHeight="1">
      <c r="A3021" s="185">
        <v>19</v>
      </c>
      <c r="B3021" s="193" t="s">
        <v>12</v>
      </c>
      <c r="C3021" s="210" t="s">
        <v>1165</v>
      </c>
      <c r="D3021" s="203" t="s">
        <v>1046</v>
      </c>
      <c r="E3021" s="204"/>
      <c r="F3021" s="208">
        <v>35.15</v>
      </c>
      <c r="G3021" s="205">
        <v>2804</v>
      </c>
      <c r="H3021" s="192" t="s">
        <v>1071</v>
      </c>
    </row>
    <row r="3022" spans="1:8" ht="20" hidden="1" customHeight="1">
      <c r="A3022" s="185">
        <v>19</v>
      </c>
      <c r="B3022" s="193" t="s">
        <v>12</v>
      </c>
      <c r="C3022" s="210" t="s">
        <v>1165</v>
      </c>
      <c r="D3022" s="203" t="s">
        <v>1046</v>
      </c>
      <c r="E3022" s="204"/>
      <c r="F3022" s="204">
        <v>31.92</v>
      </c>
      <c r="G3022" s="205">
        <v>2772.08</v>
      </c>
      <c r="H3022" s="192" t="s">
        <v>1071</v>
      </c>
    </row>
    <row r="3023" spans="1:8" ht="20" hidden="1" customHeight="1">
      <c r="A3023" s="185">
        <v>19</v>
      </c>
      <c r="B3023" s="193" t="s">
        <v>12</v>
      </c>
      <c r="C3023" s="210" t="s">
        <v>1165</v>
      </c>
      <c r="D3023" s="203" t="s">
        <v>1046</v>
      </c>
      <c r="E3023" s="204"/>
      <c r="F3023" s="204">
        <v>14.25</v>
      </c>
      <c r="G3023" s="205">
        <v>10757.83</v>
      </c>
      <c r="H3023" s="192" t="s">
        <v>1071</v>
      </c>
    </row>
    <row r="3024" spans="1:8" ht="20" hidden="1" customHeight="1">
      <c r="A3024" s="185">
        <v>19</v>
      </c>
      <c r="B3024" s="193" t="s">
        <v>12</v>
      </c>
      <c r="C3024" s="210" t="s">
        <v>1165</v>
      </c>
      <c r="D3024" s="203" t="s">
        <v>1046</v>
      </c>
      <c r="E3024" s="204"/>
      <c r="F3024" s="204">
        <v>11.4</v>
      </c>
      <c r="G3024" s="205">
        <v>10746.43</v>
      </c>
      <c r="H3024" s="192" t="s">
        <v>1071</v>
      </c>
    </row>
    <row r="3025" spans="1:8" ht="20" hidden="1" customHeight="1">
      <c r="A3025" s="185">
        <v>19</v>
      </c>
      <c r="B3025" s="193" t="s">
        <v>12</v>
      </c>
      <c r="C3025" s="210" t="s">
        <v>1165</v>
      </c>
      <c r="D3025" s="203" t="s">
        <v>1046</v>
      </c>
      <c r="E3025" s="204"/>
      <c r="F3025" s="204">
        <v>11.4</v>
      </c>
      <c r="G3025" s="205">
        <v>10735.03</v>
      </c>
      <c r="H3025" s="192" t="s">
        <v>1071</v>
      </c>
    </row>
    <row r="3026" spans="1:8" ht="20" hidden="1" customHeight="1">
      <c r="A3026" s="185">
        <v>19</v>
      </c>
      <c r="B3026" s="193" t="s">
        <v>12</v>
      </c>
      <c r="C3026" s="210" t="s">
        <v>1165</v>
      </c>
      <c r="D3026" s="203" t="s">
        <v>1046</v>
      </c>
      <c r="E3026" s="204"/>
      <c r="F3026" s="204">
        <v>29.45</v>
      </c>
      <c r="G3026" s="205">
        <v>10705.58</v>
      </c>
      <c r="H3026" s="192" t="s">
        <v>1071</v>
      </c>
    </row>
    <row r="3027" spans="1:8" ht="20" hidden="1" customHeight="1">
      <c r="A3027" s="185">
        <v>19</v>
      </c>
      <c r="B3027" s="193" t="s">
        <v>12</v>
      </c>
      <c r="C3027" s="210" t="s">
        <v>1165</v>
      </c>
      <c r="D3027" s="203" t="s">
        <v>1046</v>
      </c>
      <c r="E3027" s="204"/>
      <c r="F3027" s="204">
        <v>31.92</v>
      </c>
      <c r="G3027" s="205">
        <v>10673.66</v>
      </c>
      <c r="H3027" s="192" t="s">
        <v>1071</v>
      </c>
    </row>
    <row r="3028" spans="1:8" ht="20" hidden="1" customHeight="1">
      <c r="A3028" s="185">
        <v>19</v>
      </c>
      <c r="B3028" s="193" t="s">
        <v>12</v>
      </c>
      <c r="C3028" s="210" t="s">
        <v>1165</v>
      </c>
      <c r="D3028" s="203" t="s">
        <v>1046</v>
      </c>
      <c r="E3028" s="204"/>
      <c r="F3028" s="204">
        <v>29.45</v>
      </c>
      <c r="G3028" s="205">
        <v>10644.21</v>
      </c>
      <c r="H3028" s="192" t="s">
        <v>1071</v>
      </c>
    </row>
    <row r="3029" spans="1:8" ht="20" hidden="1" customHeight="1">
      <c r="A3029" s="185">
        <v>19</v>
      </c>
      <c r="B3029" s="193" t="s">
        <v>12</v>
      </c>
      <c r="C3029" s="210" t="s">
        <v>1165</v>
      </c>
      <c r="D3029" s="203" t="s">
        <v>1046</v>
      </c>
      <c r="E3029" s="204"/>
      <c r="F3029" s="204">
        <v>29.45</v>
      </c>
      <c r="G3029" s="205">
        <v>10614.76</v>
      </c>
      <c r="H3029" s="192" t="s">
        <v>1071</v>
      </c>
    </row>
    <row r="3030" spans="1:8" ht="20" hidden="1" customHeight="1">
      <c r="A3030" s="185">
        <v>19</v>
      </c>
      <c r="B3030" s="193" t="s">
        <v>12</v>
      </c>
      <c r="C3030" s="202" t="s">
        <v>2444</v>
      </c>
      <c r="D3030" s="203" t="s">
        <v>1046</v>
      </c>
      <c r="E3030" s="204"/>
      <c r="F3030" s="204">
        <v>5835.67</v>
      </c>
      <c r="G3030" s="205">
        <v>4779.09</v>
      </c>
      <c r="H3030" s="192" t="s">
        <v>1106</v>
      </c>
    </row>
    <row r="3031" spans="1:8" ht="20" hidden="1" customHeight="1">
      <c r="A3031" s="185">
        <v>19</v>
      </c>
      <c r="B3031" s="193" t="s">
        <v>12</v>
      </c>
      <c r="C3031" s="210" t="s">
        <v>1165</v>
      </c>
      <c r="D3031" s="203" t="s">
        <v>1046</v>
      </c>
      <c r="E3031" s="204"/>
      <c r="F3031" s="204">
        <v>11.4</v>
      </c>
      <c r="G3031" s="205">
        <v>4767.6899999999996</v>
      </c>
      <c r="H3031" s="192" t="s">
        <v>1071</v>
      </c>
    </row>
    <row r="3032" spans="1:8" ht="20" hidden="1" customHeight="1">
      <c r="A3032" s="185">
        <v>19</v>
      </c>
      <c r="B3032" s="193" t="s">
        <v>12</v>
      </c>
      <c r="C3032" s="210" t="s">
        <v>1165</v>
      </c>
      <c r="D3032" s="203" t="s">
        <v>1046</v>
      </c>
      <c r="E3032" s="204"/>
      <c r="F3032" s="204">
        <v>11.4</v>
      </c>
      <c r="G3032" s="205">
        <v>4756.29</v>
      </c>
      <c r="H3032" s="192" t="s">
        <v>1071</v>
      </c>
    </row>
    <row r="3033" spans="1:8" ht="20" hidden="1" customHeight="1">
      <c r="A3033" s="185">
        <v>19</v>
      </c>
      <c r="B3033" s="193" t="s">
        <v>12</v>
      </c>
      <c r="C3033" s="210" t="s">
        <v>1165</v>
      </c>
      <c r="D3033" s="203" t="s">
        <v>1046</v>
      </c>
      <c r="E3033" s="204"/>
      <c r="F3033" s="204">
        <v>11.4</v>
      </c>
      <c r="G3033" s="205">
        <v>4744.8900000000003</v>
      </c>
      <c r="H3033" s="192" t="s">
        <v>1071</v>
      </c>
    </row>
    <row r="3034" spans="1:8" ht="20" hidden="1" customHeight="1">
      <c r="A3034" s="185">
        <v>19</v>
      </c>
      <c r="B3034" s="193" t="s">
        <v>12</v>
      </c>
      <c r="C3034" s="210" t="s">
        <v>1165</v>
      </c>
      <c r="D3034" s="203" t="s">
        <v>1046</v>
      </c>
      <c r="E3034" s="204"/>
      <c r="F3034" s="204">
        <v>10.1</v>
      </c>
      <c r="G3034" s="205">
        <v>4734.79</v>
      </c>
      <c r="H3034" s="192" t="s">
        <v>1071</v>
      </c>
    </row>
    <row r="3035" spans="1:8" ht="20" hidden="1" customHeight="1">
      <c r="A3035" s="185">
        <v>19</v>
      </c>
      <c r="B3035" s="193" t="s">
        <v>12</v>
      </c>
      <c r="C3035" s="202" t="s">
        <v>2445</v>
      </c>
      <c r="D3035" s="203" t="s">
        <v>1046</v>
      </c>
      <c r="E3035" s="204"/>
      <c r="F3035" s="204">
        <v>1621.79</v>
      </c>
      <c r="G3035" s="205">
        <v>3113</v>
      </c>
      <c r="H3035" s="192" t="s">
        <v>1097</v>
      </c>
    </row>
    <row r="3036" spans="1:8" ht="20" hidden="1" customHeight="1">
      <c r="A3036" s="185">
        <v>20</v>
      </c>
      <c r="B3036" s="193" t="s">
        <v>1048</v>
      </c>
      <c r="C3036" s="202" t="s">
        <v>2446</v>
      </c>
      <c r="D3036" s="203" t="s">
        <v>1046</v>
      </c>
      <c r="E3036" s="204"/>
      <c r="F3036" s="204">
        <v>600</v>
      </c>
      <c r="G3036" s="205">
        <v>13168.42</v>
      </c>
      <c r="H3036" s="192" t="s">
        <v>3818</v>
      </c>
    </row>
    <row r="3037" spans="1:8" ht="20" hidden="1" customHeight="1">
      <c r="A3037" s="185">
        <v>20</v>
      </c>
      <c r="B3037" s="193" t="s">
        <v>1048</v>
      </c>
      <c r="C3037" s="202" t="s">
        <v>2447</v>
      </c>
      <c r="D3037" s="203" t="s">
        <v>1046</v>
      </c>
      <c r="E3037" s="204"/>
      <c r="F3037" s="204">
        <v>1068.07</v>
      </c>
      <c r="G3037" s="205">
        <v>88295.14</v>
      </c>
      <c r="H3037" s="192" t="s">
        <v>1087</v>
      </c>
    </row>
    <row r="3038" spans="1:8" ht="20" hidden="1" customHeight="1">
      <c r="A3038" s="185">
        <v>20</v>
      </c>
      <c r="B3038" s="193" t="s">
        <v>1048</v>
      </c>
      <c r="C3038" s="202" t="s">
        <v>4080</v>
      </c>
      <c r="D3038" s="203" t="s">
        <v>3804</v>
      </c>
      <c r="E3038" s="204"/>
      <c r="F3038" s="204">
        <v>4500</v>
      </c>
      <c r="G3038" s="205">
        <v>83795.14</v>
      </c>
      <c r="H3038" s="192" t="s">
        <v>1087</v>
      </c>
    </row>
    <row r="3039" spans="1:8" ht="20" hidden="1" customHeight="1">
      <c r="A3039" s="185">
        <v>20</v>
      </c>
      <c r="B3039" s="193" t="s">
        <v>1048</v>
      </c>
      <c r="C3039" s="202" t="s">
        <v>4081</v>
      </c>
      <c r="D3039" s="203" t="s">
        <v>3804</v>
      </c>
      <c r="E3039" s="204"/>
      <c r="F3039" s="204">
        <v>4500</v>
      </c>
      <c r="G3039" s="205">
        <v>79295.14</v>
      </c>
      <c r="H3039" s="192" t="s">
        <v>1087</v>
      </c>
    </row>
    <row r="3040" spans="1:8" ht="20" hidden="1" customHeight="1">
      <c r="A3040" s="185">
        <v>20</v>
      </c>
      <c r="B3040" s="193" t="s">
        <v>1048</v>
      </c>
      <c r="C3040" s="202" t="s">
        <v>4082</v>
      </c>
      <c r="D3040" s="203" t="s">
        <v>3804</v>
      </c>
      <c r="E3040" s="204"/>
      <c r="F3040" s="204">
        <v>180</v>
      </c>
      <c r="G3040" s="205">
        <v>79115.14</v>
      </c>
      <c r="H3040" s="192" t="s">
        <v>1126</v>
      </c>
    </row>
    <row r="3041" spans="1:8" ht="20" hidden="1" customHeight="1">
      <c r="A3041" s="185">
        <v>20</v>
      </c>
      <c r="B3041" s="193" t="s">
        <v>1048</v>
      </c>
      <c r="C3041" s="202" t="s">
        <v>4083</v>
      </c>
      <c r="D3041" s="203" t="s">
        <v>3804</v>
      </c>
      <c r="E3041" s="204"/>
      <c r="F3041" s="204">
        <v>30</v>
      </c>
      <c r="G3041" s="205">
        <v>79085.14</v>
      </c>
      <c r="H3041" s="192" t="s">
        <v>3805</v>
      </c>
    </row>
    <row r="3042" spans="1:8" ht="20" hidden="1" customHeight="1">
      <c r="A3042" s="185">
        <v>20</v>
      </c>
      <c r="B3042" s="193" t="s">
        <v>1057</v>
      </c>
      <c r="C3042" s="202" t="s">
        <v>4084</v>
      </c>
      <c r="D3042" s="203" t="s">
        <v>3804</v>
      </c>
      <c r="E3042" s="204"/>
      <c r="F3042" s="204">
        <v>15.6</v>
      </c>
      <c r="G3042" s="205">
        <v>79069.539999999994</v>
      </c>
      <c r="H3042" s="192" t="s">
        <v>3805</v>
      </c>
    </row>
    <row r="3043" spans="1:8" ht="20" hidden="1" customHeight="1">
      <c r="A3043" s="185">
        <v>20</v>
      </c>
      <c r="B3043" s="193" t="s">
        <v>1057</v>
      </c>
      <c r="C3043" s="202" t="s">
        <v>4085</v>
      </c>
      <c r="D3043" s="203" t="s">
        <v>3804</v>
      </c>
      <c r="E3043" s="204"/>
      <c r="F3043" s="204">
        <v>18.72</v>
      </c>
      <c r="G3043" s="205">
        <v>79050.820000000007</v>
      </c>
      <c r="H3043" s="192" t="s">
        <v>3805</v>
      </c>
    </row>
    <row r="3044" spans="1:8" ht="20" hidden="1" customHeight="1">
      <c r="A3044" s="185">
        <v>20</v>
      </c>
      <c r="B3044" s="193" t="s">
        <v>1057</v>
      </c>
      <c r="C3044" s="202" t="s">
        <v>4086</v>
      </c>
      <c r="D3044" s="203" t="s">
        <v>3804</v>
      </c>
      <c r="E3044" s="204"/>
      <c r="F3044" s="204">
        <v>1180.1199999999999</v>
      </c>
      <c r="G3044" s="205">
        <v>29450.7</v>
      </c>
      <c r="H3044" s="192" t="s">
        <v>1087</v>
      </c>
    </row>
    <row r="3045" spans="1:8" ht="20" hidden="1" customHeight="1">
      <c r="A3045" s="185">
        <v>20</v>
      </c>
      <c r="B3045" s="193" t="s">
        <v>1057</v>
      </c>
      <c r="C3045" s="202" t="s">
        <v>4087</v>
      </c>
      <c r="D3045" s="203" t="s">
        <v>3804</v>
      </c>
      <c r="E3045" s="204"/>
      <c r="F3045" s="204">
        <v>4500</v>
      </c>
      <c r="G3045" s="205">
        <v>24950.7</v>
      </c>
      <c r="H3045" s="192" t="s">
        <v>1087</v>
      </c>
    </row>
    <row r="3046" spans="1:8" ht="20" hidden="1" customHeight="1">
      <c r="A3046" s="185">
        <v>20</v>
      </c>
      <c r="B3046" s="193" t="s">
        <v>1057</v>
      </c>
      <c r="C3046" s="202" t="s">
        <v>4088</v>
      </c>
      <c r="D3046" s="203" t="s">
        <v>3804</v>
      </c>
      <c r="E3046" s="204"/>
      <c r="F3046" s="204">
        <v>4500</v>
      </c>
      <c r="G3046" s="205">
        <v>20450.7</v>
      </c>
      <c r="H3046" s="192" t="s">
        <v>1087</v>
      </c>
    </row>
    <row r="3047" spans="1:8" ht="20" hidden="1" customHeight="1">
      <c r="A3047" s="185">
        <v>20</v>
      </c>
      <c r="B3047" s="193" t="s">
        <v>1057</v>
      </c>
      <c r="C3047" s="202" t="s">
        <v>4083</v>
      </c>
      <c r="D3047" s="203" t="s">
        <v>3804</v>
      </c>
      <c r="E3047" s="204"/>
      <c r="F3047" s="204">
        <v>30</v>
      </c>
      <c r="G3047" s="205">
        <v>20420.7</v>
      </c>
      <c r="H3047" s="192" t="s">
        <v>3805</v>
      </c>
    </row>
    <row r="3048" spans="1:8" ht="20" hidden="1" customHeight="1">
      <c r="A3048" s="185">
        <v>20</v>
      </c>
      <c r="B3048" s="212" t="s">
        <v>1063</v>
      </c>
      <c r="C3048" s="202" t="s">
        <v>4084</v>
      </c>
      <c r="D3048" s="203" t="s">
        <v>3804</v>
      </c>
      <c r="E3048" s="204"/>
      <c r="F3048" s="204">
        <v>12</v>
      </c>
      <c r="G3048" s="205">
        <v>20408.7</v>
      </c>
      <c r="H3048" s="192" t="s">
        <v>3805</v>
      </c>
    </row>
    <row r="3049" spans="1:8" ht="20" hidden="1" customHeight="1">
      <c r="A3049" s="185">
        <v>20</v>
      </c>
      <c r="B3049" s="212" t="s">
        <v>1063</v>
      </c>
      <c r="C3049" s="209" t="s">
        <v>4083</v>
      </c>
      <c r="D3049" s="203" t="s">
        <v>3804</v>
      </c>
      <c r="E3049" s="204"/>
      <c r="F3049" s="204">
        <v>30</v>
      </c>
      <c r="G3049" s="205">
        <v>50366.41</v>
      </c>
      <c r="H3049" s="192" t="s">
        <v>3805</v>
      </c>
    </row>
    <row r="3050" spans="1:8" ht="20" hidden="1" customHeight="1">
      <c r="A3050" s="185">
        <v>20</v>
      </c>
      <c r="B3050" s="193" t="s">
        <v>1064</v>
      </c>
      <c r="C3050" s="202" t="s">
        <v>4089</v>
      </c>
      <c r="D3050" s="203" t="s">
        <v>3804</v>
      </c>
      <c r="E3050" s="204"/>
      <c r="F3050" s="204">
        <v>1180.1199999999999</v>
      </c>
      <c r="G3050" s="205">
        <v>49186.29</v>
      </c>
      <c r="H3050" s="192" t="s">
        <v>1087</v>
      </c>
    </row>
    <row r="3051" spans="1:8" ht="20" hidden="1" customHeight="1">
      <c r="A3051" s="185">
        <v>20</v>
      </c>
      <c r="B3051" s="193" t="s">
        <v>1064</v>
      </c>
      <c r="C3051" s="202" t="s">
        <v>4090</v>
      </c>
      <c r="D3051" s="203" t="s">
        <v>3804</v>
      </c>
      <c r="E3051" s="204"/>
      <c r="F3051" s="204">
        <v>4500</v>
      </c>
      <c r="G3051" s="205">
        <v>44686.29</v>
      </c>
      <c r="H3051" s="192" t="s">
        <v>1087</v>
      </c>
    </row>
    <row r="3052" spans="1:8" ht="20" hidden="1" customHeight="1">
      <c r="A3052" s="185">
        <v>20</v>
      </c>
      <c r="B3052" s="193" t="s">
        <v>1064</v>
      </c>
      <c r="C3052" s="202" t="s">
        <v>4091</v>
      </c>
      <c r="D3052" s="203" t="s">
        <v>3804</v>
      </c>
      <c r="E3052" s="204"/>
      <c r="F3052" s="204">
        <v>4500</v>
      </c>
      <c r="G3052" s="205">
        <v>40186.29</v>
      </c>
      <c r="H3052" s="192" t="s">
        <v>1087</v>
      </c>
    </row>
    <row r="3053" spans="1:8" ht="20" hidden="1" customHeight="1">
      <c r="A3053" s="185">
        <v>20</v>
      </c>
      <c r="B3053" s="193" t="s">
        <v>1064</v>
      </c>
      <c r="C3053" s="202" t="s">
        <v>4092</v>
      </c>
      <c r="D3053" s="203" t="s">
        <v>3804</v>
      </c>
      <c r="E3053" s="204"/>
      <c r="F3053" s="204">
        <v>1080.9100000000001</v>
      </c>
      <c r="G3053" s="205">
        <v>39105.379999999997</v>
      </c>
      <c r="H3053" s="192" t="s">
        <v>1087</v>
      </c>
    </row>
    <row r="3054" spans="1:8" ht="20" hidden="1" customHeight="1">
      <c r="A3054" s="185">
        <v>20</v>
      </c>
      <c r="B3054" s="193" t="s">
        <v>1064</v>
      </c>
      <c r="C3054" s="202" t="s">
        <v>4093</v>
      </c>
      <c r="D3054" s="203" t="s">
        <v>3804</v>
      </c>
      <c r="E3054" s="204"/>
      <c r="F3054" s="204">
        <v>1187.5</v>
      </c>
      <c r="G3054" s="205">
        <v>37917.879999999997</v>
      </c>
      <c r="H3054" s="192" t="s">
        <v>1087</v>
      </c>
    </row>
    <row r="3055" spans="1:8" ht="20" hidden="1" customHeight="1">
      <c r="A3055" s="185">
        <v>20</v>
      </c>
      <c r="B3055" s="193" t="s">
        <v>1064</v>
      </c>
      <c r="C3055" s="202" t="s">
        <v>4084</v>
      </c>
      <c r="D3055" s="203" t="s">
        <v>3804</v>
      </c>
      <c r="E3055" s="204"/>
      <c r="F3055" s="204">
        <v>12</v>
      </c>
      <c r="G3055" s="205">
        <v>37905.879999999997</v>
      </c>
      <c r="H3055" s="192" t="s">
        <v>3805</v>
      </c>
    </row>
    <row r="3056" spans="1:8" ht="20" hidden="1" customHeight="1">
      <c r="A3056" s="185">
        <v>20</v>
      </c>
      <c r="B3056" s="193" t="s">
        <v>1064</v>
      </c>
      <c r="C3056" s="202" t="s">
        <v>4094</v>
      </c>
      <c r="D3056" s="203" t="s">
        <v>3804</v>
      </c>
      <c r="E3056" s="204"/>
      <c r="F3056" s="204">
        <v>33262.839999999997</v>
      </c>
      <c r="G3056" s="205">
        <v>24643.040000000001</v>
      </c>
      <c r="H3056" s="192" t="s">
        <v>1098</v>
      </c>
    </row>
    <row r="3057" spans="1:8" ht="20" hidden="1" customHeight="1">
      <c r="A3057" s="185">
        <v>20</v>
      </c>
      <c r="B3057" s="193" t="s">
        <v>1064</v>
      </c>
      <c r="C3057" s="202" t="s">
        <v>4095</v>
      </c>
      <c r="D3057" s="203" t="s">
        <v>3804</v>
      </c>
      <c r="E3057" s="204"/>
      <c r="F3057" s="204">
        <v>15711.52</v>
      </c>
      <c r="G3057" s="205">
        <v>8931.5200000000295</v>
      </c>
      <c r="H3057" s="192" t="s">
        <v>1098</v>
      </c>
    </row>
    <row r="3058" spans="1:8" ht="20" hidden="1" customHeight="1">
      <c r="A3058" s="185">
        <v>20</v>
      </c>
      <c r="B3058" s="193" t="s">
        <v>1064</v>
      </c>
      <c r="C3058" s="210" t="s">
        <v>2448</v>
      </c>
      <c r="D3058" s="203" t="s">
        <v>1046</v>
      </c>
      <c r="E3058" s="204"/>
      <c r="F3058" s="204">
        <v>32000</v>
      </c>
      <c r="G3058" s="205">
        <v>26666.09</v>
      </c>
      <c r="H3058" s="192" t="s">
        <v>3818</v>
      </c>
    </row>
    <row r="3059" spans="1:8" ht="20" hidden="1" customHeight="1">
      <c r="A3059" s="185">
        <v>20</v>
      </c>
      <c r="B3059" s="193" t="s">
        <v>1064</v>
      </c>
      <c r="C3059" s="210" t="s">
        <v>4096</v>
      </c>
      <c r="D3059" s="203" t="s">
        <v>3804</v>
      </c>
      <c r="E3059" s="204"/>
      <c r="F3059" s="204">
        <v>1180.1199999999999</v>
      </c>
      <c r="G3059" s="205">
        <v>31294.53</v>
      </c>
      <c r="H3059" s="192" t="s">
        <v>1087</v>
      </c>
    </row>
    <row r="3060" spans="1:8" ht="20" hidden="1" customHeight="1">
      <c r="A3060" s="185">
        <v>20</v>
      </c>
      <c r="B3060" s="193" t="s">
        <v>1064</v>
      </c>
      <c r="C3060" s="210" t="s">
        <v>4097</v>
      </c>
      <c r="D3060" s="203" t="s">
        <v>3804</v>
      </c>
      <c r="E3060" s="204"/>
      <c r="F3060" s="204">
        <v>4500</v>
      </c>
      <c r="G3060" s="205">
        <v>26794.53</v>
      </c>
      <c r="H3060" s="192" t="s">
        <v>1087</v>
      </c>
    </row>
    <row r="3061" spans="1:8" ht="20" hidden="1" customHeight="1">
      <c r="A3061" s="185">
        <v>20</v>
      </c>
      <c r="B3061" s="193" t="s">
        <v>1064</v>
      </c>
      <c r="C3061" s="210" t="s">
        <v>4098</v>
      </c>
      <c r="D3061" s="203" t="s">
        <v>3804</v>
      </c>
      <c r="E3061" s="204"/>
      <c r="F3061" s="204">
        <v>4500</v>
      </c>
      <c r="G3061" s="205">
        <v>22294.53</v>
      </c>
      <c r="H3061" s="192" t="s">
        <v>1087</v>
      </c>
    </row>
    <row r="3062" spans="1:8" ht="20" hidden="1" customHeight="1">
      <c r="A3062" s="185">
        <v>20</v>
      </c>
      <c r="B3062" s="193" t="s">
        <v>1064</v>
      </c>
      <c r="C3062" s="210" t="s">
        <v>4099</v>
      </c>
      <c r="D3062" s="203" t="s">
        <v>3804</v>
      </c>
      <c r="E3062" s="204"/>
      <c r="F3062" s="204">
        <v>3417.5</v>
      </c>
      <c r="G3062" s="205">
        <v>18877.03</v>
      </c>
      <c r="H3062" s="192" t="s">
        <v>1087</v>
      </c>
    </row>
    <row r="3063" spans="1:8" ht="20" hidden="1" customHeight="1">
      <c r="A3063" s="185">
        <v>20</v>
      </c>
      <c r="B3063" s="193" t="s">
        <v>1064</v>
      </c>
      <c r="C3063" s="210" t="s">
        <v>4100</v>
      </c>
      <c r="D3063" s="203" t="s">
        <v>3804</v>
      </c>
      <c r="E3063" s="204"/>
      <c r="F3063" s="204">
        <v>2395.83</v>
      </c>
      <c r="G3063" s="205">
        <v>16481.2</v>
      </c>
      <c r="H3063" s="192" t="s">
        <v>1087</v>
      </c>
    </row>
    <row r="3064" spans="1:8" ht="20" hidden="1" customHeight="1">
      <c r="A3064" s="185">
        <v>20</v>
      </c>
      <c r="B3064" s="193" t="s">
        <v>1064</v>
      </c>
      <c r="C3064" s="210" t="s">
        <v>4084</v>
      </c>
      <c r="D3064" s="203" t="s">
        <v>3804</v>
      </c>
      <c r="E3064" s="204"/>
      <c r="F3064" s="204">
        <v>30</v>
      </c>
      <c r="G3064" s="205">
        <v>16451.2</v>
      </c>
      <c r="H3064" s="192" t="s">
        <v>3805</v>
      </c>
    </row>
    <row r="3065" spans="1:8" ht="20" hidden="1" customHeight="1">
      <c r="A3065" s="185">
        <v>20</v>
      </c>
      <c r="B3065" s="193" t="s">
        <v>1064</v>
      </c>
      <c r="C3065" s="210" t="s">
        <v>4101</v>
      </c>
      <c r="D3065" s="203" t="s">
        <v>3804</v>
      </c>
      <c r="E3065" s="204"/>
      <c r="F3065" s="204">
        <v>3855.12</v>
      </c>
      <c r="G3065" s="205">
        <v>12596.08</v>
      </c>
      <c r="H3065" s="192" t="s">
        <v>1087</v>
      </c>
    </row>
    <row r="3066" spans="1:8" ht="20" hidden="1" customHeight="1">
      <c r="A3066" s="185">
        <v>20</v>
      </c>
      <c r="B3066" s="193" t="s">
        <v>1044</v>
      </c>
      <c r="C3066" s="210" t="s">
        <v>4102</v>
      </c>
      <c r="D3066" s="203" t="s">
        <v>3804</v>
      </c>
      <c r="E3066" s="204"/>
      <c r="F3066" s="204">
        <v>151.19999999999999</v>
      </c>
      <c r="G3066" s="205">
        <v>12444.88</v>
      </c>
      <c r="H3066" s="192" t="s">
        <v>3805</v>
      </c>
    </row>
    <row r="3067" spans="1:8" ht="20" hidden="1" customHeight="1">
      <c r="A3067" s="185">
        <v>20</v>
      </c>
      <c r="B3067" s="193" t="s">
        <v>1044</v>
      </c>
      <c r="C3067" s="210" t="s">
        <v>2449</v>
      </c>
      <c r="D3067" s="203" t="s">
        <v>1046</v>
      </c>
      <c r="E3067" s="204"/>
      <c r="F3067" s="204">
        <v>100</v>
      </c>
      <c r="G3067" s="205">
        <v>12344.88</v>
      </c>
      <c r="H3067" s="192" t="s">
        <v>4955</v>
      </c>
    </row>
    <row r="3068" spans="1:8" ht="20" hidden="1" customHeight="1">
      <c r="A3068" s="185">
        <v>20</v>
      </c>
      <c r="B3068" s="193" t="s">
        <v>1044</v>
      </c>
      <c r="C3068" s="210" t="s">
        <v>2450</v>
      </c>
      <c r="D3068" s="224" t="s">
        <v>1046</v>
      </c>
      <c r="E3068" s="204"/>
      <c r="F3068" s="204">
        <v>5299.41</v>
      </c>
      <c r="G3068" s="205">
        <v>7045.4699999998902</v>
      </c>
      <c r="H3068" s="192" t="s">
        <v>1097</v>
      </c>
    </row>
    <row r="3069" spans="1:8" ht="20" hidden="1" customHeight="1">
      <c r="A3069" s="185">
        <v>20</v>
      </c>
      <c r="B3069" s="193" t="s">
        <v>1044</v>
      </c>
      <c r="C3069" s="210" t="s">
        <v>4083</v>
      </c>
      <c r="D3069" s="203" t="s">
        <v>3804</v>
      </c>
      <c r="E3069" s="204"/>
      <c r="F3069" s="204">
        <v>30</v>
      </c>
      <c r="G3069" s="205">
        <v>1715.46999999988</v>
      </c>
      <c r="H3069" s="192" t="s">
        <v>3805</v>
      </c>
    </row>
    <row r="3070" spans="1:8" ht="20" hidden="1" customHeight="1">
      <c r="A3070" s="185">
        <v>20</v>
      </c>
      <c r="B3070" s="193" t="s">
        <v>1065</v>
      </c>
      <c r="C3070" s="210" t="s">
        <v>4102</v>
      </c>
      <c r="D3070" s="203" t="s">
        <v>3804</v>
      </c>
      <c r="E3070" s="204"/>
      <c r="F3070" s="204">
        <v>46</v>
      </c>
      <c r="G3070" s="205">
        <v>1669.46999999988</v>
      </c>
      <c r="H3070" s="192" t="s">
        <v>3805</v>
      </c>
    </row>
    <row r="3071" spans="1:8" ht="20" hidden="1" customHeight="1">
      <c r="A3071" s="185">
        <v>20</v>
      </c>
      <c r="B3071" s="193" t="s">
        <v>1065</v>
      </c>
      <c r="C3071" s="210" t="s">
        <v>4103</v>
      </c>
      <c r="D3071" s="203" t="s">
        <v>3804</v>
      </c>
      <c r="E3071" s="204"/>
      <c r="F3071" s="204">
        <v>200</v>
      </c>
      <c r="G3071" s="205">
        <v>1469.46999999988</v>
      </c>
      <c r="H3071" s="192" t="s">
        <v>3805</v>
      </c>
    </row>
    <row r="3072" spans="1:8" ht="20" hidden="1" customHeight="1">
      <c r="A3072" s="185">
        <v>20</v>
      </c>
      <c r="B3072" s="193" t="s">
        <v>1065</v>
      </c>
      <c r="C3072" s="210" t="s">
        <v>4104</v>
      </c>
      <c r="D3072" s="203" t="s">
        <v>3804</v>
      </c>
      <c r="E3072" s="204"/>
      <c r="F3072" s="204">
        <v>1031.25</v>
      </c>
      <c r="G3072" s="205">
        <v>438.21999999988498</v>
      </c>
      <c r="H3072" s="192" t="s">
        <v>1087</v>
      </c>
    </row>
    <row r="3073" spans="1:8" ht="20" hidden="1" customHeight="1">
      <c r="A3073" s="185">
        <v>20</v>
      </c>
      <c r="B3073" s="193" t="s">
        <v>1065</v>
      </c>
      <c r="C3073" s="210" t="s">
        <v>2451</v>
      </c>
      <c r="D3073" s="203" t="s">
        <v>1046</v>
      </c>
      <c r="E3073" s="204"/>
      <c r="F3073" s="204">
        <v>3107.62</v>
      </c>
      <c r="G3073" s="205">
        <v>17330.5999999999</v>
      </c>
      <c r="H3073" s="192" t="s">
        <v>1087</v>
      </c>
    </row>
    <row r="3074" spans="1:8" ht="20" hidden="1" customHeight="1">
      <c r="A3074" s="185">
        <v>20</v>
      </c>
      <c r="B3074" s="193" t="s">
        <v>1065</v>
      </c>
      <c r="C3074" s="210" t="s">
        <v>4105</v>
      </c>
      <c r="D3074" s="203" t="s">
        <v>3804</v>
      </c>
      <c r="E3074" s="204"/>
      <c r="F3074" s="204">
        <v>4500</v>
      </c>
      <c r="G3074" s="205">
        <v>12830.5999999999</v>
      </c>
      <c r="H3074" s="192" t="s">
        <v>1087</v>
      </c>
    </row>
    <row r="3075" spans="1:8" ht="20" hidden="1" customHeight="1">
      <c r="A3075" s="185">
        <v>20</v>
      </c>
      <c r="B3075" s="193" t="s">
        <v>1065</v>
      </c>
      <c r="C3075" s="210" t="s">
        <v>4106</v>
      </c>
      <c r="D3075" s="203" t="s">
        <v>3804</v>
      </c>
      <c r="E3075" s="204"/>
      <c r="F3075" s="204">
        <v>4500</v>
      </c>
      <c r="G3075" s="205">
        <v>8330.5999999998894</v>
      </c>
      <c r="H3075" s="192" t="s">
        <v>1087</v>
      </c>
    </row>
    <row r="3076" spans="1:8" ht="20" hidden="1" customHeight="1">
      <c r="A3076" s="185">
        <v>20</v>
      </c>
      <c r="B3076" s="193" t="s">
        <v>1065</v>
      </c>
      <c r="C3076" s="210" t="s">
        <v>4107</v>
      </c>
      <c r="D3076" s="203" t="s">
        <v>3804</v>
      </c>
      <c r="E3076" s="204"/>
      <c r="F3076" s="204">
        <v>3940</v>
      </c>
      <c r="G3076" s="205">
        <v>4390.5999999998903</v>
      </c>
      <c r="H3076" s="192" t="s">
        <v>1087</v>
      </c>
    </row>
    <row r="3077" spans="1:8" ht="20" hidden="1" customHeight="1">
      <c r="A3077" s="185">
        <v>20</v>
      </c>
      <c r="B3077" s="193" t="s">
        <v>1065</v>
      </c>
      <c r="C3077" s="210" t="s">
        <v>4108</v>
      </c>
      <c r="D3077" s="203" t="s">
        <v>3804</v>
      </c>
      <c r="E3077" s="204"/>
      <c r="F3077" s="204">
        <v>1458.33</v>
      </c>
      <c r="G3077" s="205">
        <v>2932.2699999998899</v>
      </c>
      <c r="H3077" s="192" t="s">
        <v>1087</v>
      </c>
    </row>
    <row r="3078" spans="1:8" ht="20" hidden="1" customHeight="1">
      <c r="A3078" s="185">
        <v>20</v>
      </c>
      <c r="B3078" s="193" t="s">
        <v>1065</v>
      </c>
      <c r="C3078" s="210" t="s">
        <v>2452</v>
      </c>
      <c r="D3078" s="203" t="s">
        <v>1046</v>
      </c>
      <c r="E3078" s="204"/>
      <c r="F3078" s="204">
        <v>3000</v>
      </c>
      <c r="G3078" s="205">
        <v>9932.2699999998895</v>
      </c>
      <c r="H3078" s="192" t="s">
        <v>3818</v>
      </c>
    </row>
    <row r="3079" spans="1:8" ht="20" hidden="1" customHeight="1">
      <c r="A3079" s="185">
        <v>20</v>
      </c>
      <c r="B3079" s="193" t="s">
        <v>1065</v>
      </c>
      <c r="C3079" s="210" t="s">
        <v>4109</v>
      </c>
      <c r="D3079" s="203" t="s">
        <v>3804</v>
      </c>
      <c r="E3079" s="204"/>
      <c r="F3079" s="204">
        <v>1875</v>
      </c>
      <c r="G3079" s="205">
        <v>8057.2699999998904</v>
      </c>
      <c r="H3079" s="192" t="s">
        <v>1087</v>
      </c>
    </row>
    <row r="3080" spans="1:8" ht="20" hidden="1" customHeight="1">
      <c r="A3080" s="185">
        <v>20</v>
      </c>
      <c r="B3080" s="193" t="s">
        <v>1065</v>
      </c>
      <c r="C3080" s="210" t="s">
        <v>4110</v>
      </c>
      <c r="D3080" s="203" t="s">
        <v>3804</v>
      </c>
      <c r="E3080" s="204"/>
      <c r="F3080" s="204">
        <v>1440</v>
      </c>
      <c r="G3080" s="205">
        <v>69624.69</v>
      </c>
      <c r="H3080" s="192" t="s">
        <v>1126</v>
      </c>
    </row>
    <row r="3081" spans="1:8" ht="20" hidden="1" customHeight="1">
      <c r="A3081" s="185">
        <v>20</v>
      </c>
      <c r="B3081" s="193" t="s">
        <v>1065</v>
      </c>
      <c r="C3081" s="210" t="s">
        <v>4083</v>
      </c>
      <c r="D3081" s="203" t="s">
        <v>3804</v>
      </c>
      <c r="E3081" s="204"/>
      <c r="F3081" s="204">
        <v>30</v>
      </c>
      <c r="G3081" s="205">
        <v>69594.69</v>
      </c>
      <c r="H3081" s="192" t="s">
        <v>3805</v>
      </c>
    </row>
    <row r="3082" spans="1:8" ht="20" hidden="1" customHeight="1">
      <c r="A3082" s="185">
        <v>20</v>
      </c>
      <c r="B3082" s="193" t="s">
        <v>1065</v>
      </c>
      <c r="C3082" s="210" t="s">
        <v>2453</v>
      </c>
      <c r="D3082" s="203" t="s">
        <v>1046</v>
      </c>
      <c r="E3082" s="204"/>
      <c r="F3082" s="204">
        <v>3957.62</v>
      </c>
      <c r="G3082" s="205">
        <v>65637.070000000007</v>
      </c>
      <c r="H3082" s="192" t="s">
        <v>1087</v>
      </c>
    </row>
    <row r="3083" spans="1:8" ht="20" hidden="1" customHeight="1">
      <c r="A3083" s="185">
        <v>20</v>
      </c>
      <c r="B3083" s="193" t="s">
        <v>1065</v>
      </c>
      <c r="C3083" s="210" t="s">
        <v>4111</v>
      </c>
      <c r="D3083" s="203" t="s">
        <v>3804</v>
      </c>
      <c r="E3083" s="204"/>
      <c r="F3083" s="204">
        <v>4500</v>
      </c>
      <c r="G3083" s="205">
        <v>61137.07</v>
      </c>
      <c r="H3083" s="192" t="s">
        <v>1087</v>
      </c>
    </row>
    <row r="3084" spans="1:8" ht="20" hidden="1" customHeight="1">
      <c r="A3084" s="185">
        <v>20</v>
      </c>
      <c r="B3084" s="193" t="s">
        <v>1065</v>
      </c>
      <c r="C3084" s="210" t="s">
        <v>4112</v>
      </c>
      <c r="D3084" s="203" t="s">
        <v>3804</v>
      </c>
      <c r="E3084" s="204"/>
      <c r="F3084" s="204">
        <v>4500</v>
      </c>
      <c r="G3084" s="205">
        <v>56637.07</v>
      </c>
      <c r="H3084" s="192" t="s">
        <v>1087</v>
      </c>
    </row>
    <row r="3085" spans="1:8" ht="20" hidden="1" customHeight="1">
      <c r="A3085" s="185">
        <v>20</v>
      </c>
      <c r="B3085" s="193" t="s">
        <v>1065</v>
      </c>
      <c r="C3085" s="210" t="s">
        <v>4113</v>
      </c>
      <c r="D3085" s="203" t="s">
        <v>3804</v>
      </c>
      <c r="E3085" s="204"/>
      <c r="F3085" s="204">
        <v>4312.5</v>
      </c>
      <c r="G3085" s="205">
        <v>52324.57</v>
      </c>
      <c r="H3085" s="192" t="s">
        <v>1087</v>
      </c>
    </row>
    <row r="3086" spans="1:8" ht="20" hidden="1" customHeight="1">
      <c r="A3086" s="185">
        <v>20</v>
      </c>
      <c r="B3086" s="193" t="s">
        <v>1065</v>
      </c>
      <c r="C3086" s="210" t="s">
        <v>4114</v>
      </c>
      <c r="D3086" s="203" t="s">
        <v>3804</v>
      </c>
      <c r="E3086" s="204"/>
      <c r="F3086" s="204">
        <v>5000</v>
      </c>
      <c r="G3086" s="205">
        <v>47324.57</v>
      </c>
      <c r="H3086" s="192" t="s">
        <v>1087</v>
      </c>
    </row>
    <row r="3087" spans="1:8" ht="20" hidden="1" customHeight="1">
      <c r="A3087" s="185">
        <v>20</v>
      </c>
      <c r="B3087" s="193" t="s">
        <v>1066</v>
      </c>
      <c r="C3087" s="210" t="s">
        <v>4102</v>
      </c>
      <c r="D3087" s="203" t="s">
        <v>3804</v>
      </c>
      <c r="E3087" s="204"/>
      <c r="F3087" s="204">
        <v>85.2</v>
      </c>
      <c r="G3087" s="205">
        <v>47239.37</v>
      </c>
      <c r="H3087" s="192" t="s">
        <v>3805</v>
      </c>
    </row>
    <row r="3088" spans="1:8" ht="20" hidden="1" customHeight="1">
      <c r="A3088" s="185">
        <v>20</v>
      </c>
      <c r="B3088" s="193" t="s">
        <v>1066</v>
      </c>
      <c r="C3088" s="210" t="s">
        <v>4083</v>
      </c>
      <c r="D3088" s="203" t="s">
        <v>3804</v>
      </c>
      <c r="E3088" s="204"/>
      <c r="F3088" s="204">
        <v>30</v>
      </c>
      <c r="G3088" s="205">
        <v>1134.1400000000201</v>
      </c>
      <c r="H3088" s="192" t="s">
        <v>3805</v>
      </c>
    </row>
    <row r="3089" spans="1:8" ht="20" hidden="1" customHeight="1">
      <c r="A3089" s="185">
        <v>20</v>
      </c>
      <c r="B3089" s="193" t="s">
        <v>1067</v>
      </c>
      <c r="C3089" s="210" t="s">
        <v>3803</v>
      </c>
      <c r="D3089" s="203" t="s">
        <v>3804</v>
      </c>
      <c r="E3089" s="204"/>
      <c r="F3089" s="204">
        <v>8.64</v>
      </c>
      <c r="G3089" s="205">
        <v>26125.5</v>
      </c>
      <c r="H3089" s="192" t="s">
        <v>3805</v>
      </c>
    </row>
    <row r="3090" spans="1:8" ht="20" hidden="1" customHeight="1">
      <c r="A3090" s="185">
        <v>20</v>
      </c>
      <c r="B3090" s="193" t="s">
        <v>1067</v>
      </c>
      <c r="C3090" s="210" t="s">
        <v>4115</v>
      </c>
      <c r="D3090" s="203" t="s">
        <v>3804</v>
      </c>
      <c r="E3090" s="204"/>
      <c r="F3090" s="204">
        <v>4500</v>
      </c>
      <c r="G3090" s="205">
        <v>21625.5</v>
      </c>
      <c r="H3090" s="192" t="s">
        <v>1087</v>
      </c>
    </row>
    <row r="3091" spans="1:8" ht="20" hidden="1" customHeight="1">
      <c r="A3091" s="185">
        <v>20</v>
      </c>
      <c r="B3091" s="193" t="s">
        <v>1067</v>
      </c>
      <c r="C3091" s="210" t="s">
        <v>4116</v>
      </c>
      <c r="D3091" s="203" t="s">
        <v>3804</v>
      </c>
      <c r="E3091" s="204"/>
      <c r="F3091" s="204">
        <v>4782.6099999999997</v>
      </c>
      <c r="G3091" s="205">
        <v>16842.89</v>
      </c>
      <c r="H3091" s="192" t="s">
        <v>1087</v>
      </c>
    </row>
    <row r="3092" spans="1:8" ht="20" hidden="1" customHeight="1">
      <c r="A3092" s="185">
        <v>20</v>
      </c>
      <c r="B3092" s="193" t="s">
        <v>1067</v>
      </c>
      <c r="C3092" s="210" t="s">
        <v>2454</v>
      </c>
      <c r="D3092" s="203" t="s">
        <v>1046</v>
      </c>
      <c r="E3092" s="204"/>
      <c r="F3092" s="204">
        <v>3982.62</v>
      </c>
      <c r="G3092" s="205">
        <v>12860.27</v>
      </c>
      <c r="H3092" s="192" t="s">
        <v>1087</v>
      </c>
    </row>
    <row r="3093" spans="1:8" ht="20" hidden="1" customHeight="1">
      <c r="A3093" s="185">
        <v>20</v>
      </c>
      <c r="B3093" s="193" t="s">
        <v>1067</v>
      </c>
      <c r="C3093" s="210" t="s">
        <v>4117</v>
      </c>
      <c r="D3093" s="203" t="s">
        <v>3804</v>
      </c>
      <c r="E3093" s="204"/>
      <c r="F3093" s="204">
        <v>2000</v>
      </c>
      <c r="G3093" s="205">
        <v>10860.27</v>
      </c>
      <c r="H3093" s="192" t="s">
        <v>1087</v>
      </c>
    </row>
    <row r="3094" spans="1:8" ht="20" hidden="1" customHeight="1">
      <c r="A3094" s="185">
        <v>20</v>
      </c>
      <c r="B3094" s="193" t="s">
        <v>1067</v>
      </c>
      <c r="C3094" s="210" t="s">
        <v>4118</v>
      </c>
      <c r="D3094" s="203" t="s">
        <v>3804</v>
      </c>
      <c r="E3094" s="204"/>
      <c r="F3094" s="204">
        <v>4500</v>
      </c>
      <c r="G3094" s="205">
        <v>6360.2700000000304</v>
      </c>
      <c r="H3094" s="192" t="s">
        <v>1087</v>
      </c>
    </row>
    <row r="3095" spans="1:8" ht="20" hidden="1" customHeight="1">
      <c r="A3095" s="185">
        <v>20</v>
      </c>
      <c r="B3095" s="193" t="s">
        <v>1067</v>
      </c>
      <c r="C3095" s="210" t="s">
        <v>4119</v>
      </c>
      <c r="D3095" s="203" t="s">
        <v>3804</v>
      </c>
      <c r="E3095" s="204"/>
      <c r="F3095" s="204">
        <v>4500</v>
      </c>
      <c r="G3095" s="205">
        <v>1860.27000000003</v>
      </c>
      <c r="H3095" s="192" t="s">
        <v>1087</v>
      </c>
    </row>
    <row r="3096" spans="1:8" ht="20" hidden="1" customHeight="1">
      <c r="A3096" s="185">
        <v>20</v>
      </c>
      <c r="B3096" s="193" t="s">
        <v>1067</v>
      </c>
      <c r="C3096" s="210" t="s">
        <v>4083</v>
      </c>
      <c r="D3096" s="203" t="s">
        <v>3804</v>
      </c>
      <c r="E3096" s="204"/>
      <c r="F3096" s="204">
        <v>30</v>
      </c>
      <c r="G3096" s="205">
        <v>1830.27000000003</v>
      </c>
      <c r="H3096" s="192" t="s">
        <v>3805</v>
      </c>
    </row>
    <row r="3097" spans="1:8" ht="20" hidden="1" customHeight="1">
      <c r="A3097" s="185">
        <v>20</v>
      </c>
      <c r="B3097" s="193" t="s">
        <v>1068</v>
      </c>
      <c r="C3097" s="210" t="s">
        <v>3803</v>
      </c>
      <c r="D3097" s="203" t="s">
        <v>3804</v>
      </c>
      <c r="E3097" s="204"/>
      <c r="F3097" s="204">
        <v>7.2</v>
      </c>
      <c r="G3097" s="205">
        <v>1823.0700000000299</v>
      </c>
      <c r="H3097" s="192" t="s">
        <v>3805</v>
      </c>
    </row>
    <row r="3098" spans="1:8" ht="20" hidden="1" customHeight="1">
      <c r="A3098" s="185">
        <v>20</v>
      </c>
      <c r="B3098" s="193" t="s">
        <v>1068</v>
      </c>
      <c r="C3098" s="210" t="s">
        <v>3803</v>
      </c>
      <c r="D3098" s="203" t="s">
        <v>3804</v>
      </c>
      <c r="E3098" s="204"/>
      <c r="F3098" s="204">
        <v>4.32</v>
      </c>
      <c r="G3098" s="205">
        <v>1818.75000000003</v>
      </c>
      <c r="H3098" s="192" t="s">
        <v>3805</v>
      </c>
    </row>
    <row r="3099" spans="1:8" ht="20" hidden="1" customHeight="1">
      <c r="A3099" s="185">
        <v>20</v>
      </c>
      <c r="B3099" s="193" t="s">
        <v>1068</v>
      </c>
      <c r="C3099" s="210" t="s">
        <v>5095</v>
      </c>
      <c r="D3099" s="224" t="s">
        <v>5047</v>
      </c>
      <c r="E3099" s="204"/>
      <c r="F3099" s="249">
        <v>40000</v>
      </c>
      <c r="G3099" s="205">
        <v>560529.18999999994</v>
      </c>
      <c r="H3099" s="214" t="s">
        <v>5048</v>
      </c>
    </row>
    <row r="3100" spans="1:8" ht="20" hidden="1" customHeight="1">
      <c r="A3100" s="185">
        <v>20</v>
      </c>
      <c r="B3100" s="193" t="s">
        <v>1068</v>
      </c>
      <c r="C3100" s="210" t="s">
        <v>2455</v>
      </c>
      <c r="D3100" s="203" t="s">
        <v>1046</v>
      </c>
      <c r="E3100" s="204"/>
      <c r="F3100" s="204">
        <v>4020.12</v>
      </c>
      <c r="G3100" s="205">
        <v>556509.06999999995</v>
      </c>
      <c r="H3100" s="192" t="s">
        <v>1087</v>
      </c>
    </row>
    <row r="3101" spans="1:8" ht="20" hidden="1" customHeight="1">
      <c r="A3101" s="185">
        <v>20</v>
      </c>
      <c r="B3101" s="193" t="s">
        <v>1068</v>
      </c>
      <c r="C3101" s="210" t="s">
        <v>4120</v>
      </c>
      <c r="D3101" s="250" t="s">
        <v>3804</v>
      </c>
      <c r="E3101" s="204"/>
      <c r="F3101" s="204">
        <v>5000</v>
      </c>
      <c r="G3101" s="205">
        <v>551509.06999999995</v>
      </c>
      <c r="H3101" s="192" t="s">
        <v>1087</v>
      </c>
    </row>
    <row r="3102" spans="1:8" ht="20" hidden="1" customHeight="1">
      <c r="A3102" s="185">
        <v>20</v>
      </c>
      <c r="B3102" s="193" t="s">
        <v>1068</v>
      </c>
      <c r="C3102" s="210" t="s">
        <v>4121</v>
      </c>
      <c r="D3102" s="250" t="s">
        <v>3804</v>
      </c>
      <c r="E3102" s="204"/>
      <c r="F3102" s="204">
        <v>4500</v>
      </c>
      <c r="G3102" s="205">
        <v>547009.06999999995</v>
      </c>
      <c r="H3102" s="192" t="s">
        <v>1087</v>
      </c>
    </row>
    <row r="3103" spans="1:8" ht="20" hidden="1" customHeight="1">
      <c r="A3103" s="185">
        <v>20</v>
      </c>
      <c r="B3103" s="193" t="s">
        <v>1068</v>
      </c>
      <c r="C3103" s="210" t="s">
        <v>4122</v>
      </c>
      <c r="D3103" s="250" t="s">
        <v>3804</v>
      </c>
      <c r="E3103" s="204"/>
      <c r="F3103" s="204">
        <v>4500</v>
      </c>
      <c r="G3103" s="205">
        <v>542509.06999999995</v>
      </c>
      <c r="H3103" s="192" t="s">
        <v>1087</v>
      </c>
    </row>
    <row r="3104" spans="1:8" ht="20" hidden="1" customHeight="1">
      <c r="A3104" s="185">
        <v>20</v>
      </c>
      <c r="B3104" s="193" t="s">
        <v>1068</v>
      </c>
      <c r="C3104" s="210" t="s">
        <v>4123</v>
      </c>
      <c r="D3104" s="250" t="s">
        <v>3804</v>
      </c>
      <c r="E3104" s="204"/>
      <c r="F3104" s="204">
        <v>1666.67</v>
      </c>
      <c r="G3104" s="205">
        <v>540842.4</v>
      </c>
      <c r="H3104" s="192" t="s">
        <v>1087</v>
      </c>
    </row>
    <row r="3105" spans="1:8" ht="20" hidden="1" customHeight="1">
      <c r="A3105" s="185">
        <v>20</v>
      </c>
      <c r="B3105" s="193" t="s">
        <v>1068</v>
      </c>
      <c r="C3105" s="210" t="s">
        <v>3803</v>
      </c>
      <c r="D3105" s="250" t="s">
        <v>3804</v>
      </c>
      <c r="E3105" s="204"/>
      <c r="F3105" s="204">
        <v>30</v>
      </c>
      <c r="G3105" s="205">
        <v>540812.4</v>
      </c>
      <c r="H3105" s="192" t="s">
        <v>3805</v>
      </c>
    </row>
    <row r="3106" spans="1:8" ht="20" hidden="1" customHeight="1">
      <c r="A3106" s="185">
        <v>20</v>
      </c>
      <c r="B3106" s="193" t="s">
        <v>1068</v>
      </c>
      <c r="C3106" s="210" t="s">
        <v>4124</v>
      </c>
      <c r="D3106" s="203" t="s">
        <v>3804</v>
      </c>
      <c r="E3106" s="204"/>
      <c r="F3106" s="204">
        <v>4500</v>
      </c>
      <c r="G3106" s="205">
        <v>536312.4</v>
      </c>
      <c r="H3106" s="192" t="s">
        <v>1087</v>
      </c>
    </row>
    <row r="3107" spans="1:8" ht="20" hidden="1" customHeight="1">
      <c r="A3107" s="185">
        <v>20</v>
      </c>
      <c r="B3107" s="193" t="s">
        <v>1068</v>
      </c>
      <c r="C3107" s="210" t="s">
        <v>4125</v>
      </c>
      <c r="D3107" s="203" t="s">
        <v>3804</v>
      </c>
      <c r="E3107" s="251"/>
      <c r="F3107" s="204">
        <v>3000</v>
      </c>
      <c r="G3107" s="205">
        <v>533312.4</v>
      </c>
      <c r="H3107" s="192" t="s">
        <v>1087</v>
      </c>
    </row>
    <row r="3108" spans="1:8" ht="20" hidden="1" customHeight="1">
      <c r="A3108" s="185">
        <v>20</v>
      </c>
      <c r="B3108" s="193" t="s">
        <v>1068</v>
      </c>
      <c r="C3108" s="210" t="s">
        <v>4126</v>
      </c>
      <c r="D3108" s="203" t="s">
        <v>3804</v>
      </c>
      <c r="E3108" s="204"/>
      <c r="F3108" s="204">
        <v>10000</v>
      </c>
      <c r="G3108" s="205">
        <v>13312.4000000004</v>
      </c>
      <c r="H3108" s="192" t="s">
        <v>1087</v>
      </c>
    </row>
    <row r="3109" spans="1:8" ht="20" hidden="1" customHeight="1">
      <c r="A3109" s="185">
        <v>20</v>
      </c>
      <c r="B3109" s="193" t="s">
        <v>12</v>
      </c>
      <c r="C3109" s="210" t="s">
        <v>3803</v>
      </c>
      <c r="D3109" s="203" t="s">
        <v>3804</v>
      </c>
      <c r="E3109" s="204"/>
      <c r="F3109" s="204">
        <v>347.6</v>
      </c>
      <c r="G3109" s="205">
        <v>12964.800000000399</v>
      </c>
      <c r="H3109" s="192" t="s">
        <v>3805</v>
      </c>
    </row>
    <row r="3110" spans="1:8" ht="20" hidden="1" customHeight="1">
      <c r="A3110" s="185">
        <v>20</v>
      </c>
      <c r="B3110" s="193" t="s">
        <v>12</v>
      </c>
      <c r="C3110" s="210" t="s">
        <v>3803</v>
      </c>
      <c r="D3110" s="203" t="s">
        <v>3804</v>
      </c>
      <c r="E3110" s="204"/>
      <c r="F3110" s="204">
        <v>144.72</v>
      </c>
      <c r="G3110" s="205">
        <v>12820.0800000004</v>
      </c>
      <c r="H3110" s="192" t="s">
        <v>3805</v>
      </c>
    </row>
    <row r="3111" spans="1:8" ht="20" hidden="1" customHeight="1">
      <c r="A3111" s="185">
        <v>20</v>
      </c>
      <c r="B3111" s="193" t="s">
        <v>12</v>
      </c>
      <c r="C3111" s="210" t="s">
        <v>4127</v>
      </c>
      <c r="D3111" s="250" t="s">
        <v>3804</v>
      </c>
      <c r="E3111" s="204"/>
      <c r="F3111" s="204">
        <v>2860.32</v>
      </c>
      <c r="G3111" s="205">
        <v>21959.760000000399</v>
      </c>
      <c r="H3111" s="192" t="s">
        <v>1087</v>
      </c>
    </row>
    <row r="3112" spans="1:8" ht="20" hidden="1" customHeight="1">
      <c r="A3112" s="185">
        <v>20</v>
      </c>
      <c r="B3112" s="193" t="s">
        <v>12</v>
      </c>
      <c r="C3112" s="210" t="s">
        <v>4128</v>
      </c>
      <c r="D3112" s="250" t="s">
        <v>3804</v>
      </c>
      <c r="E3112" s="204"/>
      <c r="F3112" s="204">
        <v>4500</v>
      </c>
      <c r="G3112" s="205">
        <v>17459.760000000399</v>
      </c>
      <c r="H3112" s="192" t="s">
        <v>1087</v>
      </c>
    </row>
    <row r="3113" spans="1:8" ht="20" hidden="1" customHeight="1">
      <c r="A3113" s="185">
        <v>20</v>
      </c>
      <c r="B3113" s="193" t="s">
        <v>12</v>
      </c>
      <c r="C3113" s="210" t="s">
        <v>4129</v>
      </c>
      <c r="D3113" s="250" t="s">
        <v>3804</v>
      </c>
      <c r="E3113" s="204"/>
      <c r="F3113" s="204">
        <v>4500</v>
      </c>
      <c r="G3113" s="205">
        <v>12959.7600000004</v>
      </c>
      <c r="H3113" s="192" t="s">
        <v>1087</v>
      </c>
    </row>
    <row r="3114" spans="1:8" ht="20" hidden="1" customHeight="1">
      <c r="A3114" s="185">
        <v>20</v>
      </c>
      <c r="B3114" s="193" t="s">
        <v>12</v>
      </c>
      <c r="C3114" s="210" t="s">
        <v>4130</v>
      </c>
      <c r="D3114" s="250" t="s">
        <v>3804</v>
      </c>
      <c r="E3114" s="204"/>
      <c r="F3114" s="204">
        <v>1296.3</v>
      </c>
      <c r="G3114" s="205">
        <v>11663.460000000399</v>
      </c>
      <c r="H3114" s="192" t="s">
        <v>1087</v>
      </c>
    </row>
    <row r="3115" spans="1:8" ht="20" hidden="1" customHeight="1">
      <c r="A3115" s="185">
        <v>20</v>
      </c>
      <c r="B3115" s="193" t="s">
        <v>12</v>
      </c>
      <c r="C3115" s="210" t="s">
        <v>4131</v>
      </c>
      <c r="D3115" s="203" t="s">
        <v>3804</v>
      </c>
      <c r="E3115" s="204"/>
      <c r="F3115" s="204">
        <v>4500</v>
      </c>
      <c r="G3115" s="205">
        <v>7163.4600000003702</v>
      </c>
      <c r="H3115" s="192" t="s">
        <v>1087</v>
      </c>
    </row>
    <row r="3116" spans="1:8" ht="20" hidden="1" customHeight="1">
      <c r="A3116" s="185">
        <v>20</v>
      </c>
      <c r="B3116" s="193" t="s">
        <v>12</v>
      </c>
      <c r="C3116" s="210" t="s">
        <v>3803</v>
      </c>
      <c r="D3116" s="203" t="s">
        <v>3804</v>
      </c>
      <c r="E3116" s="204"/>
      <c r="F3116" s="204">
        <v>30</v>
      </c>
      <c r="G3116" s="205">
        <v>7133.4600000003702</v>
      </c>
      <c r="H3116" s="192" t="s">
        <v>3805</v>
      </c>
    </row>
    <row r="3117" spans="1:8" ht="20" hidden="1" customHeight="1">
      <c r="A3117" s="185">
        <v>21</v>
      </c>
      <c r="B3117" s="193" t="s">
        <v>1057</v>
      </c>
      <c r="C3117" s="202" t="s">
        <v>4132</v>
      </c>
      <c r="D3117" s="203" t="s">
        <v>3804</v>
      </c>
      <c r="E3117" s="206"/>
      <c r="F3117" s="204">
        <v>80</v>
      </c>
      <c r="G3117" s="205">
        <v>711.53999999999701</v>
      </c>
      <c r="H3117" s="192" t="s">
        <v>3805</v>
      </c>
    </row>
    <row r="3118" spans="1:8" ht="20" hidden="1" customHeight="1">
      <c r="A3118" s="185">
        <v>21</v>
      </c>
      <c r="B3118" s="193" t="s">
        <v>1068</v>
      </c>
      <c r="C3118" s="202" t="s">
        <v>4133</v>
      </c>
      <c r="D3118" s="203" t="s">
        <v>3804</v>
      </c>
      <c r="E3118" s="204"/>
      <c r="F3118" s="204">
        <v>80</v>
      </c>
      <c r="G3118" s="205">
        <v>631.87999999999704</v>
      </c>
      <c r="H3118" s="192" t="s">
        <v>3805</v>
      </c>
    </row>
    <row r="3119" spans="1:8" ht="20" hidden="1" customHeight="1">
      <c r="A3119" s="185">
        <v>30</v>
      </c>
      <c r="B3119" s="193" t="s">
        <v>1048</v>
      </c>
      <c r="C3119" s="202" t="s">
        <v>5056</v>
      </c>
      <c r="D3119" s="224" t="s">
        <v>4984</v>
      </c>
      <c r="E3119" s="226"/>
      <c r="F3119" s="226">
        <v>4456.25</v>
      </c>
      <c r="G3119" s="227">
        <v>17308.060000000001</v>
      </c>
      <c r="H3119" s="214" t="s">
        <v>4984</v>
      </c>
    </row>
    <row r="3120" spans="1:8" ht="20" hidden="1" customHeight="1">
      <c r="A3120" s="185">
        <v>30</v>
      </c>
      <c r="B3120" s="193" t="s">
        <v>1048</v>
      </c>
      <c r="C3120" s="202" t="s">
        <v>5056</v>
      </c>
      <c r="D3120" s="224" t="s">
        <v>4984</v>
      </c>
      <c r="E3120" s="226"/>
      <c r="F3120" s="226">
        <v>2970.83</v>
      </c>
      <c r="G3120" s="227">
        <v>14337.23</v>
      </c>
      <c r="H3120" s="214" t="s">
        <v>4984</v>
      </c>
    </row>
    <row r="3121" spans="1:8" ht="20" hidden="1" customHeight="1">
      <c r="A3121" s="185">
        <v>30</v>
      </c>
      <c r="B3121" s="193" t="s">
        <v>1048</v>
      </c>
      <c r="C3121" s="202" t="s">
        <v>5056</v>
      </c>
      <c r="D3121" s="224" t="s">
        <v>4984</v>
      </c>
      <c r="E3121" s="226"/>
      <c r="F3121" s="226">
        <v>5941.67</v>
      </c>
      <c r="G3121" s="227">
        <v>8395.56</v>
      </c>
      <c r="H3121" s="214" t="s">
        <v>4984</v>
      </c>
    </row>
    <row r="3122" spans="1:8" ht="20" hidden="1" customHeight="1">
      <c r="A3122" s="185">
        <v>30</v>
      </c>
      <c r="B3122" s="193" t="s">
        <v>1048</v>
      </c>
      <c r="C3122" s="202" t="s">
        <v>4134</v>
      </c>
      <c r="D3122" s="224" t="s">
        <v>3804</v>
      </c>
      <c r="E3122" s="206"/>
      <c r="F3122" s="226">
        <v>100</v>
      </c>
      <c r="G3122" s="227">
        <v>8295.56</v>
      </c>
      <c r="H3122" s="192" t="s">
        <v>3805</v>
      </c>
    </row>
    <row r="3123" spans="1:8" ht="20" hidden="1" customHeight="1">
      <c r="A3123" s="185">
        <v>30</v>
      </c>
      <c r="B3123" s="193" t="s">
        <v>1048</v>
      </c>
      <c r="C3123" s="202" t="s">
        <v>4134</v>
      </c>
      <c r="D3123" s="224" t="s">
        <v>3804</v>
      </c>
      <c r="E3123" s="206"/>
      <c r="F3123" s="226">
        <v>100</v>
      </c>
      <c r="G3123" s="227">
        <v>8195.56</v>
      </c>
      <c r="H3123" s="192" t="s">
        <v>3805</v>
      </c>
    </row>
    <row r="3124" spans="1:8" ht="20" hidden="1" customHeight="1">
      <c r="A3124" s="185">
        <v>30</v>
      </c>
      <c r="B3124" s="193" t="s">
        <v>1048</v>
      </c>
      <c r="C3124" s="202" t="s">
        <v>4074</v>
      </c>
      <c r="D3124" s="224" t="s">
        <v>3804</v>
      </c>
      <c r="E3124" s="226"/>
      <c r="F3124" s="226">
        <v>360</v>
      </c>
      <c r="G3124" s="227">
        <v>7835.56</v>
      </c>
      <c r="H3124" s="192" t="s">
        <v>3805</v>
      </c>
    </row>
    <row r="3125" spans="1:8" ht="20" hidden="1" customHeight="1">
      <c r="A3125" s="185">
        <v>30</v>
      </c>
      <c r="B3125" s="193" t="s">
        <v>1057</v>
      </c>
      <c r="C3125" s="202" t="s">
        <v>5056</v>
      </c>
      <c r="D3125" s="224" t="s">
        <v>4984</v>
      </c>
      <c r="E3125" s="226"/>
      <c r="F3125" s="226">
        <v>4456.25</v>
      </c>
      <c r="G3125" s="227">
        <v>18379.310000000001</v>
      </c>
      <c r="H3125" s="214" t="s">
        <v>4984</v>
      </c>
    </row>
    <row r="3126" spans="1:8" ht="20" hidden="1" customHeight="1">
      <c r="A3126" s="185">
        <v>30</v>
      </c>
      <c r="B3126" s="193" t="s">
        <v>1057</v>
      </c>
      <c r="C3126" s="202" t="s">
        <v>5056</v>
      </c>
      <c r="D3126" s="224" t="s">
        <v>4984</v>
      </c>
      <c r="E3126" s="226"/>
      <c r="F3126" s="226">
        <v>2970.83</v>
      </c>
      <c r="G3126" s="227">
        <v>15408.48</v>
      </c>
      <c r="H3126" s="214" t="s">
        <v>4984</v>
      </c>
    </row>
    <row r="3127" spans="1:8" ht="20" hidden="1" customHeight="1">
      <c r="A3127" s="185">
        <v>30</v>
      </c>
      <c r="B3127" s="193" t="s">
        <v>1057</v>
      </c>
      <c r="C3127" s="202" t="s">
        <v>5056</v>
      </c>
      <c r="D3127" s="224" t="s">
        <v>4984</v>
      </c>
      <c r="E3127" s="226"/>
      <c r="F3127" s="226">
        <v>5941.67</v>
      </c>
      <c r="G3127" s="227">
        <v>9466.81</v>
      </c>
      <c r="H3127" s="214" t="s">
        <v>4984</v>
      </c>
    </row>
    <row r="3128" spans="1:8" ht="20" hidden="1" customHeight="1">
      <c r="A3128" s="185">
        <v>30</v>
      </c>
      <c r="B3128" s="193" t="s">
        <v>1057</v>
      </c>
      <c r="C3128" s="202" t="s">
        <v>4075</v>
      </c>
      <c r="D3128" s="224" t="s">
        <v>3804</v>
      </c>
      <c r="E3128" s="226"/>
      <c r="F3128" s="226">
        <v>100</v>
      </c>
      <c r="G3128" s="227">
        <v>9366.81</v>
      </c>
      <c r="H3128" s="192" t="s">
        <v>1053</v>
      </c>
    </row>
    <row r="3129" spans="1:8" ht="20" hidden="1" customHeight="1">
      <c r="A3129" s="185">
        <v>30</v>
      </c>
      <c r="B3129" s="212" t="s">
        <v>1063</v>
      </c>
      <c r="C3129" s="202" t="s">
        <v>5056</v>
      </c>
      <c r="D3129" s="224" t="s">
        <v>4984</v>
      </c>
      <c r="E3129" s="226"/>
      <c r="F3129" s="226">
        <v>4025</v>
      </c>
      <c r="G3129" s="227">
        <v>15341.81</v>
      </c>
      <c r="H3129" s="214" t="s">
        <v>4984</v>
      </c>
    </row>
    <row r="3130" spans="1:8" ht="20" hidden="1" customHeight="1">
      <c r="A3130" s="185">
        <v>30</v>
      </c>
      <c r="B3130" s="212" t="s">
        <v>1063</v>
      </c>
      <c r="C3130" s="202" t="s">
        <v>5056</v>
      </c>
      <c r="D3130" s="224" t="s">
        <v>4984</v>
      </c>
      <c r="E3130" s="226"/>
      <c r="F3130" s="226">
        <v>2683.33</v>
      </c>
      <c r="G3130" s="227">
        <v>12658.48</v>
      </c>
      <c r="H3130" s="214" t="s">
        <v>4984</v>
      </c>
    </row>
    <row r="3131" spans="1:8" ht="20" hidden="1" customHeight="1">
      <c r="A3131" s="185">
        <v>30</v>
      </c>
      <c r="B3131" s="212" t="s">
        <v>1063</v>
      </c>
      <c r="C3131" s="202" t="s">
        <v>5056</v>
      </c>
      <c r="D3131" s="224" t="s">
        <v>4984</v>
      </c>
      <c r="E3131" s="226"/>
      <c r="F3131" s="226">
        <v>5366.67</v>
      </c>
      <c r="G3131" s="227">
        <v>7291.81</v>
      </c>
      <c r="H3131" s="214" t="s">
        <v>4984</v>
      </c>
    </row>
    <row r="3132" spans="1:8" ht="20" hidden="1" customHeight="1">
      <c r="A3132" s="185">
        <v>30</v>
      </c>
      <c r="B3132" s="193" t="s">
        <v>1064</v>
      </c>
      <c r="C3132" s="202" t="s">
        <v>5056</v>
      </c>
      <c r="D3132" s="224" t="s">
        <v>4984</v>
      </c>
      <c r="E3132" s="226"/>
      <c r="F3132" s="226">
        <v>2300</v>
      </c>
      <c r="G3132" s="227">
        <v>4994.4300000000503</v>
      </c>
      <c r="H3132" s="214" t="s">
        <v>4984</v>
      </c>
    </row>
    <row r="3133" spans="1:8" ht="20" hidden="1" customHeight="1">
      <c r="A3133" s="185">
        <v>30</v>
      </c>
      <c r="B3133" s="193" t="s">
        <v>1064</v>
      </c>
      <c r="C3133" s="202" t="s">
        <v>5056</v>
      </c>
      <c r="D3133" s="224" t="s">
        <v>4984</v>
      </c>
      <c r="E3133" s="226"/>
      <c r="F3133" s="226">
        <v>4456.25</v>
      </c>
      <c r="G3133" s="227">
        <v>15538.1800000001</v>
      </c>
      <c r="H3133" s="214" t="s">
        <v>4984</v>
      </c>
    </row>
    <row r="3134" spans="1:8" ht="20" hidden="1" customHeight="1">
      <c r="A3134" s="185">
        <v>30</v>
      </c>
      <c r="B3134" s="193" t="s">
        <v>1064</v>
      </c>
      <c r="C3134" s="202" t="s">
        <v>5056</v>
      </c>
      <c r="D3134" s="224" t="s">
        <v>4984</v>
      </c>
      <c r="E3134" s="226"/>
      <c r="F3134" s="226">
        <v>5941.67</v>
      </c>
      <c r="G3134" s="227">
        <v>9596.5100000000493</v>
      </c>
      <c r="H3134" s="214" t="s">
        <v>4984</v>
      </c>
    </row>
    <row r="3135" spans="1:8" ht="20" hidden="1" customHeight="1">
      <c r="A3135" s="185">
        <v>30</v>
      </c>
      <c r="B3135" s="193" t="s">
        <v>1064</v>
      </c>
      <c r="C3135" s="202" t="s">
        <v>5096</v>
      </c>
      <c r="D3135" s="224" t="s">
        <v>4984</v>
      </c>
      <c r="E3135" s="226"/>
      <c r="F3135" s="226">
        <v>431.25</v>
      </c>
      <c r="G3135" s="227">
        <v>19165.259999999998</v>
      </c>
      <c r="H3135" s="214" t="s">
        <v>4984</v>
      </c>
    </row>
    <row r="3136" spans="1:8" ht="20" hidden="1" customHeight="1">
      <c r="A3136" s="185">
        <v>30</v>
      </c>
      <c r="B3136" s="193" t="s">
        <v>1064</v>
      </c>
      <c r="C3136" s="202" t="s">
        <v>3803</v>
      </c>
      <c r="D3136" s="224" t="s">
        <v>3804</v>
      </c>
      <c r="E3136" s="226"/>
      <c r="F3136" s="226">
        <v>9</v>
      </c>
      <c r="G3136" s="227">
        <v>8156.2600000000102</v>
      </c>
      <c r="H3136" s="192" t="s">
        <v>3805</v>
      </c>
    </row>
    <row r="3137" spans="1:8" ht="20" hidden="1" customHeight="1">
      <c r="A3137" s="185">
        <v>30</v>
      </c>
      <c r="B3137" s="193" t="s">
        <v>1044</v>
      </c>
      <c r="C3137" s="202" t="s">
        <v>5096</v>
      </c>
      <c r="D3137" s="224" t="s">
        <v>4984</v>
      </c>
      <c r="E3137" s="226"/>
      <c r="F3137" s="226">
        <v>2232.92</v>
      </c>
      <c r="G3137" s="227">
        <v>15923.34</v>
      </c>
      <c r="H3137" s="214" t="s">
        <v>4984</v>
      </c>
    </row>
    <row r="3138" spans="1:8" ht="20" hidden="1" customHeight="1">
      <c r="A3138" s="185">
        <v>30</v>
      </c>
      <c r="B3138" s="193" t="s">
        <v>1044</v>
      </c>
      <c r="C3138" s="202" t="s">
        <v>2456</v>
      </c>
      <c r="D3138" s="224" t="s">
        <v>1046</v>
      </c>
      <c r="E3138" s="226"/>
      <c r="F3138" s="226">
        <v>6970.5</v>
      </c>
      <c r="G3138" s="227">
        <v>8952.8400000000092</v>
      </c>
      <c r="H3138" s="192" t="s">
        <v>1110</v>
      </c>
    </row>
    <row r="3139" spans="1:8" ht="20" hidden="1" customHeight="1">
      <c r="A3139" s="185">
        <v>30</v>
      </c>
      <c r="B3139" s="193" t="s">
        <v>1044</v>
      </c>
      <c r="C3139" s="202" t="s">
        <v>2457</v>
      </c>
      <c r="D3139" s="224" t="s">
        <v>1046</v>
      </c>
      <c r="E3139" s="226"/>
      <c r="F3139" s="226">
        <v>7475.5</v>
      </c>
      <c r="G3139" s="227">
        <v>1477.3400000000099</v>
      </c>
      <c r="H3139" s="192" t="s">
        <v>1110</v>
      </c>
    </row>
    <row r="3140" spans="1:8" ht="20" hidden="1" customHeight="1">
      <c r="A3140" s="185">
        <v>30</v>
      </c>
      <c r="B3140" s="193" t="s">
        <v>1044</v>
      </c>
      <c r="C3140" s="229" t="s">
        <v>3803</v>
      </c>
      <c r="D3140" s="224" t="s">
        <v>3804</v>
      </c>
      <c r="E3140" s="226"/>
      <c r="F3140" s="226">
        <v>9</v>
      </c>
      <c r="G3140" s="227">
        <v>68.340000000011102</v>
      </c>
      <c r="H3140" s="192" t="s">
        <v>3805</v>
      </c>
    </row>
    <row r="3141" spans="1:8" ht="20" hidden="1" customHeight="1">
      <c r="A3141" s="185">
        <v>30</v>
      </c>
      <c r="B3141" s="193" t="s">
        <v>1065</v>
      </c>
      <c r="C3141" s="229" t="s">
        <v>4073</v>
      </c>
      <c r="D3141" s="224" t="s">
        <v>3804</v>
      </c>
      <c r="E3141" s="226"/>
      <c r="F3141" s="226">
        <v>5</v>
      </c>
      <c r="G3141" s="227">
        <v>64.6700000000111</v>
      </c>
      <c r="H3141" s="192" t="s">
        <v>3805</v>
      </c>
    </row>
    <row r="3142" spans="1:8" ht="20" hidden="1" customHeight="1">
      <c r="A3142" s="185">
        <v>38</v>
      </c>
      <c r="B3142" s="193" t="s">
        <v>1048</v>
      </c>
      <c r="C3142" s="210" t="s">
        <v>3803</v>
      </c>
      <c r="D3142" s="203" t="s">
        <v>3804</v>
      </c>
      <c r="E3142" s="204"/>
      <c r="F3142" s="204">
        <v>15</v>
      </c>
      <c r="G3142" s="205">
        <v>1714.29999999999</v>
      </c>
      <c r="H3142" s="192" t="s">
        <v>3805</v>
      </c>
    </row>
    <row r="3143" spans="1:8" ht="20" hidden="1" customHeight="1">
      <c r="A3143" s="185">
        <v>38</v>
      </c>
      <c r="B3143" s="193" t="s">
        <v>1048</v>
      </c>
      <c r="C3143" s="202" t="s">
        <v>2458</v>
      </c>
      <c r="D3143" s="203" t="s">
        <v>1046</v>
      </c>
      <c r="E3143" s="206"/>
      <c r="F3143" s="204">
        <v>538.29999999999995</v>
      </c>
      <c r="G3143" s="205">
        <v>1175.99999999999</v>
      </c>
      <c r="H3143" s="192" t="s">
        <v>1106</v>
      </c>
    </row>
    <row r="3144" spans="1:8" ht="20" hidden="1" customHeight="1">
      <c r="A3144" s="185">
        <v>38</v>
      </c>
      <c r="B3144" s="193" t="s">
        <v>1057</v>
      </c>
      <c r="C3144" s="202" t="s">
        <v>4135</v>
      </c>
      <c r="D3144" s="203" t="s">
        <v>3804</v>
      </c>
      <c r="E3144" s="204"/>
      <c r="F3144" s="204">
        <v>15</v>
      </c>
      <c r="G3144" s="205">
        <v>1160.99999999999</v>
      </c>
      <c r="H3144" s="192" t="s">
        <v>1053</v>
      </c>
    </row>
    <row r="3145" spans="1:8" ht="20" hidden="1" customHeight="1">
      <c r="A3145" s="185">
        <v>38</v>
      </c>
      <c r="B3145" s="212" t="s">
        <v>1063</v>
      </c>
      <c r="C3145" s="202" t="s">
        <v>4135</v>
      </c>
      <c r="D3145" s="203" t="s">
        <v>3804</v>
      </c>
      <c r="E3145" s="204"/>
      <c r="F3145" s="204">
        <v>15</v>
      </c>
      <c r="G3145" s="205">
        <v>1145.99999999999</v>
      </c>
      <c r="H3145" s="192" t="s">
        <v>1053</v>
      </c>
    </row>
    <row r="3146" spans="1:8" ht="20" hidden="1" customHeight="1">
      <c r="A3146" s="185">
        <v>38</v>
      </c>
      <c r="B3146" s="212" t="s">
        <v>1063</v>
      </c>
      <c r="C3146" s="202" t="s">
        <v>4136</v>
      </c>
      <c r="D3146" s="203" t="s">
        <v>3804</v>
      </c>
      <c r="E3146" s="204"/>
      <c r="F3146" s="204">
        <v>150</v>
      </c>
      <c r="G3146" s="205">
        <v>21996.33</v>
      </c>
      <c r="H3146" s="192" t="s">
        <v>3805</v>
      </c>
    </row>
    <row r="3147" spans="1:8" ht="20" hidden="1" customHeight="1">
      <c r="A3147" s="185">
        <v>38</v>
      </c>
      <c r="B3147" s="193" t="s">
        <v>1064</v>
      </c>
      <c r="C3147" s="202" t="s">
        <v>4135</v>
      </c>
      <c r="D3147" s="203" t="s">
        <v>3804</v>
      </c>
      <c r="E3147" s="204"/>
      <c r="F3147" s="204">
        <v>15</v>
      </c>
      <c r="G3147" s="205">
        <v>21981.33</v>
      </c>
      <c r="H3147" s="192" t="s">
        <v>1053</v>
      </c>
    </row>
    <row r="3148" spans="1:8" ht="20" hidden="1" customHeight="1">
      <c r="A3148" s="185">
        <v>38</v>
      </c>
      <c r="B3148" s="193" t="s">
        <v>1064</v>
      </c>
      <c r="C3148" s="202" t="s">
        <v>3803</v>
      </c>
      <c r="D3148" s="203" t="s">
        <v>3804</v>
      </c>
      <c r="E3148" s="204"/>
      <c r="F3148" s="204">
        <v>9</v>
      </c>
      <c r="G3148" s="205">
        <v>972.33000000000197</v>
      </c>
      <c r="H3148" s="192" t="s">
        <v>3805</v>
      </c>
    </row>
    <row r="3149" spans="1:8" ht="20" hidden="1" customHeight="1">
      <c r="A3149" s="185">
        <v>38</v>
      </c>
      <c r="B3149" s="193" t="s">
        <v>1044</v>
      </c>
      <c r="C3149" s="202" t="s">
        <v>4135</v>
      </c>
      <c r="D3149" s="203" t="s">
        <v>3804</v>
      </c>
      <c r="E3149" s="204"/>
      <c r="F3149" s="204">
        <v>15</v>
      </c>
      <c r="G3149" s="205">
        <v>7957.33</v>
      </c>
      <c r="H3149" s="192" t="s">
        <v>1053</v>
      </c>
    </row>
    <row r="3150" spans="1:8" ht="20" hidden="1" customHeight="1">
      <c r="A3150" s="185">
        <v>38</v>
      </c>
      <c r="B3150" s="193" t="s">
        <v>1065</v>
      </c>
      <c r="C3150" s="202" t="s">
        <v>4135</v>
      </c>
      <c r="D3150" s="203" t="s">
        <v>3804</v>
      </c>
      <c r="E3150" s="204"/>
      <c r="F3150" s="204">
        <v>15</v>
      </c>
      <c r="G3150" s="205">
        <v>7942.33</v>
      </c>
      <c r="H3150" s="192" t="s">
        <v>1053</v>
      </c>
    </row>
    <row r="3151" spans="1:8" ht="20" hidden="1" customHeight="1">
      <c r="A3151" s="185">
        <v>38</v>
      </c>
      <c r="B3151" s="193" t="s">
        <v>1065</v>
      </c>
      <c r="C3151" s="202" t="s">
        <v>3803</v>
      </c>
      <c r="D3151" s="203" t="s">
        <v>3804</v>
      </c>
      <c r="E3151" s="204"/>
      <c r="F3151" s="204">
        <v>4.5</v>
      </c>
      <c r="G3151" s="205">
        <v>937.83000000000197</v>
      </c>
      <c r="H3151" s="192" t="s">
        <v>3805</v>
      </c>
    </row>
    <row r="3152" spans="1:8" ht="20" hidden="1" customHeight="1">
      <c r="A3152" s="185">
        <v>38</v>
      </c>
      <c r="B3152" s="193" t="s">
        <v>1066</v>
      </c>
      <c r="C3152" s="202" t="s">
        <v>4135</v>
      </c>
      <c r="D3152" s="203" t="s">
        <v>3804</v>
      </c>
      <c r="E3152" s="204"/>
      <c r="F3152" s="204">
        <v>15</v>
      </c>
      <c r="G3152" s="205">
        <v>925.82000000000198</v>
      </c>
      <c r="H3152" s="192" t="s">
        <v>1053</v>
      </c>
    </row>
    <row r="3153" spans="1:8" ht="20" hidden="1" customHeight="1">
      <c r="A3153" s="185">
        <v>38</v>
      </c>
      <c r="B3153" s="193" t="s">
        <v>1066</v>
      </c>
      <c r="C3153" s="202" t="s">
        <v>2459</v>
      </c>
      <c r="D3153" s="203" t="s">
        <v>1046</v>
      </c>
      <c r="E3153" s="204"/>
      <c r="F3153" s="204">
        <v>4.16</v>
      </c>
      <c r="G3153" s="205">
        <v>921.66000000000201</v>
      </c>
      <c r="H3153" s="192" t="s">
        <v>1106</v>
      </c>
    </row>
    <row r="3154" spans="1:8" ht="20" hidden="1" customHeight="1">
      <c r="A3154" s="185">
        <v>38</v>
      </c>
      <c r="B3154" s="193" t="s">
        <v>1067</v>
      </c>
      <c r="C3154" s="202" t="s">
        <v>4135</v>
      </c>
      <c r="D3154" s="203" t="s">
        <v>3804</v>
      </c>
      <c r="E3154" s="204"/>
      <c r="F3154" s="204">
        <v>15</v>
      </c>
      <c r="G3154" s="205">
        <v>906.66000000000201</v>
      </c>
      <c r="H3154" s="192" t="s">
        <v>1053</v>
      </c>
    </row>
    <row r="3155" spans="1:8" ht="20" hidden="1" customHeight="1">
      <c r="A3155" s="185">
        <v>38</v>
      </c>
      <c r="B3155" s="193" t="s">
        <v>1068</v>
      </c>
      <c r="C3155" s="202" t="s">
        <v>4135</v>
      </c>
      <c r="D3155" s="203" t="s">
        <v>3804</v>
      </c>
      <c r="E3155" s="204"/>
      <c r="F3155" s="204">
        <v>15</v>
      </c>
      <c r="G3155" s="205">
        <v>891.66000000000201</v>
      </c>
      <c r="H3155" s="192" t="s">
        <v>1053</v>
      </c>
    </row>
    <row r="3156" spans="1:8" ht="20" hidden="1" customHeight="1">
      <c r="A3156" s="185">
        <v>38</v>
      </c>
      <c r="B3156" s="193" t="s">
        <v>1068</v>
      </c>
      <c r="C3156" s="202" t="s">
        <v>3803</v>
      </c>
      <c r="D3156" s="203" t="s">
        <v>3804</v>
      </c>
      <c r="E3156" s="204"/>
      <c r="F3156" s="204">
        <v>9</v>
      </c>
      <c r="G3156" s="205">
        <v>674.96999999999798</v>
      </c>
      <c r="H3156" s="192" t="s">
        <v>3805</v>
      </c>
    </row>
    <row r="3157" spans="1:8" ht="20" hidden="1" customHeight="1">
      <c r="A3157" s="185">
        <v>38</v>
      </c>
      <c r="B3157" s="193" t="s">
        <v>12</v>
      </c>
      <c r="C3157" s="252" t="s">
        <v>4135</v>
      </c>
      <c r="D3157" s="203" t="s">
        <v>3804</v>
      </c>
      <c r="E3157" s="204"/>
      <c r="F3157" s="204">
        <v>15</v>
      </c>
      <c r="G3157" s="205">
        <v>10659.97</v>
      </c>
      <c r="H3157" s="192" t="s">
        <v>1053</v>
      </c>
    </row>
    <row r="3158" spans="1:8" ht="20" hidden="1" customHeight="1">
      <c r="A3158" s="185">
        <v>38</v>
      </c>
      <c r="B3158" s="193" t="s">
        <v>12</v>
      </c>
      <c r="C3158" s="202" t="s">
        <v>2460</v>
      </c>
      <c r="D3158" s="203" t="s">
        <v>1046</v>
      </c>
      <c r="E3158" s="204"/>
      <c r="F3158" s="204">
        <v>12.22</v>
      </c>
      <c r="G3158" s="205">
        <v>10647.75</v>
      </c>
      <c r="H3158" s="192" t="s">
        <v>1106</v>
      </c>
    </row>
    <row r="3159" spans="1:8" ht="20" hidden="1" customHeight="1">
      <c r="A3159" s="185">
        <v>45</v>
      </c>
      <c r="B3159" s="193" t="s">
        <v>1048</v>
      </c>
      <c r="C3159" s="202" t="s">
        <v>2461</v>
      </c>
      <c r="D3159" s="224" t="s">
        <v>1046</v>
      </c>
      <c r="E3159" s="204"/>
      <c r="F3159" s="204">
        <v>20000</v>
      </c>
      <c r="G3159" s="205">
        <v>16020.64</v>
      </c>
      <c r="H3159" s="192" t="s">
        <v>1118</v>
      </c>
    </row>
    <row r="3160" spans="1:8" ht="20" hidden="1" customHeight="1">
      <c r="A3160" s="185">
        <v>45</v>
      </c>
      <c r="B3160" s="193" t="s">
        <v>1048</v>
      </c>
      <c r="C3160" s="202" t="s">
        <v>2461</v>
      </c>
      <c r="D3160" s="224" t="s">
        <v>1046</v>
      </c>
      <c r="E3160" s="204"/>
      <c r="F3160" s="204">
        <v>10000</v>
      </c>
      <c r="G3160" s="205">
        <v>6020.64</v>
      </c>
      <c r="H3160" s="192" t="s">
        <v>1118</v>
      </c>
    </row>
    <row r="3161" spans="1:8" ht="20" hidden="1" customHeight="1">
      <c r="A3161" s="185">
        <v>45</v>
      </c>
      <c r="B3161" s="193" t="s">
        <v>1065</v>
      </c>
      <c r="C3161" s="202" t="s">
        <v>5097</v>
      </c>
      <c r="D3161" s="203" t="s">
        <v>4948</v>
      </c>
      <c r="E3161" s="204"/>
      <c r="F3161" s="204">
        <v>17500</v>
      </c>
      <c r="G3161" s="205">
        <v>413.83000000000197</v>
      </c>
      <c r="H3161" s="192" t="s">
        <v>4946</v>
      </c>
    </row>
    <row r="3162" spans="1:8" ht="20" hidden="1" customHeight="1">
      <c r="A3162" s="185">
        <v>46</v>
      </c>
      <c r="B3162" s="193" t="s">
        <v>1044</v>
      </c>
      <c r="C3162" s="202" t="s">
        <v>2462</v>
      </c>
      <c r="D3162" s="203" t="s">
        <v>1046</v>
      </c>
      <c r="E3162" s="204"/>
      <c r="F3162" s="204">
        <v>35160</v>
      </c>
      <c r="G3162" s="205">
        <v>339218.39</v>
      </c>
      <c r="H3162" s="192" t="s">
        <v>1110</v>
      </c>
    </row>
    <row r="3163" spans="1:8" ht="20" hidden="1" customHeight="1">
      <c r="A3163" s="185">
        <v>46</v>
      </c>
      <c r="B3163" s="193" t="s">
        <v>1044</v>
      </c>
      <c r="C3163" s="202" t="s">
        <v>2463</v>
      </c>
      <c r="D3163" s="203" t="s">
        <v>1046</v>
      </c>
      <c r="E3163" s="204"/>
      <c r="F3163" s="204">
        <v>66855</v>
      </c>
      <c r="G3163" s="205">
        <v>272363.39</v>
      </c>
      <c r="H3163" s="192" t="s">
        <v>1110</v>
      </c>
    </row>
    <row r="3164" spans="1:8" ht="20" hidden="1" customHeight="1">
      <c r="A3164" s="185">
        <v>46</v>
      </c>
      <c r="B3164" s="193" t="s">
        <v>1044</v>
      </c>
      <c r="C3164" s="202" t="s">
        <v>2464</v>
      </c>
      <c r="D3164" s="203" t="s">
        <v>1046</v>
      </c>
      <c r="E3164" s="204"/>
      <c r="F3164" s="204">
        <v>52985</v>
      </c>
      <c r="G3164" s="205">
        <v>219378.39</v>
      </c>
      <c r="H3164" s="192" t="s">
        <v>1110</v>
      </c>
    </row>
    <row r="3165" spans="1:8" ht="20" hidden="1" customHeight="1">
      <c r="A3165" s="185">
        <v>46</v>
      </c>
      <c r="B3165" s="193" t="s">
        <v>1044</v>
      </c>
      <c r="C3165" s="202" t="s">
        <v>2465</v>
      </c>
      <c r="D3165" s="203" t="s">
        <v>1046</v>
      </c>
      <c r="E3165" s="204"/>
      <c r="F3165" s="204">
        <v>67500</v>
      </c>
      <c r="G3165" s="205">
        <v>74878.39</v>
      </c>
      <c r="H3165" s="192" t="s">
        <v>1110</v>
      </c>
    </row>
    <row r="3166" spans="1:8" ht="20" hidden="1" customHeight="1">
      <c r="A3166" s="185">
        <v>46</v>
      </c>
      <c r="B3166" s="193" t="s">
        <v>1044</v>
      </c>
      <c r="C3166" s="202" t="s">
        <v>2466</v>
      </c>
      <c r="D3166" s="203" t="s">
        <v>1046</v>
      </c>
      <c r="E3166" s="204"/>
      <c r="F3166" s="204">
        <v>55000</v>
      </c>
      <c r="G3166" s="205">
        <v>19878.39</v>
      </c>
      <c r="H3166" s="192" t="s">
        <v>1110</v>
      </c>
    </row>
    <row r="3167" spans="1:8" ht="20" hidden="1" customHeight="1">
      <c r="A3167" s="185">
        <v>50</v>
      </c>
      <c r="B3167" s="193" t="s">
        <v>1057</v>
      </c>
      <c r="C3167" s="202" t="s">
        <v>4137</v>
      </c>
      <c r="D3167" s="203" t="s">
        <v>3804</v>
      </c>
      <c r="E3167" s="206"/>
      <c r="F3167" s="204">
        <v>5600</v>
      </c>
      <c r="G3167" s="205">
        <v>14278.39</v>
      </c>
      <c r="H3167" s="214" t="s">
        <v>1083</v>
      </c>
    </row>
    <row r="3168" spans="1:8" ht="20" hidden="1" customHeight="1">
      <c r="A3168" s="185">
        <v>51</v>
      </c>
      <c r="B3168" s="193" t="s">
        <v>1065</v>
      </c>
      <c r="C3168" s="229" t="s">
        <v>4073</v>
      </c>
      <c r="D3168" s="224" t="s">
        <v>3804</v>
      </c>
      <c r="E3168" s="204"/>
      <c r="F3168" s="204">
        <v>10</v>
      </c>
      <c r="G3168" s="205">
        <v>19415.29</v>
      </c>
      <c r="H3168" s="192" t="s">
        <v>3805</v>
      </c>
    </row>
    <row r="3169" spans="1:8" ht="20" hidden="1" customHeight="1">
      <c r="A3169" s="185">
        <v>51</v>
      </c>
      <c r="B3169" s="193" t="s">
        <v>1067</v>
      </c>
      <c r="C3169" s="202" t="s">
        <v>4138</v>
      </c>
      <c r="D3169" s="203" t="s">
        <v>3804</v>
      </c>
      <c r="E3169" s="206"/>
      <c r="F3169" s="204">
        <v>200</v>
      </c>
      <c r="G3169" s="205">
        <v>22215.29</v>
      </c>
      <c r="H3169" s="192" t="s">
        <v>3805</v>
      </c>
    </row>
    <row r="3170" spans="1:8" ht="20" hidden="1" customHeight="1">
      <c r="A3170" s="185">
        <v>51</v>
      </c>
      <c r="B3170" s="193" t="s">
        <v>1068</v>
      </c>
      <c r="C3170" s="202" t="s">
        <v>3803</v>
      </c>
      <c r="D3170" s="203" t="s">
        <v>3804</v>
      </c>
      <c r="E3170" s="204"/>
      <c r="F3170" s="204">
        <v>10</v>
      </c>
      <c r="G3170" s="205">
        <v>205.29000000000099</v>
      </c>
      <c r="H3170" s="192" t="s">
        <v>3805</v>
      </c>
    </row>
    <row r="3171" spans="1:8" ht="20" hidden="1" customHeight="1">
      <c r="A3171" s="185">
        <v>53</v>
      </c>
      <c r="B3171" s="193" t="s">
        <v>1064</v>
      </c>
      <c r="C3171" s="210" t="s">
        <v>2467</v>
      </c>
      <c r="D3171" s="203" t="s">
        <v>1046</v>
      </c>
      <c r="E3171" s="204"/>
      <c r="F3171" s="204">
        <v>20000</v>
      </c>
      <c r="G3171" s="205">
        <v>6426.7399999999898</v>
      </c>
      <c r="H3171" s="192" t="s">
        <v>1110</v>
      </c>
    </row>
    <row r="3172" spans="1:8" ht="20" hidden="1" customHeight="1">
      <c r="A3172" s="185">
        <v>53</v>
      </c>
      <c r="B3172" s="193" t="s">
        <v>1065</v>
      </c>
      <c r="C3172" s="210" t="s">
        <v>4139</v>
      </c>
      <c r="D3172" s="203" t="s">
        <v>3804</v>
      </c>
      <c r="E3172" s="204"/>
      <c r="F3172" s="204">
        <v>50000</v>
      </c>
      <c r="G3172" s="205">
        <v>23690.66</v>
      </c>
      <c r="H3172" s="192" t="s">
        <v>1106</v>
      </c>
    </row>
    <row r="3173" spans="1:8" ht="20" hidden="1" customHeight="1">
      <c r="A3173" s="185">
        <v>53</v>
      </c>
      <c r="B3173" s="193" t="s">
        <v>1067</v>
      </c>
      <c r="C3173" s="210" t="s">
        <v>5098</v>
      </c>
      <c r="D3173" s="203" t="s">
        <v>4945</v>
      </c>
      <c r="E3173" s="204"/>
      <c r="F3173" s="204">
        <v>50000</v>
      </c>
      <c r="G3173" s="205">
        <v>8607.29000000005</v>
      </c>
      <c r="H3173" s="192" t="s">
        <v>4946</v>
      </c>
    </row>
    <row r="3174" spans="1:8" ht="20" hidden="1" customHeight="1">
      <c r="A3174" s="185">
        <v>53</v>
      </c>
      <c r="B3174" s="193" t="s">
        <v>1068</v>
      </c>
      <c r="C3174" s="210" t="s">
        <v>4140</v>
      </c>
      <c r="D3174" s="203" t="s">
        <v>3804</v>
      </c>
      <c r="E3174" s="204"/>
      <c r="F3174" s="204">
        <v>85.2</v>
      </c>
      <c r="G3174" s="205">
        <v>18022.090000000098</v>
      </c>
      <c r="H3174" s="192" t="s">
        <v>3805</v>
      </c>
    </row>
    <row r="3175" spans="1:8" ht="20" hidden="1" customHeight="1">
      <c r="A3175" s="185">
        <v>53</v>
      </c>
      <c r="B3175" s="193" t="s">
        <v>1068</v>
      </c>
      <c r="C3175" s="210" t="s">
        <v>4140</v>
      </c>
      <c r="D3175" s="203" t="s">
        <v>3804</v>
      </c>
      <c r="E3175" s="204"/>
      <c r="F3175" s="204">
        <v>4.32</v>
      </c>
      <c r="G3175" s="205">
        <v>18017.770000000099</v>
      </c>
      <c r="H3175" s="192" t="s">
        <v>3805</v>
      </c>
    </row>
    <row r="3176" spans="1:8" ht="20" hidden="1" customHeight="1">
      <c r="A3176" s="185">
        <v>53</v>
      </c>
      <c r="B3176" s="193" t="s">
        <v>1068</v>
      </c>
      <c r="C3176" s="210" t="s">
        <v>2468</v>
      </c>
      <c r="D3176" s="203" t="s">
        <v>1046</v>
      </c>
      <c r="E3176" s="204"/>
      <c r="F3176" s="204">
        <v>1037.6400000000001</v>
      </c>
      <c r="G3176" s="205">
        <v>498980.14</v>
      </c>
      <c r="H3176" s="192" t="s">
        <v>1106</v>
      </c>
    </row>
    <row r="3177" spans="1:8" ht="20" hidden="1" customHeight="1">
      <c r="A3177" s="185">
        <v>4</v>
      </c>
      <c r="B3177" s="193" t="s">
        <v>1044</v>
      </c>
      <c r="C3177" s="202" t="s">
        <v>2469</v>
      </c>
      <c r="D3177" s="203" t="s">
        <v>1046</v>
      </c>
      <c r="E3177" s="204"/>
      <c r="F3177" s="204">
        <v>1433.21</v>
      </c>
      <c r="G3177" s="205"/>
      <c r="H3177" s="192" t="s">
        <v>5022</v>
      </c>
    </row>
    <row r="3178" spans="1:8" ht="20" hidden="1" customHeight="1">
      <c r="A3178" s="185">
        <v>53</v>
      </c>
      <c r="B3178" s="193" t="s">
        <v>1068</v>
      </c>
      <c r="C3178" s="210" t="s">
        <v>2470</v>
      </c>
      <c r="D3178" s="203" t="s">
        <v>1046</v>
      </c>
      <c r="E3178" s="204"/>
      <c r="F3178" s="204">
        <v>75.91</v>
      </c>
      <c r="G3178" s="205">
        <v>498904.23</v>
      </c>
      <c r="H3178" s="192" t="s">
        <v>1106</v>
      </c>
    </row>
    <row r="3179" spans="1:8" ht="20" hidden="1" customHeight="1">
      <c r="A3179" s="185">
        <v>53</v>
      </c>
      <c r="B3179" s="193" t="s">
        <v>1068</v>
      </c>
      <c r="C3179" s="210" t="s">
        <v>2471</v>
      </c>
      <c r="D3179" s="203" t="s">
        <v>1046</v>
      </c>
      <c r="E3179" s="204"/>
      <c r="F3179" s="204">
        <v>15634.41</v>
      </c>
      <c r="G3179" s="205">
        <v>6276.9500000000398</v>
      </c>
      <c r="H3179" s="192" t="s">
        <v>5061</v>
      </c>
    </row>
    <row r="3180" spans="1:8" ht="20" hidden="1" customHeight="1">
      <c r="A3180" s="185">
        <v>53</v>
      </c>
      <c r="B3180" s="193" t="s">
        <v>1068</v>
      </c>
      <c r="C3180" s="210" t="s">
        <v>2471</v>
      </c>
      <c r="D3180" s="203" t="s">
        <v>1046</v>
      </c>
      <c r="E3180" s="204"/>
      <c r="F3180" s="204">
        <v>4868.97</v>
      </c>
      <c r="G3180" s="205">
        <v>1407.98000000004</v>
      </c>
      <c r="H3180" s="192" t="s">
        <v>5061</v>
      </c>
    </row>
    <row r="3181" spans="1:8" ht="20" hidden="1" customHeight="1">
      <c r="A3181" s="185">
        <v>53</v>
      </c>
      <c r="B3181" s="193" t="s">
        <v>1068</v>
      </c>
      <c r="C3181" s="210" t="s">
        <v>2472</v>
      </c>
      <c r="D3181" s="203" t="s">
        <v>1046</v>
      </c>
      <c r="E3181" s="204"/>
      <c r="F3181" s="204">
        <v>4870.1400000000003</v>
      </c>
      <c r="G3181" s="205">
        <v>95817.84</v>
      </c>
      <c r="H3181" s="192" t="s">
        <v>1097</v>
      </c>
    </row>
    <row r="3182" spans="1:8" ht="20" hidden="1" customHeight="1">
      <c r="A3182" s="185">
        <v>53</v>
      </c>
      <c r="B3182" s="193" t="s">
        <v>1068</v>
      </c>
      <c r="C3182" s="210" t="s">
        <v>2473</v>
      </c>
      <c r="D3182" s="203" t="s">
        <v>1046</v>
      </c>
      <c r="E3182" s="204"/>
      <c r="F3182" s="204">
        <v>7454.21</v>
      </c>
      <c r="G3182" s="205">
        <v>88363.63</v>
      </c>
      <c r="H3182" s="192" t="s">
        <v>1087</v>
      </c>
    </row>
    <row r="3183" spans="1:8" ht="20" hidden="1" customHeight="1">
      <c r="A3183" s="185">
        <v>53</v>
      </c>
      <c r="B3183" s="193" t="s">
        <v>1068</v>
      </c>
      <c r="C3183" s="210" t="s">
        <v>2474</v>
      </c>
      <c r="D3183" s="253" t="s">
        <v>1046</v>
      </c>
      <c r="E3183" s="204"/>
      <c r="F3183" s="204">
        <v>515.02</v>
      </c>
      <c r="G3183" s="205">
        <v>87848.61</v>
      </c>
      <c r="H3183" s="192" t="s">
        <v>1087</v>
      </c>
    </row>
    <row r="3184" spans="1:8" ht="20" hidden="1" customHeight="1">
      <c r="A3184" s="185">
        <v>53</v>
      </c>
      <c r="B3184" s="193" t="s">
        <v>1068</v>
      </c>
      <c r="C3184" s="210" t="s">
        <v>2475</v>
      </c>
      <c r="D3184" s="203" t="s">
        <v>1046</v>
      </c>
      <c r="E3184" s="204"/>
      <c r="F3184" s="204">
        <v>260</v>
      </c>
      <c r="G3184" s="205">
        <v>87588.61</v>
      </c>
      <c r="H3184" s="192" t="s">
        <v>1053</v>
      </c>
    </row>
    <row r="3185" spans="1:8" ht="20" hidden="1" customHeight="1">
      <c r="A3185" s="185">
        <v>53</v>
      </c>
      <c r="B3185" s="193" t="s">
        <v>1068</v>
      </c>
      <c r="C3185" s="254" t="s">
        <v>2476</v>
      </c>
      <c r="D3185" s="253" t="s">
        <v>1046</v>
      </c>
      <c r="E3185" s="255"/>
      <c r="F3185" s="255">
        <v>15000</v>
      </c>
      <c r="G3185" s="223">
        <v>72588.61</v>
      </c>
      <c r="H3185" s="192" t="s">
        <v>1089</v>
      </c>
    </row>
    <row r="3186" spans="1:8" ht="20" hidden="1" customHeight="1">
      <c r="A3186" s="185">
        <v>53</v>
      </c>
      <c r="B3186" s="193" t="s">
        <v>1048</v>
      </c>
      <c r="C3186" s="210" t="s">
        <v>4141</v>
      </c>
      <c r="D3186" s="203" t="s">
        <v>3804</v>
      </c>
      <c r="E3186" s="204"/>
      <c r="F3186" s="204">
        <v>18</v>
      </c>
      <c r="G3186" s="205">
        <v>37471.879999999997</v>
      </c>
      <c r="H3186" s="192" t="s">
        <v>3805</v>
      </c>
    </row>
    <row r="3187" spans="1:8" ht="20" hidden="1" customHeight="1">
      <c r="A3187" s="185">
        <v>53</v>
      </c>
      <c r="B3187" s="193" t="s">
        <v>1048</v>
      </c>
      <c r="C3187" s="256" t="s">
        <v>5099</v>
      </c>
      <c r="D3187" s="203" t="s">
        <v>4948</v>
      </c>
      <c r="E3187" s="206"/>
      <c r="F3187" s="204">
        <v>6500</v>
      </c>
      <c r="G3187" s="205">
        <v>30971.88</v>
      </c>
      <c r="H3187" s="192" t="s">
        <v>4946</v>
      </c>
    </row>
    <row r="3188" spans="1:8" ht="20" hidden="1" customHeight="1">
      <c r="A3188" s="185">
        <v>53</v>
      </c>
      <c r="B3188" s="193" t="s">
        <v>1048</v>
      </c>
      <c r="C3188" s="202" t="s">
        <v>2477</v>
      </c>
      <c r="D3188" s="203" t="s">
        <v>1046</v>
      </c>
      <c r="E3188" s="204"/>
      <c r="F3188" s="204">
        <v>4700.92</v>
      </c>
      <c r="G3188" s="205">
        <v>26270.959999999999</v>
      </c>
      <c r="H3188" s="192" t="s">
        <v>5061</v>
      </c>
    </row>
    <row r="3189" spans="1:8" ht="20" hidden="1" customHeight="1">
      <c r="A3189" s="185">
        <v>53</v>
      </c>
      <c r="B3189" s="193" t="s">
        <v>1048</v>
      </c>
      <c r="C3189" s="202" t="s">
        <v>2478</v>
      </c>
      <c r="D3189" s="203" t="s">
        <v>1046</v>
      </c>
      <c r="E3189" s="204"/>
      <c r="F3189" s="204">
        <v>28.9</v>
      </c>
      <c r="G3189" s="205">
        <v>26242.06</v>
      </c>
      <c r="H3189" s="192" t="s">
        <v>1106</v>
      </c>
    </row>
    <row r="3190" spans="1:8" ht="20" hidden="1" customHeight="1">
      <c r="A3190" s="185">
        <v>53</v>
      </c>
      <c r="B3190" s="193" t="s">
        <v>1048</v>
      </c>
      <c r="C3190" s="202" t="s">
        <v>2477</v>
      </c>
      <c r="D3190" s="203" t="s">
        <v>1046</v>
      </c>
      <c r="E3190" s="204"/>
      <c r="F3190" s="204">
        <v>4700.92</v>
      </c>
      <c r="G3190" s="205">
        <v>21541.14</v>
      </c>
      <c r="H3190" s="192" t="s">
        <v>1106</v>
      </c>
    </row>
    <row r="3191" spans="1:8" ht="20" hidden="1" customHeight="1">
      <c r="A3191" s="185">
        <v>53</v>
      </c>
      <c r="B3191" s="193" t="s">
        <v>1048</v>
      </c>
      <c r="C3191" s="202" t="s">
        <v>2479</v>
      </c>
      <c r="D3191" s="203" t="s">
        <v>1046</v>
      </c>
      <c r="E3191" s="206"/>
      <c r="F3191" s="204">
        <f>4888.02-F3201</f>
        <v>3258.6800000000003</v>
      </c>
      <c r="G3191" s="205">
        <v>16653.12</v>
      </c>
      <c r="H3191" s="192" t="s">
        <v>1097</v>
      </c>
    </row>
    <row r="3192" spans="1:8" ht="20" hidden="1" customHeight="1">
      <c r="A3192" s="185">
        <v>53</v>
      </c>
      <c r="B3192" s="193" t="s">
        <v>1048</v>
      </c>
      <c r="C3192" s="202" t="s">
        <v>4142</v>
      </c>
      <c r="D3192" s="203" t="s">
        <v>3804</v>
      </c>
      <c r="E3192" s="204"/>
      <c r="F3192" s="204">
        <v>5568.11</v>
      </c>
      <c r="G3192" s="205">
        <v>11085.01</v>
      </c>
      <c r="H3192" s="192" t="s">
        <v>1087</v>
      </c>
    </row>
    <row r="3193" spans="1:8" ht="20" hidden="1" customHeight="1">
      <c r="A3193" s="185">
        <v>53</v>
      </c>
      <c r="B3193" s="193" t="s">
        <v>1048</v>
      </c>
      <c r="C3193" s="202" t="s">
        <v>2480</v>
      </c>
      <c r="D3193" s="203" t="s">
        <v>1046</v>
      </c>
      <c r="E3193" s="204"/>
      <c r="F3193" s="204">
        <v>2555.56</v>
      </c>
      <c r="G3193" s="205">
        <v>8529.4500000000007</v>
      </c>
      <c r="H3193" s="192" t="s">
        <v>1087</v>
      </c>
    </row>
    <row r="3194" spans="1:8" ht="20" hidden="1" customHeight="1">
      <c r="A3194" s="185">
        <v>53</v>
      </c>
      <c r="B3194" s="193" t="s">
        <v>1048</v>
      </c>
      <c r="C3194" s="202" t="s">
        <v>2481</v>
      </c>
      <c r="D3194" s="203" t="s">
        <v>1046</v>
      </c>
      <c r="E3194" s="204"/>
      <c r="F3194" s="204">
        <v>5538.89</v>
      </c>
      <c r="G3194" s="205">
        <v>2990.56</v>
      </c>
      <c r="H3194" s="192" t="s">
        <v>1087</v>
      </c>
    </row>
    <row r="3195" spans="1:8" ht="20" hidden="1" customHeight="1">
      <c r="A3195" s="185">
        <v>53</v>
      </c>
      <c r="B3195" s="193" t="s">
        <v>1057</v>
      </c>
      <c r="C3195" s="210" t="s">
        <v>4141</v>
      </c>
      <c r="D3195" s="203" t="s">
        <v>3804</v>
      </c>
      <c r="E3195" s="204"/>
      <c r="F3195" s="204">
        <v>21.6</v>
      </c>
      <c r="G3195" s="205">
        <v>2968.96</v>
      </c>
      <c r="H3195" s="192" t="s">
        <v>3805</v>
      </c>
    </row>
    <row r="3196" spans="1:8" ht="20" hidden="1" customHeight="1">
      <c r="A3196" s="185">
        <v>53</v>
      </c>
      <c r="B3196" s="193" t="s">
        <v>1057</v>
      </c>
      <c r="C3196" s="202" t="s">
        <v>2482</v>
      </c>
      <c r="D3196" s="203" t="s">
        <v>1046</v>
      </c>
      <c r="E3196" s="204"/>
      <c r="F3196" s="204">
        <v>5875.82</v>
      </c>
      <c r="G3196" s="205">
        <v>57315.54</v>
      </c>
      <c r="H3196" s="192" t="s">
        <v>1106</v>
      </c>
    </row>
    <row r="3197" spans="1:8" ht="20" hidden="1" customHeight="1">
      <c r="A3197" s="185">
        <v>53</v>
      </c>
      <c r="B3197" s="193" t="s">
        <v>1057</v>
      </c>
      <c r="C3197" s="202" t="s">
        <v>2483</v>
      </c>
      <c r="D3197" s="203" t="s">
        <v>1046</v>
      </c>
      <c r="E3197" s="204"/>
      <c r="F3197" s="204">
        <v>34.24</v>
      </c>
      <c r="G3197" s="205">
        <v>57281.3</v>
      </c>
      <c r="H3197" s="192" t="s">
        <v>1106</v>
      </c>
    </row>
    <row r="3198" spans="1:8" ht="20" hidden="1" customHeight="1">
      <c r="A3198" s="185">
        <v>53</v>
      </c>
      <c r="B3198" s="193" t="s">
        <v>1057</v>
      </c>
      <c r="C3198" s="202" t="s">
        <v>3800</v>
      </c>
      <c r="D3198" s="203" t="s">
        <v>1046</v>
      </c>
      <c r="E3198" s="204"/>
      <c r="F3198" s="204">
        <v>10000</v>
      </c>
      <c r="G3198" s="205">
        <v>47281.3</v>
      </c>
      <c r="H3198" s="192" t="s">
        <v>1089</v>
      </c>
    </row>
    <row r="3199" spans="1:8" ht="20" hidden="1" customHeight="1">
      <c r="A3199" s="185">
        <v>53</v>
      </c>
      <c r="B3199" s="193" t="s">
        <v>1057</v>
      </c>
      <c r="C3199" s="202" t="s">
        <v>2484</v>
      </c>
      <c r="D3199" s="203" t="s">
        <v>1046</v>
      </c>
      <c r="E3199" s="204"/>
      <c r="F3199" s="204">
        <v>7400</v>
      </c>
      <c r="G3199" s="205">
        <v>39881.300000000003</v>
      </c>
      <c r="H3199" s="192" t="s">
        <v>4950</v>
      </c>
    </row>
    <row r="3200" spans="1:8" ht="20" hidden="1" customHeight="1">
      <c r="A3200" s="185">
        <v>53</v>
      </c>
      <c r="B3200" s="193" t="s">
        <v>1057</v>
      </c>
      <c r="C3200" s="202" t="s">
        <v>2485</v>
      </c>
      <c r="D3200" s="203" t="s">
        <v>1046</v>
      </c>
      <c r="E3200" s="204"/>
      <c r="F3200" s="204">
        <v>10000</v>
      </c>
      <c r="G3200" s="205">
        <v>39881.300000000003</v>
      </c>
      <c r="H3200" s="192" t="s">
        <v>3818</v>
      </c>
    </row>
    <row r="3201" spans="1:8" ht="20" hidden="1" customHeight="1">
      <c r="A3201" s="185">
        <v>53</v>
      </c>
      <c r="B3201" s="193" t="s">
        <v>1048</v>
      </c>
      <c r="C3201" s="202" t="s">
        <v>4143</v>
      </c>
      <c r="D3201" s="250" t="s">
        <v>3804</v>
      </c>
      <c r="E3201" s="204"/>
      <c r="F3201" s="204">
        <v>1629.34</v>
      </c>
      <c r="G3201" s="205"/>
      <c r="H3201" s="192" t="s">
        <v>1097</v>
      </c>
    </row>
    <row r="3202" spans="1:8" ht="20" hidden="1" customHeight="1">
      <c r="A3202" s="185">
        <v>53</v>
      </c>
      <c r="B3202" s="193" t="s">
        <v>1057</v>
      </c>
      <c r="C3202" s="202" t="s">
        <v>2486</v>
      </c>
      <c r="D3202" s="203" t="s">
        <v>1046</v>
      </c>
      <c r="E3202" s="204"/>
      <c r="F3202" s="204">
        <f>4888.02-F3213</f>
        <v>3258.6800000000003</v>
      </c>
      <c r="G3202" s="205">
        <v>34993.279999999999</v>
      </c>
      <c r="H3202" s="192" t="s">
        <v>1097</v>
      </c>
    </row>
    <row r="3203" spans="1:8" ht="20" hidden="1" customHeight="1">
      <c r="A3203" s="185">
        <v>53</v>
      </c>
      <c r="B3203" s="193" t="s">
        <v>1057</v>
      </c>
      <c r="C3203" s="202" t="s">
        <v>2487</v>
      </c>
      <c r="D3203" s="203" t="s">
        <v>1046</v>
      </c>
      <c r="E3203" s="204"/>
      <c r="F3203" s="204">
        <v>500</v>
      </c>
      <c r="G3203" s="205">
        <v>34493.279999999999</v>
      </c>
      <c r="H3203" s="192" t="s">
        <v>4955</v>
      </c>
    </row>
    <row r="3204" spans="1:8" ht="20" hidden="1" customHeight="1">
      <c r="A3204" s="185">
        <v>53</v>
      </c>
      <c r="B3204" s="193" t="s">
        <v>1057</v>
      </c>
      <c r="C3204" s="202" t="s">
        <v>4144</v>
      </c>
      <c r="D3204" s="203" t="s">
        <v>3804</v>
      </c>
      <c r="E3204" s="204"/>
      <c r="F3204" s="204">
        <v>5053.47</v>
      </c>
      <c r="G3204" s="205">
        <v>29439.81</v>
      </c>
      <c r="H3204" s="192" t="s">
        <v>1087</v>
      </c>
    </row>
    <row r="3205" spans="1:8" ht="20" hidden="1" customHeight="1">
      <c r="A3205" s="185">
        <v>53</v>
      </c>
      <c r="B3205" s="193" t="s">
        <v>1057</v>
      </c>
      <c r="C3205" s="202" t="s">
        <v>2488</v>
      </c>
      <c r="D3205" s="203" t="s">
        <v>1046</v>
      </c>
      <c r="E3205" s="204"/>
      <c r="F3205" s="204">
        <v>5530.12</v>
      </c>
      <c r="G3205" s="205">
        <v>23909.69</v>
      </c>
      <c r="H3205" s="192" t="s">
        <v>1087</v>
      </c>
    </row>
    <row r="3206" spans="1:8" ht="20" hidden="1" customHeight="1">
      <c r="A3206" s="185">
        <v>53</v>
      </c>
      <c r="B3206" s="193" t="s">
        <v>1057</v>
      </c>
      <c r="C3206" s="202" t="s">
        <v>2489</v>
      </c>
      <c r="D3206" s="203" t="s">
        <v>1046</v>
      </c>
      <c r="E3206" s="204"/>
      <c r="F3206" s="204">
        <v>3928.56</v>
      </c>
      <c r="G3206" s="205">
        <v>19981.13</v>
      </c>
      <c r="H3206" s="192" t="s">
        <v>1087</v>
      </c>
    </row>
    <row r="3207" spans="1:8" ht="20" hidden="1" customHeight="1">
      <c r="A3207" s="185">
        <v>53</v>
      </c>
      <c r="B3207" s="212" t="s">
        <v>1063</v>
      </c>
      <c r="C3207" s="210" t="s">
        <v>4141</v>
      </c>
      <c r="D3207" s="203" t="s">
        <v>3804</v>
      </c>
      <c r="E3207" s="204"/>
      <c r="F3207" s="204">
        <v>32.4</v>
      </c>
      <c r="G3207" s="205">
        <v>29498.73</v>
      </c>
      <c r="H3207" s="192" t="s">
        <v>3805</v>
      </c>
    </row>
    <row r="3208" spans="1:8" ht="20" hidden="1" customHeight="1">
      <c r="A3208" s="185">
        <v>53</v>
      </c>
      <c r="B3208" s="212" t="s">
        <v>1063</v>
      </c>
      <c r="C3208" s="202" t="s">
        <v>4145</v>
      </c>
      <c r="D3208" s="203" t="s">
        <v>3804</v>
      </c>
      <c r="E3208" s="204"/>
      <c r="F3208" s="204">
        <v>200</v>
      </c>
      <c r="G3208" s="205">
        <v>29298.73</v>
      </c>
      <c r="H3208" s="192" t="s">
        <v>3805</v>
      </c>
    </row>
    <row r="3209" spans="1:8" ht="20" hidden="1" customHeight="1">
      <c r="A3209" s="185">
        <v>53</v>
      </c>
      <c r="B3209" s="212" t="s">
        <v>1063</v>
      </c>
      <c r="C3209" s="257" t="s">
        <v>2490</v>
      </c>
      <c r="D3209" s="203" t="s">
        <v>1046</v>
      </c>
      <c r="E3209" s="204"/>
      <c r="F3209" s="257">
        <v>500</v>
      </c>
      <c r="G3209" s="205">
        <v>28798.73</v>
      </c>
      <c r="H3209" s="192" t="s">
        <v>4955</v>
      </c>
    </row>
    <row r="3210" spans="1:8" ht="20" hidden="1" customHeight="1">
      <c r="A3210" s="185">
        <v>53</v>
      </c>
      <c r="B3210" s="212" t="s">
        <v>1063</v>
      </c>
      <c r="C3210" s="202" t="s">
        <v>2491</v>
      </c>
      <c r="D3210" s="203" t="s">
        <v>1046</v>
      </c>
      <c r="E3210" s="204"/>
      <c r="F3210" s="204">
        <v>30000</v>
      </c>
      <c r="G3210" s="205">
        <v>28798.73</v>
      </c>
      <c r="H3210" s="192" t="s">
        <v>1089</v>
      </c>
    </row>
    <row r="3211" spans="1:8" ht="20" hidden="1" customHeight="1">
      <c r="A3211" s="185">
        <v>53</v>
      </c>
      <c r="B3211" s="212" t="s">
        <v>1063</v>
      </c>
      <c r="C3211" s="202" t="s">
        <v>5100</v>
      </c>
      <c r="D3211" s="203" t="s">
        <v>4945</v>
      </c>
      <c r="E3211" s="204"/>
      <c r="F3211" s="204">
        <v>10000</v>
      </c>
      <c r="G3211" s="205">
        <v>18798.73</v>
      </c>
      <c r="H3211" s="192" t="s">
        <v>4946</v>
      </c>
    </row>
    <row r="3212" spans="1:8" ht="20" hidden="1" customHeight="1">
      <c r="A3212" s="185">
        <v>53</v>
      </c>
      <c r="B3212" s="212" t="s">
        <v>1063</v>
      </c>
      <c r="C3212" s="202" t="s">
        <v>2492</v>
      </c>
      <c r="D3212" s="203" t="s">
        <v>1046</v>
      </c>
      <c r="E3212" s="204"/>
      <c r="F3212" s="204">
        <v>1.65</v>
      </c>
      <c r="G3212" s="205">
        <v>18797.080000000002</v>
      </c>
      <c r="H3212" s="192" t="s">
        <v>1106</v>
      </c>
    </row>
    <row r="3213" spans="1:8" ht="20" hidden="1" customHeight="1">
      <c r="A3213" s="185">
        <v>53</v>
      </c>
      <c r="B3213" s="193" t="s">
        <v>1057</v>
      </c>
      <c r="C3213" s="202" t="s">
        <v>4146</v>
      </c>
      <c r="D3213" s="250" t="s">
        <v>3804</v>
      </c>
      <c r="E3213" s="204"/>
      <c r="F3213" s="204">
        <v>1629.34</v>
      </c>
      <c r="G3213" s="205"/>
      <c r="H3213" s="192" t="s">
        <v>1097</v>
      </c>
    </row>
    <row r="3214" spans="1:8" ht="20" hidden="1" customHeight="1">
      <c r="A3214" s="185">
        <v>53</v>
      </c>
      <c r="B3214" s="212" t="s">
        <v>1063</v>
      </c>
      <c r="C3214" s="207" t="s">
        <v>2493</v>
      </c>
      <c r="D3214" s="203" t="s">
        <v>1046</v>
      </c>
      <c r="E3214" s="204"/>
      <c r="F3214" s="204">
        <f>6517.36-F3223</f>
        <v>4888.0199999999995</v>
      </c>
      <c r="G3214" s="205">
        <v>46285.34</v>
      </c>
      <c r="H3214" s="192" t="s">
        <v>1097</v>
      </c>
    </row>
    <row r="3215" spans="1:8" ht="20" hidden="1" customHeight="1">
      <c r="A3215" s="185">
        <v>53</v>
      </c>
      <c r="B3215" s="212" t="s">
        <v>1063</v>
      </c>
      <c r="C3215" s="202" t="s">
        <v>5101</v>
      </c>
      <c r="D3215" s="203" t="s">
        <v>4948</v>
      </c>
      <c r="E3215" s="204"/>
      <c r="F3215" s="204">
        <v>37000</v>
      </c>
      <c r="G3215" s="205">
        <v>9285.34</v>
      </c>
      <c r="H3215" s="192" t="s">
        <v>4946</v>
      </c>
    </row>
    <row r="3216" spans="1:8" ht="20" hidden="1" customHeight="1">
      <c r="A3216" s="185">
        <v>53</v>
      </c>
      <c r="B3216" s="193" t="s">
        <v>1064</v>
      </c>
      <c r="C3216" s="202" t="s">
        <v>4147</v>
      </c>
      <c r="D3216" s="203" t="s">
        <v>3804</v>
      </c>
      <c r="E3216" s="204"/>
      <c r="F3216" s="204">
        <v>4494.12</v>
      </c>
      <c r="G3216" s="205">
        <v>109411.22</v>
      </c>
      <c r="H3216" s="192" t="s">
        <v>1087</v>
      </c>
    </row>
    <row r="3217" spans="1:8" ht="20" hidden="1" customHeight="1">
      <c r="A3217" s="185">
        <v>53</v>
      </c>
      <c r="B3217" s="193" t="s">
        <v>1064</v>
      </c>
      <c r="C3217" s="202" t="s">
        <v>2494</v>
      </c>
      <c r="D3217" s="203" t="s">
        <v>1046</v>
      </c>
      <c r="E3217" s="204"/>
      <c r="F3217" s="204">
        <v>5269.25</v>
      </c>
      <c r="G3217" s="205">
        <v>104141.97</v>
      </c>
      <c r="H3217" s="192" t="s">
        <v>1087</v>
      </c>
    </row>
    <row r="3218" spans="1:8" ht="20" hidden="1" customHeight="1">
      <c r="A3218" s="185">
        <v>53</v>
      </c>
      <c r="B3218" s="193" t="s">
        <v>1064</v>
      </c>
      <c r="C3218" s="202" t="s">
        <v>2495</v>
      </c>
      <c r="D3218" s="203" t="s">
        <v>1046</v>
      </c>
      <c r="E3218" s="204"/>
      <c r="F3218" s="204">
        <v>4583.33</v>
      </c>
      <c r="G3218" s="205">
        <v>99558.64</v>
      </c>
      <c r="H3218" s="192" t="s">
        <v>1087</v>
      </c>
    </row>
    <row r="3219" spans="1:8" ht="20" hidden="1" customHeight="1">
      <c r="A3219" s="185">
        <v>53</v>
      </c>
      <c r="B3219" s="193" t="s">
        <v>1064</v>
      </c>
      <c r="C3219" s="202" t="s">
        <v>4141</v>
      </c>
      <c r="D3219" s="203" t="s">
        <v>3804</v>
      </c>
      <c r="E3219" s="204"/>
      <c r="F3219" s="204">
        <v>21.6</v>
      </c>
      <c r="G3219" s="205">
        <v>99537.04</v>
      </c>
      <c r="H3219" s="192" t="s">
        <v>3805</v>
      </c>
    </row>
    <row r="3220" spans="1:8" ht="20" hidden="1" customHeight="1">
      <c r="A3220" s="185">
        <v>53</v>
      </c>
      <c r="B3220" s="193" t="s">
        <v>1064</v>
      </c>
      <c r="C3220" s="202" t="s">
        <v>2496</v>
      </c>
      <c r="D3220" s="203" t="s">
        <v>1046</v>
      </c>
      <c r="E3220" s="204"/>
      <c r="F3220" s="204">
        <v>11000</v>
      </c>
      <c r="G3220" s="205">
        <v>8537.03999999999</v>
      </c>
      <c r="H3220" s="192" t="s">
        <v>1089</v>
      </c>
    </row>
    <row r="3221" spans="1:8" ht="20" hidden="1" customHeight="1">
      <c r="A3221" s="185">
        <v>53</v>
      </c>
      <c r="B3221" s="193" t="s">
        <v>1064</v>
      </c>
      <c r="C3221" s="202" t="s">
        <v>2497</v>
      </c>
      <c r="D3221" s="203" t="s">
        <v>1046</v>
      </c>
      <c r="E3221" s="204"/>
      <c r="F3221" s="204">
        <v>4000</v>
      </c>
      <c r="G3221" s="205">
        <v>4537.03999999999</v>
      </c>
      <c r="H3221" s="192" t="s">
        <v>1089</v>
      </c>
    </row>
    <row r="3222" spans="1:8" ht="20" hidden="1" customHeight="1">
      <c r="A3222" s="185">
        <v>53</v>
      </c>
      <c r="B3222" s="193" t="s">
        <v>1064</v>
      </c>
      <c r="C3222" s="210" t="s">
        <v>2498</v>
      </c>
      <c r="D3222" s="203" t="s">
        <v>1046</v>
      </c>
      <c r="E3222" s="204"/>
      <c r="F3222" s="204">
        <v>100</v>
      </c>
      <c r="G3222" s="205">
        <v>4437.03999999999</v>
      </c>
      <c r="H3222" s="192" t="s">
        <v>4955</v>
      </c>
    </row>
    <row r="3223" spans="1:8" ht="20" hidden="1" customHeight="1">
      <c r="A3223" s="185">
        <v>53</v>
      </c>
      <c r="B3223" s="212" t="s">
        <v>1063</v>
      </c>
      <c r="C3223" s="207" t="s">
        <v>4148</v>
      </c>
      <c r="D3223" s="250" t="s">
        <v>3804</v>
      </c>
      <c r="E3223" s="204"/>
      <c r="F3223" s="204">
        <v>1629.34</v>
      </c>
      <c r="G3223" s="205"/>
      <c r="H3223" s="192" t="s">
        <v>1097</v>
      </c>
    </row>
    <row r="3224" spans="1:8" ht="20" hidden="1" customHeight="1">
      <c r="A3224" s="185">
        <v>53</v>
      </c>
      <c r="B3224" s="193" t="s">
        <v>1064</v>
      </c>
      <c r="C3224" s="210" t="s">
        <v>2499</v>
      </c>
      <c r="D3224" s="203" t="s">
        <v>1046</v>
      </c>
      <c r="E3224" s="204"/>
      <c r="F3224" s="204">
        <f>8146.7-F3238</f>
        <v>6517.36</v>
      </c>
      <c r="G3224" s="205">
        <v>6426.7399999999898</v>
      </c>
      <c r="H3224" s="192" t="s">
        <v>1097</v>
      </c>
    </row>
    <row r="3225" spans="1:8" ht="20" hidden="1" customHeight="1">
      <c r="A3225" s="185">
        <v>53</v>
      </c>
      <c r="B3225" s="193" t="s">
        <v>1064</v>
      </c>
      <c r="C3225" s="258" t="s">
        <v>2500</v>
      </c>
      <c r="D3225" s="203" t="s">
        <v>1046</v>
      </c>
      <c r="E3225" s="204"/>
      <c r="F3225" s="259">
        <v>1200</v>
      </c>
      <c r="G3225" s="205">
        <v>45114.61</v>
      </c>
      <c r="H3225" s="192" t="s">
        <v>3818</v>
      </c>
    </row>
    <row r="3226" spans="1:8" ht="20" hidden="1" customHeight="1">
      <c r="A3226" s="185">
        <v>53</v>
      </c>
      <c r="B3226" s="193" t="s">
        <v>1064</v>
      </c>
      <c r="C3226" s="210" t="s">
        <v>4149</v>
      </c>
      <c r="D3226" s="203" t="s">
        <v>3804</v>
      </c>
      <c r="E3226" s="204"/>
      <c r="F3226" s="204">
        <v>5067.53</v>
      </c>
      <c r="G3226" s="205">
        <v>20047.080000000002</v>
      </c>
      <c r="H3226" s="192" t="s">
        <v>1087</v>
      </c>
    </row>
    <row r="3227" spans="1:8" ht="20" hidden="1" customHeight="1">
      <c r="A3227" s="185">
        <v>53</v>
      </c>
      <c r="B3227" s="193" t="s">
        <v>1064</v>
      </c>
      <c r="C3227" s="202" t="s">
        <v>2501</v>
      </c>
      <c r="D3227" s="203" t="s">
        <v>1046</v>
      </c>
      <c r="E3227" s="204"/>
      <c r="F3227" s="204">
        <v>5530.12</v>
      </c>
      <c r="G3227" s="205">
        <v>14516.96</v>
      </c>
      <c r="H3227" s="192" t="s">
        <v>1087</v>
      </c>
    </row>
    <row r="3228" spans="1:8" ht="20" hidden="1" customHeight="1">
      <c r="A3228" s="185">
        <v>53</v>
      </c>
      <c r="B3228" s="193" t="s">
        <v>1064</v>
      </c>
      <c r="C3228" s="210" t="s">
        <v>2502</v>
      </c>
      <c r="D3228" s="203" t="s">
        <v>1046</v>
      </c>
      <c r="E3228" s="204"/>
      <c r="F3228" s="204">
        <v>5038.46</v>
      </c>
      <c r="G3228" s="205">
        <v>9478.5</v>
      </c>
      <c r="H3228" s="192" t="s">
        <v>1087</v>
      </c>
    </row>
    <row r="3229" spans="1:8" ht="20" hidden="1" customHeight="1">
      <c r="A3229" s="185">
        <v>53</v>
      </c>
      <c r="B3229" s="193" t="s">
        <v>1064</v>
      </c>
      <c r="C3229" s="210" t="s">
        <v>2503</v>
      </c>
      <c r="D3229" s="203" t="s">
        <v>1046</v>
      </c>
      <c r="E3229" s="210"/>
      <c r="F3229" s="204">
        <v>1500</v>
      </c>
      <c r="G3229" s="205">
        <v>7978.5</v>
      </c>
      <c r="H3229" s="192" t="s">
        <v>1053</v>
      </c>
    </row>
    <row r="3230" spans="1:8" ht="20" hidden="1" customHeight="1">
      <c r="A3230" s="185">
        <v>53</v>
      </c>
      <c r="B3230" s="193" t="s">
        <v>1064</v>
      </c>
      <c r="C3230" s="210" t="s">
        <v>2504</v>
      </c>
      <c r="D3230" s="203" t="s">
        <v>1046</v>
      </c>
      <c r="E3230" s="204"/>
      <c r="F3230" s="204">
        <v>1000</v>
      </c>
      <c r="G3230" s="205">
        <v>6978.5</v>
      </c>
      <c r="H3230" s="192" t="s">
        <v>4955</v>
      </c>
    </row>
    <row r="3231" spans="1:8" ht="20" hidden="1" customHeight="1">
      <c r="A3231" s="185">
        <v>53</v>
      </c>
      <c r="B3231" s="193" t="s">
        <v>1044</v>
      </c>
      <c r="C3231" s="202" t="s">
        <v>4141</v>
      </c>
      <c r="D3231" s="203" t="s">
        <v>3804</v>
      </c>
      <c r="E3231" s="204"/>
      <c r="F3231" s="204">
        <v>68.400000000000006</v>
      </c>
      <c r="G3231" s="205">
        <v>6910.1</v>
      </c>
      <c r="H3231" s="192" t="s">
        <v>3805</v>
      </c>
    </row>
    <row r="3232" spans="1:8" ht="20" hidden="1" customHeight="1">
      <c r="A3232" s="185">
        <v>53</v>
      </c>
      <c r="B3232" s="193" t="s">
        <v>1044</v>
      </c>
      <c r="C3232" s="210" t="s">
        <v>2505</v>
      </c>
      <c r="D3232" s="203" t="s">
        <v>1046</v>
      </c>
      <c r="E3232" s="204"/>
      <c r="F3232" s="204">
        <v>500</v>
      </c>
      <c r="G3232" s="205">
        <v>6410.1</v>
      </c>
      <c r="H3232" s="192" t="s">
        <v>1053</v>
      </c>
    </row>
    <row r="3233" spans="1:8" ht="20" hidden="1" customHeight="1">
      <c r="A3233" s="185">
        <v>53</v>
      </c>
      <c r="B3233" s="193" t="s">
        <v>1044</v>
      </c>
      <c r="C3233" s="220" t="s">
        <v>5102</v>
      </c>
      <c r="D3233" s="203" t="s">
        <v>4945</v>
      </c>
      <c r="E3233" s="204"/>
      <c r="F3233" s="204">
        <v>10000</v>
      </c>
      <c r="G3233" s="205">
        <v>2410.1</v>
      </c>
      <c r="H3233" s="192" t="s">
        <v>4946</v>
      </c>
    </row>
    <row r="3234" spans="1:8" ht="20" hidden="1" customHeight="1">
      <c r="A3234" s="185">
        <v>53</v>
      </c>
      <c r="B3234" s="193" t="s">
        <v>1044</v>
      </c>
      <c r="C3234" s="210" t="s">
        <v>2506</v>
      </c>
      <c r="D3234" s="203" t="s">
        <v>1046</v>
      </c>
      <c r="E3234" s="204"/>
      <c r="F3234" s="204">
        <v>500</v>
      </c>
      <c r="G3234" s="205">
        <v>1910.1</v>
      </c>
      <c r="H3234" s="192" t="s">
        <v>1053</v>
      </c>
    </row>
    <row r="3235" spans="1:8" ht="20" hidden="1" customHeight="1">
      <c r="A3235" s="185">
        <v>53</v>
      </c>
      <c r="B3235" s="193" t="s">
        <v>1044</v>
      </c>
      <c r="C3235" s="210" t="s">
        <v>5103</v>
      </c>
      <c r="D3235" s="203" t="s">
        <v>4945</v>
      </c>
      <c r="E3235" s="204"/>
      <c r="F3235" s="204">
        <v>10000</v>
      </c>
      <c r="G3235" s="205">
        <v>12910.1</v>
      </c>
      <c r="H3235" s="192" t="s">
        <v>4946</v>
      </c>
    </row>
    <row r="3236" spans="1:8" ht="20" hidden="1" customHeight="1">
      <c r="A3236" s="185">
        <v>53</v>
      </c>
      <c r="B3236" s="193" t="s">
        <v>1044</v>
      </c>
      <c r="C3236" s="210" t="s">
        <v>2507</v>
      </c>
      <c r="D3236" s="203" t="s">
        <v>1046</v>
      </c>
      <c r="E3236" s="256"/>
      <c r="F3236" s="256">
        <v>10145</v>
      </c>
      <c r="G3236" s="205">
        <v>2765.1000000000099</v>
      </c>
      <c r="H3236" s="192" t="s">
        <v>1110</v>
      </c>
    </row>
    <row r="3237" spans="1:8" ht="20" hidden="1" customHeight="1">
      <c r="A3237" s="185">
        <v>53</v>
      </c>
      <c r="B3237" s="193" t="s">
        <v>1044</v>
      </c>
      <c r="C3237" s="210" t="s">
        <v>1164</v>
      </c>
      <c r="D3237" s="203" t="s">
        <v>1046</v>
      </c>
      <c r="E3237" s="204"/>
      <c r="F3237" s="204">
        <v>1744.75</v>
      </c>
      <c r="G3237" s="205">
        <v>1020.35000000001</v>
      </c>
      <c r="H3237" s="192" t="s">
        <v>1106</v>
      </c>
    </row>
    <row r="3238" spans="1:8" ht="20" hidden="1" customHeight="1">
      <c r="A3238" s="185">
        <v>53</v>
      </c>
      <c r="B3238" s="193" t="s">
        <v>1064</v>
      </c>
      <c r="C3238" s="210" t="s">
        <v>4150</v>
      </c>
      <c r="D3238" s="250" t="s">
        <v>3804</v>
      </c>
      <c r="E3238" s="204"/>
      <c r="F3238" s="204">
        <v>1629.34</v>
      </c>
      <c r="G3238" s="205"/>
      <c r="H3238" s="192" t="s">
        <v>1097</v>
      </c>
    </row>
    <row r="3239" spans="1:8" ht="20" hidden="1" customHeight="1">
      <c r="A3239" s="185">
        <v>53</v>
      </c>
      <c r="B3239" s="193" t="s">
        <v>1044</v>
      </c>
      <c r="C3239" s="210" t="s">
        <v>2508</v>
      </c>
      <c r="D3239" s="203" t="s">
        <v>1046</v>
      </c>
      <c r="E3239" s="204"/>
      <c r="F3239" s="204">
        <f>6517.36-F3250</f>
        <v>4888.0199999999995</v>
      </c>
      <c r="G3239" s="205">
        <v>1502.99000000001</v>
      </c>
      <c r="H3239" s="192" t="s">
        <v>1097</v>
      </c>
    </row>
    <row r="3240" spans="1:8" ht="20" hidden="1" customHeight="1">
      <c r="A3240" s="185">
        <v>53</v>
      </c>
      <c r="B3240" s="193" t="s">
        <v>1044</v>
      </c>
      <c r="C3240" s="210" t="s">
        <v>5104</v>
      </c>
      <c r="D3240" s="260" t="s">
        <v>5105</v>
      </c>
      <c r="E3240" s="204"/>
      <c r="F3240" s="204">
        <v>900000</v>
      </c>
      <c r="G3240" s="205">
        <v>1502.98999999999</v>
      </c>
      <c r="H3240" s="192" t="s">
        <v>5106</v>
      </c>
    </row>
    <row r="3241" spans="1:8" ht="20" hidden="1" customHeight="1">
      <c r="A3241" s="185">
        <v>53</v>
      </c>
      <c r="B3241" s="193" t="s">
        <v>1044</v>
      </c>
      <c r="C3241" s="210" t="s">
        <v>2509</v>
      </c>
      <c r="D3241" s="203" t="s">
        <v>1046</v>
      </c>
      <c r="E3241" s="204"/>
      <c r="F3241" s="204">
        <v>5030.12</v>
      </c>
      <c r="G3241" s="205">
        <v>2472.8699999999899</v>
      </c>
      <c r="H3241" s="192" t="s">
        <v>1087</v>
      </c>
    </row>
    <row r="3242" spans="1:8" ht="20" hidden="1" customHeight="1">
      <c r="A3242" s="185">
        <v>53</v>
      </c>
      <c r="B3242" s="193" t="s">
        <v>1065</v>
      </c>
      <c r="C3242" s="210" t="s">
        <v>4141</v>
      </c>
      <c r="D3242" s="203" t="s">
        <v>3804</v>
      </c>
      <c r="E3242" s="204"/>
      <c r="F3242" s="204">
        <v>41.2</v>
      </c>
      <c r="G3242" s="205">
        <v>2431.6699999999901</v>
      </c>
      <c r="H3242" s="192" t="s">
        <v>3805</v>
      </c>
    </row>
    <row r="3243" spans="1:8" ht="20" hidden="1" customHeight="1">
      <c r="A3243" s="185">
        <v>53</v>
      </c>
      <c r="B3243" s="193" t="s">
        <v>1065</v>
      </c>
      <c r="C3243" s="210" t="s">
        <v>4151</v>
      </c>
      <c r="D3243" s="203" t="s">
        <v>3804</v>
      </c>
      <c r="E3243" s="204"/>
      <c r="F3243" s="204">
        <v>2250</v>
      </c>
      <c r="G3243" s="205">
        <v>181.66999999999101</v>
      </c>
      <c r="H3243" s="192" t="s">
        <v>1087</v>
      </c>
    </row>
    <row r="3244" spans="1:8" ht="20" hidden="1" customHeight="1">
      <c r="A3244" s="185">
        <v>53</v>
      </c>
      <c r="B3244" s="193" t="s">
        <v>1065</v>
      </c>
      <c r="C3244" s="210" t="s">
        <v>4152</v>
      </c>
      <c r="D3244" s="203" t="s">
        <v>3804</v>
      </c>
      <c r="E3244" s="204"/>
      <c r="F3244" s="204">
        <v>4310.12</v>
      </c>
      <c r="G3244" s="205">
        <v>10871.55</v>
      </c>
      <c r="H3244" s="192" t="s">
        <v>1087</v>
      </c>
    </row>
    <row r="3245" spans="1:8" ht="20" hidden="1" customHeight="1">
      <c r="A3245" s="185">
        <v>53</v>
      </c>
      <c r="B3245" s="193" t="s">
        <v>1065</v>
      </c>
      <c r="C3245" s="210" t="s">
        <v>2510</v>
      </c>
      <c r="D3245" s="203" t="s">
        <v>1046</v>
      </c>
      <c r="E3245" s="204"/>
      <c r="F3245" s="204">
        <v>8383.0499999999993</v>
      </c>
      <c r="G3245" s="205">
        <v>2488.49999999999</v>
      </c>
      <c r="H3245" s="192" t="s">
        <v>1087</v>
      </c>
    </row>
    <row r="3246" spans="1:8" ht="20" hidden="1" customHeight="1">
      <c r="A3246" s="185">
        <v>53</v>
      </c>
      <c r="B3246" s="193" t="s">
        <v>1065</v>
      </c>
      <c r="C3246" s="210" t="s">
        <v>5104</v>
      </c>
      <c r="D3246" s="260" t="s">
        <v>5105</v>
      </c>
      <c r="E3246" s="204"/>
      <c r="F3246" s="204">
        <v>1200000</v>
      </c>
      <c r="G3246" s="205">
        <v>2488.5</v>
      </c>
      <c r="H3246" s="192" t="s">
        <v>5106</v>
      </c>
    </row>
    <row r="3247" spans="1:8" ht="20" hidden="1" customHeight="1">
      <c r="A3247" s="185">
        <v>53</v>
      </c>
      <c r="B3247" s="193" t="s">
        <v>1065</v>
      </c>
      <c r="C3247" s="202" t="s">
        <v>2511</v>
      </c>
      <c r="D3247" s="203" t="s">
        <v>1046</v>
      </c>
      <c r="E3247" s="204"/>
      <c r="F3247" s="204">
        <v>5727.69</v>
      </c>
      <c r="G3247" s="205">
        <v>3760.81</v>
      </c>
      <c r="H3247" s="192" t="s">
        <v>1106</v>
      </c>
    </row>
    <row r="3248" spans="1:8" ht="20" hidden="1" customHeight="1">
      <c r="A3248" s="185">
        <v>53</v>
      </c>
      <c r="B3248" s="193" t="s">
        <v>1065</v>
      </c>
      <c r="C3248" s="202" t="s">
        <v>2512</v>
      </c>
      <c r="D3248" s="203" t="s">
        <v>1046</v>
      </c>
      <c r="E3248" s="204"/>
      <c r="F3248" s="204">
        <v>70.150000000000006</v>
      </c>
      <c r="G3248" s="205">
        <v>3690.66</v>
      </c>
      <c r="H3248" s="192" t="s">
        <v>1106</v>
      </c>
    </row>
    <row r="3249" spans="1:8" ht="20" hidden="1" customHeight="1">
      <c r="A3249" s="185">
        <v>53</v>
      </c>
      <c r="B3249" s="193" t="s">
        <v>1065</v>
      </c>
      <c r="C3249" s="210" t="s">
        <v>4139</v>
      </c>
      <c r="D3249" s="203" t="s">
        <v>3804</v>
      </c>
      <c r="E3249" s="204"/>
      <c r="F3249" s="204">
        <v>11100.46</v>
      </c>
      <c r="G3249" s="205">
        <v>12590.2</v>
      </c>
      <c r="H3249" s="192" t="s">
        <v>3807</v>
      </c>
    </row>
    <row r="3250" spans="1:8" ht="20" hidden="1" customHeight="1">
      <c r="A3250" s="185">
        <v>53</v>
      </c>
      <c r="B3250" s="193" t="s">
        <v>1044</v>
      </c>
      <c r="C3250" s="210" t="s">
        <v>4153</v>
      </c>
      <c r="D3250" s="250" t="s">
        <v>3804</v>
      </c>
      <c r="E3250" s="204"/>
      <c r="F3250" s="204">
        <v>1629.34</v>
      </c>
      <c r="G3250" s="205"/>
      <c r="H3250" s="192" t="s">
        <v>1097</v>
      </c>
    </row>
    <row r="3251" spans="1:8" ht="20" hidden="1" customHeight="1">
      <c r="A3251" s="185">
        <v>53</v>
      </c>
      <c r="B3251" s="193" t="s">
        <v>1065</v>
      </c>
      <c r="C3251" s="210" t="s">
        <v>2513</v>
      </c>
      <c r="D3251" s="203" t="s">
        <v>1046</v>
      </c>
      <c r="E3251" s="204"/>
      <c r="F3251" s="204">
        <v>4888.0200000000004</v>
      </c>
      <c r="G3251" s="205">
        <v>183558</v>
      </c>
      <c r="H3251" s="192" t="s">
        <v>1097</v>
      </c>
    </row>
    <row r="3252" spans="1:8" ht="20" hidden="1" customHeight="1">
      <c r="A3252" s="185">
        <v>53</v>
      </c>
      <c r="B3252" s="193" t="s">
        <v>1065</v>
      </c>
      <c r="C3252" s="210" t="s">
        <v>4154</v>
      </c>
      <c r="D3252" s="203" t="s">
        <v>3804</v>
      </c>
      <c r="E3252" s="204"/>
      <c r="F3252" s="204">
        <v>12257.95</v>
      </c>
      <c r="G3252" s="205">
        <v>171300.05</v>
      </c>
      <c r="H3252" s="192" t="s">
        <v>1114</v>
      </c>
    </row>
    <row r="3253" spans="1:8" ht="20" hidden="1" customHeight="1">
      <c r="A3253" s="185">
        <v>53</v>
      </c>
      <c r="B3253" s="193" t="s">
        <v>1065</v>
      </c>
      <c r="C3253" s="210" t="s">
        <v>4155</v>
      </c>
      <c r="D3253" s="203" t="s">
        <v>3804</v>
      </c>
      <c r="E3253" s="204"/>
      <c r="F3253" s="204">
        <v>1474.56</v>
      </c>
      <c r="G3253" s="205">
        <v>169825.49</v>
      </c>
      <c r="H3253" s="192" t="s">
        <v>1087</v>
      </c>
    </row>
    <row r="3254" spans="1:8" ht="20" hidden="1" customHeight="1">
      <c r="A3254" s="185">
        <v>53</v>
      </c>
      <c r="B3254" s="193" t="s">
        <v>1065</v>
      </c>
      <c r="C3254" s="210" t="s">
        <v>2514</v>
      </c>
      <c r="D3254" s="203" t="s">
        <v>1046</v>
      </c>
      <c r="E3254" s="204"/>
      <c r="F3254" s="204">
        <v>7454.22</v>
      </c>
      <c r="G3254" s="205">
        <v>162371.26999999999</v>
      </c>
      <c r="H3254" s="192" t="s">
        <v>1087</v>
      </c>
    </row>
    <row r="3255" spans="1:8" ht="20" hidden="1" customHeight="1">
      <c r="A3255" s="185">
        <v>53</v>
      </c>
      <c r="B3255" s="193" t="s">
        <v>1066</v>
      </c>
      <c r="C3255" s="210" t="s">
        <v>4141</v>
      </c>
      <c r="D3255" s="203" t="s">
        <v>3804</v>
      </c>
      <c r="E3255" s="204"/>
      <c r="F3255" s="204">
        <v>8.64</v>
      </c>
      <c r="G3255" s="205">
        <v>162362.63</v>
      </c>
      <c r="H3255" s="192" t="s">
        <v>3805</v>
      </c>
    </row>
    <row r="3256" spans="1:8" ht="20" hidden="1" customHeight="1">
      <c r="A3256" s="185">
        <v>53</v>
      </c>
      <c r="B3256" s="193" t="s">
        <v>1066</v>
      </c>
      <c r="C3256" s="210" t="s">
        <v>4156</v>
      </c>
      <c r="D3256" s="203" t="s">
        <v>3804</v>
      </c>
      <c r="E3256" s="204"/>
      <c r="F3256" s="204">
        <v>56.4</v>
      </c>
      <c r="G3256" s="205">
        <v>162306.23000000001</v>
      </c>
      <c r="H3256" s="192" t="s">
        <v>3805</v>
      </c>
    </row>
    <row r="3257" spans="1:8" ht="20" hidden="1" customHeight="1">
      <c r="A3257" s="185">
        <v>53</v>
      </c>
      <c r="B3257" s="193" t="s">
        <v>1066</v>
      </c>
      <c r="C3257" s="210" t="s">
        <v>2515</v>
      </c>
      <c r="D3257" s="203" t="s">
        <v>1046</v>
      </c>
      <c r="E3257" s="204"/>
      <c r="F3257" s="204">
        <v>500</v>
      </c>
      <c r="G3257" s="205">
        <v>4806.2300000000096</v>
      </c>
      <c r="H3257" s="192" t="s">
        <v>4955</v>
      </c>
    </row>
    <row r="3258" spans="1:8" ht="20" hidden="1" customHeight="1">
      <c r="A3258" s="185">
        <v>53</v>
      </c>
      <c r="B3258" s="193" t="s">
        <v>1066</v>
      </c>
      <c r="C3258" s="210" t="s">
        <v>5107</v>
      </c>
      <c r="D3258" s="203" t="s">
        <v>4948</v>
      </c>
      <c r="E3258" s="204"/>
      <c r="F3258" s="204">
        <v>3000</v>
      </c>
      <c r="G3258" s="205">
        <v>1806.23000000001</v>
      </c>
      <c r="H3258" s="192" t="s">
        <v>4946</v>
      </c>
    </row>
    <row r="3259" spans="1:8" ht="20" hidden="1" customHeight="1">
      <c r="A3259" s="185">
        <v>53</v>
      </c>
      <c r="B3259" s="193" t="s">
        <v>1066</v>
      </c>
      <c r="C3259" s="210" t="s">
        <v>2516</v>
      </c>
      <c r="D3259" s="203" t="s">
        <v>1046</v>
      </c>
      <c r="E3259" s="204"/>
      <c r="F3259" s="204">
        <v>16531.939999999999</v>
      </c>
      <c r="G3259" s="205">
        <v>1174.29000000001</v>
      </c>
      <c r="H3259" s="192" t="s">
        <v>1106</v>
      </c>
    </row>
    <row r="3260" spans="1:8" ht="20" hidden="1" customHeight="1">
      <c r="A3260" s="185">
        <v>53</v>
      </c>
      <c r="B3260" s="193" t="s">
        <v>1066</v>
      </c>
      <c r="C3260" s="210" t="s">
        <v>2517</v>
      </c>
      <c r="D3260" s="203" t="s">
        <v>1046</v>
      </c>
      <c r="E3260" s="204"/>
      <c r="F3260" s="204">
        <v>75.900000000000006</v>
      </c>
      <c r="G3260" s="205">
        <v>1098.3900000000101</v>
      </c>
      <c r="H3260" s="192" t="s">
        <v>1106</v>
      </c>
    </row>
    <row r="3261" spans="1:8" ht="20" hidden="1" customHeight="1">
      <c r="A3261" s="185">
        <v>53</v>
      </c>
      <c r="B3261" s="193" t="s">
        <v>1066</v>
      </c>
      <c r="C3261" s="210" t="s">
        <v>5108</v>
      </c>
      <c r="D3261" s="203" t="s">
        <v>4945</v>
      </c>
      <c r="E3261" s="204"/>
      <c r="F3261" s="204">
        <v>85000</v>
      </c>
      <c r="G3261" s="205">
        <v>6098.3900000000103</v>
      </c>
      <c r="H3261" s="192" t="s">
        <v>4946</v>
      </c>
    </row>
    <row r="3262" spans="1:8" ht="20" hidden="1" customHeight="1">
      <c r="A3262" s="185">
        <v>53</v>
      </c>
      <c r="B3262" s="193" t="s">
        <v>1066</v>
      </c>
      <c r="C3262" s="210" t="s">
        <v>5109</v>
      </c>
      <c r="D3262" s="203" t="s">
        <v>4948</v>
      </c>
      <c r="E3262" s="204"/>
      <c r="F3262" s="204">
        <v>12000</v>
      </c>
      <c r="G3262" s="205">
        <v>14098.39</v>
      </c>
      <c r="H3262" s="192" t="s">
        <v>4946</v>
      </c>
    </row>
    <row r="3263" spans="1:8" ht="20" hidden="1" customHeight="1">
      <c r="A3263" s="185">
        <v>53</v>
      </c>
      <c r="B3263" s="193" t="s">
        <v>1066</v>
      </c>
      <c r="C3263" s="210" t="s">
        <v>2518</v>
      </c>
      <c r="D3263" s="203" t="s">
        <v>1046</v>
      </c>
      <c r="E3263" s="204"/>
      <c r="F3263" s="204">
        <v>3000</v>
      </c>
      <c r="G3263" s="205">
        <v>11098.39</v>
      </c>
      <c r="H3263" s="192" t="s">
        <v>5075</v>
      </c>
    </row>
    <row r="3264" spans="1:8" ht="20" hidden="1" customHeight="1">
      <c r="A3264" s="185">
        <v>53</v>
      </c>
      <c r="B3264" s="193" t="s">
        <v>1066</v>
      </c>
      <c r="C3264" s="210" t="s">
        <v>2519</v>
      </c>
      <c r="D3264" s="203" t="s">
        <v>1046</v>
      </c>
      <c r="E3264" s="204"/>
      <c r="F3264" s="204">
        <v>4861.05</v>
      </c>
      <c r="G3264" s="205">
        <v>6237.3400000000101</v>
      </c>
      <c r="H3264" s="192" t="s">
        <v>1097</v>
      </c>
    </row>
    <row r="3265" spans="1:8" ht="20" hidden="1" customHeight="1">
      <c r="A3265" s="185">
        <v>53</v>
      </c>
      <c r="B3265" s="193" t="s">
        <v>1067</v>
      </c>
      <c r="C3265" s="210" t="s">
        <v>4141</v>
      </c>
      <c r="D3265" s="203" t="s">
        <v>3804</v>
      </c>
      <c r="E3265" s="204"/>
      <c r="F3265" s="204">
        <v>37.200000000000003</v>
      </c>
      <c r="G3265" s="205">
        <v>77436.95</v>
      </c>
      <c r="H3265" s="192" t="s">
        <v>3805</v>
      </c>
    </row>
    <row r="3266" spans="1:8" ht="20" hidden="1" customHeight="1">
      <c r="A3266" s="185">
        <v>53</v>
      </c>
      <c r="B3266" s="193" t="s">
        <v>1067</v>
      </c>
      <c r="C3266" s="210" t="s">
        <v>2520</v>
      </c>
      <c r="D3266" s="203" t="s">
        <v>1046</v>
      </c>
      <c r="E3266" s="204"/>
      <c r="F3266" s="204">
        <v>100</v>
      </c>
      <c r="G3266" s="205">
        <v>77336.95</v>
      </c>
      <c r="H3266" s="192" t="s">
        <v>4955</v>
      </c>
    </row>
    <row r="3267" spans="1:8" ht="20" hidden="1" customHeight="1">
      <c r="A3267" s="185">
        <v>53</v>
      </c>
      <c r="B3267" s="193" t="s">
        <v>1067</v>
      </c>
      <c r="C3267" s="210" t="s">
        <v>2521</v>
      </c>
      <c r="D3267" s="203" t="s">
        <v>1046</v>
      </c>
      <c r="E3267" s="204"/>
      <c r="F3267" s="204">
        <v>7454.22</v>
      </c>
      <c r="G3267" s="205">
        <v>9882.7300000000105</v>
      </c>
      <c r="H3267" s="192" t="s">
        <v>1087</v>
      </c>
    </row>
    <row r="3268" spans="1:8" ht="20" hidden="1" customHeight="1">
      <c r="A3268" s="185">
        <v>53</v>
      </c>
      <c r="B3268" s="193" t="s">
        <v>1067</v>
      </c>
      <c r="C3268" s="210" t="s">
        <v>2522</v>
      </c>
      <c r="D3268" s="203" t="s">
        <v>1046</v>
      </c>
      <c r="E3268" s="204"/>
      <c r="F3268" s="204">
        <v>500</v>
      </c>
      <c r="G3268" s="205">
        <v>9382.7300000000105</v>
      </c>
      <c r="H3268" s="192" t="s">
        <v>4955</v>
      </c>
    </row>
    <row r="3269" spans="1:8" ht="20" hidden="1" customHeight="1">
      <c r="A3269" s="185">
        <v>53</v>
      </c>
      <c r="B3269" s="193" t="s">
        <v>1067</v>
      </c>
      <c r="C3269" s="210" t="s">
        <v>5110</v>
      </c>
      <c r="D3269" s="203" t="s">
        <v>4945</v>
      </c>
      <c r="E3269" s="204"/>
      <c r="F3269" s="204">
        <v>8000</v>
      </c>
      <c r="G3269" s="205">
        <v>1382.73000000001</v>
      </c>
      <c r="H3269" s="192" t="s">
        <v>4946</v>
      </c>
    </row>
    <row r="3270" spans="1:8" ht="20" hidden="1" customHeight="1">
      <c r="A3270" s="185">
        <v>53</v>
      </c>
      <c r="B3270" s="193" t="s">
        <v>1067</v>
      </c>
      <c r="C3270" s="210" t="s">
        <v>2523</v>
      </c>
      <c r="D3270" s="203" t="s">
        <v>1046</v>
      </c>
      <c r="E3270" s="204"/>
      <c r="F3270" s="204">
        <v>1800</v>
      </c>
      <c r="G3270" s="205">
        <v>9582.7300000000105</v>
      </c>
      <c r="H3270" s="192" t="s">
        <v>1077</v>
      </c>
    </row>
    <row r="3271" spans="1:8" ht="20" hidden="1" customHeight="1">
      <c r="A3271" s="185">
        <v>53</v>
      </c>
      <c r="B3271" s="193" t="s">
        <v>1067</v>
      </c>
      <c r="C3271" s="210" t="s">
        <v>2524</v>
      </c>
      <c r="D3271" s="203" t="s">
        <v>1046</v>
      </c>
      <c r="E3271" s="204"/>
      <c r="F3271" s="204">
        <v>3000</v>
      </c>
      <c r="G3271" s="205">
        <v>6582.7300000000096</v>
      </c>
      <c r="H3271" s="192" t="s">
        <v>5075</v>
      </c>
    </row>
    <row r="3272" spans="1:8" ht="20" hidden="1" customHeight="1">
      <c r="A3272" s="185">
        <v>53</v>
      </c>
      <c r="B3272" s="193" t="s">
        <v>1067</v>
      </c>
      <c r="C3272" s="210" t="s">
        <v>2525</v>
      </c>
      <c r="D3272" s="203" t="s">
        <v>1046</v>
      </c>
      <c r="E3272" s="204"/>
      <c r="F3272" s="204">
        <v>2535.02</v>
      </c>
      <c r="G3272" s="205">
        <v>4047.71000000001</v>
      </c>
      <c r="H3272" s="192" t="s">
        <v>1106</v>
      </c>
    </row>
    <row r="3273" spans="1:8" ht="20" hidden="1" customHeight="1">
      <c r="A3273" s="185">
        <v>53</v>
      </c>
      <c r="B3273" s="193" t="s">
        <v>1067</v>
      </c>
      <c r="C3273" s="210" t="s">
        <v>2526</v>
      </c>
      <c r="D3273" s="203" t="s">
        <v>1046</v>
      </c>
      <c r="E3273" s="204"/>
      <c r="F3273" s="204">
        <v>75.900000000000006</v>
      </c>
      <c r="G3273" s="205">
        <v>3971.8100000000099</v>
      </c>
      <c r="H3273" s="192" t="s">
        <v>1106</v>
      </c>
    </row>
    <row r="3274" spans="1:8" ht="20" hidden="1" customHeight="1">
      <c r="A3274" s="185">
        <v>53</v>
      </c>
      <c r="B3274" s="193" t="s">
        <v>1067</v>
      </c>
      <c r="C3274" s="210" t="s">
        <v>2527</v>
      </c>
      <c r="D3274" s="203" t="s">
        <v>1046</v>
      </c>
      <c r="E3274" s="204"/>
      <c r="F3274" s="204">
        <v>500</v>
      </c>
      <c r="G3274" s="205">
        <v>3471.8100000000099</v>
      </c>
      <c r="H3274" s="192" t="s">
        <v>4955</v>
      </c>
    </row>
    <row r="3275" spans="1:8" ht="20" hidden="1" customHeight="1">
      <c r="A3275" s="185">
        <v>53</v>
      </c>
      <c r="B3275" s="193" t="s">
        <v>1067</v>
      </c>
      <c r="C3275" s="210" t="s">
        <v>4157</v>
      </c>
      <c r="D3275" s="250" t="s">
        <v>3804</v>
      </c>
      <c r="E3275" s="204"/>
      <c r="F3275" s="204">
        <v>3.47</v>
      </c>
      <c r="G3275" s="205">
        <v>3468.3400000000602</v>
      </c>
      <c r="H3275" s="192" t="s">
        <v>1106</v>
      </c>
    </row>
    <row r="3276" spans="1:8" ht="20" hidden="1" customHeight="1">
      <c r="A3276" s="185">
        <v>53</v>
      </c>
      <c r="B3276" s="193" t="s">
        <v>1067</v>
      </c>
      <c r="C3276" s="210" t="s">
        <v>2528</v>
      </c>
      <c r="D3276" s="203" t="s">
        <v>1046</v>
      </c>
      <c r="E3276" s="204"/>
      <c r="F3276" s="204">
        <v>4861.05</v>
      </c>
      <c r="G3276" s="205">
        <v>8607.2900000000609</v>
      </c>
      <c r="H3276" s="192" t="s">
        <v>1097</v>
      </c>
    </row>
    <row r="3277" spans="1:8" ht="20" hidden="1" customHeight="1">
      <c r="A3277" s="185">
        <v>53</v>
      </c>
      <c r="B3277" s="212" t="s">
        <v>12</v>
      </c>
      <c r="C3277" s="210" t="s">
        <v>3803</v>
      </c>
      <c r="D3277" s="203" t="s">
        <v>3804</v>
      </c>
      <c r="E3277" s="204"/>
      <c r="F3277" s="204">
        <v>123.6</v>
      </c>
      <c r="G3277" s="205">
        <v>72465.009999999995</v>
      </c>
      <c r="H3277" s="192" t="s">
        <v>3805</v>
      </c>
    </row>
    <row r="3278" spans="1:8" ht="20" hidden="1" customHeight="1">
      <c r="A3278" s="185">
        <v>53</v>
      </c>
      <c r="B3278" s="212" t="s">
        <v>12</v>
      </c>
      <c r="C3278" s="210" t="s">
        <v>3803</v>
      </c>
      <c r="D3278" s="203" t="s">
        <v>3804</v>
      </c>
      <c r="E3278" s="204"/>
      <c r="F3278" s="204">
        <v>43.2</v>
      </c>
      <c r="G3278" s="205">
        <v>72421.81</v>
      </c>
      <c r="H3278" s="192" t="s">
        <v>3805</v>
      </c>
    </row>
    <row r="3279" spans="1:8" ht="20" hidden="1" customHeight="1">
      <c r="A3279" s="185">
        <v>53</v>
      </c>
      <c r="B3279" s="212" t="s">
        <v>12</v>
      </c>
      <c r="C3279" s="210" t="s">
        <v>5111</v>
      </c>
      <c r="D3279" s="203" t="s">
        <v>4984</v>
      </c>
      <c r="E3279" s="204"/>
      <c r="F3279" s="204">
        <v>23145.599999999999</v>
      </c>
      <c r="G3279" s="205">
        <v>49276.21</v>
      </c>
      <c r="H3279" s="214" t="s">
        <v>4984</v>
      </c>
    </row>
    <row r="3280" spans="1:8" ht="20" hidden="1" customHeight="1">
      <c r="A3280" s="185">
        <v>53</v>
      </c>
      <c r="B3280" s="212" t="s">
        <v>12</v>
      </c>
      <c r="C3280" s="210" t="s">
        <v>2529</v>
      </c>
      <c r="D3280" s="203" t="s">
        <v>1046</v>
      </c>
      <c r="E3280" s="204"/>
      <c r="F3280" s="204">
        <v>7809.6</v>
      </c>
      <c r="G3280" s="205">
        <v>91466.61</v>
      </c>
      <c r="H3280" s="192" t="s">
        <v>1106</v>
      </c>
    </row>
    <row r="3281" spans="1:8" ht="20" hidden="1" customHeight="1">
      <c r="A3281" s="185">
        <v>53</v>
      </c>
      <c r="B3281" s="212" t="s">
        <v>12</v>
      </c>
      <c r="C3281" s="210" t="s">
        <v>2530</v>
      </c>
      <c r="D3281" s="203" t="s">
        <v>1046</v>
      </c>
      <c r="E3281" s="204"/>
      <c r="F3281" s="204">
        <v>71.290000000000006</v>
      </c>
      <c r="G3281" s="205">
        <v>11395.32</v>
      </c>
      <c r="H3281" s="192" t="s">
        <v>1106</v>
      </c>
    </row>
    <row r="3282" spans="1:8" ht="20" hidden="1" customHeight="1">
      <c r="A3282" s="185">
        <v>53</v>
      </c>
      <c r="B3282" s="212" t="s">
        <v>12</v>
      </c>
      <c r="C3282" s="210" t="s">
        <v>2531</v>
      </c>
      <c r="D3282" s="203" t="s">
        <v>1046</v>
      </c>
      <c r="E3282" s="204"/>
      <c r="F3282" s="204">
        <v>4865.37</v>
      </c>
      <c r="G3282" s="205">
        <v>43529.95</v>
      </c>
      <c r="H3282" s="192" t="s">
        <v>1097</v>
      </c>
    </row>
    <row r="3283" spans="1:8" ht="20" hidden="1" customHeight="1">
      <c r="A3283" s="185">
        <v>53</v>
      </c>
      <c r="B3283" s="212" t="s">
        <v>12</v>
      </c>
      <c r="C3283" s="210" t="s">
        <v>2532</v>
      </c>
      <c r="D3283" s="203" t="s">
        <v>1046</v>
      </c>
      <c r="E3283" s="204"/>
      <c r="F3283" s="204">
        <v>7304.99</v>
      </c>
      <c r="G3283" s="205">
        <v>136224.95999999999</v>
      </c>
      <c r="H3283" s="192" t="s">
        <v>1087</v>
      </c>
    </row>
    <row r="3284" spans="1:8" ht="20" hidden="1" customHeight="1">
      <c r="A3284" s="185">
        <v>53</v>
      </c>
      <c r="B3284" s="212" t="s">
        <v>12</v>
      </c>
      <c r="C3284" s="210" t="s">
        <v>2533</v>
      </c>
      <c r="D3284" s="250" t="s">
        <v>1046</v>
      </c>
      <c r="E3284" s="204"/>
      <c r="F3284" s="204">
        <v>1296.29</v>
      </c>
      <c r="G3284" s="205">
        <v>134928.67000000001</v>
      </c>
      <c r="H3284" s="192" t="s">
        <v>1087</v>
      </c>
    </row>
    <row r="3285" spans="1:8" ht="20" hidden="1" customHeight="1">
      <c r="A3285" s="185">
        <v>9</v>
      </c>
      <c r="B3285" s="261" t="s">
        <v>13</v>
      </c>
      <c r="C3285" s="262" t="s">
        <v>2534</v>
      </c>
      <c r="D3285" s="224" t="s">
        <v>1046</v>
      </c>
      <c r="E3285" s="226"/>
      <c r="F3285" s="226">
        <v>20000</v>
      </c>
      <c r="G3285" s="227">
        <v>65110.7900000011</v>
      </c>
      <c r="H3285" s="192" t="s">
        <v>1110</v>
      </c>
    </row>
    <row r="3286" spans="1:8" ht="20" hidden="1" customHeight="1">
      <c r="A3286" s="185">
        <v>9</v>
      </c>
      <c r="B3286" s="261" t="s">
        <v>13</v>
      </c>
      <c r="C3286" s="262" t="s">
        <v>2534</v>
      </c>
      <c r="D3286" s="224" t="s">
        <v>1046</v>
      </c>
      <c r="E3286" s="226"/>
      <c r="F3286" s="226">
        <v>40000</v>
      </c>
      <c r="G3286" s="227">
        <v>25110.7900000011</v>
      </c>
      <c r="H3286" s="192" t="s">
        <v>1110</v>
      </c>
    </row>
    <row r="3287" spans="1:8" ht="20" hidden="1" customHeight="1">
      <c r="A3287" s="185">
        <v>9</v>
      </c>
      <c r="B3287" s="261" t="s">
        <v>13</v>
      </c>
      <c r="C3287" s="229" t="s">
        <v>2535</v>
      </c>
      <c r="D3287" s="224" t="s">
        <v>1046</v>
      </c>
      <c r="E3287" s="226"/>
      <c r="F3287" s="226">
        <v>3600</v>
      </c>
      <c r="G3287" s="227">
        <v>21510.7900000011</v>
      </c>
      <c r="H3287" s="192" t="s">
        <v>1110</v>
      </c>
    </row>
    <row r="3288" spans="1:8" ht="20" hidden="1" customHeight="1">
      <c r="A3288" s="185">
        <v>9</v>
      </c>
      <c r="B3288" s="261" t="s">
        <v>13</v>
      </c>
      <c r="C3288" s="229" t="s">
        <v>2536</v>
      </c>
      <c r="D3288" s="224" t="s">
        <v>1046</v>
      </c>
      <c r="E3288" s="226"/>
      <c r="F3288" s="226">
        <v>3770</v>
      </c>
      <c r="G3288" s="227">
        <v>17740.7900000011</v>
      </c>
      <c r="H3288" s="192" t="s">
        <v>1110</v>
      </c>
    </row>
    <row r="3289" spans="1:8" ht="20" hidden="1" customHeight="1">
      <c r="A3289" s="185">
        <v>9</v>
      </c>
      <c r="B3289" s="261" t="s">
        <v>13</v>
      </c>
      <c r="C3289" s="229" t="s">
        <v>2537</v>
      </c>
      <c r="D3289" s="224" t="s">
        <v>1046</v>
      </c>
      <c r="E3289" s="226"/>
      <c r="F3289" s="226">
        <v>4768.3999999999996</v>
      </c>
      <c r="G3289" s="227">
        <v>12972.3900000011</v>
      </c>
      <c r="H3289" s="192" t="s">
        <v>1047</v>
      </c>
    </row>
    <row r="3290" spans="1:8" ht="20" hidden="1" customHeight="1">
      <c r="A3290" s="185">
        <v>9</v>
      </c>
      <c r="B3290" s="261" t="s">
        <v>13</v>
      </c>
      <c r="C3290" s="229" t="s">
        <v>2538</v>
      </c>
      <c r="D3290" s="224" t="s">
        <v>1046</v>
      </c>
      <c r="E3290" s="226"/>
      <c r="F3290" s="226">
        <v>1715</v>
      </c>
      <c r="G3290" s="227">
        <v>11257.3900000011</v>
      </c>
      <c r="H3290" s="192" t="s">
        <v>5075</v>
      </c>
    </row>
    <row r="3291" spans="1:8" ht="20" hidden="1" customHeight="1">
      <c r="A3291" s="185">
        <v>9</v>
      </c>
      <c r="B3291" s="261" t="s">
        <v>13</v>
      </c>
      <c r="C3291" s="229" t="s">
        <v>2539</v>
      </c>
      <c r="D3291" s="203" t="s">
        <v>1046</v>
      </c>
      <c r="E3291" s="226"/>
      <c r="F3291" s="226">
        <v>24714.25</v>
      </c>
      <c r="G3291" s="227">
        <v>248095.140000001</v>
      </c>
      <c r="H3291" s="192" t="s">
        <v>5061</v>
      </c>
    </row>
    <row r="3292" spans="1:8" ht="20" hidden="1" customHeight="1">
      <c r="A3292" s="185">
        <v>9</v>
      </c>
      <c r="B3292" s="261" t="s">
        <v>13</v>
      </c>
      <c r="C3292" s="229" t="s">
        <v>1165</v>
      </c>
      <c r="D3292" s="245" t="s">
        <v>1046</v>
      </c>
      <c r="E3292" s="226"/>
      <c r="F3292" s="226">
        <v>86.42</v>
      </c>
      <c r="G3292" s="227">
        <v>248008.72000000099</v>
      </c>
      <c r="H3292" s="192" t="s">
        <v>1071</v>
      </c>
    </row>
    <row r="3293" spans="1:8" ht="20" hidden="1" customHeight="1">
      <c r="A3293" s="185">
        <v>9</v>
      </c>
      <c r="B3293" s="261" t="s">
        <v>13</v>
      </c>
      <c r="C3293" s="229" t="s">
        <v>1165</v>
      </c>
      <c r="D3293" s="245" t="s">
        <v>1046</v>
      </c>
      <c r="E3293" s="226"/>
      <c r="F3293" s="226">
        <v>20.75</v>
      </c>
      <c r="G3293" s="227">
        <v>247987.97000000099</v>
      </c>
      <c r="H3293" s="192" t="s">
        <v>1071</v>
      </c>
    </row>
    <row r="3294" spans="1:8" ht="20" hidden="1" customHeight="1">
      <c r="A3294" s="185">
        <v>9</v>
      </c>
      <c r="B3294" s="261" t="s">
        <v>13</v>
      </c>
      <c r="C3294" s="229" t="s">
        <v>1165</v>
      </c>
      <c r="D3294" s="245" t="s">
        <v>1046</v>
      </c>
      <c r="E3294" s="226"/>
      <c r="F3294" s="226">
        <v>63.29</v>
      </c>
      <c r="G3294" s="227">
        <v>247924.68000000101</v>
      </c>
      <c r="H3294" s="192" t="s">
        <v>1071</v>
      </c>
    </row>
    <row r="3295" spans="1:8" ht="20" hidden="1" customHeight="1">
      <c r="A3295" s="185">
        <v>9</v>
      </c>
      <c r="B3295" s="261" t="s">
        <v>13</v>
      </c>
      <c r="C3295" s="263" t="s">
        <v>2540</v>
      </c>
      <c r="D3295" s="224" t="s">
        <v>1046</v>
      </c>
      <c r="E3295" s="226"/>
      <c r="F3295" s="226">
        <v>290</v>
      </c>
      <c r="G3295" s="227">
        <v>199924.68000000101</v>
      </c>
      <c r="H3295" s="192" t="s">
        <v>5075</v>
      </c>
    </row>
    <row r="3296" spans="1:8" ht="20" hidden="1" customHeight="1">
      <c r="A3296" s="185">
        <v>9</v>
      </c>
      <c r="B3296" s="261" t="s">
        <v>13</v>
      </c>
      <c r="C3296" s="229" t="s">
        <v>1165</v>
      </c>
      <c r="D3296" s="245" t="s">
        <v>1046</v>
      </c>
      <c r="E3296" s="226"/>
      <c r="F3296" s="226">
        <v>29.45</v>
      </c>
      <c r="G3296" s="227">
        <v>237255.230000001</v>
      </c>
      <c r="H3296" s="192" t="s">
        <v>1071</v>
      </c>
    </row>
    <row r="3297" spans="1:8" ht="20" hidden="1" customHeight="1">
      <c r="A3297" s="185">
        <v>9</v>
      </c>
      <c r="B3297" s="261" t="s">
        <v>13</v>
      </c>
      <c r="C3297" s="229" t="s">
        <v>2541</v>
      </c>
      <c r="D3297" s="203" t="s">
        <v>1046</v>
      </c>
      <c r="E3297" s="226"/>
      <c r="F3297" s="226">
        <v>10500</v>
      </c>
      <c r="G3297" s="227">
        <v>226755.230000001</v>
      </c>
      <c r="H3297" s="192" t="s">
        <v>3818</v>
      </c>
    </row>
    <row r="3298" spans="1:8" ht="20" hidden="1" customHeight="1">
      <c r="A3298" s="185">
        <v>9</v>
      </c>
      <c r="B3298" s="261" t="s">
        <v>13</v>
      </c>
      <c r="C3298" s="229" t="s">
        <v>2542</v>
      </c>
      <c r="D3298" s="245" t="s">
        <v>1046</v>
      </c>
      <c r="E3298" s="226"/>
      <c r="F3298" s="226">
        <v>14800</v>
      </c>
      <c r="G3298" s="227">
        <v>211955.230000001</v>
      </c>
      <c r="H3298" s="192" t="s">
        <v>1098</v>
      </c>
    </row>
    <row r="3299" spans="1:8" ht="20" hidden="1" customHeight="1">
      <c r="A3299" s="185">
        <v>9</v>
      </c>
      <c r="B3299" s="261" t="s">
        <v>13</v>
      </c>
      <c r="C3299" s="229" t="s">
        <v>2543</v>
      </c>
      <c r="D3299" s="245" t="s">
        <v>1046</v>
      </c>
      <c r="E3299" s="226"/>
      <c r="F3299" s="226">
        <v>923.7</v>
      </c>
      <c r="G3299" s="227">
        <v>211031.53000000099</v>
      </c>
      <c r="H3299" s="192" t="s">
        <v>1110</v>
      </c>
    </row>
    <row r="3300" spans="1:8" ht="20" hidden="1" customHeight="1">
      <c r="A3300" s="185">
        <v>9</v>
      </c>
      <c r="B3300" s="261" t="s">
        <v>13</v>
      </c>
      <c r="C3300" s="229" t="s">
        <v>2544</v>
      </c>
      <c r="D3300" s="245" t="s">
        <v>1046</v>
      </c>
      <c r="E3300" s="226"/>
      <c r="F3300" s="226">
        <v>738</v>
      </c>
      <c r="G3300" s="227">
        <v>210293.53000000099</v>
      </c>
      <c r="H3300" s="192" t="s">
        <v>1124</v>
      </c>
    </row>
    <row r="3301" spans="1:8" ht="20" hidden="1" customHeight="1">
      <c r="A3301" s="185">
        <v>9</v>
      </c>
      <c r="B3301" s="261" t="s">
        <v>13</v>
      </c>
      <c r="C3301" s="229" t="s">
        <v>2545</v>
      </c>
      <c r="D3301" s="245" t="s">
        <v>1046</v>
      </c>
      <c r="E3301" s="226"/>
      <c r="F3301" s="226">
        <v>56</v>
      </c>
      <c r="G3301" s="227">
        <v>210237.53000000099</v>
      </c>
      <c r="H3301" s="192" t="s">
        <v>1053</v>
      </c>
    </row>
    <row r="3302" spans="1:8" ht="20" hidden="1" customHeight="1">
      <c r="A3302" s="185">
        <v>9</v>
      </c>
      <c r="B3302" s="261" t="s">
        <v>13</v>
      </c>
      <c r="C3302" s="229" t="s">
        <v>4158</v>
      </c>
      <c r="D3302" s="245" t="s">
        <v>3804</v>
      </c>
      <c r="E3302" s="226"/>
      <c r="F3302" s="226">
        <v>4000</v>
      </c>
      <c r="G3302" s="227">
        <v>206237.53000000099</v>
      </c>
      <c r="H3302" s="192" t="s">
        <v>3818</v>
      </c>
    </row>
    <row r="3303" spans="1:8" ht="20" hidden="1" customHeight="1">
      <c r="A3303" s="185">
        <v>9</v>
      </c>
      <c r="B3303" s="261" t="s">
        <v>13</v>
      </c>
      <c r="C3303" s="229" t="s">
        <v>5112</v>
      </c>
      <c r="D3303" s="245" t="s">
        <v>4948</v>
      </c>
      <c r="E3303" s="226"/>
      <c r="F3303" s="226">
        <v>6120</v>
      </c>
      <c r="G3303" s="227">
        <v>200117.53000000099</v>
      </c>
      <c r="H3303" s="192" t="s">
        <v>4946</v>
      </c>
    </row>
    <row r="3304" spans="1:8" ht="20" hidden="1" customHeight="1">
      <c r="A3304" s="185">
        <v>9</v>
      </c>
      <c r="B3304" s="261" t="s">
        <v>13</v>
      </c>
      <c r="C3304" s="229" t="s">
        <v>2546</v>
      </c>
      <c r="D3304" s="245" t="s">
        <v>1046</v>
      </c>
      <c r="E3304" s="226"/>
      <c r="F3304" s="226">
        <v>7921</v>
      </c>
      <c r="G3304" s="227">
        <v>192196.53000000099</v>
      </c>
      <c r="H3304" s="192" t="s">
        <v>1047</v>
      </c>
    </row>
    <row r="3305" spans="1:8" ht="20" hidden="1" customHeight="1">
      <c r="A3305" s="185">
        <v>9</v>
      </c>
      <c r="B3305" s="261" t="s">
        <v>13</v>
      </c>
      <c r="C3305" s="229" t="s">
        <v>2547</v>
      </c>
      <c r="D3305" s="245" t="s">
        <v>1046</v>
      </c>
      <c r="E3305" s="226"/>
      <c r="F3305" s="226">
        <v>2000</v>
      </c>
      <c r="G3305" s="227">
        <v>190196.53000000099</v>
      </c>
      <c r="H3305" s="192" t="s">
        <v>1124</v>
      </c>
    </row>
    <row r="3306" spans="1:8" ht="20" hidden="1" customHeight="1">
      <c r="A3306" s="185">
        <v>9</v>
      </c>
      <c r="B3306" s="261" t="s">
        <v>13</v>
      </c>
      <c r="C3306" s="229" t="s">
        <v>2548</v>
      </c>
      <c r="D3306" s="245" t="s">
        <v>1046</v>
      </c>
      <c r="E3306" s="226"/>
      <c r="F3306" s="226">
        <v>271.5</v>
      </c>
      <c r="G3306" s="227">
        <v>189925.03000000099</v>
      </c>
      <c r="H3306" s="192" t="s">
        <v>1075</v>
      </c>
    </row>
    <row r="3307" spans="1:8" ht="20" hidden="1" customHeight="1">
      <c r="A3307" s="185">
        <v>9</v>
      </c>
      <c r="B3307" s="261" t="s">
        <v>13</v>
      </c>
      <c r="C3307" s="229" t="s">
        <v>2549</v>
      </c>
      <c r="D3307" s="245" t="s">
        <v>1046</v>
      </c>
      <c r="E3307" s="226"/>
      <c r="F3307" s="226">
        <v>712</v>
      </c>
      <c r="G3307" s="227">
        <v>189213.03000000099</v>
      </c>
      <c r="H3307" s="192" t="s">
        <v>1047</v>
      </c>
    </row>
    <row r="3308" spans="1:8" ht="20" hidden="1" customHeight="1">
      <c r="A3308" s="185">
        <v>9</v>
      </c>
      <c r="B3308" s="261" t="s">
        <v>13</v>
      </c>
      <c r="C3308" s="229" t="s">
        <v>2550</v>
      </c>
      <c r="D3308" s="245" t="s">
        <v>1046</v>
      </c>
      <c r="E3308" s="226"/>
      <c r="F3308" s="226">
        <v>360</v>
      </c>
      <c r="G3308" s="227">
        <v>188853.03000000099</v>
      </c>
      <c r="H3308" s="192" t="s">
        <v>1053</v>
      </c>
    </row>
    <row r="3309" spans="1:8" ht="20" hidden="1" customHeight="1">
      <c r="A3309" s="185">
        <v>9</v>
      </c>
      <c r="B3309" s="261" t="s">
        <v>13</v>
      </c>
      <c r="C3309" s="229" t="s">
        <v>2551</v>
      </c>
      <c r="D3309" s="245" t="s">
        <v>1046</v>
      </c>
      <c r="E3309" s="226"/>
      <c r="F3309" s="226">
        <v>450</v>
      </c>
      <c r="G3309" s="227">
        <v>188403.03000000099</v>
      </c>
      <c r="H3309" s="192" t="s">
        <v>1110</v>
      </c>
    </row>
    <row r="3310" spans="1:8" ht="20" hidden="1" customHeight="1">
      <c r="A3310" s="185">
        <v>9</v>
      </c>
      <c r="B3310" s="261" t="s">
        <v>13</v>
      </c>
      <c r="C3310" s="229" t="s">
        <v>2552</v>
      </c>
      <c r="D3310" s="245" t="s">
        <v>1046</v>
      </c>
      <c r="E3310" s="226"/>
      <c r="F3310" s="226">
        <v>2000</v>
      </c>
      <c r="G3310" s="227">
        <v>186403.03000000099</v>
      </c>
      <c r="H3310" s="192" t="s">
        <v>1110</v>
      </c>
    </row>
    <row r="3311" spans="1:8" ht="20" hidden="1" customHeight="1">
      <c r="A3311" s="185">
        <v>9</v>
      </c>
      <c r="B3311" s="261" t="s">
        <v>13</v>
      </c>
      <c r="C3311" s="229" t="s">
        <v>2553</v>
      </c>
      <c r="D3311" s="245" t="s">
        <v>1046</v>
      </c>
      <c r="E3311" s="226"/>
      <c r="F3311" s="226">
        <v>232</v>
      </c>
      <c r="G3311" s="227">
        <v>186171.03000000099</v>
      </c>
      <c r="H3311" s="192" t="s">
        <v>5075</v>
      </c>
    </row>
    <row r="3312" spans="1:8" ht="20" hidden="1" customHeight="1">
      <c r="A3312" s="185">
        <v>9</v>
      </c>
      <c r="B3312" s="261" t="s">
        <v>13</v>
      </c>
      <c r="C3312" s="229" t="s">
        <v>2554</v>
      </c>
      <c r="D3312" s="245" t="s">
        <v>1046</v>
      </c>
      <c r="E3312" s="226"/>
      <c r="F3312" s="226">
        <v>4450</v>
      </c>
      <c r="G3312" s="227">
        <v>181721.03000000099</v>
      </c>
      <c r="H3312" s="192" t="s">
        <v>5075</v>
      </c>
    </row>
    <row r="3313" spans="1:8" ht="20" hidden="1" customHeight="1">
      <c r="A3313" s="185">
        <v>9</v>
      </c>
      <c r="B3313" s="261" t="s">
        <v>13</v>
      </c>
      <c r="C3313" s="229" t="s">
        <v>2555</v>
      </c>
      <c r="D3313" s="224" t="s">
        <v>1046</v>
      </c>
      <c r="E3313" s="226"/>
      <c r="F3313" s="226">
        <v>40064.6</v>
      </c>
      <c r="G3313" s="227">
        <v>61656.430000000997</v>
      </c>
      <c r="H3313" s="192" t="s">
        <v>1110</v>
      </c>
    </row>
    <row r="3314" spans="1:8" ht="20" hidden="1" customHeight="1">
      <c r="A3314" s="185">
        <v>9</v>
      </c>
      <c r="B3314" s="261" t="s">
        <v>13</v>
      </c>
      <c r="C3314" s="229" t="s">
        <v>2556</v>
      </c>
      <c r="D3314" s="224" t="s">
        <v>1046</v>
      </c>
      <c r="E3314" s="226"/>
      <c r="F3314" s="226">
        <v>50264</v>
      </c>
      <c r="G3314" s="227">
        <v>11392.430000001001</v>
      </c>
      <c r="H3314" s="192" t="s">
        <v>1110</v>
      </c>
    </row>
    <row r="3315" spans="1:8" ht="20" hidden="1" customHeight="1">
      <c r="A3315" s="185">
        <v>9</v>
      </c>
      <c r="B3315" s="261" t="s">
        <v>13</v>
      </c>
      <c r="C3315" s="220" t="s">
        <v>2557</v>
      </c>
      <c r="D3315" s="224" t="s">
        <v>1046</v>
      </c>
      <c r="E3315" s="226"/>
      <c r="F3315" s="226">
        <v>2732.05</v>
      </c>
      <c r="G3315" s="227">
        <v>508720.38000000099</v>
      </c>
      <c r="H3315" s="192" t="s">
        <v>5075</v>
      </c>
    </row>
    <row r="3316" spans="1:8" ht="20" hidden="1" customHeight="1">
      <c r="A3316" s="185">
        <v>9</v>
      </c>
      <c r="B3316" s="261" t="s">
        <v>13</v>
      </c>
      <c r="C3316" s="229" t="s">
        <v>1165</v>
      </c>
      <c r="D3316" s="245" t="s">
        <v>1046</v>
      </c>
      <c r="E3316" s="226"/>
      <c r="F3316" s="226">
        <v>99.65</v>
      </c>
      <c r="G3316" s="227">
        <v>508620.73000000097</v>
      </c>
      <c r="H3316" s="192" t="s">
        <v>1071</v>
      </c>
    </row>
    <row r="3317" spans="1:8" ht="20" hidden="1" customHeight="1">
      <c r="A3317" s="185">
        <v>9</v>
      </c>
      <c r="B3317" s="261" t="s">
        <v>13</v>
      </c>
      <c r="C3317" s="229" t="s">
        <v>1165</v>
      </c>
      <c r="D3317" s="245" t="s">
        <v>1046</v>
      </c>
      <c r="E3317" s="226"/>
      <c r="F3317" s="226">
        <v>151.05000000000001</v>
      </c>
      <c r="G3317" s="227">
        <v>508469.68000000098</v>
      </c>
      <c r="H3317" s="192" t="s">
        <v>1071</v>
      </c>
    </row>
    <row r="3318" spans="1:8" ht="20" hidden="1" customHeight="1">
      <c r="A3318" s="185">
        <v>9</v>
      </c>
      <c r="B3318" s="261" t="s">
        <v>13</v>
      </c>
      <c r="C3318" s="229" t="s">
        <v>1165</v>
      </c>
      <c r="D3318" s="245" t="s">
        <v>1046</v>
      </c>
      <c r="E3318" s="226"/>
      <c r="F3318" s="226">
        <v>149.15</v>
      </c>
      <c r="G3318" s="227">
        <v>508320.53000000102</v>
      </c>
      <c r="H3318" s="192" t="s">
        <v>1071</v>
      </c>
    </row>
    <row r="3319" spans="1:8" ht="20" hidden="1" customHeight="1">
      <c r="A3319" s="185">
        <v>9</v>
      </c>
      <c r="B3319" s="261" t="s">
        <v>13</v>
      </c>
      <c r="C3319" s="229" t="s">
        <v>1165</v>
      </c>
      <c r="D3319" s="245" t="s">
        <v>1046</v>
      </c>
      <c r="E3319" s="226"/>
      <c r="F3319" s="226">
        <v>21.7</v>
      </c>
      <c r="G3319" s="227">
        <v>508298.83000000101</v>
      </c>
      <c r="H3319" s="192" t="s">
        <v>1071</v>
      </c>
    </row>
    <row r="3320" spans="1:8" ht="20" hidden="1" customHeight="1">
      <c r="A3320" s="185">
        <v>9</v>
      </c>
      <c r="B3320" s="261" t="s">
        <v>13</v>
      </c>
      <c r="C3320" s="229" t="s">
        <v>1165</v>
      </c>
      <c r="D3320" s="245" t="s">
        <v>1046</v>
      </c>
      <c r="E3320" s="226"/>
      <c r="F3320" s="226">
        <v>2.4300000000000002</v>
      </c>
      <c r="G3320" s="227">
        <v>508296.40000000101</v>
      </c>
      <c r="H3320" s="192" t="s">
        <v>1071</v>
      </c>
    </row>
    <row r="3321" spans="1:8" ht="20" hidden="1" customHeight="1">
      <c r="A3321" s="185">
        <v>9</v>
      </c>
      <c r="B3321" s="261" t="s">
        <v>13</v>
      </c>
      <c r="C3321" s="229" t="s">
        <v>1165</v>
      </c>
      <c r="D3321" s="245" t="s">
        <v>1046</v>
      </c>
      <c r="E3321" s="226"/>
      <c r="F3321" s="226">
        <v>21.7</v>
      </c>
      <c r="G3321" s="227">
        <v>508274.700000001</v>
      </c>
      <c r="H3321" s="192" t="s">
        <v>1071</v>
      </c>
    </row>
    <row r="3322" spans="1:8" ht="20" hidden="1" customHeight="1">
      <c r="A3322" s="185">
        <v>9</v>
      </c>
      <c r="B3322" s="261" t="s">
        <v>13</v>
      </c>
      <c r="C3322" s="229" t="s">
        <v>1165</v>
      </c>
      <c r="D3322" s="245" t="s">
        <v>1046</v>
      </c>
      <c r="E3322" s="226"/>
      <c r="F3322" s="226">
        <v>135.85</v>
      </c>
      <c r="G3322" s="227">
        <v>508138.85000000102</v>
      </c>
      <c r="H3322" s="192" t="s">
        <v>1071</v>
      </c>
    </row>
    <row r="3323" spans="1:8" ht="20" hidden="1" customHeight="1">
      <c r="A3323" s="185">
        <v>9</v>
      </c>
      <c r="B3323" s="261" t="s">
        <v>13</v>
      </c>
      <c r="C3323" s="239" t="s">
        <v>2558</v>
      </c>
      <c r="D3323" s="224" t="s">
        <v>1046</v>
      </c>
      <c r="E3323" s="226"/>
      <c r="F3323" s="226">
        <v>2000</v>
      </c>
      <c r="G3323" s="227">
        <v>441138.85000000102</v>
      </c>
      <c r="H3323" s="192" t="s">
        <v>1081</v>
      </c>
    </row>
    <row r="3324" spans="1:8" ht="20" hidden="1" customHeight="1">
      <c r="A3324" s="185">
        <v>9</v>
      </c>
      <c r="B3324" s="261" t="s">
        <v>13</v>
      </c>
      <c r="C3324" s="229" t="s">
        <v>1165</v>
      </c>
      <c r="D3324" s="245" t="s">
        <v>1046</v>
      </c>
      <c r="E3324" s="226"/>
      <c r="F3324" s="226">
        <v>179.14</v>
      </c>
      <c r="G3324" s="227">
        <v>390959.71000000101</v>
      </c>
      <c r="H3324" s="192" t="s">
        <v>1071</v>
      </c>
    </row>
    <row r="3325" spans="1:8" ht="20" hidden="1" customHeight="1">
      <c r="A3325" s="185">
        <v>9</v>
      </c>
      <c r="B3325" s="261" t="s">
        <v>13</v>
      </c>
      <c r="C3325" s="229" t="s">
        <v>1165</v>
      </c>
      <c r="D3325" s="245" t="s">
        <v>1046</v>
      </c>
      <c r="E3325" s="226"/>
      <c r="F3325" s="226">
        <v>151.6</v>
      </c>
      <c r="G3325" s="227">
        <v>390808.11000000098</v>
      </c>
      <c r="H3325" s="192" t="s">
        <v>1071</v>
      </c>
    </row>
    <row r="3326" spans="1:8" ht="20" hidden="1" customHeight="1">
      <c r="A3326" s="185">
        <v>9</v>
      </c>
      <c r="B3326" s="261" t="s">
        <v>13</v>
      </c>
      <c r="C3326" s="229" t="s">
        <v>2559</v>
      </c>
      <c r="D3326" s="245" t="s">
        <v>1046</v>
      </c>
      <c r="E3326" s="226"/>
      <c r="F3326" s="226">
        <v>491.65</v>
      </c>
      <c r="G3326" s="227">
        <v>390316.46000000101</v>
      </c>
      <c r="H3326" s="192" t="s">
        <v>1075</v>
      </c>
    </row>
    <row r="3327" spans="1:8" ht="20" hidden="1" customHeight="1">
      <c r="A3327" s="185">
        <v>9</v>
      </c>
      <c r="B3327" s="261" t="s">
        <v>13</v>
      </c>
      <c r="C3327" s="229" t="s">
        <v>2560</v>
      </c>
      <c r="D3327" s="245" t="s">
        <v>1046</v>
      </c>
      <c r="E3327" s="226"/>
      <c r="F3327" s="226">
        <v>21154.23</v>
      </c>
      <c r="G3327" s="227">
        <v>369162.23000000097</v>
      </c>
      <c r="H3327" s="192" t="s">
        <v>4950</v>
      </c>
    </row>
    <row r="3328" spans="1:8" ht="20" customHeight="1">
      <c r="A3328" s="185">
        <v>9</v>
      </c>
      <c r="B3328" s="261" t="s">
        <v>13</v>
      </c>
      <c r="C3328" s="229" t="s">
        <v>2561</v>
      </c>
      <c r="D3328" s="245" t="s">
        <v>1046</v>
      </c>
      <c r="E3328" s="226"/>
      <c r="F3328" s="226">
        <v>7000</v>
      </c>
      <c r="G3328" s="227">
        <v>362162.23000000097</v>
      </c>
      <c r="H3328" s="192" t="s">
        <v>1124</v>
      </c>
    </row>
    <row r="3329" spans="1:8" ht="20" hidden="1" customHeight="1">
      <c r="A3329" s="185">
        <v>9</v>
      </c>
      <c r="B3329" s="261" t="s">
        <v>13</v>
      </c>
      <c r="C3329" s="251" t="s">
        <v>2562</v>
      </c>
      <c r="D3329" s="245" t="s">
        <v>1046</v>
      </c>
      <c r="E3329" s="226"/>
      <c r="F3329" s="226">
        <v>2600</v>
      </c>
      <c r="G3329" s="227">
        <v>359562.23000000097</v>
      </c>
      <c r="H3329" s="192" t="s">
        <v>1110</v>
      </c>
    </row>
    <row r="3330" spans="1:8" ht="20" hidden="1" customHeight="1">
      <c r="A3330" s="185">
        <v>9</v>
      </c>
      <c r="B3330" s="261" t="s">
        <v>13</v>
      </c>
      <c r="C3330" s="229" t="s">
        <v>1165</v>
      </c>
      <c r="D3330" s="245" t="s">
        <v>1046</v>
      </c>
      <c r="E3330" s="226"/>
      <c r="F3330" s="226">
        <v>103.25</v>
      </c>
      <c r="G3330" s="227">
        <v>359458.98000000097</v>
      </c>
      <c r="H3330" s="192" t="s">
        <v>1071</v>
      </c>
    </row>
    <row r="3331" spans="1:8" ht="20" hidden="1" customHeight="1">
      <c r="A3331" s="185">
        <v>9</v>
      </c>
      <c r="B3331" s="261" t="s">
        <v>13</v>
      </c>
      <c r="C3331" s="229" t="s">
        <v>1165</v>
      </c>
      <c r="D3331" s="245" t="s">
        <v>1046</v>
      </c>
      <c r="E3331" s="226"/>
      <c r="F3331" s="226">
        <v>35.14</v>
      </c>
      <c r="G3331" s="227">
        <v>359423.84000000102</v>
      </c>
      <c r="H3331" s="192" t="s">
        <v>1071</v>
      </c>
    </row>
    <row r="3332" spans="1:8" ht="20" hidden="1" customHeight="1">
      <c r="A3332" s="185">
        <v>9</v>
      </c>
      <c r="B3332" s="261" t="s">
        <v>13</v>
      </c>
      <c r="C3332" s="229" t="s">
        <v>5088</v>
      </c>
      <c r="D3332" s="224" t="s">
        <v>4984</v>
      </c>
      <c r="E3332" s="226"/>
      <c r="F3332" s="226">
        <v>19852.919999999998</v>
      </c>
      <c r="G3332" s="227">
        <v>184570.920000001</v>
      </c>
      <c r="H3332" s="214" t="s">
        <v>4984</v>
      </c>
    </row>
    <row r="3333" spans="1:8" ht="20" hidden="1" customHeight="1">
      <c r="A3333" s="185">
        <v>9</v>
      </c>
      <c r="B3333" s="261" t="s">
        <v>13</v>
      </c>
      <c r="C3333" s="229" t="s">
        <v>5088</v>
      </c>
      <c r="D3333" s="224" t="s">
        <v>4984</v>
      </c>
      <c r="E3333" s="226"/>
      <c r="F3333" s="226">
        <v>4408.8900000000003</v>
      </c>
      <c r="G3333" s="227">
        <v>180162.03000000099</v>
      </c>
      <c r="H3333" s="214" t="s">
        <v>4984</v>
      </c>
    </row>
    <row r="3334" spans="1:8" ht="20" hidden="1" customHeight="1">
      <c r="A3334" s="185">
        <v>9</v>
      </c>
      <c r="B3334" s="261" t="s">
        <v>13</v>
      </c>
      <c r="C3334" s="229" t="s">
        <v>1165</v>
      </c>
      <c r="D3334" s="245" t="s">
        <v>1046</v>
      </c>
      <c r="E3334" s="226"/>
      <c r="F3334" s="226">
        <v>86.42</v>
      </c>
      <c r="G3334" s="227">
        <v>380075.61000000098</v>
      </c>
      <c r="H3334" s="192" t="s">
        <v>1071</v>
      </c>
    </row>
    <row r="3335" spans="1:8" ht="20" hidden="1" customHeight="1">
      <c r="A3335" s="185">
        <v>9</v>
      </c>
      <c r="B3335" s="261" t="s">
        <v>13</v>
      </c>
      <c r="C3335" s="229" t="s">
        <v>5113</v>
      </c>
      <c r="D3335" s="224" t="s">
        <v>4984</v>
      </c>
      <c r="E3335" s="226"/>
      <c r="F3335" s="226">
        <v>8240.83</v>
      </c>
      <c r="G3335" s="227">
        <v>371834.78000000102</v>
      </c>
      <c r="H3335" s="214" t="s">
        <v>4984</v>
      </c>
    </row>
    <row r="3336" spans="1:8" ht="20" hidden="1" customHeight="1">
      <c r="A3336" s="185">
        <v>9</v>
      </c>
      <c r="B3336" s="261" t="s">
        <v>13</v>
      </c>
      <c r="C3336" s="229" t="s">
        <v>5113</v>
      </c>
      <c r="D3336" s="224" t="s">
        <v>4984</v>
      </c>
      <c r="E3336" s="226"/>
      <c r="F3336" s="226">
        <v>14208.33</v>
      </c>
      <c r="G3336" s="227">
        <v>357626.450000001</v>
      </c>
      <c r="H3336" s="214" t="s">
        <v>4984</v>
      </c>
    </row>
    <row r="3337" spans="1:8" ht="20" hidden="1" customHeight="1">
      <c r="A3337" s="185">
        <v>9</v>
      </c>
      <c r="B3337" s="261" t="s">
        <v>13</v>
      </c>
      <c r="C3337" s="229" t="s">
        <v>1165</v>
      </c>
      <c r="D3337" s="245" t="s">
        <v>1046</v>
      </c>
      <c r="E3337" s="226"/>
      <c r="F3337" s="226">
        <v>194.39</v>
      </c>
      <c r="G3337" s="227">
        <v>357432.06000000099</v>
      </c>
      <c r="H3337" s="192" t="s">
        <v>1071</v>
      </c>
    </row>
    <row r="3338" spans="1:8" ht="20" hidden="1" customHeight="1">
      <c r="A3338" s="185">
        <v>9</v>
      </c>
      <c r="B3338" s="261" t="s">
        <v>13</v>
      </c>
      <c r="C3338" s="229" t="s">
        <v>4159</v>
      </c>
      <c r="D3338" s="224" t="s">
        <v>3804</v>
      </c>
      <c r="E3338" s="226"/>
      <c r="F3338" s="226">
        <v>75000</v>
      </c>
      <c r="G3338" s="227">
        <v>682432.06000000099</v>
      </c>
      <c r="H3338" s="192" t="s">
        <v>1053</v>
      </c>
    </row>
    <row r="3339" spans="1:8" ht="20" hidden="1" customHeight="1">
      <c r="A3339" s="185">
        <v>9</v>
      </c>
      <c r="B3339" s="261" t="s">
        <v>13</v>
      </c>
      <c r="C3339" s="229" t="s">
        <v>2563</v>
      </c>
      <c r="D3339" s="203" t="s">
        <v>1046</v>
      </c>
      <c r="E3339" s="226"/>
      <c r="F3339" s="226">
        <v>100000</v>
      </c>
      <c r="G3339" s="227">
        <v>582432.06000000099</v>
      </c>
      <c r="H3339" s="192" t="s">
        <v>3818</v>
      </c>
    </row>
    <row r="3340" spans="1:8" ht="20" hidden="1" customHeight="1">
      <c r="A3340" s="185">
        <v>9</v>
      </c>
      <c r="B3340" s="261" t="s">
        <v>13</v>
      </c>
      <c r="C3340" s="229" t="s">
        <v>4160</v>
      </c>
      <c r="D3340" s="224" t="s">
        <v>3804</v>
      </c>
      <c r="E3340" s="226"/>
      <c r="F3340" s="226">
        <v>52.16</v>
      </c>
      <c r="G3340" s="227">
        <v>582379.90000000095</v>
      </c>
      <c r="H3340" s="192" t="s">
        <v>3811</v>
      </c>
    </row>
    <row r="3341" spans="1:8" ht="20" hidden="1" customHeight="1">
      <c r="A3341" s="185">
        <v>9</v>
      </c>
      <c r="B3341" s="261" t="s">
        <v>13</v>
      </c>
      <c r="C3341" s="229" t="s">
        <v>2564</v>
      </c>
      <c r="D3341" s="224" t="s">
        <v>1046</v>
      </c>
      <c r="E3341" s="226"/>
      <c r="F3341" s="226">
        <v>19278.43</v>
      </c>
      <c r="G3341" s="227">
        <v>563101.47000000102</v>
      </c>
      <c r="H3341" s="192" t="s">
        <v>1087</v>
      </c>
    </row>
    <row r="3342" spans="1:8" ht="20" hidden="1" customHeight="1">
      <c r="A3342" s="185">
        <v>9</v>
      </c>
      <c r="B3342" s="261" t="s">
        <v>13</v>
      </c>
      <c r="C3342" s="229" t="s">
        <v>2565</v>
      </c>
      <c r="D3342" s="224" t="s">
        <v>1046</v>
      </c>
      <c r="E3342" s="226"/>
      <c r="F3342" s="226">
        <v>272</v>
      </c>
      <c r="G3342" s="227">
        <v>481829.47000000102</v>
      </c>
      <c r="H3342" s="192" t="s">
        <v>1093</v>
      </c>
    </row>
    <row r="3343" spans="1:8" ht="20" hidden="1" customHeight="1">
      <c r="A3343" s="185">
        <v>9</v>
      </c>
      <c r="B3343" s="261" t="s">
        <v>13</v>
      </c>
      <c r="C3343" s="229" t="s">
        <v>2566</v>
      </c>
      <c r="D3343" s="224" t="s">
        <v>1046</v>
      </c>
      <c r="E3343" s="226"/>
      <c r="F3343" s="226">
        <v>1031.2</v>
      </c>
      <c r="G3343" s="227">
        <v>480798.27000000101</v>
      </c>
      <c r="H3343" s="192" t="s">
        <v>1053</v>
      </c>
    </row>
    <row r="3344" spans="1:8" ht="20" hidden="1" customHeight="1">
      <c r="A3344" s="185">
        <v>9</v>
      </c>
      <c r="B3344" s="261" t="s">
        <v>13</v>
      </c>
      <c r="C3344" s="229" t="s">
        <v>2567</v>
      </c>
      <c r="D3344" s="224" t="s">
        <v>1046</v>
      </c>
      <c r="E3344" s="226"/>
      <c r="F3344" s="226">
        <v>961.8</v>
      </c>
      <c r="G3344" s="227">
        <v>479836.47000000102</v>
      </c>
      <c r="H3344" s="192" t="s">
        <v>1075</v>
      </c>
    </row>
    <row r="3345" spans="1:8" ht="20" hidden="1" customHeight="1">
      <c r="A3345" s="185">
        <v>9</v>
      </c>
      <c r="B3345" s="261" t="s">
        <v>13</v>
      </c>
      <c r="C3345" s="229" t="s">
        <v>2568</v>
      </c>
      <c r="D3345" s="224" t="s">
        <v>1046</v>
      </c>
      <c r="E3345" s="226"/>
      <c r="F3345" s="226">
        <v>238</v>
      </c>
      <c r="G3345" s="227">
        <v>479598.47000000102</v>
      </c>
      <c r="H3345" s="192" t="s">
        <v>1110</v>
      </c>
    </row>
    <row r="3346" spans="1:8" ht="20" hidden="1" customHeight="1">
      <c r="A3346" s="185">
        <v>9</v>
      </c>
      <c r="B3346" s="261" t="s">
        <v>13</v>
      </c>
      <c r="C3346" s="229" t="s">
        <v>2569</v>
      </c>
      <c r="D3346" s="224" t="s">
        <v>1046</v>
      </c>
      <c r="E3346" s="226"/>
      <c r="F3346" s="226">
        <v>2040</v>
      </c>
      <c r="G3346" s="227">
        <v>477558.47000000102</v>
      </c>
      <c r="H3346" s="192" t="s">
        <v>1110</v>
      </c>
    </row>
    <row r="3347" spans="1:8" ht="20" hidden="1" customHeight="1">
      <c r="A3347" s="185">
        <v>9</v>
      </c>
      <c r="B3347" s="261" t="s">
        <v>13</v>
      </c>
      <c r="C3347" s="229" t="s">
        <v>2570</v>
      </c>
      <c r="D3347" s="224" t="s">
        <v>1046</v>
      </c>
      <c r="E3347" s="226"/>
      <c r="F3347" s="226">
        <v>4080</v>
      </c>
      <c r="G3347" s="227">
        <v>473478.47000000102</v>
      </c>
      <c r="H3347" s="192" t="s">
        <v>1087</v>
      </c>
    </row>
    <row r="3348" spans="1:8" ht="20" hidden="1" customHeight="1">
      <c r="A3348" s="185">
        <v>9</v>
      </c>
      <c r="B3348" s="261" t="s">
        <v>13</v>
      </c>
      <c r="C3348" s="229" t="s">
        <v>2571</v>
      </c>
      <c r="D3348" s="224" t="s">
        <v>1046</v>
      </c>
      <c r="E3348" s="226"/>
      <c r="F3348" s="226">
        <v>228</v>
      </c>
      <c r="G3348" s="227">
        <v>473250.47000000102</v>
      </c>
      <c r="H3348" s="192" t="s">
        <v>1075</v>
      </c>
    </row>
    <row r="3349" spans="1:8" ht="20" hidden="1" customHeight="1">
      <c r="A3349" s="185">
        <v>9</v>
      </c>
      <c r="B3349" s="261" t="s">
        <v>13</v>
      </c>
      <c r="C3349" s="229" t="s">
        <v>2572</v>
      </c>
      <c r="D3349" s="224" t="s">
        <v>1046</v>
      </c>
      <c r="E3349" s="226"/>
      <c r="F3349" s="226">
        <v>1000</v>
      </c>
      <c r="G3349" s="227">
        <v>472250.47000000102</v>
      </c>
      <c r="H3349" s="192" t="s">
        <v>3808</v>
      </c>
    </row>
    <row r="3350" spans="1:8" ht="20" hidden="1" customHeight="1">
      <c r="A3350" s="185">
        <v>9</v>
      </c>
      <c r="B3350" s="261" t="s">
        <v>13</v>
      </c>
      <c r="C3350" s="229" t="s">
        <v>2573</v>
      </c>
      <c r="D3350" s="224" t="s">
        <v>1046</v>
      </c>
      <c r="E3350" s="226"/>
      <c r="F3350" s="226">
        <v>3100</v>
      </c>
      <c r="G3350" s="227">
        <v>469150.47000000102</v>
      </c>
      <c r="H3350" s="192" t="s">
        <v>4950</v>
      </c>
    </row>
    <row r="3351" spans="1:8" ht="20" hidden="1" customHeight="1">
      <c r="A3351" s="185">
        <v>9</v>
      </c>
      <c r="B3351" s="261" t="s">
        <v>13</v>
      </c>
      <c r="C3351" s="229" t="s">
        <v>2574</v>
      </c>
      <c r="D3351" s="224" t="s">
        <v>1046</v>
      </c>
      <c r="E3351" s="226"/>
      <c r="F3351" s="226">
        <v>60</v>
      </c>
      <c r="G3351" s="227">
        <v>469090.47000000102</v>
      </c>
      <c r="H3351" s="192" t="s">
        <v>1053</v>
      </c>
    </row>
    <row r="3352" spans="1:8" ht="20" hidden="1" customHeight="1">
      <c r="A3352" s="185">
        <v>9</v>
      </c>
      <c r="B3352" s="261" t="s">
        <v>13</v>
      </c>
      <c r="C3352" s="229" t="s">
        <v>2575</v>
      </c>
      <c r="D3352" s="224" t="s">
        <v>1046</v>
      </c>
      <c r="E3352" s="226"/>
      <c r="F3352" s="226">
        <v>4000</v>
      </c>
      <c r="G3352" s="227">
        <v>465090.47000000102</v>
      </c>
      <c r="H3352" s="192" t="s">
        <v>1110</v>
      </c>
    </row>
    <row r="3353" spans="1:8" ht="20" hidden="1" customHeight="1">
      <c r="A3353" s="185">
        <v>9</v>
      </c>
      <c r="B3353" s="261" t="s">
        <v>13</v>
      </c>
      <c r="C3353" s="229" t="s">
        <v>2576</v>
      </c>
      <c r="D3353" s="224" t="s">
        <v>1046</v>
      </c>
      <c r="E3353" s="226"/>
      <c r="F3353" s="226">
        <v>3337</v>
      </c>
      <c r="G3353" s="227">
        <v>461753.47000000102</v>
      </c>
      <c r="H3353" s="192" t="s">
        <v>1104</v>
      </c>
    </row>
    <row r="3354" spans="1:8" ht="20" hidden="1" customHeight="1">
      <c r="A3354" s="185">
        <v>9</v>
      </c>
      <c r="B3354" s="261" t="s">
        <v>13</v>
      </c>
      <c r="C3354" s="229" t="s">
        <v>2577</v>
      </c>
      <c r="D3354" s="224" t="s">
        <v>1046</v>
      </c>
      <c r="E3354" s="226"/>
      <c r="F3354" s="226">
        <v>600</v>
      </c>
      <c r="G3354" s="227">
        <v>461153.47000000102</v>
      </c>
      <c r="H3354" s="192" t="s">
        <v>1081</v>
      </c>
    </row>
    <row r="3355" spans="1:8" ht="20" hidden="1" customHeight="1">
      <c r="A3355" s="185">
        <v>9</v>
      </c>
      <c r="B3355" s="261" t="s">
        <v>13</v>
      </c>
      <c r="C3355" s="229" t="s">
        <v>2578</v>
      </c>
      <c r="D3355" s="224" t="s">
        <v>1046</v>
      </c>
      <c r="E3355" s="226"/>
      <c r="F3355" s="226">
        <v>4060</v>
      </c>
      <c r="G3355" s="227">
        <v>457093.47000000102</v>
      </c>
      <c r="H3355" s="192" t="s">
        <v>1110</v>
      </c>
    </row>
    <row r="3356" spans="1:8" ht="20" hidden="1" customHeight="1">
      <c r="A3356" s="185">
        <v>9</v>
      </c>
      <c r="B3356" s="261" t="s">
        <v>13</v>
      </c>
      <c r="C3356" s="229" t="s">
        <v>2579</v>
      </c>
      <c r="D3356" s="224" t="s">
        <v>1046</v>
      </c>
      <c r="E3356" s="226"/>
      <c r="F3356" s="226">
        <v>22670.19</v>
      </c>
      <c r="G3356" s="227">
        <v>434423.28000000102</v>
      </c>
      <c r="H3356" s="192" t="s">
        <v>1110</v>
      </c>
    </row>
    <row r="3357" spans="1:8" ht="20" hidden="1" customHeight="1">
      <c r="A3357" s="185">
        <v>9</v>
      </c>
      <c r="B3357" s="261" t="s">
        <v>13</v>
      </c>
      <c r="C3357" s="229" t="s">
        <v>2580</v>
      </c>
      <c r="D3357" s="224" t="s">
        <v>1046</v>
      </c>
      <c r="E3357" s="226"/>
      <c r="F3357" s="226">
        <v>10000</v>
      </c>
      <c r="G3357" s="227">
        <v>424423.28000000102</v>
      </c>
      <c r="H3357" s="192" t="s">
        <v>1110</v>
      </c>
    </row>
    <row r="3358" spans="1:8" ht="20" hidden="1" customHeight="1">
      <c r="A3358" s="185">
        <v>9</v>
      </c>
      <c r="B3358" s="261" t="s">
        <v>13</v>
      </c>
      <c r="C3358" s="229" t="s">
        <v>5046</v>
      </c>
      <c r="D3358" s="203" t="s">
        <v>5049</v>
      </c>
      <c r="E3358" s="226"/>
      <c r="F3358" s="226">
        <v>20000</v>
      </c>
      <c r="G3358" s="227">
        <v>407823.28000000102</v>
      </c>
      <c r="H3358" s="192" t="s">
        <v>5050</v>
      </c>
    </row>
    <row r="3359" spans="1:8" ht="20" hidden="1" customHeight="1">
      <c r="A3359" s="185">
        <v>9</v>
      </c>
      <c r="B3359" s="261" t="s">
        <v>13</v>
      </c>
      <c r="C3359" s="229" t="s">
        <v>1165</v>
      </c>
      <c r="D3359" s="224" t="s">
        <v>1046</v>
      </c>
      <c r="E3359" s="226"/>
      <c r="F3359" s="226">
        <v>169.1</v>
      </c>
      <c r="G3359" s="227">
        <v>407654.18000000098</v>
      </c>
      <c r="H3359" s="192" t="s">
        <v>1071</v>
      </c>
    </row>
    <row r="3360" spans="1:8" ht="20" hidden="1" customHeight="1">
      <c r="A3360" s="185">
        <v>9</v>
      </c>
      <c r="B3360" s="261" t="s">
        <v>13</v>
      </c>
      <c r="C3360" s="229" t="s">
        <v>2581</v>
      </c>
      <c r="D3360" s="224" t="s">
        <v>1046</v>
      </c>
      <c r="E3360" s="226"/>
      <c r="F3360" s="226">
        <v>8385.2000000000007</v>
      </c>
      <c r="G3360" s="227">
        <v>399268.98000000097</v>
      </c>
      <c r="H3360" s="192" t="s">
        <v>1102</v>
      </c>
    </row>
    <row r="3361" spans="1:8" ht="20" hidden="1" customHeight="1">
      <c r="A3361" s="185">
        <v>9</v>
      </c>
      <c r="B3361" s="261" t="s">
        <v>13</v>
      </c>
      <c r="C3361" s="229" t="s">
        <v>2582</v>
      </c>
      <c r="D3361" s="224" t="s">
        <v>1046</v>
      </c>
      <c r="E3361" s="226"/>
      <c r="F3361" s="226">
        <v>100</v>
      </c>
      <c r="G3361" s="227">
        <v>399168.98000000097</v>
      </c>
      <c r="H3361" s="192" t="s">
        <v>1102</v>
      </c>
    </row>
    <row r="3362" spans="1:8" ht="20" hidden="1" customHeight="1">
      <c r="A3362" s="185">
        <v>9</v>
      </c>
      <c r="B3362" s="261" t="s">
        <v>13</v>
      </c>
      <c r="C3362" s="229" t="s">
        <v>4161</v>
      </c>
      <c r="D3362" s="224" t="s">
        <v>3804</v>
      </c>
      <c r="E3362" s="226"/>
      <c r="F3362" s="226">
        <v>453</v>
      </c>
      <c r="G3362" s="227">
        <v>398715.98000000097</v>
      </c>
      <c r="H3362" s="192" t="s">
        <v>1093</v>
      </c>
    </row>
    <row r="3363" spans="1:8" ht="20" hidden="1" customHeight="1">
      <c r="A3363" s="185">
        <v>9</v>
      </c>
      <c r="B3363" s="261" t="s">
        <v>13</v>
      </c>
      <c r="C3363" s="229" t="s">
        <v>4162</v>
      </c>
      <c r="D3363" s="224" t="s">
        <v>3804</v>
      </c>
      <c r="E3363" s="226"/>
      <c r="F3363" s="226">
        <v>24726.03</v>
      </c>
      <c r="G3363" s="227">
        <v>373989.950000001</v>
      </c>
      <c r="H3363" s="192" t="s">
        <v>3806</v>
      </c>
    </row>
    <row r="3364" spans="1:8" ht="20" hidden="1" customHeight="1">
      <c r="A3364" s="185">
        <v>9</v>
      </c>
      <c r="B3364" s="261" t="s">
        <v>13</v>
      </c>
      <c r="C3364" s="229" t="s">
        <v>2583</v>
      </c>
      <c r="D3364" s="224" t="s">
        <v>1046</v>
      </c>
      <c r="E3364" s="226"/>
      <c r="F3364" s="226">
        <v>20000</v>
      </c>
      <c r="G3364" s="227">
        <v>353989.950000001</v>
      </c>
      <c r="H3364" s="192" t="s">
        <v>1110</v>
      </c>
    </row>
    <row r="3365" spans="1:8" ht="20" hidden="1" customHeight="1">
      <c r="A3365" s="185">
        <v>9</v>
      </c>
      <c r="B3365" s="261" t="s">
        <v>13</v>
      </c>
      <c r="C3365" s="229" t="s">
        <v>1165</v>
      </c>
      <c r="D3365" s="224" t="s">
        <v>1046</v>
      </c>
      <c r="E3365" s="226"/>
      <c r="F3365" s="226">
        <v>158.35</v>
      </c>
      <c r="G3365" s="227">
        <v>353831.60000000102</v>
      </c>
      <c r="H3365" s="192" t="s">
        <v>1071</v>
      </c>
    </row>
    <row r="3366" spans="1:8" ht="20" hidden="1" customHeight="1">
      <c r="A3366" s="185">
        <v>9</v>
      </c>
      <c r="B3366" s="261" t="s">
        <v>13</v>
      </c>
      <c r="C3366" s="229" t="s">
        <v>2584</v>
      </c>
      <c r="D3366" s="224" t="s">
        <v>1046</v>
      </c>
      <c r="E3366" s="226"/>
      <c r="F3366" s="226">
        <v>2978</v>
      </c>
      <c r="G3366" s="227">
        <v>350853.60000000102</v>
      </c>
      <c r="H3366" s="192" t="s">
        <v>1047</v>
      </c>
    </row>
    <row r="3367" spans="1:8" ht="20" hidden="1" customHeight="1">
      <c r="A3367" s="185">
        <v>9</v>
      </c>
      <c r="B3367" s="261" t="s">
        <v>13</v>
      </c>
      <c r="C3367" s="229" t="s">
        <v>2585</v>
      </c>
      <c r="D3367" s="224" t="s">
        <v>1046</v>
      </c>
      <c r="E3367" s="226"/>
      <c r="F3367" s="226">
        <v>5740</v>
      </c>
      <c r="G3367" s="227">
        <v>295113.60000000102</v>
      </c>
      <c r="H3367" s="192" t="s">
        <v>1047</v>
      </c>
    </row>
    <row r="3368" spans="1:8" ht="20" hidden="1" customHeight="1">
      <c r="A3368" s="185">
        <v>9</v>
      </c>
      <c r="B3368" s="261" t="s">
        <v>13</v>
      </c>
      <c r="C3368" s="229" t="s">
        <v>2586</v>
      </c>
      <c r="D3368" s="224" t="s">
        <v>1046</v>
      </c>
      <c r="E3368" s="226"/>
      <c r="F3368" s="226">
        <v>200222.41</v>
      </c>
      <c r="G3368" s="227">
        <v>94891.190000001006</v>
      </c>
      <c r="H3368" s="192" t="s">
        <v>1110</v>
      </c>
    </row>
    <row r="3369" spans="1:8" ht="20" hidden="1" customHeight="1">
      <c r="A3369" s="185">
        <v>9</v>
      </c>
      <c r="B3369" s="261" t="s">
        <v>13</v>
      </c>
      <c r="C3369" s="229" t="s">
        <v>1165</v>
      </c>
      <c r="D3369" s="224" t="s">
        <v>1046</v>
      </c>
      <c r="E3369" s="226"/>
      <c r="F3369" s="226">
        <v>10.1</v>
      </c>
      <c r="G3369" s="227">
        <v>94881.090000001001</v>
      </c>
      <c r="H3369" s="192" t="s">
        <v>1071</v>
      </c>
    </row>
    <row r="3370" spans="1:8" ht="20" hidden="1" customHeight="1">
      <c r="A3370" s="185">
        <v>9</v>
      </c>
      <c r="B3370" s="261" t="s">
        <v>13</v>
      </c>
      <c r="C3370" s="229" t="s">
        <v>1165</v>
      </c>
      <c r="D3370" s="224" t="s">
        <v>1046</v>
      </c>
      <c r="E3370" s="226"/>
      <c r="F3370" s="226">
        <v>75.05</v>
      </c>
      <c r="G3370" s="227">
        <v>94806.040000000998</v>
      </c>
      <c r="H3370" s="192" t="s">
        <v>1071</v>
      </c>
    </row>
    <row r="3371" spans="1:8" ht="20" hidden="1" customHeight="1">
      <c r="A3371" s="185">
        <v>9</v>
      </c>
      <c r="B3371" s="261" t="s">
        <v>13</v>
      </c>
      <c r="C3371" s="229" t="s">
        <v>2587</v>
      </c>
      <c r="D3371" s="224" t="s">
        <v>1046</v>
      </c>
      <c r="E3371" s="226"/>
      <c r="F3371" s="226">
        <v>2000</v>
      </c>
      <c r="G3371" s="227">
        <v>92806.040000000998</v>
      </c>
      <c r="H3371" s="192" t="s">
        <v>1110</v>
      </c>
    </row>
    <row r="3372" spans="1:8" ht="20" hidden="1" customHeight="1">
      <c r="A3372" s="185">
        <v>9</v>
      </c>
      <c r="B3372" s="261" t="s">
        <v>13</v>
      </c>
      <c r="C3372" s="229" t="s">
        <v>2588</v>
      </c>
      <c r="D3372" s="224" t="s">
        <v>1046</v>
      </c>
      <c r="E3372" s="226"/>
      <c r="F3372" s="226">
        <v>4120</v>
      </c>
      <c r="G3372" s="227">
        <v>88686.040000000998</v>
      </c>
      <c r="H3372" s="192" t="s">
        <v>1110</v>
      </c>
    </row>
    <row r="3373" spans="1:8" ht="20" hidden="1" customHeight="1">
      <c r="A3373" s="185">
        <v>9</v>
      </c>
      <c r="B3373" s="261" t="s">
        <v>13</v>
      </c>
      <c r="C3373" s="229" t="s">
        <v>2589</v>
      </c>
      <c r="D3373" s="224" t="s">
        <v>1046</v>
      </c>
      <c r="E3373" s="226"/>
      <c r="F3373" s="226">
        <v>3420</v>
      </c>
      <c r="G3373" s="227">
        <v>85266.040000000998</v>
      </c>
      <c r="H3373" s="192" t="s">
        <v>1110</v>
      </c>
    </row>
    <row r="3374" spans="1:8" ht="20" hidden="1" customHeight="1">
      <c r="A3374" s="185">
        <v>9</v>
      </c>
      <c r="B3374" s="261" t="s">
        <v>13</v>
      </c>
      <c r="C3374" s="229" t="s">
        <v>4163</v>
      </c>
      <c r="D3374" s="224" t="s">
        <v>3804</v>
      </c>
      <c r="E3374" s="226"/>
      <c r="F3374" s="226">
        <v>100</v>
      </c>
      <c r="G3374" s="227">
        <v>85166.040000000998</v>
      </c>
      <c r="H3374" s="192" t="s">
        <v>3805</v>
      </c>
    </row>
    <row r="3375" spans="1:8" ht="20" hidden="1" customHeight="1">
      <c r="A3375" s="185">
        <v>9</v>
      </c>
      <c r="B3375" s="261" t="s">
        <v>13</v>
      </c>
      <c r="C3375" s="229" t="s">
        <v>4163</v>
      </c>
      <c r="D3375" s="224" t="s">
        <v>3804</v>
      </c>
      <c r="E3375" s="226"/>
      <c r="F3375" s="226">
        <v>100</v>
      </c>
      <c r="G3375" s="227">
        <v>85066.040000000998</v>
      </c>
      <c r="H3375" s="192" t="s">
        <v>3805</v>
      </c>
    </row>
    <row r="3376" spans="1:8" ht="20" hidden="1" customHeight="1">
      <c r="A3376" s="185">
        <v>9</v>
      </c>
      <c r="B3376" s="261" t="s">
        <v>13</v>
      </c>
      <c r="C3376" s="229" t="s">
        <v>2590</v>
      </c>
      <c r="D3376" s="203" t="s">
        <v>1046</v>
      </c>
      <c r="E3376" s="226"/>
      <c r="F3376" s="226">
        <v>11332.2</v>
      </c>
      <c r="G3376" s="227">
        <v>73733.840000001001</v>
      </c>
      <c r="H3376" s="192" t="s">
        <v>5061</v>
      </c>
    </row>
    <row r="3377" spans="1:8" ht="20" hidden="1" customHeight="1">
      <c r="A3377" s="185">
        <v>9</v>
      </c>
      <c r="B3377" s="261" t="s">
        <v>13</v>
      </c>
      <c r="C3377" s="229" t="s">
        <v>4164</v>
      </c>
      <c r="D3377" s="224" t="s">
        <v>3804</v>
      </c>
      <c r="E3377" s="226"/>
      <c r="F3377" s="226">
        <v>29107.4</v>
      </c>
      <c r="G3377" s="227">
        <v>44626.440000000999</v>
      </c>
      <c r="H3377" s="192" t="s">
        <v>1075</v>
      </c>
    </row>
    <row r="3378" spans="1:8" ht="20" hidden="1" customHeight="1">
      <c r="A3378" s="185">
        <v>9</v>
      </c>
      <c r="B3378" s="261" t="s">
        <v>13</v>
      </c>
      <c r="C3378" s="229" t="s">
        <v>2591</v>
      </c>
      <c r="D3378" s="224" t="s">
        <v>1046</v>
      </c>
      <c r="E3378" s="226"/>
      <c r="F3378" s="226">
        <v>2000</v>
      </c>
      <c r="G3378" s="227">
        <v>42626.440000000999</v>
      </c>
      <c r="H3378" s="192" t="s">
        <v>1081</v>
      </c>
    </row>
    <row r="3379" spans="1:8" ht="20" hidden="1" customHeight="1">
      <c r="A3379" s="185">
        <v>9</v>
      </c>
      <c r="B3379" s="261" t="s">
        <v>13</v>
      </c>
      <c r="C3379" s="229" t="s">
        <v>2592</v>
      </c>
      <c r="D3379" s="203" t="s">
        <v>1046</v>
      </c>
      <c r="E3379" s="226"/>
      <c r="F3379" s="226">
        <v>1170</v>
      </c>
      <c r="G3379" s="227">
        <v>41456.440000000999</v>
      </c>
      <c r="H3379" s="192" t="s">
        <v>3818</v>
      </c>
    </row>
    <row r="3380" spans="1:8" ht="20" hidden="1" customHeight="1">
      <c r="A3380" s="185">
        <v>9</v>
      </c>
      <c r="B3380" s="261" t="s">
        <v>13</v>
      </c>
      <c r="C3380" s="229" t="s">
        <v>1165</v>
      </c>
      <c r="D3380" s="224" t="s">
        <v>1046</v>
      </c>
      <c r="E3380" s="226"/>
      <c r="F3380" s="226">
        <v>86.3</v>
      </c>
      <c r="G3380" s="227">
        <v>31370.140000001</v>
      </c>
      <c r="H3380" s="192" t="s">
        <v>1071</v>
      </c>
    </row>
    <row r="3381" spans="1:8" ht="20" hidden="1" customHeight="1">
      <c r="A3381" s="185">
        <v>1</v>
      </c>
      <c r="B3381" s="261" t="s">
        <v>13</v>
      </c>
      <c r="C3381" s="200" t="s">
        <v>3803</v>
      </c>
      <c r="D3381" s="195" t="s">
        <v>3804</v>
      </c>
      <c r="E3381" s="201"/>
      <c r="F3381" s="201">
        <v>1.5</v>
      </c>
      <c r="G3381" s="197" t="e">
        <v>#REF!</v>
      </c>
      <c r="H3381" s="192" t="s">
        <v>3805</v>
      </c>
    </row>
    <row r="3382" spans="1:8" ht="20" hidden="1" customHeight="1">
      <c r="A3382" s="185">
        <v>4</v>
      </c>
      <c r="B3382" s="193" t="s">
        <v>1064</v>
      </c>
      <c r="C3382" s="202" t="s">
        <v>2593</v>
      </c>
      <c r="D3382" s="203" t="s">
        <v>1046</v>
      </c>
      <c r="E3382" s="201"/>
      <c r="F3382" s="201">
        <v>17533.66</v>
      </c>
      <c r="G3382" s="197"/>
      <c r="H3382" s="192" t="s">
        <v>1097</v>
      </c>
    </row>
    <row r="3383" spans="1:8" ht="20" hidden="1" customHeight="1">
      <c r="A3383" s="185">
        <v>2</v>
      </c>
      <c r="B3383" s="261" t="s">
        <v>13</v>
      </c>
      <c r="C3383" s="219" t="s">
        <v>4165</v>
      </c>
      <c r="D3383" s="203" t="s">
        <v>3804</v>
      </c>
      <c r="E3383" s="218"/>
      <c r="F3383" s="218">
        <f>171407.72-F3407</f>
        <v>28010.78</v>
      </c>
      <c r="G3383" s="205">
        <v>30705.09</v>
      </c>
      <c r="H3383" s="192" t="s">
        <v>1097</v>
      </c>
    </row>
    <row r="3384" spans="1:8" ht="20" hidden="1" customHeight="1">
      <c r="A3384" s="185">
        <v>2</v>
      </c>
      <c r="B3384" s="261" t="s">
        <v>13</v>
      </c>
      <c r="C3384" s="219" t="s">
        <v>5114</v>
      </c>
      <c r="D3384" s="203" t="s">
        <v>4945</v>
      </c>
      <c r="E3384" s="218"/>
      <c r="F3384" s="218">
        <v>35000</v>
      </c>
      <c r="G3384" s="205">
        <v>55705.09</v>
      </c>
      <c r="H3384" s="192" t="s">
        <v>4946</v>
      </c>
    </row>
    <row r="3385" spans="1:8" ht="20" hidden="1" customHeight="1">
      <c r="A3385" s="185">
        <v>2</v>
      </c>
      <c r="B3385" s="261" t="s">
        <v>13</v>
      </c>
      <c r="C3385" s="199" t="s">
        <v>2594</v>
      </c>
      <c r="D3385" s="203" t="s">
        <v>1046</v>
      </c>
      <c r="E3385" s="218"/>
      <c r="F3385" s="218">
        <v>500</v>
      </c>
      <c r="G3385" s="205">
        <v>55205.09</v>
      </c>
      <c r="H3385" s="192" t="s">
        <v>1053</v>
      </c>
    </row>
    <row r="3386" spans="1:8" ht="20" hidden="1" customHeight="1">
      <c r="A3386" s="185">
        <v>2</v>
      </c>
      <c r="B3386" s="261" t="s">
        <v>13</v>
      </c>
      <c r="C3386" s="219" t="s">
        <v>3803</v>
      </c>
      <c r="D3386" s="203" t="s">
        <v>3804</v>
      </c>
      <c r="E3386" s="218"/>
      <c r="F3386" s="218">
        <v>9</v>
      </c>
      <c r="G3386" s="205">
        <v>55196.09</v>
      </c>
      <c r="H3386" s="192" t="s">
        <v>3805</v>
      </c>
    </row>
    <row r="3387" spans="1:8" ht="20" hidden="1" customHeight="1">
      <c r="A3387" s="185">
        <v>2</v>
      </c>
      <c r="B3387" s="261" t="s">
        <v>13</v>
      </c>
      <c r="C3387" s="219" t="s">
        <v>3803</v>
      </c>
      <c r="D3387" s="203" t="s">
        <v>3804</v>
      </c>
      <c r="E3387" s="218"/>
      <c r="F3387" s="218">
        <v>4.5</v>
      </c>
      <c r="G3387" s="205">
        <v>55191.59</v>
      </c>
      <c r="H3387" s="192" t="s">
        <v>3805</v>
      </c>
    </row>
    <row r="3388" spans="1:8" ht="20" hidden="1" customHeight="1">
      <c r="A3388" s="185">
        <v>2</v>
      </c>
      <c r="B3388" s="261" t="s">
        <v>13</v>
      </c>
      <c r="C3388" s="219" t="s">
        <v>3835</v>
      </c>
      <c r="D3388" s="203" t="s">
        <v>3804</v>
      </c>
      <c r="E3388" s="218"/>
      <c r="F3388" s="218">
        <v>15</v>
      </c>
      <c r="G3388" s="205">
        <v>595176.59</v>
      </c>
      <c r="H3388" s="192" t="s">
        <v>1053</v>
      </c>
    </row>
    <row r="3389" spans="1:8" ht="20" hidden="1" customHeight="1">
      <c r="A3389" s="185">
        <v>2</v>
      </c>
      <c r="B3389" s="261" t="s">
        <v>13</v>
      </c>
      <c r="C3389" s="219" t="s">
        <v>5115</v>
      </c>
      <c r="D3389" s="203" t="s">
        <v>4945</v>
      </c>
      <c r="E3389" s="218"/>
      <c r="F3389" s="218">
        <v>10000</v>
      </c>
      <c r="G3389" s="205">
        <v>85176.59</v>
      </c>
      <c r="H3389" s="192" t="s">
        <v>4946</v>
      </c>
    </row>
    <row r="3390" spans="1:8" ht="20" hidden="1" customHeight="1">
      <c r="A3390" s="185">
        <v>2</v>
      </c>
      <c r="B3390" s="261" t="s">
        <v>13</v>
      </c>
      <c r="C3390" s="219" t="s">
        <v>5116</v>
      </c>
      <c r="D3390" s="203" t="s">
        <v>4945</v>
      </c>
      <c r="E3390" s="218"/>
      <c r="F3390" s="218">
        <v>10000</v>
      </c>
      <c r="G3390" s="205">
        <v>75176.59</v>
      </c>
      <c r="H3390" s="192" t="s">
        <v>4946</v>
      </c>
    </row>
    <row r="3391" spans="1:8" ht="20" hidden="1" customHeight="1">
      <c r="A3391" s="185">
        <v>2</v>
      </c>
      <c r="B3391" s="261" t="s">
        <v>13</v>
      </c>
      <c r="C3391" s="219" t="s">
        <v>3803</v>
      </c>
      <c r="D3391" s="203" t="s">
        <v>3804</v>
      </c>
      <c r="E3391" s="218"/>
      <c r="F3391" s="218">
        <v>4.5</v>
      </c>
      <c r="G3391" s="205">
        <v>75172.09</v>
      </c>
      <c r="H3391" s="192" t="s">
        <v>3805</v>
      </c>
    </row>
    <row r="3392" spans="1:8" ht="20" hidden="1" customHeight="1">
      <c r="A3392" s="185">
        <v>2</v>
      </c>
      <c r="B3392" s="261" t="s">
        <v>13</v>
      </c>
      <c r="C3392" s="219" t="s">
        <v>3803</v>
      </c>
      <c r="D3392" s="203" t="s">
        <v>3804</v>
      </c>
      <c r="E3392" s="218"/>
      <c r="F3392" s="218">
        <v>4.5</v>
      </c>
      <c r="G3392" s="205">
        <v>75167.59</v>
      </c>
      <c r="H3392" s="192" t="s">
        <v>3805</v>
      </c>
    </row>
    <row r="3393" spans="1:8" ht="20" hidden="1" customHeight="1">
      <c r="A3393" s="185">
        <v>2</v>
      </c>
      <c r="B3393" s="261" t="s">
        <v>13</v>
      </c>
      <c r="C3393" s="219" t="s">
        <v>3803</v>
      </c>
      <c r="D3393" s="203" t="s">
        <v>3804</v>
      </c>
      <c r="E3393" s="218"/>
      <c r="F3393" s="218">
        <v>15</v>
      </c>
      <c r="G3393" s="205">
        <v>75152.59</v>
      </c>
      <c r="H3393" s="192" t="s">
        <v>3805</v>
      </c>
    </row>
    <row r="3394" spans="1:8" ht="20" hidden="1" customHeight="1">
      <c r="A3394" s="185">
        <v>2</v>
      </c>
      <c r="B3394" s="261" t="s">
        <v>13</v>
      </c>
      <c r="C3394" s="219" t="s">
        <v>2595</v>
      </c>
      <c r="D3394" s="224" t="s">
        <v>1046</v>
      </c>
      <c r="E3394" s="218"/>
      <c r="F3394" s="218">
        <v>6049.55</v>
      </c>
      <c r="G3394" s="205">
        <v>180958.35</v>
      </c>
      <c r="H3394" s="192" t="s">
        <v>3818</v>
      </c>
    </row>
    <row r="3395" spans="1:8" ht="20" hidden="1" customHeight="1">
      <c r="A3395" s="185">
        <v>2</v>
      </c>
      <c r="B3395" s="261" t="s">
        <v>13</v>
      </c>
      <c r="C3395" s="209" t="s">
        <v>3803</v>
      </c>
      <c r="D3395" s="203" t="s">
        <v>3804</v>
      </c>
      <c r="E3395" s="218"/>
      <c r="F3395" s="218">
        <v>4.5</v>
      </c>
      <c r="G3395" s="205">
        <v>180953.85</v>
      </c>
      <c r="H3395" s="192" t="s">
        <v>3805</v>
      </c>
    </row>
    <row r="3396" spans="1:8" ht="20" hidden="1" customHeight="1">
      <c r="A3396" s="185">
        <v>2</v>
      </c>
      <c r="B3396" s="261" t="s">
        <v>13</v>
      </c>
      <c r="C3396" s="209" t="s">
        <v>4166</v>
      </c>
      <c r="D3396" s="203" t="s">
        <v>3804</v>
      </c>
      <c r="E3396" s="218"/>
      <c r="F3396" s="218">
        <f>7872.03-F3474</f>
        <v>4784.1899999999996</v>
      </c>
      <c r="G3396" s="205">
        <v>173081.82</v>
      </c>
      <c r="H3396" s="192" t="s">
        <v>1106</v>
      </c>
    </row>
    <row r="3397" spans="1:8" ht="20" hidden="1" customHeight="1">
      <c r="A3397" s="185">
        <v>2</v>
      </c>
      <c r="B3397" s="261" t="s">
        <v>13</v>
      </c>
      <c r="C3397" s="209" t="s">
        <v>2596</v>
      </c>
      <c r="D3397" s="203" t="s">
        <v>1046</v>
      </c>
      <c r="E3397" s="218"/>
      <c r="F3397" s="218">
        <v>34672.910000000003</v>
      </c>
      <c r="G3397" s="205">
        <v>138408.91</v>
      </c>
      <c r="H3397" s="192" t="s">
        <v>1106</v>
      </c>
    </row>
    <row r="3398" spans="1:8" ht="20" hidden="1" customHeight="1">
      <c r="A3398" s="185">
        <v>2</v>
      </c>
      <c r="B3398" s="261" t="s">
        <v>13</v>
      </c>
      <c r="C3398" s="209" t="s">
        <v>3803</v>
      </c>
      <c r="D3398" s="203" t="s">
        <v>3804</v>
      </c>
      <c r="E3398" s="218"/>
      <c r="F3398" s="218">
        <v>9</v>
      </c>
      <c r="G3398" s="205">
        <v>87399.91</v>
      </c>
      <c r="H3398" s="192" t="s">
        <v>3805</v>
      </c>
    </row>
    <row r="3399" spans="1:8" ht="20" hidden="1" customHeight="1">
      <c r="A3399" s="185">
        <v>2</v>
      </c>
      <c r="B3399" s="261" t="s">
        <v>13</v>
      </c>
      <c r="C3399" s="209" t="s">
        <v>2597</v>
      </c>
      <c r="D3399" s="224" t="s">
        <v>1046</v>
      </c>
      <c r="E3399" s="218"/>
      <c r="F3399" s="218">
        <v>25000</v>
      </c>
      <c r="G3399" s="205">
        <v>62399.91</v>
      </c>
      <c r="H3399" s="192" t="s">
        <v>1110</v>
      </c>
    </row>
    <row r="3400" spans="1:8" ht="20" hidden="1" customHeight="1">
      <c r="A3400" s="185">
        <v>2</v>
      </c>
      <c r="B3400" s="261" t="s">
        <v>13</v>
      </c>
      <c r="C3400" s="209" t="s">
        <v>3803</v>
      </c>
      <c r="D3400" s="203" t="s">
        <v>3804</v>
      </c>
      <c r="E3400" s="218"/>
      <c r="F3400" s="218">
        <v>9</v>
      </c>
      <c r="G3400" s="205">
        <v>62390.91</v>
      </c>
      <c r="H3400" s="192" t="s">
        <v>3805</v>
      </c>
    </row>
    <row r="3401" spans="1:8" ht="20" hidden="1" customHeight="1">
      <c r="A3401" s="185">
        <v>2</v>
      </c>
      <c r="B3401" s="261" t="s">
        <v>13</v>
      </c>
      <c r="C3401" s="209" t="s">
        <v>3803</v>
      </c>
      <c r="D3401" s="203" t="s">
        <v>3804</v>
      </c>
      <c r="E3401" s="218"/>
      <c r="F3401" s="218">
        <v>15</v>
      </c>
      <c r="G3401" s="205">
        <v>67375.91</v>
      </c>
      <c r="H3401" s="192" t="s">
        <v>3805</v>
      </c>
    </row>
    <row r="3402" spans="1:8" ht="20" hidden="1" customHeight="1">
      <c r="A3402" s="185">
        <v>2</v>
      </c>
      <c r="B3402" s="261" t="s">
        <v>13</v>
      </c>
      <c r="C3402" s="219" t="s">
        <v>4134</v>
      </c>
      <c r="D3402" s="203" t="s">
        <v>3804</v>
      </c>
      <c r="E3402" s="218"/>
      <c r="F3402" s="218">
        <v>100</v>
      </c>
      <c r="G3402" s="205">
        <v>464168.05</v>
      </c>
      <c r="H3402" s="192" t="s">
        <v>3805</v>
      </c>
    </row>
    <row r="3403" spans="1:8" ht="20" hidden="1" customHeight="1">
      <c r="A3403" s="185">
        <v>2</v>
      </c>
      <c r="B3403" s="261" t="s">
        <v>13</v>
      </c>
      <c r="C3403" s="264" t="s">
        <v>5117</v>
      </c>
      <c r="D3403" s="203" t="s">
        <v>4945</v>
      </c>
      <c r="E3403" s="218"/>
      <c r="F3403" s="218">
        <v>20000</v>
      </c>
      <c r="G3403" s="205">
        <v>69168.05</v>
      </c>
      <c r="H3403" s="192" t="s">
        <v>4946</v>
      </c>
    </row>
    <row r="3404" spans="1:8" ht="20" hidden="1" customHeight="1">
      <c r="A3404" s="185">
        <v>2</v>
      </c>
      <c r="B3404" s="261" t="s">
        <v>13</v>
      </c>
      <c r="C3404" s="219" t="s">
        <v>3803</v>
      </c>
      <c r="D3404" s="265" t="s">
        <v>3804</v>
      </c>
      <c r="E3404" s="218"/>
      <c r="F3404" s="218">
        <v>9</v>
      </c>
      <c r="G3404" s="205">
        <v>69159.05</v>
      </c>
      <c r="H3404" s="192" t="s">
        <v>3805</v>
      </c>
    </row>
    <row r="3405" spans="1:8" ht="20" hidden="1" customHeight="1">
      <c r="A3405" s="185">
        <v>2</v>
      </c>
      <c r="B3405" s="261" t="s">
        <v>13</v>
      </c>
      <c r="C3405" s="219" t="s">
        <v>3803</v>
      </c>
      <c r="D3405" s="265" t="s">
        <v>3804</v>
      </c>
      <c r="E3405" s="218"/>
      <c r="F3405" s="218">
        <v>12</v>
      </c>
      <c r="G3405" s="205">
        <v>69147.05</v>
      </c>
      <c r="H3405" s="192" t="s">
        <v>3805</v>
      </c>
    </row>
    <row r="3406" spans="1:8" ht="20" hidden="1" customHeight="1">
      <c r="A3406" s="185">
        <v>2</v>
      </c>
      <c r="B3406" s="261" t="s">
        <v>13</v>
      </c>
      <c r="C3406" s="219" t="s">
        <v>4167</v>
      </c>
      <c r="D3406" s="203" t="s">
        <v>3804</v>
      </c>
      <c r="E3406" s="218"/>
      <c r="F3406" s="218">
        <v>707.2</v>
      </c>
      <c r="G3406" s="205">
        <v>129488.25</v>
      </c>
      <c r="H3406" s="192" t="s">
        <v>3810</v>
      </c>
    </row>
    <row r="3407" spans="1:8" ht="20" hidden="1" customHeight="1">
      <c r="A3407" s="185">
        <v>2</v>
      </c>
      <c r="B3407" s="261" t="s">
        <v>13</v>
      </c>
      <c r="C3407" s="219" t="s">
        <v>2598</v>
      </c>
      <c r="D3407" s="203" t="s">
        <v>1046</v>
      </c>
      <c r="E3407" s="218"/>
      <c r="F3407" s="218">
        <v>143396.94</v>
      </c>
      <c r="G3407" s="205"/>
      <c r="H3407" s="192" t="s">
        <v>1097</v>
      </c>
    </row>
    <row r="3408" spans="1:8" ht="20" hidden="1" customHeight="1">
      <c r="A3408" s="185">
        <v>2</v>
      </c>
      <c r="B3408" s="261" t="s">
        <v>13</v>
      </c>
      <c r="C3408" s="219" t="s">
        <v>4168</v>
      </c>
      <c r="D3408" s="203" t="s">
        <v>3804</v>
      </c>
      <c r="E3408" s="218"/>
      <c r="F3408" s="218">
        <v>1621.79</v>
      </c>
      <c r="G3408" s="205">
        <v>127866.46</v>
      </c>
      <c r="H3408" s="192" t="s">
        <v>1097</v>
      </c>
    </row>
    <row r="3409" spans="1:8" ht="20" hidden="1" customHeight="1">
      <c r="A3409" s="185">
        <v>2</v>
      </c>
      <c r="B3409" s="261" t="s">
        <v>13</v>
      </c>
      <c r="C3409" s="219" t="s">
        <v>3803</v>
      </c>
      <c r="D3409" s="203" t="s">
        <v>3804</v>
      </c>
      <c r="E3409" s="218"/>
      <c r="F3409" s="218">
        <v>4</v>
      </c>
      <c r="G3409" s="205">
        <v>127862.46</v>
      </c>
      <c r="H3409" s="192" t="s">
        <v>3805</v>
      </c>
    </row>
    <row r="3410" spans="1:8" ht="20" hidden="1" customHeight="1">
      <c r="A3410" s="185">
        <v>5</v>
      </c>
      <c r="B3410" s="261" t="s">
        <v>13</v>
      </c>
      <c r="C3410" s="210" t="s">
        <v>1165</v>
      </c>
      <c r="D3410" s="203" t="s">
        <v>1046</v>
      </c>
      <c r="E3410" s="204"/>
      <c r="F3410" s="204">
        <v>212.86</v>
      </c>
      <c r="G3410" s="205">
        <v>127649.60000000001</v>
      </c>
      <c r="H3410" s="192" t="s">
        <v>1071</v>
      </c>
    </row>
    <row r="3411" spans="1:8" ht="20" hidden="1" customHeight="1">
      <c r="A3411" s="185">
        <v>5</v>
      </c>
      <c r="B3411" s="261" t="s">
        <v>13</v>
      </c>
      <c r="C3411" s="210" t="s">
        <v>1165</v>
      </c>
      <c r="D3411" s="203" t="s">
        <v>1046</v>
      </c>
      <c r="E3411" s="204"/>
      <c r="F3411" s="204">
        <v>177.96</v>
      </c>
      <c r="G3411" s="205">
        <v>127471.64</v>
      </c>
      <c r="H3411" s="192" t="s">
        <v>1071</v>
      </c>
    </row>
    <row r="3412" spans="1:8" ht="20" hidden="1" customHeight="1">
      <c r="A3412" s="185">
        <v>5</v>
      </c>
      <c r="B3412" s="261" t="s">
        <v>13</v>
      </c>
      <c r="C3412" s="210" t="s">
        <v>1165</v>
      </c>
      <c r="D3412" s="203" t="s">
        <v>1046</v>
      </c>
      <c r="E3412" s="204"/>
      <c r="F3412" s="204">
        <v>189.15</v>
      </c>
      <c r="G3412" s="205">
        <v>127282.49</v>
      </c>
      <c r="H3412" s="192" t="s">
        <v>1071</v>
      </c>
    </row>
    <row r="3413" spans="1:8" ht="20" hidden="1" customHeight="1">
      <c r="A3413" s="185">
        <v>5</v>
      </c>
      <c r="B3413" s="261" t="s">
        <v>13</v>
      </c>
      <c r="C3413" s="210" t="s">
        <v>1165</v>
      </c>
      <c r="D3413" s="203" t="s">
        <v>1046</v>
      </c>
      <c r="E3413" s="204"/>
      <c r="F3413" s="204">
        <v>189.15</v>
      </c>
      <c r="G3413" s="205">
        <v>127093.34000000001</v>
      </c>
      <c r="H3413" s="192" t="s">
        <v>1071</v>
      </c>
    </row>
    <row r="3414" spans="1:8" ht="20" hidden="1" customHeight="1">
      <c r="A3414" s="185">
        <v>5</v>
      </c>
      <c r="B3414" s="261" t="s">
        <v>13</v>
      </c>
      <c r="C3414" s="210" t="s">
        <v>1165</v>
      </c>
      <c r="D3414" s="203" t="s">
        <v>1046</v>
      </c>
      <c r="E3414" s="204"/>
      <c r="F3414" s="204">
        <v>600</v>
      </c>
      <c r="G3414" s="205">
        <v>126493.34000000001</v>
      </c>
      <c r="H3414" s="192" t="s">
        <v>1071</v>
      </c>
    </row>
    <row r="3415" spans="1:8" ht="20" hidden="1" customHeight="1">
      <c r="A3415" s="185">
        <v>5</v>
      </c>
      <c r="B3415" s="261" t="s">
        <v>13</v>
      </c>
      <c r="C3415" s="210" t="s">
        <v>1165</v>
      </c>
      <c r="D3415" s="203" t="s">
        <v>1046</v>
      </c>
      <c r="E3415" s="204"/>
      <c r="F3415" s="204">
        <v>73.150000000000006</v>
      </c>
      <c r="G3415" s="205">
        <v>126420.19000000002</v>
      </c>
      <c r="H3415" s="192" t="s">
        <v>1071</v>
      </c>
    </row>
    <row r="3416" spans="1:8" ht="20" hidden="1" customHeight="1">
      <c r="A3416" s="185">
        <v>5</v>
      </c>
      <c r="B3416" s="261" t="s">
        <v>13</v>
      </c>
      <c r="C3416" s="210" t="s">
        <v>1165</v>
      </c>
      <c r="D3416" s="203" t="s">
        <v>1046</v>
      </c>
      <c r="E3416" s="204"/>
      <c r="F3416" s="204">
        <v>144.37</v>
      </c>
      <c r="G3416" s="205">
        <v>126275.82000000002</v>
      </c>
      <c r="H3416" s="192" t="s">
        <v>1071</v>
      </c>
    </row>
    <row r="3417" spans="1:8" ht="20" hidden="1" customHeight="1">
      <c r="A3417" s="185">
        <v>5</v>
      </c>
      <c r="B3417" s="261" t="s">
        <v>13</v>
      </c>
      <c r="C3417" s="210" t="s">
        <v>1165</v>
      </c>
      <c r="D3417" s="203" t="s">
        <v>1046</v>
      </c>
      <c r="E3417" s="204"/>
      <c r="F3417" s="204">
        <v>151.86000000000001</v>
      </c>
      <c r="G3417" s="205">
        <v>126123.96000000002</v>
      </c>
      <c r="H3417" s="192" t="s">
        <v>1071</v>
      </c>
    </row>
    <row r="3418" spans="1:8" ht="20" hidden="1" customHeight="1">
      <c r="A3418" s="185">
        <v>5</v>
      </c>
      <c r="B3418" s="261" t="s">
        <v>13</v>
      </c>
      <c r="C3418" s="210" t="s">
        <v>1165</v>
      </c>
      <c r="D3418" s="203" t="s">
        <v>1046</v>
      </c>
      <c r="E3418" s="204"/>
      <c r="F3418" s="204">
        <v>189.15</v>
      </c>
      <c r="G3418" s="205">
        <v>125934.81000000003</v>
      </c>
      <c r="H3418" s="192" t="s">
        <v>1071</v>
      </c>
    </row>
    <row r="3419" spans="1:8" ht="20" hidden="1" customHeight="1">
      <c r="A3419" s="185">
        <v>5</v>
      </c>
      <c r="B3419" s="261" t="s">
        <v>13</v>
      </c>
      <c r="C3419" s="210" t="s">
        <v>1165</v>
      </c>
      <c r="D3419" s="203" t="s">
        <v>1046</v>
      </c>
      <c r="E3419" s="204"/>
      <c r="F3419" s="204">
        <v>10</v>
      </c>
      <c r="G3419" s="205">
        <v>125924.81000000003</v>
      </c>
      <c r="H3419" s="192" t="s">
        <v>1071</v>
      </c>
    </row>
    <row r="3420" spans="1:8" ht="20" hidden="1" customHeight="1">
      <c r="A3420" s="185">
        <v>5</v>
      </c>
      <c r="B3420" s="261" t="s">
        <v>13</v>
      </c>
      <c r="C3420" s="210" t="s">
        <v>1165</v>
      </c>
      <c r="D3420" s="203" t="s">
        <v>1046</v>
      </c>
      <c r="E3420" s="204"/>
      <c r="F3420" s="204">
        <v>76.650000000000006</v>
      </c>
      <c r="G3420" s="205">
        <v>125848.16000000003</v>
      </c>
      <c r="H3420" s="192" t="s">
        <v>1071</v>
      </c>
    </row>
    <row r="3421" spans="1:8" ht="20" hidden="1" customHeight="1">
      <c r="A3421" s="185">
        <v>5</v>
      </c>
      <c r="B3421" s="261" t="s">
        <v>13</v>
      </c>
      <c r="C3421" s="210" t="s">
        <v>1165</v>
      </c>
      <c r="D3421" s="203" t="s">
        <v>1046</v>
      </c>
      <c r="E3421" s="204"/>
      <c r="F3421" s="204">
        <v>10</v>
      </c>
      <c r="G3421" s="205">
        <v>125838.16000000003</v>
      </c>
      <c r="H3421" s="192" t="s">
        <v>1071</v>
      </c>
    </row>
    <row r="3422" spans="1:8" ht="20" hidden="1" customHeight="1">
      <c r="A3422" s="185">
        <v>5</v>
      </c>
      <c r="B3422" s="261" t="s">
        <v>13</v>
      </c>
      <c r="C3422" s="210" t="s">
        <v>1165</v>
      </c>
      <c r="D3422" s="203" t="s">
        <v>1046</v>
      </c>
      <c r="E3422" s="204"/>
      <c r="F3422" s="204">
        <v>124.56</v>
      </c>
      <c r="G3422" s="205">
        <v>125713.60000000003</v>
      </c>
      <c r="H3422" s="192" t="s">
        <v>1071</v>
      </c>
    </row>
    <row r="3423" spans="1:8" ht="20" hidden="1" customHeight="1">
      <c r="A3423" s="185">
        <v>5</v>
      </c>
      <c r="B3423" s="261" t="s">
        <v>13</v>
      </c>
      <c r="C3423" s="210" t="s">
        <v>1165</v>
      </c>
      <c r="D3423" s="203" t="s">
        <v>1046</v>
      </c>
      <c r="E3423" s="204"/>
      <c r="F3423" s="204">
        <v>136.34</v>
      </c>
      <c r="G3423" s="205">
        <v>125577.26000000004</v>
      </c>
      <c r="H3423" s="192" t="s">
        <v>1071</v>
      </c>
    </row>
    <row r="3424" spans="1:8" ht="20" hidden="1" customHeight="1">
      <c r="A3424" s="185">
        <v>5</v>
      </c>
      <c r="B3424" s="261" t="s">
        <v>13</v>
      </c>
      <c r="C3424" s="210" t="s">
        <v>1165</v>
      </c>
      <c r="D3424" s="203" t="s">
        <v>1046</v>
      </c>
      <c r="E3424" s="204"/>
      <c r="F3424" s="204">
        <v>124.56</v>
      </c>
      <c r="G3424" s="205">
        <v>125452.70000000004</v>
      </c>
      <c r="H3424" s="192" t="s">
        <v>1071</v>
      </c>
    </row>
    <row r="3425" spans="1:8" ht="20" hidden="1" customHeight="1">
      <c r="A3425" s="185">
        <v>5</v>
      </c>
      <c r="B3425" s="261" t="s">
        <v>13</v>
      </c>
      <c r="C3425" s="210" t="s">
        <v>1165</v>
      </c>
      <c r="D3425" s="203" t="s">
        <v>1046</v>
      </c>
      <c r="E3425" s="204"/>
      <c r="F3425" s="204">
        <v>11.4</v>
      </c>
      <c r="G3425" s="205">
        <v>125441.30000000005</v>
      </c>
      <c r="H3425" s="192" t="s">
        <v>1071</v>
      </c>
    </row>
    <row r="3426" spans="1:8" ht="20" hidden="1" customHeight="1">
      <c r="A3426" s="185">
        <v>5</v>
      </c>
      <c r="B3426" s="261" t="s">
        <v>13</v>
      </c>
      <c r="C3426" s="210" t="s">
        <v>1165</v>
      </c>
      <c r="D3426" s="203" t="s">
        <v>1046</v>
      </c>
      <c r="E3426" s="204"/>
      <c r="F3426" s="204">
        <v>154.80000000000001</v>
      </c>
      <c r="G3426" s="205">
        <v>125286.50000000004</v>
      </c>
      <c r="H3426" s="192" t="s">
        <v>1071</v>
      </c>
    </row>
    <row r="3427" spans="1:8" ht="20" hidden="1" customHeight="1">
      <c r="A3427" s="185">
        <v>5</v>
      </c>
      <c r="B3427" s="261" t="s">
        <v>13</v>
      </c>
      <c r="C3427" s="210" t="s">
        <v>1165</v>
      </c>
      <c r="D3427" s="203" t="s">
        <v>1046</v>
      </c>
      <c r="E3427" s="204"/>
      <c r="F3427" s="204">
        <v>181.45</v>
      </c>
      <c r="G3427" s="205">
        <v>125105.05000000005</v>
      </c>
      <c r="H3427" s="192" t="s">
        <v>1071</v>
      </c>
    </row>
    <row r="3428" spans="1:8" ht="20" hidden="1" customHeight="1">
      <c r="A3428" s="185">
        <v>5</v>
      </c>
      <c r="B3428" s="261" t="s">
        <v>13</v>
      </c>
      <c r="C3428" s="210" t="s">
        <v>1165</v>
      </c>
      <c r="D3428" s="203" t="s">
        <v>1046</v>
      </c>
      <c r="E3428" s="204"/>
      <c r="F3428" s="204">
        <v>21.7</v>
      </c>
      <c r="G3428" s="205">
        <v>125083.35000000005</v>
      </c>
      <c r="H3428" s="192" t="s">
        <v>1071</v>
      </c>
    </row>
    <row r="3429" spans="1:8" ht="20" hidden="1" customHeight="1">
      <c r="A3429" s="185">
        <v>5</v>
      </c>
      <c r="B3429" s="261" t="s">
        <v>13</v>
      </c>
      <c r="C3429" s="210" t="s">
        <v>1165</v>
      </c>
      <c r="D3429" s="203" t="s">
        <v>1046</v>
      </c>
      <c r="E3429" s="204"/>
      <c r="F3429" s="204">
        <v>11.4</v>
      </c>
      <c r="G3429" s="205">
        <v>125071.95000000006</v>
      </c>
      <c r="H3429" s="192" t="s">
        <v>1071</v>
      </c>
    </row>
    <row r="3430" spans="1:8" ht="20" hidden="1" customHeight="1">
      <c r="A3430" s="185">
        <v>5</v>
      </c>
      <c r="B3430" s="261" t="s">
        <v>13</v>
      </c>
      <c r="C3430" s="210" t="s">
        <v>1165</v>
      </c>
      <c r="D3430" s="203" t="s">
        <v>1046</v>
      </c>
      <c r="E3430" s="204"/>
      <c r="F3430" s="204">
        <v>46.55</v>
      </c>
      <c r="G3430" s="205">
        <v>125025.40000000005</v>
      </c>
      <c r="H3430" s="192" t="s">
        <v>1071</v>
      </c>
    </row>
    <row r="3431" spans="1:8" ht="20" hidden="1" customHeight="1">
      <c r="A3431" s="185">
        <v>5</v>
      </c>
      <c r="B3431" s="261" t="s">
        <v>13</v>
      </c>
      <c r="C3431" s="210" t="s">
        <v>1165</v>
      </c>
      <c r="D3431" s="203" t="s">
        <v>1046</v>
      </c>
      <c r="E3431" s="204"/>
      <c r="F3431" s="204">
        <v>355</v>
      </c>
      <c r="G3431" s="205">
        <v>124670.40000000005</v>
      </c>
      <c r="H3431" s="192" t="s">
        <v>1071</v>
      </c>
    </row>
    <row r="3432" spans="1:8" ht="20" hidden="1" customHeight="1">
      <c r="A3432" s="185">
        <v>5</v>
      </c>
      <c r="B3432" s="261" t="s">
        <v>13</v>
      </c>
      <c r="C3432" s="210" t="s">
        <v>1165</v>
      </c>
      <c r="D3432" s="203" t="s">
        <v>1046</v>
      </c>
      <c r="E3432" s="204"/>
      <c r="F3432" s="204">
        <v>136.04</v>
      </c>
      <c r="G3432" s="205">
        <v>124534.36000000006</v>
      </c>
      <c r="H3432" s="192" t="s">
        <v>1071</v>
      </c>
    </row>
    <row r="3433" spans="1:8" ht="20" hidden="1" customHeight="1">
      <c r="A3433" s="185">
        <v>5</v>
      </c>
      <c r="B3433" s="261" t="s">
        <v>13</v>
      </c>
      <c r="C3433" s="210" t="s">
        <v>1165</v>
      </c>
      <c r="D3433" s="203" t="s">
        <v>1046</v>
      </c>
      <c r="E3433" s="204"/>
      <c r="F3433" s="204">
        <v>41.78</v>
      </c>
      <c r="G3433" s="205">
        <v>124492.58000000006</v>
      </c>
      <c r="H3433" s="192" t="s">
        <v>1071</v>
      </c>
    </row>
    <row r="3434" spans="1:8" ht="20" hidden="1" customHeight="1">
      <c r="A3434" s="185">
        <v>5</v>
      </c>
      <c r="B3434" s="261" t="s">
        <v>13</v>
      </c>
      <c r="C3434" s="210" t="s">
        <v>1165</v>
      </c>
      <c r="D3434" s="203" t="s">
        <v>1046</v>
      </c>
      <c r="E3434" s="204"/>
      <c r="F3434" s="204">
        <v>182</v>
      </c>
      <c r="G3434" s="205">
        <v>124310.58000000006</v>
      </c>
      <c r="H3434" s="192" t="s">
        <v>1071</v>
      </c>
    </row>
    <row r="3435" spans="1:8" ht="20" hidden="1" customHeight="1">
      <c r="A3435" s="185">
        <v>5</v>
      </c>
      <c r="B3435" s="261" t="s">
        <v>13</v>
      </c>
      <c r="C3435" s="210" t="s">
        <v>1165</v>
      </c>
      <c r="D3435" s="203" t="s">
        <v>1046</v>
      </c>
      <c r="E3435" s="204"/>
      <c r="F3435" s="204">
        <v>135</v>
      </c>
      <c r="G3435" s="205">
        <v>124175.58000000006</v>
      </c>
      <c r="H3435" s="192" t="s">
        <v>1071</v>
      </c>
    </row>
    <row r="3436" spans="1:8" ht="20" hidden="1" customHeight="1">
      <c r="A3436" s="185">
        <v>5</v>
      </c>
      <c r="B3436" s="261" t="s">
        <v>13</v>
      </c>
      <c r="C3436" s="210" t="s">
        <v>1165</v>
      </c>
      <c r="D3436" s="203" t="s">
        <v>1046</v>
      </c>
      <c r="E3436" s="204"/>
      <c r="F3436" s="204">
        <v>14</v>
      </c>
      <c r="G3436" s="205">
        <v>124161.58000000006</v>
      </c>
      <c r="H3436" s="192" t="s">
        <v>1071</v>
      </c>
    </row>
    <row r="3437" spans="1:8" ht="20" hidden="1" customHeight="1">
      <c r="A3437" s="185">
        <v>5</v>
      </c>
      <c r="B3437" s="261" t="s">
        <v>13</v>
      </c>
      <c r="C3437" s="210" t="s">
        <v>1165</v>
      </c>
      <c r="D3437" s="203" t="s">
        <v>1046</v>
      </c>
      <c r="E3437" s="204"/>
      <c r="F3437" s="204">
        <v>248</v>
      </c>
      <c r="G3437" s="205">
        <v>123913.58000000006</v>
      </c>
      <c r="H3437" s="192" t="s">
        <v>1071</v>
      </c>
    </row>
    <row r="3438" spans="1:8" ht="20" hidden="1" customHeight="1">
      <c r="A3438" s="185">
        <v>6</v>
      </c>
      <c r="B3438" s="261" t="s">
        <v>13</v>
      </c>
      <c r="C3438" s="202" t="s">
        <v>5056</v>
      </c>
      <c r="D3438" s="203" t="s">
        <v>4984</v>
      </c>
      <c r="E3438" s="206"/>
      <c r="F3438" s="204">
        <v>5683.33</v>
      </c>
      <c r="G3438" s="205">
        <v>118230.25000000006</v>
      </c>
      <c r="H3438" s="214" t="s">
        <v>4984</v>
      </c>
    </row>
    <row r="3439" spans="1:8" ht="20" hidden="1" customHeight="1">
      <c r="A3439" s="185">
        <v>8</v>
      </c>
      <c r="B3439" s="261" t="s">
        <v>13</v>
      </c>
      <c r="C3439" s="202" t="s">
        <v>5057</v>
      </c>
      <c r="D3439" s="203" t="s">
        <v>4984</v>
      </c>
      <c r="E3439" s="204"/>
      <c r="F3439" s="204">
        <v>68609.02</v>
      </c>
      <c r="G3439" s="205">
        <v>49621.230000000054</v>
      </c>
      <c r="H3439" s="214" t="s">
        <v>4984</v>
      </c>
    </row>
    <row r="3440" spans="1:8" ht="20" hidden="1" customHeight="1">
      <c r="A3440" s="185">
        <v>10</v>
      </c>
      <c r="B3440" s="261" t="s">
        <v>13</v>
      </c>
      <c r="C3440" s="210" t="s">
        <v>5056</v>
      </c>
      <c r="D3440" s="203" t="s">
        <v>4984</v>
      </c>
      <c r="E3440" s="204"/>
      <c r="F3440" s="204">
        <v>8008.33</v>
      </c>
      <c r="G3440" s="205">
        <v>41612.900000000052</v>
      </c>
      <c r="H3440" s="214" t="s">
        <v>4984</v>
      </c>
    </row>
    <row r="3441" spans="1:8" ht="20" hidden="1" customHeight="1">
      <c r="A3441" s="185">
        <v>19</v>
      </c>
      <c r="B3441" s="261" t="s">
        <v>13</v>
      </c>
      <c r="C3441" s="202" t="s">
        <v>1165</v>
      </c>
      <c r="D3441" s="203" t="s">
        <v>1046</v>
      </c>
      <c r="E3441" s="204"/>
      <c r="F3441" s="204">
        <v>11.4</v>
      </c>
      <c r="G3441" s="205">
        <v>3101.6</v>
      </c>
      <c r="H3441" s="192" t="s">
        <v>1071</v>
      </c>
    </row>
    <row r="3442" spans="1:8" ht="20" hidden="1" customHeight="1">
      <c r="A3442" s="185">
        <v>19</v>
      </c>
      <c r="B3442" s="261" t="s">
        <v>13</v>
      </c>
      <c r="C3442" s="202" t="s">
        <v>1165</v>
      </c>
      <c r="D3442" s="203" t="s">
        <v>1046</v>
      </c>
      <c r="E3442" s="204"/>
      <c r="F3442" s="204">
        <v>11.4</v>
      </c>
      <c r="G3442" s="205">
        <v>3090.2</v>
      </c>
      <c r="H3442" s="192" t="s">
        <v>1071</v>
      </c>
    </row>
    <row r="3443" spans="1:8" ht="20" hidden="1" customHeight="1">
      <c r="A3443" s="185">
        <v>19</v>
      </c>
      <c r="B3443" s="261" t="s">
        <v>13</v>
      </c>
      <c r="C3443" s="202" t="s">
        <v>1165</v>
      </c>
      <c r="D3443" s="203" t="s">
        <v>1046</v>
      </c>
      <c r="E3443" s="204"/>
      <c r="F3443" s="204">
        <v>11.4</v>
      </c>
      <c r="G3443" s="205">
        <v>3078.8</v>
      </c>
      <c r="H3443" s="192" t="s">
        <v>1071</v>
      </c>
    </row>
    <row r="3444" spans="1:8" ht="20" hidden="1" customHeight="1">
      <c r="A3444" s="185">
        <v>19</v>
      </c>
      <c r="B3444" s="261" t="s">
        <v>13</v>
      </c>
      <c r="C3444" s="202" t="s">
        <v>1165</v>
      </c>
      <c r="D3444" s="203" t="s">
        <v>1046</v>
      </c>
      <c r="E3444" s="204"/>
      <c r="F3444" s="204">
        <v>10.1</v>
      </c>
      <c r="G3444" s="205">
        <v>3068.7</v>
      </c>
      <c r="H3444" s="192" t="s">
        <v>1071</v>
      </c>
    </row>
    <row r="3445" spans="1:8" ht="20" hidden="1" customHeight="1">
      <c r="A3445" s="185">
        <v>19</v>
      </c>
      <c r="B3445" s="261" t="s">
        <v>13</v>
      </c>
      <c r="C3445" s="202" t="s">
        <v>1165</v>
      </c>
      <c r="D3445" s="203" t="s">
        <v>1046</v>
      </c>
      <c r="E3445" s="204"/>
      <c r="F3445" s="204">
        <v>153.83000000000001</v>
      </c>
      <c r="G3445" s="205">
        <v>2914.87</v>
      </c>
      <c r="H3445" s="192" t="s">
        <v>1071</v>
      </c>
    </row>
    <row r="3446" spans="1:8" ht="20" hidden="1" customHeight="1">
      <c r="A3446" s="185">
        <v>19</v>
      </c>
      <c r="B3446" s="261" t="s">
        <v>13</v>
      </c>
      <c r="C3446" s="202" t="s">
        <v>1165</v>
      </c>
      <c r="D3446" s="203" t="s">
        <v>1046</v>
      </c>
      <c r="E3446" s="204"/>
      <c r="F3446" s="204">
        <v>164.85</v>
      </c>
      <c r="G3446" s="205">
        <v>2750.02</v>
      </c>
      <c r="H3446" s="192" t="s">
        <v>1071</v>
      </c>
    </row>
    <row r="3447" spans="1:8" ht="20" hidden="1" customHeight="1">
      <c r="A3447" s="185">
        <v>19</v>
      </c>
      <c r="B3447" s="261" t="s">
        <v>13</v>
      </c>
      <c r="C3447" s="202" t="s">
        <v>1165</v>
      </c>
      <c r="D3447" s="203" t="s">
        <v>1046</v>
      </c>
      <c r="E3447" s="204"/>
      <c r="F3447" s="204">
        <v>20.440000000000001</v>
      </c>
      <c r="G3447" s="205">
        <v>7729.58</v>
      </c>
      <c r="H3447" s="192" t="s">
        <v>1071</v>
      </c>
    </row>
    <row r="3448" spans="1:8" ht="20" hidden="1" customHeight="1">
      <c r="A3448" s="185">
        <v>19</v>
      </c>
      <c r="B3448" s="261" t="s">
        <v>13</v>
      </c>
      <c r="C3448" s="202" t="s">
        <v>2599</v>
      </c>
      <c r="D3448" s="203" t="s">
        <v>1046</v>
      </c>
      <c r="E3448" s="204"/>
      <c r="F3448" s="204">
        <v>231.99</v>
      </c>
      <c r="G3448" s="205">
        <v>7497.59</v>
      </c>
      <c r="H3448" s="192" t="s">
        <v>1106</v>
      </c>
    </row>
    <row r="3449" spans="1:8" ht="20" hidden="1" customHeight="1">
      <c r="A3449" s="185">
        <v>19</v>
      </c>
      <c r="B3449" s="261" t="s">
        <v>13</v>
      </c>
      <c r="C3449" s="202" t="s">
        <v>1165</v>
      </c>
      <c r="D3449" s="203" t="s">
        <v>1046</v>
      </c>
      <c r="E3449" s="204"/>
      <c r="F3449" s="204">
        <v>11.4</v>
      </c>
      <c r="G3449" s="205">
        <v>7486.19</v>
      </c>
      <c r="H3449" s="192" t="s">
        <v>1071</v>
      </c>
    </row>
    <row r="3450" spans="1:8" ht="20" hidden="1" customHeight="1">
      <c r="A3450" s="185">
        <v>19</v>
      </c>
      <c r="B3450" s="261" t="s">
        <v>13</v>
      </c>
      <c r="C3450" s="202" t="s">
        <v>1165</v>
      </c>
      <c r="D3450" s="203" t="s">
        <v>1046</v>
      </c>
      <c r="E3450" s="204"/>
      <c r="F3450" s="204">
        <v>14.25</v>
      </c>
      <c r="G3450" s="205">
        <v>7471.94</v>
      </c>
      <c r="H3450" s="192" t="s">
        <v>1071</v>
      </c>
    </row>
    <row r="3451" spans="1:8" ht="20" hidden="1" customHeight="1">
      <c r="A3451" s="185">
        <v>19</v>
      </c>
      <c r="B3451" s="261" t="s">
        <v>13</v>
      </c>
      <c r="C3451" s="202" t="s">
        <v>1165</v>
      </c>
      <c r="D3451" s="203" t="s">
        <v>1046</v>
      </c>
      <c r="E3451" s="204"/>
      <c r="F3451" s="204">
        <v>29.45</v>
      </c>
      <c r="G3451" s="205">
        <v>7442.49</v>
      </c>
      <c r="H3451" s="192" t="s">
        <v>1071</v>
      </c>
    </row>
    <row r="3452" spans="1:8" ht="20" hidden="1" customHeight="1">
      <c r="A3452" s="185">
        <v>19</v>
      </c>
      <c r="B3452" s="261" t="s">
        <v>13</v>
      </c>
      <c r="C3452" s="202" t="s">
        <v>1165</v>
      </c>
      <c r="D3452" s="203" t="s">
        <v>1046</v>
      </c>
      <c r="E3452" s="204"/>
      <c r="F3452" s="204">
        <v>29.45</v>
      </c>
      <c r="G3452" s="205">
        <v>7413.04</v>
      </c>
      <c r="H3452" s="192" t="s">
        <v>1071</v>
      </c>
    </row>
    <row r="3453" spans="1:8" ht="20" hidden="1" customHeight="1">
      <c r="A3453" s="185">
        <v>19</v>
      </c>
      <c r="B3453" s="261" t="s">
        <v>13</v>
      </c>
      <c r="C3453" s="202" t="s">
        <v>1165</v>
      </c>
      <c r="D3453" s="203" t="s">
        <v>1046</v>
      </c>
      <c r="E3453" s="204"/>
      <c r="F3453" s="204">
        <v>20.9</v>
      </c>
      <c r="G3453" s="205">
        <v>7392.14</v>
      </c>
      <c r="H3453" s="192" t="s">
        <v>1071</v>
      </c>
    </row>
    <row r="3454" spans="1:8" ht="20" hidden="1" customHeight="1">
      <c r="A3454" s="185">
        <v>19</v>
      </c>
      <c r="B3454" s="261" t="s">
        <v>13</v>
      </c>
      <c r="C3454" s="202" t="s">
        <v>1165</v>
      </c>
      <c r="D3454" s="203" t="s">
        <v>1046</v>
      </c>
      <c r="E3454" s="204"/>
      <c r="F3454" s="204">
        <v>31.92</v>
      </c>
      <c r="G3454" s="205">
        <v>7360.22</v>
      </c>
      <c r="H3454" s="192" t="s">
        <v>1071</v>
      </c>
    </row>
    <row r="3455" spans="1:8" ht="20" hidden="1" customHeight="1">
      <c r="A3455" s="185">
        <v>19</v>
      </c>
      <c r="B3455" s="261" t="s">
        <v>13</v>
      </c>
      <c r="C3455" s="202" t="s">
        <v>1165</v>
      </c>
      <c r="D3455" s="203" t="s">
        <v>1046</v>
      </c>
      <c r="E3455" s="204"/>
      <c r="F3455" s="204">
        <v>29.45</v>
      </c>
      <c r="G3455" s="205">
        <v>7330.77</v>
      </c>
      <c r="H3455" s="192" t="s">
        <v>1071</v>
      </c>
    </row>
    <row r="3456" spans="1:8" ht="20" hidden="1" customHeight="1">
      <c r="A3456" s="185">
        <v>19</v>
      </c>
      <c r="B3456" s="261" t="s">
        <v>13</v>
      </c>
      <c r="C3456" s="202" t="s">
        <v>1165</v>
      </c>
      <c r="D3456" s="203" t="s">
        <v>1046</v>
      </c>
      <c r="E3456" s="204"/>
      <c r="F3456" s="204">
        <v>29.45</v>
      </c>
      <c r="G3456" s="205">
        <v>7301.32</v>
      </c>
      <c r="H3456" s="192" t="s">
        <v>1071</v>
      </c>
    </row>
    <row r="3457" spans="1:8" ht="20" hidden="1" customHeight="1">
      <c r="A3457" s="185">
        <v>19</v>
      </c>
      <c r="B3457" s="261" t="s">
        <v>13</v>
      </c>
      <c r="C3457" s="202" t="s">
        <v>1165</v>
      </c>
      <c r="D3457" s="203" t="s">
        <v>1046</v>
      </c>
      <c r="E3457" s="204"/>
      <c r="F3457" s="204">
        <v>35.15</v>
      </c>
      <c r="G3457" s="205">
        <v>7266.17</v>
      </c>
      <c r="H3457" s="192" t="s">
        <v>1071</v>
      </c>
    </row>
    <row r="3458" spans="1:8" ht="20" hidden="1" customHeight="1">
      <c r="A3458" s="185">
        <v>19</v>
      </c>
      <c r="B3458" s="261" t="s">
        <v>13</v>
      </c>
      <c r="C3458" s="202" t="s">
        <v>1165</v>
      </c>
      <c r="D3458" s="203" t="s">
        <v>1046</v>
      </c>
      <c r="E3458" s="204"/>
      <c r="F3458" s="204">
        <v>29.45</v>
      </c>
      <c r="G3458" s="205">
        <v>7236.72</v>
      </c>
      <c r="H3458" s="192" t="s">
        <v>1071</v>
      </c>
    </row>
    <row r="3459" spans="1:8" ht="20" hidden="1" customHeight="1">
      <c r="A3459" s="185">
        <v>19</v>
      </c>
      <c r="B3459" s="261" t="s">
        <v>13</v>
      </c>
      <c r="C3459" s="202" t="s">
        <v>2600</v>
      </c>
      <c r="D3459" s="203" t="s">
        <v>1046</v>
      </c>
      <c r="E3459" s="204"/>
      <c r="F3459" s="204">
        <v>1621.79</v>
      </c>
      <c r="G3459" s="205">
        <v>5614.93</v>
      </c>
      <c r="H3459" s="192" t="s">
        <v>1097</v>
      </c>
    </row>
    <row r="3460" spans="1:8" ht="20" hidden="1" customHeight="1">
      <c r="A3460" s="185">
        <v>19</v>
      </c>
      <c r="B3460" s="261" t="s">
        <v>13</v>
      </c>
      <c r="C3460" s="202" t="s">
        <v>1165</v>
      </c>
      <c r="D3460" s="203" t="s">
        <v>1046</v>
      </c>
      <c r="E3460" s="204"/>
      <c r="F3460" s="204">
        <v>29.45</v>
      </c>
      <c r="G3460" s="205">
        <v>5585.48</v>
      </c>
      <c r="H3460" s="192" t="s">
        <v>1071</v>
      </c>
    </row>
    <row r="3461" spans="1:8" ht="20" hidden="1" customHeight="1">
      <c r="A3461" s="185">
        <v>19</v>
      </c>
      <c r="B3461" s="261" t="s">
        <v>13</v>
      </c>
      <c r="C3461" s="202" t="s">
        <v>1165</v>
      </c>
      <c r="D3461" s="203" t="s">
        <v>1046</v>
      </c>
      <c r="E3461" s="204"/>
      <c r="F3461" s="204">
        <v>29.45</v>
      </c>
      <c r="G3461" s="205">
        <v>5556.03</v>
      </c>
      <c r="H3461" s="192" t="s">
        <v>1071</v>
      </c>
    </row>
    <row r="3462" spans="1:8" ht="20" hidden="1" customHeight="1">
      <c r="A3462" s="185">
        <v>19</v>
      </c>
      <c r="B3462" s="261" t="s">
        <v>13</v>
      </c>
      <c r="C3462" s="202" t="s">
        <v>1165</v>
      </c>
      <c r="D3462" s="203" t="s">
        <v>1046</v>
      </c>
      <c r="E3462" s="204"/>
      <c r="F3462" s="204">
        <v>31.92</v>
      </c>
      <c r="G3462" s="205">
        <v>5524.11</v>
      </c>
      <c r="H3462" s="192" t="s">
        <v>1071</v>
      </c>
    </row>
    <row r="3463" spans="1:8" ht="20" hidden="1" customHeight="1">
      <c r="A3463" s="185">
        <v>19</v>
      </c>
      <c r="B3463" s="261" t="s">
        <v>13</v>
      </c>
      <c r="C3463" s="202" t="s">
        <v>1165</v>
      </c>
      <c r="D3463" s="203" t="s">
        <v>1046</v>
      </c>
      <c r="E3463" s="204"/>
      <c r="F3463" s="204">
        <v>29.45</v>
      </c>
      <c r="G3463" s="205">
        <v>5494.66</v>
      </c>
      <c r="H3463" s="192" t="s">
        <v>1071</v>
      </c>
    </row>
    <row r="3464" spans="1:8" ht="20" hidden="1" customHeight="1">
      <c r="A3464" s="185">
        <v>19</v>
      </c>
      <c r="B3464" s="261" t="s">
        <v>13</v>
      </c>
      <c r="C3464" s="202" t="s">
        <v>1165</v>
      </c>
      <c r="D3464" s="203" t="s">
        <v>1046</v>
      </c>
      <c r="E3464" s="204"/>
      <c r="F3464" s="204">
        <v>29.45</v>
      </c>
      <c r="G3464" s="205">
        <v>5465.21</v>
      </c>
      <c r="H3464" s="192" t="s">
        <v>1071</v>
      </c>
    </row>
    <row r="3465" spans="1:8" ht="20" hidden="1" customHeight="1">
      <c r="A3465" s="185">
        <v>19</v>
      </c>
      <c r="B3465" s="261" t="s">
        <v>13</v>
      </c>
      <c r="C3465" s="202" t="s">
        <v>1165</v>
      </c>
      <c r="D3465" s="203" t="s">
        <v>1046</v>
      </c>
      <c r="E3465" s="204"/>
      <c r="F3465" s="204">
        <v>31.92</v>
      </c>
      <c r="G3465" s="205">
        <v>5433.29</v>
      </c>
      <c r="H3465" s="192" t="s">
        <v>1071</v>
      </c>
    </row>
    <row r="3466" spans="1:8" ht="20" hidden="1" customHeight="1">
      <c r="A3466" s="185">
        <v>20</v>
      </c>
      <c r="B3466" s="261" t="s">
        <v>13</v>
      </c>
      <c r="C3466" s="210" t="s">
        <v>3803</v>
      </c>
      <c r="D3466" s="203" t="s">
        <v>3804</v>
      </c>
      <c r="E3466" s="204"/>
      <c r="F3466" s="204">
        <v>8.64</v>
      </c>
      <c r="G3466" s="205">
        <v>7124.8200000003699</v>
      </c>
      <c r="H3466" s="192" t="s">
        <v>3805</v>
      </c>
    </row>
    <row r="3467" spans="1:8" ht="20" hidden="1" customHeight="1">
      <c r="A3467" s="185">
        <v>20</v>
      </c>
      <c r="B3467" s="261" t="s">
        <v>13</v>
      </c>
      <c r="C3467" s="210" t="s">
        <v>3803</v>
      </c>
      <c r="D3467" s="203" t="s">
        <v>3804</v>
      </c>
      <c r="E3467" s="204"/>
      <c r="F3467" s="204">
        <v>3.6</v>
      </c>
      <c r="G3467" s="205">
        <v>7121.2200000003704</v>
      </c>
      <c r="H3467" s="192" t="s">
        <v>3805</v>
      </c>
    </row>
    <row r="3468" spans="1:8" ht="20" hidden="1" customHeight="1">
      <c r="A3468" s="185">
        <v>20</v>
      </c>
      <c r="B3468" s="261" t="s">
        <v>13</v>
      </c>
      <c r="C3468" s="210" t="s">
        <v>3803</v>
      </c>
      <c r="D3468" s="203" t="s">
        <v>3804</v>
      </c>
      <c r="E3468" s="204"/>
      <c r="F3468" s="204">
        <v>30</v>
      </c>
      <c r="G3468" s="205">
        <v>27091.220000000401</v>
      </c>
      <c r="H3468" s="192" t="s">
        <v>3805</v>
      </c>
    </row>
    <row r="3469" spans="1:8" ht="20" hidden="1" customHeight="1">
      <c r="A3469" s="185">
        <v>38</v>
      </c>
      <c r="B3469" s="261" t="s">
        <v>13</v>
      </c>
      <c r="C3469" s="202" t="s">
        <v>3803</v>
      </c>
      <c r="D3469" s="203" t="s">
        <v>3804</v>
      </c>
      <c r="E3469" s="204"/>
      <c r="F3469" s="204">
        <v>15</v>
      </c>
      <c r="G3469" s="185">
        <v>10632.75</v>
      </c>
      <c r="H3469" s="192" t="s">
        <v>3805</v>
      </c>
    </row>
    <row r="3470" spans="1:8" ht="20" hidden="1" customHeight="1">
      <c r="A3470" s="185">
        <v>53</v>
      </c>
      <c r="B3470" s="261" t="s">
        <v>13</v>
      </c>
      <c r="C3470" s="210" t="s">
        <v>3803</v>
      </c>
      <c r="D3470" s="203" t="s">
        <v>3804</v>
      </c>
      <c r="E3470" s="204"/>
      <c r="F3470" s="204">
        <v>30</v>
      </c>
      <c r="G3470" s="205">
        <v>898.67000000001303</v>
      </c>
      <c r="H3470" s="192" t="s">
        <v>3805</v>
      </c>
    </row>
    <row r="3471" spans="1:8" ht="20" hidden="1" customHeight="1">
      <c r="A3471" s="185">
        <v>53</v>
      </c>
      <c r="B3471" s="261" t="s">
        <v>13</v>
      </c>
      <c r="C3471" s="210" t="s">
        <v>3803</v>
      </c>
      <c r="D3471" s="203" t="s">
        <v>3804</v>
      </c>
      <c r="E3471" s="204"/>
      <c r="F3471" s="204">
        <v>4.32</v>
      </c>
      <c r="G3471" s="205">
        <v>894.35000000001298</v>
      </c>
      <c r="H3471" s="192" t="s">
        <v>3805</v>
      </c>
    </row>
    <row r="3472" spans="1:8" ht="20" hidden="1" customHeight="1">
      <c r="A3472" s="185">
        <v>53</v>
      </c>
      <c r="B3472" s="261" t="s">
        <v>13</v>
      </c>
      <c r="C3472" s="210" t="s">
        <v>5118</v>
      </c>
      <c r="D3472" s="250" t="s">
        <v>4984</v>
      </c>
      <c r="E3472" s="204"/>
      <c r="F3472" s="204">
        <v>24230.6</v>
      </c>
      <c r="G3472" s="205">
        <v>16663.75</v>
      </c>
      <c r="H3472" s="214" t="s">
        <v>4984</v>
      </c>
    </row>
    <row r="3473" spans="1:8" ht="20" hidden="1" customHeight="1">
      <c r="A3473" s="185">
        <v>53</v>
      </c>
      <c r="B3473" s="261" t="s">
        <v>13</v>
      </c>
      <c r="C3473" s="210" t="s">
        <v>2601</v>
      </c>
      <c r="D3473" s="203" t="s">
        <v>1046</v>
      </c>
      <c r="E3473" s="204"/>
      <c r="F3473" s="204">
        <v>2024.8</v>
      </c>
      <c r="G3473" s="205">
        <v>14638.95</v>
      </c>
      <c r="H3473" s="192" t="s">
        <v>1106</v>
      </c>
    </row>
    <row r="3474" spans="1:8" ht="20" hidden="1" customHeight="1">
      <c r="A3474" s="185">
        <v>2</v>
      </c>
      <c r="B3474" s="261" t="s">
        <v>13</v>
      </c>
      <c r="C3474" s="209" t="s">
        <v>2602</v>
      </c>
      <c r="D3474" s="203" t="s">
        <v>1046</v>
      </c>
      <c r="E3474" s="204"/>
      <c r="F3474" s="204">
        <v>3087.84</v>
      </c>
      <c r="G3474" s="205"/>
      <c r="H3474" s="192" t="s">
        <v>1106</v>
      </c>
    </row>
    <row r="3475" spans="1:8" ht="20" hidden="1" customHeight="1">
      <c r="A3475" s="185">
        <v>53</v>
      </c>
      <c r="B3475" s="261" t="s">
        <v>13</v>
      </c>
      <c r="C3475" s="210" t="s">
        <v>2603</v>
      </c>
      <c r="D3475" s="203" t="s">
        <v>1046</v>
      </c>
      <c r="E3475" s="204"/>
      <c r="F3475" s="204">
        <v>49.2</v>
      </c>
      <c r="G3475" s="205">
        <v>14589.75</v>
      </c>
      <c r="H3475" s="192" t="s">
        <v>1106</v>
      </c>
    </row>
    <row r="3476" spans="1:8" ht="20" hidden="1" customHeight="1">
      <c r="A3476" s="185">
        <v>53</v>
      </c>
      <c r="B3476" s="261" t="s">
        <v>13</v>
      </c>
      <c r="C3476" s="210" t="s">
        <v>2604</v>
      </c>
      <c r="D3476" s="203" t="s">
        <v>1046</v>
      </c>
      <c r="E3476" s="204"/>
      <c r="F3476" s="204">
        <v>4865.37</v>
      </c>
      <c r="G3476" s="205">
        <v>14884.68</v>
      </c>
      <c r="H3476" s="192" t="s">
        <v>1097</v>
      </c>
    </row>
    <row r="3477" spans="1:8" ht="20" hidden="1" customHeight="1">
      <c r="A3477" s="185">
        <v>53</v>
      </c>
      <c r="B3477" s="261" t="s">
        <v>13</v>
      </c>
      <c r="C3477" s="210" t="s">
        <v>2605</v>
      </c>
      <c r="D3477" s="203" t="s">
        <v>1046</v>
      </c>
      <c r="E3477" s="204"/>
      <c r="F3477" s="204">
        <v>6928.99</v>
      </c>
      <c r="G3477" s="205">
        <v>7955.6900000000196</v>
      </c>
      <c r="H3477" s="192" t="s">
        <v>5061</v>
      </c>
    </row>
    <row r="3478" spans="1:8" ht="20" hidden="1" customHeight="1">
      <c r="A3478" s="185">
        <v>53</v>
      </c>
      <c r="B3478" s="261" t="s">
        <v>13</v>
      </c>
      <c r="C3478" s="210" t="s">
        <v>2606</v>
      </c>
      <c r="D3478" s="203" t="s">
        <v>1046</v>
      </c>
      <c r="E3478" s="204"/>
      <c r="F3478" s="204">
        <v>16000</v>
      </c>
      <c r="G3478" s="205">
        <v>1955.6900000000201</v>
      </c>
      <c r="H3478" s="192" t="s">
        <v>1089</v>
      </c>
    </row>
    <row r="3479" spans="1:8" ht="20" hidden="1" customHeight="1">
      <c r="A3479" s="185">
        <v>46</v>
      </c>
      <c r="B3479" s="261" t="s">
        <v>13</v>
      </c>
      <c r="C3479" s="202" t="s">
        <v>2607</v>
      </c>
      <c r="D3479" s="203" t="s">
        <v>1046</v>
      </c>
      <c r="E3479" s="204"/>
      <c r="F3479" s="204">
        <v>100000</v>
      </c>
      <c r="G3479" s="205">
        <v>118819.83</v>
      </c>
      <c r="H3479" s="192" t="s">
        <v>3818</v>
      </c>
    </row>
    <row r="3480" spans="1:8" ht="20" hidden="1" customHeight="1">
      <c r="A3480" s="185">
        <v>46</v>
      </c>
      <c r="B3480" s="261" t="s">
        <v>13</v>
      </c>
      <c r="C3480" s="202" t="s">
        <v>2608</v>
      </c>
      <c r="D3480" s="203" t="s">
        <v>1046</v>
      </c>
      <c r="E3480" s="204"/>
      <c r="F3480" s="204">
        <v>44000</v>
      </c>
      <c r="G3480" s="205">
        <v>74819.83</v>
      </c>
      <c r="H3480" s="192" t="s">
        <v>1110</v>
      </c>
    </row>
    <row r="3481" spans="1:8" ht="20" hidden="1" customHeight="1">
      <c r="A3481" s="185">
        <v>46</v>
      </c>
      <c r="B3481" s="261" t="s">
        <v>13</v>
      </c>
      <c r="C3481" s="202" t="s">
        <v>2609</v>
      </c>
      <c r="D3481" s="203" t="s">
        <v>1046</v>
      </c>
      <c r="E3481" s="204"/>
      <c r="F3481" s="204">
        <v>42345</v>
      </c>
      <c r="G3481" s="205">
        <v>32474.83</v>
      </c>
      <c r="H3481" s="192" t="s">
        <v>1110</v>
      </c>
    </row>
    <row r="3482" spans="1:8" ht="20" hidden="1" customHeight="1">
      <c r="A3482" s="185">
        <v>13</v>
      </c>
      <c r="B3482" s="261" t="s">
        <v>13</v>
      </c>
      <c r="C3482" s="266" t="s">
        <v>5056</v>
      </c>
      <c r="D3482" s="203" t="s">
        <v>4984</v>
      </c>
      <c r="E3482" s="267"/>
      <c r="F3482" s="204">
        <v>14208.33</v>
      </c>
      <c r="G3482" s="205">
        <v>6250</v>
      </c>
      <c r="H3482" s="214" t="s">
        <v>4984</v>
      </c>
    </row>
    <row r="3483" spans="1:8" ht="20" hidden="1" customHeight="1">
      <c r="A3483" s="185">
        <v>16</v>
      </c>
      <c r="B3483" s="193" t="s">
        <v>1048</v>
      </c>
      <c r="C3483" s="202" t="s">
        <v>2610</v>
      </c>
      <c r="D3483" s="203" t="s">
        <v>1046</v>
      </c>
      <c r="E3483" s="206"/>
      <c r="F3483" s="204">
        <v>71089</v>
      </c>
      <c r="G3483" s="205">
        <v>958348.3</v>
      </c>
      <c r="H3483" s="192" t="s">
        <v>4950</v>
      </c>
    </row>
    <row r="3484" spans="1:8" ht="20" hidden="1" customHeight="1">
      <c r="A3484" s="185">
        <v>16</v>
      </c>
      <c r="B3484" s="193" t="s">
        <v>1048</v>
      </c>
      <c r="C3484" s="202" t="s">
        <v>2611</v>
      </c>
      <c r="D3484" s="203" t="s">
        <v>1046</v>
      </c>
      <c r="E3484" s="204"/>
      <c r="F3484" s="204">
        <v>20660</v>
      </c>
      <c r="G3484" s="205">
        <v>392386.76</v>
      </c>
      <c r="H3484" s="192" t="s">
        <v>1110</v>
      </c>
    </row>
    <row r="3485" spans="1:8" ht="20" hidden="1" customHeight="1">
      <c r="A3485" s="185">
        <v>16</v>
      </c>
      <c r="B3485" s="193" t="s">
        <v>1048</v>
      </c>
      <c r="C3485" s="202" t="s">
        <v>2612</v>
      </c>
      <c r="D3485" s="203" t="s">
        <v>1046</v>
      </c>
      <c r="E3485" s="204"/>
      <c r="F3485" s="204">
        <v>30000</v>
      </c>
      <c r="G3485" s="205">
        <v>362386.76</v>
      </c>
      <c r="H3485" s="192" t="s">
        <v>4950</v>
      </c>
    </row>
    <row r="3486" spans="1:8" ht="20" hidden="1" customHeight="1">
      <c r="A3486" s="185">
        <v>16</v>
      </c>
      <c r="B3486" s="193" t="s">
        <v>1048</v>
      </c>
      <c r="C3486" s="202" t="s">
        <v>2613</v>
      </c>
      <c r="D3486" s="203" t="s">
        <v>1046</v>
      </c>
      <c r="E3486" s="204"/>
      <c r="F3486" s="204">
        <v>19664.8</v>
      </c>
      <c r="G3486" s="205">
        <v>342721.96</v>
      </c>
      <c r="H3486" s="192" t="s">
        <v>1047</v>
      </c>
    </row>
    <row r="3487" spans="1:8" ht="20" hidden="1" customHeight="1">
      <c r="A3487" s="185">
        <v>16</v>
      </c>
      <c r="B3487" s="193" t="s">
        <v>1048</v>
      </c>
      <c r="C3487" s="202" t="s">
        <v>2614</v>
      </c>
      <c r="D3487" s="203" t="s">
        <v>1046</v>
      </c>
      <c r="E3487" s="204"/>
      <c r="F3487" s="204">
        <v>80000</v>
      </c>
      <c r="G3487" s="205">
        <v>2824120.16</v>
      </c>
      <c r="H3487" s="192" t="s">
        <v>1047</v>
      </c>
    </row>
    <row r="3488" spans="1:8" ht="20" hidden="1" customHeight="1">
      <c r="A3488" s="185">
        <v>16</v>
      </c>
      <c r="B3488" s="193" t="s">
        <v>1048</v>
      </c>
      <c r="C3488" s="202" t="s">
        <v>2615</v>
      </c>
      <c r="D3488" s="203" t="s">
        <v>1046</v>
      </c>
      <c r="E3488" s="204"/>
      <c r="F3488" s="204">
        <v>59528.04</v>
      </c>
      <c r="G3488" s="205">
        <v>1450165.82</v>
      </c>
      <c r="H3488" s="192" t="s">
        <v>1047</v>
      </c>
    </row>
    <row r="3489" spans="1:8" ht="20" hidden="1" customHeight="1">
      <c r="A3489" s="185">
        <v>16</v>
      </c>
      <c r="B3489" s="193" t="s">
        <v>1057</v>
      </c>
      <c r="C3489" s="202" t="s">
        <v>2616</v>
      </c>
      <c r="D3489" s="203" t="s">
        <v>1046</v>
      </c>
      <c r="E3489" s="204"/>
      <c r="F3489" s="204">
        <v>87001.75</v>
      </c>
      <c r="G3489" s="205">
        <v>187523.53</v>
      </c>
      <c r="H3489" s="192" t="s">
        <v>1047</v>
      </c>
    </row>
    <row r="3490" spans="1:8" ht="20" hidden="1" customHeight="1">
      <c r="A3490" s="185">
        <v>16</v>
      </c>
      <c r="B3490" s="193" t="s">
        <v>1057</v>
      </c>
      <c r="C3490" s="202" t="s">
        <v>2617</v>
      </c>
      <c r="D3490" s="203" t="s">
        <v>1046</v>
      </c>
      <c r="E3490" s="204"/>
      <c r="F3490" s="204">
        <v>22998.25</v>
      </c>
      <c r="G3490" s="205">
        <v>164525.28</v>
      </c>
      <c r="H3490" s="192" t="s">
        <v>1047</v>
      </c>
    </row>
    <row r="3491" spans="1:8" ht="20" hidden="1" customHeight="1">
      <c r="A3491" s="185">
        <v>16</v>
      </c>
      <c r="B3491" s="193" t="s">
        <v>1057</v>
      </c>
      <c r="C3491" s="202" t="s">
        <v>2618</v>
      </c>
      <c r="D3491" s="203" t="s">
        <v>1046</v>
      </c>
      <c r="E3491" s="204"/>
      <c r="F3491" s="204">
        <v>46200</v>
      </c>
      <c r="G3491" s="205">
        <v>118325.28</v>
      </c>
      <c r="H3491" s="192" t="s">
        <v>1047</v>
      </c>
    </row>
    <row r="3492" spans="1:8" ht="20" hidden="1" customHeight="1">
      <c r="A3492" s="185">
        <v>16</v>
      </c>
      <c r="B3492" s="193" t="s">
        <v>1057</v>
      </c>
      <c r="C3492" s="202" t="s">
        <v>2619</v>
      </c>
      <c r="D3492" s="203" t="s">
        <v>1046</v>
      </c>
      <c r="E3492" s="204"/>
      <c r="F3492" s="204">
        <v>51000</v>
      </c>
      <c r="G3492" s="205">
        <v>861563.77</v>
      </c>
      <c r="H3492" s="192" t="s">
        <v>1047</v>
      </c>
    </row>
    <row r="3493" spans="1:8" ht="20" hidden="1" customHeight="1">
      <c r="A3493" s="185">
        <v>16</v>
      </c>
      <c r="B3493" s="212" t="s">
        <v>1063</v>
      </c>
      <c r="C3493" s="202" t="s">
        <v>2620</v>
      </c>
      <c r="D3493" s="203" t="s">
        <v>1046</v>
      </c>
      <c r="E3493" s="204"/>
      <c r="F3493" s="204">
        <v>17800</v>
      </c>
      <c r="G3493" s="205">
        <v>195459.95</v>
      </c>
      <c r="H3493" s="192" t="s">
        <v>1047</v>
      </c>
    </row>
    <row r="3494" spans="1:8" ht="20" hidden="1" customHeight="1">
      <c r="A3494" s="185">
        <v>16</v>
      </c>
      <c r="B3494" s="212" t="s">
        <v>1063</v>
      </c>
      <c r="C3494" s="210" t="s">
        <v>2621</v>
      </c>
      <c r="D3494" s="203" t="s">
        <v>1046</v>
      </c>
      <c r="E3494" s="204"/>
      <c r="F3494" s="204">
        <v>10000</v>
      </c>
      <c r="G3494" s="205">
        <v>701230.92</v>
      </c>
      <c r="H3494" s="192" t="s">
        <v>1047</v>
      </c>
    </row>
    <row r="3495" spans="1:8" ht="20" hidden="1" customHeight="1">
      <c r="A3495" s="185">
        <v>16</v>
      </c>
      <c r="B3495" s="212" t="s">
        <v>1063</v>
      </c>
      <c r="C3495" s="210" t="s">
        <v>2622</v>
      </c>
      <c r="D3495" s="203" t="s">
        <v>1046</v>
      </c>
      <c r="E3495" s="204"/>
      <c r="F3495" s="204">
        <v>13947</v>
      </c>
      <c r="G3495" s="205">
        <v>687283.92</v>
      </c>
      <c r="H3495" s="192" t="s">
        <v>1047</v>
      </c>
    </row>
    <row r="3496" spans="1:8" ht="20" hidden="1" customHeight="1">
      <c r="A3496" s="185">
        <v>16</v>
      </c>
      <c r="B3496" s="193" t="s">
        <v>1044</v>
      </c>
      <c r="C3496" s="210" t="s">
        <v>2623</v>
      </c>
      <c r="D3496" s="203" t="s">
        <v>1046</v>
      </c>
      <c r="E3496" s="204"/>
      <c r="F3496" s="204">
        <v>7317.95</v>
      </c>
      <c r="G3496" s="205">
        <v>58592.299999999603</v>
      </c>
      <c r="H3496" s="192" t="s">
        <v>1047</v>
      </c>
    </row>
    <row r="3497" spans="1:8" ht="20" hidden="1" customHeight="1">
      <c r="A3497" s="185">
        <v>16</v>
      </c>
      <c r="B3497" s="193" t="s">
        <v>1044</v>
      </c>
      <c r="C3497" s="210" t="s">
        <v>2623</v>
      </c>
      <c r="D3497" s="203" t="s">
        <v>1046</v>
      </c>
      <c r="E3497" s="204"/>
      <c r="F3497" s="204">
        <v>5000</v>
      </c>
      <c r="G3497" s="205">
        <v>53592.299999999603</v>
      </c>
      <c r="H3497" s="192" t="s">
        <v>1047</v>
      </c>
    </row>
    <row r="3498" spans="1:8" ht="20" hidden="1" customHeight="1">
      <c r="A3498" s="185">
        <v>16</v>
      </c>
      <c r="B3498" s="193" t="s">
        <v>1044</v>
      </c>
      <c r="C3498" s="210" t="s">
        <v>2624</v>
      </c>
      <c r="D3498" s="203" t="s">
        <v>1046</v>
      </c>
      <c r="E3498" s="204"/>
      <c r="F3498" s="204">
        <v>8776.11</v>
      </c>
      <c r="G3498" s="205">
        <v>44816.189999999602</v>
      </c>
      <c r="H3498" s="192" t="s">
        <v>1047</v>
      </c>
    </row>
    <row r="3499" spans="1:8" ht="20" hidden="1" customHeight="1">
      <c r="A3499" s="185">
        <v>16</v>
      </c>
      <c r="B3499" s="193" t="s">
        <v>1044</v>
      </c>
      <c r="C3499" s="210" t="s">
        <v>2624</v>
      </c>
      <c r="D3499" s="203" t="s">
        <v>1046</v>
      </c>
      <c r="E3499" s="204"/>
      <c r="F3499" s="204">
        <v>2735.73</v>
      </c>
      <c r="G3499" s="205">
        <v>42080.459999999599</v>
      </c>
      <c r="H3499" s="192" t="s">
        <v>1047</v>
      </c>
    </row>
    <row r="3500" spans="1:8" ht="20" hidden="1" customHeight="1">
      <c r="A3500" s="185">
        <v>16</v>
      </c>
      <c r="B3500" s="193" t="s">
        <v>1044</v>
      </c>
      <c r="C3500" s="210" t="s">
        <v>2625</v>
      </c>
      <c r="D3500" s="203" t="s">
        <v>1046</v>
      </c>
      <c r="E3500" s="204"/>
      <c r="F3500" s="204">
        <v>6657.29</v>
      </c>
      <c r="G3500" s="205">
        <v>35423.169999999598</v>
      </c>
      <c r="H3500" s="192" t="s">
        <v>1047</v>
      </c>
    </row>
    <row r="3501" spans="1:8" ht="20" hidden="1" customHeight="1">
      <c r="A3501" s="185">
        <v>16</v>
      </c>
      <c r="B3501" s="193" t="s">
        <v>1044</v>
      </c>
      <c r="C3501" s="210" t="s">
        <v>2625</v>
      </c>
      <c r="D3501" s="203" t="s">
        <v>1046</v>
      </c>
      <c r="E3501" s="204"/>
      <c r="F3501" s="204">
        <v>4601.59</v>
      </c>
      <c r="G3501" s="205">
        <v>30821.579999999602</v>
      </c>
      <c r="H3501" s="192" t="s">
        <v>1047</v>
      </c>
    </row>
    <row r="3502" spans="1:8" ht="20" hidden="1" customHeight="1">
      <c r="A3502" s="185">
        <v>16</v>
      </c>
      <c r="B3502" s="193" t="s">
        <v>1044</v>
      </c>
      <c r="C3502" s="210" t="s">
        <v>2625</v>
      </c>
      <c r="D3502" s="203" t="s">
        <v>1046</v>
      </c>
      <c r="E3502" s="204"/>
      <c r="F3502" s="204">
        <v>1021.58</v>
      </c>
      <c r="G3502" s="205">
        <v>29799.9999999996</v>
      </c>
      <c r="H3502" s="192" t="s">
        <v>1047</v>
      </c>
    </row>
    <row r="3503" spans="1:8" ht="20" hidden="1" customHeight="1">
      <c r="A3503" s="185">
        <v>16</v>
      </c>
      <c r="B3503" s="193" t="s">
        <v>1065</v>
      </c>
      <c r="C3503" s="210" t="s">
        <v>2623</v>
      </c>
      <c r="D3503" s="203" t="s">
        <v>1046</v>
      </c>
      <c r="E3503" s="204"/>
      <c r="F3503" s="204">
        <v>29800</v>
      </c>
      <c r="G3503" s="205">
        <v>90899.999999999607</v>
      </c>
      <c r="H3503" s="192" t="s">
        <v>1047</v>
      </c>
    </row>
    <row r="3504" spans="1:8" ht="20" hidden="1" customHeight="1">
      <c r="A3504" s="185">
        <v>16</v>
      </c>
      <c r="B3504" s="193" t="s">
        <v>1065</v>
      </c>
      <c r="C3504" s="210" t="s">
        <v>2626</v>
      </c>
      <c r="D3504" s="203" t="s">
        <v>1046</v>
      </c>
      <c r="E3504" s="204"/>
      <c r="F3504" s="204">
        <v>24030</v>
      </c>
      <c r="G3504" s="205">
        <v>570770.11</v>
      </c>
      <c r="H3504" s="192" t="s">
        <v>1047</v>
      </c>
    </row>
    <row r="3505" spans="1:8" ht="20" hidden="1" customHeight="1">
      <c r="A3505" s="185">
        <v>16</v>
      </c>
      <c r="B3505" s="193" t="s">
        <v>1066</v>
      </c>
      <c r="C3505" s="210" t="s">
        <v>2627</v>
      </c>
      <c r="D3505" s="203" t="s">
        <v>1046</v>
      </c>
      <c r="E3505" s="204"/>
      <c r="F3505" s="204">
        <v>20000</v>
      </c>
      <c r="G3505" s="205">
        <v>179100</v>
      </c>
      <c r="H3505" s="192" t="s">
        <v>1047</v>
      </c>
    </row>
    <row r="3506" spans="1:8" ht="20" hidden="1" customHeight="1">
      <c r="A3506" s="185">
        <v>16</v>
      </c>
      <c r="B3506" s="193" t="s">
        <v>1067</v>
      </c>
      <c r="C3506" s="210" t="s">
        <v>2628</v>
      </c>
      <c r="D3506" s="203" t="s">
        <v>1046</v>
      </c>
      <c r="E3506" s="204"/>
      <c r="F3506" s="204">
        <v>18502</v>
      </c>
      <c r="G3506" s="205">
        <v>30345.979999999599</v>
      </c>
      <c r="H3506" s="192" t="s">
        <v>1047</v>
      </c>
    </row>
    <row r="3507" spans="1:8" ht="20" hidden="1" customHeight="1">
      <c r="A3507" s="185">
        <v>16</v>
      </c>
      <c r="B3507" s="193" t="s">
        <v>1068</v>
      </c>
      <c r="C3507" s="210" t="s">
        <v>2629</v>
      </c>
      <c r="D3507" s="203" t="s">
        <v>1046</v>
      </c>
      <c r="E3507" s="204"/>
      <c r="F3507" s="204">
        <v>41095</v>
      </c>
      <c r="G3507" s="205">
        <v>60163.949999999597</v>
      </c>
      <c r="H3507" s="192" t="s">
        <v>1047</v>
      </c>
    </row>
    <row r="3508" spans="1:8" ht="20" hidden="1" customHeight="1">
      <c r="A3508" s="185">
        <v>16</v>
      </c>
      <c r="B3508" s="212" t="s">
        <v>12</v>
      </c>
      <c r="C3508" s="210" t="s">
        <v>2630</v>
      </c>
      <c r="D3508" s="203" t="s">
        <v>1046</v>
      </c>
      <c r="E3508" s="204"/>
      <c r="F3508" s="204">
        <v>87318</v>
      </c>
      <c r="G3508" s="205">
        <v>64149.4</v>
      </c>
      <c r="H3508" s="192" t="s">
        <v>1047</v>
      </c>
    </row>
    <row r="3509" spans="1:8" ht="20" hidden="1" customHeight="1">
      <c r="A3509" s="185">
        <v>16</v>
      </c>
      <c r="B3509" s="212" t="s">
        <v>12</v>
      </c>
      <c r="C3509" s="210" t="s">
        <v>2631</v>
      </c>
      <c r="D3509" s="203" t="s">
        <v>1046</v>
      </c>
      <c r="E3509" s="204"/>
      <c r="F3509" s="204">
        <v>10000</v>
      </c>
      <c r="G3509" s="205">
        <v>1071549.3999999999</v>
      </c>
      <c r="H3509" s="192" t="s">
        <v>1047</v>
      </c>
    </row>
    <row r="3510" spans="1:8" ht="20" hidden="1" customHeight="1">
      <c r="A3510" s="185">
        <v>16</v>
      </c>
      <c r="B3510" s="212" t="s">
        <v>13</v>
      </c>
      <c r="C3510" s="210" t="s">
        <v>2632</v>
      </c>
      <c r="D3510" s="203" t="s">
        <v>1046</v>
      </c>
      <c r="E3510" s="204"/>
      <c r="F3510" s="204">
        <v>36160</v>
      </c>
      <c r="G3510" s="205">
        <v>1059290.3999999999</v>
      </c>
      <c r="H3510" s="192" t="s">
        <v>1047</v>
      </c>
    </row>
    <row r="3511" spans="1:8" ht="20" hidden="1" customHeight="1">
      <c r="A3511" s="185">
        <v>27</v>
      </c>
      <c r="B3511" s="193" t="s">
        <v>1048</v>
      </c>
      <c r="C3511" s="202" t="s">
        <v>2633</v>
      </c>
      <c r="D3511" s="203" t="s">
        <v>1046</v>
      </c>
      <c r="E3511" s="206"/>
      <c r="F3511" s="204">
        <v>1253</v>
      </c>
      <c r="G3511" s="205">
        <v>181479.52</v>
      </c>
      <c r="H3511" s="192" t="s">
        <v>1102</v>
      </c>
    </row>
    <row r="3512" spans="1:8" ht="20" hidden="1" customHeight="1">
      <c r="A3512" s="185">
        <v>27</v>
      </c>
      <c r="B3512" s="193" t="s">
        <v>1048</v>
      </c>
      <c r="C3512" s="202" t="s">
        <v>2634</v>
      </c>
      <c r="D3512" s="203" t="s">
        <v>1046</v>
      </c>
      <c r="E3512" s="204"/>
      <c r="F3512" s="204">
        <v>1528.85</v>
      </c>
      <c r="G3512" s="205">
        <v>179950.67</v>
      </c>
      <c r="H3512" s="192" t="s">
        <v>3811</v>
      </c>
    </row>
    <row r="3513" spans="1:8" ht="20" hidden="1" customHeight="1">
      <c r="A3513" s="185">
        <v>27</v>
      </c>
      <c r="B3513" s="193" t="s">
        <v>1048</v>
      </c>
      <c r="C3513" s="202" t="s">
        <v>2635</v>
      </c>
      <c r="D3513" s="203" t="s">
        <v>1046</v>
      </c>
      <c r="E3513" s="204"/>
      <c r="F3513" s="204">
        <v>330</v>
      </c>
      <c r="G3513" s="205">
        <v>179620.67</v>
      </c>
      <c r="H3513" s="192" t="s">
        <v>3811</v>
      </c>
    </row>
    <row r="3514" spans="1:8" ht="20" hidden="1" customHeight="1">
      <c r="A3514" s="185">
        <v>27</v>
      </c>
      <c r="B3514" s="193" t="s">
        <v>1048</v>
      </c>
      <c r="C3514" s="202" t="s">
        <v>2636</v>
      </c>
      <c r="D3514" s="203" t="s">
        <v>1046</v>
      </c>
      <c r="E3514" s="204"/>
      <c r="F3514" s="204">
        <v>1179</v>
      </c>
      <c r="G3514" s="205">
        <v>178441.67</v>
      </c>
      <c r="H3514" s="192" t="s">
        <v>3811</v>
      </c>
    </row>
    <row r="3515" spans="1:8" ht="20" hidden="1" customHeight="1">
      <c r="A3515" s="185">
        <v>27</v>
      </c>
      <c r="B3515" s="193" t="s">
        <v>1048</v>
      </c>
      <c r="C3515" s="202" t="s">
        <v>2637</v>
      </c>
      <c r="D3515" s="203" t="s">
        <v>1046</v>
      </c>
      <c r="E3515" s="206"/>
      <c r="F3515" s="204">
        <v>634.5</v>
      </c>
      <c r="G3515" s="205">
        <v>177807.17</v>
      </c>
      <c r="H3515" s="192" t="s">
        <v>3811</v>
      </c>
    </row>
    <row r="3516" spans="1:8" ht="20" hidden="1" customHeight="1">
      <c r="A3516" s="185">
        <v>27</v>
      </c>
      <c r="B3516" s="193" t="s">
        <v>1048</v>
      </c>
      <c r="C3516" s="202" t="s">
        <v>2638</v>
      </c>
      <c r="D3516" s="203" t="s">
        <v>1046</v>
      </c>
      <c r="E3516" s="206"/>
      <c r="F3516" s="204">
        <v>612.5</v>
      </c>
      <c r="G3516" s="205">
        <v>177194.67</v>
      </c>
      <c r="H3516" s="192" t="s">
        <v>3811</v>
      </c>
    </row>
    <row r="3517" spans="1:8" ht="20" hidden="1" customHeight="1">
      <c r="A3517" s="185">
        <v>27</v>
      </c>
      <c r="B3517" s="193" t="s">
        <v>1048</v>
      </c>
      <c r="C3517" s="202" t="s">
        <v>2639</v>
      </c>
      <c r="D3517" s="203" t="s">
        <v>1046</v>
      </c>
      <c r="E3517" s="204"/>
      <c r="F3517" s="204">
        <v>604.9</v>
      </c>
      <c r="G3517" s="205">
        <v>176589.77</v>
      </c>
      <c r="H3517" s="192" t="s">
        <v>3811</v>
      </c>
    </row>
    <row r="3518" spans="1:8" ht="20" hidden="1" customHeight="1">
      <c r="A3518" s="185">
        <v>27</v>
      </c>
      <c r="B3518" s="193" t="s">
        <v>1048</v>
      </c>
      <c r="C3518" s="202" t="s">
        <v>2640</v>
      </c>
      <c r="D3518" s="203" t="s">
        <v>1046</v>
      </c>
      <c r="E3518" s="204"/>
      <c r="F3518" s="204">
        <v>177</v>
      </c>
      <c r="G3518" s="205">
        <v>176412.77</v>
      </c>
      <c r="H3518" s="192" t="s">
        <v>3811</v>
      </c>
    </row>
    <row r="3519" spans="1:8" ht="20" hidden="1" customHeight="1">
      <c r="A3519" s="185">
        <v>27</v>
      </c>
      <c r="B3519" s="193" t="s">
        <v>1048</v>
      </c>
      <c r="C3519" s="202" t="s">
        <v>2641</v>
      </c>
      <c r="D3519" s="203" t="s">
        <v>1046</v>
      </c>
      <c r="E3519" s="204"/>
      <c r="F3519" s="204">
        <v>8585</v>
      </c>
      <c r="G3519" s="205">
        <v>167827.77</v>
      </c>
      <c r="H3519" s="192" t="s">
        <v>1047</v>
      </c>
    </row>
    <row r="3520" spans="1:8" ht="20" hidden="1" customHeight="1">
      <c r="A3520" s="185">
        <v>27</v>
      </c>
      <c r="B3520" s="193" t="s">
        <v>1048</v>
      </c>
      <c r="C3520" s="202" t="s">
        <v>2642</v>
      </c>
      <c r="D3520" s="203" t="s">
        <v>1046</v>
      </c>
      <c r="E3520" s="204"/>
      <c r="F3520" s="204">
        <v>1845.45</v>
      </c>
      <c r="G3520" s="205">
        <v>165982.32</v>
      </c>
      <c r="H3520" s="192" t="s">
        <v>1102</v>
      </c>
    </row>
    <row r="3521" spans="1:8" ht="20" hidden="1" customHeight="1">
      <c r="A3521" s="185">
        <v>27</v>
      </c>
      <c r="B3521" s="193" t="s">
        <v>1048</v>
      </c>
      <c r="C3521" s="202" t="s">
        <v>2643</v>
      </c>
      <c r="D3521" s="203" t="s">
        <v>1046</v>
      </c>
      <c r="E3521" s="204"/>
      <c r="F3521" s="204">
        <v>581.29999999999995</v>
      </c>
      <c r="G3521" s="205">
        <v>165401.01999999999</v>
      </c>
      <c r="H3521" s="192" t="s">
        <v>3811</v>
      </c>
    </row>
    <row r="3522" spans="1:8" ht="20" hidden="1" customHeight="1">
      <c r="A3522" s="185">
        <v>27</v>
      </c>
      <c r="B3522" s="193" t="s">
        <v>1048</v>
      </c>
      <c r="C3522" s="202" t="s">
        <v>2644</v>
      </c>
      <c r="D3522" s="203" t="s">
        <v>1046</v>
      </c>
      <c r="E3522" s="204"/>
      <c r="F3522" s="204">
        <v>2307.09</v>
      </c>
      <c r="G3522" s="205">
        <v>163093.93</v>
      </c>
      <c r="H3522" s="192" t="s">
        <v>1075</v>
      </c>
    </row>
    <row r="3523" spans="1:8" ht="20" hidden="1" customHeight="1">
      <c r="A3523" s="185">
        <v>27</v>
      </c>
      <c r="B3523" s="193" t="s">
        <v>1048</v>
      </c>
      <c r="C3523" s="202" t="s">
        <v>2645</v>
      </c>
      <c r="D3523" s="203" t="s">
        <v>1046</v>
      </c>
      <c r="E3523" s="204"/>
      <c r="F3523" s="204">
        <v>800</v>
      </c>
      <c r="G3523" s="205">
        <v>162293.93</v>
      </c>
      <c r="H3523" s="192" t="s">
        <v>1047</v>
      </c>
    </row>
    <row r="3524" spans="1:8" ht="20" hidden="1" customHeight="1">
      <c r="A3524" s="185">
        <v>27</v>
      </c>
      <c r="B3524" s="193" t="s">
        <v>1048</v>
      </c>
      <c r="C3524" s="202" t="s">
        <v>2646</v>
      </c>
      <c r="D3524" s="203" t="s">
        <v>1046</v>
      </c>
      <c r="E3524" s="204"/>
      <c r="F3524" s="204">
        <v>32</v>
      </c>
      <c r="G3524" s="205">
        <v>162261.93</v>
      </c>
      <c r="H3524" s="192" t="s">
        <v>1047</v>
      </c>
    </row>
    <row r="3525" spans="1:8" ht="20" hidden="1" customHeight="1">
      <c r="A3525" s="185">
        <v>27</v>
      </c>
      <c r="B3525" s="193" t="s">
        <v>1048</v>
      </c>
      <c r="C3525" s="202" t="s">
        <v>2647</v>
      </c>
      <c r="D3525" s="203" t="s">
        <v>1046</v>
      </c>
      <c r="E3525" s="204"/>
      <c r="F3525" s="204">
        <v>129</v>
      </c>
      <c r="G3525" s="205">
        <v>162132.93</v>
      </c>
      <c r="H3525" s="192" t="s">
        <v>1047</v>
      </c>
    </row>
    <row r="3526" spans="1:8" ht="20" hidden="1" customHeight="1">
      <c r="A3526" s="185">
        <v>27</v>
      </c>
      <c r="B3526" s="193" t="s">
        <v>1048</v>
      </c>
      <c r="C3526" s="202" t="s">
        <v>2648</v>
      </c>
      <c r="D3526" s="203" t="s">
        <v>1046</v>
      </c>
      <c r="E3526" s="204"/>
      <c r="F3526" s="204">
        <v>36000</v>
      </c>
      <c r="G3526" s="205">
        <v>126132.93</v>
      </c>
      <c r="H3526" s="192" t="s">
        <v>5062</v>
      </c>
    </row>
    <row r="3527" spans="1:8" ht="20" hidden="1" customHeight="1">
      <c r="A3527" s="185">
        <v>27</v>
      </c>
      <c r="B3527" s="193" t="s">
        <v>1048</v>
      </c>
      <c r="C3527" s="202" t="s">
        <v>2649</v>
      </c>
      <c r="D3527" s="203" t="s">
        <v>1046</v>
      </c>
      <c r="E3527" s="204"/>
      <c r="F3527" s="204">
        <v>56</v>
      </c>
      <c r="G3527" s="205">
        <v>126076.93</v>
      </c>
      <c r="H3527" s="192" t="s">
        <v>1047</v>
      </c>
    </row>
    <row r="3528" spans="1:8" ht="20" hidden="1" customHeight="1">
      <c r="A3528" s="185">
        <v>27</v>
      </c>
      <c r="B3528" s="193" t="s">
        <v>1048</v>
      </c>
      <c r="C3528" s="202" t="s">
        <v>2650</v>
      </c>
      <c r="D3528" s="203" t="s">
        <v>1046</v>
      </c>
      <c r="E3528" s="204"/>
      <c r="F3528" s="204">
        <v>1180</v>
      </c>
      <c r="G3528" s="205">
        <v>124896.93</v>
      </c>
      <c r="H3528" s="192" t="s">
        <v>1047</v>
      </c>
    </row>
    <row r="3529" spans="1:8" ht="20" hidden="1" customHeight="1">
      <c r="A3529" s="185">
        <v>27</v>
      </c>
      <c r="B3529" s="193" t="s">
        <v>1048</v>
      </c>
      <c r="C3529" s="202" t="s">
        <v>2649</v>
      </c>
      <c r="D3529" s="203" t="s">
        <v>1046</v>
      </c>
      <c r="E3529" s="204"/>
      <c r="F3529" s="204">
        <v>30</v>
      </c>
      <c r="G3529" s="205">
        <v>124866.93</v>
      </c>
      <c r="H3529" s="192" t="s">
        <v>1047</v>
      </c>
    </row>
    <row r="3530" spans="1:8" ht="20" hidden="1" customHeight="1">
      <c r="A3530" s="185">
        <v>27</v>
      </c>
      <c r="B3530" s="193" t="s">
        <v>1048</v>
      </c>
      <c r="C3530" s="202" t="s">
        <v>2651</v>
      </c>
      <c r="D3530" s="203" t="s">
        <v>1046</v>
      </c>
      <c r="E3530" s="204"/>
      <c r="F3530" s="204">
        <v>6000</v>
      </c>
      <c r="G3530" s="205">
        <v>118866.93</v>
      </c>
      <c r="H3530" s="192" t="s">
        <v>1110</v>
      </c>
    </row>
    <row r="3531" spans="1:8" ht="20" hidden="1" customHeight="1">
      <c r="A3531" s="185">
        <v>27</v>
      </c>
      <c r="B3531" s="193" t="s">
        <v>1048</v>
      </c>
      <c r="C3531" s="202" t="s">
        <v>2652</v>
      </c>
      <c r="D3531" s="203" t="s">
        <v>1046</v>
      </c>
      <c r="E3531" s="204"/>
      <c r="F3531" s="204">
        <v>510</v>
      </c>
      <c r="G3531" s="205">
        <v>118356.93</v>
      </c>
      <c r="H3531" s="192" t="s">
        <v>1047</v>
      </c>
    </row>
    <row r="3532" spans="1:8" ht="20" hidden="1" customHeight="1">
      <c r="A3532" s="185">
        <v>27</v>
      </c>
      <c r="B3532" s="193" t="s">
        <v>1048</v>
      </c>
      <c r="C3532" s="202" t="s">
        <v>2653</v>
      </c>
      <c r="D3532" s="203" t="s">
        <v>1046</v>
      </c>
      <c r="E3532" s="204"/>
      <c r="F3532" s="204">
        <v>1180.8</v>
      </c>
      <c r="G3532" s="205">
        <v>117176.13</v>
      </c>
      <c r="H3532" s="192" t="s">
        <v>1053</v>
      </c>
    </row>
    <row r="3533" spans="1:8" ht="20" hidden="1" customHeight="1">
      <c r="A3533" s="185">
        <v>27</v>
      </c>
      <c r="B3533" s="193" t="s">
        <v>1048</v>
      </c>
      <c r="C3533" s="202" t="s">
        <v>2654</v>
      </c>
      <c r="D3533" s="203" t="s">
        <v>1046</v>
      </c>
      <c r="E3533" s="204"/>
      <c r="F3533" s="204">
        <v>8684</v>
      </c>
      <c r="G3533" s="205">
        <v>108492.13</v>
      </c>
      <c r="H3533" s="192" t="s">
        <v>1110</v>
      </c>
    </row>
    <row r="3534" spans="1:8" ht="20" hidden="1" customHeight="1">
      <c r="A3534" s="185">
        <v>27</v>
      </c>
      <c r="B3534" s="193" t="s">
        <v>1048</v>
      </c>
      <c r="C3534" s="202" t="s">
        <v>2655</v>
      </c>
      <c r="D3534" s="203" t="s">
        <v>1046</v>
      </c>
      <c r="E3534" s="204"/>
      <c r="F3534" s="204">
        <v>52070</v>
      </c>
      <c r="G3534" s="205">
        <v>56422.13</v>
      </c>
      <c r="H3534" s="192" t="s">
        <v>1047</v>
      </c>
    </row>
    <row r="3535" spans="1:8" ht="20" hidden="1" customHeight="1">
      <c r="A3535" s="185">
        <v>27</v>
      </c>
      <c r="B3535" s="193" t="s">
        <v>1048</v>
      </c>
      <c r="C3535" s="202" t="s">
        <v>2656</v>
      </c>
      <c r="D3535" s="203" t="s">
        <v>1046</v>
      </c>
      <c r="E3535" s="204"/>
      <c r="F3535" s="204">
        <v>225</v>
      </c>
      <c r="G3535" s="205">
        <v>56197.13</v>
      </c>
      <c r="H3535" s="192" t="s">
        <v>1053</v>
      </c>
    </row>
    <row r="3536" spans="1:8" ht="20" hidden="1" customHeight="1">
      <c r="A3536" s="185">
        <v>27</v>
      </c>
      <c r="B3536" s="193" t="s">
        <v>1048</v>
      </c>
      <c r="C3536" s="209" t="s">
        <v>2657</v>
      </c>
      <c r="D3536" s="203" t="s">
        <v>1046</v>
      </c>
      <c r="E3536" s="204"/>
      <c r="F3536" s="204">
        <v>25000</v>
      </c>
      <c r="G3536" s="205">
        <v>31197.13</v>
      </c>
      <c r="H3536" s="192" t="s">
        <v>1110</v>
      </c>
    </row>
    <row r="3537" spans="1:8" ht="20" hidden="1" customHeight="1">
      <c r="A3537" s="185">
        <v>27</v>
      </c>
      <c r="B3537" s="193" t="s">
        <v>1048</v>
      </c>
      <c r="C3537" s="202" t="s">
        <v>2658</v>
      </c>
      <c r="D3537" s="203" t="s">
        <v>1046</v>
      </c>
      <c r="E3537" s="204"/>
      <c r="F3537" s="204">
        <v>850</v>
      </c>
      <c r="G3537" s="205">
        <v>30347.13</v>
      </c>
      <c r="H3537" s="192" t="s">
        <v>1047</v>
      </c>
    </row>
    <row r="3538" spans="1:8" ht="20" hidden="1" customHeight="1">
      <c r="A3538" s="185">
        <v>27</v>
      </c>
      <c r="B3538" s="193" t="s">
        <v>1048</v>
      </c>
      <c r="C3538" s="202" t="s">
        <v>2659</v>
      </c>
      <c r="D3538" s="203" t="s">
        <v>1046</v>
      </c>
      <c r="E3538" s="204"/>
      <c r="F3538" s="204">
        <v>47</v>
      </c>
      <c r="G3538" s="205">
        <v>30300.13</v>
      </c>
      <c r="H3538" s="192" t="s">
        <v>1093</v>
      </c>
    </row>
    <row r="3539" spans="1:8" ht="20" hidden="1" customHeight="1">
      <c r="A3539" s="185">
        <v>27</v>
      </c>
      <c r="B3539" s="193" t="s">
        <v>1048</v>
      </c>
      <c r="C3539" s="202" t="s">
        <v>2660</v>
      </c>
      <c r="D3539" s="203" t="s">
        <v>1046</v>
      </c>
      <c r="E3539" s="204"/>
      <c r="F3539" s="204">
        <v>400</v>
      </c>
      <c r="G3539" s="205">
        <v>29900.13</v>
      </c>
      <c r="H3539" s="192" t="s">
        <v>1047</v>
      </c>
    </row>
    <row r="3540" spans="1:8" ht="20" hidden="1" customHeight="1">
      <c r="A3540" s="185">
        <v>27</v>
      </c>
      <c r="B3540" s="193" t="s">
        <v>1048</v>
      </c>
      <c r="C3540" s="202" t="s">
        <v>2661</v>
      </c>
      <c r="D3540" s="203" t="s">
        <v>1046</v>
      </c>
      <c r="E3540" s="204"/>
      <c r="F3540" s="204">
        <v>367</v>
      </c>
      <c r="G3540" s="205">
        <v>29533.13</v>
      </c>
      <c r="H3540" s="192" t="s">
        <v>1047</v>
      </c>
    </row>
    <row r="3541" spans="1:8" ht="20" hidden="1" customHeight="1">
      <c r="A3541" s="185">
        <v>27</v>
      </c>
      <c r="B3541" s="193" t="s">
        <v>1048</v>
      </c>
      <c r="C3541" s="202" t="s">
        <v>2662</v>
      </c>
      <c r="D3541" s="203" t="s">
        <v>1046</v>
      </c>
      <c r="E3541" s="204"/>
      <c r="F3541" s="204">
        <v>20000</v>
      </c>
      <c r="G3541" s="205">
        <v>109533.13</v>
      </c>
      <c r="H3541" s="192" t="s">
        <v>1047</v>
      </c>
    </row>
    <row r="3542" spans="1:8" ht="20" hidden="1" customHeight="1">
      <c r="A3542" s="185">
        <v>27</v>
      </c>
      <c r="B3542" s="193" t="s">
        <v>1048</v>
      </c>
      <c r="C3542" s="202" t="s">
        <v>2663</v>
      </c>
      <c r="D3542" s="203" t="s">
        <v>1046</v>
      </c>
      <c r="E3542" s="204"/>
      <c r="F3542" s="204">
        <v>7500</v>
      </c>
      <c r="G3542" s="205">
        <v>102033.13</v>
      </c>
      <c r="H3542" s="192" t="s">
        <v>3818</v>
      </c>
    </row>
    <row r="3543" spans="1:8" ht="20" hidden="1" customHeight="1">
      <c r="A3543" s="185">
        <v>27</v>
      </c>
      <c r="B3543" s="193" t="s">
        <v>1048</v>
      </c>
      <c r="C3543" s="202" t="s">
        <v>2664</v>
      </c>
      <c r="D3543" s="203" t="s">
        <v>1046</v>
      </c>
      <c r="E3543" s="204"/>
      <c r="F3543" s="204">
        <v>16544.560000000001</v>
      </c>
      <c r="G3543" s="205">
        <v>85488.57</v>
      </c>
      <c r="H3543" s="192" t="s">
        <v>1106</v>
      </c>
    </row>
    <row r="3544" spans="1:8" ht="20" hidden="1" customHeight="1">
      <c r="A3544" s="185">
        <v>27</v>
      </c>
      <c r="B3544" s="193" t="s">
        <v>1048</v>
      </c>
      <c r="C3544" s="268" t="s">
        <v>2665</v>
      </c>
      <c r="D3544" s="203" t="s">
        <v>1046</v>
      </c>
      <c r="E3544" s="204"/>
      <c r="F3544" s="204">
        <v>20465.36</v>
      </c>
      <c r="G3544" s="205">
        <v>65023.21</v>
      </c>
      <c r="H3544" s="192" t="s">
        <v>1106</v>
      </c>
    </row>
    <row r="3545" spans="1:8" ht="20" hidden="1" customHeight="1">
      <c r="A3545" s="185">
        <v>27</v>
      </c>
      <c r="B3545" s="193" t="s">
        <v>1048</v>
      </c>
      <c r="C3545" s="202" t="s">
        <v>2666</v>
      </c>
      <c r="D3545" s="203" t="s">
        <v>1046</v>
      </c>
      <c r="E3545" s="204"/>
      <c r="F3545" s="204">
        <v>25743</v>
      </c>
      <c r="G3545" s="205">
        <v>39280.21</v>
      </c>
      <c r="H3545" s="192" t="s">
        <v>1102</v>
      </c>
    </row>
    <row r="3546" spans="1:8" ht="20" hidden="1" customHeight="1">
      <c r="A3546" s="185">
        <v>27</v>
      </c>
      <c r="B3546" s="193" t="s">
        <v>1048</v>
      </c>
      <c r="C3546" s="202" t="s">
        <v>2667</v>
      </c>
      <c r="D3546" s="203" t="s">
        <v>1046</v>
      </c>
      <c r="E3546" s="204"/>
      <c r="F3546" s="204">
        <v>3436</v>
      </c>
      <c r="G3546" s="205">
        <v>35844.21</v>
      </c>
      <c r="H3546" s="192" t="s">
        <v>1047</v>
      </c>
    </row>
    <row r="3547" spans="1:8" ht="20" hidden="1" customHeight="1">
      <c r="A3547" s="185">
        <v>27</v>
      </c>
      <c r="B3547" s="193" t="s">
        <v>1048</v>
      </c>
      <c r="C3547" s="202" t="s">
        <v>4169</v>
      </c>
      <c r="D3547" s="203" t="s">
        <v>3804</v>
      </c>
      <c r="E3547" s="204"/>
      <c r="F3547" s="204">
        <v>2000</v>
      </c>
      <c r="G3547" s="205">
        <v>33844.21</v>
      </c>
      <c r="H3547" s="192" t="s">
        <v>1053</v>
      </c>
    </row>
    <row r="3548" spans="1:8" ht="20" hidden="1" customHeight="1">
      <c r="A3548" s="185">
        <v>27</v>
      </c>
      <c r="B3548" s="193" t="s">
        <v>1048</v>
      </c>
      <c r="C3548" s="202" t="s">
        <v>4170</v>
      </c>
      <c r="D3548" s="203" t="s">
        <v>3804</v>
      </c>
      <c r="E3548" s="204"/>
      <c r="F3548" s="204">
        <v>345.6</v>
      </c>
      <c r="G3548" s="205">
        <v>33498.61</v>
      </c>
      <c r="H3548" s="192" t="s">
        <v>3811</v>
      </c>
    </row>
    <row r="3549" spans="1:8" ht="20" hidden="1" customHeight="1">
      <c r="A3549" s="185">
        <v>27</v>
      </c>
      <c r="B3549" s="193" t="s">
        <v>1048</v>
      </c>
      <c r="C3549" s="202" t="s">
        <v>4171</v>
      </c>
      <c r="D3549" s="203" t="s">
        <v>3804</v>
      </c>
      <c r="E3549" s="204"/>
      <c r="F3549" s="204">
        <v>1000</v>
      </c>
      <c r="G3549" s="205">
        <v>32498.61</v>
      </c>
      <c r="H3549" s="192" t="s">
        <v>1083</v>
      </c>
    </row>
    <row r="3550" spans="1:8" ht="20" hidden="1" customHeight="1">
      <c r="A3550" s="185">
        <v>27</v>
      </c>
      <c r="B3550" s="193" t="s">
        <v>1048</v>
      </c>
      <c r="C3550" s="202" t="s">
        <v>2668</v>
      </c>
      <c r="D3550" s="203" t="s">
        <v>1046</v>
      </c>
      <c r="E3550" s="204"/>
      <c r="F3550" s="204">
        <v>540.20000000000005</v>
      </c>
      <c r="G3550" s="205">
        <v>31958.41</v>
      </c>
      <c r="H3550" s="192" t="s">
        <v>1104</v>
      </c>
    </row>
    <row r="3551" spans="1:8" ht="20" hidden="1" customHeight="1">
      <c r="A3551" s="185">
        <v>27</v>
      </c>
      <c r="B3551" s="193" t="s">
        <v>1048</v>
      </c>
      <c r="C3551" s="202" t="s">
        <v>2669</v>
      </c>
      <c r="D3551" s="203" t="s">
        <v>1046</v>
      </c>
      <c r="E3551" s="204"/>
      <c r="F3551" s="204">
        <v>40</v>
      </c>
      <c r="G3551" s="205">
        <v>31918.41</v>
      </c>
      <c r="H3551" s="192" t="s">
        <v>1053</v>
      </c>
    </row>
    <row r="3552" spans="1:8" ht="20" hidden="1" customHeight="1">
      <c r="A3552" s="185">
        <v>27</v>
      </c>
      <c r="B3552" s="193" t="s">
        <v>1048</v>
      </c>
      <c r="C3552" s="202" t="s">
        <v>2670</v>
      </c>
      <c r="D3552" s="203" t="s">
        <v>1046</v>
      </c>
      <c r="E3552" s="204"/>
      <c r="F3552" s="204">
        <v>3340</v>
      </c>
      <c r="G3552" s="205">
        <v>28578.41</v>
      </c>
      <c r="H3552" s="192" t="s">
        <v>1075</v>
      </c>
    </row>
    <row r="3553" spans="1:8" ht="20" hidden="1" customHeight="1">
      <c r="A3553" s="185">
        <v>27</v>
      </c>
      <c r="B3553" s="193" t="s">
        <v>1048</v>
      </c>
      <c r="C3553" s="210" t="s">
        <v>2671</v>
      </c>
      <c r="D3553" s="203" t="s">
        <v>1046</v>
      </c>
      <c r="E3553" s="204"/>
      <c r="F3553" s="204">
        <v>58</v>
      </c>
      <c r="G3553" s="205">
        <v>28520.41</v>
      </c>
      <c r="H3553" s="192" t="s">
        <v>1093</v>
      </c>
    </row>
    <row r="3554" spans="1:8" ht="20" hidden="1" customHeight="1">
      <c r="A3554" s="185">
        <v>27</v>
      </c>
      <c r="B3554" s="193" t="s">
        <v>1048</v>
      </c>
      <c r="C3554" s="210" t="s">
        <v>5056</v>
      </c>
      <c r="D3554" s="203" t="s">
        <v>4984</v>
      </c>
      <c r="E3554" s="204"/>
      <c r="F3554" s="204">
        <v>44045.84</v>
      </c>
      <c r="G3554" s="205">
        <v>164474.57</v>
      </c>
      <c r="H3554" s="214" t="s">
        <v>4984</v>
      </c>
    </row>
    <row r="3555" spans="1:8" ht="20" hidden="1" customHeight="1">
      <c r="A3555" s="185">
        <v>27</v>
      </c>
      <c r="B3555" s="193" t="s">
        <v>1048</v>
      </c>
      <c r="C3555" s="210" t="s">
        <v>2672</v>
      </c>
      <c r="D3555" s="203" t="s">
        <v>1046</v>
      </c>
      <c r="E3555" s="204"/>
      <c r="F3555" s="204">
        <v>11000</v>
      </c>
      <c r="G3555" s="205">
        <v>153474.57</v>
      </c>
      <c r="H3555" s="192" t="s">
        <v>4950</v>
      </c>
    </row>
    <row r="3556" spans="1:8" ht="20" hidden="1" customHeight="1">
      <c r="A3556" s="185">
        <v>27</v>
      </c>
      <c r="B3556" s="193" t="s">
        <v>1048</v>
      </c>
      <c r="C3556" s="210" t="s">
        <v>2673</v>
      </c>
      <c r="D3556" s="203" t="s">
        <v>1046</v>
      </c>
      <c r="E3556" s="204"/>
      <c r="F3556" s="204">
        <v>1345</v>
      </c>
      <c r="G3556" s="205">
        <v>152129.57</v>
      </c>
      <c r="H3556" s="192" t="s">
        <v>1047</v>
      </c>
    </row>
    <row r="3557" spans="1:8" ht="20" hidden="1" customHeight="1">
      <c r="A3557" s="185">
        <v>27</v>
      </c>
      <c r="B3557" s="193" t="s">
        <v>1048</v>
      </c>
      <c r="C3557" s="210" t="s">
        <v>2674</v>
      </c>
      <c r="D3557" s="203" t="s">
        <v>1046</v>
      </c>
      <c r="E3557" s="204"/>
      <c r="F3557" s="204">
        <v>1960</v>
      </c>
      <c r="G3557" s="205">
        <v>150169.57</v>
      </c>
      <c r="H3557" s="192" t="s">
        <v>1102</v>
      </c>
    </row>
    <row r="3558" spans="1:8" ht="20" hidden="1" customHeight="1">
      <c r="A3558" s="185">
        <v>27</v>
      </c>
      <c r="B3558" s="193" t="s">
        <v>1048</v>
      </c>
      <c r="C3558" s="210" t="s">
        <v>4172</v>
      </c>
      <c r="D3558" s="203" t="s">
        <v>3804</v>
      </c>
      <c r="E3558" s="204"/>
      <c r="F3558" s="204">
        <f>183737.56-F3615</f>
        <v>93881.79</v>
      </c>
      <c r="G3558" s="205">
        <v>66432.009999999995</v>
      </c>
      <c r="H3558" s="192" t="s">
        <v>1087</v>
      </c>
    </row>
    <row r="3559" spans="1:8" ht="20" hidden="1" customHeight="1">
      <c r="A3559" s="185">
        <v>27</v>
      </c>
      <c r="B3559" s="193" t="s">
        <v>1048</v>
      </c>
      <c r="C3559" s="210" t="s">
        <v>2675</v>
      </c>
      <c r="D3559" s="203" t="s">
        <v>1046</v>
      </c>
      <c r="E3559" s="204"/>
      <c r="F3559" s="204">
        <v>520</v>
      </c>
      <c r="G3559" s="205">
        <v>65912.009999999995</v>
      </c>
      <c r="H3559" s="192" t="s">
        <v>1124</v>
      </c>
    </row>
    <row r="3560" spans="1:8" ht="20" hidden="1" customHeight="1">
      <c r="A3560" s="185">
        <v>27</v>
      </c>
      <c r="B3560" s="193" t="s">
        <v>1048</v>
      </c>
      <c r="C3560" s="210" t="s">
        <v>4173</v>
      </c>
      <c r="D3560" s="203" t="s">
        <v>3804</v>
      </c>
      <c r="E3560" s="204"/>
      <c r="F3560" s="204">
        <v>1380</v>
      </c>
      <c r="G3560" s="205">
        <v>64532.01</v>
      </c>
      <c r="H3560" s="192" t="s">
        <v>3818</v>
      </c>
    </row>
    <row r="3561" spans="1:8" ht="20" hidden="1" customHeight="1">
      <c r="A3561" s="185">
        <v>27</v>
      </c>
      <c r="B3561" s="193" t="s">
        <v>1048</v>
      </c>
      <c r="C3561" s="210" t="s">
        <v>4174</v>
      </c>
      <c r="D3561" s="203" t="s">
        <v>3804</v>
      </c>
      <c r="E3561" s="204"/>
      <c r="F3561" s="204">
        <v>600</v>
      </c>
      <c r="G3561" s="205">
        <v>63932.01</v>
      </c>
      <c r="H3561" s="192" t="s">
        <v>1124</v>
      </c>
    </row>
    <row r="3562" spans="1:8" ht="20" hidden="1" customHeight="1">
      <c r="A3562" s="185">
        <v>27</v>
      </c>
      <c r="B3562" s="193" t="s">
        <v>1048</v>
      </c>
      <c r="C3562" s="210" t="s">
        <v>4175</v>
      </c>
      <c r="D3562" s="203" t="s">
        <v>3804</v>
      </c>
      <c r="E3562" s="204"/>
      <c r="F3562" s="204">
        <v>1300</v>
      </c>
      <c r="G3562" s="205">
        <v>62632.01</v>
      </c>
      <c r="H3562" s="192" t="s">
        <v>1083</v>
      </c>
    </row>
    <row r="3563" spans="1:8" ht="20" hidden="1" customHeight="1">
      <c r="A3563" s="185">
        <v>27</v>
      </c>
      <c r="B3563" s="193" t="s">
        <v>1048</v>
      </c>
      <c r="C3563" s="210" t="s">
        <v>4176</v>
      </c>
      <c r="D3563" s="203" t="s">
        <v>3804</v>
      </c>
      <c r="E3563" s="204"/>
      <c r="F3563" s="204">
        <v>2399.9899999999998</v>
      </c>
      <c r="G3563" s="205">
        <v>60232.02</v>
      </c>
      <c r="H3563" s="192" t="s">
        <v>1083</v>
      </c>
    </row>
    <row r="3564" spans="1:8" ht="20" hidden="1" customHeight="1">
      <c r="A3564" s="185">
        <v>27</v>
      </c>
      <c r="B3564" s="193" t="s">
        <v>1048</v>
      </c>
      <c r="C3564" s="210" t="s">
        <v>2676</v>
      </c>
      <c r="D3564" s="203" t="s">
        <v>1046</v>
      </c>
      <c r="E3564" s="204"/>
      <c r="F3564" s="204">
        <v>699</v>
      </c>
      <c r="G3564" s="205">
        <v>59533.02</v>
      </c>
      <c r="H3564" s="192" t="s">
        <v>1047</v>
      </c>
    </row>
    <row r="3565" spans="1:8" ht="20" hidden="1" customHeight="1">
      <c r="A3565" s="185">
        <v>27</v>
      </c>
      <c r="B3565" s="193" t="s">
        <v>1048</v>
      </c>
      <c r="C3565" s="210" t="s">
        <v>2677</v>
      </c>
      <c r="D3565" s="203" t="s">
        <v>1046</v>
      </c>
      <c r="E3565" s="204"/>
      <c r="F3565" s="204">
        <v>687</v>
      </c>
      <c r="G3565" s="205">
        <v>58846.02</v>
      </c>
      <c r="H3565" s="192" t="s">
        <v>1047</v>
      </c>
    </row>
    <row r="3566" spans="1:8" ht="20" hidden="1" customHeight="1">
      <c r="A3566" s="185">
        <v>27</v>
      </c>
      <c r="B3566" s="193" t="s">
        <v>1048</v>
      </c>
      <c r="C3566" s="210" t="s">
        <v>2678</v>
      </c>
      <c r="D3566" s="203" t="s">
        <v>1046</v>
      </c>
      <c r="E3566" s="204"/>
      <c r="F3566" s="204">
        <v>1837</v>
      </c>
      <c r="G3566" s="205">
        <v>57009.02</v>
      </c>
      <c r="H3566" s="192" t="s">
        <v>1102</v>
      </c>
    </row>
    <row r="3567" spans="1:8" ht="20" hidden="1" customHeight="1">
      <c r="A3567" s="185">
        <v>27</v>
      </c>
      <c r="B3567" s="193" t="s">
        <v>1048</v>
      </c>
      <c r="C3567" s="210" t="s">
        <v>2679</v>
      </c>
      <c r="D3567" s="203" t="s">
        <v>1046</v>
      </c>
      <c r="E3567" s="204"/>
      <c r="F3567" s="204">
        <v>570.20000000000005</v>
      </c>
      <c r="G3567" s="205">
        <v>56438.82</v>
      </c>
      <c r="H3567" s="192" t="s">
        <v>1112</v>
      </c>
    </row>
    <row r="3568" spans="1:8" ht="20" hidden="1" customHeight="1">
      <c r="A3568" s="185">
        <v>27</v>
      </c>
      <c r="B3568" s="193" t="s">
        <v>1048</v>
      </c>
      <c r="C3568" s="210" t="s">
        <v>2680</v>
      </c>
      <c r="D3568" s="203" t="s">
        <v>1046</v>
      </c>
      <c r="E3568" s="204"/>
      <c r="F3568" s="204">
        <v>670.5</v>
      </c>
      <c r="G3568" s="205">
        <v>55768.32</v>
      </c>
      <c r="H3568" s="192" t="s">
        <v>3811</v>
      </c>
    </row>
    <row r="3569" spans="1:8" ht="20" hidden="1" customHeight="1">
      <c r="A3569" s="185">
        <v>27</v>
      </c>
      <c r="B3569" s="193" t="s">
        <v>1048</v>
      </c>
      <c r="C3569" s="210" t="s">
        <v>2681</v>
      </c>
      <c r="D3569" s="203" t="s">
        <v>1046</v>
      </c>
      <c r="E3569" s="204"/>
      <c r="F3569" s="204">
        <v>535</v>
      </c>
      <c r="G3569" s="205">
        <v>55233.32</v>
      </c>
      <c r="H3569" s="192" t="s">
        <v>1075</v>
      </c>
    </row>
    <row r="3570" spans="1:8" ht="20" hidden="1" customHeight="1">
      <c r="A3570" s="185">
        <v>27</v>
      </c>
      <c r="B3570" s="193" t="s">
        <v>1048</v>
      </c>
      <c r="C3570" s="210" t="s">
        <v>2682</v>
      </c>
      <c r="D3570" s="203" t="s">
        <v>1046</v>
      </c>
      <c r="E3570" s="204"/>
      <c r="F3570" s="204">
        <v>1018.5</v>
      </c>
      <c r="G3570" s="205">
        <v>54214.82</v>
      </c>
      <c r="H3570" s="192" t="s">
        <v>3811</v>
      </c>
    </row>
    <row r="3571" spans="1:8" ht="20" hidden="1" customHeight="1">
      <c r="A3571" s="185">
        <v>27</v>
      </c>
      <c r="B3571" s="193" t="s">
        <v>1048</v>
      </c>
      <c r="C3571" s="210" t="s">
        <v>2683</v>
      </c>
      <c r="D3571" s="203" t="s">
        <v>1046</v>
      </c>
      <c r="E3571" s="204"/>
      <c r="F3571" s="204">
        <v>1144</v>
      </c>
      <c r="G3571" s="205">
        <v>53070.82</v>
      </c>
      <c r="H3571" s="192" t="s">
        <v>1075</v>
      </c>
    </row>
    <row r="3572" spans="1:8" ht="20" hidden="1" customHeight="1">
      <c r="A3572" s="185">
        <v>27</v>
      </c>
      <c r="B3572" s="193" t="s">
        <v>1048</v>
      </c>
      <c r="C3572" s="210" t="s">
        <v>2684</v>
      </c>
      <c r="D3572" s="203" t="s">
        <v>1046</v>
      </c>
      <c r="E3572" s="204"/>
      <c r="F3572" s="204">
        <v>27386</v>
      </c>
      <c r="G3572" s="205">
        <v>25684.82</v>
      </c>
      <c r="H3572" s="192" t="s">
        <v>1102</v>
      </c>
    </row>
    <row r="3573" spans="1:8" ht="20" hidden="1" customHeight="1">
      <c r="A3573" s="185">
        <v>27</v>
      </c>
      <c r="B3573" s="193" t="s">
        <v>1057</v>
      </c>
      <c r="C3573" s="210" t="s">
        <v>2685</v>
      </c>
      <c r="D3573" s="203" t="s">
        <v>1046</v>
      </c>
      <c r="E3573" s="204"/>
      <c r="F3573" s="204">
        <v>5430</v>
      </c>
      <c r="G3573" s="205">
        <v>20254.82</v>
      </c>
      <c r="H3573" s="192" t="s">
        <v>1047</v>
      </c>
    </row>
    <row r="3574" spans="1:8" ht="20" hidden="1" customHeight="1">
      <c r="A3574" s="185">
        <v>27</v>
      </c>
      <c r="B3574" s="193" t="s">
        <v>1057</v>
      </c>
      <c r="C3574" s="210" t="s">
        <v>2686</v>
      </c>
      <c r="D3574" s="203" t="s">
        <v>1046</v>
      </c>
      <c r="E3574" s="204"/>
      <c r="F3574" s="204">
        <v>753.7</v>
      </c>
      <c r="G3574" s="205">
        <v>19501.12</v>
      </c>
      <c r="H3574" s="192" t="s">
        <v>1075</v>
      </c>
    </row>
    <row r="3575" spans="1:8" ht="20" hidden="1" customHeight="1">
      <c r="A3575" s="185">
        <v>27</v>
      </c>
      <c r="B3575" s="193" t="s">
        <v>1057</v>
      </c>
      <c r="C3575" s="210" t="s">
        <v>2687</v>
      </c>
      <c r="D3575" s="203" t="s">
        <v>1046</v>
      </c>
      <c r="E3575" s="204"/>
      <c r="F3575" s="204">
        <v>452.5</v>
      </c>
      <c r="G3575" s="205">
        <v>19048.62</v>
      </c>
      <c r="H3575" s="192" t="s">
        <v>3811</v>
      </c>
    </row>
    <row r="3576" spans="1:8" ht="20" hidden="1" customHeight="1">
      <c r="A3576" s="185">
        <v>27</v>
      </c>
      <c r="B3576" s="193" t="s">
        <v>1057</v>
      </c>
      <c r="C3576" s="210" t="s">
        <v>2688</v>
      </c>
      <c r="D3576" s="203" t="s">
        <v>1046</v>
      </c>
      <c r="E3576" s="204"/>
      <c r="F3576" s="204">
        <v>359.5</v>
      </c>
      <c r="G3576" s="205">
        <v>18689.12</v>
      </c>
      <c r="H3576" s="192" t="s">
        <v>3811</v>
      </c>
    </row>
    <row r="3577" spans="1:8" ht="20" hidden="1" customHeight="1">
      <c r="A3577" s="185">
        <v>27</v>
      </c>
      <c r="B3577" s="193" t="s">
        <v>1057</v>
      </c>
      <c r="C3577" s="210" t="s">
        <v>2689</v>
      </c>
      <c r="D3577" s="203" t="s">
        <v>1046</v>
      </c>
      <c r="E3577" s="204"/>
      <c r="F3577" s="204">
        <v>491.5</v>
      </c>
      <c r="G3577" s="205">
        <v>18197.62</v>
      </c>
      <c r="H3577" s="192" t="s">
        <v>3811</v>
      </c>
    </row>
    <row r="3578" spans="1:8" ht="20" hidden="1" customHeight="1">
      <c r="A3578" s="185">
        <v>27</v>
      </c>
      <c r="B3578" s="193" t="s">
        <v>1057</v>
      </c>
      <c r="C3578" s="210" t="s">
        <v>2690</v>
      </c>
      <c r="D3578" s="203" t="s">
        <v>1046</v>
      </c>
      <c r="E3578" s="204"/>
      <c r="F3578" s="204">
        <v>529.5</v>
      </c>
      <c r="G3578" s="205">
        <v>17668.12</v>
      </c>
      <c r="H3578" s="192" t="s">
        <v>3811</v>
      </c>
    </row>
    <row r="3579" spans="1:8" ht="20" hidden="1" customHeight="1">
      <c r="A3579" s="185">
        <v>27</v>
      </c>
      <c r="B3579" s="193" t="s">
        <v>1057</v>
      </c>
      <c r="C3579" s="210" t="s">
        <v>2691</v>
      </c>
      <c r="D3579" s="203" t="s">
        <v>1046</v>
      </c>
      <c r="E3579" s="204"/>
      <c r="F3579" s="204">
        <v>159.12</v>
      </c>
      <c r="G3579" s="205">
        <v>17509</v>
      </c>
      <c r="H3579" s="192" t="s">
        <v>3811</v>
      </c>
    </row>
    <row r="3580" spans="1:8" ht="20" hidden="1" customHeight="1">
      <c r="A3580" s="185">
        <v>27</v>
      </c>
      <c r="B3580" s="193" t="s">
        <v>1057</v>
      </c>
      <c r="C3580" s="210" t="s">
        <v>2692</v>
      </c>
      <c r="D3580" s="203" t="s">
        <v>1046</v>
      </c>
      <c r="E3580" s="204"/>
      <c r="F3580" s="204">
        <v>286</v>
      </c>
      <c r="G3580" s="205">
        <v>17223</v>
      </c>
      <c r="H3580" s="192" t="s">
        <v>3811</v>
      </c>
    </row>
    <row r="3581" spans="1:8" ht="20" hidden="1" customHeight="1">
      <c r="A3581" s="185">
        <v>27</v>
      </c>
      <c r="B3581" s="193" t="s">
        <v>1057</v>
      </c>
      <c r="C3581" s="210" t="s">
        <v>2693</v>
      </c>
      <c r="D3581" s="203" t="s">
        <v>1046</v>
      </c>
      <c r="E3581" s="204"/>
      <c r="F3581" s="204">
        <v>304</v>
      </c>
      <c r="G3581" s="205">
        <v>16919</v>
      </c>
      <c r="H3581" s="192" t="s">
        <v>3811</v>
      </c>
    </row>
    <row r="3582" spans="1:8" ht="20" hidden="1" customHeight="1">
      <c r="A3582" s="185">
        <v>27</v>
      </c>
      <c r="B3582" s="193" t="s">
        <v>1057</v>
      </c>
      <c r="C3582" s="210" t="s">
        <v>2694</v>
      </c>
      <c r="D3582" s="203" t="s">
        <v>1046</v>
      </c>
      <c r="E3582" s="204"/>
      <c r="F3582" s="204">
        <v>25.5</v>
      </c>
      <c r="G3582" s="205">
        <v>16893.5</v>
      </c>
      <c r="H3582" s="192" t="s">
        <v>1075</v>
      </c>
    </row>
    <row r="3583" spans="1:8" ht="20" hidden="1" customHeight="1">
      <c r="A3583" s="185">
        <v>27</v>
      </c>
      <c r="B3583" s="193" t="s">
        <v>1057</v>
      </c>
      <c r="C3583" s="210" t="s">
        <v>2695</v>
      </c>
      <c r="D3583" s="203" t="s">
        <v>1046</v>
      </c>
      <c r="E3583" s="204"/>
      <c r="F3583" s="204">
        <v>456.8</v>
      </c>
      <c r="G3583" s="205">
        <v>16436.7</v>
      </c>
      <c r="H3583" s="192" t="s">
        <v>3811</v>
      </c>
    </row>
    <row r="3584" spans="1:8" ht="20" hidden="1" customHeight="1">
      <c r="A3584" s="185">
        <v>27</v>
      </c>
      <c r="B3584" s="193" t="s">
        <v>1057</v>
      </c>
      <c r="C3584" s="210" t="s">
        <v>2696</v>
      </c>
      <c r="D3584" s="203" t="s">
        <v>1046</v>
      </c>
      <c r="E3584" s="204"/>
      <c r="F3584" s="204">
        <v>83</v>
      </c>
      <c r="G3584" s="205">
        <v>16353.7</v>
      </c>
      <c r="H3584" s="192" t="s">
        <v>1077</v>
      </c>
    </row>
    <row r="3585" spans="1:8" ht="20" hidden="1" customHeight="1">
      <c r="A3585" s="185">
        <v>27</v>
      </c>
      <c r="B3585" s="193" t="s">
        <v>1057</v>
      </c>
      <c r="C3585" s="210" t="s">
        <v>2697</v>
      </c>
      <c r="D3585" s="203" t="s">
        <v>1046</v>
      </c>
      <c r="E3585" s="204"/>
      <c r="F3585" s="204">
        <v>540</v>
      </c>
      <c r="G3585" s="205">
        <v>15813.7</v>
      </c>
      <c r="H3585" s="192" t="s">
        <v>3811</v>
      </c>
    </row>
    <row r="3586" spans="1:8" ht="20" hidden="1" customHeight="1">
      <c r="A3586" s="185">
        <v>27</v>
      </c>
      <c r="B3586" s="193" t="s">
        <v>1057</v>
      </c>
      <c r="C3586" s="210" t="s">
        <v>2698</v>
      </c>
      <c r="D3586" s="203" t="s">
        <v>1046</v>
      </c>
      <c r="E3586" s="204"/>
      <c r="F3586" s="204">
        <v>159</v>
      </c>
      <c r="G3586" s="205">
        <v>15654.7</v>
      </c>
      <c r="H3586" s="192" t="s">
        <v>3811</v>
      </c>
    </row>
    <row r="3587" spans="1:8" ht="20" hidden="1" customHeight="1">
      <c r="A3587" s="185">
        <v>27</v>
      </c>
      <c r="B3587" s="193" t="s">
        <v>1057</v>
      </c>
      <c r="C3587" s="210" t="s">
        <v>2699</v>
      </c>
      <c r="D3587" s="203" t="s">
        <v>1046</v>
      </c>
      <c r="E3587" s="204"/>
      <c r="F3587" s="204">
        <v>1738</v>
      </c>
      <c r="G3587" s="205">
        <v>13916.7</v>
      </c>
      <c r="H3587" s="192" t="s">
        <v>3811</v>
      </c>
    </row>
    <row r="3588" spans="1:8" ht="20" hidden="1" customHeight="1">
      <c r="A3588" s="185">
        <v>27</v>
      </c>
      <c r="B3588" s="193" t="s">
        <v>1057</v>
      </c>
      <c r="C3588" s="210" t="s">
        <v>2700</v>
      </c>
      <c r="D3588" s="203" t="s">
        <v>1046</v>
      </c>
      <c r="E3588" s="204"/>
      <c r="F3588" s="204">
        <v>6</v>
      </c>
      <c r="G3588" s="205">
        <v>13910.7</v>
      </c>
      <c r="H3588" s="192" t="s">
        <v>1053</v>
      </c>
    </row>
    <row r="3589" spans="1:8" ht="20" hidden="1" customHeight="1">
      <c r="A3589" s="185">
        <v>27</v>
      </c>
      <c r="B3589" s="193" t="s">
        <v>1057</v>
      </c>
      <c r="C3589" s="210" t="s">
        <v>2701</v>
      </c>
      <c r="D3589" s="203" t="s">
        <v>1046</v>
      </c>
      <c r="E3589" s="204"/>
      <c r="F3589" s="204">
        <v>108</v>
      </c>
      <c r="G3589" s="205">
        <v>13802.7</v>
      </c>
      <c r="H3589" s="192" t="s">
        <v>3811</v>
      </c>
    </row>
    <row r="3590" spans="1:8" ht="20" hidden="1" customHeight="1">
      <c r="A3590" s="185">
        <v>27</v>
      </c>
      <c r="B3590" s="193" t="s">
        <v>1057</v>
      </c>
      <c r="C3590" s="210" t="s">
        <v>2702</v>
      </c>
      <c r="D3590" s="203" t="s">
        <v>1046</v>
      </c>
      <c r="E3590" s="204"/>
      <c r="F3590" s="204">
        <v>840</v>
      </c>
      <c r="G3590" s="205">
        <v>12962.7</v>
      </c>
      <c r="H3590" s="192" t="s">
        <v>1047</v>
      </c>
    </row>
    <row r="3591" spans="1:8" ht="20" hidden="1" customHeight="1">
      <c r="A3591" s="185">
        <v>27</v>
      </c>
      <c r="B3591" s="193" t="s">
        <v>1057</v>
      </c>
      <c r="C3591" s="210" t="s">
        <v>2703</v>
      </c>
      <c r="D3591" s="203" t="s">
        <v>1046</v>
      </c>
      <c r="E3591" s="204"/>
      <c r="F3591" s="204">
        <v>99</v>
      </c>
      <c r="G3591" s="205">
        <v>12863.7</v>
      </c>
      <c r="H3591" s="192" t="s">
        <v>3811</v>
      </c>
    </row>
    <row r="3592" spans="1:8" ht="20" hidden="1" customHeight="1">
      <c r="A3592" s="185">
        <v>27</v>
      </c>
      <c r="B3592" s="193" t="s">
        <v>1057</v>
      </c>
      <c r="C3592" s="210" t="s">
        <v>2704</v>
      </c>
      <c r="D3592" s="203" t="s">
        <v>1046</v>
      </c>
      <c r="E3592" s="204"/>
      <c r="F3592" s="204">
        <v>925</v>
      </c>
      <c r="G3592" s="205">
        <v>11938.7</v>
      </c>
      <c r="H3592" s="192" t="s">
        <v>1047</v>
      </c>
    </row>
    <row r="3593" spans="1:8" ht="20" hidden="1" customHeight="1">
      <c r="A3593" s="185">
        <v>27</v>
      </c>
      <c r="B3593" s="193" t="s">
        <v>1057</v>
      </c>
      <c r="C3593" s="210" t="s">
        <v>2705</v>
      </c>
      <c r="D3593" s="203" t="s">
        <v>1046</v>
      </c>
      <c r="E3593" s="204"/>
      <c r="F3593" s="204">
        <v>350</v>
      </c>
      <c r="G3593" s="205">
        <v>11588.7</v>
      </c>
      <c r="H3593" s="192" t="s">
        <v>1075</v>
      </c>
    </row>
    <row r="3594" spans="1:8" ht="20" hidden="1" customHeight="1">
      <c r="A3594" s="185">
        <v>27</v>
      </c>
      <c r="B3594" s="193" t="s">
        <v>1057</v>
      </c>
      <c r="C3594" s="210" t="s">
        <v>2706</v>
      </c>
      <c r="D3594" s="203" t="s">
        <v>1046</v>
      </c>
      <c r="E3594" s="204"/>
      <c r="F3594" s="204">
        <v>600</v>
      </c>
      <c r="G3594" s="205">
        <v>10988.7</v>
      </c>
      <c r="H3594" s="192" t="s">
        <v>1053</v>
      </c>
    </row>
    <row r="3595" spans="1:8" ht="20" hidden="1" customHeight="1">
      <c r="A3595" s="185">
        <v>27</v>
      </c>
      <c r="B3595" s="193" t="s">
        <v>1057</v>
      </c>
      <c r="C3595" s="210" t="s">
        <v>2707</v>
      </c>
      <c r="D3595" s="203" t="s">
        <v>1046</v>
      </c>
      <c r="E3595" s="204"/>
      <c r="F3595" s="204">
        <v>290</v>
      </c>
      <c r="G3595" s="205">
        <v>10698.7</v>
      </c>
      <c r="H3595" s="192" t="s">
        <v>1102</v>
      </c>
    </row>
    <row r="3596" spans="1:8" ht="20" hidden="1" customHeight="1">
      <c r="A3596" s="185">
        <v>27</v>
      </c>
      <c r="B3596" s="193" t="s">
        <v>1057</v>
      </c>
      <c r="C3596" s="210" t="s">
        <v>2708</v>
      </c>
      <c r="D3596" s="203" t="s">
        <v>1046</v>
      </c>
      <c r="E3596" s="204"/>
      <c r="F3596" s="204">
        <v>1295</v>
      </c>
      <c r="G3596" s="205">
        <v>9403.6999999999898</v>
      </c>
      <c r="H3596" s="192" t="s">
        <v>1047</v>
      </c>
    </row>
    <row r="3597" spans="1:8" ht="20" hidden="1" customHeight="1">
      <c r="A3597" s="185">
        <v>27</v>
      </c>
      <c r="B3597" s="193" t="s">
        <v>1057</v>
      </c>
      <c r="C3597" s="210" t="s">
        <v>2709</v>
      </c>
      <c r="D3597" s="203" t="s">
        <v>1046</v>
      </c>
      <c r="E3597" s="204"/>
      <c r="F3597" s="204">
        <v>2130</v>
      </c>
      <c r="G3597" s="205">
        <v>1555803.7</v>
      </c>
      <c r="H3597" s="192" t="s">
        <v>1047</v>
      </c>
    </row>
    <row r="3598" spans="1:8" ht="20" hidden="1" customHeight="1">
      <c r="A3598" s="185">
        <v>27</v>
      </c>
      <c r="B3598" s="193" t="s">
        <v>1057</v>
      </c>
      <c r="C3598" s="210" t="s">
        <v>2710</v>
      </c>
      <c r="D3598" s="203" t="s">
        <v>1046</v>
      </c>
      <c r="E3598" s="204"/>
      <c r="F3598" s="204">
        <v>148.5</v>
      </c>
      <c r="G3598" s="205">
        <v>1555655.2</v>
      </c>
      <c r="H3598" s="192" t="s">
        <v>3811</v>
      </c>
    </row>
    <row r="3599" spans="1:8" ht="20" hidden="1" customHeight="1">
      <c r="A3599" s="185">
        <v>27</v>
      </c>
      <c r="B3599" s="193" t="s">
        <v>1057</v>
      </c>
      <c r="C3599" s="210" t="s">
        <v>2711</v>
      </c>
      <c r="D3599" s="203" t="s">
        <v>1046</v>
      </c>
      <c r="E3599" s="204"/>
      <c r="F3599" s="204">
        <v>4346.3599999999997</v>
      </c>
      <c r="G3599" s="205">
        <v>1551308.84</v>
      </c>
      <c r="H3599" s="192" t="s">
        <v>1087</v>
      </c>
    </row>
    <row r="3600" spans="1:8" ht="20" hidden="1" customHeight="1">
      <c r="A3600" s="185">
        <v>27</v>
      </c>
      <c r="B3600" s="193" t="s">
        <v>1057</v>
      </c>
      <c r="C3600" s="210" t="s">
        <v>5056</v>
      </c>
      <c r="D3600" s="203" t="s">
        <v>4984</v>
      </c>
      <c r="E3600" s="204"/>
      <c r="F3600" s="204">
        <v>44045.84</v>
      </c>
      <c r="G3600" s="205">
        <v>992263</v>
      </c>
      <c r="H3600" s="214" t="s">
        <v>4984</v>
      </c>
    </row>
    <row r="3601" spans="1:8" ht="20" hidden="1" customHeight="1">
      <c r="A3601" s="185">
        <v>27</v>
      </c>
      <c r="B3601" s="193" t="s">
        <v>1057</v>
      </c>
      <c r="C3601" s="210" t="s">
        <v>4177</v>
      </c>
      <c r="D3601" s="203" t="s">
        <v>3804</v>
      </c>
      <c r="E3601" s="204"/>
      <c r="F3601" s="204">
        <v>10</v>
      </c>
      <c r="G3601" s="205">
        <v>992253</v>
      </c>
      <c r="H3601" s="192" t="s">
        <v>3815</v>
      </c>
    </row>
    <row r="3602" spans="1:8" ht="20" hidden="1" customHeight="1">
      <c r="A3602" s="185">
        <v>27</v>
      </c>
      <c r="B3602" s="193" t="s">
        <v>1057</v>
      </c>
      <c r="C3602" s="210" t="s">
        <v>4178</v>
      </c>
      <c r="D3602" s="203" t="s">
        <v>3804</v>
      </c>
      <c r="E3602" s="204"/>
      <c r="F3602" s="204">
        <v>5000</v>
      </c>
      <c r="G3602" s="205">
        <v>987253</v>
      </c>
      <c r="H3602" s="192" t="s">
        <v>1098</v>
      </c>
    </row>
    <row r="3603" spans="1:8" ht="20" hidden="1" customHeight="1">
      <c r="A3603" s="185">
        <v>27</v>
      </c>
      <c r="B3603" s="193" t="s">
        <v>1057</v>
      </c>
      <c r="C3603" s="210" t="s">
        <v>2712</v>
      </c>
      <c r="D3603" s="203" t="s">
        <v>1046</v>
      </c>
      <c r="E3603" s="204"/>
      <c r="F3603" s="204">
        <v>255</v>
      </c>
      <c r="G3603" s="205">
        <v>986998</v>
      </c>
      <c r="H3603" s="192" t="s">
        <v>4995</v>
      </c>
    </row>
    <row r="3604" spans="1:8" ht="20" hidden="1" customHeight="1">
      <c r="A3604" s="185">
        <v>27</v>
      </c>
      <c r="B3604" s="193" t="s">
        <v>1057</v>
      </c>
      <c r="C3604" s="210" t="s">
        <v>2713</v>
      </c>
      <c r="D3604" s="203" t="s">
        <v>1046</v>
      </c>
      <c r="E3604" s="204"/>
      <c r="F3604" s="204">
        <v>474</v>
      </c>
      <c r="G3604" s="205">
        <v>986524</v>
      </c>
      <c r="H3604" s="192" t="s">
        <v>1047</v>
      </c>
    </row>
    <row r="3605" spans="1:8" ht="20" hidden="1" customHeight="1">
      <c r="A3605" s="185">
        <v>27</v>
      </c>
      <c r="B3605" s="193" t="s">
        <v>1057</v>
      </c>
      <c r="C3605" s="210" t="s">
        <v>2714</v>
      </c>
      <c r="D3605" s="203" t="s">
        <v>1046</v>
      </c>
      <c r="E3605" s="204"/>
      <c r="F3605" s="204">
        <v>606</v>
      </c>
      <c r="G3605" s="205">
        <v>985918</v>
      </c>
      <c r="H3605" s="192" t="s">
        <v>1077</v>
      </c>
    </row>
    <row r="3606" spans="1:8" ht="20" hidden="1" customHeight="1">
      <c r="A3606" s="185">
        <v>27</v>
      </c>
      <c r="B3606" s="193" t="s">
        <v>1057</v>
      </c>
      <c r="C3606" s="210" t="s">
        <v>2715</v>
      </c>
      <c r="D3606" s="203" t="s">
        <v>1046</v>
      </c>
      <c r="E3606" s="204"/>
      <c r="F3606" s="204">
        <v>1185.1400000000001</v>
      </c>
      <c r="G3606" s="205">
        <v>984732.86</v>
      </c>
      <c r="H3606" s="192" t="s">
        <v>1104</v>
      </c>
    </row>
    <row r="3607" spans="1:8" ht="20" hidden="1" customHeight="1">
      <c r="A3607" s="185">
        <v>27</v>
      </c>
      <c r="B3607" s="193" t="s">
        <v>1057</v>
      </c>
      <c r="C3607" s="210" t="s">
        <v>2716</v>
      </c>
      <c r="D3607" s="203" t="s">
        <v>1046</v>
      </c>
      <c r="E3607" s="204"/>
      <c r="F3607" s="204">
        <v>47</v>
      </c>
      <c r="G3607" s="205">
        <v>984685.86</v>
      </c>
      <c r="H3607" s="192" t="s">
        <v>1047</v>
      </c>
    </row>
    <row r="3608" spans="1:8" ht="20" hidden="1" customHeight="1">
      <c r="A3608" s="185">
        <v>27</v>
      </c>
      <c r="B3608" s="193" t="s">
        <v>1057</v>
      </c>
      <c r="C3608" s="210" t="s">
        <v>2717</v>
      </c>
      <c r="D3608" s="203" t="s">
        <v>1046</v>
      </c>
      <c r="E3608" s="204"/>
      <c r="F3608" s="204">
        <v>1100</v>
      </c>
      <c r="G3608" s="205">
        <v>983585.86</v>
      </c>
      <c r="H3608" s="192" t="s">
        <v>1047</v>
      </c>
    </row>
    <row r="3609" spans="1:8" ht="20" hidden="1" customHeight="1">
      <c r="A3609" s="185">
        <v>27</v>
      </c>
      <c r="B3609" s="193" t="s">
        <v>1057</v>
      </c>
      <c r="C3609" s="210" t="s">
        <v>2718</v>
      </c>
      <c r="D3609" s="203" t="s">
        <v>1046</v>
      </c>
      <c r="E3609" s="204"/>
      <c r="F3609" s="204">
        <v>1065</v>
      </c>
      <c r="G3609" s="205">
        <v>982520.86</v>
      </c>
      <c r="H3609" s="192" t="s">
        <v>3811</v>
      </c>
    </row>
    <row r="3610" spans="1:8" ht="20" hidden="1" customHeight="1">
      <c r="A3610" s="185">
        <v>27</v>
      </c>
      <c r="B3610" s="193" t="s">
        <v>1057</v>
      </c>
      <c r="C3610" s="210" t="s">
        <v>2719</v>
      </c>
      <c r="D3610" s="203" t="s">
        <v>1046</v>
      </c>
      <c r="E3610" s="204"/>
      <c r="F3610" s="204">
        <v>2272</v>
      </c>
      <c r="G3610" s="205">
        <v>980248.86</v>
      </c>
      <c r="H3610" s="192" t="s">
        <v>3811</v>
      </c>
    </row>
    <row r="3611" spans="1:8" ht="20" hidden="1" customHeight="1">
      <c r="A3611" s="185">
        <v>27</v>
      </c>
      <c r="B3611" s="193" t="s">
        <v>1057</v>
      </c>
      <c r="C3611" s="210" t="s">
        <v>2720</v>
      </c>
      <c r="D3611" s="203" t="s">
        <v>1046</v>
      </c>
      <c r="E3611" s="204"/>
      <c r="F3611" s="204">
        <v>1087.71</v>
      </c>
      <c r="G3611" s="205">
        <v>979161.15</v>
      </c>
      <c r="H3611" s="192" t="s">
        <v>1112</v>
      </c>
    </row>
    <row r="3612" spans="1:8" ht="20" hidden="1" customHeight="1">
      <c r="A3612" s="185">
        <v>27</v>
      </c>
      <c r="B3612" s="193" t="s">
        <v>1057</v>
      </c>
      <c r="C3612" s="210" t="s">
        <v>2721</v>
      </c>
      <c r="D3612" s="203" t="s">
        <v>1046</v>
      </c>
      <c r="E3612" s="204"/>
      <c r="F3612" s="204">
        <v>30</v>
      </c>
      <c r="G3612" s="205">
        <v>979131.15</v>
      </c>
      <c r="H3612" s="192" t="s">
        <v>1047</v>
      </c>
    </row>
    <row r="3613" spans="1:8" ht="20" hidden="1" customHeight="1">
      <c r="A3613" s="185">
        <v>27</v>
      </c>
      <c r="B3613" s="193" t="s">
        <v>1057</v>
      </c>
      <c r="C3613" s="210" t="s">
        <v>2722</v>
      </c>
      <c r="D3613" s="203" t="s">
        <v>1046</v>
      </c>
      <c r="E3613" s="204"/>
      <c r="F3613" s="204">
        <v>400</v>
      </c>
      <c r="G3613" s="205">
        <v>978731.15</v>
      </c>
      <c r="H3613" s="192" t="s">
        <v>1077</v>
      </c>
    </row>
    <row r="3614" spans="1:8" ht="20" hidden="1" customHeight="1">
      <c r="A3614" s="185">
        <v>27</v>
      </c>
      <c r="B3614" s="193" t="s">
        <v>1057</v>
      </c>
      <c r="C3614" s="210" t="s">
        <v>2723</v>
      </c>
      <c r="D3614" s="203" t="s">
        <v>1046</v>
      </c>
      <c r="E3614" s="204"/>
      <c r="F3614" s="204">
        <v>706.7</v>
      </c>
      <c r="G3614" s="205">
        <v>978024.45</v>
      </c>
      <c r="H3614" s="192" t="s">
        <v>1104</v>
      </c>
    </row>
    <row r="3615" spans="1:8" ht="20" hidden="1" customHeight="1">
      <c r="A3615" s="185">
        <v>27</v>
      </c>
      <c r="B3615" s="193" t="s">
        <v>1048</v>
      </c>
      <c r="C3615" s="210" t="s">
        <v>2724</v>
      </c>
      <c r="D3615" s="203" t="s">
        <v>1046</v>
      </c>
      <c r="E3615" s="204"/>
      <c r="F3615" s="204">
        <v>89855.77</v>
      </c>
      <c r="G3615" s="205"/>
      <c r="H3615" s="192" t="s">
        <v>1087</v>
      </c>
    </row>
    <row r="3616" spans="1:8" ht="20" hidden="1" customHeight="1">
      <c r="A3616" s="185">
        <v>27</v>
      </c>
      <c r="B3616" s="193" t="s">
        <v>1057</v>
      </c>
      <c r="C3616" s="210" t="s">
        <v>4179</v>
      </c>
      <c r="D3616" s="203" t="s">
        <v>3804</v>
      </c>
      <c r="E3616" s="204"/>
      <c r="F3616" s="204">
        <f>151489.25-F3687</f>
        <v>98961.15</v>
      </c>
      <c r="G3616" s="205">
        <v>486535.2</v>
      </c>
      <c r="H3616" s="192" t="s">
        <v>1087</v>
      </c>
    </row>
    <row r="3617" spans="1:8" ht="20" hidden="1" customHeight="1">
      <c r="A3617" s="185">
        <v>27</v>
      </c>
      <c r="B3617" s="212" t="s">
        <v>1063</v>
      </c>
      <c r="C3617" s="210" t="s">
        <v>2725</v>
      </c>
      <c r="D3617" s="203" t="s">
        <v>1046</v>
      </c>
      <c r="E3617" s="204"/>
      <c r="F3617" s="204">
        <v>1160</v>
      </c>
      <c r="G3617" s="205">
        <v>99375.2</v>
      </c>
      <c r="H3617" s="192" t="s">
        <v>1047</v>
      </c>
    </row>
    <row r="3618" spans="1:8" ht="20" hidden="1" customHeight="1">
      <c r="A3618" s="185">
        <v>27</v>
      </c>
      <c r="B3618" s="212" t="s">
        <v>1063</v>
      </c>
      <c r="C3618" s="210" t="s">
        <v>2726</v>
      </c>
      <c r="D3618" s="203" t="s">
        <v>1046</v>
      </c>
      <c r="E3618" s="204"/>
      <c r="F3618" s="204">
        <v>800</v>
      </c>
      <c r="G3618" s="205">
        <v>98575.2</v>
      </c>
      <c r="H3618" s="192" t="s">
        <v>1047</v>
      </c>
    </row>
    <row r="3619" spans="1:8" ht="20" hidden="1" customHeight="1">
      <c r="A3619" s="185">
        <v>27</v>
      </c>
      <c r="B3619" s="212" t="s">
        <v>1063</v>
      </c>
      <c r="C3619" s="210" t="s">
        <v>2727</v>
      </c>
      <c r="D3619" s="203" t="s">
        <v>1046</v>
      </c>
      <c r="E3619" s="204"/>
      <c r="F3619" s="204">
        <v>580</v>
      </c>
      <c r="G3619" s="205">
        <v>97995.199999999997</v>
      </c>
      <c r="H3619" s="192" t="s">
        <v>1047</v>
      </c>
    </row>
    <row r="3620" spans="1:8" ht="20" hidden="1" customHeight="1">
      <c r="A3620" s="185">
        <v>27</v>
      </c>
      <c r="B3620" s="212" t="s">
        <v>1063</v>
      </c>
      <c r="C3620" s="210" t="s">
        <v>2728</v>
      </c>
      <c r="D3620" s="203" t="s">
        <v>1046</v>
      </c>
      <c r="E3620" s="204"/>
      <c r="F3620" s="204">
        <v>1050</v>
      </c>
      <c r="G3620" s="205">
        <v>96945.2</v>
      </c>
      <c r="H3620" s="192" t="s">
        <v>1047</v>
      </c>
    </row>
    <row r="3621" spans="1:8" ht="20" hidden="1" customHeight="1">
      <c r="A3621" s="185">
        <v>27</v>
      </c>
      <c r="B3621" s="212" t="s">
        <v>1063</v>
      </c>
      <c r="C3621" s="210" t="s">
        <v>2729</v>
      </c>
      <c r="D3621" s="203" t="s">
        <v>1046</v>
      </c>
      <c r="E3621" s="204"/>
      <c r="F3621" s="204">
        <v>340</v>
      </c>
      <c r="G3621" s="205">
        <v>96605.2</v>
      </c>
      <c r="H3621" s="192" t="s">
        <v>1047</v>
      </c>
    </row>
    <row r="3622" spans="1:8" ht="20" hidden="1" customHeight="1">
      <c r="A3622" s="185">
        <v>27</v>
      </c>
      <c r="B3622" s="212" t="s">
        <v>1063</v>
      </c>
      <c r="C3622" s="210" t="s">
        <v>2730</v>
      </c>
      <c r="D3622" s="203" t="s">
        <v>1046</v>
      </c>
      <c r="E3622" s="204"/>
      <c r="F3622" s="204">
        <v>150</v>
      </c>
      <c r="G3622" s="205">
        <v>96455.2</v>
      </c>
      <c r="H3622" s="192" t="s">
        <v>1077</v>
      </c>
    </row>
    <row r="3623" spans="1:8" ht="20" hidden="1" customHeight="1">
      <c r="A3623" s="185">
        <v>27</v>
      </c>
      <c r="B3623" s="212" t="s">
        <v>1063</v>
      </c>
      <c r="C3623" s="210" t="s">
        <v>2731</v>
      </c>
      <c r="D3623" s="203" t="s">
        <v>1046</v>
      </c>
      <c r="E3623" s="204"/>
      <c r="F3623" s="204">
        <v>5986</v>
      </c>
      <c r="G3623" s="205">
        <v>90469.2</v>
      </c>
      <c r="H3623" s="192" t="s">
        <v>1081</v>
      </c>
    </row>
    <row r="3624" spans="1:8" ht="20" hidden="1" customHeight="1">
      <c r="A3624" s="185">
        <v>27</v>
      </c>
      <c r="B3624" s="212" t="s">
        <v>1063</v>
      </c>
      <c r="C3624" s="210" t="s">
        <v>2732</v>
      </c>
      <c r="D3624" s="203" t="s">
        <v>1046</v>
      </c>
      <c r="E3624" s="204"/>
      <c r="F3624" s="204">
        <v>26000</v>
      </c>
      <c r="G3624" s="205">
        <v>64469.2</v>
      </c>
      <c r="H3624" s="192" t="s">
        <v>4995</v>
      </c>
    </row>
    <row r="3625" spans="1:8" ht="20" hidden="1" customHeight="1">
      <c r="A3625" s="185">
        <v>27</v>
      </c>
      <c r="B3625" s="212" t="s">
        <v>1063</v>
      </c>
      <c r="C3625" s="210" t="s">
        <v>2733</v>
      </c>
      <c r="D3625" s="203" t="s">
        <v>1046</v>
      </c>
      <c r="E3625" s="204"/>
      <c r="F3625" s="204">
        <v>13901</v>
      </c>
      <c r="G3625" s="205">
        <v>50568.2</v>
      </c>
      <c r="H3625" s="192" t="s">
        <v>1102</v>
      </c>
    </row>
    <row r="3626" spans="1:8" ht="20" hidden="1" customHeight="1">
      <c r="A3626" s="185">
        <v>27</v>
      </c>
      <c r="B3626" s="212" t="s">
        <v>1063</v>
      </c>
      <c r="C3626" s="210" t="s">
        <v>2734</v>
      </c>
      <c r="D3626" s="203" t="s">
        <v>1046</v>
      </c>
      <c r="E3626" s="204"/>
      <c r="F3626" s="204">
        <v>5650</v>
      </c>
      <c r="G3626" s="205">
        <v>44918.2</v>
      </c>
      <c r="H3626" s="192" t="s">
        <v>1047</v>
      </c>
    </row>
    <row r="3627" spans="1:8" ht="20" hidden="1" customHeight="1">
      <c r="A3627" s="185">
        <v>27</v>
      </c>
      <c r="B3627" s="212" t="s">
        <v>1063</v>
      </c>
      <c r="C3627" s="210" t="s">
        <v>2735</v>
      </c>
      <c r="D3627" s="203" t="s">
        <v>1046</v>
      </c>
      <c r="E3627" s="204"/>
      <c r="F3627" s="204">
        <v>5650</v>
      </c>
      <c r="G3627" s="205">
        <v>39268.199999999997</v>
      </c>
      <c r="H3627" s="192" t="s">
        <v>1047</v>
      </c>
    </row>
    <row r="3628" spans="1:8" ht="20" hidden="1" customHeight="1">
      <c r="A3628" s="185">
        <v>27</v>
      </c>
      <c r="B3628" s="212" t="s">
        <v>1063</v>
      </c>
      <c r="C3628" s="210" t="s">
        <v>2736</v>
      </c>
      <c r="D3628" s="203" t="s">
        <v>1046</v>
      </c>
      <c r="E3628" s="204"/>
      <c r="F3628" s="204">
        <v>224.95</v>
      </c>
      <c r="G3628" s="205">
        <v>39043.25</v>
      </c>
      <c r="H3628" s="192" t="s">
        <v>1108</v>
      </c>
    </row>
    <row r="3629" spans="1:8" ht="20" hidden="1" customHeight="1">
      <c r="A3629" s="185">
        <v>27</v>
      </c>
      <c r="B3629" s="212" t="s">
        <v>1063</v>
      </c>
      <c r="C3629" s="210" t="s">
        <v>2737</v>
      </c>
      <c r="D3629" s="203" t="s">
        <v>1046</v>
      </c>
      <c r="E3629" s="204"/>
      <c r="F3629" s="204">
        <v>1920</v>
      </c>
      <c r="G3629" s="205">
        <v>37123.25</v>
      </c>
      <c r="H3629" s="192" t="s">
        <v>1047</v>
      </c>
    </row>
    <row r="3630" spans="1:8" ht="20" hidden="1" customHeight="1">
      <c r="A3630" s="185">
        <v>27</v>
      </c>
      <c r="B3630" s="212" t="s">
        <v>1063</v>
      </c>
      <c r="C3630" s="210" t="s">
        <v>2738</v>
      </c>
      <c r="D3630" s="203" t="s">
        <v>1046</v>
      </c>
      <c r="E3630" s="204"/>
      <c r="F3630" s="204">
        <v>227</v>
      </c>
      <c r="G3630" s="205">
        <v>36896.25</v>
      </c>
      <c r="H3630" s="192" t="s">
        <v>1108</v>
      </c>
    </row>
    <row r="3631" spans="1:8" ht="20" hidden="1" customHeight="1">
      <c r="A3631" s="185">
        <v>27</v>
      </c>
      <c r="B3631" s="212" t="s">
        <v>1063</v>
      </c>
      <c r="C3631" s="210" t="s">
        <v>2739</v>
      </c>
      <c r="D3631" s="203" t="s">
        <v>1046</v>
      </c>
      <c r="E3631" s="204"/>
      <c r="F3631" s="204">
        <v>349.5</v>
      </c>
      <c r="G3631" s="205">
        <v>36546.75</v>
      </c>
      <c r="H3631" s="192" t="s">
        <v>1075</v>
      </c>
    </row>
    <row r="3632" spans="1:8" ht="20" hidden="1" customHeight="1">
      <c r="A3632" s="185">
        <v>27</v>
      </c>
      <c r="B3632" s="212" t="s">
        <v>1063</v>
      </c>
      <c r="C3632" s="210" t="s">
        <v>2740</v>
      </c>
      <c r="D3632" s="203" t="s">
        <v>1046</v>
      </c>
      <c r="E3632" s="204"/>
      <c r="F3632" s="204">
        <v>200</v>
      </c>
      <c r="G3632" s="205">
        <v>36346.75</v>
      </c>
      <c r="H3632" s="192" t="s">
        <v>1110</v>
      </c>
    </row>
    <row r="3633" spans="1:8" ht="20" hidden="1" customHeight="1">
      <c r="A3633" s="185">
        <v>27</v>
      </c>
      <c r="B3633" s="212" t="s">
        <v>1063</v>
      </c>
      <c r="C3633" s="210" t="s">
        <v>2741</v>
      </c>
      <c r="D3633" s="203" t="s">
        <v>1046</v>
      </c>
      <c r="E3633" s="204"/>
      <c r="F3633" s="204">
        <v>885</v>
      </c>
      <c r="G3633" s="205">
        <v>35461.75</v>
      </c>
      <c r="H3633" s="192" t="s">
        <v>1112</v>
      </c>
    </row>
    <row r="3634" spans="1:8" ht="20" hidden="1" customHeight="1">
      <c r="A3634" s="185">
        <v>27</v>
      </c>
      <c r="B3634" s="212" t="s">
        <v>1063</v>
      </c>
      <c r="C3634" s="210" t="s">
        <v>2742</v>
      </c>
      <c r="D3634" s="203" t="s">
        <v>1046</v>
      </c>
      <c r="E3634" s="204"/>
      <c r="F3634" s="204">
        <v>379.5</v>
      </c>
      <c r="G3634" s="205">
        <v>35082.25</v>
      </c>
      <c r="H3634" s="192" t="s">
        <v>3811</v>
      </c>
    </row>
    <row r="3635" spans="1:8" ht="20" hidden="1" customHeight="1">
      <c r="A3635" s="185">
        <v>27</v>
      </c>
      <c r="B3635" s="212" t="s">
        <v>1063</v>
      </c>
      <c r="C3635" s="210" t="s">
        <v>2743</v>
      </c>
      <c r="D3635" s="203" t="s">
        <v>1046</v>
      </c>
      <c r="E3635" s="204"/>
      <c r="F3635" s="204">
        <v>614.37</v>
      </c>
      <c r="G3635" s="205">
        <v>34467.879999999997</v>
      </c>
      <c r="H3635" s="192" t="s">
        <v>1104</v>
      </c>
    </row>
    <row r="3636" spans="1:8" ht="20" hidden="1" customHeight="1">
      <c r="A3636" s="185">
        <v>27</v>
      </c>
      <c r="B3636" s="212" t="s">
        <v>1063</v>
      </c>
      <c r="C3636" s="210" t="s">
        <v>2744</v>
      </c>
      <c r="D3636" s="203" t="s">
        <v>1046</v>
      </c>
      <c r="E3636" s="204"/>
      <c r="F3636" s="204">
        <v>190</v>
      </c>
      <c r="G3636" s="205">
        <v>34277.879999999997</v>
      </c>
      <c r="H3636" s="192" t="s">
        <v>1124</v>
      </c>
    </row>
    <row r="3637" spans="1:8" ht="20" hidden="1" customHeight="1">
      <c r="A3637" s="185">
        <v>27</v>
      </c>
      <c r="B3637" s="212" t="s">
        <v>1063</v>
      </c>
      <c r="C3637" s="210" t="s">
        <v>2745</v>
      </c>
      <c r="D3637" s="203" t="s">
        <v>1046</v>
      </c>
      <c r="E3637" s="204"/>
      <c r="F3637" s="204">
        <v>29</v>
      </c>
      <c r="G3637" s="205">
        <v>34248.879999999997</v>
      </c>
      <c r="H3637" s="192" t="s">
        <v>1089</v>
      </c>
    </row>
    <row r="3638" spans="1:8" ht="20" hidden="1" customHeight="1">
      <c r="A3638" s="185">
        <v>27</v>
      </c>
      <c r="B3638" s="212" t="s">
        <v>1063</v>
      </c>
      <c r="C3638" s="210" t="s">
        <v>2746</v>
      </c>
      <c r="D3638" s="203" t="s">
        <v>1046</v>
      </c>
      <c r="E3638" s="204"/>
      <c r="F3638" s="204">
        <v>23</v>
      </c>
      <c r="G3638" s="205">
        <v>34225.879999999997</v>
      </c>
      <c r="H3638" s="192" t="s">
        <v>1053</v>
      </c>
    </row>
    <row r="3639" spans="1:8" ht="20" hidden="1" customHeight="1">
      <c r="A3639" s="185">
        <v>27</v>
      </c>
      <c r="B3639" s="212" t="s">
        <v>1063</v>
      </c>
      <c r="C3639" s="210" t="s">
        <v>2747</v>
      </c>
      <c r="D3639" s="203" t="s">
        <v>1046</v>
      </c>
      <c r="E3639" s="204"/>
      <c r="F3639" s="204">
        <v>1531</v>
      </c>
      <c r="G3639" s="205">
        <v>32694.880000000001</v>
      </c>
      <c r="H3639" s="192" t="s">
        <v>1112</v>
      </c>
    </row>
    <row r="3640" spans="1:8" ht="20" hidden="1" customHeight="1">
      <c r="A3640" s="185">
        <v>27</v>
      </c>
      <c r="B3640" s="212" t="s">
        <v>1063</v>
      </c>
      <c r="C3640" s="210" t="s">
        <v>2748</v>
      </c>
      <c r="D3640" s="203" t="s">
        <v>1046</v>
      </c>
      <c r="E3640" s="204"/>
      <c r="F3640" s="204">
        <v>207.3</v>
      </c>
      <c r="G3640" s="205">
        <v>32487.58</v>
      </c>
      <c r="H3640" s="192" t="s">
        <v>3811</v>
      </c>
    </row>
    <row r="3641" spans="1:8" ht="20" hidden="1" customHeight="1">
      <c r="A3641" s="185">
        <v>27</v>
      </c>
      <c r="B3641" s="212" t="s">
        <v>1063</v>
      </c>
      <c r="C3641" s="210" t="s">
        <v>2749</v>
      </c>
      <c r="D3641" s="203" t="s">
        <v>1046</v>
      </c>
      <c r="E3641" s="204"/>
      <c r="F3641" s="204">
        <v>3957</v>
      </c>
      <c r="G3641" s="205">
        <v>28530.58</v>
      </c>
      <c r="H3641" s="192" t="s">
        <v>1124</v>
      </c>
    </row>
    <row r="3642" spans="1:8" ht="20" hidden="1" customHeight="1">
      <c r="A3642" s="185">
        <v>27</v>
      </c>
      <c r="B3642" s="212" t="s">
        <v>1063</v>
      </c>
      <c r="C3642" s="210" t="s">
        <v>2750</v>
      </c>
      <c r="D3642" s="203" t="s">
        <v>1046</v>
      </c>
      <c r="E3642" s="204"/>
      <c r="F3642" s="204">
        <v>480</v>
      </c>
      <c r="G3642" s="205">
        <v>28050.58</v>
      </c>
      <c r="H3642" s="192" t="s">
        <v>3811</v>
      </c>
    </row>
    <row r="3643" spans="1:8" ht="20" hidden="1" customHeight="1">
      <c r="A3643" s="185">
        <v>27</v>
      </c>
      <c r="B3643" s="212" t="s">
        <v>1063</v>
      </c>
      <c r="C3643" s="210" t="s">
        <v>2751</v>
      </c>
      <c r="D3643" s="203" t="s">
        <v>1046</v>
      </c>
      <c r="E3643" s="204"/>
      <c r="F3643" s="204">
        <v>455.5</v>
      </c>
      <c r="G3643" s="205">
        <v>27595.08</v>
      </c>
      <c r="H3643" s="192" t="s">
        <v>3811</v>
      </c>
    </row>
    <row r="3644" spans="1:8" ht="20" hidden="1" customHeight="1">
      <c r="A3644" s="185">
        <v>27</v>
      </c>
      <c r="B3644" s="212" t="s">
        <v>1063</v>
      </c>
      <c r="C3644" s="210" t="s">
        <v>2752</v>
      </c>
      <c r="D3644" s="203" t="s">
        <v>1046</v>
      </c>
      <c r="E3644" s="204"/>
      <c r="F3644" s="204">
        <v>348</v>
      </c>
      <c r="G3644" s="205">
        <v>27247.08</v>
      </c>
      <c r="H3644" s="192" t="s">
        <v>3811</v>
      </c>
    </row>
    <row r="3645" spans="1:8" ht="20" hidden="1" customHeight="1">
      <c r="A3645" s="185">
        <v>27</v>
      </c>
      <c r="B3645" s="212" t="s">
        <v>1063</v>
      </c>
      <c r="C3645" s="210" t="s">
        <v>2753</v>
      </c>
      <c r="D3645" s="203" t="s">
        <v>1046</v>
      </c>
      <c r="E3645" s="204"/>
      <c r="F3645" s="204">
        <v>450</v>
      </c>
      <c r="G3645" s="205">
        <v>26797.08</v>
      </c>
      <c r="H3645" s="192" t="s">
        <v>1047</v>
      </c>
    </row>
    <row r="3646" spans="1:8" ht="20" hidden="1" customHeight="1">
      <c r="A3646" s="185">
        <v>27</v>
      </c>
      <c r="B3646" s="212" t="s">
        <v>1063</v>
      </c>
      <c r="C3646" s="210" t="s">
        <v>2754</v>
      </c>
      <c r="D3646" s="203" t="s">
        <v>1046</v>
      </c>
      <c r="E3646" s="204"/>
      <c r="F3646" s="204">
        <v>150</v>
      </c>
      <c r="G3646" s="205">
        <v>26647.08</v>
      </c>
      <c r="H3646" s="192" t="s">
        <v>1047</v>
      </c>
    </row>
    <row r="3647" spans="1:8" ht="20" hidden="1" customHeight="1">
      <c r="A3647" s="185">
        <v>27</v>
      </c>
      <c r="B3647" s="212" t="s">
        <v>1063</v>
      </c>
      <c r="C3647" s="210" t="s">
        <v>2755</v>
      </c>
      <c r="D3647" s="203" t="s">
        <v>1046</v>
      </c>
      <c r="E3647" s="204"/>
      <c r="F3647" s="204">
        <v>100</v>
      </c>
      <c r="G3647" s="205">
        <v>26547.08</v>
      </c>
      <c r="H3647" s="192" t="s">
        <v>1053</v>
      </c>
    </row>
    <row r="3648" spans="1:8" ht="20" hidden="1" customHeight="1">
      <c r="A3648" s="185">
        <v>27</v>
      </c>
      <c r="B3648" s="212" t="s">
        <v>1063</v>
      </c>
      <c r="C3648" s="210" t="s">
        <v>2756</v>
      </c>
      <c r="D3648" s="203" t="s">
        <v>1046</v>
      </c>
      <c r="E3648" s="204"/>
      <c r="F3648" s="204">
        <v>327</v>
      </c>
      <c r="G3648" s="205">
        <v>26220.080000000002</v>
      </c>
      <c r="H3648" s="192" t="s">
        <v>3811</v>
      </c>
    </row>
    <row r="3649" spans="1:8" ht="20" hidden="1" customHeight="1">
      <c r="A3649" s="185">
        <v>27</v>
      </c>
      <c r="B3649" s="212" t="s">
        <v>1063</v>
      </c>
      <c r="C3649" s="210" t="s">
        <v>2757</v>
      </c>
      <c r="D3649" s="203" t="s">
        <v>1046</v>
      </c>
      <c r="E3649" s="204"/>
      <c r="F3649" s="204">
        <v>3995</v>
      </c>
      <c r="G3649" s="205">
        <v>22225.08</v>
      </c>
      <c r="H3649" s="192" t="s">
        <v>1047</v>
      </c>
    </row>
    <row r="3650" spans="1:8" ht="20" hidden="1" customHeight="1">
      <c r="A3650" s="185">
        <v>27</v>
      </c>
      <c r="B3650" s="212" t="s">
        <v>1063</v>
      </c>
      <c r="C3650" s="210" t="s">
        <v>2758</v>
      </c>
      <c r="D3650" s="203" t="s">
        <v>1046</v>
      </c>
      <c r="E3650" s="204"/>
      <c r="F3650" s="204">
        <v>15</v>
      </c>
      <c r="G3650" s="205">
        <v>22210.080000000002</v>
      </c>
      <c r="H3650" s="192" t="s">
        <v>1053</v>
      </c>
    </row>
    <row r="3651" spans="1:8" ht="20" hidden="1" customHeight="1">
      <c r="A3651" s="185">
        <v>27</v>
      </c>
      <c r="B3651" s="212" t="s">
        <v>1063</v>
      </c>
      <c r="C3651" s="210" t="s">
        <v>2759</v>
      </c>
      <c r="D3651" s="203" t="s">
        <v>1046</v>
      </c>
      <c r="E3651" s="204"/>
      <c r="F3651" s="204">
        <v>385</v>
      </c>
      <c r="G3651" s="205">
        <v>21825.08</v>
      </c>
      <c r="H3651" s="192" t="s">
        <v>3811</v>
      </c>
    </row>
    <row r="3652" spans="1:8" ht="20" hidden="1" customHeight="1">
      <c r="A3652" s="185">
        <v>27</v>
      </c>
      <c r="B3652" s="212" t="s">
        <v>1063</v>
      </c>
      <c r="C3652" s="210" t="s">
        <v>2760</v>
      </c>
      <c r="D3652" s="203" t="s">
        <v>1046</v>
      </c>
      <c r="E3652" s="204"/>
      <c r="F3652" s="204">
        <v>3400</v>
      </c>
      <c r="G3652" s="205">
        <v>18425.080000000002</v>
      </c>
      <c r="H3652" s="192" t="s">
        <v>4950</v>
      </c>
    </row>
    <row r="3653" spans="1:8" ht="20" hidden="1" customHeight="1">
      <c r="A3653" s="185">
        <v>27</v>
      </c>
      <c r="B3653" s="212" t="s">
        <v>1063</v>
      </c>
      <c r="C3653" s="210" t="s">
        <v>2761</v>
      </c>
      <c r="D3653" s="203" t="s">
        <v>1046</v>
      </c>
      <c r="E3653" s="204"/>
      <c r="F3653" s="204">
        <v>807.37</v>
      </c>
      <c r="G3653" s="205">
        <v>17617.71</v>
      </c>
      <c r="H3653" s="192" t="s">
        <v>1047</v>
      </c>
    </row>
    <row r="3654" spans="1:8" ht="20" hidden="1" customHeight="1">
      <c r="A3654" s="185">
        <v>27</v>
      </c>
      <c r="B3654" s="212" t="s">
        <v>1063</v>
      </c>
      <c r="C3654" s="210" t="s">
        <v>4975</v>
      </c>
      <c r="D3654" s="203" t="s">
        <v>4945</v>
      </c>
      <c r="E3654" s="204"/>
      <c r="F3654" s="204">
        <v>3000</v>
      </c>
      <c r="G3654" s="205">
        <v>14617.71</v>
      </c>
      <c r="H3654" s="192" t="s">
        <v>4946</v>
      </c>
    </row>
    <row r="3655" spans="1:8" ht="20" customHeight="1">
      <c r="A3655" s="185">
        <v>27</v>
      </c>
      <c r="B3655" s="212" t="s">
        <v>1063</v>
      </c>
      <c r="C3655" s="210" t="s">
        <v>2762</v>
      </c>
      <c r="D3655" s="203" t="s">
        <v>1046</v>
      </c>
      <c r="E3655" s="204"/>
      <c r="F3655" s="204">
        <v>5000</v>
      </c>
      <c r="G3655" s="205">
        <v>109617.71</v>
      </c>
      <c r="H3655" s="192" t="s">
        <v>1085</v>
      </c>
    </row>
    <row r="3656" spans="1:8" ht="20" customHeight="1">
      <c r="A3656" s="185">
        <v>27</v>
      </c>
      <c r="B3656" s="212" t="s">
        <v>1063</v>
      </c>
      <c r="C3656" s="210" t="s">
        <v>2762</v>
      </c>
      <c r="D3656" s="203" t="s">
        <v>1046</v>
      </c>
      <c r="E3656" s="204"/>
      <c r="F3656" s="204">
        <v>5000</v>
      </c>
      <c r="G3656" s="205">
        <v>104617.71</v>
      </c>
      <c r="H3656" s="192" t="s">
        <v>1085</v>
      </c>
    </row>
    <row r="3657" spans="1:8" ht="20" hidden="1" customHeight="1">
      <c r="A3657" s="185">
        <v>27</v>
      </c>
      <c r="B3657" s="212" t="s">
        <v>1063</v>
      </c>
      <c r="C3657" s="210" t="s">
        <v>4180</v>
      </c>
      <c r="D3657" s="203" t="s">
        <v>3804</v>
      </c>
      <c r="E3657" s="204"/>
      <c r="F3657" s="204">
        <v>400</v>
      </c>
      <c r="G3657" s="205">
        <v>104217.71</v>
      </c>
      <c r="H3657" s="192" t="s">
        <v>3818</v>
      </c>
    </row>
    <row r="3658" spans="1:8" ht="20" hidden="1" customHeight="1">
      <c r="A3658" s="185">
        <v>27</v>
      </c>
      <c r="B3658" s="212" t="s">
        <v>1063</v>
      </c>
      <c r="C3658" s="210" t="s">
        <v>5056</v>
      </c>
      <c r="D3658" s="203" t="s">
        <v>4984</v>
      </c>
      <c r="E3658" s="204"/>
      <c r="F3658" s="204">
        <v>39783.300000000003</v>
      </c>
      <c r="G3658" s="205">
        <v>64434.41</v>
      </c>
      <c r="H3658" s="214" t="s">
        <v>4984</v>
      </c>
    </row>
    <row r="3659" spans="1:8" ht="20" hidden="1" customHeight="1">
      <c r="A3659" s="185">
        <v>27</v>
      </c>
      <c r="B3659" s="212" t="s">
        <v>1063</v>
      </c>
      <c r="C3659" s="210" t="s">
        <v>2763</v>
      </c>
      <c r="D3659" s="203" t="s">
        <v>1046</v>
      </c>
      <c r="E3659" s="204"/>
      <c r="F3659" s="204">
        <v>780.5</v>
      </c>
      <c r="G3659" s="205">
        <v>197711.98</v>
      </c>
      <c r="H3659" s="192" t="s">
        <v>3811</v>
      </c>
    </row>
    <row r="3660" spans="1:8" ht="20" hidden="1" customHeight="1">
      <c r="A3660" s="185">
        <v>27</v>
      </c>
      <c r="B3660" s="212" t="s">
        <v>1063</v>
      </c>
      <c r="C3660" s="210" t="s">
        <v>2764</v>
      </c>
      <c r="D3660" s="203" t="s">
        <v>1046</v>
      </c>
      <c r="E3660" s="204"/>
      <c r="F3660" s="204">
        <v>1426</v>
      </c>
      <c r="G3660" s="205">
        <v>196285.98</v>
      </c>
      <c r="H3660" s="192" t="s">
        <v>1124</v>
      </c>
    </row>
    <row r="3661" spans="1:8" ht="20" hidden="1" customHeight="1">
      <c r="A3661" s="185">
        <v>27</v>
      </c>
      <c r="B3661" s="212" t="s">
        <v>1063</v>
      </c>
      <c r="C3661" s="210" t="s">
        <v>2765</v>
      </c>
      <c r="D3661" s="203" t="s">
        <v>1046</v>
      </c>
      <c r="E3661" s="204"/>
      <c r="F3661" s="204">
        <v>240</v>
      </c>
      <c r="G3661" s="205">
        <v>196045.98</v>
      </c>
      <c r="H3661" s="192" t="s">
        <v>1047</v>
      </c>
    </row>
    <row r="3662" spans="1:8" ht="20" hidden="1" customHeight="1">
      <c r="A3662" s="185">
        <v>27</v>
      </c>
      <c r="B3662" s="212" t="s">
        <v>1063</v>
      </c>
      <c r="C3662" s="210" t="s">
        <v>2766</v>
      </c>
      <c r="D3662" s="203" t="s">
        <v>1046</v>
      </c>
      <c r="E3662" s="204"/>
      <c r="F3662" s="204">
        <v>753.39</v>
      </c>
      <c r="G3662" s="205">
        <v>195292.59</v>
      </c>
      <c r="H3662" s="192" t="s">
        <v>1104</v>
      </c>
    </row>
    <row r="3663" spans="1:8" ht="20" hidden="1" customHeight="1">
      <c r="A3663" s="185">
        <v>27</v>
      </c>
      <c r="B3663" s="212" t="s">
        <v>1063</v>
      </c>
      <c r="C3663" s="210" t="s">
        <v>2767</v>
      </c>
      <c r="D3663" s="203" t="s">
        <v>1046</v>
      </c>
      <c r="E3663" s="204"/>
      <c r="F3663" s="204">
        <v>575</v>
      </c>
      <c r="G3663" s="205">
        <v>194717.59</v>
      </c>
      <c r="H3663" s="192" t="s">
        <v>3811</v>
      </c>
    </row>
    <row r="3664" spans="1:8" ht="20" hidden="1" customHeight="1">
      <c r="A3664" s="185">
        <v>27</v>
      </c>
      <c r="B3664" s="212" t="s">
        <v>1063</v>
      </c>
      <c r="C3664" s="210" t="s">
        <v>2768</v>
      </c>
      <c r="D3664" s="203" t="s">
        <v>1046</v>
      </c>
      <c r="E3664" s="204"/>
      <c r="F3664" s="204">
        <v>629</v>
      </c>
      <c r="G3664" s="205">
        <v>194088.59</v>
      </c>
      <c r="H3664" s="192" t="s">
        <v>1093</v>
      </c>
    </row>
    <row r="3665" spans="1:8" ht="20" hidden="1" customHeight="1">
      <c r="A3665" s="185">
        <v>27</v>
      </c>
      <c r="B3665" s="212" t="s">
        <v>1063</v>
      </c>
      <c r="C3665" s="210" t="s">
        <v>2769</v>
      </c>
      <c r="D3665" s="203" t="s">
        <v>1046</v>
      </c>
      <c r="E3665" s="204"/>
      <c r="F3665" s="204">
        <v>2158.1</v>
      </c>
      <c r="G3665" s="205">
        <v>191930.49</v>
      </c>
      <c r="H3665" s="192" t="s">
        <v>1102</v>
      </c>
    </row>
    <row r="3666" spans="1:8" ht="20" hidden="1" customHeight="1">
      <c r="A3666" s="185">
        <v>27</v>
      </c>
      <c r="B3666" s="212" t="s">
        <v>1063</v>
      </c>
      <c r="C3666" s="210" t="s">
        <v>2770</v>
      </c>
      <c r="D3666" s="203" t="s">
        <v>1046</v>
      </c>
      <c r="E3666" s="204"/>
      <c r="F3666" s="204">
        <v>605</v>
      </c>
      <c r="G3666" s="205">
        <v>191325.49</v>
      </c>
      <c r="H3666" s="192" t="s">
        <v>1047</v>
      </c>
    </row>
    <row r="3667" spans="1:8" ht="20" hidden="1" customHeight="1">
      <c r="A3667" s="185">
        <v>27</v>
      </c>
      <c r="B3667" s="212" t="s">
        <v>1063</v>
      </c>
      <c r="C3667" s="210" t="s">
        <v>2771</v>
      </c>
      <c r="D3667" s="203" t="s">
        <v>1046</v>
      </c>
      <c r="E3667" s="204"/>
      <c r="F3667" s="204">
        <v>616</v>
      </c>
      <c r="G3667" s="205">
        <v>190709.49</v>
      </c>
      <c r="H3667" s="192" t="s">
        <v>1093</v>
      </c>
    </row>
    <row r="3668" spans="1:8" ht="20" hidden="1" customHeight="1">
      <c r="A3668" s="185">
        <v>27</v>
      </c>
      <c r="B3668" s="212" t="s">
        <v>1063</v>
      </c>
      <c r="C3668" s="210" t="s">
        <v>2772</v>
      </c>
      <c r="D3668" s="203" t="s">
        <v>1046</v>
      </c>
      <c r="E3668" s="204"/>
      <c r="F3668" s="204">
        <v>28</v>
      </c>
      <c r="G3668" s="205">
        <v>190681.49</v>
      </c>
      <c r="H3668" s="192" t="s">
        <v>1053</v>
      </c>
    </row>
    <row r="3669" spans="1:8" ht="20" hidden="1" customHeight="1">
      <c r="A3669" s="185">
        <v>27</v>
      </c>
      <c r="B3669" s="212" t="s">
        <v>1063</v>
      </c>
      <c r="C3669" s="210" t="s">
        <v>2773</v>
      </c>
      <c r="D3669" s="203" t="s">
        <v>1046</v>
      </c>
      <c r="E3669" s="204"/>
      <c r="F3669" s="204">
        <v>80</v>
      </c>
      <c r="G3669" s="205">
        <v>190601.49</v>
      </c>
      <c r="H3669" s="192" t="s">
        <v>1077</v>
      </c>
    </row>
    <row r="3670" spans="1:8" ht="20" hidden="1" customHeight="1">
      <c r="A3670" s="185">
        <v>27</v>
      </c>
      <c r="B3670" s="212" t="s">
        <v>1063</v>
      </c>
      <c r="C3670" s="210" t="s">
        <v>2774</v>
      </c>
      <c r="D3670" s="203" t="s">
        <v>1046</v>
      </c>
      <c r="E3670" s="204"/>
      <c r="F3670" s="269">
        <v>9800</v>
      </c>
      <c r="G3670" s="205">
        <v>180801.49</v>
      </c>
      <c r="H3670" s="192" t="s">
        <v>1047</v>
      </c>
    </row>
    <row r="3671" spans="1:8" ht="20" hidden="1" customHeight="1">
      <c r="A3671" s="185">
        <v>27</v>
      </c>
      <c r="B3671" s="212" t="s">
        <v>1063</v>
      </c>
      <c r="C3671" s="210" t="s">
        <v>2775</v>
      </c>
      <c r="D3671" s="203" t="s">
        <v>1046</v>
      </c>
      <c r="E3671" s="204"/>
      <c r="F3671" s="204">
        <v>12776</v>
      </c>
      <c r="G3671" s="205">
        <v>134025.49</v>
      </c>
      <c r="H3671" s="192" t="s">
        <v>1047</v>
      </c>
    </row>
    <row r="3672" spans="1:8" ht="20" hidden="1" customHeight="1">
      <c r="A3672" s="185">
        <v>27</v>
      </c>
      <c r="B3672" s="212" t="s">
        <v>1063</v>
      </c>
      <c r="C3672" s="210" t="s">
        <v>2776</v>
      </c>
      <c r="D3672" s="203" t="s">
        <v>1046</v>
      </c>
      <c r="E3672" s="204"/>
      <c r="F3672" s="204">
        <v>75800</v>
      </c>
      <c r="G3672" s="205">
        <v>58225.489999999903</v>
      </c>
      <c r="H3672" s="192" t="s">
        <v>1047</v>
      </c>
    </row>
    <row r="3673" spans="1:8" ht="20" hidden="1" customHeight="1">
      <c r="A3673" s="185">
        <v>27</v>
      </c>
      <c r="B3673" s="212" t="s">
        <v>1063</v>
      </c>
      <c r="C3673" s="210" t="s">
        <v>2777</v>
      </c>
      <c r="D3673" s="203" t="s">
        <v>1046</v>
      </c>
      <c r="E3673" s="204"/>
      <c r="F3673" s="204">
        <v>140</v>
      </c>
      <c r="G3673" s="205">
        <v>58085.489999999903</v>
      </c>
      <c r="H3673" s="192" t="s">
        <v>1047</v>
      </c>
    </row>
    <row r="3674" spans="1:8" ht="20" hidden="1" customHeight="1">
      <c r="A3674" s="185">
        <v>27</v>
      </c>
      <c r="B3674" s="212" t="s">
        <v>1063</v>
      </c>
      <c r="C3674" s="210" t="s">
        <v>2778</v>
      </c>
      <c r="D3674" s="203" t="s">
        <v>1046</v>
      </c>
      <c r="E3674" s="204"/>
      <c r="F3674" s="204">
        <v>270</v>
      </c>
      <c r="G3674" s="205">
        <v>57815.489999999903</v>
      </c>
      <c r="H3674" s="192" t="s">
        <v>1047</v>
      </c>
    </row>
    <row r="3675" spans="1:8" ht="20" hidden="1" customHeight="1">
      <c r="A3675" s="185">
        <v>27</v>
      </c>
      <c r="B3675" s="212" t="s">
        <v>1063</v>
      </c>
      <c r="C3675" s="210" t="s">
        <v>2779</v>
      </c>
      <c r="D3675" s="203" t="s">
        <v>1046</v>
      </c>
      <c r="E3675" s="204"/>
      <c r="F3675" s="204">
        <v>20863</v>
      </c>
      <c r="G3675" s="205">
        <v>36952.489999999903</v>
      </c>
      <c r="H3675" s="192" t="s">
        <v>1102</v>
      </c>
    </row>
    <row r="3676" spans="1:8" ht="20" hidden="1" customHeight="1">
      <c r="A3676" s="185">
        <v>27</v>
      </c>
      <c r="B3676" s="212" t="s">
        <v>1063</v>
      </c>
      <c r="C3676" s="210" t="s">
        <v>2780</v>
      </c>
      <c r="D3676" s="203" t="s">
        <v>1046</v>
      </c>
      <c r="E3676" s="204"/>
      <c r="F3676" s="204">
        <v>250</v>
      </c>
      <c r="G3676" s="205">
        <v>236802.49</v>
      </c>
      <c r="H3676" s="192" t="s">
        <v>3811</v>
      </c>
    </row>
    <row r="3677" spans="1:8" ht="20" hidden="1" customHeight="1">
      <c r="A3677" s="185">
        <v>27</v>
      </c>
      <c r="B3677" s="212" t="s">
        <v>1063</v>
      </c>
      <c r="C3677" s="210" t="s">
        <v>2781</v>
      </c>
      <c r="D3677" s="203" t="s">
        <v>1046</v>
      </c>
      <c r="E3677" s="204"/>
      <c r="F3677" s="204">
        <v>240</v>
      </c>
      <c r="G3677" s="205">
        <v>236562.49</v>
      </c>
      <c r="H3677" s="192" t="s">
        <v>1047</v>
      </c>
    </row>
    <row r="3678" spans="1:8" ht="20" hidden="1" customHeight="1">
      <c r="A3678" s="185">
        <v>27</v>
      </c>
      <c r="B3678" s="212" t="s">
        <v>1063</v>
      </c>
      <c r="C3678" s="210" t="s">
        <v>2782</v>
      </c>
      <c r="D3678" s="203" t="s">
        <v>1046</v>
      </c>
      <c r="E3678" s="204"/>
      <c r="F3678" s="204">
        <v>255.6</v>
      </c>
      <c r="G3678" s="205">
        <v>236306.89</v>
      </c>
      <c r="H3678" s="192" t="s">
        <v>1047</v>
      </c>
    </row>
    <row r="3679" spans="1:8" ht="20" hidden="1" customHeight="1">
      <c r="A3679" s="185">
        <v>27</v>
      </c>
      <c r="B3679" s="212" t="s">
        <v>1063</v>
      </c>
      <c r="C3679" s="210" t="s">
        <v>2783</v>
      </c>
      <c r="D3679" s="203" t="s">
        <v>1046</v>
      </c>
      <c r="E3679" s="204"/>
      <c r="F3679" s="204">
        <v>248.9</v>
      </c>
      <c r="G3679" s="205">
        <v>236057.99</v>
      </c>
      <c r="H3679" s="192" t="s">
        <v>3811</v>
      </c>
    </row>
    <row r="3680" spans="1:8" ht="20" hidden="1" customHeight="1">
      <c r="A3680" s="185">
        <v>27</v>
      </c>
      <c r="B3680" s="212" t="s">
        <v>1063</v>
      </c>
      <c r="C3680" s="210" t="s">
        <v>2784</v>
      </c>
      <c r="D3680" s="203" t="s">
        <v>1046</v>
      </c>
      <c r="E3680" s="204"/>
      <c r="F3680" s="204">
        <v>1000</v>
      </c>
      <c r="G3680" s="205">
        <v>235057.99</v>
      </c>
      <c r="H3680" s="192" t="s">
        <v>1104</v>
      </c>
    </row>
    <row r="3681" spans="1:8" ht="20" hidden="1" customHeight="1">
      <c r="A3681" s="185">
        <v>27</v>
      </c>
      <c r="B3681" s="212" t="s">
        <v>1063</v>
      </c>
      <c r="C3681" s="210" t="s">
        <v>2785</v>
      </c>
      <c r="D3681" s="203" t="s">
        <v>1046</v>
      </c>
      <c r="E3681" s="204"/>
      <c r="F3681" s="204">
        <v>312</v>
      </c>
      <c r="G3681" s="205">
        <v>234745.99</v>
      </c>
      <c r="H3681" s="192" t="s">
        <v>1053</v>
      </c>
    </row>
    <row r="3682" spans="1:8" ht="20" hidden="1" customHeight="1">
      <c r="A3682" s="185">
        <v>27</v>
      </c>
      <c r="B3682" s="212" t="s">
        <v>1063</v>
      </c>
      <c r="C3682" s="210" t="s">
        <v>2786</v>
      </c>
      <c r="D3682" s="203" t="s">
        <v>1046</v>
      </c>
      <c r="E3682" s="204"/>
      <c r="F3682" s="204">
        <v>7900</v>
      </c>
      <c r="G3682" s="205">
        <v>226845.99</v>
      </c>
      <c r="H3682" s="192" t="s">
        <v>1047</v>
      </c>
    </row>
    <row r="3683" spans="1:8" ht="20" hidden="1" customHeight="1">
      <c r="A3683" s="185">
        <v>27</v>
      </c>
      <c r="B3683" s="212" t="s">
        <v>1063</v>
      </c>
      <c r="C3683" s="210" t="s">
        <v>2787</v>
      </c>
      <c r="D3683" s="203" t="s">
        <v>1046</v>
      </c>
      <c r="E3683" s="204"/>
      <c r="F3683" s="204">
        <v>318</v>
      </c>
      <c r="G3683" s="205">
        <v>226527.99</v>
      </c>
      <c r="H3683" s="192" t="s">
        <v>1053</v>
      </c>
    </row>
    <row r="3684" spans="1:8" ht="20" hidden="1" customHeight="1">
      <c r="A3684" s="185">
        <v>27</v>
      </c>
      <c r="B3684" s="212" t="s">
        <v>1063</v>
      </c>
      <c r="C3684" s="210" t="s">
        <v>2788</v>
      </c>
      <c r="D3684" s="203" t="s">
        <v>1046</v>
      </c>
      <c r="E3684" s="204"/>
      <c r="F3684" s="204">
        <v>2279.6</v>
      </c>
      <c r="G3684" s="205">
        <v>224248.39</v>
      </c>
      <c r="H3684" s="192" t="s">
        <v>1102</v>
      </c>
    </row>
    <row r="3685" spans="1:8" ht="20" hidden="1" customHeight="1">
      <c r="A3685" s="185">
        <v>27</v>
      </c>
      <c r="B3685" s="212" t="s">
        <v>1063</v>
      </c>
      <c r="C3685" s="210" t="s">
        <v>2789</v>
      </c>
      <c r="D3685" s="203" t="s">
        <v>1046</v>
      </c>
      <c r="E3685" s="204"/>
      <c r="F3685" s="204">
        <v>150</v>
      </c>
      <c r="G3685" s="205">
        <v>224098.39</v>
      </c>
      <c r="H3685" s="192" t="s">
        <v>1053</v>
      </c>
    </row>
    <row r="3686" spans="1:8" ht="20" hidden="1" customHeight="1">
      <c r="A3686" s="185">
        <v>27</v>
      </c>
      <c r="B3686" s="212" t="s">
        <v>1063</v>
      </c>
      <c r="C3686" s="210" t="s">
        <v>2790</v>
      </c>
      <c r="D3686" s="203" t="s">
        <v>1046</v>
      </c>
      <c r="E3686" s="204"/>
      <c r="F3686" s="204">
        <v>56.2</v>
      </c>
      <c r="G3686" s="205">
        <v>224042.19</v>
      </c>
      <c r="H3686" s="192" t="s">
        <v>4995</v>
      </c>
    </row>
    <row r="3687" spans="1:8" ht="20" hidden="1" customHeight="1">
      <c r="A3687" s="185">
        <v>27</v>
      </c>
      <c r="B3687" s="193" t="s">
        <v>1057</v>
      </c>
      <c r="C3687" s="210" t="s">
        <v>2791</v>
      </c>
      <c r="D3687" s="203" t="s">
        <v>1046</v>
      </c>
      <c r="E3687" s="204"/>
      <c r="F3687" s="204">
        <v>52528.1</v>
      </c>
      <c r="G3687" s="205"/>
      <c r="H3687" s="192" t="s">
        <v>1087</v>
      </c>
    </row>
    <row r="3688" spans="1:8" ht="20" hidden="1" customHeight="1">
      <c r="A3688" s="185">
        <v>27</v>
      </c>
      <c r="B3688" s="193" t="s">
        <v>1064</v>
      </c>
      <c r="C3688" s="210" t="s">
        <v>4181</v>
      </c>
      <c r="D3688" s="203" t="s">
        <v>3804</v>
      </c>
      <c r="E3688" s="204"/>
      <c r="F3688" s="204">
        <f>204345.51-F3705</f>
        <v>112420.92000000001</v>
      </c>
      <c r="G3688" s="205">
        <v>69696.679999999906</v>
      </c>
      <c r="H3688" s="192" t="s">
        <v>1087</v>
      </c>
    </row>
    <row r="3689" spans="1:8" ht="20" hidden="1" customHeight="1">
      <c r="A3689" s="185">
        <v>27</v>
      </c>
      <c r="B3689" s="193" t="s">
        <v>1064</v>
      </c>
      <c r="C3689" s="210" t="s">
        <v>3801</v>
      </c>
      <c r="D3689" s="203" t="s">
        <v>1046</v>
      </c>
      <c r="E3689" s="204"/>
      <c r="F3689" s="204">
        <v>50000</v>
      </c>
      <c r="G3689" s="205">
        <v>19696.679999999898</v>
      </c>
      <c r="H3689" s="192" t="s">
        <v>5075</v>
      </c>
    </row>
    <row r="3690" spans="1:8" ht="20" hidden="1" customHeight="1">
      <c r="A3690" s="185">
        <v>27</v>
      </c>
      <c r="B3690" s="193" t="s">
        <v>1064</v>
      </c>
      <c r="C3690" s="210" t="s">
        <v>2792</v>
      </c>
      <c r="D3690" s="203" t="s">
        <v>1046</v>
      </c>
      <c r="E3690" s="204"/>
      <c r="F3690" s="204">
        <v>110</v>
      </c>
      <c r="G3690" s="205">
        <v>69586.679999999906</v>
      </c>
      <c r="H3690" s="192" t="s">
        <v>1108</v>
      </c>
    </row>
    <row r="3691" spans="1:8" ht="20" hidden="1" customHeight="1">
      <c r="A3691" s="185">
        <v>27</v>
      </c>
      <c r="B3691" s="193" t="s">
        <v>1064</v>
      </c>
      <c r="C3691" s="210" t="s">
        <v>2793</v>
      </c>
      <c r="D3691" s="203" t="s">
        <v>1046</v>
      </c>
      <c r="E3691" s="204"/>
      <c r="F3691" s="204">
        <v>263</v>
      </c>
      <c r="G3691" s="205">
        <v>69323.679999999906</v>
      </c>
      <c r="H3691" s="192" t="s">
        <v>3811</v>
      </c>
    </row>
    <row r="3692" spans="1:8" ht="20" hidden="1" customHeight="1">
      <c r="A3692" s="185">
        <v>27</v>
      </c>
      <c r="B3692" s="193" t="s">
        <v>1064</v>
      </c>
      <c r="C3692" s="210" t="s">
        <v>2794</v>
      </c>
      <c r="D3692" s="203" t="s">
        <v>1046</v>
      </c>
      <c r="E3692" s="204"/>
      <c r="F3692" s="204">
        <v>280</v>
      </c>
      <c r="G3692" s="205">
        <v>69043.679999999906</v>
      </c>
      <c r="H3692" s="192" t="s">
        <v>3811</v>
      </c>
    </row>
    <row r="3693" spans="1:8" ht="20" hidden="1" customHeight="1">
      <c r="A3693" s="185">
        <v>27</v>
      </c>
      <c r="B3693" s="193" t="s">
        <v>1064</v>
      </c>
      <c r="C3693" s="210" t="s">
        <v>2795</v>
      </c>
      <c r="D3693" s="203" t="s">
        <v>1046</v>
      </c>
      <c r="E3693" s="204"/>
      <c r="F3693" s="204">
        <v>447</v>
      </c>
      <c r="G3693" s="205">
        <v>68596.679999999906</v>
      </c>
      <c r="H3693" s="192" t="s">
        <v>3811</v>
      </c>
    </row>
    <row r="3694" spans="1:8" ht="20" hidden="1" customHeight="1">
      <c r="A3694" s="185">
        <v>27</v>
      </c>
      <c r="B3694" s="193" t="s">
        <v>1064</v>
      </c>
      <c r="C3694" s="210" t="s">
        <v>2796</v>
      </c>
      <c r="D3694" s="203" t="s">
        <v>1046</v>
      </c>
      <c r="E3694" s="204"/>
      <c r="F3694" s="204">
        <v>348</v>
      </c>
      <c r="G3694" s="205">
        <v>68248.679999999906</v>
      </c>
      <c r="H3694" s="192" t="s">
        <v>1053</v>
      </c>
    </row>
    <row r="3695" spans="1:8" ht="20" hidden="1" customHeight="1">
      <c r="A3695" s="185">
        <v>27</v>
      </c>
      <c r="B3695" s="193" t="s">
        <v>1064</v>
      </c>
      <c r="C3695" s="210" t="s">
        <v>2797</v>
      </c>
      <c r="D3695" s="203" t="s">
        <v>1046</v>
      </c>
      <c r="E3695" s="204"/>
      <c r="F3695" s="204">
        <v>359</v>
      </c>
      <c r="G3695" s="205">
        <v>67889.679999999906</v>
      </c>
      <c r="H3695" s="192" t="s">
        <v>3811</v>
      </c>
    </row>
    <row r="3696" spans="1:8" ht="20" hidden="1" customHeight="1">
      <c r="A3696" s="185">
        <v>27</v>
      </c>
      <c r="B3696" s="193" t="s">
        <v>1064</v>
      </c>
      <c r="C3696" s="210" t="s">
        <v>2798</v>
      </c>
      <c r="D3696" s="203" t="s">
        <v>1046</v>
      </c>
      <c r="E3696" s="204"/>
      <c r="F3696" s="204">
        <v>316</v>
      </c>
      <c r="G3696" s="205">
        <v>67573.679999999906</v>
      </c>
      <c r="H3696" s="192" t="s">
        <v>1047</v>
      </c>
    </row>
    <row r="3697" spans="1:8" ht="20" hidden="1" customHeight="1">
      <c r="A3697" s="185">
        <v>27</v>
      </c>
      <c r="B3697" s="193" t="s">
        <v>1064</v>
      </c>
      <c r="C3697" s="210" t="s">
        <v>2799</v>
      </c>
      <c r="D3697" s="203" t="s">
        <v>1046</v>
      </c>
      <c r="E3697" s="204"/>
      <c r="F3697" s="204">
        <v>1182.5</v>
      </c>
      <c r="G3697" s="205">
        <v>66391.179999999906</v>
      </c>
      <c r="H3697" s="192" t="s">
        <v>1053</v>
      </c>
    </row>
    <row r="3698" spans="1:8" ht="20" hidden="1" customHeight="1">
      <c r="A3698" s="185">
        <v>27</v>
      </c>
      <c r="B3698" s="193" t="s">
        <v>1064</v>
      </c>
      <c r="C3698" s="210" t="s">
        <v>2800</v>
      </c>
      <c r="D3698" s="203" t="s">
        <v>1046</v>
      </c>
      <c r="E3698" s="204"/>
      <c r="F3698" s="204">
        <v>301</v>
      </c>
      <c r="G3698" s="205">
        <v>66090.179999999906</v>
      </c>
      <c r="H3698" s="192" t="s">
        <v>1047</v>
      </c>
    </row>
    <row r="3699" spans="1:8" ht="20" hidden="1" customHeight="1">
      <c r="A3699" s="185">
        <v>27</v>
      </c>
      <c r="B3699" s="193" t="s">
        <v>1064</v>
      </c>
      <c r="C3699" s="210" t="s">
        <v>2801</v>
      </c>
      <c r="D3699" s="203" t="s">
        <v>1046</v>
      </c>
      <c r="E3699" s="204"/>
      <c r="F3699" s="204">
        <v>435</v>
      </c>
      <c r="G3699" s="205">
        <v>65655.179999999906</v>
      </c>
      <c r="H3699" s="192" t="s">
        <v>3811</v>
      </c>
    </row>
    <row r="3700" spans="1:8" ht="20" hidden="1" customHeight="1">
      <c r="A3700" s="185">
        <v>27</v>
      </c>
      <c r="B3700" s="193" t="s">
        <v>1064</v>
      </c>
      <c r="C3700" s="210" t="s">
        <v>2802</v>
      </c>
      <c r="D3700" s="203" t="s">
        <v>1046</v>
      </c>
      <c r="E3700" s="204"/>
      <c r="F3700" s="204">
        <v>175.5</v>
      </c>
      <c r="G3700" s="205">
        <v>65479.679999999898</v>
      </c>
      <c r="H3700" s="192" t="s">
        <v>3811</v>
      </c>
    </row>
    <row r="3701" spans="1:8" ht="20" hidden="1" customHeight="1">
      <c r="A3701" s="185">
        <v>27</v>
      </c>
      <c r="B3701" s="193" t="s">
        <v>1064</v>
      </c>
      <c r="C3701" s="210" t="s">
        <v>2803</v>
      </c>
      <c r="D3701" s="203" t="s">
        <v>1046</v>
      </c>
      <c r="E3701" s="204"/>
      <c r="F3701" s="204">
        <v>4650</v>
      </c>
      <c r="G3701" s="205">
        <v>60829.679999999898</v>
      </c>
      <c r="H3701" s="192" t="s">
        <v>1110</v>
      </c>
    </row>
    <row r="3702" spans="1:8" ht="20" hidden="1" customHeight="1">
      <c r="A3702" s="185">
        <v>27</v>
      </c>
      <c r="B3702" s="193" t="s">
        <v>1064</v>
      </c>
      <c r="C3702" s="210" t="s">
        <v>2804</v>
      </c>
      <c r="D3702" s="203" t="s">
        <v>1046</v>
      </c>
      <c r="E3702" s="204"/>
      <c r="F3702" s="204">
        <v>26000</v>
      </c>
      <c r="G3702" s="205">
        <v>34829.679999999898</v>
      </c>
      <c r="H3702" s="192" t="s">
        <v>4995</v>
      </c>
    </row>
    <row r="3703" spans="1:8" ht="20" hidden="1" customHeight="1">
      <c r="A3703" s="185">
        <v>27</v>
      </c>
      <c r="B3703" s="193" t="s">
        <v>1064</v>
      </c>
      <c r="C3703" s="210" t="s">
        <v>5056</v>
      </c>
      <c r="D3703" s="203" t="s">
        <v>4984</v>
      </c>
      <c r="E3703" s="204"/>
      <c r="F3703" s="204">
        <v>44045.84</v>
      </c>
      <c r="G3703" s="205">
        <v>240783.84</v>
      </c>
      <c r="H3703" s="214" t="s">
        <v>4984</v>
      </c>
    </row>
    <row r="3704" spans="1:8" ht="20" hidden="1" customHeight="1">
      <c r="A3704" s="185">
        <v>27</v>
      </c>
      <c r="B3704" s="193" t="s">
        <v>1064</v>
      </c>
      <c r="C3704" s="210" t="s">
        <v>2805</v>
      </c>
      <c r="D3704" s="203" t="s">
        <v>1046</v>
      </c>
      <c r="E3704" s="204"/>
      <c r="F3704" s="204">
        <v>54990.81</v>
      </c>
      <c r="G3704" s="205">
        <v>15793.029999999901</v>
      </c>
      <c r="H3704" s="192" t="s">
        <v>1085</v>
      </c>
    </row>
    <row r="3705" spans="1:8" ht="20" hidden="1" customHeight="1">
      <c r="A3705" s="185">
        <v>27</v>
      </c>
      <c r="B3705" s="193" t="s">
        <v>1064</v>
      </c>
      <c r="C3705" s="210" t="s">
        <v>2806</v>
      </c>
      <c r="D3705" s="203" t="s">
        <v>1046</v>
      </c>
      <c r="E3705" s="204"/>
      <c r="F3705" s="204">
        <v>91924.59</v>
      </c>
      <c r="G3705" s="205"/>
      <c r="H3705" s="192" t="s">
        <v>1087</v>
      </c>
    </row>
    <row r="3706" spans="1:8" ht="20" hidden="1" customHeight="1">
      <c r="A3706" s="185">
        <v>27</v>
      </c>
      <c r="B3706" s="193" t="s">
        <v>1064</v>
      </c>
      <c r="C3706" s="210" t="s">
        <v>4182</v>
      </c>
      <c r="D3706" s="203" t="s">
        <v>3804</v>
      </c>
      <c r="E3706" s="204"/>
      <c r="F3706" s="204">
        <f>217940.68-F3740</f>
        <v>97407.17</v>
      </c>
      <c r="G3706" s="205">
        <v>47852.349999999897</v>
      </c>
      <c r="H3706" s="192" t="s">
        <v>1087</v>
      </c>
    </row>
    <row r="3707" spans="1:8" ht="20" hidden="1" customHeight="1">
      <c r="A3707" s="185">
        <v>27</v>
      </c>
      <c r="B3707" s="193" t="s">
        <v>1064</v>
      </c>
      <c r="C3707" s="210" t="s">
        <v>2807</v>
      </c>
      <c r="D3707" s="203" t="s">
        <v>1046</v>
      </c>
      <c r="E3707" s="204"/>
      <c r="F3707" s="204">
        <v>29431</v>
      </c>
      <c r="G3707" s="205">
        <v>18421.3499999999</v>
      </c>
      <c r="H3707" s="192" t="s">
        <v>1102</v>
      </c>
    </row>
    <row r="3708" spans="1:8" ht="20" hidden="1" customHeight="1">
      <c r="A3708" s="185">
        <v>27</v>
      </c>
      <c r="B3708" s="193" t="s">
        <v>1064</v>
      </c>
      <c r="C3708" s="210" t="s">
        <v>2808</v>
      </c>
      <c r="D3708" s="203" t="s">
        <v>1046</v>
      </c>
      <c r="E3708" s="204"/>
      <c r="F3708" s="204">
        <v>1720.55</v>
      </c>
      <c r="G3708" s="205">
        <v>36700.799999999901</v>
      </c>
      <c r="H3708" s="192" t="s">
        <v>1102</v>
      </c>
    </row>
    <row r="3709" spans="1:8" ht="20" hidden="1" customHeight="1">
      <c r="A3709" s="185">
        <v>27</v>
      </c>
      <c r="B3709" s="193" t="s">
        <v>1064</v>
      </c>
      <c r="C3709" s="210" t="s">
        <v>2809</v>
      </c>
      <c r="D3709" s="203" t="s">
        <v>1046</v>
      </c>
      <c r="E3709" s="204"/>
      <c r="F3709" s="204">
        <v>145</v>
      </c>
      <c r="G3709" s="205">
        <v>36555.799999999901</v>
      </c>
      <c r="H3709" s="192" t="s">
        <v>1047</v>
      </c>
    </row>
    <row r="3710" spans="1:8" ht="20" hidden="1" customHeight="1">
      <c r="A3710" s="185">
        <v>27</v>
      </c>
      <c r="B3710" s="193" t="s">
        <v>1064</v>
      </c>
      <c r="C3710" s="210" t="s">
        <v>2810</v>
      </c>
      <c r="D3710" s="203" t="s">
        <v>1046</v>
      </c>
      <c r="E3710" s="204"/>
      <c r="F3710" s="204">
        <v>18</v>
      </c>
      <c r="G3710" s="205">
        <v>36537.799999999901</v>
      </c>
      <c r="H3710" s="192" t="s">
        <v>1047</v>
      </c>
    </row>
    <row r="3711" spans="1:8" ht="20" hidden="1" customHeight="1">
      <c r="A3711" s="185">
        <v>27</v>
      </c>
      <c r="B3711" s="193" t="s">
        <v>1064</v>
      </c>
      <c r="C3711" s="210" t="s">
        <v>2811</v>
      </c>
      <c r="D3711" s="203" t="s">
        <v>1046</v>
      </c>
      <c r="E3711" s="204"/>
      <c r="F3711" s="204">
        <v>76</v>
      </c>
      <c r="G3711" s="205">
        <v>36461.799999999901</v>
      </c>
      <c r="H3711" s="192" t="s">
        <v>1047</v>
      </c>
    </row>
    <row r="3712" spans="1:8" ht="20" hidden="1" customHeight="1">
      <c r="A3712" s="185">
        <v>27</v>
      </c>
      <c r="B3712" s="193" t="s">
        <v>1064</v>
      </c>
      <c r="C3712" s="210" t="s">
        <v>2812</v>
      </c>
      <c r="D3712" s="203" t="s">
        <v>1046</v>
      </c>
      <c r="E3712" s="204"/>
      <c r="F3712" s="204">
        <v>1310</v>
      </c>
      <c r="G3712" s="205">
        <v>35151.799999999901</v>
      </c>
      <c r="H3712" s="192" t="s">
        <v>1077</v>
      </c>
    </row>
    <row r="3713" spans="1:8" ht="20" hidden="1" customHeight="1">
      <c r="A3713" s="185">
        <v>27</v>
      </c>
      <c r="B3713" s="193" t="s">
        <v>1064</v>
      </c>
      <c r="C3713" s="210" t="s">
        <v>2813</v>
      </c>
      <c r="D3713" s="203" t="s">
        <v>1046</v>
      </c>
      <c r="E3713" s="204"/>
      <c r="F3713" s="204">
        <v>220</v>
      </c>
      <c r="G3713" s="205">
        <v>34931.799999999901</v>
      </c>
      <c r="H3713" s="192" t="s">
        <v>1108</v>
      </c>
    </row>
    <row r="3714" spans="1:8" ht="20" hidden="1" customHeight="1">
      <c r="A3714" s="185">
        <v>27</v>
      </c>
      <c r="B3714" s="193" t="s">
        <v>1064</v>
      </c>
      <c r="C3714" s="210" t="s">
        <v>2814</v>
      </c>
      <c r="D3714" s="203" t="s">
        <v>1046</v>
      </c>
      <c r="E3714" s="204"/>
      <c r="F3714" s="204">
        <v>347</v>
      </c>
      <c r="G3714" s="205">
        <v>34584.799999999901</v>
      </c>
      <c r="H3714" s="192" t="s">
        <v>1093</v>
      </c>
    </row>
    <row r="3715" spans="1:8" ht="20" hidden="1" customHeight="1">
      <c r="A3715" s="185">
        <v>27</v>
      </c>
      <c r="B3715" s="193" t="s">
        <v>1064</v>
      </c>
      <c r="C3715" s="210" t="s">
        <v>2815</v>
      </c>
      <c r="D3715" s="203" t="s">
        <v>1046</v>
      </c>
      <c r="E3715" s="204"/>
      <c r="F3715" s="204">
        <v>327</v>
      </c>
      <c r="G3715" s="205">
        <v>34257.799999999901</v>
      </c>
      <c r="H3715" s="192" t="s">
        <v>3811</v>
      </c>
    </row>
    <row r="3716" spans="1:8" ht="20" hidden="1" customHeight="1">
      <c r="A3716" s="185">
        <v>27</v>
      </c>
      <c r="B3716" s="193" t="s">
        <v>1064</v>
      </c>
      <c r="C3716" s="210" t="s">
        <v>2816</v>
      </c>
      <c r="D3716" s="203" t="s">
        <v>1046</v>
      </c>
      <c r="E3716" s="204"/>
      <c r="F3716" s="204">
        <v>46.5</v>
      </c>
      <c r="G3716" s="205">
        <v>34211.299999999901</v>
      </c>
      <c r="H3716" s="192" t="s">
        <v>3811</v>
      </c>
    </row>
    <row r="3717" spans="1:8" ht="20" hidden="1" customHeight="1">
      <c r="A3717" s="185">
        <v>27</v>
      </c>
      <c r="B3717" s="193" t="s">
        <v>1064</v>
      </c>
      <c r="C3717" s="210" t="s">
        <v>2817</v>
      </c>
      <c r="D3717" s="203" t="s">
        <v>1046</v>
      </c>
      <c r="E3717" s="204"/>
      <c r="F3717" s="204">
        <v>436</v>
      </c>
      <c r="G3717" s="205">
        <v>33775.299999999901</v>
      </c>
      <c r="H3717" s="192" t="s">
        <v>3811</v>
      </c>
    </row>
    <row r="3718" spans="1:8" ht="20" hidden="1" customHeight="1">
      <c r="A3718" s="185">
        <v>27</v>
      </c>
      <c r="B3718" s="193" t="s">
        <v>1064</v>
      </c>
      <c r="C3718" s="210" t="s">
        <v>2818</v>
      </c>
      <c r="D3718" s="203" t="s">
        <v>1046</v>
      </c>
      <c r="E3718" s="204"/>
      <c r="F3718" s="204">
        <v>106</v>
      </c>
      <c r="G3718" s="205">
        <v>33669.299999999901</v>
      </c>
      <c r="H3718" s="192" t="s">
        <v>3811</v>
      </c>
    </row>
    <row r="3719" spans="1:8" ht="20" hidden="1" customHeight="1">
      <c r="A3719" s="185">
        <v>27</v>
      </c>
      <c r="B3719" s="193" t="s">
        <v>1064</v>
      </c>
      <c r="C3719" s="210" t="s">
        <v>2819</v>
      </c>
      <c r="D3719" s="203" t="s">
        <v>1046</v>
      </c>
      <c r="E3719" s="204"/>
      <c r="F3719" s="204">
        <v>9311.4</v>
      </c>
      <c r="G3719" s="205">
        <v>24357.8999999999</v>
      </c>
      <c r="H3719" s="192" t="s">
        <v>1047</v>
      </c>
    </row>
    <row r="3720" spans="1:8" ht="20" hidden="1" customHeight="1">
      <c r="A3720" s="185">
        <v>27</v>
      </c>
      <c r="B3720" s="193" t="s">
        <v>1064</v>
      </c>
      <c r="C3720" s="210" t="s">
        <v>2820</v>
      </c>
      <c r="D3720" s="203" t="s">
        <v>1046</v>
      </c>
      <c r="E3720" s="204"/>
      <c r="F3720" s="204">
        <v>10900</v>
      </c>
      <c r="G3720" s="205">
        <v>13457.8999999999</v>
      </c>
      <c r="H3720" s="192" t="s">
        <v>1047</v>
      </c>
    </row>
    <row r="3721" spans="1:8" ht="20" hidden="1" customHeight="1">
      <c r="A3721" s="185">
        <v>27</v>
      </c>
      <c r="B3721" s="193" t="s">
        <v>1064</v>
      </c>
      <c r="C3721" s="210" t="s">
        <v>2821</v>
      </c>
      <c r="D3721" s="203" t="s">
        <v>1046</v>
      </c>
      <c r="E3721" s="204"/>
      <c r="F3721" s="204">
        <v>3660</v>
      </c>
      <c r="G3721" s="205">
        <v>9797.8999999999105</v>
      </c>
      <c r="H3721" s="192" t="s">
        <v>1110</v>
      </c>
    </row>
    <row r="3722" spans="1:8" ht="20" hidden="1" customHeight="1">
      <c r="A3722" s="185">
        <v>27</v>
      </c>
      <c r="B3722" s="193" t="s">
        <v>1044</v>
      </c>
      <c r="C3722" s="210" t="s">
        <v>4183</v>
      </c>
      <c r="D3722" s="203" t="s">
        <v>3804</v>
      </c>
      <c r="E3722" s="204"/>
      <c r="F3722" s="204">
        <v>400</v>
      </c>
      <c r="G3722" s="205">
        <v>9635.8999999999105</v>
      </c>
      <c r="H3722" s="192" t="s">
        <v>3818</v>
      </c>
    </row>
    <row r="3723" spans="1:8" ht="20" hidden="1" customHeight="1">
      <c r="A3723" s="185">
        <v>27</v>
      </c>
      <c r="B3723" s="193" t="s">
        <v>1044</v>
      </c>
      <c r="C3723" s="210" t="s">
        <v>5056</v>
      </c>
      <c r="D3723" s="203" t="s">
        <v>4984</v>
      </c>
      <c r="E3723" s="204"/>
      <c r="F3723" s="204">
        <v>42624.98</v>
      </c>
      <c r="G3723" s="205">
        <v>43010.919999999896</v>
      </c>
      <c r="H3723" s="214" t="s">
        <v>4984</v>
      </c>
    </row>
    <row r="3724" spans="1:8" ht="20" hidden="1" customHeight="1">
      <c r="A3724" s="185">
        <v>27</v>
      </c>
      <c r="B3724" s="193" t="s">
        <v>1044</v>
      </c>
      <c r="C3724" s="270" t="s">
        <v>2822</v>
      </c>
      <c r="D3724" s="203" t="s">
        <v>1046</v>
      </c>
      <c r="E3724" s="204"/>
      <c r="F3724" s="204">
        <v>100000</v>
      </c>
      <c r="G3724" s="205">
        <v>7410.9199999999</v>
      </c>
      <c r="H3724" s="192" t="s">
        <v>1110</v>
      </c>
    </row>
    <row r="3725" spans="1:8" ht="20" hidden="1" customHeight="1">
      <c r="A3725" s="185">
        <v>27</v>
      </c>
      <c r="B3725" s="193" t="s">
        <v>1044</v>
      </c>
      <c r="C3725" s="210" t="s">
        <v>2823</v>
      </c>
      <c r="D3725" s="203" t="s">
        <v>1046</v>
      </c>
      <c r="E3725" s="204"/>
      <c r="F3725" s="204">
        <v>110</v>
      </c>
      <c r="G3725" s="205">
        <v>7300.9199999999</v>
      </c>
      <c r="H3725" s="192" t="s">
        <v>1108</v>
      </c>
    </row>
    <row r="3726" spans="1:8" ht="20" hidden="1" customHeight="1">
      <c r="A3726" s="185">
        <v>27</v>
      </c>
      <c r="B3726" s="193" t="s">
        <v>1044</v>
      </c>
      <c r="C3726" s="210" t="s">
        <v>2824</v>
      </c>
      <c r="D3726" s="203" t="s">
        <v>1046</v>
      </c>
      <c r="E3726" s="204"/>
      <c r="F3726" s="204">
        <v>465</v>
      </c>
      <c r="G3726" s="205">
        <v>6835.9199999999</v>
      </c>
      <c r="H3726" s="192" t="s">
        <v>1077</v>
      </c>
    </row>
    <row r="3727" spans="1:8" ht="20" hidden="1" customHeight="1">
      <c r="A3727" s="185">
        <v>27</v>
      </c>
      <c r="B3727" s="193" t="s">
        <v>1044</v>
      </c>
      <c r="C3727" s="210" t="s">
        <v>2825</v>
      </c>
      <c r="D3727" s="203" t="s">
        <v>1046</v>
      </c>
      <c r="E3727" s="204"/>
      <c r="F3727" s="204">
        <v>381.6</v>
      </c>
      <c r="G3727" s="205">
        <v>6454.3199999998997</v>
      </c>
      <c r="H3727" s="192" t="s">
        <v>1112</v>
      </c>
    </row>
    <row r="3728" spans="1:8" ht="20" hidden="1" customHeight="1">
      <c r="A3728" s="185">
        <v>27</v>
      </c>
      <c r="B3728" s="193" t="s">
        <v>1044</v>
      </c>
      <c r="C3728" s="210" t="s">
        <v>2826</v>
      </c>
      <c r="D3728" s="203" t="s">
        <v>1046</v>
      </c>
      <c r="E3728" s="204"/>
      <c r="F3728" s="204">
        <v>100</v>
      </c>
      <c r="G3728" s="205">
        <v>6354.3199999998997</v>
      </c>
      <c r="H3728" s="192" t="s">
        <v>1112</v>
      </c>
    </row>
    <row r="3729" spans="1:8" ht="20" hidden="1" customHeight="1">
      <c r="A3729" s="185">
        <v>27</v>
      </c>
      <c r="B3729" s="193" t="s">
        <v>1044</v>
      </c>
      <c r="C3729" s="210" t="s">
        <v>2827</v>
      </c>
      <c r="D3729" s="203" t="s">
        <v>1046</v>
      </c>
      <c r="E3729" s="204"/>
      <c r="F3729" s="204">
        <v>830</v>
      </c>
      <c r="G3729" s="205">
        <v>5524.3199999998997</v>
      </c>
      <c r="H3729" s="192" t="s">
        <v>1047</v>
      </c>
    </row>
    <row r="3730" spans="1:8" ht="20" hidden="1" customHeight="1">
      <c r="A3730" s="185">
        <v>27</v>
      </c>
      <c r="B3730" s="193" t="s">
        <v>1044</v>
      </c>
      <c r="C3730" s="210" t="s">
        <v>2828</v>
      </c>
      <c r="D3730" s="203" t="s">
        <v>1046</v>
      </c>
      <c r="E3730" s="204"/>
      <c r="F3730" s="204">
        <v>2290</v>
      </c>
      <c r="G3730" s="205">
        <v>3234.3199999999001</v>
      </c>
      <c r="H3730" s="192" t="s">
        <v>1047</v>
      </c>
    </row>
    <row r="3731" spans="1:8" ht="20" hidden="1" customHeight="1">
      <c r="A3731" s="185">
        <v>27</v>
      </c>
      <c r="B3731" s="193" t="s">
        <v>1044</v>
      </c>
      <c r="C3731" s="210" t="s">
        <v>1743</v>
      </c>
      <c r="D3731" s="203" t="s">
        <v>1046</v>
      </c>
      <c r="E3731" s="204"/>
      <c r="F3731" s="204">
        <v>1760</v>
      </c>
      <c r="G3731" s="205">
        <v>1474.3199999998999</v>
      </c>
      <c r="H3731" s="192" t="s">
        <v>1110</v>
      </c>
    </row>
    <row r="3732" spans="1:8" ht="20" hidden="1" customHeight="1">
      <c r="A3732" s="185">
        <v>27</v>
      </c>
      <c r="B3732" s="193" t="s">
        <v>1044</v>
      </c>
      <c r="C3732" s="210" t="s">
        <v>2829</v>
      </c>
      <c r="D3732" s="203" t="s">
        <v>1046</v>
      </c>
      <c r="E3732" s="204"/>
      <c r="F3732" s="204">
        <v>450</v>
      </c>
      <c r="G3732" s="205">
        <v>1024.3199999998999</v>
      </c>
      <c r="H3732" s="192" t="s">
        <v>1053</v>
      </c>
    </row>
    <row r="3733" spans="1:8" ht="20" hidden="1" customHeight="1">
      <c r="A3733" s="185">
        <v>27</v>
      </c>
      <c r="B3733" s="193" t="s">
        <v>1044</v>
      </c>
      <c r="C3733" s="210" t="s">
        <v>2822</v>
      </c>
      <c r="D3733" s="203" t="s">
        <v>1046</v>
      </c>
      <c r="E3733" s="204"/>
      <c r="F3733" s="204">
        <v>90000</v>
      </c>
      <c r="G3733" s="205">
        <v>6024.3199999998897</v>
      </c>
      <c r="H3733" s="192" t="s">
        <v>1110</v>
      </c>
    </row>
    <row r="3734" spans="1:8" ht="20" hidden="1" customHeight="1">
      <c r="A3734" s="185">
        <v>27</v>
      </c>
      <c r="B3734" s="193" t="s">
        <v>1044</v>
      </c>
      <c r="C3734" s="210" t="s">
        <v>2830</v>
      </c>
      <c r="D3734" s="203" t="s">
        <v>1046</v>
      </c>
      <c r="E3734" s="204"/>
      <c r="F3734" s="204">
        <v>21482</v>
      </c>
      <c r="G3734" s="205">
        <v>29342.319999999901</v>
      </c>
      <c r="H3734" s="192" t="s">
        <v>1102</v>
      </c>
    </row>
    <row r="3735" spans="1:8" ht="20" hidden="1" customHeight="1">
      <c r="A3735" s="185">
        <v>27</v>
      </c>
      <c r="B3735" s="193" t="s">
        <v>1044</v>
      </c>
      <c r="C3735" s="246" t="s">
        <v>2831</v>
      </c>
      <c r="D3735" s="203" t="s">
        <v>1046</v>
      </c>
      <c r="E3735" s="204"/>
      <c r="F3735" s="204">
        <v>28800</v>
      </c>
      <c r="G3735" s="205">
        <v>542.31999999989102</v>
      </c>
      <c r="H3735" s="192" t="s">
        <v>1110</v>
      </c>
    </row>
    <row r="3736" spans="1:8" ht="20" hidden="1" customHeight="1">
      <c r="A3736" s="185">
        <v>27</v>
      </c>
      <c r="B3736" s="193" t="s">
        <v>1044</v>
      </c>
      <c r="C3736" s="210" t="s">
        <v>2832</v>
      </c>
      <c r="D3736" s="203" t="s">
        <v>1046</v>
      </c>
      <c r="E3736" s="204"/>
      <c r="F3736" s="204">
        <v>21550</v>
      </c>
      <c r="G3736" s="205">
        <v>229694.32</v>
      </c>
      <c r="H3736" s="192" t="s">
        <v>1110</v>
      </c>
    </row>
    <row r="3737" spans="1:8" ht="20" hidden="1" customHeight="1">
      <c r="A3737" s="185">
        <v>27</v>
      </c>
      <c r="B3737" s="193" t="s">
        <v>1044</v>
      </c>
      <c r="C3737" s="210" t="s">
        <v>2833</v>
      </c>
      <c r="D3737" s="203" t="s">
        <v>1046</v>
      </c>
      <c r="E3737" s="204"/>
      <c r="F3737" s="204">
        <v>34180</v>
      </c>
      <c r="G3737" s="205">
        <v>195514.32</v>
      </c>
      <c r="H3737" s="192" t="s">
        <v>1110</v>
      </c>
    </row>
    <row r="3738" spans="1:8" ht="20" hidden="1" customHeight="1">
      <c r="A3738" s="185">
        <v>27</v>
      </c>
      <c r="B3738" s="193" t="s">
        <v>1044</v>
      </c>
      <c r="C3738" s="210" t="s">
        <v>2834</v>
      </c>
      <c r="D3738" s="203" t="s">
        <v>1046</v>
      </c>
      <c r="E3738" s="204"/>
      <c r="F3738" s="204">
        <v>43000</v>
      </c>
      <c r="G3738" s="205">
        <v>152514.32</v>
      </c>
      <c r="H3738" s="192" t="s">
        <v>1047</v>
      </c>
    </row>
    <row r="3739" spans="1:8" ht="20" hidden="1" customHeight="1">
      <c r="A3739" s="185">
        <v>27</v>
      </c>
      <c r="B3739" s="193" t="s">
        <v>1044</v>
      </c>
      <c r="C3739" s="210" t="s">
        <v>2835</v>
      </c>
      <c r="D3739" s="203" t="s">
        <v>1046</v>
      </c>
      <c r="E3739" s="204"/>
      <c r="F3739" s="204">
        <v>21890</v>
      </c>
      <c r="G3739" s="205">
        <v>130624.32000000001</v>
      </c>
      <c r="H3739" s="192" t="s">
        <v>1110</v>
      </c>
    </row>
    <row r="3740" spans="1:8" ht="20" hidden="1" customHeight="1">
      <c r="A3740" s="185">
        <v>27</v>
      </c>
      <c r="B3740" s="193" t="s">
        <v>1064</v>
      </c>
      <c r="C3740" s="210" t="s">
        <v>2836</v>
      </c>
      <c r="D3740" s="203" t="s">
        <v>1046</v>
      </c>
      <c r="E3740" s="204"/>
      <c r="F3740" s="204">
        <v>120533.51</v>
      </c>
      <c r="G3740" s="205"/>
      <c r="H3740" s="192" t="s">
        <v>1087</v>
      </c>
    </row>
    <row r="3741" spans="1:8" ht="20" hidden="1" customHeight="1">
      <c r="A3741" s="185">
        <v>27</v>
      </c>
      <c r="B3741" s="193" t="s">
        <v>1044</v>
      </c>
      <c r="C3741" s="210" t="s">
        <v>2837</v>
      </c>
      <c r="D3741" s="203" t="s">
        <v>1046</v>
      </c>
      <c r="E3741" s="204"/>
      <c r="F3741" s="204">
        <f>127276.97</f>
        <v>127276.97</v>
      </c>
      <c r="G3741" s="205">
        <v>3347.3499999998899</v>
      </c>
      <c r="H3741" s="192" t="s">
        <v>1087</v>
      </c>
    </row>
    <row r="3742" spans="1:8" ht="20" hidden="1" customHeight="1">
      <c r="A3742" s="185">
        <v>27</v>
      </c>
      <c r="B3742" s="193" t="s">
        <v>1065</v>
      </c>
      <c r="C3742" s="210" t="s">
        <v>4184</v>
      </c>
      <c r="D3742" s="203" t="s">
        <v>3804</v>
      </c>
      <c r="E3742" s="204"/>
      <c r="F3742" s="204">
        <v>81237.42</v>
      </c>
      <c r="G3742" s="205">
        <v>22109.929999999898</v>
      </c>
      <c r="H3742" s="192" t="s">
        <v>1087</v>
      </c>
    </row>
    <row r="3743" spans="1:8" ht="20" hidden="1" customHeight="1">
      <c r="A3743" s="185">
        <v>27</v>
      </c>
      <c r="B3743" s="193" t="s">
        <v>1065</v>
      </c>
      <c r="C3743" s="199" t="s">
        <v>2838</v>
      </c>
      <c r="D3743" s="203" t="s">
        <v>1046</v>
      </c>
      <c r="E3743" s="204"/>
      <c r="F3743" s="204">
        <v>3000</v>
      </c>
      <c r="G3743" s="205">
        <v>67109.929999999906</v>
      </c>
      <c r="H3743" s="192" t="s">
        <v>1047</v>
      </c>
    </row>
    <row r="3744" spans="1:8" ht="20" hidden="1" customHeight="1">
      <c r="A3744" s="185">
        <v>27</v>
      </c>
      <c r="B3744" s="193" t="s">
        <v>1065</v>
      </c>
      <c r="C3744" s="210" t="s">
        <v>5056</v>
      </c>
      <c r="D3744" s="203" t="s">
        <v>4984</v>
      </c>
      <c r="E3744" s="204"/>
      <c r="F3744" s="204">
        <v>44045.84</v>
      </c>
      <c r="G3744" s="205">
        <v>23064.089999999898</v>
      </c>
      <c r="H3744" s="214" t="s">
        <v>4984</v>
      </c>
    </row>
    <row r="3745" spans="1:8" ht="20" hidden="1" customHeight="1">
      <c r="A3745" s="185">
        <v>27</v>
      </c>
      <c r="B3745" s="193" t="s">
        <v>1065</v>
      </c>
      <c r="C3745" s="210" t="s">
        <v>4185</v>
      </c>
      <c r="D3745" s="203" t="s">
        <v>3804</v>
      </c>
      <c r="E3745" s="204"/>
      <c r="F3745" s="204">
        <f>96895.88-F3759</f>
        <v>53529.280000000006</v>
      </c>
      <c r="G3745" s="205">
        <v>6181.4999999998799</v>
      </c>
      <c r="H3745" s="192" t="s">
        <v>1087</v>
      </c>
    </row>
    <row r="3746" spans="1:8" ht="20" hidden="1" customHeight="1">
      <c r="A3746" s="185">
        <v>27</v>
      </c>
      <c r="B3746" s="193" t="s">
        <v>1066</v>
      </c>
      <c r="C3746" s="210" t="s">
        <v>2839</v>
      </c>
      <c r="D3746" s="203" t="s">
        <v>1046</v>
      </c>
      <c r="E3746" s="204"/>
      <c r="F3746" s="204">
        <v>193</v>
      </c>
      <c r="G3746" s="205">
        <v>5988.4999999998799</v>
      </c>
      <c r="H3746" s="192" t="s">
        <v>1047</v>
      </c>
    </row>
    <row r="3747" spans="1:8" ht="20" hidden="1" customHeight="1">
      <c r="A3747" s="185">
        <v>27</v>
      </c>
      <c r="B3747" s="193" t="s">
        <v>1066</v>
      </c>
      <c r="C3747" s="210" t="s">
        <v>2840</v>
      </c>
      <c r="D3747" s="203" t="s">
        <v>1046</v>
      </c>
      <c r="E3747" s="204"/>
      <c r="F3747" s="204">
        <v>134078.5</v>
      </c>
      <c r="G3747" s="205">
        <v>31909.999999999902</v>
      </c>
      <c r="H3747" s="192" t="s">
        <v>1110</v>
      </c>
    </row>
    <row r="3748" spans="1:8" ht="20" hidden="1" customHeight="1">
      <c r="A3748" s="185">
        <v>27</v>
      </c>
      <c r="B3748" s="193" t="s">
        <v>1066</v>
      </c>
      <c r="C3748" s="210" t="s">
        <v>2841</v>
      </c>
      <c r="D3748" s="203" t="s">
        <v>1046</v>
      </c>
      <c r="E3748" s="204"/>
      <c r="F3748" s="204">
        <v>12138.1</v>
      </c>
      <c r="G3748" s="205">
        <v>19771.8999999999</v>
      </c>
      <c r="H3748" s="192" t="s">
        <v>1102</v>
      </c>
    </row>
    <row r="3749" spans="1:8" ht="20" hidden="1" customHeight="1">
      <c r="A3749" s="185">
        <v>27</v>
      </c>
      <c r="B3749" s="193" t="s">
        <v>1066</v>
      </c>
      <c r="C3749" s="210" t="s">
        <v>2842</v>
      </c>
      <c r="D3749" s="203" t="s">
        <v>1046</v>
      </c>
      <c r="E3749" s="204"/>
      <c r="F3749" s="204">
        <v>12400</v>
      </c>
      <c r="G3749" s="205">
        <v>7371.8999999998896</v>
      </c>
      <c r="H3749" s="192" t="s">
        <v>1102</v>
      </c>
    </row>
    <row r="3750" spans="1:8" ht="20" hidden="1" customHeight="1">
      <c r="A3750" s="185">
        <v>27</v>
      </c>
      <c r="B3750" s="193" t="s">
        <v>1066</v>
      </c>
      <c r="C3750" s="210" t="s">
        <v>2843</v>
      </c>
      <c r="D3750" s="203" t="s">
        <v>1046</v>
      </c>
      <c r="E3750" s="204"/>
      <c r="F3750" s="204">
        <v>6438</v>
      </c>
      <c r="G3750" s="205">
        <v>15933.8999999999</v>
      </c>
      <c r="H3750" s="192" t="s">
        <v>1102</v>
      </c>
    </row>
    <row r="3751" spans="1:8" ht="20" hidden="1" customHeight="1">
      <c r="A3751" s="185">
        <v>27</v>
      </c>
      <c r="B3751" s="193" t="s">
        <v>1066</v>
      </c>
      <c r="C3751" s="210" t="s">
        <v>5056</v>
      </c>
      <c r="D3751" s="203" t="s">
        <v>4984</v>
      </c>
      <c r="E3751" s="204"/>
      <c r="F3751" s="204">
        <v>42624.98</v>
      </c>
      <c r="G3751" s="205">
        <v>57408.919999999896</v>
      </c>
      <c r="H3751" s="214" t="s">
        <v>4984</v>
      </c>
    </row>
    <row r="3752" spans="1:8" ht="20" hidden="1" customHeight="1">
      <c r="A3752" s="185">
        <v>27</v>
      </c>
      <c r="B3752" s="193" t="s">
        <v>1066</v>
      </c>
      <c r="C3752" s="210" t="s">
        <v>2844</v>
      </c>
      <c r="D3752" s="203" t="s">
        <v>1046</v>
      </c>
      <c r="E3752" s="204"/>
      <c r="F3752" s="204">
        <v>20000</v>
      </c>
      <c r="G3752" s="205">
        <v>37408.919999999896</v>
      </c>
      <c r="H3752" s="192" t="s">
        <v>4995</v>
      </c>
    </row>
    <row r="3753" spans="1:8" ht="20" hidden="1" customHeight="1">
      <c r="A3753" s="185">
        <v>27</v>
      </c>
      <c r="B3753" s="193" t="s">
        <v>1066</v>
      </c>
      <c r="C3753" s="210" t="s">
        <v>2845</v>
      </c>
      <c r="D3753" s="203" t="s">
        <v>1046</v>
      </c>
      <c r="E3753" s="204"/>
      <c r="F3753" s="204">
        <v>3250</v>
      </c>
      <c r="G3753" s="205">
        <v>34158.919999999896</v>
      </c>
      <c r="H3753" s="192" t="s">
        <v>1047</v>
      </c>
    </row>
    <row r="3754" spans="1:8" ht="20" hidden="1" customHeight="1">
      <c r="A3754" s="185">
        <v>27</v>
      </c>
      <c r="B3754" s="193" t="s">
        <v>1066</v>
      </c>
      <c r="C3754" s="210" t="s">
        <v>2846</v>
      </c>
      <c r="D3754" s="203" t="s">
        <v>1046</v>
      </c>
      <c r="E3754" s="204"/>
      <c r="F3754" s="204">
        <v>44025.95</v>
      </c>
      <c r="G3754" s="205">
        <v>20132.969999999899</v>
      </c>
      <c r="H3754" s="192" t="s">
        <v>1110</v>
      </c>
    </row>
    <row r="3755" spans="1:8" ht="20" hidden="1" customHeight="1">
      <c r="A3755" s="185">
        <v>27</v>
      </c>
      <c r="B3755" s="193" t="s">
        <v>1066</v>
      </c>
      <c r="C3755" s="210" t="s">
        <v>2847</v>
      </c>
      <c r="D3755" s="203" t="s">
        <v>1046</v>
      </c>
      <c r="E3755" s="204"/>
      <c r="F3755" s="204">
        <v>5040</v>
      </c>
      <c r="G3755" s="205">
        <v>15092.969999999899</v>
      </c>
      <c r="H3755" s="192" t="s">
        <v>1110</v>
      </c>
    </row>
    <row r="3756" spans="1:8" ht="20" hidden="1" customHeight="1">
      <c r="A3756" s="185">
        <v>27</v>
      </c>
      <c r="B3756" s="193" t="s">
        <v>1066</v>
      </c>
      <c r="C3756" s="210" t="s">
        <v>2848</v>
      </c>
      <c r="D3756" s="203" t="s">
        <v>1046</v>
      </c>
      <c r="E3756" s="204"/>
      <c r="F3756" s="204">
        <v>4909.7</v>
      </c>
      <c r="G3756" s="205">
        <v>10183.2699999999</v>
      </c>
      <c r="H3756" s="192" t="s">
        <v>1110</v>
      </c>
    </row>
    <row r="3757" spans="1:8" ht="20" hidden="1" customHeight="1">
      <c r="A3757" s="185">
        <v>27</v>
      </c>
      <c r="B3757" s="193" t="s">
        <v>1066</v>
      </c>
      <c r="C3757" s="210" t="s">
        <v>2849</v>
      </c>
      <c r="D3757" s="203" t="s">
        <v>1046</v>
      </c>
      <c r="E3757" s="204"/>
      <c r="F3757" s="204">
        <v>1759</v>
      </c>
      <c r="G3757" s="205">
        <v>8424.2699999999095</v>
      </c>
      <c r="H3757" s="192" t="s">
        <v>1112</v>
      </c>
    </row>
    <row r="3758" spans="1:8" ht="20" hidden="1" customHeight="1">
      <c r="A3758" s="185">
        <v>27</v>
      </c>
      <c r="B3758" s="193" t="s">
        <v>1067</v>
      </c>
      <c r="C3758" s="210" t="s">
        <v>2850</v>
      </c>
      <c r="D3758" s="203" t="s">
        <v>1046</v>
      </c>
      <c r="E3758" s="204"/>
      <c r="F3758" s="204">
        <v>6518</v>
      </c>
      <c r="G3758" s="205">
        <v>1906.2699999999099</v>
      </c>
      <c r="H3758" s="192" t="s">
        <v>1102</v>
      </c>
    </row>
    <row r="3759" spans="1:8" ht="20" hidden="1" customHeight="1">
      <c r="A3759" s="185">
        <v>27</v>
      </c>
      <c r="B3759" s="193" t="s">
        <v>1065</v>
      </c>
      <c r="C3759" s="210" t="s">
        <v>2851</v>
      </c>
      <c r="D3759" s="203" t="s">
        <v>1046</v>
      </c>
      <c r="E3759" s="204"/>
      <c r="F3759" s="204">
        <v>43366.6</v>
      </c>
      <c r="G3759" s="205"/>
      <c r="H3759" s="192" t="s">
        <v>1087</v>
      </c>
    </row>
    <row r="3760" spans="1:8" ht="20" hidden="1" customHeight="1">
      <c r="A3760" s="185">
        <v>27</v>
      </c>
      <c r="B3760" s="193" t="s">
        <v>1067</v>
      </c>
      <c r="C3760" s="210" t="s">
        <v>4186</v>
      </c>
      <c r="D3760" s="203" t="s">
        <v>3804</v>
      </c>
      <c r="E3760" s="204"/>
      <c r="F3760" s="204">
        <f>63244.49-F3769</f>
        <v>20756.03</v>
      </c>
      <c r="G3760" s="205">
        <v>28961.779999999901</v>
      </c>
      <c r="H3760" s="192" t="s">
        <v>1087</v>
      </c>
    </row>
    <row r="3761" spans="1:8" ht="20" hidden="1" customHeight="1">
      <c r="A3761" s="185">
        <v>27</v>
      </c>
      <c r="B3761" s="193" t="s">
        <v>1067</v>
      </c>
      <c r="C3761" s="210" t="s">
        <v>4187</v>
      </c>
      <c r="D3761" s="203" t="s">
        <v>3804</v>
      </c>
      <c r="E3761" s="204"/>
      <c r="F3761" s="204">
        <v>24000</v>
      </c>
      <c r="G3761" s="205">
        <v>4961.7799999998997</v>
      </c>
      <c r="H3761" s="192" t="s">
        <v>1087</v>
      </c>
    </row>
    <row r="3762" spans="1:8" ht="20" hidden="1" customHeight="1">
      <c r="A3762" s="185">
        <v>27</v>
      </c>
      <c r="B3762" s="193" t="s">
        <v>1067</v>
      </c>
      <c r="C3762" s="210" t="s">
        <v>2852</v>
      </c>
      <c r="D3762" s="203" t="s">
        <v>1046</v>
      </c>
      <c r="E3762" s="204"/>
      <c r="F3762" s="204">
        <v>10000</v>
      </c>
      <c r="G3762" s="205">
        <v>14961.779999999901</v>
      </c>
      <c r="H3762" s="192" t="s">
        <v>1110</v>
      </c>
    </row>
    <row r="3763" spans="1:8" ht="20" hidden="1" customHeight="1">
      <c r="A3763" s="185">
        <v>27</v>
      </c>
      <c r="B3763" s="193" t="s">
        <v>1067</v>
      </c>
      <c r="C3763" s="210" t="s">
        <v>5056</v>
      </c>
      <c r="D3763" s="203" t="s">
        <v>4984</v>
      </c>
      <c r="E3763" s="204"/>
      <c r="F3763" s="204">
        <v>44045.84</v>
      </c>
      <c r="G3763" s="205">
        <v>30915.9399999999</v>
      </c>
      <c r="H3763" s="214" t="s">
        <v>4984</v>
      </c>
    </row>
    <row r="3764" spans="1:8" ht="20" hidden="1" customHeight="1">
      <c r="A3764" s="185">
        <v>27</v>
      </c>
      <c r="B3764" s="193" t="s">
        <v>1067</v>
      </c>
      <c r="C3764" s="210" t="s">
        <v>2853</v>
      </c>
      <c r="D3764" s="203" t="s">
        <v>1046</v>
      </c>
      <c r="E3764" s="204"/>
      <c r="F3764" s="204">
        <v>20000</v>
      </c>
      <c r="G3764" s="205">
        <v>10915.9399999999</v>
      </c>
      <c r="H3764" s="192" t="s">
        <v>4995</v>
      </c>
    </row>
    <row r="3765" spans="1:8" ht="20" hidden="1" customHeight="1">
      <c r="A3765" s="185">
        <v>27</v>
      </c>
      <c r="B3765" s="193" t="s">
        <v>1067</v>
      </c>
      <c r="C3765" s="210" t="s">
        <v>2854</v>
      </c>
      <c r="D3765" s="203" t="s">
        <v>1046</v>
      </c>
      <c r="E3765" s="204"/>
      <c r="F3765" s="204">
        <v>55178.13</v>
      </c>
      <c r="G3765" s="205">
        <v>75737.809999999896</v>
      </c>
      <c r="H3765" s="192" t="s">
        <v>1110</v>
      </c>
    </row>
    <row r="3766" spans="1:8" ht="20" hidden="1" customHeight="1">
      <c r="A3766" s="185">
        <v>27</v>
      </c>
      <c r="B3766" s="193" t="s">
        <v>1067</v>
      </c>
      <c r="C3766" s="210" t="s">
        <v>2855</v>
      </c>
      <c r="D3766" s="203" t="s">
        <v>1046</v>
      </c>
      <c r="E3766" s="204"/>
      <c r="F3766" s="204">
        <v>4210</v>
      </c>
      <c r="G3766" s="205">
        <v>71527.809999999896</v>
      </c>
      <c r="H3766" s="192" t="s">
        <v>1110</v>
      </c>
    </row>
    <row r="3767" spans="1:8" ht="20" hidden="1" customHeight="1">
      <c r="A3767" s="185">
        <v>27</v>
      </c>
      <c r="B3767" s="193" t="s">
        <v>1067</v>
      </c>
      <c r="C3767" s="210" t="s">
        <v>2855</v>
      </c>
      <c r="D3767" s="203" t="s">
        <v>1046</v>
      </c>
      <c r="E3767" s="204"/>
      <c r="F3767" s="204">
        <v>2800</v>
      </c>
      <c r="G3767" s="205">
        <v>68727.809999999896</v>
      </c>
      <c r="H3767" s="192" t="s">
        <v>1110</v>
      </c>
    </row>
    <row r="3768" spans="1:8" ht="20" hidden="1" customHeight="1">
      <c r="A3768" s="185">
        <v>27</v>
      </c>
      <c r="B3768" s="193" t="s">
        <v>1067</v>
      </c>
      <c r="C3768" s="210" t="s">
        <v>2856</v>
      </c>
      <c r="D3768" s="203" t="s">
        <v>1046</v>
      </c>
      <c r="E3768" s="204"/>
      <c r="F3768" s="204">
        <v>49541.5</v>
      </c>
      <c r="G3768" s="205">
        <v>19186.309999999899</v>
      </c>
      <c r="H3768" s="192" t="s">
        <v>1110</v>
      </c>
    </row>
    <row r="3769" spans="1:8" ht="20" hidden="1" customHeight="1">
      <c r="A3769" s="185">
        <v>27</v>
      </c>
      <c r="B3769" s="193" t="s">
        <v>1067</v>
      </c>
      <c r="C3769" s="210" t="s">
        <v>2857</v>
      </c>
      <c r="D3769" s="203" t="s">
        <v>1046</v>
      </c>
      <c r="E3769" s="204"/>
      <c r="F3769" s="204">
        <v>42488.46</v>
      </c>
      <c r="G3769" s="205"/>
      <c r="H3769" s="192" t="s">
        <v>1087</v>
      </c>
    </row>
    <row r="3770" spans="1:8" ht="20" hidden="1" customHeight="1">
      <c r="A3770" s="185">
        <v>27</v>
      </c>
      <c r="B3770" s="193" t="s">
        <v>1067</v>
      </c>
      <c r="C3770" s="210" t="s">
        <v>2858</v>
      </c>
      <c r="D3770" s="203" t="s">
        <v>1046</v>
      </c>
      <c r="E3770" s="204"/>
      <c r="F3770" s="204">
        <v>2806</v>
      </c>
      <c r="G3770" s="205">
        <v>16380.309999999899</v>
      </c>
      <c r="H3770" s="192" t="s">
        <v>1087</v>
      </c>
    </row>
    <row r="3771" spans="1:8" ht="20" hidden="1" customHeight="1">
      <c r="A3771" s="185">
        <v>27</v>
      </c>
      <c r="B3771" s="193" t="s">
        <v>1068</v>
      </c>
      <c r="C3771" s="210" t="s">
        <v>5056</v>
      </c>
      <c r="D3771" s="203" t="s">
        <v>4984</v>
      </c>
      <c r="E3771" s="204"/>
      <c r="F3771" s="204">
        <v>41576.379999999997</v>
      </c>
      <c r="G3771" s="205">
        <v>9103.9300000005205</v>
      </c>
      <c r="H3771" s="214" t="s">
        <v>4984</v>
      </c>
    </row>
    <row r="3772" spans="1:8" ht="20" hidden="1" customHeight="1">
      <c r="A3772" s="185">
        <v>27</v>
      </c>
      <c r="B3772" s="193" t="s">
        <v>1068</v>
      </c>
      <c r="C3772" s="210" t="s">
        <v>4188</v>
      </c>
      <c r="D3772" s="203" t="s">
        <v>3804</v>
      </c>
      <c r="E3772" s="204"/>
      <c r="F3772" s="204">
        <f>73882.27-F3775</f>
        <v>34295.560000000005</v>
      </c>
      <c r="G3772" s="205">
        <v>35232.970000000198</v>
      </c>
      <c r="H3772" s="192" t="s">
        <v>1087</v>
      </c>
    </row>
    <row r="3773" spans="1:8" ht="20" hidden="1" customHeight="1">
      <c r="A3773" s="185">
        <v>27</v>
      </c>
      <c r="B3773" s="193" t="s">
        <v>1068</v>
      </c>
      <c r="C3773" s="210" t="s">
        <v>2859</v>
      </c>
      <c r="D3773" s="203" t="s">
        <v>1046</v>
      </c>
      <c r="E3773" s="204"/>
      <c r="F3773" s="204">
        <v>6882</v>
      </c>
      <c r="G3773" s="205">
        <v>8350.9700000001994</v>
      </c>
      <c r="H3773" s="192" t="s">
        <v>1102</v>
      </c>
    </row>
    <row r="3774" spans="1:8" ht="20" hidden="1" customHeight="1">
      <c r="A3774" s="185">
        <v>27</v>
      </c>
      <c r="B3774" s="212" t="s">
        <v>12</v>
      </c>
      <c r="C3774" s="210" t="s">
        <v>5056</v>
      </c>
      <c r="D3774" s="203" t="s">
        <v>4984</v>
      </c>
      <c r="E3774" s="204"/>
      <c r="F3774" s="204">
        <v>38250</v>
      </c>
      <c r="G3774" s="205">
        <v>10100.970000000199</v>
      </c>
      <c r="H3774" s="214" t="s">
        <v>4984</v>
      </c>
    </row>
    <row r="3775" spans="1:8" ht="20" hidden="1" customHeight="1">
      <c r="A3775" s="185">
        <v>27</v>
      </c>
      <c r="B3775" s="193" t="s">
        <v>1068</v>
      </c>
      <c r="C3775" s="210" t="s">
        <v>2860</v>
      </c>
      <c r="D3775" s="203" t="s">
        <v>1046</v>
      </c>
      <c r="E3775" s="204"/>
      <c r="F3775" s="204">
        <v>39586.71</v>
      </c>
      <c r="G3775" s="205"/>
      <c r="H3775" s="192" t="s">
        <v>1087</v>
      </c>
    </row>
    <row r="3776" spans="1:8" ht="20" hidden="1" customHeight="1">
      <c r="A3776" s="185">
        <v>27</v>
      </c>
      <c r="B3776" s="212" t="s">
        <v>12</v>
      </c>
      <c r="C3776" s="210" t="s">
        <v>4189</v>
      </c>
      <c r="D3776" s="203" t="s">
        <v>3804</v>
      </c>
      <c r="E3776" s="204"/>
      <c r="F3776" s="204">
        <f>65942.8-F5258</f>
        <v>29411.130000000005</v>
      </c>
      <c r="G3776" s="205">
        <v>6828.1700000002002</v>
      </c>
      <c r="H3776" s="192" t="s">
        <v>1087</v>
      </c>
    </row>
    <row r="3777" spans="1:8" ht="20" hidden="1" customHeight="1">
      <c r="A3777" s="185">
        <v>27</v>
      </c>
      <c r="B3777" s="212" t="s">
        <v>12</v>
      </c>
      <c r="C3777" s="210" t="s">
        <v>2861</v>
      </c>
      <c r="D3777" s="224" t="s">
        <v>1046</v>
      </c>
      <c r="E3777" s="204"/>
      <c r="F3777" s="204">
        <v>1535.98</v>
      </c>
      <c r="G3777" s="205">
        <v>5292.1900000001997</v>
      </c>
      <c r="H3777" s="192" t="s">
        <v>1087</v>
      </c>
    </row>
    <row r="3778" spans="1:8" ht="20" hidden="1" customHeight="1">
      <c r="A3778" s="185">
        <v>27</v>
      </c>
      <c r="B3778" s="212" t="s">
        <v>12</v>
      </c>
      <c r="C3778" s="210" t="s">
        <v>2862</v>
      </c>
      <c r="D3778" s="203" t="s">
        <v>1046</v>
      </c>
      <c r="E3778" s="204"/>
      <c r="F3778" s="204">
        <v>4125</v>
      </c>
      <c r="G3778" s="205">
        <v>1167.1900000001999</v>
      </c>
      <c r="H3778" s="192" t="s">
        <v>1102</v>
      </c>
    </row>
    <row r="3779" spans="1:8" ht="20" hidden="1" customHeight="1">
      <c r="A3779" s="185">
        <v>27</v>
      </c>
      <c r="B3779" s="212" t="s">
        <v>12</v>
      </c>
      <c r="C3779" s="210" t="s">
        <v>2863</v>
      </c>
      <c r="D3779" s="203" t="s">
        <v>1046</v>
      </c>
      <c r="E3779" s="204"/>
      <c r="F3779" s="204">
        <v>2113</v>
      </c>
      <c r="G3779" s="205">
        <v>4054.1900000002001</v>
      </c>
      <c r="H3779" s="192" t="s">
        <v>1102</v>
      </c>
    </row>
    <row r="3780" spans="1:8" ht="20" hidden="1" customHeight="1">
      <c r="A3780" s="185">
        <v>27</v>
      </c>
      <c r="B3780" s="212" t="s">
        <v>13</v>
      </c>
      <c r="C3780" s="210" t="s">
        <v>5056</v>
      </c>
      <c r="D3780" s="203" t="s">
        <v>4984</v>
      </c>
      <c r="E3780" s="204"/>
      <c r="F3780" s="204">
        <v>39525</v>
      </c>
      <c r="G3780" s="205">
        <v>14529.190000000201</v>
      </c>
      <c r="H3780" s="214" t="s">
        <v>4984</v>
      </c>
    </row>
    <row r="3781" spans="1:8" ht="20" hidden="1" customHeight="1">
      <c r="A3781" s="185">
        <v>29</v>
      </c>
      <c r="B3781" s="193" t="s">
        <v>1048</v>
      </c>
      <c r="C3781" s="202" t="s">
        <v>4190</v>
      </c>
      <c r="D3781" s="203" t="s">
        <v>3804</v>
      </c>
      <c r="E3781" s="206"/>
      <c r="F3781" s="204">
        <v>3952.83</v>
      </c>
      <c r="G3781" s="205">
        <v>59435.68</v>
      </c>
      <c r="H3781" s="192" t="s">
        <v>1104</v>
      </c>
    </row>
    <row r="3782" spans="1:8" ht="20" hidden="1" customHeight="1">
      <c r="A3782" s="185">
        <v>29</v>
      </c>
      <c r="B3782" s="193" t="s">
        <v>1048</v>
      </c>
      <c r="C3782" s="202" t="s">
        <v>2648</v>
      </c>
      <c r="D3782" s="203" t="s">
        <v>1046</v>
      </c>
      <c r="E3782" s="204"/>
      <c r="F3782" s="204">
        <v>36000</v>
      </c>
      <c r="G3782" s="205">
        <v>59435.68</v>
      </c>
      <c r="H3782" s="192" t="s">
        <v>5062</v>
      </c>
    </row>
    <row r="3783" spans="1:8" ht="20" hidden="1" customHeight="1">
      <c r="A3783" s="185">
        <v>29</v>
      </c>
      <c r="B3783" s="193" t="s">
        <v>1048</v>
      </c>
      <c r="C3783" s="202" t="s">
        <v>4191</v>
      </c>
      <c r="D3783" s="265" t="s">
        <v>3804</v>
      </c>
      <c r="E3783" s="204"/>
      <c r="F3783" s="204">
        <v>9</v>
      </c>
      <c r="G3783" s="205">
        <v>59426.68</v>
      </c>
      <c r="H3783" s="192" t="s">
        <v>3805</v>
      </c>
    </row>
    <row r="3784" spans="1:8" ht="20" hidden="1" customHeight="1">
      <c r="A3784" s="185">
        <v>29</v>
      </c>
      <c r="B3784" s="193" t="s">
        <v>1048</v>
      </c>
      <c r="C3784" s="202" t="s">
        <v>2864</v>
      </c>
      <c r="D3784" s="203" t="s">
        <v>1046</v>
      </c>
      <c r="E3784" s="204"/>
      <c r="F3784" s="204">
        <v>504463.55</v>
      </c>
      <c r="G3784" s="205">
        <v>74963.129999999903</v>
      </c>
      <c r="H3784" s="192" t="s">
        <v>1106</v>
      </c>
    </row>
    <row r="3785" spans="1:8" ht="20" hidden="1" customHeight="1">
      <c r="A3785" s="185">
        <v>29</v>
      </c>
      <c r="B3785" s="193" t="s">
        <v>1048</v>
      </c>
      <c r="C3785" s="202" t="s">
        <v>4192</v>
      </c>
      <c r="D3785" s="203" t="s">
        <v>3804</v>
      </c>
      <c r="E3785" s="204"/>
      <c r="F3785" s="204">
        <f>7735.75-F3804</f>
        <v>6591.96</v>
      </c>
      <c r="G3785" s="205">
        <v>67227.379999999903</v>
      </c>
      <c r="H3785" s="192" t="s">
        <v>1106</v>
      </c>
    </row>
    <row r="3786" spans="1:8" ht="20" hidden="1" customHeight="1">
      <c r="A3786" s="185">
        <v>29</v>
      </c>
      <c r="B3786" s="193" t="s">
        <v>1048</v>
      </c>
      <c r="C3786" s="202" t="s">
        <v>4193</v>
      </c>
      <c r="D3786" s="203" t="s">
        <v>3804</v>
      </c>
      <c r="E3786" s="204"/>
      <c r="F3786" s="204">
        <v>5000</v>
      </c>
      <c r="G3786" s="205">
        <v>62227.379999999903</v>
      </c>
      <c r="H3786" s="192" t="s">
        <v>3809</v>
      </c>
    </row>
    <row r="3787" spans="1:8" ht="20" hidden="1" customHeight="1">
      <c r="A3787" s="185">
        <v>29</v>
      </c>
      <c r="B3787" s="193" t="s">
        <v>1048</v>
      </c>
      <c r="C3787" s="202" t="s">
        <v>4194</v>
      </c>
      <c r="D3787" s="203" t="s">
        <v>3804</v>
      </c>
      <c r="E3787" s="204"/>
      <c r="F3787" s="204">
        <f>25870.8-F3800</f>
        <v>3091.3499999999985</v>
      </c>
      <c r="G3787" s="205">
        <v>96356.5799999999</v>
      </c>
      <c r="H3787" s="192" t="s">
        <v>1097</v>
      </c>
    </row>
    <row r="3788" spans="1:8" ht="20" hidden="1" customHeight="1">
      <c r="A3788" s="185">
        <v>29</v>
      </c>
      <c r="B3788" s="193" t="s">
        <v>1048</v>
      </c>
      <c r="C3788" s="202" t="s">
        <v>4195</v>
      </c>
      <c r="D3788" s="203" t="s">
        <v>3804</v>
      </c>
      <c r="E3788" s="204"/>
      <c r="F3788" s="204">
        <v>396</v>
      </c>
      <c r="G3788" s="205">
        <v>95960.5799999999</v>
      </c>
      <c r="H3788" s="192" t="s">
        <v>3810</v>
      </c>
    </row>
    <row r="3789" spans="1:8" ht="20" hidden="1" customHeight="1">
      <c r="A3789" s="185">
        <v>29</v>
      </c>
      <c r="B3789" s="193" t="s">
        <v>1048</v>
      </c>
      <c r="C3789" s="202" t="s">
        <v>2865</v>
      </c>
      <c r="D3789" s="203" t="s">
        <v>1046</v>
      </c>
      <c r="E3789" s="204"/>
      <c r="F3789" s="204">
        <v>27780</v>
      </c>
      <c r="G3789" s="205">
        <v>68180.5799999999</v>
      </c>
      <c r="H3789" s="192" t="s">
        <v>1047</v>
      </c>
    </row>
    <row r="3790" spans="1:8" ht="20" hidden="1" customHeight="1">
      <c r="A3790" s="185">
        <v>29</v>
      </c>
      <c r="B3790" s="193" t="s">
        <v>1048</v>
      </c>
      <c r="C3790" s="202" t="s">
        <v>4191</v>
      </c>
      <c r="D3790" s="265" t="s">
        <v>3804</v>
      </c>
      <c r="E3790" s="204"/>
      <c r="F3790" s="204">
        <v>9</v>
      </c>
      <c r="G3790" s="205">
        <v>68171.5799999999</v>
      </c>
      <c r="H3790" s="192" t="s">
        <v>3805</v>
      </c>
    </row>
    <row r="3791" spans="1:8" ht="20" hidden="1" customHeight="1">
      <c r="A3791" s="185">
        <v>29</v>
      </c>
      <c r="B3791" s="193" t="s">
        <v>1048</v>
      </c>
      <c r="C3791" s="202" t="s">
        <v>5119</v>
      </c>
      <c r="D3791" s="203" t="s">
        <v>4984</v>
      </c>
      <c r="E3791" s="204"/>
      <c r="F3791" s="204">
        <v>118950</v>
      </c>
      <c r="G3791" s="205">
        <v>19221.580000000002</v>
      </c>
      <c r="H3791" s="214" t="s">
        <v>4984</v>
      </c>
    </row>
    <row r="3792" spans="1:8" ht="20" hidden="1" customHeight="1">
      <c r="A3792" s="185">
        <v>29</v>
      </c>
      <c r="B3792" s="193" t="s">
        <v>1048</v>
      </c>
      <c r="C3792" s="202" t="s">
        <v>4191</v>
      </c>
      <c r="D3792" s="265" t="s">
        <v>3804</v>
      </c>
      <c r="E3792" s="204"/>
      <c r="F3792" s="204">
        <v>15</v>
      </c>
      <c r="G3792" s="205">
        <v>19206.580000000002</v>
      </c>
      <c r="H3792" s="192" t="s">
        <v>3805</v>
      </c>
    </row>
    <row r="3793" spans="1:8" ht="20" hidden="1" customHeight="1">
      <c r="A3793" s="185">
        <v>29</v>
      </c>
      <c r="B3793" s="193" t="s">
        <v>1057</v>
      </c>
      <c r="C3793" s="202" t="s">
        <v>4190</v>
      </c>
      <c r="D3793" s="203" t="s">
        <v>3804</v>
      </c>
      <c r="E3793" s="204"/>
      <c r="F3793" s="204">
        <v>3675.06</v>
      </c>
      <c r="G3793" s="205">
        <v>45531.519999999997</v>
      </c>
      <c r="H3793" s="192" t="s">
        <v>1104</v>
      </c>
    </row>
    <row r="3794" spans="1:8" ht="20" hidden="1" customHeight="1">
      <c r="A3794" s="185">
        <v>29</v>
      </c>
      <c r="B3794" s="193" t="s">
        <v>1057</v>
      </c>
      <c r="C3794" s="202" t="s">
        <v>4191</v>
      </c>
      <c r="D3794" s="265" t="s">
        <v>3804</v>
      </c>
      <c r="E3794" s="204"/>
      <c r="F3794" s="204">
        <v>9</v>
      </c>
      <c r="G3794" s="205">
        <v>45522.52</v>
      </c>
      <c r="H3794" s="192" t="s">
        <v>3805</v>
      </c>
    </row>
    <row r="3795" spans="1:8" ht="20" hidden="1" customHeight="1">
      <c r="A3795" s="185">
        <v>29</v>
      </c>
      <c r="B3795" s="193" t="s">
        <v>1057</v>
      </c>
      <c r="C3795" s="202" t="s">
        <v>2866</v>
      </c>
      <c r="D3795" s="203" t="s">
        <v>1046</v>
      </c>
      <c r="E3795" s="204"/>
      <c r="F3795" s="204">
        <v>20000</v>
      </c>
      <c r="G3795" s="205">
        <v>25522.52</v>
      </c>
      <c r="H3795" s="192" t="s">
        <v>4995</v>
      </c>
    </row>
    <row r="3796" spans="1:8" ht="20" hidden="1" customHeight="1">
      <c r="A3796" s="185">
        <v>29</v>
      </c>
      <c r="B3796" s="193" t="s">
        <v>1057</v>
      </c>
      <c r="C3796" s="202" t="s">
        <v>2867</v>
      </c>
      <c r="D3796" s="203" t="s">
        <v>1046</v>
      </c>
      <c r="E3796" s="204"/>
      <c r="F3796" s="204">
        <v>2891.97</v>
      </c>
      <c r="G3796" s="205">
        <v>22630.55</v>
      </c>
      <c r="H3796" s="192" t="s">
        <v>1106</v>
      </c>
    </row>
    <row r="3797" spans="1:8" ht="20" hidden="1" customHeight="1">
      <c r="A3797" s="185">
        <v>29</v>
      </c>
      <c r="B3797" s="193" t="s">
        <v>1057</v>
      </c>
      <c r="C3797" s="202" t="s">
        <v>4191</v>
      </c>
      <c r="D3797" s="265" t="s">
        <v>3804</v>
      </c>
      <c r="E3797" s="204"/>
      <c r="F3797" s="204">
        <v>15</v>
      </c>
      <c r="G3797" s="205">
        <v>162615.54999999999</v>
      </c>
      <c r="H3797" s="192" t="s">
        <v>3805</v>
      </c>
    </row>
    <row r="3798" spans="1:8" ht="20" hidden="1" customHeight="1">
      <c r="A3798" s="185">
        <v>29</v>
      </c>
      <c r="B3798" s="193" t="s">
        <v>1057</v>
      </c>
      <c r="C3798" s="202" t="s">
        <v>5120</v>
      </c>
      <c r="D3798" s="203" t="s">
        <v>4984</v>
      </c>
      <c r="E3798" s="204"/>
      <c r="F3798" s="204">
        <v>118950</v>
      </c>
      <c r="G3798" s="205">
        <v>43665.55</v>
      </c>
      <c r="H3798" s="214" t="s">
        <v>4984</v>
      </c>
    </row>
    <row r="3799" spans="1:8" ht="20" hidden="1" customHeight="1">
      <c r="A3799" s="185">
        <v>29</v>
      </c>
      <c r="B3799" s="193" t="s">
        <v>1057</v>
      </c>
      <c r="C3799" s="202" t="s">
        <v>4196</v>
      </c>
      <c r="D3799" s="203" t="s">
        <v>3804</v>
      </c>
      <c r="E3799" s="204"/>
      <c r="F3799" s="204">
        <v>396</v>
      </c>
      <c r="G3799" s="205">
        <v>43269.55</v>
      </c>
      <c r="H3799" s="192" t="s">
        <v>3810</v>
      </c>
    </row>
    <row r="3800" spans="1:8" ht="20" hidden="1" customHeight="1">
      <c r="A3800" s="185">
        <v>29</v>
      </c>
      <c r="B3800" s="193" t="s">
        <v>1048</v>
      </c>
      <c r="C3800" s="202" t="s">
        <v>2868</v>
      </c>
      <c r="D3800" s="203" t="s">
        <v>1046</v>
      </c>
      <c r="E3800" s="204"/>
      <c r="F3800" s="204">
        <v>22779.45</v>
      </c>
      <c r="G3800" s="205"/>
      <c r="H3800" s="192" t="s">
        <v>1097</v>
      </c>
    </row>
    <row r="3801" spans="1:8" ht="20" hidden="1" customHeight="1">
      <c r="A3801" s="185">
        <v>29</v>
      </c>
      <c r="B3801" s="193" t="s">
        <v>1057</v>
      </c>
      <c r="C3801" s="202" t="s">
        <v>4197</v>
      </c>
      <c r="D3801" s="203" t="s">
        <v>3804</v>
      </c>
      <c r="E3801" s="204"/>
      <c r="F3801" s="204">
        <f>27876.24-F3809</f>
        <v>7647.2400000000016</v>
      </c>
      <c r="G3801" s="205">
        <v>15393.31</v>
      </c>
      <c r="H3801" s="192" t="s">
        <v>1097</v>
      </c>
    </row>
    <row r="3802" spans="1:8" ht="20" hidden="1" customHeight="1">
      <c r="A3802" s="185">
        <v>29</v>
      </c>
      <c r="B3802" s="212" t="s">
        <v>1063</v>
      </c>
      <c r="C3802" s="202" t="s">
        <v>4190</v>
      </c>
      <c r="D3802" s="203" t="s">
        <v>3804</v>
      </c>
      <c r="E3802" s="204"/>
      <c r="F3802" s="204">
        <v>3771.05</v>
      </c>
      <c r="G3802" s="205">
        <v>11622.26</v>
      </c>
      <c r="H3802" s="192" t="s">
        <v>1104</v>
      </c>
    </row>
    <row r="3803" spans="1:8" ht="20" hidden="1" customHeight="1">
      <c r="A3803" s="185">
        <v>29</v>
      </c>
      <c r="B3803" s="212" t="s">
        <v>1063</v>
      </c>
      <c r="C3803" s="202" t="s">
        <v>2869</v>
      </c>
      <c r="D3803" s="203" t="s">
        <v>1046</v>
      </c>
      <c r="E3803" s="204"/>
      <c r="F3803" s="204">
        <v>121743.51</v>
      </c>
      <c r="G3803" s="205">
        <v>47382.82</v>
      </c>
      <c r="H3803" s="192" t="s">
        <v>1106</v>
      </c>
    </row>
    <row r="3804" spans="1:8" ht="20" hidden="1" customHeight="1">
      <c r="A3804" s="185">
        <v>29</v>
      </c>
      <c r="B3804" s="193" t="s">
        <v>1048</v>
      </c>
      <c r="C3804" s="202" t="s">
        <v>2870</v>
      </c>
      <c r="D3804" s="203" t="s">
        <v>1046</v>
      </c>
      <c r="E3804" s="204"/>
      <c r="F3804" s="204">
        <v>1143.79</v>
      </c>
      <c r="G3804" s="205"/>
      <c r="H3804" s="192" t="s">
        <v>1106</v>
      </c>
    </row>
    <row r="3805" spans="1:8" ht="20" hidden="1" customHeight="1">
      <c r="A3805" s="185">
        <v>29</v>
      </c>
      <c r="B3805" s="212" t="s">
        <v>1063</v>
      </c>
      <c r="C3805" s="202" t="s">
        <v>4198</v>
      </c>
      <c r="D3805" s="203" t="s">
        <v>3804</v>
      </c>
      <c r="E3805" s="204"/>
      <c r="F3805" s="204">
        <f>3023.73-F3813</f>
        <v>2474.11</v>
      </c>
      <c r="G3805" s="205">
        <v>44359.09</v>
      </c>
      <c r="H3805" s="192" t="s">
        <v>1106</v>
      </c>
    </row>
    <row r="3806" spans="1:8" ht="20" hidden="1" customHeight="1">
      <c r="A3806" s="185">
        <v>29</v>
      </c>
      <c r="B3806" s="212" t="s">
        <v>1063</v>
      </c>
      <c r="C3806" s="202" t="s">
        <v>4199</v>
      </c>
      <c r="D3806" s="203" t="s">
        <v>3804</v>
      </c>
      <c r="E3806" s="204"/>
      <c r="F3806" s="204">
        <v>396</v>
      </c>
      <c r="G3806" s="205">
        <v>153975.62</v>
      </c>
      <c r="H3806" s="192" t="s">
        <v>3810</v>
      </c>
    </row>
    <row r="3807" spans="1:8" ht="20" hidden="1" customHeight="1">
      <c r="A3807" s="185">
        <v>29</v>
      </c>
      <c r="B3807" s="212" t="s">
        <v>1063</v>
      </c>
      <c r="C3807" s="202" t="s">
        <v>5121</v>
      </c>
      <c r="D3807" s="203" t="s">
        <v>4984</v>
      </c>
      <c r="E3807" s="204"/>
      <c r="F3807" s="204">
        <v>118950</v>
      </c>
      <c r="G3807" s="205">
        <v>35025.620000000003</v>
      </c>
      <c r="H3807" s="214" t="s">
        <v>4984</v>
      </c>
    </row>
    <row r="3808" spans="1:8" ht="20" hidden="1" customHeight="1">
      <c r="A3808" s="185">
        <v>29</v>
      </c>
      <c r="B3808" s="212" t="s">
        <v>1063</v>
      </c>
      <c r="C3808" s="202" t="s">
        <v>4191</v>
      </c>
      <c r="D3808" s="265" t="s">
        <v>3804</v>
      </c>
      <c r="E3808" s="204"/>
      <c r="F3808" s="204">
        <v>15</v>
      </c>
      <c r="G3808" s="205">
        <v>35010.620000000003</v>
      </c>
      <c r="H3808" s="192" t="s">
        <v>3805</v>
      </c>
    </row>
    <row r="3809" spans="1:8" ht="20" hidden="1" customHeight="1">
      <c r="A3809" s="185">
        <v>29</v>
      </c>
      <c r="B3809" s="193" t="s">
        <v>1057</v>
      </c>
      <c r="C3809" s="202" t="s">
        <v>2871</v>
      </c>
      <c r="D3809" s="203" t="s">
        <v>1046</v>
      </c>
      <c r="E3809" s="204"/>
      <c r="F3809" s="204">
        <v>20229</v>
      </c>
      <c r="G3809" s="205"/>
      <c r="H3809" s="192" t="s">
        <v>1097</v>
      </c>
    </row>
    <row r="3810" spans="1:8" ht="20" hidden="1" customHeight="1">
      <c r="A3810" s="185">
        <v>29</v>
      </c>
      <c r="B3810" s="212" t="s">
        <v>1063</v>
      </c>
      <c r="C3810" s="202" t="s">
        <v>4200</v>
      </c>
      <c r="D3810" s="203" t="s">
        <v>3804</v>
      </c>
      <c r="E3810" s="204"/>
      <c r="F3810" s="204">
        <f>33896.67-F3818</f>
        <v>9111.7799999999988</v>
      </c>
      <c r="G3810" s="205">
        <v>1113.94999999997</v>
      </c>
      <c r="H3810" s="192" t="s">
        <v>1097</v>
      </c>
    </row>
    <row r="3811" spans="1:8" ht="20" hidden="1" customHeight="1">
      <c r="A3811" s="185">
        <v>29</v>
      </c>
      <c r="B3811" s="193" t="s">
        <v>1064</v>
      </c>
      <c r="C3811" s="202" t="s">
        <v>4190</v>
      </c>
      <c r="D3811" s="203" t="s">
        <v>3804</v>
      </c>
      <c r="E3811" s="204"/>
      <c r="F3811" s="204">
        <v>5823.54</v>
      </c>
      <c r="G3811" s="205">
        <v>9641.4099999999708</v>
      </c>
      <c r="H3811" s="192" t="s">
        <v>1104</v>
      </c>
    </row>
    <row r="3812" spans="1:8" ht="20" hidden="1" customHeight="1">
      <c r="A3812" s="185">
        <v>29</v>
      </c>
      <c r="B3812" s="193" t="s">
        <v>1064</v>
      </c>
      <c r="C3812" s="210" t="s">
        <v>2872</v>
      </c>
      <c r="D3812" s="203" t="s">
        <v>1046</v>
      </c>
      <c r="E3812" s="204"/>
      <c r="F3812" s="204">
        <v>38619.910000000003</v>
      </c>
      <c r="G3812" s="205">
        <v>21021.5</v>
      </c>
      <c r="H3812" s="192" t="s">
        <v>1106</v>
      </c>
    </row>
    <row r="3813" spans="1:8" ht="20" hidden="1" customHeight="1">
      <c r="A3813" s="185">
        <v>29</v>
      </c>
      <c r="B3813" s="212" t="s">
        <v>1063</v>
      </c>
      <c r="C3813" s="202" t="s">
        <v>2873</v>
      </c>
      <c r="D3813" s="203" t="s">
        <v>1046</v>
      </c>
      <c r="E3813" s="204"/>
      <c r="F3813" s="204">
        <v>549.62</v>
      </c>
      <c r="G3813" s="205"/>
      <c r="H3813" s="192" t="s">
        <v>1106</v>
      </c>
    </row>
    <row r="3814" spans="1:8" ht="20" hidden="1" customHeight="1">
      <c r="A3814" s="185">
        <v>29</v>
      </c>
      <c r="B3814" s="193" t="s">
        <v>1064</v>
      </c>
      <c r="C3814" s="210" t="s">
        <v>4201</v>
      </c>
      <c r="D3814" s="203" t="s">
        <v>3804</v>
      </c>
      <c r="E3814" s="204"/>
      <c r="F3814" s="204">
        <f>3998.76-F3825</f>
        <v>3555.2700000000004</v>
      </c>
      <c r="G3814" s="205">
        <v>17022.740000000002</v>
      </c>
      <c r="H3814" s="192" t="s">
        <v>1106</v>
      </c>
    </row>
    <row r="3815" spans="1:8" ht="20" hidden="1" customHeight="1">
      <c r="A3815" s="185">
        <v>29</v>
      </c>
      <c r="B3815" s="193" t="s">
        <v>1064</v>
      </c>
      <c r="C3815" s="210" t="s">
        <v>4202</v>
      </c>
      <c r="D3815" s="203" t="s">
        <v>3804</v>
      </c>
      <c r="E3815" s="204"/>
      <c r="F3815" s="204">
        <v>5000</v>
      </c>
      <c r="G3815" s="205">
        <v>12022.74</v>
      </c>
      <c r="H3815" s="192" t="s">
        <v>3809</v>
      </c>
    </row>
    <row r="3816" spans="1:8" ht="20" hidden="1" customHeight="1">
      <c r="A3816" s="185">
        <v>29</v>
      </c>
      <c r="B3816" s="193" t="s">
        <v>1064</v>
      </c>
      <c r="C3816" s="210" t="s">
        <v>5122</v>
      </c>
      <c r="D3816" s="203" t="s">
        <v>4984</v>
      </c>
      <c r="E3816" s="204"/>
      <c r="F3816" s="204">
        <v>118950</v>
      </c>
      <c r="G3816" s="205">
        <v>17183.599999999999</v>
      </c>
      <c r="H3816" s="214" t="s">
        <v>4984</v>
      </c>
    </row>
    <row r="3817" spans="1:8" ht="20" hidden="1" customHeight="1">
      <c r="A3817" s="185">
        <v>29</v>
      </c>
      <c r="B3817" s="193" t="s">
        <v>1064</v>
      </c>
      <c r="C3817" s="210" t="s">
        <v>4191</v>
      </c>
      <c r="D3817" s="265" t="s">
        <v>3804</v>
      </c>
      <c r="E3817" s="204"/>
      <c r="F3817" s="204">
        <v>15</v>
      </c>
      <c r="G3817" s="205">
        <v>17168.599999999999</v>
      </c>
      <c r="H3817" s="192" t="s">
        <v>3805</v>
      </c>
    </row>
    <row r="3818" spans="1:8" ht="20" hidden="1" customHeight="1">
      <c r="A3818" s="185">
        <v>29</v>
      </c>
      <c r="B3818" s="212" t="s">
        <v>1063</v>
      </c>
      <c r="C3818" s="202" t="s">
        <v>2874</v>
      </c>
      <c r="D3818" s="203" t="s">
        <v>1046</v>
      </c>
      <c r="E3818" s="204"/>
      <c r="F3818" s="204">
        <v>24784.89</v>
      </c>
      <c r="G3818" s="205"/>
      <c r="H3818" s="192" t="s">
        <v>1097</v>
      </c>
    </row>
    <row r="3819" spans="1:8" ht="20" hidden="1" customHeight="1">
      <c r="A3819" s="185">
        <v>29</v>
      </c>
      <c r="B3819" s="193" t="s">
        <v>1064</v>
      </c>
      <c r="C3819" s="210" t="s">
        <v>4203</v>
      </c>
      <c r="D3819" s="203" t="s">
        <v>3804</v>
      </c>
      <c r="E3819" s="204"/>
      <c r="F3819" s="204">
        <f>27389.43-F3832</f>
        <v>7593.1500000000015</v>
      </c>
      <c r="G3819" s="205">
        <v>19779.169999999998</v>
      </c>
      <c r="H3819" s="192" t="s">
        <v>1097</v>
      </c>
    </row>
    <row r="3820" spans="1:8" ht="20" hidden="1" customHeight="1">
      <c r="A3820" s="185">
        <v>29</v>
      </c>
      <c r="B3820" s="193" t="s">
        <v>1064</v>
      </c>
      <c r="C3820" s="210" t="s">
        <v>4204</v>
      </c>
      <c r="D3820" s="203" t="s">
        <v>3804</v>
      </c>
      <c r="E3820" s="204"/>
      <c r="F3820" s="204">
        <v>396</v>
      </c>
      <c r="G3820" s="205">
        <v>19383.169999999998</v>
      </c>
      <c r="H3820" s="192" t="s">
        <v>3810</v>
      </c>
    </row>
    <row r="3821" spans="1:8" ht="20" hidden="1" customHeight="1">
      <c r="A3821" s="185">
        <v>29</v>
      </c>
      <c r="B3821" s="193" t="s">
        <v>1044</v>
      </c>
      <c r="C3821" s="210" t="s">
        <v>4190</v>
      </c>
      <c r="D3821" s="203" t="s">
        <v>3804</v>
      </c>
      <c r="E3821" s="204"/>
      <c r="F3821" s="204">
        <v>5388.56</v>
      </c>
      <c r="G3821" s="205">
        <v>16994.61</v>
      </c>
      <c r="H3821" s="192" t="s">
        <v>1104</v>
      </c>
    </row>
    <row r="3822" spans="1:8" ht="20" hidden="1" customHeight="1">
      <c r="A3822" s="185">
        <v>29</v>
      </c>
      <c r="B3822" s="193" t="s">
        <v>1044</v>
      </c>
      <c r="C3822" s="210" t="s">
        <v>4191</v>
      </c>
      <c r="D3822" s="265" t="s">
        <v>3804</v>
      </c>
      <c r="E3822" s="204"/>
      <c r="F3822" s="204">
        <v>4.5</v>
      </c>
      <c r="G3822" s="205">
        <v>10990.11</v>
      </c>
      <c r="H3822" s="192" t="s">
        <v>3805</v>
      </c>
    </row>
    <row r="3823" spans="1:8" ht="20" hidden="1" customHeight="1">
      <c r="A3823" s="185">
        <v>29</v>
      </c>
      <c r="B3823" s="193" t="s">
        <v>1044</v>
      </c>
      <c r="C3823" s="210" t="s">
        <v>4191</v>
      </c>
      <c r="D3823" s="265" t="s">
        <v>3804</v>
      </c>
      <c r="E3823" s="204"/>
      <c r="F3823" s="204">
        <v>9</v>
      </c>
      <c r="G3823" s="205">
        <v>24471.49</v>
      </c>
      <c r="H3823" s="192" t="s">
        <v>3805</v>
      </c>
    </row>
    <row r="3824" spans="1:8" ht="20" hidden="1" customHeight="1">
      <c r="A3824" s="185">
        <v>29</v>
      </c>
      <c r="B3824" s="193" t="s">
        <v>1044</v>
      </c>
      <c r="C3824" s="210" t="s">
        <v>2875</v>
      </c>
      <c r="D3824" s="203" t="s">
        <v>1046</v>
      </c>
      <c r="E3824" s="204"/>
      <c r="F3824" s="204">
        <v>23126.98</v>
      </c>
      <c r="G3824" s="205">
        <v>21344.51</v>
      </c>
      <c r="H3824" s="192" t="s">
        <v>1106</v>
      </c>
    </row>
    <row r="3825" spans="1:8" ht="20" hidden="1" customHeight="1">
      <c r="A3825" s="185">
        <v>29</v>
      </c>
      <c r="B3825" s="193" t="s">
        <v>1064</v>
      </c>
      <c r="C3825" s="210" t="s">
        <v>2876</v>
      </c>
      <c r="D3825" s="203" t="s">
        <v>1046</v>
      </c>
      <c r="E3825" s="204"/>
      <c r="F3825" s="204">
        <v>443.49</v>
      </c>
      <c r="G3825" s="205"/>
      <c r="H3825" s="192" t="s">
        <v>1106</v>
      </c>
    </row>
    <row r="3826" spans="1:8" ht="20" hidden="1" customHeight="1">
      <c r="A3826" s="185">
        <v>29</v>
      </c>
      <c r="B3826" s="193" t="s">
        <v>1044</v>
      </c>
      <c r="C3826" s="210" t="s">
        <v>4205</v>
      </c>
      <c r="D3826" s="203" t="s">
        <v>3804</v>
      </c>
      <c r="E3826" s="204"/>
      <c r="F3826" s="204">
        <f>5016.35-F3837</f>
        <v>4373.3</v>
      </c>
      <c r="G3826" s="205">
        <v>16328.16</v>
      </c>
      <c r="H3826" s="192" t="s">
        <v>1106</v>
      </c>
    </row>
    <row r="3827" spans="1:8" ht="20" hidden="1" customHeight="1">
      <c r="A3827" s="185">
        <v>29</v>
      </c>
      <c r="B3827" s="193" t="s">
        <v>1044</v>
      </c>
      <c r="C3827" s="210" t="s">
        <v>5123</v>
      </c>
      <c r="D3827" s="203" t="s">
        <v>4948</v>
      </c>
      <c r="E3827" s="204"/>
      <c r="F3827" s="204">
        <v>3000</v>
      </c>
      <c r="G3827" s="205">
        <v>1278.1599999999701</v>
      </c>
      <c r="H3827" s="192" t="s">
        <v>4946</v>
      </c>
    </row>
    <row r="3828" spans="1:8" ht="20" hidden="1" customHeight="1">
      <c r="A3828" s="185">
        <v>29</v>
      </c>
      <c r="B3828" s="193" t="s">
        <v>1044</v>
      </c>
      <c r="C3828" s="210" t="s">
        <v>4191</v>
      </c>
      <c r="D3828" s="265" t="s">
        <v>3804</v>
      </c>
      <c r="E3828" s="204"/>
      <c r="F3828" s="204">
        <v>9</v>
      </c>
      <c r="G3828" s="205">
        <v>1269.1599999999701</v>
      </c>
      <c r="H3828" s="192" t="s">
        <v>3805</v>
      </c>
    </row>
    <row r="3829" spans="1:8" ht="20" hidden="1" customHeight="1">
      <c r="A3829" s="185">
        <v>29</v>
      </c>
      <c r="B3829" s="193" t="s">
        <v>1044</v>
      </c>
      <c r="C3829" s="210" t="s">
        <v>5124</v>
      </c>
      <c r="D3829" s="203" t="s">
        <v>4984</v>
      </c>
      <c r="E3829" s="204"/>
      <c r="F3829" s="204">
        <v>118950</v>
      </c>
      <c r="G3829" s="205">
        <v>2319.1599999999698</v>
      </c>
      <c r="H3829" s="214" t="s">
        <v>4984</v>
      </c>
    </row>
    <row r="3830" spans="1:8" ht="20" hidden="1" customHeight="1">
      <c r="A3830" s="185">
        <v>29</v>
      </c>
      <c r="B3830" s="193" t="s">
        <v>1044</v>
      </c>
      <c r="C3830" s="210" t="s">
        <v>4191</v>
      </c>
      <c r="D3830" s="265" t="s">
        <v>3804</v>
      </c>
      <c r="E3830" s="204"/>
      <c r="F3830" s="204">
        <v>15</v>
      </c>
      <c r="G3830" s="205">
        <v>2304.1599999999698</v>
      </c>
      <c r="H3830" s="192" t="s">
        <v>3805</v>
      </c>
    </row>
    <row r="3831" spans="1:8" ht="20" hidden="1" customHeight="1">
      <c r="A3831" s="185">
        <v>29</v>
      </c>
      <c r="B3831" s="193" t="s">
        <v>1044</v>
      </c>
      <c r="C3831" s="210" t="s">
        <v>4206</v>
      </c>
      <c r="D3831" s="203" t="s">
        <v>3804</v>
      </c>
      <c r="E3831" s="204"/>
      <c r="F3831" s="204">
        <v>396</v>
      </c>
      <c r="G3831" s="205">
        <v>11908.16</v>
      </c>
      <c r="H3831" s="192" t="s">
        <v>3810</v>
      </c>
    </row>
    <row r="3832" spans="1:8" ht="20" hidden="1" customHeight="1">
      <c r="A3832" s="185">
        <v>29</v>
      </c>
      <c r="B3832" s="193" t="s">
        <v>1064</v>
      </c>
      <c r="C3832" s="210" t="s">
        <v>2877</v>
      </c>
      <c r="D3832" s="203" t="s">
        <v>1046</v>
      </c>
      <c r="E3832" s="204"/>
      <c r="F3832" s="204">
        <v>19796.28</v>
      </c>
      <c r="G3832" s="205"/>
      <c r="H3832" s="192" t="s">
        <v>1097</v>
      </c>
    </row>
    <row r="3833" spans="1:8" ht="20" hidden="1" customHeight="1">
      <c r="A3833" s="185">
        <v>29</v>
      </c>
      <c r="B3833" s="193" t="s">
        <v>1044</v>
      </c>
      <c r="C3833" s="210" t="s">
        <v>4207</v>
      </c>
      <c r="D3833" s="203" t="s">
        <v>3804</v>
      </c>
      <c r="E3833" s="204"/>
      <c r="F3833" s="204">
        <f>9111.78-F3843</f>
        <v>1518.630000000001</v>
      </c>
      <c r="G3833" s="205">
        <v>2796.3799999999701</v>
      </c>
      <c r="H3833" s="192" t="s">
        <v>1097</v>
      </c>
    </row>
    <row r="3834" spans="1:8" ht="20" hidden="1" customHeight="1">
      <c r="A3834" s="185">
        <v>29</v>
      </c>
      <c r="B3834" s="193" t="s">
        <v>1065</v>
      </c>
      <c r="C3834" s="210" t="s">
        <v>4191</v>
      </c>
      <c r="D3834" s="265" t="s">
        <v>3804</v>
      </c>
      <c r="E3834" s="204"/>
      <c r="F3834" s="204">
        <v>9</v>
      </c>
      <c r="G3834" s="205">
        <v>9539.0499999999702</v>
      </c>
      <c r="H3834" s="192" t="s">
        <v>3805</v>
      </c>
    </row>
    <row r="3835" spans="1:8" ht="20" hidden="1" customHeight="1">
      <c r="A3835" s="185">
        <v>29</v>
      </c>
      <c r="B3835" s="193" t="s">
        <v>1065</v>
      </c>
      <c r="C3835" s="210" t="s">
        <v>4190</v>
      </c>
      <c r="D3835" s="203" t="s">
        <v>3804</v>
      </c>
      <c r="E3835" s="204"/>
      <c r="F3835" s="204">
        <v>7149.53</v>
      </c>
      <c r="G3835" s="205">
        <v>2389.51999999997</v>
      </c>
      <c r="H3835" s="192" t="s">
        <v>1104</v>
      </c>
    </row>
    <row r="3836" spans="1:8" ht="20" hidden="1" customHeight="1">
      <c r="A3836" s="185">
        <v>29</v>
      </c>
      <c r="B3836" s="193" t="s">
        <v>1065</v>
      </c>
      <c r="C3836" s="210" t="s">
        <v>2878</v>
      </c>
      <c r="D3836" s="203" t="s">
        <v>1046</v>
      </c>
      <c r="E3836" s="204"/>
      <c r="F3836" s="204">
        <v>15173.38</v>
      </c>
      <c r="G3836" s="205">
        <v>9216.1399999999794</v>
      </c>
      <c r="H3836" s="192" t="s">
        <v>1106</v>
      </c>
    </row>
    <row r="3837" spans="1:8" ht="20" hidden="1" customHeight="1">
      <c r="A3837" s="185">
        <v>29</v>
      </c>
      <c r="B3837" s="193" t="s">
        <v>1044</v>
      </c>
      <c r="C3837" s="210" t="s">
        <v>2879</v>
      </c>
      <c r="D3837" s="203" t="s">
        <v>1046</v>
      </c>
      <c r="E3837" s="204"/>
      <c r="F3837" s="204">
        <v>643.04999999999995</v>
      </c>
      <c r="G3837" s="205"/>
      <c r="H3837" s="192" t="s">
        <v>1106</v>
      </c>
    </row>
    <row r="3838" spans="1:8" ht="20" hidden="1" customHeight="1">
      <c r="A3838" s="185">
        <v>29</v>
      </c>
      <c r="B3838" s="193" t="s">
        <v>1065</v>
      </c>
      <c r="C3838" s="210" t="s">
        <v>4208</v>
      </c>
      <c r="D3838" s="203" t="s">
        <v>3804</v>
      </c>
      <c r="E3838" s="204"/>
      <c r="F3838" s="204">
        <f>6538.27-F3849</f>
        <v>5389.6100000000006</v>
      </c>
      <c r="G3838" s="205">
        <v>2677.8699999999799</v>
      </c>
      <c r="H3838" s="192" t="s">
        <v>1106</v>
      </c>
    </row>
    <row r="3839" spans="1:8" ht="20" hidden="1" customHeight="1">
      <c r="A3839" s="185">
        <v>29</v>
      </c>
      <c r="B3839" s="193" t="s">
        <v>1065</v>
      </c>
      <c r="C3839" s="210" t="s">
        <v>4209</v>
      </c>
      <c r="D3839" s="203" t="s">
        <v>3804</v>
      </c>
      <c r="E3839" s="204"/>
      <c r="F3839" s="204">
        <v>10</v>
      </c>
      <c r="G3839" s="205">
        <v>2671.3799999999801</v>
      </c>
      <c r="H3839" s="192" t="s">
        <v>3805</v>
      </c>
    </row>
    <row r="3840" spans="1:8" ht="20" hidden="1" customHeight="1">
      <c r="A3840" s="185">
        <v>29</v>
      </c>
      <c r="B3840" s="193" t="s">
        <v>1065</v>
      </c>
      <c r="C3840" s="210" t="s">
        <v>5125</v>
      </c>
      <c r="D3840" s="203" t="s">
        <v>4984</v>
      </c>
      <c r="E3840" s="204"/>
      <c r="F3840" s="204">
        <v>118950</v>
      </c>
      <c r="G3840" s="205">
        <v>3721.3799999999801</v>
      </c>
      <c r="H3840" s="214" t="s">
        <v>4984</v>
      </c>
    </row>
    <row r="3841" spans="1:8" ht="20" hidden="1" customHeight="1">
      <c r="A3841" s="185">
        <v>29</v>
      </c>
      <c r="B3841" s="193" t="s">
        <v>1065</v>
      </c>
      <c r="C3841" s="210" t="s">
        <v>4191</v>
      </c>
      <c r="D3841" s="265" t="s">
        <v>3804</v>
      </c>
      <c r="E3841" s="204"/>
      <c r="F3841" s="204">
        <v>15</v>
      </c>
      <c r="G3841" s="205">
        <v>3706.3799999999801</v>
      </c>
      <c r="H3841" s="192" t="s">
        <v>3805</v>
      </c>
    </row>
    <row r="3842" spans="1:8" ht="20" hidden="1" customHeight="1">
      <c r="A3842" s="185">
        <v>29</v>
      </c>
      <c r="B3842" s="193" t="s">
        <v>1065</v>
      </c>
      <c r="C3842" s="210" t="s">
        <v>4210</v>
      </c>
      <c r="D3842" s="203" t="s">
        <v>3804</v>
      </c>
      <c r="E3842" s="204"/>
      <c r="F3842" s="204">
        <v>396</v>
      </c>
      <c r="G3842" s="205">
        <v>23310.38</v>
      </c>
      <c r="H3842" s="192" t="s">
        <v>3810</v>
      </c>
    </row>
    <row r="3843" spans="1:8" ht="20" hidden="1" customHeight="1">
      <c r="A3843" s="185">
        <v>29</v>
      </c>
      <c r="B3843" s="193" t="s">
        <v>1044</v>
      </c>
      <c r="C3843" s="210" t="s">
        <v>2880</v>
      </c>
      <c r="D3843" s="203" t="s">
        <v>1046</v>
      </c>
      <c r="E3843" s="204"/>
      <c r="F3843" s="204">
        <v>7593.15</v>
      </c>
      <c r="G3843" s="205"/>
      <c r="H3843" s="192" t="s">
        <v>1097</v>
      </c>
    </row>
    <row r="3844" spans="1:8" ht="20" hidden="1" customHeight="1">
      <c r="A3844" s="185">
        <v>29</v>
      </c>
      <c r="B3844" s="193" t="s">
        <v>1065</v>
      </c>
      <c r="C3844" s="210" t="s">
        <v>2881</v>
      </c>
      <c r="D3844" s="203" t="s">
        <v>1046</v>
      </c>
      <c r="E3844" s="204"/>
      <c r="F3844" s="204">
        <v>6723.6</v>
      </c>
      <c r="G3844" s="205">
        <v>16586.78</v>
      </c>
      <c r="H3844" s="192" t="s">
        <v>1097</v>
      </c>
    </row>
    <row r="3845" spans="1:8" ht="20" hidden="1" customHeight="1">
      <c r="A3845" s="185">
        <v>29</v>
      </c>
      <c r="B3845" s="193" t="s">
        <v>1066</v>
      </c>
      <c r="C3845" s="210" t="s">
        <v>4190</v>
      </c>
      <c r="D3845" s="203" t="s">
        <v>3804</v>
      </c>
      <c r="E3845" s="204"/>
      <c r="F3845" s="204">
        <v>6151.66</v>
      </c>
      <c r="G3845" s="205">
        <v>10435.120000000001</v>
      </c>
      <c r="H3845" s="192" t="s">
        <v>1104</v>
      </c>
    </row>
    <row r="3846" spans="1:8" ht="20" hidden="1" customHeight="1">
      <c r="A3846" s="185">
        <v>29</v>
      </c>
      <c r="B3846" s="193" t="s">
        <v>1066</v>
      </c>
      <c r="C3846" s="210" t="s">
        <v>4211</v>
      </c>
      <c r="D3846" s="265" t="s">
        <v>3804</v>
      </c>
      <c r="E3846" s="204"/>
      <c r="F3846" s="204">
        <v>360</v>
      </c>
      <c r="G3846" s="205">
        <v>20075.12</v>
      </c>
      <c r="H3846" s="192" t="s">
        <v>3805</v>
      </c>
    </row>
    <row r="3847" spans="1:8" ht="20" hidden="1" customHeight="1">
      <c r="A3847" s="185">
        <v>29</v>
      </c>
      <c r="B3847" s="193" t="s">
        <v>1066</v>
      </c>
      <c r="C3847" s="210" t="s">
        <v>2882</v>
      </c>
      <c r="D3847" s="203" t="s">
        <v>1046</v>
      </c>
      <c r="E3847" s="204"/>
      <c r="F3847" s="204">
        <v>504.28</v>
      </c>
      <c r="G3847" s="205">
        <v>19570.84</v>
      </c>
      <c r="H3847" s="192" t="s">
        <v>1112</v>
      </c>
    </row>
    <row r="3848" spans="1:8" ht="20" hidden="1" customHeight="1">
      <c r="A3848" s="185">
        <v>29</v>
      </c>
      <c r="B3848" s="193" t="s">
        <v>1066</v>
      </c>
      <c r="C3848" s="210" t="s">
        <v>2883</v>
      </c>
      <c r="D3848" s="203" t="s">
        <v>1046</v>
      </c>
      <c r="E3848" s="204"/>
      <c r="F3848" s="204">
        <v>273238.61</v>
      </c>
      <c r="G3848" s="205">
        <v>16332.23</v>
      </c>
      <c r="H3848" s="192" t="s">
        <v>1106</v>
      </c>
    </row>
    <row r="3849" spans="1:8" ht="20" hidden="1" customHeight="1">
      <c r="A3849" s="185">
        <v>29</v>
      </c>
      <c r="B3849" s="193" t="s">
        <v>1065</v>
      </c>
      <c r="C3849" s="210" t="s">
        <v>2884</v>
      </c>
      <c r="D3849" s="203" t="s">
        <v>1046</v>
      </c>
      <c r="E3849" s="204"/>
      <c r="F3849" s="204">
        <v>1148.6600000000001</v>
      </c>
      <c r="G3849" s="205"/>
      <c r="H3849" s="192" t="s">
        <v>1106</v>
      </c>
    </row>
    <row r="3850" spans="1:8" ht="20" hidden="1" customHeight="1">
      <c r="A3850" s="185">
        <v>29</v>
      </c>
      <c r="B3850" s="193" t="s">
        <v>1066</v>
      </c>
      <c r="C3850" s="210" t="s">
        <v>4212</v>
      </c>
      <c r="D3850" s="203" t="s">
        <v>3804</v>
      </c>
      <c r="E3850" s="204"/>
      <c r="F3850" s="204">
        <f>4200.02-F3865</f>
        <v>3784.6700000000005</v>
      </c>
      <c r="G3850" s="205">
        <v>12132.21</v>
      </c>
      <c r="H3850" s="192" t="s">
        <v>1106</v>
      </c>
    </row>
    <row r="3851" spans="1:8" ht="20" hidden="1" customHeight="1">
      <c r="A3851" s="185">
        <v>29</v>
      </c>
      <c r="B3851" s="193" t="s">
        <v>1066</v>
      </c>
      <c r="C3851" s="210" t="s">
        <v>4213</v>
      </c>
      <c r="D3851" s="203" t="s">
        <v>3804</v>
      </c>
      <c r="E3851" s="204"/>
      <c r="F3851" s="204">
        <v>5000</v>
      </c>
      <c r="G3851" s="205">
        <v>7132.20999999998</v>
      </c>
      <c r="H3851" s="192" t="s">
        <v>3809</v>
      </c>
    </row>
    <row r="3852" spans="1:8" ht="20" hidden="1" customHeight="1">
      <c r="A3852" s="185">
        <v>29</v>
      </c>
      <c r="B3852" s="193" t="s">
        <v>1066</v>
      </c>
      <c r="C3852" s="210" t="s">
        <v>5126</v>
      </c>
      <c r="D3852" s="203" t="s">
        <v>4984</v>
      </c>
      <c r="E3852" s="204"/>
      <c r="F3852" s="204">
        <v>118950</v>
      </c>
      <c r="G3852" s="205">
        <v>8182.20999999998</v>
      </c>
      <c r="H3852" s="214" t="s">
        <v>4984</v>
      </c>
    </row>
    <row r="3853" spans="1:8" ht="20" hidden="1" customHeight="1">
      <c r="A3853" s="185">
        <v>29</v>
      </c>
      <c r="B3853" s="193" t="s">
        <v>1066</v>
      </c>
      <c r="C3853" s="210" t="s">
        <v>4191</v>
      </c>
      <c r="D3853" s="265" t="s">
        <v>3804</v>
      </c>
      <c r="E3853" s="204"/>
      <c r="F3853" s="204">
        <v>15</v>
      </c>
      <c r="G3853" s="205">
        <v>8167.20999999998</v>
      </c>
      <c r="H3853" s="192" t="s">
        <v>3805</v>
      </c>
    </row>
    <row r="3854" spans="1:8" ht="20" hidden="1" customHeight="1">
      <c r="A3854" s="185">
        <v>29</v>
      </c>
      <c r="B3854" s="193" t="s">
        <v>1066</v>
      </c>
      <c r="C3854" s="210" t="s">
        <v>4214</v>
      </c>
      <c r="D3854" s="203" t="s">
        <v>3804</v>
      </c>
      <c r="E3854" s="204"/>
      <c r="F3854" s="204">
        <v>396</v>
      </c>
      <c r="G3854" s="205">
        <v>7771.20999999998</v>
      </c>
      <c r="H3854" s="192" t="s">
        <v>3810</v>
      </c>
    </row>
    <row r="3855" spans="1:8" ht="20" hidden="1" customHeight="1">
      <c r="A3855" s="185">
        <v>29</v>
      </c>
      <c r="B3855" s="193" t="s">
        <v>1066</v>
      </c>
      <c r="C3855" s="210" t="s">
        <v>2885</v>
      </c>
      <c r="D3855" s="203" t="s">
        <v>1046</v>
      </c>
      <c r="E3855" s="204"/>
      <c r="F3855" s="204">
        <v>6290.88</v>
      </c>
      <c r="G3855" s="205">
        <v>1480.3299999999799</v>
      </c>
      <c r="H3855" s="192" t="s">
        <v>1097</v>
      </c>
    </row>
    <row r="3856" spans="1:8" ht="20" hidden="1" customHeight="1">
      <c r="A3856" s="185">
        <v>29</v>
      </c>
      <c r="B3856" s="193" t="s">
        <v>1067</v>
      </c>
      <c r="C3856" s="210" t="s">
        <v>4190</v>
      </c>
      <c r="D3856" s="203" t="s">
        <v>3804</v>
      </c>
      <c r="E3856" s="204"/>
      <c r="F3856" s="204">
        <v>8050.85</v>
      </c>
      <c r="G3856" s="205">
        <v>3429.47999999998</v>
      </c>
      <c r="H3856" s="192" t="s">
        <v>1104</v>
      </c>
    </row>
    <row r="3857" spans="1:8" ht="20" hidden="1" customHeight="1">
      <c r="A3857" s="185">
        <v>29</v>
      </c>
      <c r="B3857" s="193" t="s">
        <v>1067</v>
      </c>
      <c r="C3857" s="210" t="s">
        <v>4215</v>
      </c>
      <c r="D3857" s="203" t="s">
        <v>3804</v>
      </c>
      <c r="E3857" s="204"/>
      <c r="F3857" s="204">
        <v>100</v>
      </c>
      <c r="G3857" s="205">
        <v>3329.47999999998</v>
      </c>
      <c r="H3857" s="192" t="s">
        <v>3805</v>
      </c>
    </row>
    <row r="3858" spans="1:8" ht="20" hidden="1" customHeight="1">
      <c r="A3858" s="185">
        <v>29</v>
      </c>
      <c r="B3858" s="193" t="s">
        <v>1067</v>
      </c>
      <c r="C3858" s="210" t="s">
        <v>4191</v>
      </c>
      <c r="D3858" s="265" t="s">
        <v>3804</v>
      </c>
      <c r="E3858" s="204"/>
      <c r="F3858" s="204">
        <v>4.5</v>
      </c>
      <c r="G3858" s="205">
        <v>324.97999999998001</v>
      </c>
      <c r="H3858" s="192" t="s">
        <v>3805</v>
      </c>
    </row>
    <row r="3859" spans="1:8" ht="20" hidden="1" customHeight="1">
      <c r="A3859" s="185">
        <v>29</v>
      </c>
      <c r="B3859" s="193" t="s">
        <v>1067</v>
      </c>
      <c r="C3859" s="210" t="s">
        <v>4216</v>
      </c>
      <c r="D3859" s="203" t="s">
        <v>3804</v>
      </c>
      <c r="E3859" s="204"/>
      <c r="F3859" s="204">
        <v>100</v>
      </c>
      <c r="G3859" s="205">
        <v>224.97999999998001</v>
      </c>
      <c r="H3859" s="192" t="s">
        <v>3805</v>
      </c>
    </row>
    <row r="3860" spans="1:8" ht="20" hidden="1" customHeight="1">
      <c r="A3860" s="185">
        <v>29</v>
      </c>
      <c r="B3860" s="193" t="s">
        <v>1067</v>
      </c>
      <c r="C3860" s="202" t="s">
        <v>2886</v>
      </c>
      <c r="D3860" s="203" t="s">
        <v>1046</v>
      </c>
      <c r="E3860" s="204"/>
      <c r="F3860" s="204">
        <v>28941.02</v>
      </c>
      <c r="G3860" s="205">
        <v>951283.96</v>
      </c>
      <c r="H3860" s="192" t="s">
        <v>1112</v>
      </c>
    </row>
    <row r="3861" spans="1:8" ht="20" hidden="1" customHeight="1">
      <c r="A3861" s="185">
        <v>29</v>
      </c>
      <c r="B3861" s="193" t="s">
        <v>1067</v>
      </c>
      <c r="C3861" s="210" t="s">
        <v>4191</v>
      </c>
      <c r="D3861" s="265" t="s">
        <v>3804</v>
      </c>
      <c r="E3861" s="204"/>
      <c r="F3861" s="204">
        <v>9</v>
      </c>
      <c r="G3861" s="205">
        <v>951274.96</v>
      </c>
      <c r="H3861" s="192" t="s">
        <v>3805</v>
      </c>
    </row>
    <row r="3862" spans="1:8" ht="20" hidden="1" customHeight="1">
      <c r="A3862" s="185">
        <v>29</v>
      </c>
      <c r="B3862" s="193" t="s">
        <v>1067</v>
      </c>
      <c r="C3862" s="210" t="s">
        <v>4191</v>
      </c>
      <c r="D3862" s="265" t="s">
        <v>3804</v>
      </c>
      <c r="E3862" s="204"/>
      <c r="F3862" s="204">
        <v>15</v>
      </c>
      <c r="G3862" s="205">
        <v>951259.96</v>
      </c>
      <c r="H3862" s="192" t="s">
        <v>3805</v>
      </c>
    </row>
    <row r="3863" spans="1:8" ht="20" hidden="1" customHeight="1">
      <c r="A3863" s="185">
        <v>29</v>
      </c>
      <c r="B3863" s="193" t="s">
        <v>1067</v>
      </c>
      <c r="C3863" s="210" t="s">
        <v>4191</v>
      </c>
      <c r="D3863" s="265" t="s">
        <v>3804</v>
      </c>
      <c r="E3863" s="204"/>
      <c r="F3863" s="204">
        <v>15</v>
      </c>
      <c r="G3863" s="205">
        <v>951244.96</v>
      </c>
      <c r="H3863" s="192" t="s">
        <v>3805</v>
      </c>
    </row>
    <row r="3864" spans="1:8" ht="20" hidden="1" customHeight="1">
      <c r="A3864" s="185">
        <v>29</v>
      </c>
      <c r="B3864" s="193" t="s">
        <v>1067</v>
      </c>
      <c r="C3864" s="210" t="s">
        <v>2887</v>
      </c>
      <c r="D3864" s="203" t="s">
        <v>1046</v>
      </c>
      <c r="E3864" s="204"/>
      <c r="F3864" s="204">
        <v>18515.419999999998</v>
      </c>
      <c r="G3864" s="205">
        <v>932729.54</v>
      </c>
      <c r="H3864" s="192" t="s">
        <v>1106</v>
      </c>
    </row>
    <row r="3865" spans="1:8" ht="20" hidden="1" customHeight="1">
      <c r="A3865" s="185">
        <v>29</v>
      </c>
      <c r="B3865" s="193" t="s">
        <v>1066</v>
      </c>
      <c r="C3865" s="210" t="s">
        <v>2888</v>
      </c>
      <c r="D3865" s="203" t="s">
        <v>1046</v>
      </c>
      <c r="E3865" s="204"/>
      <c r="F3865" s="204">
        <v>415.35</v>
      </c>
      <c r="G3865" s="205"/>
      <c r="H3865" s="192" t="s">
        <v>1106</v>
      </c>
    </row>
    <row r="3866" spans="1:8" ht="20" hidden="1" customHeight="1">
      <c r="A3866" s="185">
        <v>29</v>
      </c>
      <c r="B3866" s="193" t="s">
        <v>1067</v>
      </c>
      <c r="C3866" s="210" t="s">
        <v>4217</v>
      </c>
      <c r="D3866" s="203" t="s">
        <v>3804</v>
      </c>
      <c r="E3866" s="204"/>
      <c r="F3866" s="204">
        <f>5844.69-F3877</f>
        <v>5167.2999999999993</v>
      </c>
      <c r="G3866" s="205">
        <v>926884.85</v>
      </c>
      <c r="H3866" s="192" t="s">
        <v>1106</v>
      </c>
    </row>
    <row r="3867" spans="1:8" ht="20" hidden="1" customHeight="1">
      <c r="A3867" s="185">
        <v>29</v>
      </c>
      <c r="B3867" s="193" t="s">
        <v>1067</v>
      </c>
      <c r="C3867" s="210" t="s">
        <v>4191</v>
      </c>
      <c r="D3867" s="265" t="s">
        <v>3804</v>
      </c>
      <c r="E3867" s="204"/>
      <c r="F3867" s="204">
        <v>15</v>
      </c>
      <c r="G3867" s="205">
        <v>626869.85</v>
      </c>
      <c r="H3867" s="192" t="s">
        <v>3805</v>
      </c>
    </row>
    <row r="3868" spans="1:8" ht="20" hidden="1" customHeight="1">
      <c r="A3868" s="185">
        <v>29</v>
      </c>
      <c r="B3868" s="193" t="s">
        <v>1067</v>
      </c>
      <c r="C3868" s="210" t="s">
        <v>4191</v>
      </c>
      <c r="D3868" s="265" t="s">
        <v>3804</v>
      </c>
      <c r="E3868" s="204"/>
      <c r="F3868" s="204">
        <v>15</v>
      </c>
      <c r="G3868" s="205">
        <v>126854.85</v>
      </c>
      <c r="H3868" s="192" t="s">
        <v>3805</v>
      </c>
    </row>
    <row r="3869" spans="1:8" ht="20" hidden="1" customHeight="1">
      <c r="A3869" s="185">
        <v>29</v>
      </c>
      <c r="B3869" s="193" t="s">
        <v>1067</v>
      </c>
      <c r="C3869" s="210" t="s">
        <v>4134</v>
      </c>
      <c r="D3869" s="203" t="s">
        <v>3804</v>
      </c>
      <c r="E3869" s="204"/>
      <c r="F3869" s="204">
        <v>100</v>
      </c>
      <c r="G3869" s="205">
        <v>126754.85</v>
      </c>
      <c r="H3869" s="192" t="s">
        <v>3805</v>
      </c>
    </row>
    <row r="3870" spans="1:8" ht="20" hidden="1" customHeight="1">
      <c r="A3870" s="185">
        <v>29</v>
      </c>
      <c r="B3870" s="193" t="s">
        <v>1067</v>
      </c>
      <c r="C3870" s="210" t="s">
        <v>5127</v>
      </c>
      <c r="D3870" s="203" t="s">
        <v>4984</v>
      </c>
      <c r="E3870" s="204"/>
      <c r="F3870" s="204">
        <v>118950</v>
      </c>
      <c r="G3870" s="205">
        <v>7804.8499999999804</v>
      </c>
      <c r="H3870" s="214" t="s">
        <v>4984</v>
      </c>
    </row>
    <row r="3871" spans="1:8" ht="20" hidden="1" customHeight="1">
      <c r="A3871" s="185">
        <v>29</v>
      </c>
      <c r="B3871" s="193" t="s">
        <v>1067</v>
      </c>
      <c r="C3871" s="210" t="s">
        <v>4191</v>
      </c>
      <c r="D3871" s="265" t="s">
        <v>3804</v>
      </c>
      <c r="E3871" s="204"/>
      <c r="F3871" s="204">
        <v>15</v>
      </c>
      <c r="G3871" s="205">
        <v>7789.8499999999804</v>
      </c>
      <c r="H3871" s="192" t="s">
        <v>3805</v>
      </c>
    </row>
    <row r="3872" spans="1:8" ht="20" hidden="1" customHeight="1">
      <c r="A3872" s="185">
        <v>29</v>
      </c>
      <c r="B3872" s="193" t="s">
        <v>1067</v>
      </c>
      <c r="C3872" s="210" t="s">
        <v>4218</v>
      </c>
      <c r="D3872" s="203" t="s">
        <v>3804</v>
      </c>
      <c r="E3872" s="204"/>
      <c r="F3872" s="204">
        <v>396</v>
      </c>
      <c r="G3872" s="205">
        <v>7393.8499999999804</v>
      </c>
      <c r="H3872" s="192" t="s">
        <v>3810</v>
      </c>
    </row>
    <row r="3873" spans="1:8" ht="20" hidden="1" customHeight="1">
      <c r="A3873" s="185">
        <v>29</v>
      </c>
      <c r="B3873" s="193" t="s">
        <v>1067</v>
      </c>
      <c r="C3873" s="210" t="s">
        <v>2889</v>
      </c>
      <c r="D3873" s="203" t="s">
        <v>1046</v>
      </c>
      <c r="E3873" s="204"/>
      <c r="F3873" s="204">
        <v>6236.79</v>
      </c>
      <c r="G3873" s="205">
        <v>1157.0599999999799</v>
      </c>
      <c r="H3873" s="192" t="s">
        <v>1097</v>
      </c>
    </row>
    <row r="3874" spans="1:8" ht="20" hidden="1" customHeight="1">
      <c r="A3874" s="185">
        <v>29</v>
      </c>
      <c r="B3874" s="193" t="s">
        <v>1068</v>
      </c>
      <c r="C3874" s="210" t="s">
        <v>4190</v>
      </c>
      <c r="D3874" s="203" t="s">
        <v>3804</v>
      </c>
      <c r="E3874" s="204"/>
      <c r="F3874" s="204">
        <v>10056.11</v>
      </c>
      <c r="G3874" s="205">
        <v>1100.94999999998</v>
      </c>
      <c r="H3874" s="192" t="s">
        <v>1104</v>
      </c>
    </row>
    <row r="3875" spans="1:8" ht="20" hidden="1" customHeight="1">
      <c r="A3875" s="185">
        <v>29</v>
      </c>
      <c r="B3875" s="193" t="s">
        <v>1068</v>
      </c>
      <c r="C3875" s="210" t="s">
        <v>4191</v>
      </c>
      <c r="D3875" s="265" t="s">
        <v>3804</v>
      </c>
      <c r="E3875" s="204"/>
      <c r="F3875" s="204">
        <v>9</v>
      </c>
      <c r="G3875" s="205">
        <v>91.949999999975304</v>
      </c>
      <c r="H3875" s="192" t="s">
        <v>3805</v>
      </c>
    </row>
    <row r="3876" spans="1:8" ht="20" hidden="1" customHeight="1">
      <c r="A3876" s="185">
        <v>29</v>
      </c>
      <c r="B3876" s="193" t="s">
        <v>1068</v>
      </c>
      <c r="C3876" s="210" t="s">
        <v>2890</v>
      </c>
      <c r="D3876" s="203" t="s">
        <v>1046</v>
      </c>
      <c r="E3876" s="204"/>
      <c r="F3876" s="204">
        <v>19106.95</v>
      </c>
      <c r="G3876" s="205">
        <v>16785</v>
      </c>
      <c r="H3876" s="192" t="s">
        <v>1106</v>
      </c>
    </row>
    <row r="3877" spans="1:8" ht="20" hidden="1" customHeight="1">
      <c r="A3877" s="185">
        <v>29</v>
      </c>
      <c r="B3877" s="193" t="s">
        <v>1067</v>
      </c>
      <c r="C3877" s="210" t="s">
        <v>2891</v>
      </c>
      <c r="D3877" s="203" t="s">
        <v>1046</v>
      </c>
      <c r="E3877" s="204"/>
      <c r="F3877" s="204">
        <v>677.39</v>
      </c>
      <c r="G3877" s="205"/>
      <c r="H3877" s="192" t="s">
        <v>1106</v>
      </c>
    </row>
    <row r="3878" spans="1:8" ht="20" hidden="1" customHeight="1">
      <c r="A3878" s="185">
        <v>29</v>
      </c>
      <c r="B3878" s="193" t="s">
        <v>1068</v>
      </c>
      <c r="C3878" s="210" t="s">
        <v>4219</v>
      </c>
      <c r="D3878" s="203" t="s">
        <v>3804</v>
      </c>
      <c r="E3878" s="204"/>
      <c r="F3878" s="204">
        <f>6827.25-F3894</f>
        <v>4599.96</v>
      </c>
      <c r="G3878" s="205">
        <v>9957.7499999999709</v>
      </c>
      <c r="H3878" s="192" t="s">
        <v>1106</v>
      </c>
    </row>
    <row r="3879" spans="1:8" ht="20" hidden="1" customHeight="1">
      <c r="A3879" s="185">
        <v>29</v>
      </c>
      <c r="B3879" s="193" t="s">
        <v>1068</v>
      </c>
      <c r="C3879" s="210" t="s">
        <v>4191</v>
      </c>
      <c r="D3879" s="265" t="s">
        <v>3804</v>
      </c>
      <c r="E3879" s="204"/>
      <c r="F3879" s="204">
        <v>40</v>
      </c>
      <c r="G3879" s="205">
        <v>12067.75</v>
      </c>
      <c r="H3879" s="192" t="s">
        <v>3805</v>
      </c>
    </row>
    <row r="3880" spans="1:8" ht="20" hidden="1" customHeight="1">
      <c r="A3880" s="185">
        <v>29</v>
      </c>
      <c r="B3880" s="193" t="s">
        <v>1068</v>
      </c>
      <c r="C3880" s="210" t="s">
        <v>4191</v>
      </c>
      <c r="D3880" s="265" t="s">
        <v>3804</v>
      </c>
      <c r="E3880" s="204"/>
      <c r="F3880" s="204">
        <v>20</v>
      </c>
      <c r="G3880" s="205">
        <v>12047.75</v>
      </c>
      <c r="H3880" s="192" t="s">
        <v>3805</v>
      </c>
    </row>
    <row r="3881" spans="1:8" ht="20" hidden="1" customHeight="1">
      <c r="A3881" s="185">
        <v>29</v>
      </c>
      <c r="B3881" s="193" t="s">
        <v>1068</v>
      </c>
      <c r="C3881" s="210" t="s">
        <v>3803</v>
      </c>
      <c r="D3881" s="265" t="s">
        <v>3804</v>
      </c>
      <c r="E3881" s="204"/>
      <c r="F3881" s="204">
        <v>9</v>
      </c>
      <c r="G3881" s="205">
        <v>32053.15</v>
      </c>
      <c r="H3881" s="192" t="s">
        <v>3805</v>
      </c>
    </row>
    <row r="3882" spans="1:8" ht="20" hidden="1" customHeight="1">
      <c r="A3882" s="185">
        <v>29</v>
      </c>
      <c r="B3882" s="193" t="s">
        <v>1068</v>
      </c>
      <c r="C3882" s="210" t="s">
        <v>2892</v>
      </c>
      <c r="D3882" s="203" t="s">
        <v>1046</v>
      </c>
      <c r="E3882" s="204"/>
      <c r="F3882" s="204">
        <v>7047.93</v>
      </c>
      <c r="G3882" s="205">
        <v>128605.22</v>
      </c>
      <c r="H3882" s="192" t="s">
        <v>1097</v>
      </c>
    </row>
    <row r="3883" spans="1:8" ht="20" hidden="1" customHeight="1">
      <c r="A3883" s="185">
        <v>29</v>
      </c>
      <c r="B3883" s="193" t="s">
        <v>1068</v>
      </c>
      <c r="C3883" s="210" t="s">
        <v>5128</v>
      </c>
      <c r="D3883" s="203" t="s">
        <v>4984</v>
      </c>
      <c r="E3883" s="204"/>
      <c r="F3883" s="204">
        <v>118950</v>
      </c>
      <c r="G3883" s="205">
        <v>9655.2199999999993</v>
      </c>
      <c r="H3883" s="214" t="s">
        <v>4984</v>
      </c>
    </row>
    <row r="3884" spans="1:8" ht="20" hidden="1" customHeight="1">
      <c r="A3884" s="185">
        <v>29</v>
      </c>
      <c r="B3884" s="193" t="s">
        <v>1068</v>
      </c>
      <c r="C3884" s="210" t="s">
        <v>3803</v>
      </c>
      <c r="D3884" s="265" t="s">
        <v>3804</v>
      </c>
      <c r="E3884" s="204"/>
      <c r="F3884" s="204">
        <v>15</v>
      </c>
      <c r="G3884" s="205">
        <v>9640.2199999999993</v>
      </c>
      <c r="H3884" s="192" t="s">
        <v>3805</v>
      </c>
    </row>
    <row r="3885" spans="1:8" ht="20" hidden="1" customHeight="1">
      <c r="A3885" s="185">
        <v>29</v>
      </c>
      <c r="B3885" s="193" t="s">
        <v>1068</v>
      </c>
      <c r="C3885" s="210" t="s">
        <v>5129</v>
      </c>
      <c r="D3885" s="271" t="s">
        <v>4984</v>
      </c>
      <c r="E3885" s="204"/>
      <c r="F3885" s="204">
        <v>82549.960000000006</v>
      </c>
      <c r="G3885" s="205">
        <v>32090.26</v>
      </c>
      <c r="H3885" s="214" t="s">
        <v>4984</v>
      </c>
    </row>
    <row r="3886" spans="1:8" ht="20" hidden="1" customHeight="1">
      <c r="A3886" s="185">
        <v>29</v>
      </c>
      <c r="B3886" s="193" t="s">
        <v>1068</v>
      </c>
      <c r="C3886" s="210" t="s">
        <v>2893</v>
      </c>
      <c r="D3886" s="203" t="s">
        <v>1046</v>
      </c>
      <c r="E3886" s="204"/>
      <c r="F3886" s="204">
        <v>10000</v>
      </c>
      <c r="G3886" s="205">
        <v>22090.26</v>
      </c>
      <c r="H3886" s="192" t="s">
        <v>1087</v>
      </c>
    </row>
    <row r="3887" spans="1:8" ht="20" hidden="1" customHeight="1">
      <c r="A3887" s="185">
        <v>29</v>
      </c>
      <c r="B3887" s="193" t="s">
        <v>1068</v>
      </c>
      <c r="C3887" s="210" t="s">
        <v>2894</v>
      </c>
      <c r="D3887" s="203" t="s">
        <v>1046</v>
      </c>
      <c r="E3887" s="204"/>
      <c r="F3887" s="204">
        <v>5723.37</v>
      </c>
      <c r="G3887" s="205">
        <v>16366.89</v>
      </c>
      <c r="H3887" s="192" t="s">
        <v>1087</v>
      </c>
    </row>
    <row r="3888" spans="1:8" ht="20" hidden="1" customHeight="1">
      <c r="A3888" s="185">
        <v>29</v>
      </c>
      <c r="B3888" s="193" t="s">
        <v>1068</v>
      </c>
      <c r="C3888" s="210" t="s">
        <v>3803</v>
      </c>
      <c r="D3888" s="265" t="s">
        <v>3804</v>
      </c>
      <c r="E3888" s="204"/>
      <c r="F3888" s="204">
        <v>9</v>
      </c>
      <c r="G3888" s="205">
        <v>16357.89</v>
      </c>
      <c r="H3888" s="192" t="s">
        <v>3805</v>
      </c>
    </row>
    <row r="3889" spans="1:8" ht="20" hidden="1" customHeight="1">
      <c r="A3889" s="185">
        <v>29</v>
      </c>
      <c r="B3889" s="193" t="s">
        <v>1068</v>
      </c>
      <c r="C3889" s="210" t="s">
        <v>3803</v>
      </c>
      <c r="D3889" s="265" t="s">
        <v>3804</v>
      </c>
      <c r="E3889" s="204"/>
      <c r="F3889" s="204">
        <v>9</v>
      </c>
      <c r="G3889" s="205">
        <v>16348.89</v>
      </c>
      <c r="H3889" s="192" t="s">
        <v>3805</v>
      </c>
    </row>
    <row r="3890" spans="1:8" ht="20" hidden="1" customHeight="1">
      <c r="A3890" s="185">
        <v>29</v>
      </c>
      <c r="B3890" s="212" t="s">
        <v>12</v>
      </c>
      <c r="C3890" s="210" t="s">
        <v>4190</v>
      </c>
      <c r="D3890" s="203" t="s">
        <v>3804</v>
      </c>
      <c r="E3890" s="204"/>
      <c r="F3890" s="204">
        <v>4202.68</v>
      </c>
      <c r="G3890" s="205">
        <v>12146.21</v>
      </c>
      <c r="H3890" s="192" t="s">
        <v>1104</v>
      </c>
    </row>
    <row r="3891" spans="1:8" ht="20" hidden="1" customHeight="1">
      <c r="A3891" s="185">
        <v>29</v>
      </c>
      <c r="B3891" s="212" t="s">
        <v>12</v>
      </c>
      <c r="C3891" s="210" t="s">
        <v>2895</v>
      </c>
      <c r="D3891" s="203" t="s">
        <v>1046</v>
      </c>
      <c r="E3891" s="204"/>
      <c r="F3891" s="204">
        <v>42768.35</v>
      </c>
      <c r="G3891" s="205">
        <v>12377.86</v>
      </c>
      <c r="H3891" s="192" t="s">
        <v>1106</v>
      </c>
    </row>
    <row r="3892" spans="1:8" ht="20" hidden="1" customHeight="1">
      <c r="A3892" s="185">
        <v>29</v>
      </c>
      <c r="B3892" s="212" t="s">
        <v>12</v>
      </c>
      <c r="C3892" s="210" t="s">
        <v>4220</v>
      </c>
      <c r="D3892" s="203" t="s">
        <v>3804</v>
      </c>
      <c r="E3892" s="204"/>
      <c r="F3892" s="204">
        <v>5000</v>
      </c>
      <c r="G3892" s="205">
        <v>7377.8599999999897</v>
      </c>
      <c r="H3892" s="192" t="s">
        <v>3809</v>
      </c>
    </row>
    <row r="3893" spans="1:8" ht="20" hidden="1" customHeight="1">
      <c r="A3893" s="185">
        <v>29</v>
      </c>
      <c r="B3893" s="212" t="s">
        <v>12</v>
      </c>
      <c r="C3893" s="210" t="s">
        <v>5130</v>
      </c>
      <c r="D3893" s="203" t="s">
        <v>4984</v>
      </c>
      <c r="E3893" s="204"/>
      <c r="F3893" s="204">
        <v>118950</v>
      </c>
      <c r="G3893" s="205">
        <v>8427.8599999999897</v>
      </c>
      <c r="H3893" s="214" t="s">
        <v>4984</v>
      </c>
    </row>
    <row r="3894" spans="1:8" ht="20" hidden="1" customHeight="1">
      <c r="A3894" s="185">
        <v>29</v>
      </c>
      <c r="B3894" s="193" t="s">
        <v>1068</v>
      </c>
      <c r="C3894" s="210" t="s">
        <v>2896</v>
      </c>
      <c r="D3894" s="203" t="s">
        <v>1046</v>
      </c>
      <c r="E3894" s="204"/>
      <c r="F3894" s="204">
        <v>2227.29</v>
      </c>
      <c r="G3894" s="205"/>
      <c r="H3894" s="192" t="s">
        <v>1106</v>
      </c>
    </row>
    <row r="3895" spans="1:8" ht="20" hidden="1" customHeight="1">
      <c r="A3895" s="185">
        <v>29</v>
      </c>
      <c r="B3895" s="212" t="s">
        <v>12</v>
      </c>
      <c r="C3895" s="210" t="s">
        <v>4221</v>
      </c>
      <c r="D3895" s="203" t="s">
        <v>3804</v>
      </c>
      <c r="E3895" s="204"/>
      <c r="F3895" s="204">
        <v>4812.84</v>
      </c>
      <c r="G3895" s="205">
        <v>3615.01999999999</v>
      </c>
      <c r="H3895" s="192" t="s">
        <v>1106</v>
      </c>
    </row>
    <row r="3896" spans="1:8" ht="20" hidden="1" customHeight="1">
      <c r="A3896" s="185">
        <v>29</v>
      </c>
      <c r="B3896" s="212" t="s">
        <v>12</v>
      </c>
      <c r="C3896" s="210" t="s">
        <v>3803</v>
      </c>
      <c r="D3896" s="265" t="s">
        <v>3804</v>
      </c>
      <c r="E3896" s="204"/>
      <c r="F3896" s="204">
        <v>15</v>
      </c>
      <c r="G3896" s="205">
        <v>3600.01999999999</v>
      </c>
      <c r="H3896" s="192" t="s">
        <v>3805</v>
      </c>
    </row>
    <row r="3897" spans="1:8" ht="20" hidden="1" customHeight="1">
      <c r="A3897" s="185">
        <v>29</v>
      </c>
      <c r="B3897" s="212" t="s">
        <v>12</v>
      </c>
      <c r="C3897" s="210" t="s">
        <v>2897</v>
      </c>
      <c r="D3897" s="203" t="s">
        <v>1046</v>
      </c>
      <c r="E3897" s="204"/>
      <c r="F3897" s="204">
        <v>6618.81</v>
      </c>
      <c r="G3897" s="205">
        <v>6981.20999999999</v>
      </c>
      <c r="H3897" s="192" t="s">
        <v>1097</v>
      </c>
    </row>
    <row r="3898" spans="1:8" ht="20" hidden="1" customHeight="1">
      <c r="A3898" s="185">
        <v>29</v>
      </c>
      <c r="B3898" s="212" t="s">
        <v>13</v>
      </c>
      <c r="C3898" s="210" t="s">
        <v>4190</v>
      </c>
      <c r="D3898" s="203" t="s">
        <v>3804</v>
      </c>
      <c r="E3898" s="204"/>
      <c r="F3898" s="204">
        <v>3130.49</v>
      </c>
      <c r="G3898" s="205">
        <v>9850.7199999999793</v>
      </c>
      <c r="H3898" s="192" t="s">
        <v>1104</v>
      </c>
    </row>
    <row r="3899" spans="1:8" ht="20" hidden="1" customHeight="1">
      <c r="A3899" s="185">
        <v>29</v>
      </c>
      <c r="B3899" s="212" t="s">
        <v>13</v>
      </c>
      <c r="C3899" s="210" t="s">
        <v>5131</v>
      </c>
      <c r="D3899" s="271" t="s">
        <v>4984</v>
      </c>
      <c r="E3899" s="204"/>
      <c r="F3899" s="204">
        <v>82549.960000000006</v>
      </c>
      <c r="G3899" s="205">
        <v>7300.7599999999802</v>
      </c>
      <c r="H3899" s="214" t="s">
        <v>4984</v>
      </c>
    </row>
    <row r="3900" spans="1:8" ht="20" hidden="1" customHeight="1">
      <c r="A3900" s="185">
        <v>29</v>
      </c>
      <c r="B3900" s="212" t="s">
        <v>13</v>
      </c>
      <c r="C3900" s="202" t="s">
        <v>3803</v>
      </c>
      <c r="D3900" s="265" t="s">
        <v>3804</v>
      </c>
      <c r="E3900" s="204"/>
      <c r="F3900" s="204">
        <v>9</v>
      </c>
      <c r="G3900" s="205">
        <v>7291.7599999999802</v>
      </c>
      <c r="H3900" s="192" t="s">
        <v>3805</v>
      </c>
    </row>
    <row r="3901" spans="1:8" ht="20" hidden="1" customHeight="1">
      <c r="A3901" s="185">
        <v>29</v>
      </c>
      <c r="B3901" s="212" t="s">
        <v>13</v>
      </c>
      <c r="C3901" s="210" t="s">
        <v>2898</v>
      </c>
      <c r="D3901" s="203" t="s">
        <v>1046</v>
      </c>
      <c r="E3901" s="204"/>
      <c r="F3901" s="204">
        <v>15559.86</v>
      </c>
      <c r="G3901" s="205">
        <v>11731.9</v>
      </c>
      <c r="H3901" s="192" t="s">
        <v>1106</v>
      </c>
    </row>
    <row r="3902" spans="1:8" ht="20" hidden="1" customHeight="1">
      <c r="A3902" s="185">
        <v>29</v>
      </c>
      <c r="B3902" s="212" t="s">
        <v>13</v>
      </c>
      <c r="C3902" s="210" t="s">
        <v>4222</v>
      </c>
      <c r="D3902" s="203" t="s">
        <v>3804</v>
      </c>
      <c r="E3902" s="204"/>
      <c r="F3902" s="204">
        <f>4082.72-F4924</f>
        <v>3760</v>
      </c>
      <c r="G3902" s="205">
        <v>7649.1799999999803</v>
      </c>
      <c r="H3902" s="192" t="s">
        <v>1106</v>
      </c>
    </row>
    <row r="3903" spans="1:8" ht="20" hidden="1" customHeight="1">
      <c r="A3903" s="185">
        <v>29</v>
      </c>
      <c r="B3903" s="212" t="s">
        <v>13</v>
      </c>
      <c r="C3903" s="210" t="s">
        <v>2899</v>
      </c>
      <c r="D3903" s="203" t="s">
        <v>1046</v>
      </c>
      <c r="E3903" s="204"/>
      <c r="F3903" s="204">
        <v>8230.44</v>
      </c>
      <c r="G3903" s="205">
        <v>129418.74</v>
      </c>
      <c r="H3903" s="192" t="s">
        <v>1097</v>
      </c>
    </row>
    <row r="3904" spans="1:8" ht="20" hidden="1" customHeight="1">
      <c r="A3904" s="185">
        <v>29</v>
      </c>
      <c r="B3904" s="212" t="s">
        <v>13</v>
      </c>
      <c r="C3904" s="210" t="s">
        <v>5132</v>
      </c>
      <c r="D3904" s="203" t="s">
        <v>4984</v>
      </c>
      <c r="E3904" s="204"/>
      <c r="F3904" s="204">
        <v>118950</v>
      </c>
      <c r="G3904" s="205">
        <v>10468.74</v>
      </c>
      <c r="H3904" s="214" t="s">
        <v>4984</v>
      </c>
    </row>
    <row r="3905" spans="1:8" ht="20" hidden="1" customHeight="1">
      <c r="A3905" s="185">
        <v>29</v>
      </c>
      <c r="B3905" s="212" t="s">
        <v>13</v>
      </c>
      <c r="C3905" s="202" t="s">
        <v>3803</v>
      </c>
      <c r="D3905" s="265" t="s">
        <v>3804</v>
      </c>
      <c r="E3905" s="204"/>
      <c r="F3905" s="204">
        <v>15</v>
      </c>
      <c r="G3905" s="205">
        <v>10453.74</v>
      </c>
      <c r="H3905" s="192" t="s">
        <v>3805</v>
      </c>
    </row>
    <row r="3906" spans="1:8" ht="20" hidden="1" customHeight="1">
      <c r="A3906" s="185">
        <v>31</v>
      </c>
      <c r="B3906" s="193" t="s">
        <v>1057</v>
      </c>
      <c r="C3906" s="202" t="s">
        <v>4223</v>
      </c>
      <c r="D3906" s="203" t="s">
        <v>3804</v>
      </c>
      <c r="E3906" s="206"/>
      <c r="F3906" s="204">
        <v>50</v>
      </c>
      <c r="G3906" s="205">
        <v>572.74</v>
      </c>
      <c r="H3906" s="192" t="s">
        <v>3805</v>
      </c>
    </row>
    <row r="3907" spans="1:8" ht="20" hidden="1" customHeight="1">
      <c r="A3907" s="185">
        <v>31</v>
      </c>
      <c r="B3907" s="212" t="s">
        <v>1063</v>
      </c>
      <c r="C3907" s="272" t="s">
        <v>4224</v>
      </c>
      <c r="D3907" s="203" t="s">
        <v>3804</v>
      </c>
      <c r="E3907" s="204"/>
      <c r="F3907" s="204">
        <v>50</v>
      </c>
      <c r="G3907" s="205">
        <v>522.91999999999996</v>
      </c>
      <c r="H3907" s="192" t="s">
        <v>3805</v>
      </c>
    </row>
    <row r="3908" spans="1:8" ht="20" hidden="1" customHeight="1">
      <c r="A3908" s="185">
        <v>31</v>
      </c>
      <c r="B3908" s="193" t="s">
        <v>1064</v>
      </c>
      <c r="C3908" s="202" t="s">
        <v>3803</v>
      </c>
      <c r="D3908" s="265" t="s">
        <v>3804</v>
      </c>
      <c r="E3908" s="204"/>
      <c r="F3908" s="204">
        <v>2</v>
      </c>
      <c r="G3908" s="205">
        <v>521.06000000005599</v>
      </c>
      <c r="H3908" s="192" t="s">
        <v>3805</v>
      </c>
    </row>
    <row r="3909" spans="1:8" ht="20" hidden="1" customHeight="1">
      <c r="A3909" s="185">
        <v>31</v>
      </c>
      <c r="B3909" s="193" t="s">
        <v>1064</v>
      </c>
      <c r="C3909" s="202" t="s">
        <v>3803</v>
      </c>
      <c r="D3909" s="265" t="s">
        <v>3804</v>
      </c>
      <c r="E3909" s="204"/>
      <c r="F3909" s="204">
        <v>2</v>
      </c>
      <c r="G3909" s="205">
        <v>519.06000000005599</v>
      </c>
      <c r="H3909" s="192" t="s">
        <v>3805</v>
      </c>
    </row>
    <row r="3910" spans="1:8" ht="20" hidden="1" customHeight="1">
      <c r="A3910" s="185">
        <v>31</v>
      </c>
      <c r="B3910" s="193" t="s">
        <v>1064</v>
      </c>
      <c r="C3910" s="202" t="s">
        <v>3803</v>
      </c>
      <c r="D3910" s="265" t="s">
        <v>3804</v>
      </c>
      <c r="E3910" s="204"/>
      <c r="F3910" s="204">
        <v>2</v>
      </c>
      <c r="G3910" s="205">
        <v>100517.06</v>
      </c>
      <c r="H3910" s="192" t="s">
        <v>3805</v>
      </c>
    </row>
    <row r="3911" spans="1:8" ht="20" hidden="1" customHeight="1">
      <c r="A3911" s="185">
        <v>31</v>
      </c>
      <c r="B3911" s="193" t="s">
        <v>1064</v>
      </c>
      <c r="C3911" s="202" t="s">
        <v>3803</v>
      </c>
      <c r="D3911" s="265" t="s">
        <v>3804</v>
      </c>
      <c r="E3911" s="204"/>
      <c r="F3911" s="204">
        <v>2</v>
      </c>
      <c r="G3911" s="205">
        <v>100515.06</v>
      </c>
      <c r="H3911" s="192" t="s">
        <v>3805</v>
      </c>
    </row>
    <row r="3912" spans="1:8" ht="20" hidden="1" customHeight="1">
      <c r="A3912" s="185">
        <v>31</v>
      </c>
      <c r="B3912" s="193" t="s">
        <v>1064</v>
      </c>
      <c r="C3912" s="202" t="s">
        <v>2900</v>
      </c>
      <c r="D3912" s="203" t="s">
        <v>1046</v>
      </c>
      <c r="E3912" s="204"/>
      <c r="F3912" s="204">
        <v>4745</v>
      </c>
      <c r="G3912" s="205">
        <v>95770.0600000001</v>
      </c>
      <c r="H3912" s="192" t="s">
        <v>1124</v>
      </c>
    </row>
    <row r="3913" spans="1:8" ht="20" hidden="1" customHeight="1">
      <c r="A3913" s="185">
        <v>31</v>
      </c>
      <c r="B3913" s="193" t="s">
        <v>1064</v>
      </c>
      <c r="C3913" s="202" t="s">
        <v>2901</v>
      </c>
      <c r="D3913" s="203" t="s">
        <v>1046</v>
      </c>
      <c r="E3913" s="204"/>
      <c r="F3913" s="204">
        <v>6000</v>
      </c>
      <c r="G3913" s="205">
        <v>89770.0600000001</v>
      </c>
      <c r="H3913" s="192" t="s">
        <v>1047</v>
      </c>
    </row>
    <row r="3914" spans="1:8" ht="20" hidden="1" customHeight="1">
      <c r="A3914" s="185">
        <v>31</v>
      </c>
      <c r="B3914" s="193" t="s">
        <v>1064</v>
      </c>
      <c r="C3914" s="202" t="s">
        <v>2902</v>
      </c>
      <c r="D3914" s="203" t="s">
        <v>1046</v>
      </c>
      <c r="E3914" s="204"/>
      <c r="F3914" s="204">
        <v>130</v>
      </c>
      <c r="G3914" s="205">
        <v>89640.0600000001</v>
      </c>
      <c r="H3914" s="192" t="s">
        <v>1110</v>
      </c>
    </row>
    <row r="3915" spans="1:8" ht="20" hidden="1" customHeight="1">
      <c r="A3915" s="185">
        <v>31</v>
      </c>
      <c r="B3915" s="193" t="s">
        <v>1064</v>
      </c>
      <c r="C3915" s="202" t="s">
        <v>2903</v>
      </c>
      <c r="D3915" s="203" t="s">
        <v>1046</v>
      </c>
      <c r="E3915" s="204"/>
      <c r="F3915" s="204">
        <v>1330</v>
      </c>
      <c r="G3915" s="205">
        <v>88310.0600000001</v>
      </c>
      <c r="H3915" s="192" t="s">
        <v>1047</v>
      </c>
    </row>
    <row r="3916" spans="1:8" ht="20" hidden="1" customHeight="1">
      <c r="A3916" s="185">
        <v>31</v>
      </c>
      <c r="B3916" s="193" t="s">
        <v>1064</v>
      </c>
      <c r="C3916" s="202" t="s">
        <v>2904</v>
      </c>
      <c r="D3916" s="203" t="s">
        <v>1046</v>
      </c>
      <c r="E3916" s="204"/>
      <c r="F3916" s="204">
        <v>1000</v>
      </c>
      <c r="G3916" s="205">
        <v>87310.0600000001</v>
      </c>
      <c r="H3916" s="192" t="s">
        <v>1104</v>
      </c>
    </row>
    <row r="3917" spans="1:8" ht="20" hidden="1" customHeight="1">
      <c r="A3917" s="185">
        <v>31</v>
      </c>
      <c r="B3917" s="193" t="s">
        <v>1064</v>
      </c>
      <c r="C3917" s="202" t="s">
        <v>2905</v>
      </c>
      <c r="D3917" s="203" t="s">
        <v>1046</v>
      </c>
      <c r="E3917" s="204"/>
      <c r="F3917" s="204">
        <v>1562</v>
      </c>
      <c r="G3917" s="205">
        <v>85748.0600000001</v>
      </c>
      <c r="H3917" s="192" t="s">
        <v>1047</v>
      </c>
    </row>
    <row r="3918" spans="1:8" ht="20" hidden="1" customHeight="1">
      <c r="A3918" s="185">
        <v>31</v>
      </c>
      <c r="B3918" s="193" t="s">
        <v>1064</v>
      </c>
      <c r="C3918" s="202" t="s">
        <v>2906</v>
      </c>
      <c r="D3918" s="203" t="s">
        <v>1046</v>
      </c>
      <c r="E3918" s="204"/>
      <c r="F3918" s="204">
        <v>89</v>
      </c>
      <c r="G3918" s="205">
        <v>85659.0600000001</v>
      </c>
      <c r="H3918" s="192" t="s">
        <v>1077</v>
      </c>
    </row>
    <row r="3919" spans="1:8" ht="20" hidden="1" customHeight="1">
      <c r="A3919" s="185">
        <v>31</v>
      </c>
      <c r="B3919" s="193" t="s">
        <v>1064</v>
      </c>
      <c r="C3919" s="202" t="s">
        <v>2907</v>
      </c>
      <c r="D3919" s="203" t="s">
        <v>1046</v>
      </c>
      <c r="E3919" s="204"/>
      <c r="F3919" s="204">
        <v>130</v>
      </c>
      <c r="G3919" s="205">
        <v>85529.0600000001</v>
      </c>
      <c r="H3919" s="192" t="s">
        <v>1047</v>
      </c>
    </row>
    <row r="3920" spans="1:8" ht="20" hidden="1" customHeight="1">
      <c r="A3920" s="185">
        <v>31</v>
      </c>
      <c r="B3920" s="193" t="s">
        <v>1064</v>
      </c>
      <c r="C3920" s="202" t="s">
        <v>2908</v>
      </c>
      <c r="D3920" s="203" t="s">
        <v>1046</v>
      </c>
      <c r="E3920" s="204"/>
      <c r="F3920" s="204">
        <v>990</v>
      </c>
      <c r="G3920" s="205">
        <v>84539.0600000001</v>
      </c>
      <c r="H3920" s="192" t="s">
        <v>1047</v>
      </c>
    </row>
    <row r="3921" spans="1:8" ht="20" hidden="1" customHeight="1">
      <c r="A3921" s="185">
        <v>31</v>
      </c>
      <c r="B3921" s="193" t="s">
        <v>1064</v>
      </c>
      <c r="C3921" s="202" t="s">
        <v>3803</v>
      </c>
      <c r="D3921" s="265" t="s">
        <v>3804</v>
      </c>
      <c r="E3921" s="204"/>
      <c r="F3921" s="204">
        <v>2</v>
      </c>
      <c r="G3921" s="205">
        <v>284537.06</v>
      </c>
      <c r="H3921" s="192" t="s">
        <v>3805</v>
      </c>
    </row>
    <row r="3922" spans="1:8" ht="20" hidden="1" customHeight="1">
      <c r="A3922" s="185">
        <v>31</v>
      </c>
      <c r="B3922" s="193" t="s">
        <v>1064</v>
      </c>
      <c r="C3922" s="202" t="s">
        <v>3803</v>
      </c>
      <c r="D3922" s="265" t="s">
        <v>3804</v>
      </c>
      <c r="E3922" s="204"/>
      <c r="F3922" s="204">
        <v>2</v>
      </c>
      <c r="G3922" s="205">
        <v>284535.06</v>
      </c>
      <c r="H3922" s="192" t="s">
        <v>3805</v>
      </c>
    </row>
    <row r="3923" spans="1:8" ht="20" hidden="1" customHeight="1">
      <c r="A3923" s="185">
        <v>31</v>
      </c>
      <c r="B3923" s="193" t="s">
        <v>1064</v>
      </c>
      <c r="C3923" s="202" t="s">
        <v>3803</v>
      </c>
      <c r="D3923" s="265" t="s">
        <v>3804</v>
      </c>
      <c r="E3923" s="204"/>
      <c r="F3923" s="204">
        <v>4.5</v>
      </c>
      <c r="G3923" s="205">
        <v>284530.56</v>
      </c>
      <c r="H3923" s="192" t="s">
        <v>3805</v>
      </c>
    </row>
    <row r="3924" spans="1:8" ht="20" hidden="1" customHeight="1">
      <c r="A3924" s="185">
        <v>31</v>
      </c>
      <c r="B3924" s="193" t="s">
        <v>1064</v>
      </c>
      <c r="C3924" s="202" t="s">
        <v>3803</v>
      </c>
      <c r="D3924" s="265" t="s">
        <v>3804</v>
      </c>
      <c r="E3924" s="204"/>
      <c r="F3924" s="204">
        <v>4.5</v>
      </c>
      <c r="G3924" s="205">
        <v>284526.06</v>
      </c>
      <c r="H3924" s="192" t="s">
        <v>3805</v>
      </c>
    </row>
    <row r="3925" spans="1:8" ht="20" hidden="1" customHeight="1">
      <c r="A3925" s="185">
        <v>31</v>
      </c>
      <c r="B3925" s="193" t="s">
        <v>1064</v>
      </c>
      <c r="C3925" s="202" t="s">
        <v>3803</v>
      </c>
      <c r="D3925" s="265" t="s">
        <v>3804</v>
      </c>
      <c r="E3925" s="204"/>
      <c r="F3925" s="204">
        <v>4.5</v>
      </c>
      <c r="G3925" s="205">
        <v>284521.56</v>
      </c>
      <c r="H3925" s="192" t="s">
        <v>3805</v>
      </c>
    </row>
    <row r="3926" spans="1:8" ht="20" hidden="1" customHeight="1">
      <c r="A3926" s="185">
        <v>31</v>
      </c>
      <c r="B3926" s="193" t="s">
        <v>1064</v>
      </c>
      <c r="C3926" s="202" t="s">
        <v>3803</v>
      </c>
      <c r="D3926" s="265" t="s">
        <v>3804</v>
      </c>
      <c r="E3926" s="204"/>
      <c r="F3926" s="204">
        <v>4.5</v>
      </c>
      <c r="G3926" s="205">
        <v>284517.06</v>
      </c>
      <c r="H3926" s="192" t="s">
        <v>3805</v>
      </c>
    </row>
    <row r="3927" spans="1:8" ht="20" hidden="1" customHeight="1">
      <c r="A3927" s="185">
        <v>31</v>
      </c>
      <c r="B3927" s="193" t="s">
        <v>1064</v>
      </c>
      <c r="C3927" s="202" t="s">
        <v>3803</v>
      </c>
      <c r="D3927" s="265" t="s">
        <v>3804</v>
      </c>
      <c r="E3927" s="204"/>
      <c r="F3927" s="204">
        <v>4.5</v>
      </c>
      <c r="G3927" s="205">
        <v>284512.56</v>
      </c>
      <c r="H3927" s="192" t="s">
        <v>3805</v>
      </c>
    </row>
    <row r="3928" spans="1:8" ht="20" hidden="1" customHeight="1">
      <c r="A3928" s="185">
        <v>31</v>
      </c>
      <c r="B3928" s="193" t="s">
        <v>1064</v>
      </c>
      <c r="C3928" s="202" t="s">
        <v>3803</v>
      </c>
      <c r="D3928" s="265" t="s">
        <v>3804</v>
      </c>
      <c r="E3928" s="204"/>
      <c r="F3928" s="204">
        <v>4.5</v>
      </c>
      <c r="G3928" s="205">
        <v>284508.06</v>
      </c>
      <c r="H3928" s="192" t="s">
        <v>3805</v>
      </c>
    </row>
    <row r="3929" spans="1:8" ht="20" hidden="1" customHeight="1">
      <c r="A3929" s="185">
        <v>31</v>
      </c>
      <c r="B3929" s="193" t="s">
        <v>1064</v>
      </c>
      <c r="C3929" s="202" t="s">
        <v>3803</v>
      </c>
      <c r="D3929" s="265" t="s">
        <v>3804</v>
      </c>
      <c r="E3929" s="204"/>
      <c r="F3929" s="204">
        <v>4.5</v>
      </c>
      <c r="G3929" s="205">
        <v>284503.56</v>
      </c>
      <c r="H3929" s="192" t="s">
        <v>3805</v>
      </c>
    </row>
    <row r="3930" spans="1:8" ht="20" hidden="1" customHeight="1">
      <c r="A3930" s="185">
        <v>31</v>
      </c>
      <c r="B3930" s="193" t="s">
        <v>1064</v>
      </c>
      <c r="C3930" s="202" t="s">
        <v>3803</v>
      </c>
      <c r="D3930" s="265" t="s">
        <v>3804</v>
      </c>
      <c r="E3930" s="204"/>
      <c r="F3930" s="204">
        <v>4.5</v>
      </c>
      <c r="G3930" s="205">
        <v>284499.06</v>
      </c>
      <c r="H3930" s="192" t="s">
        <v>3805</v>
      </c>
    </row>
    <row r="3931" spans="1:8" ht="20" hidden="1" customHeight="1">
      <c r="A3931" s="185">
        <v>31</v>
      </c>
      <c r="B3931" s="193" t="s">
        <v>1064</v>
      </c>
      <c r="C3931" s="202" t="s">
        <v>3803</v>
      </c>
      <c r="D3931" s="265" t="s">
        <v>3804</v>
      </c>
      <c r="E3931" s="204"/>
      <c r="F3931" s="204">
        <v>4.5</v>
      </c>
      <c r="G3931" s="205">
        <v>284494.56</v>
      </c>
      <c r="H3931" s="192" t="s">
        <v>3805</v>
      </c>
    </row>
    <row r="3932" spans="1:8" ht="20" hidden="1" customHeight="1">
      <c r="A3932" s="185">
        <v>31</v>
      </c>
      <c r="B3932" s="193" t="s">
        <v>1064</v>
      </c>
      <c r="C3932" s="202" t="s">
        <v>3803</v>
      </c>
      <c r="D3932" s="265" t="s">
        <v>3804</v>
      </c>
      <c r="E3932" s="204"/>
      <c r="F3932" s="204">
        <v>1.8</v>
      </c>
      <c r="G3932" s="205">
        <v>234492.76</v>
      </c>
      <c r="H3932" s="192" t="s">
        <v>3805</v>
      </c>
    </row>
    <row r="3933" spans="1:8" ht="20" hidden="1" customHeight="1">
      <c r="A3933" s="185">
        <v>31</v>
      </c>
      <c r="B3933" s="193" t="s">
        <v>1064</v>
      </c>
      <c r="C3933" s="202" t="s">
        <v>2909</v>
      </c>
      <c r="D3933" s="203" t="s">
        <v>1046</v>
      </c>
      <c r="E3933" s="204"/>
      <c r="F3933" s="204">
        <v>238</v>
      </c>
      <c r="G3933" s="205">
        <v>234254.76</v>
      </c>
      <c r="H3933" s="192" t="s">
        <v>3811</v>
      </c>
    </row>
    <row r="3934" spans="1:8" ht="20" hidden="1" customHeight="1">
      <c r="A3934" s="185">
        <v>31</v>
      </c>
      <c r="B3934" s="193" t="s">
        <v>1064</v>
      </c>
      <c r="C3934" s="202" t="s">
        <v>2910</v>
      </c>
      <c r="D3934" s="203" t="s">
        <v>1046</v>
      </c>
      <c r="E3934" s="204"/>
      <c r="F3934" s="204">
        <v>71.239999999999995</v>
      </c>
      <c r="G3934" s="205">
        <v>234183.52</v>
      </c>
      <c r="H3934" s="192" t="s">
        <v>3811</v>
      </c>
    </row>
    <row r="3935" spans="1:8" ht="20" hidden="1" customHeight="1">
      <c r="A3935" s="185">
        <v>31</v>
      </c>
      <c r="B3935" s="193" t="s">
        <v>1064</v>
      </c>
      <c r="C3935" s="202" t="s">
        <v>2911</v>
      </c>
      <c r="D3935" s="203" t="s">
        <v>1046</v>
      </c>
      <c r="E3935" s="204"/>
      <c r="F3935" s="204">
        <v>158</v>
      </c>
      <c r="G3935" s="205">
        <v>234025.52</v>
      </c>
      <c r="H3935" s="192" t="s">
        <v>3811</v>
      </c>
    </row>
    <row r="3936" spans="1:8" ht="20" hidden="1" customHeight="1">
      <c r="A3936" s="185">
        <v>31</v>
      </c>
      <c r="B3936" s="193" t="s">
        <v>1064</v>
      </c>
      <c r="C3936" s="202" t="s">
        <v>2912</v>
      </c>
      <c r="D3936" s="203" t="s">
        <v>1046</v>
      </c>
      <c r="E3936" s="204"/>
      <c r="F3936" s="204">
        <v>163</v>
      </c>
      <c r="G3936" s="205">
        <v>233862.52</v>
      </c>
      <c r="H3936" s="192" t="s">
        <v>1047</v>
      </c>
    </row>
    <row r="3937" spans="1:8" ht="20" hidden="1" customHeight="1">
      <c r="A3937" s="185">
        <v>31</v>
      </c>
      <c r="B3937" s="193" t="s">
        <v>1064</v>
      </c>
      <c r="C3937" s="210" t="s">
        <v>2913</v>
      </c>
      <c r="D3937" s="203" t="s">
        <v>1046</v>
      </c>
      <c r="E3937" s="204"/>
      <c r="F3937" s="204">
        <v>1090</v>
      </c>
      <c r="G3937" s="205">
        <v>232772.52</v>
      </c>
      <c r="H3937" s="192" t="s">
        <v>4995</v>
      </c>
    </row>
    <row r="3938" spans="1:8" ht="20" hidden="1" customHeight="1">
      <c r="A3938" s="185">
        <v>31</v>
      </c>
      <c r="B3938" s="193" t="s">
        <v>1064</v>
      </c>
      <c r="C3938" s="210" t="s">
        <v>2914</v>
      </c>
      <c r="D3938" s="203" t="s">
        <v>1046</v>
      </c>
      <c r="E3938" s="204"/>
      <c r="F3938" s="204">
        <v>31200</v>
      </c>
      <c r="G3938" s="205">
        <v>201572.52</v>
      </c>
      <c r="H3938" s="192" t="s">
        <v>1110</v>
      </c>
    </row>
    <row r="3939" spans="1:8" ht="20" hidden="1" customHeight="1">
      <c r="A3939" s="185">
        <v>31</v>
      </c>
      <c r="B3939" s="193" t="s">
        <v>1064</v>
      </c>
      <c r="C3939" s="210" t="s">
        <v>3803</v>
      </c>
      <c r="D3939" s="265" t="s">
        <v>3804</v>
      </c>
      <c r="E3939" s="204"/>
      <c r="F3939" s="204">
        <v>1.8</v>
      </c>
      <c r="G3939" s="205">
        <v>526570.72</v>
      </c>
      <c r="H3939" s="192" t="s">
        <v>3805</v>
      </c>
    </row>
    <row r="3940" spans="1:8" ht="20" hidden="1" customHeight="1">
      <c r="A3940" s="185">
        <v>31</v>
      </c>
      <c r="B3940" s="193" t="s">
        <v>1064</v>
      </c>
      <c r="C3940" s="210" t="s">
        <v>3803</v>
      </c>
      <c r="D3940" s="265" t="s">
        <v>3804</v>
      </c>
      <c r="E3940" s="204"/>
      <c r="F3940" s="204">
        <v>4.5</v>
      </c>
      <c r="G3940" s="205">
        <v>526566.22</v>
      </c>
      <c r="H3940" s="192" t="s">
        <v>3805</v>
      </c>
    </row>
    <row r="3941" spans="1:8" ht="20" hidden="1" customHeight="1">
      <c r="A3941" s="185">
        <v>31</v>
      </c>
      <c r="B3941" s="193" t="s">
        <v>1064</v>
      </c>
      <c r="C3941" s="210" t="s">
        <v>3803</v>
      </c>
      <c r="D3941" s="265" t="s">
        <v>3804</v>
      </c>
      <c r="E3941" s="204"/>
      <c r="F3941" s="204">
        <v>9</v>
      </c>
      <c r="G3941" s="205">
        <v>526557.22</v>
      </c>
      <c r="H3941" s="192" t="s">
        <v>3805</v>
      </c>
    </row>
    <row r="3942" spans="1:8" ht="20" hidden="1" customHeight="1">
      <c r="A3942" s="185">
        <v>31</v>
      </c>
      <c r="B3942" s="193" t="s">
        <v>1064</v>
      </c>
      <c r="C3942" s="210" t="s">
        <v>3803</v>
      </c>
      <c r="D3942" s="265" t="s">
        <v>3804</v>
      </c>
      <c r="E3942" s="204"/>
      <c r="F3942" s="204">
        <v>4.5</v>
      </c>
      <c r="G3942" s="205">
        <v>526552.72</v>
      </c>
      <c r="H3942" s="192" t="s">
        <v>3805</v>
      </c>
    </row>
    <row r="3943" spans="1:8" ht="20" hidden="1" customHeight="1">
      <c r="A3943" s="185">
        <v>31</v>
      </c>
      <c r="B3943" s="193" t="s">
        <v>1064</v>
      </c>
      <c r="C3943" s="210" t="s">
        <v>3803</v>
      </c>
      <c r="D3943" s="265" t="s">
        <v>3804</v>
      </c>
      <c r="E3943" s="204"/>
      <c r="F3943" s="204">
        <v>1.8</v>
      </c>
      <c r="G3943" s="205">
        <v>526550.92000000004</v>
      </c>
      <c r="H3943" s="192" t="s">
        <v>3805</v>
      </c>
    </row>
    <row r="3944" spans="1:8" ht="20" hidden="1" customHeight="1">
      <c r="A3944" s="185">
        <v>31</v>
      </c>
      <c r="B3944" s="193" t="s">
        <v>1064</v>
      </c>
      <c r="C3944" s="210" t="s">
        <v>3803</v>
      </c>
      <c r="D3944" s="265" t="s">
        <v>3804</v>
      </c>
      <c r="E3944" s="204"/>
      <c r="F3944" s="204">
        <v>1.8</v>
      </c>
      <c r="G3944" s="205">
        <v>526549.12</v>
      </c>
      <c r="H3944" s="192" t="s">
        <v>3805</v>
      </c>
    </row>
    <row r="3945" spans="1:8" ht="20" hidden="1" customHeight="1">
      <c r="A3945" s="185">
        <v>31</v>
      </c>
      <c r="B3945" s="193" t="s">
        <v>1064</v>
      </c>
      <c r="C3945" s="210" t="s">
        <v>3803</v>
      </c>
      <c r="D3945" s="265" t="s">
        <v>3804</v>
      </c>
      <c r="E3945" s="204"/>
      <c r="F3945" s="204">
        <v>4.5</v>
      </c>
      <c r="G3945" s="205">
        <v>526544.62</v>
      </c>
      <c r="H3945" s="192" t="s">
        <v>3805</v>
      </c>
    </row>
    <row r="3946" spans="1:8" ht="20" hidden="1" customHeight="1">
      <c r="A3946" s="185">
        <v>31</v>
      </c>
      <c r="B3946" s="193" t="s">
        <v>1064</v>
      </c>
      <c r="C3946" s="210" t="s">
        <v>3803</v>
      </c>
      <c r="D3946" s="265" t="s">
        <v>3804</v>
      </c>
      <c r="E3946" s="204"/>
      <c r="F3946" s="204">
        <v>1.8</v>
      </c>
      <c r="G3946" s="205">
        <v>526542.81999999995</v>
      </c>
      <c r="H3946" s="192" t="s">
        <v>3805</v>
      </c>
    </row>
    <row r="3947" spans="1:8" ht="20" hidden="1" customHeight="1">
      <c r="A3947" s="185">
        <v>31</v>
      </c>
      <c r="B3947" s="193" t="s">
        <v>1064</v>
      </c>
      <c r="C3947" s="210" t="s">
        <v>5056</v>
      </c>
      <c r="D3947" s="203" t="s">
        <v>4984</v>
      </c>
      <c r="E3947" s="204"/>
      <c r="F3947" s="204">
        <v>2238.89</v>
      </c>
      <c r="G3947" s="205">
        <v>524303.93000000005</v>
      </c>
      <c r="H3947" s="214" t="s">
        <v>4984</v>
      </c>
    </row>
    <row r="3948" spans="1:8" ht="20" hidden="1" customHeight="1">
      <c r="A3948" s="185">
        <v>31</v>
      </c>
      <c r="B3948" s="193" t="s">
        <v>1064</v>
      </c>
      <c r="C3948" s="210" t="s">
        <v>4225</v>
      </c>
      <c r="D3948" s="203" t="s">
        <v>3804</v>
      </c>
      <c r="E3948" s="204"/>
      <c r="F3948" s="204">
        <v>1500</v>
      </c>
      <c r="G3948" s="205">
        <v>522803.93</v>
      </c>
      <c r="H3948" s="192" t="s">
        <v>1047</v>
      </c>
    </row>
    <row r="3949" spans="1:8" ht="20" hidden="1" customHeight="1">
      <c r="A3949" s="185">
        <v>31</v>
      </c>
      <c r="B3949" s="193" t="s">
        <v>1064</v>
      </c>
      <c r="C3949" s="210" t="s">
        <v>2915</v>
      </c>
      <c r="D3949" s="203" t="s">
        <v>1046</v>
      </c>
      <c r="E3949" s="204"/>
      <c r="F3949" s="204">
        <v>2000</v>
      </c>
      <c r="G3949" s="205">
        <v>520803.93</v>
      </c>
      <c r="H3949" s="192" t="s">
        <v>1047</v>
      </c>
    </row>
    <row r="3950" spans="1:8" ht="20" hidden="1" customHeight="1">
      <c r="A3950" s="185">
        <v>31</v>
      </c>
      <c r="B3950" s="193" t="s">
        <v>1064</v>
      </c>
      <c r="C3950" s="210" t="s">
        <v>3803</v>
      </c>
      <c r="D3950" s="265" t="s">
        <v>3804</v>
      </c>
      <c r="E3950" s="204"/>
      <c r="F3950" s="204">
        <v>1.8</v>
      </c>
      <c r="G3950" s="205">
        <v>520802.13</v>
      </c>
      <c r="H3950" s="192" t="s">
        <v>3805</v>
      </c>
    </row>
    <row r="3951" spans="1:8" ht="20" hidden="1" customHeight="1">
      <c r="A3951" s="185">
        <v>31</v>
      </c>
      <c r="B3951" s="193" t="s">
        <v>1064</v>
      </c>
      <c r="C3951" s="210" t="s">
        <v>3803</v>
      </c>
      <c r="D3951" s="265" t="s">
        <v>3804</v>
      </c>
      <c r="E3951" s="204"/>
      <c r="F3951" s="204">
        <v>4.5</v>
      </c>
      <c r="G3951" s="205">
        <v>520797.63</v>
      </c>
      <c r="H3951" s="192" t="s">
        <v>3805</v>
      </c>
    </row>
    <row r="3952" spans="1:8" ht="20" hidden="1" customHeight="1">
      <c r="A3952" s="185">
        <v>31</v>
      </c>
      <c r="B3952" s="193" t="s">
        <v>1064</v>
      </c>
      <c r="C3952" s="210" t="s">
        <v>2916</v>
      </c>
      <c r="D3952" s="203" t="s">
        <v>1046</v>
      </c>
      <c r="E3952" s="204"/>
      <c r="F3952" s="204">
        <v>4300</v>
      </c>
      <c r="G3952" s="205">
        <v>516497.63</v>
      </c>
      <c r="H3952" s="192" t="s">
        <v>1124</v>
      </c>
    </row>
    <row r="3953" spans="1:8" ht="20" hidden="1" customHeight="1">
      <c r="A3953" s="185">
        <v>31</v>
      </c>
      <c r="B3953" s="193" t="s">
        <v>1064</v>
      </c>
      <c r="C3953" s="210" t="s">
        <v>4226</v>
      </c>
      <c r="D3953" s="203" t="s">
        <v>3804</v>
      </c>
      <c r="E3953" s="204"/>
      <c r="F3953" s="204">
        <v>1000</v>
      </c>
      <c r="G3953" s="205">
        <v>515497.63</v>
      </c>
      <c r="H3953" s="192" t="s">
        <v>1053</v>
      </c>
    </row>
    <row r="3954" spans="1:8" ht="20" hidden="1" customHeight="1">
      <c r="A3954" s="185">
        <v>31</v>
      </c>
      <c r="B3954" s="193" t="s">
        <v>1064</v>
      </c>
      <c r="C3954" s="210" t="s">
        <v>3803</v>
      </c>
      <c r="D3954" s="265" t="s">
        <v>3804</v>
      </c>
      <c r="E3954" s="204"/>
      <c r="F3954" s="204">
        <v>1.8</v>
      </c>
      <c r="G3954" s="205">
        <v>505495.83</v>
      </c>
      <c r="H3954" s="192" t="s">
        <v>3805</v>
      </c>
    </row>
    <row r="3955" spans="1:8" ht="20" hidden="1" customHeight="1">
      <c r="A3955" s="185">
        <v>31</v>
      </c>
      <c r="B3955" s="193" t="s">
        <v>1064</v>
      </c>
      <c r="C3955" s="210" t="s">
        <v>3803</v>
      </c>
      <c r="D3955" s="265" t="s">
        <v>3804</v>
      </c>
      <c r="E3955" s="204"/>
      <c r="F3955" s="204">
        <v>1.8</v>
      </c>
      <c r="G3955" s="205">
        <v>505494.03</v>
      </c>
      <c r="H3955" s="192" t="s">
        <v>3805</v>
      </c>
    </row>
    <row r="3956" spans="1:8" ht="20" hidden="1" customHeight="1">
      <c r="A3956" s="185">
        <v>31</v>
      </c>
      <c r="B3956" s="193" t="s">
        <v>1064</v>
      </c>
      <c r="C3956" s="210" t="s">
        <v>3803</v>
      </c>
      <c r="D3956" s="265" t="s">
        <v>3804</v>
      </c>
      <c r="E3956" s="204"/>
      <c r="F3956" s="204">
        <v>4.5</v>
      </c>
      <c r="G3956" s="205">
        <v>505489.53</v>
      </c>
      <c r="H3956" s="192" t="s">
        <v>3805</v>
      </c>
    </row>
    <row r="3957" spans="1:8" ht="20" hidden="1" customHeight="1">
      <c r="A3957" s="185">
        <v>31</v>
      </c>
      <c r="B3957" s="193" t="s">
        <v>1064</v>
      </c>
      <c r="C3957" s="210" t="s">
        <v>3803</v>
      </c>
      <c r="D3957" s="265" t="s">
        <v>3804</v>
      </c>
      <c r="E3957" s="204"/>
      <c r="F3957" s="204">
        <v>1.8</v>
      </c>
      <c r="G3957" s="205">
        <v>505487.73</v>
      </c>
      <c r="H3957" s="192" t="s">
        <v>3805</v>
      </c>
    </row>
    <row r="3958" spans="1:8" ht="20" hidden="1" customHeight="1">
      <c r="A3958" s="185">
        <v>31</v>
      </c>
      <c r="B3958" s="193" t="s">
        <v>1064</v>
      </c>
      <c r="C3958" s="210" t="s">
        <v>3803</v>
      </c>
      <c r="D3958" s="265" t="s">
        <v>3804</v>
      </c>
      <c r="E3958" s="204"/>
      <c r="F3958" s="204">
        <v>2</v>
      </c>
      <c r="G3958" s="205">
        <v>85485.729999999894</v>
      </c>
      <c r="H3958" s="192" t="s">
        <v>3805</v>
      </c>
    </row>
    <row r="3959" spans="1:8" ht="20" hidden="1" customHeight="1">
      <c r="A3959" s="185">
        <v>31</v>
      </c>
      <c r="B3959" s="193" t="s">
        <v>1064</v>
      </c>
      <c r="C3959" s="210" t="s">
        <v>4227</v>
      </c>
      <c r="D3959" s="203" t="s">
        <v>3804</v>
      </c>
      <c r="E3959" s="204"/>
      <c r="F3959" s="204">
        <v>290</v>
      </c>
      <c r="G3959" s="205">
        <v>85195.729999999894</v>
      </c>
      <c r="H3959" s="192" t="s">
        <v>1053</v>
      </c>
    </row>
    <row r="3960" spans="1:8" ht="20" hidden="1" customHeight="1">
      <c r="A3960" s="185">
        <v>31</v>
      </c>
      <c r="B3960" s="193" t="s">
        <v>1064</v>
      </c>
      <c r="C3960" s="210" t="s">
        <v>4228</v>
      </c>
      <c r="D3960" s="203" t="s">
        <v>3804</v>
      </c>
      <c r="E3960" s="204"/>
      <c r="F3960" s="204">
        <v>2500</v>
      </c>
      <c r="G3960" s="205">
        <v>82695.729999999894</v>
      </c>
      <c r="H3960" s="192" t="s">
        <v>1124</v>
      </c>
    </row>
    <row r="3961" spans="1:8" ht="20" hidden="1" customHeight="1">
      <c r="A3961" s="185">
        <v>31</v>
      </c>
      <c r="B3961" s="193" t="s">
        <v>1064</v>
      </c>
      <c r="C3961" s="210" t="s">
        <v>2917</v>
      </c>
      <c r="D3961" s="203" t="s">
        <v>1046</v>
      </c>
      <c r="E3961" s="204"/>
      <c r="F3961" s="204">
        <v>460</v>
      </c>
      <c r="G3961" s="205">
        <v>82235.729999999894</v>
      </c>
      <c r="H3961" s="192" t="s">
        <v>3811</v>
      </c>
    </row>
    <row r="3962" spans="1:8" ht="20" hidden="1" customHeight="1">
      <c r="A3962" s="185">
        <v>31</v>
      </c>
      <c r="B3962" s="193" t="s">
        <v>1064</v>
      </c>
      <c r="C3962" s="210" t="s">
        <v>2909</v>
      </c>
      <c r="D3962" s="203" t="s">
        <v>1046</v>
      </c>
      <c r="E3962" s="204"/>
      <c r="F3962" s="204">
        <v>238</v>
      </c>
      <c r="G3962" s="205">
        <v>81997.729999999894</v>
      </c>
      <c r="H3962" s="192" t="s">
        <v>3811</v>
      </c>
    </row>
    <row r="3963" spans="1:8" ht="20" hidden="1" customHeight="1">
      <c r="A3963" s="185">
        <v>31</v>
      </c>
      <c r="B3963" s="193" t="s">
        <v>1064</v>
      </c>
      <c r="C3963" s="210" t="s">
        <v>2918</v>
      </c>
      <c r="D3963" s="203" t="s">
        <v>1046</v>
      </c>
      <c r="E3963" s="204"/>
      <c r="F3963" s="204">
        <v>503</v>
      </c>
      <c r="G3963" s="205">
        <v>81494.729999999894</v>
      </c>
      <c r="H3963" s="192" t="s">
        <v>1047</v>
      </c>
    </row>
    <row r="3964" spans="1:8" ht="20" hidden="1" customHeight="1">
      <c r="A3964" s="185">
        <v>31</v>
      </c>
      <c r="B3964" s="193" t="s">
        <v>1064</v>
      </c>
      <c r="C3964" s="210" t="s">
        <v>2919</v>
      </c>
      <c r="D3964" s="203" t="s">
        <v>1046</v>
      </c>
      <c r="E3964" s="204"/>
      <c r="F3964" s="204">
        <v>81</v>
      </c>
      <c r="G3964" s="205">
        <v>81413.729999999894</v>
      </c>
      <c r="H3964" s="192" t="s">
        <v>3811</v>
      </c>
    </row>
    <row r="3965" spans="1:8" ht="20" hidden="1" customHeight="1">
      <c r="A3965" s="185">
        <v>31</v>
      </c>
      <c r="B3965" s="193" t="s">
        <v>1064</v>
      </c>
      <c r="C3965" s="210" t="s">
        <v>2920</v>
      </c>
      <c r="D3965" s="203" t="s">
        <v>1046</v>
      </c>
      <c r="E3965" s="204"/>
      <c r="F3965" s="204">
        <v>60</v>
      </c>
      <c r="G3965" s="205">
        <v>81353.729999999894</v>
      </c>
      <c r="H3965" s="192" t="s">
        <v>1047</v>
      </c>
    </row>
    <row r="3966" spans="1:8" ht="20" hidden="1" customHeight="1">
      <c r="A3966" s="185">
        <v>31</v>
      </c>
      <c r="B3966" s="193" t="s">
        <v>1064</v>
      </c>
      <c r="C3966" s="210" t="s">
        <v>3803</v>
      </c>
      <c r="D3966" s="265" t="s">
        <v>3804</v>
      </c>
      <c r="E3966" s="204"/>
      <c r="F3966" s="204">
        <v>1.8</v>
      </c>
      <c r="G3966" s="205">
        <v>51351.929999999898</v>
      </c>
      <c r="H3966" s="192" t="s">
        <v>3805</v>
      </c>
    </row>
    <row r="3967" spans="1:8" ht="20" hidden="1" customHeight="1">
      <c r="A3967" s="185">
        <v>31</v>
      </c>
      <c r="B3967" s="193" t="s">
        <v>1064</v>
      </c>
      <c r="C3967" s="210" t="s">
        <v>3803</v>
      </c>
      <c r="D3967" s="265" t="s">
        <v>3804</v>
      </c>
      <c r="E3967" s="204"/>
      <c r="F3967" s="204">
        <v>4.5</v>
      </c>
      <c r="G3967" s="205">
        <v>51347.429999999898</v>
      </c>
      <c r="H3967" s="192" t="s">
        <v>3805</v>
      </c>
    </row>
    <row r="3968" spans="1:8" ht="20" hidden="1" customHeight="1">
      <c r="A3968" s="185">
        <v>31</v>
      </c>
      <c r="B3968" s="193" t="s">
        <v>1064</v>
      </c>
      <c r="C3968" s="210" t="s">
        <v>3803</v>
      </c>
      <c r="D3968" s="265" t="s">
        <v>3804</v>
      </c>
      <c r="E3968" s="204"/>
      <c r="F3968" s="204">
        <v>1.8</v>
      </c>
      <c r="G3968" s="205">
        <v>51345.629999999903</v>
      </c>
      <c r="H3968" s="192" t="s">
        <v>3805</v>
      </c>
    </row>
    <row r="3969" spans="1:8" ht="20" hidden="1" customHeight="1">
      <c r="A3969" s="185">
        <v>31</v>
      </c>
      <c r="B3969" s="193" t="s">
        <v>1064</v>
      </c>
      <c r="C3969" s="210" t="s">
        <v>3803</v>
      </c>
      <c r="D3969" s="265" t="s">
        <v>3804</v>
      </c>
      <c r="E3969" s="204"/>
      <c r="F3969" s="204">
        <v>1.8</v>
      </c>
      <c r="G3969" s="205">
        <v>51343.8299999999</v>
      </c>
      <c r="H3969" s="192" t="s">
        <v>3805</v>
      </c>
    </row>
    <row r="3970" spans="1:8" ht="20" hidden="1" customHeight="1">
      <c r="A3970" s="185">
        <v>31</v>
      </c>
      <c r="B3970" s="193" t="s">
        <v>1064</v>
      </c>
      <c r="C3970" s="210" t="s">
        <v>3803</v>
      </c>
      <c r="D3970" s="265" t="s">
        <v>3804</v>
      </c>
      <c r="E3970" s="204"/>
      <c r="F3970" s="204">
        <v>1.8</v>
      </c>
      <c r="G3970" s="205">
        <v>51342.029999999897</v>
      </c>
      <c r="H3970" s="192" t="s">
        <v>3805</v>
      </c>
    </row>
    <row r="3971" spans="1:8" ht="20" hidden="1" customHeight="1">
      <c r="A3971" s="185">
        <v>31</v>
      </c>
      <c r="B3971" s="193" t="s">
        <v>1064</v>
      </c>
      <c r="C3971" s="210" t="s">
        <v>3803</v>
      </c>
      <c r="D3971" s="265" t="s">
        <v>3804</v>
      </c>
      <c r="E3971" s="204"/>
      <c r="F3971" s="204">
        <v>1.8</v>
      </c>
      <c r="G3971" s="205">
        <v>51340.229999999901</v>
      </c>
      <c r="H3971" s="192" t="s">
        <v>3805</v>
      </c>
    </row>
    <row r="3972" spans="1:8" ht="20" hidden="1" customHeight="1">
      <c r="A3972" s="185">
        <v>31</v>
      </c>
      <c r="B3972" s="193" t="s">
        <v>1064</v>
      </c>
      <c r="C3972" s="210" t="s">
        <v>3803</v>
      </c>
      <c r="D3972" s="265" t="s">
        <v>3804</v>
      </c>
      <c r="E3972" s="204"/>
      <c r="F3972" s="204">
        <v>4.5</v>
      </c>
      <c r="G3972" s="205">
        <v>51335.729999999901</v>
      </c>
      <c r="H3972" s="192" t="s">
        <v>3805</v>
      </c>
    </row>
    <row r="3973" spans="1:8" ht="20" hidden="1" customHeight="1">
      <c r="A3973" s="185">
        <v>31</v>
      </c>
      <c r="B3973" s="193" t="s">
        <v>1064</v>
      </c>
      <c r="C3973" s="210" t="s">
        <v>4229</v>
      </c>
      <c r="D3973" s="203" t="s">
        <v>3804</v>
      </c>
      <c r="E3973" s="204"/>
      <c r="F3973" s="204">
        <v>1775.23</v>
      </c>
      <c r="G3973" s="205">
        <v>49560.499999999804</v>
      </c>
      <c r="H3973" s="192" t="s">
        <v>1053</v>
      </c>
    </row>
    <row r="3974" spans="1:8" ht="20" hidden="1" customHeight="1">
      <c r="A3974" s="185">
        <v>31</v>
      </c>
      <c r="B3974" s="193" t="s">
        <v>1064</v>
      </c>
      <c r="C3974" s="210" t="s">
        <v>3803</v>
      </c>
      <c r="D3974" s="265" t="s">
        <v>3804</v>
      </c>
      <c r="E3974" s="204"/>
      <c r="F3974" s="204">
        <v>1.8</v>
      </c>
      <c r="G3974" s="205">
        <v>49558.699999999801</v>
      </c>
      <c r="H3974" s="192" t="s">
        <v>3805</v>
      </c>
    </row>
    <row r="3975" spans="1:8" ht="20" hidden="1" customHeight="1">
      <c r="A3975" s="185">
        <v>31</v>
      </c>
      <c r="B3975" s="193" t="s">
        <v>1064</v>
      </c>
      <c r="C3975" s="210" t="s">
        <v>2921</v>
      </c>
      <c r="D3975" s="203" t="s">
        <v>1046</v>
      </c>
      <c r="E3975" s="204"/>
      <c r="F3975" s="204">
        <v>419</v>
      </c>
      <c r="G3975" s="205">
        <v>49139.699999999801</v>
      </c>
      <c r="H3975" s="192" t="s">
        <v>1112</v>
      </c>
    </row>
    <row r="3976" spans="1:8" ht="20" hidden="1" customHeight="1">
      <c r="A3976" s="185">
        <v>31</v>
      </c>
      <c r="B3976" s="193" t="s">
        <v>1064</v>
      </c>
      <c r="C3976" s="210" t="s">
        <v>2922</v>
      </c>
      <c r="D3976" s="203" t="s">
        <v>1046</v>
      </c>
      <c r="E3976" s="204"/>
      <c r="F3976" s="204">
        <v>1130</v>
      </c>
      <c r="G3976" s="205">
        <v>48009.699999999801</v>
      </c>
      <c r="H3976" s="192" t="s">
        <v>4995</v>
      </c>
    </row>
    <row r="3977" spans="1:8" ht="20" hidden="1" customHeight="1">
      <c r="A3977" s="185">
        <v>31</v>
      </c>
      <c r="B3977" s="193" t="s">
        <v>1064</v>
      </c>
      <c r="C3977" s="210" t="s">
        <v>2923</v>
      </c>
      <c r="D3977" s="203" t="s">
        <v>1046</v>
      </c>
      <c r="E3977" s="204"/>
      <c r="F3977" s="204">
        <v>71.5</v>
      </c>
      <c r="G3977" s="205">
        <v>47938.199999999801</v>
      </c>
      <c r="H3977" s="192" t="s">
        <v>3811</v>
      </c>
    </row>
    <row r="3978" spans="1:8" ht="20" hidden="1" customHeight="1">
      <c r="A3978" s="185">
        <v>31</v>
      </c>
      <c r="B3978" s="193" t="s">
        <v>1064</v>
      </c>
      <c r="C3978" s="210" t="s">
        <v>3803</v>
      </c>
      <c r="D3978" s="265" t="s">
        <v>3804</v>
      </c>
      <c r="E3978" s="204"/>
      <c r="F3978" s="204">
        <v>4.5</v>
      </c>
      <c r="G3978" s="205">
        <v>2247933.7000000002</v>
      </c>
      <c r="H3978" s="192" t="s">
        <v>3805</v>
      </c>
    </row>
    <row r="3979" spans="1:8" ht="20" hidden="1" customHeight="1">
      <c r="A3979" s="185">
        <v>31</v>
      </c>
      <c r="B3979" s="193" t="s">
        <v>1064</v>
      </c>
      <c r="C3979" s="210" t="s">
        <v>3803</v>
      </c>
      <c r="D3979" s="265" t="s">
        <v>3804</v>
      </c>
      <c r="E3979" s="204"/>
      <c r="F3979" s="204">
        <v>4.5</v>
      </c>
      <c r="G3979" s="205">
        <v>2247929.2000000002</v>
      </c>
      <c r="H3979" s="192" t="s">
        <v>3805</v>
      </c>
    </row>
    <row r="3980" spans="1:8" ht="20" hidden="1" customHeight="1">
      <c r="A3980" s="185">
        <v>31</v>
      </c>
      <c r="B3980" s="193" t="s">
        <v>1064</v>
      </c>
      <c r="C3980" s="210" t="s">
        <v>3803</v>
      </c>
      <c r="D3980" s="265" t="s">
        <v>3804</v>
      </c>
      <c r="E3980" s="204"/>
      <c r="F3980" s="204">
        <v>4.5</v>
      </c>
      <c r="G3980" s="205">
        <v>2247924.7000000002</v>
      </c>
      <c r="H3980" s="192" t="s">
        <v>3805</v>
      </c>
    </row>
    <row r="3981" spans="1:8" ht="20" hidden="1" customHeight="1">
      <c r="A3981" s="185">
        <v>31</v>
      </c>
      <c r="B3981" s="193" t="s">
        <v>1064</v>
      </c>
      <c r="C3981" s="210" t="s">
        <v>3803</v>
      </c>
      <c r="D3981" s="271" t="s">
        <v>3804</v>
      </c>
      <c r="E3981" s="204"/>
      <c r="F3981" s="204">
        <v>2</v>
      </c>
      <c r="G3981" s="205">
        <v>497922.7</v>
      </c>
      <c r="H3981" s="192" t="s">
        <v>3805</v>
      </c>
    </row>
    <row r="3982" spans="1:8" ht="20" hidden="1" customHeight="1">
      <c r="A3982" s="185">
        <v>31</v>
      </c>
      <c r="B3982" s="193" t="s">
        <v>1064</v>
      </c>
      <c r="C3982" s="210" t="s">
        <v>3803</v>
      </c>
      <c r="D3982" s="271" t="s">
        <v>3804</v>
      </c>
      <c r="E3982" s="204"/>
      <c r="F3982" s="204">
        <v>2</v>
      </c>
      <c r="G3982" s="205">
        <v>497920.7</v>
      </c>
      <c r="H3982" s="192" t="s">
        <v>3805</v>
      </c>
    </row>
    <row r="3983" spans="1:8" ht="20" hidden="1" customHeight="1">
      <c r="A3983" s="185">
        <v>31</v>
      </c>
      <c r="B3983" s="193" t="s">
        <v>1064</v>
      </c>
      <c r="C3983" s="210" t="s">
        <v>3803</v>
      </c>
      <c r="D3983" s="271" t="s">
        <v>3804</v>
      </c>
      <c r="E3983" s="204"/>
      <c r="F3983" s="204">
        <v>2</v>
      </c>
      <c r="G3983" s="205">
        <v>497918.7</v>
      </c>
      <c r="H3983" s="192" t="s">
        <v>3805</v>
      </c>
    </row>
    <row r="3984" spans="1:8" ht="20" hidden="1" customHeight="1">
      <c r="A3984" s="185">
        <v>31</v>
      </c>
      <c r="B3984" s="193" t="s">
        <v>1064</v>
      </c>
      <c r="C3984" s="210" t="s">
        <v>3803</v>
      </c>
      <c r="D3984" s="271" t="s">
        <v>3804</v>
      </c>
      <c r="E3984" s="204"/>
      <c r="F3984" s="204">
        <v>1.8</v>
      </c>
      <c r="G3984" s="205">
        <v>17916.8999999997</v>
      </c>
      <c r="H3984" s="192" t="s">
        <v>3805</v>
      </c>
    </row>
    <row r="3985" spans="1:8" ht="20" hidden="1" customHeight="1">
      <c r="A3985" s="185">
        <v>31</v>
      </c>
      <c r="B3985" s="193" t="s">
        <v>1064</v>
      </c>
      <c r="C3985" s="210" t="s">
        <v>3803</v>
      </c>
      <c r="D3985" s="271" t="s">
        <v>3804</v>
      </c>
      <c r="E3985" s="204"/>
      <c r="F3985" s="204">
        <v>1.8</v>
      </c>
      <c r="G3985" s="205">
        <v>17915.0999999997</v>
      </c>
      <c r="H3985" s="192" t="s">
        <v>3805</v>
      </c>
    </row>
    <row r="3986" spans="1:8" ht="20" hidden="1" customHeight="1">
      <c r="A3986" s="185">
        <v>31</v>
      </c>
      <c r="B3986" s="193" t="s">
        <v>1064</v>
      </c>
      <c r="C3986" s="210" t="s">
        <v>3803</v>
      </c>
      <c r="D3986" s="271" t="s">
        <v>3804</v>
      </c>
      <c r="E3986" s="204"/>
      <c r="F3986" s="204">
        <v>2</v>
      </c>
      <c r="G3986" s="205">
        <v>17913.0999999997</v>
      </c>
      <c r="H3986" s="192" t="s">
        <v>3805</v>
      </c>
    </row>
    <row r="3987" spans="1:8" ht="20" hidden="1" customHeight="1">
      <c r="A3987" s="185">
        <v>31</v>
      </c>
      <c r="B3987" s="193" t="s">
        <v>1044</v>
      </c>
      <c r="C3987" s="210" t="s">
        <v>2924</v>
      </c>
      <c r="D3987" s="203" t="s">
        <v>1046</v>
      </c>
      <c r="E3987" s="204"/>
      <c r="F3987" s="204">
        <v>10000</v>
      </c>
      <c r="G3987" s="205">
        <v>7913.0999999997202</v>
      </c>
      <c r="H3987" s="192" t="s">
        <v>1047</v>
      </c>
    </row>
    <row r="3988" spans="1:8" ht="20" hidden="1" customHeight="1">
      <c r="A3988" s="185">
        <v>31</v>
      </c>
      <c r="B3988" s="193" t="s">
        <v>1044</v>
      </c>
      <c r="C3988" s="210" t="s">
        <v>3803</v>
      </c>
      <c r="D3988" s="271" t="s">
        <v>3804</v>
      </c>
      <c r="E3988" s="259"/>
      <c r="F3988" s="204">
        <v>4.5</v>
      </c>
      <c r="G3988" s="205">
        <v>7908.5999999997202</v>
      </c>
      <c r="H3988" s="192" t="s">
        <v>3805</v>
      </c>
    </row>
    <row r="3989" spans="1:8" ht="20" hidden="1" customHeight="1">
      <c r="A3989" s="185">
        <v>31</v>
      </c>
      <c r="B3989" s="193" t="s">
        <v>1044</v>
      </c>
      <c r="C3989" s="210" t="s">
        <v>4230</v>
      </c>
      <c r="D3989" s="203" t="s">
        <v>3804</v>
      </c>
      <c r="E3989" s="204"/>
      <c r="F3989" s="204">
        <v>10</v>
      </c>
      <c r="G3989" s="205">
        <v>67898.5999999997</v>
      </c>
      <c r="H3989" s="192" t="s">
        <v>3815</v>
      </c>
    </row>
    <row r="3990" spans="1:8" ht="20" hidden="1" customHeight="1">
      <c r="A3990" s="185">
        <v>31</v>
      </c>
      <c r="B3990" s="193" t="s">
        <v>1044</v>
      </c>
      <c r="C3990" s="210" t="s">
        <v>2925</v>
      </c>
      <c r="D3990" s="203" t="s">
        <v>1046</v>
      </c>
      <c r="E3990" s="204"/>
      <c r="F3990" s="204">
        <v>9437</v>
      </c>
      <c r="G3990" s="205">
        <v>58461.5999999997</v>
      </c>
      <c r="H3990" s="192" t="s">
        <v>1112</v>
      </c>
    </row>
    <row r="3991" spans="1:8" ht="20" hidden="1" customHeight="1">
      <c r="A3991" s="185">
        <v>31</v>
      </c>
      <c r="B3991" s="193" t="s">
        <v>1044</v>
      </c>
      <c r="C3991" s="210" t="s">
        <v>2926</v>
      </c>
      <c r="D3991" s="203" t="s">
        <v>1046</v>
      </c>
      <c r="E3991" s="204"/>
      <c r="F3991" s="204">
        <v>200</v>
      </c>
      <c r="G3991" s="205">
        <v>58261.5999999997</v>
      </c>
      <c r="H3991" s="192" t="s">
        <v>1047</v>
      </c>
    </row>
    <row r="3992" spans="1:8" ht="20" hidden="1" customHeight="1">
      <c r="A3992" s="185">
        <v>31</v>
      </c>
      <c r="B3992" s="193" t="s">
        <v>1044</v>
      </c>
      <c r="C3992" s="210" t="s">
        <v>2927</v>
      </c>
      <c r="D3992" s="203" t="s">
        <v>1046</v>
      </c>
      <c r="E3992" s="204"/>
      <c r="F3992" s="204">
        <v>520</v>
      </c>
      <c r="G3992" s="205">
        <v>57741.5999999997</v>
      </c>
      <c r="H3992" s="192" t="s">
        <v>1047</v>
      </c>
    </row>
    <row r="3993" spans="1:8" ht="20" hidden="1" customHeight="1">
      <c r="A3993" s="185">
        <v>31</v>
      </c>
      <c r="B3993" s="193" t="s">
        <v>1044</v>
      </c>
      <c r="C3993" s="210" t="s">
        <v>2928</v>
      </c>
      <c r="D3993" s="203" t="s">
        <v>1046</v>
      </c>
      <c r="E3993" s="204"/>
      <c r="F3993" s="204">
        <v>150</v>
      </c>
      <c r="G3993" s="205">
        <v>57591.5999999997</v>
      </c>
      <c r="H3993" s="192" t="s">
        <v>1047</v>
      </c>
    </row>
    <row r="3994" spans="1:8" ht="20" hidden="1" customHeight="1">
      <c r="A3994" s="185">
        <v>31</v>
      </c>
      <c r="B3994" s="193" t="s">
        <v>1044</v>
      </c>
      <c r="C3994" s="210" t="s">
        <v>2929</v>
      </c>
      <c r="D3994" s="203" t="s">
        <v>1046</v>
      </c>
      <c r="E3994" s="204"/>
      <c r="F3994" s="204">
        <v>648</v>
      </c>
      <c r="G3994" s="205">
        <v>56943.5999999997</v>
      </c>
      <c r="H3994" s="192" t="s">
        <v>3811</v>
      </c>
    </row>
    <row r="3995" spans="1:8" ht="20" hidden="1" customHeight="1">
      <c r="A3995" s="185">
        <v>31</v>
      </c>
      <c r="B3995" s="193" t="s">
        <v>1044</v>
      </c>
      <c r="C3995" s="210" t="s">
        <v>2930</v>
      </c>
      <c r="D3995" s="203" t="s">
        <v>1046</v>
      </c>
      <c r="E3995" s="204"/>
      <c r="F3995" s="204">
        <v>1691.5</v>
      </c>
      <c r="G3995" s="205">
        <v>55252.0999999997</v>
      </c>
      <c r="H3995" s="192" t="s">
        <v>1104</v>
      </c>
    </row>
    <row r="3996" spans="1:8" ht="20" hidden="1" customHeight="1">
      <c r="A3996" s="185">
        <v>31</v>
      </c>
      <c r="B3996" s="193" t="s">
        <v>1044</v>
      </c>
      <c r="C3996" s="210" t="s">
        <v>2931</v>
      </c>
      <c r="D3996" s="203" t="s">
        <v>1046</v>
      </c>
      <c r="E3996" s="204"/>
      <c r="F3996" s="204">
        <v>29625</v>
      </c>
      <c r="G3996" s="205">
        <v>25627.0999999997</v>
      </c>
      <c r="H3996" s="192" t="s">
        <v>1047</v>
      </c>
    </row>
    <row r="3997" spans="1:8" ht="20" hidden="1" customHeight="1">
      <c r="A3997" s="185">
        <v>31</v>
      </c>
      <c r="B3997" s="193" t="s">
        <v>1044</v>
      </c>
      <c r="C3997" s="210" t="s">
        <v>2932</v>
      </c>
      <c r="D3997" s="203" t="s">
        <v>1046</v>
      </c>
      <c r="E3997" s="204"/>
      <c r="F3997" s="204">
        <v>35.5</v>
      </c>
      <c r="G3997" s="205">
        <v>25591.5999999997</v>
      </c>
      <c r="H3997" s="192" t="s">
        <v>3811</v>
      </c>
    </row>
    <row r="3998" spans="1:8" ht="20" hidden="1" customHeight="1">
      <c r="A3998" s="185">
        <v>31</v>
      </c>
      <c r="B3998" s="193" t="s">
        <v>1044</v>
      </c>
      <c r="C3998" s="210" t="s">
        <v>2933</v>
      </c>
      <c r="D3998" s="203" t="s">
        <v>1046</v>
      </c>
      <c r="E3998" s="204"/>
      <c r="F3998" s="204">
        <v>110</v>
      </c>
      <c r="G3998" s="205">
        <v>25481.5999999997</v>
      </c>
      <c r="H3998" s="192" t="s">
        <v>1112</v>
      </c>
    </row>
    <row r="3999" spans="1:8" ht="20" hidden="1" customHeight="1">
      <c r="A3999" s="185">
        <v>31</v>
      </c>
      <c r="B3999" s="193" t="s">
        <v>1044</v>
      </c>
      <c r="C3999" s="210" t="s">
        <v>4231</v>
      </c>
      <c r="D3999" s="203" t="s">
        <v>3804</v>
      </c>
      <c r="E3999" s="204"/>
      <c r="F3999" s="204">
        <v>8524.5300000000007</v>
      </c>
      <c r="G3999" s="205">
        <v>16957.069999999701</v>
      </c>
      <c r="H3999" s="192" t="s">
        <v>1087</v>
      </c>
    </row>
    <row r="4000" spans="1:8" ht="20" hidden="1" customHeight="1">
      <c r="A4000" s="185">
        <v>31</v>
      </c>
      <c r="B4000" s="193" t="s">
        <v>1044</v>
      </c>
      <c r="C4000" s="210" t="s">
        <v>3803</v>
      </c>
      <c r="D4000" s="265" t="s">
        <v>3804</v>
      </c>
      <c r="E4000" s="204"/>
      <c r="F4000" s="204">
        <v>4.5</v>
      </c>
      <c r="G4000" s="205">
        <v>16952.569999999701</v>
      </c>
      <c r="H4000" s="192" t="s">
        <v>3805</v>
      </c>
    </row>
    <row r="4001" spans="1:8" ht="20" hidden="1" customHeight="1">
      <c r="A4001" s="185">
        <v>31</v>
      </c>
      <c r="B4001" s="193" t="s">
        <v>1044</v>
      </c>
      <c r="C4001" s="210" t="s">
        <v>3803</v>
      </c>
      <c r="D4001" s="265" t="s">
        <v>3804</v>
      </c>
      <c r="E4001" s="204"/>
      <c r="F4001" s="204">
        <v>1.8</v>
      </c>
      <c r="G4001" s="205">
        <v>16950.769999999698</v>
      </c>
      <c r="H4001" s="192" t="s">
        <v>3805</v>
      </c>
    </row>
    <row r="4002" spans="1:8" ht="20" hidden="1" customHeight="1">
      <c r="A4002" s="185">
        <v>31</v>
      </c>
      <c r="B4002" s="193" t="s">
        <v>1044</v>
      </c>
      <c r="C4002" s="210" t="s">
        <v>3803</v>
      </c>
      <c r="D4002" s="265" t="s">
        <v>3804</v>
      </c>
      <c r="E4002" s="204"/>
      <c r="F4002" s="204">
        <v>4.5</v>
      </c>
      <c r="G4002" s="205">
        <v>16946.269999999698</v>
      </c>
      <c r="H4002" s="192" t="s">
        <v>3805</v>
      </c>
    </row>
    <row r="4003" spans="1:8" ht="20" hidden="1" customHeight="1">
      <c r="A4003" s="185">
        <v>31</v>
      </c>
      <c r="B4003" s="193" t="s">
        <v>1044</v>
      </c>
      <c r="C4003" s="210" t="s">
        <v>3803</v>
      </c>
      <c r="D4003" s="265" t="s">
        <v>3804</v>
      </c>
      <c r="E4003" s="204"/>
      <c r="F4003" s="204">
        <v>1.8</v>
      </c>
      <c r="G4003" s="205">
        <v>16944.469999999699</v>
      </c>
      <c r="H4003" s="192" t="s">
        <v>3805</v>
      </c>
    </row>
    <row r="4004" spans="1:8" ht="20" hidden="1" customHeight="1">
      <c r="A4004" s="185">
        <v>31</v>
      </c>
      <c r="B4004" s="193" t="s">
        <v>1044</v>
      </c>
      <c r="C4004" s="210" t="s">
        <v>3803</v>
      </c>
      <c r="D4004" s="265" t="s">
        <v>3804</v>
      </c>
      <c r="E4004" s="204"/>
      <c r="F4004" s="204">
        <v>4.5</v>
      </c>
      <c r="G4004" s="205">
        <v>16939.969999999699</v>
      </c>
      <c r="H4004" s="192" t="s">
        <v>3805</v>
      </c>
    </row>
    <row r="4005" spans="1:8" ht="20" hidden="1" customHeight="1">
      <c r="A4005" s="185">
        <v>31</v>
      </c>
      <c r="B4005" s="193" t="s">
        <v>1044</v>
      </c>
      <c r="C4005" s="210" t="s">
        <v>3803</v>
      </c>
      <c r="D4005" s="265" t="s">
        <v>3804</v>
      </c>
      <c r="E4005" s="204"/>
      <c r="F4005" s="204">
        <v>4.5</v>
      </c>
      <c r="G4005" s="205">
        <v>16935.469999999699</v>
      </c>
      <c r="H4005" s="192" t="s">
        <v>3805</v>
      </c>
    </row>
    <row r="4006" spans="1:8" ht="20" hidden="1" customHeight="1">
      <c r="A4006" s="185">
        <v>31</v>
      </c>
      <c r="B4006" s="193" t="s">
        <v>1044</v>
      </c>
      <c r="C4006" s="210" t="s">
        <v>3803</v>
      </c>
      <c r="D4006" s="265" t="s">
        <v>3804</v>
      </c>
      <c r="E4006" s="204"/>
      <c r="F4006" s="204">
        <v>4.5</v>
      </c>
      <c r="G4006" s="205">
        <v>16930.969999999699</v>
      </c>
      <c r="H4006" s="192" t="s">
        <v>3805</v>
      </c>
    </row>
    <row r="4007" spans="1:8" ht="20" hidden="1" customHeight="1">
      <c r="A4007" s="185">
        <v>31</v>
      </c>
      <c r="B4007" s="193" t="s">
        <v>1044</v>
      </c>
      <c r="C4007" s="210" t="s">
        <v>3803</v>
      </c>
      <c r="D4007" s="265" t="s">
        <v>3804</v>
      </c>
      <c r="E4007" s="204"/>
      <c r="F4007" s="204">
        <v>1.8</v>
      </c>
      <c r="G4007" s="205">
        <v>16929.1699999997</v>
      </c>
      <c r="H4007" s="192" t="s">
        <v>3805</v>
      </c>
    </row>
    <row r="4008" spans="1:8" ht="20" hidden="1" customHeight="1">
      <c r="A4008" s="185">
        <v>31</v>
      </c>
      <c r="B4008" s="193" t="s">
        <v>1044</v>
      </c>
      <c r="C4008" s="210" t="s">
        <v>3803</v>
      </c>
      <c r="D4008" s="265" t="s">
        <v>3804</v>
      </c>
      <c r="E4008" s="204"/>
      <c r="F4008" s="204">
        <v>1.8</v>
      </c>
      <c r="G4008" s="205">
        <v>16927.369999999701</v>
      </c>
      <c r="H4008" s="192" t="s">
        <v>3805</v>
      </c>
    </row>
    <row r="4009" spans="1:8" ht="20" hidden="1" customHeight="1">
      <c r="A4009" s="185">
        <v>31</v>
      </c>
      <c r="B4009" s="193" t="s">
        <v>1044</v>
      </c>
      <c r="C4009" s="210" t="s">
        <v>3803</v>
      </c>
      <c r="D4009" s="265" t="s">
        <v>3804</v>
      </c>
      <c r="E4009" s="204"/>
      <c r="F4009" s="204">
        <v>4.5</v>
      </c>
      <c r="G4009" s="205">
        <v>16922.869999999701</v>
      </c>
      <c r="H4009" s="192" t="s">
        <v>3805</v>
      </c>
    </row>
    <row r="4010" spans="1:8" ht="20" hidden="1" customHeight="1">
      <c r="A4010" s="185">
        <v>31</v>
      </c>
      <c r="B4010" s="193" t="s">
        <v>1044</v>
      </c>
      <c r="C4010" s="210" t="s">
        <v>3803</v>
      </c>
      <c r="D4010" s="265" t="s">
        <v>3804</v>
      </c>
      <c r="E4010" s="204"/>
      <c r="F4010" s="204">
        <v>9</v>
      </c>
      <c r="G4010" s="205">
        <v>16913.87</v>
      </c>
      <c r="H4010" s="192" t="s">
        <v>3805</v>
      </c>
    </row>
    <row r="4011" spans="1:8" ht="20" hidden="1" customHeight="1">
      <c r="A4011" s="185">
        <v>31</v>
      </c>
      <c r="B4011" s="193" t="s">
        <v>1044</v>
      </c>
      <c r="C4011" s="210" t="s">
        <v>2934</v>
      </c>
      <c r="D4011" s="203" t="s">
        <v>1046</v>
      </c>
      <c r="E4011" s="204"/>
      <c r="F4011" s="204">
        <v>28000</v>
      </c>
      <c r="G4011" s="205">
        <v>88913.87</v>
      </c>
      <c r="H4011" s="192" t="s">
        <v>4995</v>
      </c>
    </row>
    <row r="4012" spans="1:8" ht="20" hidden="1" customHeight="1">
      <c r="A4012" s="185">
        <v>31</v>
      </c>
      <c r="B4012" s="193" t="s">
        <v>1044</v>
      </c>
      <c r="C4012" s="210" t="s">
        <v>3803</v>
      </c>
      <c r="D4012" s="271" t="s">
        <v>3804</v>
      </c>
      <c r="E4012" s="204"/>
      <c r="F4012" s="204">
        <v>9</v>
      </c>
      <c r="G4012" s="205">
        <v>88904.87</v>
      </c>
      <c r="H4012" s="192" t="s">
        <v>3805</v>
      </c>
    </row>
    <row r="4013" spans="1:8" ht="20" hidden="1" customHeight="1">
      <c r="A4013" s="185">
        <v>31</v>
      </c>
      <c r="B4013" s="193" t="s">
        <v>1044</v>
      </c>
      <c r="C4013" s="210" t="s">
        <v>4232</v>
      </c>
      <c r="D4013" s="250" t="s">
        <v>3804</v>
      </c>
      <c r="E4013" s="204"/>
      <c r="F4013" s="204">
        <v>654.76</v>
      </c>
      <c r="G4013" s="205">
        <v>88250.11</v>
      </c>
      <c r="H4013" s="192" t="s">
        <v>1083</v>
      </c>
    </row>
    <row r="4014" spans="1:8" ht="20" hidden="1" customHeight="1">
      <c r="A4014" s="185">
        <v>31</v>
      </c>
      <c r="B4014" s="193" t="s">
        <v>1044</v>
      </c>
      <c r="C4014" s="210" t="s">
        <v>2935</v>
      </c>
      <c r="D4014" s="203" t="s">
        <v>1046</v>
      </c>
      <c r="E4014" s="204"/>
      <c r="F4014" s="204">
        <v>69</v>
      </c>
      <c r="G4014" s="205">
        <v>88181.11</v>
      </c>
      <c r="H4014" s="192" t="s">
        <v>3811</v>
      </c>
    </row>
    <row r="4015" spans="1:8" ht="20" hidden="1" customHeight="1">
      <c r="A4015" s="185">
        <v>31</v>
      </c>
      <c r="B4015" s="193" t="s">
        <v>1044</v>
      </c>
      <c r="C4015" s="210" t="s">
        <v>2936</v>
      </c>
      <c r="D4015" s="203" t="s">
        <v>1046</v>
      </c>
      <c r="E4015" s="204"/>
      <c r="F4015" s="204">
        <v>245</v>
      </c>
      <c r="G4015" s="205">
        <v>87936.11</v>
      </c>
      <c r="H4015" s="192" t="s">
        <v>3811</v>
      </c>
    </row>
    <row r="4016" spans="1:8" ht="20" hidden="1" customHeight="1">
      <c r="A4016" s="185">
        <v>31</v>
      </c>
      <c r="B4016" s="193" t="s">
        <v>1044</v>
      </c>
      <c r="C4016" s="210" t="s">
        <v>2937</v>
      </c>
      <c r="D4016" s="203" t="s">
        <v>1046</v>
      </c>
      <c r="E4016" s="204"/>
      <c r="F4016" s="204">
        <v>916</v>
      </c>
      <c r="G4016" s="205">
        <v>87020.11</v>
      </c>
      <c r="H4016" s="192" t="s">
        <v>1047</v>
      </c>
    </row>
    <row r="4017" spans="1:8" ht="20" hidden="1" customHeight="1">
      <c r="A4017" s="185">
        <v>31</v>
      </c>
      <c r="B4017" s="193" t="s">
        <v>1044</v>
      </c>
      <c r="C4017" s="210" t="s">
        <v>2938</v>
      </c>
      <c r="D4017" s="203" t="s">
        <v>1046</v>
      </c>
      <c r="E4017" s="204"/>
      <c r="F4017" s="204">
        <v>700</v>
      </c>
      <c r="G4017" s="205">
        <v>86320.11</v>
      </c>
      <c r="H4017" s="192" t="s">
        <v>1112</v>
      </c>
    </row>
    <row r="4018" spans="1:8" ht="20" hidden="1" customHeight="1">
      <c r="A4018" s="185">
        <v>31</v>
      </c>
      <c r="B4018" s="193" t="s">
        <v>1044</v>
      </c>
      <c r="C4018" s="210" t="s">
        <v>2939</v>
      </c>
      <c r="D4018" s="203" t="s">
        <v>1046</v>
      </c>
      <c r="E4018" s="204"/>
      <c r="F4018" s="204">
        <v>508</v>
      </c>
      <c r="G4018" s="205">
        <v>85812.11</v>
      </c>
      <c r="H4018" s="192" t="s">
        <v>3811</v>
      </c>
    </row>
    <row r="4019" spans="1:8" ht="20" hidden="1" customHeight="1">
      <c r="A4019" s="185">
        <v>31</v>
      </c>
      <c r="B4019" s="193" t="s">
        <v>1044</v>
      </c>
      <c r="C4019" s="210" t="s">
        <v>2940</v>
      </c>
      <c r="D4019" s="203" t="s">
        <v>1046</v>
      </c>
      <c r="E4019" s="204"/>
      <c r="F4019" s="204">
        <v>1258</v>
      </c>
      <c r="G4019" s="205">
        <v>84554.11</v>
      </c>
      <c r="H4019" s="192" t="s">
        <v>1047</v>
      </c>
    </row>
    <row r="4020" spans="1:8" ht="20" hidden="1" customHeight="1">
      <c r="A4020" s="185">
        <v>31</v>
      </c>
      <c r="B4020" s="193" t="s">
        <v>1044</v>
      </c>
      <c r="C4020" s="210" t="s">
        <v>2941</v>
      </c>
      <c r="D4020" s="203" t="s">
        <v>1046</v>
      </c>
      <c r="E4020" s="204"/>
      <c r="F4020" s="204">
        <v>746.5</v>
      </c>
      <c r="G4020" s="205">
        <v>83807.61</v>
      </c>
      <c r="H4020" s="192" t="s">
        <v>3811</v>
      </c>
    </row>
    <row r="4021" spans="1:8" ht="20" hidden="1" customHeight="1">
      <c r="A4021" s="185">
        <v>31</v>
      </c>
      <c r="B4021" s="193" t="s">
        <v>1044</v>
      </c>
      <c r="C4021" s="210" t="s">
        <v>2942</v>
      </c>
      <c r="D4021" s="203" t="s">
        <v>1046</v>
      </c>
      <c r="E4021" s="204"/>
      <c r="F4021" s="204">
        <v>5288</v>
      </c>
      <c r="G4021" s="205">
        <v>78519.61</v>
      </c>
      <c r="H4021" s="192" t="s">
        <v>1047</v>
      </c>
    </row>
    <row r="4022" spans="1:8" ht="20" hidden="1" customHeight="1">
      <c r="A4022" s="185">
        <v>31</v>
      </c>
      <c r="B4022" s="193" t="s">
        <v>1044</v>
      </c>
      <c r="C4022" s="210" t="s">
        <v>2943</v>
      </c>
      <c r="D4022" s="203" t="s">
        <v>1046</v>
      </c>
      <c r="E4022" s="204"/>
      <c r="F4022" s="204">
        <v>123</v>
      </c>
      <c r="G4022" s="205">
        <v>78396.61</v>
      </c>
      <c r="H4022" s="192" t="s">
        <v>1047</v>
      </c>
    </row>
    <row r="4023" spans="1:8" ht="20" hidden="1" customHeight="1">
      <c r="A4023" s="185">
        <v>31</v>
      </c>
      <c r="B4023" s="193" t="s">
        <v>1044</v>
      </c>
      <c r="C4023" s="210" t="s">
        <v>2944</v>
      </c>
      <c r="D4023" s="203" t="s">
        <v>1046</v>
      </c>
      <c r="E4023" s="204"/>
      <c r="F4023" s="204">
        <v>80</v>
      </c>
      <c r="G4023" s="205">
        <v>78316.61</v>
      </c>
      <c r="H4023" s="192" t="s">
        <v>1047</v>
      </c>
    </row>
    <row r="4024" spans="1:8" ht="20" hidden="1" customHeight="1">
      <c r="A4024" s="185">
        <v>31</v>
      </c>
      <c r="B4024" s="193" t="s">
        <v>1044</v>
      </c>
      <c r="C4024" s="210" t="s">
        <v>2945</v>
      </c>
      <c r="D4024" s="203" t="s">
        <v>1046</v>
      </c>
      <c r="E4024" s="204"/>
      <c r="F4024" s="204">
        <v>1180</v>
      </c>
      <c r="G4024" s="205">
        <v>77136.61</v>
      </c>
      <c r="H4024" s="192" t="s">
        <v>1047</v>
      </c>
    </row>
    <row r="4025" spans="1:8" ht="20" hidden="1" customHeight="1">
      <c r="A4025" s="185">
        <v>31</v>
      </c>
      <c r="B4025" s="193" t="s">
        <v>1044</v>
      </c>
      <c r="C4025" s="210" t="s">
        <v>2946</v>
      </c>
      <c r="D4025" s="203" t="s">
        <v>1046</v>
      </c>
      <c r="E4025" s="204"/>
      <c r="F4025" s="204">
        <v>3200</v>
      </c>
      <c r="G4025" s="205">
        <v>73936.61</v>
      </c>
      <c r="H4025" s="192" t="s">
        <v>1047</v>
      </c>
    </row>
    <row r="4026" spans="1:8" ht="20" hidden="1" customHeight="1">
      <c r="A4026" s="185">
        <v>31</v>
      </c>
      <c r="B4026" s="193" t="s">
        <v>1044</v>
      </c>
      <c r="C4026" s="210" t="s">
        <v>3803</v>
      </c>
      <c r="D4026" s="271" t="s">
        <v>3804</v>
      </c>
      <c r="E4026" s="204"/>
      <c r="F4026" s="204">
        <v>4.5</v>
      </c>
      <c r="G4026" s="205">
        <v>73932.11</v>
      </c>
      <c r="H4026" s="192" t="s">
        <v>3805</v>
      </c>
    </row>
    <row r="4027" spans="1:8" ht="20" hidden="1" customHeight="1">
      <c r="A4027" s="185">
        <v>31</v>
      </c>
      <c r="B4027" s="193" t="s">
        <v>1044</v>
      </c>
      <c r="C4027" s="210" t="s">
        <v>3803</v>
      </c>
      <c r="D4027" s="271" t="s">
        <v>3804</v>
      </c>
      <c r="E4027" s="204"/>
      <c r="F4027" s="204">
        <v>1.8</v>
      </c>
      <c r="G4027" s="205">
        <v>73930.31</v>
      </c>
      <c r="H4027" s="192" t="s">
        <v>3805</v>
      </c>
    </row>
    <row r="4028" spans="1:8" ht="20" hidden="1" customHeight="1">
      <c r="A4028" s="185">
        <v>31</v>
      </c>
      <c r="B4028" s="193" t="s">
        <v>1044</v>
      </c>
      <c r="C4028" s="210" t="s">
        <v>3803</v>
      </c>
      <c r="D4028" s="271" t="s">
        <v>3804</v>
      </c>
      <c r="E4028" s="204"/>
      <c r="F4028" s="204">
        <v>4.5</v>
      </c>
      <c r="G4028" s="205">
        <v>73925.81</v>
      </c>
      <c r="H4028" s="192" t="s">
        <v>3805</v>
      </c>
    </row>
    <row r="4029" spans="1:8" ht="20" hidden="1" customHeight="1">
      <c r="A4029" s="185">
        <v>31</v>
      </c>
      <c r="B4029" s="193" t="s">
        <v>1044</v>
      </c>
      <c r="C4029" s="210" t="s">
        <v>3803</v>
      </c>
      <c r="D4029" s="271" t="s">
        <v>3804</v>
      </c>
      <c r="E4029" s="204"/>
      <c r="F4029" s="204">
        <v>4.5</v>
      </c>
      <c r="G4029" s="205">
        <v>73921.31</v>
      </c>
      <c r="H4029" s="192" t="s">
        <v>3805</v>
      </c>
    </row>
    <row r="4030" spans="1:8" ht="20" hidden="1" customHeight="1">
      <c r="A4030" s="185">
        <v>31</v>
      </c>
      <c r="B4030" s="193" t="s">
        <v>1044</v>
      </c>
      <c r="C4030" s="210" t="s">
        <v>3803</v>
      </c>
      <c r="D4030" s="271" t="s">
        <v>3804</v>
      </c>
      <c r="E4030" s="204"/>
      <c r="F4030" s="204">
        <v>4.5</v>
      </c>
      <c r="G4030" s="205">
        <v>73916.81</v>
      </c>
      <c r="H4030" s="192" t="s">
        <v>3805</v>
      </c>
    </row>
    <row r="4031" spans="1:8" ht="20" hidden="1" customHeight="1">
      <c r="A4031" s="185">
        <v>31</v>
      </c>
      <c r="B4031" s="193" t="s">
        <v>1044</v>
      </c>
      <c r="C4031" s="210" t="s">
        <v>3803</v>
      </c>
      <c r="D4031" s="271" t="s">
        <v>3804</v>
      </c>
      <c r="E4031" s="204"/>
      <c r="F4031" s="204">
        <v>4.5</v>
      </c>
      <c r="G4031" s="205">
        <v>73912.31</v>
      </c>
      <c r="H4031" s="192" t="s">
        <v>3805</v>
      </c>
    </row>
    <row r="4032" spans="1:8" ht="20" hidden="1" customHeight="1">
      <c r="A4032" s="185">
        <v>31</v>
      </c>
      <c r="B4032" s="193" t="s">
        <v>1044</v>
      </c>
      <c r="C4032" s="210" t="s">
        <v>3803</v>
      </c>
      <c r="D4032" s="271" t="s">
        <v>3804</v>
      </c>
      <c r="E4032" s="204"/>
      <c r="F4032" s="204">
        <v>4.5</v>
      </c>
      <c r="G4032" s="205">
        <v>73907.81</v>
      </c>
      <c r="H4032" s="192" t="s">
        <v>3805</v>
      </c>
    </row>
    <row r="4033" spans="1:8" ht="20" hidden="1" customHeight="1">
      <c r="A4033" s="185">
        <v>31</v>
      </c>
      <c r="B4033" s="193" t="s">
        <v>1044</v>
      </c>
      <c r="C4033" s="210" t="s">
        <v>3803</v>
      </c>
      <c r="D4033" s="271" t="s">
        <v>3804</v>
      </c>
      <c r="E4033" s="204"/>
      <c r="F4033" s="204">
        <v>4.5</v>
      </c>
      <c r="G4033" s="205">
        <v>73903.31</v>
      </c>
      <c r="H4033" s="192" t="s">
        <v>3805</v>
      </c>
    </row>
    <row r="4034" spans="1:8" ht="20" hidden="1" customHeight="1">
      <c r="A4034" s="185">
        <v>31</v>
      </c>
      <c r="B4034" s="193" t="s">
        <v>1044</v>
      </c>
      <c r="C4034" s="210" t="s">
        <v>3803</v>
      </c>
      <c r="D4034" s="271" t="s">
        <v>3804</v>
      </c>
      <c r="E4034" s="204"/>
      <c r="F4034" s="204">
        <v>4.5</v>
      </c>
      <c r="G4034" s="205">
        <v>73898.81</v>
      </c>
      <c r="H4034" s="192" t="s">
        <v>3805</v>
      </c>
    </row>
    <row r="4035" spans="1:8" ht="20" hidden="1" customHeight="1">
      <c r="A4035" s="185">
        <v>31</v>
      </c>
      <c r="B4035" s="193" t="s">
        <v>1044</v>
      </c>
      <c r="C4035" s="210" t="s">
        <v>3803</v>
      </c>
      <c r="D4035" s="271" t="s">
        <v>3804</v>
      </c>
      <c r="E4035" s="204"/>
      <c r="F4035" s="204">
        <v>4.5</v>
      </c>
      <c r="G4035" s="205">
        <v>73894.31</v>
      </c>
      <c r="H4035" s="192" t="s">
        <v>3805</v>
      </c>
    </row>
    <row r="4036" spans="1:8" ht="20" hidden="1" customHeight="1">
      <c r="A4036" s="185">
        <v>31</v>
      </c>
      <c r="B4036" s="193" t="s">
        <v>1044</v>
      </c>
      <c r="C4036" s="210" t="s">
        <v>3803</v>
      </c>
      <c r="D4036" s="271" t="s">
        <v>3804</v>
      </c>
      <c r="E4036" s="204"/>
      <c r="F4036" s="204">
        <v>4.5</v>
      </c>
      <c r="G4036" s="205">
        <v>73889.81</v>
      </c>
      <c r="H4036" s="192" t="s">
        <v>3805</v>
      </c>
    </row>
    <row r="4037" spans="1:8" ht="20" hidden="1" customHeight="1">
      <c r="A4037" s="185">
        <v>31</v>
      </c>
      <c r="B4037" s="193" t="s">
        <v>1044</v>
      </c>
      <c r="C4037" s="210" t="s">
        <v>3803</v>
      </c>
      <c r="D4037" s="271" t="s">
        <v>3804</v>
      </c>
      <c r="E4037" s="204"/>
      <c r="F4037" s="204">
        <v>1.8</v>
      </c>
      <c r="G4037" s="205">
        <v>73888.009999999995</v>
      </c>
      <c r="H4037" s="192" t="s">
        <v>3805</v>
      </c>
    </row>
    <row r="4038" spans="1:8" ht="20" hidden="1" customHeight="1">
      <c r="A4038" s="185">
        <v>31</v>
      </c>
      <c r="B4038" s="193" t="s">
        <v>1044</v>
      </c>
      <c r="C4038" s="210" t="s">
        <v>3803</v>
      </c>
      <c r="D4038" s="271" t="s">
        <v>3804</v>
      </c>
      <c r="E4038" s="204"/>
      <c r="F4038" s="204">
        <v>4.5</v>
      </c>
      <c r="G4038" s="205">
        <v>73883.509999999995</v>
      </c>
      <c r="H4038" s="192" t="s">
        <v>3805</v>
      </c>
    </row>
    <row r="4039" spans="1:8" ht="20" hidden="1" customHeight="1">
      <c r="A4039" s="185">
        <v>31</v>
      </c>
      <c r="B4039" s="193" t="s">
        <v>1044</v>
      </c>
      <c r="C4039" s="210" t="s">
        <v>3803</v>
      </c>
      <c r="D4039" s="271" t="s">
        <v>3804</v>
      </c>
      <c r="E4039" s="204"/>
      <c r="F4039" s="204">
        <v>1.8</v>
      </c>
      <c r="G4039" s="205">
        <v>53881.71</v>
      </c>
      <c r="H4039" s="192" t="s">
        <v>3805</v>
      </c>
    </row>
    <row r="4040" spans="1:8" ht="20" hidden="1" customHeight="1">
      <c r="A4040" s="185">
        <v>31</v>
      </c>
      <c r="B4040" s="193" t="s">
        <v>1044</v>
      </c>
      <c r="C4040" s="210" t="s">
        <v>5056</v>
      </c>
      <c r="D4040" s="203" t="s">
        <v>4984</v>
      </c>
      <c r="E4040" s="204"/>
      <c r="F4040" s="204">
        <v>5166.67</v>
      </c>
      <c r="G4040" s="205">
        <v>48715.040000000001</v>
      </c>
      <c r="H4040" s="214" t="s">
        <v>4984</v>
      </c>
    </row>
    <row r="4041" spans="1:8" ht="20" hidden="1" customHeight="1">
      <c r="A4041" s="185">
        <v>31</v>
      </c>
      <c r="B4041" s="193" t="s">
        <v>1044</v>
      </c>
      <c r="C4041" s="210" t="s">
        <v>3803</v>
      </c>
      <c r="D4041" s="271" t="s">
        <v>3804</v>
      </c>
      <c r="E4041" s="204"/>
      <c r="F4041" s="204">
        <v>1.8</v>
      </c>
      <c r="G4041" s="205">
        <v>713.24</v>
      </c>
      <c r="H4041" s="192" t="s">
        <v>3805</v>
      </c>
    </row>
    <row r="4042" spans="1:8" ht="20" hidden="1" customHeight="1">
      <c r="A4042" s="185">
        <v>31</v>
      </c>
      <c r="B4042" s="193" t="s">
        <v>1044</v>
      </c>
      <c r="C4042" s="210" t="s">
        <v>4233</v>
      </c>
      <c r="D4042" s="203" t="s">
        <v>3804</v>
      </c>
      <c r="E4042" s="204"/>
      <c r="F4042" s="204">
        <v>166000</v>
      </c>
      <c r="G4042" s="205">
        <v>834713.24</v>
      </c>
      <c r="H4042" s="192" t="s">
        <v>3813</v>
      </c>
    </row>
    <row r="4043" spans="1:8" ht="20" hidden="1" customHeight="1">
      <c r="A4043" s="185">
        <v>31</v>
      </c>
      <c r="B4043" s="193" t="s">
        <v>1044</v>
      </c>
      <c r="C4043" s="210" t="s">
        <v>3803</v>
      </c>
      <c r="D4043" s="271" t="s">
        <v>3804</v>
      </c>
      <c r="E4043" s="204"/>
      <c r="F4043" s="204">
        <v>2</v>
      </c>
      <c r="G4043" s="205">
        <v>834711.24</v>
      </c>
      <c r="H4043" s="192" t="s">
        <v>3805</v>
      </c>
    </row>
    <row r="4044" spans="1:8" ht="20" hidden="1" customHeight="1">
      <c r="A4044" s="185">
        <v>31</v>
      </c>
      <c r="B4044" s="193" t="s">
        <v>1044</v>
      </c>
      <c r="C4044" s="210" t="s">
        <v>3803</v>
      </c>
      <c r="D4044" s="265" t="s">
        <v>3804</v>
      </c>
      <c r="E4044" s="204"/>
      <c r="F4044" s="204">
        <v>1.8</v>
      </c>
      <c r="G4044" s="205">
        <v>817709.44</v>
      </c>
      <c r="H4044" s="192" t="s">
        <v>3805</v>
      </c>
    </row>
    <row r="4045" spans="1:8" ht="20" hidden="1" customHeight="1">
      <c r="A4045" s="185">
        <v>31</v>
      </c>
      <c r="B4045" s="193" t="s">
        <v>1044</v>
      </c>
      <c r="C4045" s="210" t="s">
        <v>3803</v>
      </c>
      <c r="D4045" s="265" t="s">
        <v>3804</v>
      </c>
      <c r="E4045" s="204"/>
      <c r="F4045" s="204">
        <v>1.8</v>
      </c>
      <c r="G4045" s="205">
        <v>817707.64</v>
      </c>
      <c r="H4045" s="192" t="s">
        <v>3805</v>
      </c>
    </row>
    <row r="4046" spans="1:8" ht="20" hidden="1" customHeight="1">
      <c r="A4046" s="185">
        <v>31</v>
      </c>
      <c r="B4046" s="193" t="s">
        <v>1044</v>
      </c>
      <c r="C4046" s="210" t="s">
        <v>3803</v>
      </c>
      <c r="D4046" s="265" t="s">
        <v>3804</v>
      </c>
      <c r="E4046" s="204"/>
      <c r="F4046" s="204">
        <v>2</v>
      </c>
      <c r="G4046" s="205">
        <v>17705.639999999901</v>
      </c>
      <c r="H4046" s="192" t="s">
        <v>3805</v>
      </c>
    </row>
    <row r="4047" spans="1:8" ht="20" hidden="1" customHeight="1">
      <c r="A4047" s="185">
        <v>31</v>
      </c>
      <c r="B4047" s="193" t="s">
        <v>1044</v>
      </c>
      <c r="C4047" s="210" t="s">
        <v>2947</v>
      </c>
      <c r="D4047" s="203" t="s">
        <v>1046</v>
      </c>
      <c r="E4047" s="204"/>
      <c r="F4047" s="204">
        <v>7890</v>
      </c>
      <c r="G4047" s="205">
        <v>9815.6399999998994</v>
      </c>
      <c r="H4047" s="192" t="s">
        <v>1047</v>
      </c>
    </row>
    <row r="4048" spans="1:8" ht="20" hidden="1" customHeight="1">
      <c r="A4048" s="185">
        <v>31</v>
      </c>
      <c r="B4048" s="193" t="s">
        <v>1044</v>
      </c>
      <c r="C4048" s="210" t="s">
        <v>2948</v>
      </c>
      <c r="D4048" s="203" t="s">
        <v>1046</v>
      </c>
      <c r="E4048" s="204"/>
      <c r="F4048" s="204">
        <v>2030</v>
      </c>
      <c r="G4048" s="205">
        <v>7785.6399999999003</v>
      </c>
      <c r="H4048" s="192" t="s">
        <v>1112</v>
      </c>
    </row>
    <row r="4049" spans="1:8" ht="20" hidden="1" customHeight="1">
      <c r="A4049" s="185">
        <v>31</v>
      </c>
      <c r="B4049" s="193" t="s">
        <v>1044</v>
      </c>
      <c r="C4049" s="210" t="s">
        <v>2949</v>
      </c>
      <c r="D4049" s="203" t="s">
        <v>1046</v>
      </c>
      <c r="E4049" s="204"/>
      <c r="F4049" s="204">
        <v>2776</v>
      </c>
      <c r="G4049" s="205">
        <v>5009.6399999999003</v>
      </c>
      <c r="H4049" s="192" t="s">
        <v>1112</v>
      </c>
    </row>
    <row r="4050" spans="1:8" ht="20" hidden="1" customHeight="1">
      <c r="A4050" s="185">
        <v>31</v>
      </c>
      <c r="B4050" s="193" t="s">
        <v>1044</v>
      </c>
      <c r="C4050" s="210" t="s">
        <v>3803</v>
      </c>
      <c r="D4050" s="265" t="s">
        <v>3804</v>
      </c>
      <c r="E4050" s="204"/>
      <c r="F4050" s="204">
        <v>1.8</v>
      </c>
      <c r="G4050" s="205">
        <v>5007.8399999999001</v>
      </c>
      <c r="H4050" s="192" t="s">
        <v>3805</v>
      </c>
    </row>
    <row r="4051" spans="1:8" ht="20" hidden="1" customHeight="1">
      <c r="A4051" s="185">
        <v>31</v>
      </c>
      <c r="B4051" s="193" t="s">
        <v>1044</v>
      </c>
      <c r="C4051" s="210" t="s">
        <v>3803</v>
      </c>
      <c r="D4051" s="265" t="s">
        <v>3804</v>
      </c>
      <c r="E4051" s="204"/>
      <c r="F4051" s="204">
        <v>4.5</v>
      </c>
      <c r="G4051" s="205">
        <v>5003.3399999999001</v>
      </c>
      <c r="H4051" s="192" t="s">
        <v>3805</v>
      </c>
    </row>
    <row r="4052" spans="1:8" ht="20" hidden="1" customHeight="1">
      <c r="A4052" s="185">
        <v>31</v>
      </c>
      <c r="B4052" s="193" t="s">
        <v>1044</v>
      </c>
      <c r="C4052" s="210" t="s">
        <v>3803</v>
      </c>
      <c r="D4052" s="265" t="s">
        <v>3804</v>
      </c>
      <c r="E4052" s="204"/>
      <c r="F4052" s="204">
        <v>4.5</v>
      </c>
      <c r="G4052" s="205">
        <v>4998.8399999999001</v>
      </c>
      <c r="H4052" s="192" t="s">
        <v>3805</v>
      </c>
    </row>
    <row r="4053" spans="1:8" ht="20" hidden="1" customHeight="1">
      <c r="A4053" s="185">
        <v>31</v>
      </c>
      <c r="B4053" s="193" t="s">
        <v>1065</v>
      </c>
      <c r="C4053" s="210" t="s">
        <v>2950</v>
      </c>
      <c r="D4053" s="203" t="s">
        <v>1046</v>
      </c>
      <c r="E4053" s="204"/>
      <c r="F4053" s="204">
        <v>32794.5</v>
      </c>
      <c r="G4053" s="205">
        <v>54204.339999999902</v>
      </c>
      <c r="H4053" s="192" t="s">
        <v>1110</v>
      </c>
    </row>
    <row r="4054" spans="1:8" ht="20" hidden="1" customHeight="1">
      <c r="A4054" s="185">
        <v>31</v>
      </c>
      <c r="B4054" s="193" t="s">
        <v>1065</v>
      </c>
      <c r="C4054" s="210" t="s">
        <v>2951</v>
      </c>
      <c r="D4054" s="203" t="s">
        <v>1046</v>
      </c>
      <c r="E4054" s="204"/>
      <c r="F4054" s="204">
        <v>20000</v>
      </c>
      <c r="G4054" s="205">
        <v>34204.339999999902</v>
      </c>
      <c r="H4054" s="192" t="s">
        <v>1110</v>
      </c>
    </row>
    <row r="4055" spans="1:8" ht="20" hidden="1" customHeight="1">
      <c r="A4055" s="185">
        <v>31</v>
      </c>
      <c r="B4055" s="193" t="s">
        <v>1065</v>
      </c>
      <c r="C4055" s="210" t="s">
        <v>2952</v>
      </c>
      <c r="D4055" s="203" t="s">
        <v>1046</v>
      </c>
      <c r="E4055" s="204"/>
      <c r="F4055" s="204">
        <v>19800</v>
      </c>
      <c r="G4055" s="205">
        <v>14404.3399999999</v>
      </c>
      <c r="H4055" s="192" t="s">
        <v>1110</v>
      </c>
    </row>
    <row r="4056" spans="1:8" ht="20" hidden="1" customHeight="1">
      <c r="A4056" s="185">
        <v>31</v>
      </c>
      <c r="B4056" s="193" t="s">
        <v>1065</v>
      </c>
      <c r="C4056" s="210" t="s">
        <v>2953</v>
      </c>
      <c r="D4056" s="203" t="s">
        <v>1046</v>
      </c>
      <c r="E4056" s="204"/>
      <c r="F4056" s="204">
        <v>9500</v>
      </c>
      <c r="G4056" s="205">
        <v>4904.3399999998901</v>
      </c>
      <c r="H4056" s="192" t="s">
        <v>3811</v>
      </c>
    </row>
    <row r="4057" spans="1:8" ht="20" hidden="1" customHeight="1">
      <c r="A4057" s="185">
        <v>31</v>
      </c>
      <c r="B4057" s="193" t="s">
        <v>1065</v>
      </c>
      <c r="C4057" s="210" t="s">
        <v>3803</v>
      </c>
      <c r="D4057" s="265" t="s">
        <v>3804</v>
      </c>
      <c r="E4057" s="204"/>
      <c r="F4057" s="204">
        <v>1.8</v>
      </c>
      <c r="G4057" s="205">
        <v>4902.5399999998899</v>
      </c>
      <c r="H4057" s="192" t="s">
        <v>3805</v>
      </c>
    </row>
    <row r="4058" spans="1:8" ht="20" hidden="1" customHeight="1">
      <c r="A4058" s="185">
        <v>31</v>
      </c>
      <c r="B4058" s="193" t="s">
        <v>1065</v>
      </c>
      <c r="C4058" s="210" t="s">
        <v>3803</v>
      </c>
      <c r="D4058" s="271" t="s">
        <v>3804</v>
      </c>
      <c r="E4058" s="204"/>
      <c r="F4058" s="204">
        <v>1.8</v>
      </c>
      <c r="G4058" s="205">
        <v>4900.7399999998897</v>
      </c>
      <c r="H4058" s="192" t="s">
        <v>3805</v>
      </c>
    </row>
    <row r="4059" spans="1:8" ht="20" hidden="1" customHeight="1">
      <c r="A4059" s="185">
        <v>31</v>
      </c>
      <c r="B4059" s="193" t="s">
        <v>1065</v>
      </c>
      <c r="C4059" s="210" t="s">
        <v>3803</v>
      </c>
      <c r="D4059" s="271" t="s">
        <v>3804</v>
      </c>
      <c r="E4059" s="204"/>
      <c r="F4059" s="204">
        <v>9</v>
      </c>
      <c r="G4059" s="205">
        <v>4891.7399999998897</v>
      </c>
      <c r="H4059" s="192" t="s">
        <v>3805</v>
      </c>
    </row>
    <row r="4060" spans="1:8" ht="20" hidden="1" customHeight="1">
      <c r="A4060" s="185">
        <v>31</v>
      </c>
      <c r="B4060" s="193" t="s">
        <v>1065</v>
      </c>
      <c r="C4060" s="210" t="s">
        <v>3803</v>
      </c>
      <c r="D4060" s="271" t="s">
        <v>3804</v>
      </c>
      <c r="E4060" s="204"/>
      <c r="F4060" s="204">
        <v>9</v>
      </c>
      <c r="G4060" s="205">
        <v>4882.7399999998897</v>
      </c>
      <c r="H4060" s="192" t="s">
        <v>3805</v>
      </c>
    </row>
    <row r="4061" spans="1:8" ht="20" hidden="1" customHeight="1">
      <c r="A4061" s="185">
        <v>31</v>
      </c>
      <c r="B4061" s="193" t="s">
        <v>1065</v>
      </c>
      <c r="C4061" s="210" t="s">
        <v>3803</v>
      </c>
      <c r="D4061" s="271" t="s">
        <v>3804</v>
      </c>
      <c r="E4061" s="204"/>
      <c r="F4061" s="204">
        <v>4.5</v>
      </c>
      <c r="G4061" s="205">
        <v>4878.2399999998897</v>
      </c>
      <c r="H4061" s="192" t="s">
        <v>3805</v>
      </c>
    </row>
    <row r="4062" spans="1:8" ht="20" hidden="1" customHeight="1">
      <c r="A4062" s="185">
        <v>31</v>
      </c>
      <c r="B4062" s="193" t="s">
        <v>1065</v>
      </c>
      <c r="C4062" s="210" t="s">
        <v>2954</v>
      </c>
      <c r="D4062" s="203" t="s">
        <v>1046</v>
      </c>
      <c r="E4062" s="204"/>
      <c r="F4062" s="204">
        <v>470</v>
      </c>
      <c r="G4062" s="205">
        <v>504408.24</v>
      </c>
      <c r="H4062" s="192" t="s">
        <v>1112</v>
      </c>
    </row>
    <row r="4063" spans="1:8" ht="20" hidden="1" customHeight="1">
      <c r="A4063" s="185">
        <v>31</v>
      </c>
      <c r="B4063" s="193" t="s">
        <v>1065</v>
      </c>
      <c r="C4063" s="210" t="s">
        <v>2955</v>
      </c>
      <c r="D4063" s="203" t="s">
        <v>1046</v>
      </c>
      <c r="E4063" s="204"/>
      <c r="F4063" s="204">
        <v>236</v>
      </c>
      <c r="G4063" s="205">
        <v>504172.24</v>
      </c>
      <c r="H4063" s="192" t="s">
        <v>1075</v>
      </c>
    </row>
    <row r="4064" spans="1:8" ht="20" hidden="1" customHeight="1">
      <c r="A4064" s="185">
        <v>31</v>
      </c>
      <c r="B4064" s="193" t="s">
        <v>1065</v>
      </c>
      <c r="C4064" s="210" t="s">
        <v>2956</v>
      </c>
      <c r="D4064" s="203" t="s">
        <v>1046</v>
      </c>
      <c r="E4064" s="204"/>
      <c r="F4064" s="204">
        <v>530.1</v>
      </c>
      <c r="G4064" s="205">
        <v>503642.14</v>
      </c>
      <c r="H4064" s="192" t="s">
        <v>1112</v>
      </c>
    </row>
    <row r="4065" spans="1:8" ht="20" hidden="1" customHeight="1">
      <c r="A4065" s="185">
        <v>31</v>
      </c>
      <c r="B4065" s="193" t="s">
        <v>1065</v>
      </c>
      <c r="C4065" s="210" t="s">
        <v>2957</v>
      </c>
      <c r="D4065" s="203" t="s">
        <v>1046</v>
      </c>
      <c r="E4065" s="204"/>
      <c r="F4065" s="204">
        <v>313</v>
      </c>
      <c r="G4065" s="205">
        <v>503329.14</v>
      </c>
      <c r="H4065" s="192" t="s">
        <v>1112</v>
      </c>
    </row>
    <row r="4066" spans="1:8" ht="20" hidden="1" customHeight="1">
      <c r="A4066" s="185">
        <v>31</v>
      </c>
      <c r="B4066" s="193" t="s">
        <v>1065</v>
      </c>
      <c r="C4066" s="210" t="s">
        <v>2958</v>
      </c>
      <c r="D4066" s="203" t="s">
        <v>1046</v>
      </c>
      <c r="E4066" s="204"/>
      <c r="F4066" s="204">
        <v>247</v>
      </c>
      <c r="G4066" s="205">
        <v>503082.14</v>
      </c>
      <c r="H4066" s="192" t="s">
        <v>3811</v>
      </c>
    </row>
    <row r="4067" spans="1:8" ht="20" hidden="1" customHeight="1">
      <c r="A4067" s="185">
        <v>31</v>
      </c>
      <c r="B4067" s="193" t="s">
        <v>1065</v>
      </c>
      <c r="C4067" s="210" t="s">
        <v>2959</v>
      </c>
      <c r="D4067" s="203" t="s">
        <v>1046</v>
      </c>
      <c r="E4067" s="204"/>
      <c r="F4067" s="204">
        <v>291.52999999999997</v>
      </c>
      <c r="G4067" s="205">
        <v>502790.61</v>
      </c>
      <c r="H4067" s="192" t="s">
        <v>3811</v>
      </c>
    </row>
    <row r="4068" spans="1:8" ht="20" hidden="1" customHeight="1">
      <c r="A4068" s="185">
        <v>31</v>
      </c>
      <c r="B4068" s="193" t="s">
        <v>1065</v>
      </c>
      <c r="C4068" s="210" t="s">
        <v>2960</v>
      </c>
      <c r="D4068" s="203" t="s">
        <v>1046</v>
      </c>
      <c r="E4068" s="204"/>
      <c r="F4068" s="204">
        <v>347.5</v>
      </c>
      <c r="G4068" s="205">
        <v>502443.11</v>
      </c>
      <c r="H4068" s="192" t="s">
        <v>3811</v>
      </c>
    </row>
    <row r="4069" spans="1:8" ht="20" hidden="1" customHeight="1">
      <c r="A4069" s="185">
        <v>31</v>
      </c>
      <c r="B4069" s="193" t="s">
        <v>1065</v>
      </c>
      <c r="C4069" s="210" t="s">
        <v>2961</v>
      </c>
      <c r="D4069" s="203" t="s">
        <v>1046</v>
      </c>
      <c r="E4069" s="204"/>
      <c r="F4069" s="204">
        <v>238.5</v>
      </c>
      <c r="G4069" s="205">
        <v>502204.61</v>
      </c>
      <c r="H4069" s="192" t="s">
        <v>3811</v>
      </c>
    </row>
    <row r="4070" spans="1:8" ht="20" hidden="1" customHeight="1">
      <c r="A4070" s="185">
        <v>31</v>
      </c>
      <c r="B4070" s="193" t="s">
        <v>1065</v>
      </c>
      <c r="C4070" s="210" t="s">
        <v>2962</v>
      </c>
      <c r="D4070" s="203" t="s">
        <v>1046</v>
      </c>
      <c r="E4070" s="204"/>
      <c r="F4070" s="204">
        <v>545</v>
      </c>
      <c r="G4070" s="205">
        <v>501659.61</v>
      </c>
      <c r="H4070" s="192" t="s">
        <v>1047</v>
      </c>
    </row>
    <row r="4071" spans="1:8" ht="20" hidden="1" customHeight="1">
      <c r="A4071" s="185">
        <v>31</v>
      </c>
      <c r="B4071" s="193" t="s">
        <v>1065</v>
      </c>
      <c r="C4071" s="210" t="s">
        <v>3803</v>
      </c>
      <c r="D4071" s="265" t="s">
        <v>3804</v>
      </c>
      <c r="E4071" s="204"/>
      <c r="F4071" s="204">
        <v>1.8</v>
      </c>
      <c r="G4071" s="205">
        <v>501657.81</v>
      </c>
      <c r="H4071" s="192" t="s">
        <v>3805</v>
      </c>
    </row>
    <row r="4072" spans="1:8" ht="20" hidden="1" customHeight="1">
      <c r="A4072" s="185">
        <v>31</v>
      </c>
      <c r="B4072" s="193" t="s">
        <v>1065</v>
      </c>
      <c r="C4072" s="210" t="s">
        <v>3803</v>
      </c>
      <c r="D4072" s="265" t="s">
        <v>3804</v>
      </c>
      <c r="E4072" s="204"/>
      <c r="F4072" s="204">
        <v>1.8</v>
      </c>
      <c r="G4072" s="205">
        <v>501656.01</v>
      </c>
      <c r="H4072" s="192" t="s">
        <v>3805</v>
      </c>
    </row>
    <row r="4073" spans="1:8" ht="20" hidden="1" customHeight="1">
      <c r="A4073" s="185">
        <v>31</v>
      </c>
      <c r="B4073" s="193" t="s">
        <v>1065</v>
      </c>
      <c r="C4073" s="210" t="s">
        <v>3803</v>
      </c>
      <c r="D4073" s="265" t="s">
        <v>3804</v>
      </c>
      <c r="E4073" s="204"/>
      <c r="F4073" s="204">
        <v>1.8</v>
      </c>
      <c r="G4073" s="205">
        <v>501654.21</v>
      </c>
      <c r="H4073" s="192" t="s">
        <v>3805</v>
      </c>
    </row>
    <row r="4074" spans="1:8" ht="20" hidden="1" customHeight="1">
      <c r="A4074" s="185">
        <v>31</v>
      </c>
      <c r="B4074" s="193" t="s">
        <v>1065</v>
      </c>
      <c r="C4074" s="210" t="s">
        <v>3803</v>
      </c>
      <c r="D4074" s="265" t="s">
        <v>3804</v>
      </c>
      <c r="E4074" s="204"/>
      <c r="F4074" s="204">
        <v>4.5</v>
      </c>
      <c r="G4074" s="205">
        <v>501649.71</v>
      </c>
      <c r="H4074" s="192" t="s">
        <v>3805</v>
      </c>
    </row>
    <row r="4075" spans="1:8" ht="20" hidden="1" customHeight="1">
      <c r="A4075" s="185">
        <v>31</v>
      </c>
      <c r="B4075" s="193" t="s">
        <v>1065</v>
      </c>
      <c r="C4075" s="210" t="s">
        <v>3803</v>
      </c>
      <c r="D4075" s="265" t="s">
        <v>3804</v>
      </c>
      <c r="E4075" s="204"/>
      <c r="F4075" s="204">
        <v>1.8</v>
      </c>
      <c r="G4075" s="205">
        <v>501647.91</v>
      </c>
      <c r="H4075" s="192" t="s">
        <v>3805</v>
      </c>
    </row>
    <row r="4076" spans="1:8" ht="20" hidden="1" customHeight="1">
      <c r="A4076" s="185">
        <v>31</v>
      </c>
      <c r="B4076" s="193" t="s">
        <v>1065</v>
      </c>
      <c r="C4076" s="210" t="s">
        <v>3803</v>
      </c>
      <c r="D4076" s="265" t="s">
        <v>3804</v>
      </c>
      <c r="E4076" s="204"/>
      <c r="F4076" s="204">
        <v>1.8</v>
      </c>
      <c r="G4076" s="205">
        <v>501646.11</v>
      </c>
      <c r="H4076" s="192" t="s">
        <v>3805</v>
      </c>
    </row>
    <row r="4077" spans="1:8" ht="20" hidden="1" customHeight="1">
      <c r="A4077" s="185">
        <v>31</v>
      </c>
      <c r="B4077" s="193" t="s">
        <v>1065</v>
      </c>
      <c r="C4077" s="210" t="s">
        <v>3803</v>
      </c>
      <c r="D4077" s="265" t="s">
        <v>3804</v>
      </c>
      <c r="E4077" s="204"/>
      <c r="F4077" s="204">
        <v>1.8</v>
      </c>
      <c r="G4077" s="205">
        <v>501644.31</v>
      </c>
      <c r="H4077" s="192" t="s">
        <v>3805</v>
      </c>
    </row>
    <row r="4078" spans="1:8" ht="20" hidden="1" customHeight="1">
      <c r="A4078" s="185">
        <v>31</v>
      </c>
      <c r="B4078" s="193" t="s">
        <v>1065</v>
      </c>
      <c r="C4078" s="210" t="s">
        <v>3803</v>
      </c>
      <c r="D4078" s="265" t="s">
        <v>3804</v>
      </c>
      <c r="E4078" s="204"/>
      <c r="F4078" s="204">
        <v>1.8</v>
      </c>
      <c r="G4078" s="205">
        <v>501642.51</v>
      </c>
      <c r="H4078" s="192" t="s">
        <v>3805</v>
      </c>
    </row>
    <row r="4079" spans="1:8" ht="20" hidden="1" customHeight="1">
      <c r="A4079" s="185">
        <v>31</v>
      </c>
      <c r="B4079" s="193" t="s">
        <v>1065</v>
      </c>
      <c r="C4079" s="210" t="s">
        <v>3803</v>
      </c>
      <c r="D4079" s="265" t="s">
        <v>3804</v>
      </c>
      <c r="E4079" s="204"/>
      <c r="F4079" s="204">
        <v>1.8</v>
      </c>
      <c r="G4079" s="205">
        <v>501640.71</v>
      </c>
      <c r="H4079" s="192" t="s">
        <v>3805</v>
      </c>
    </row>
    <row r="4080" spans="1:8" ht="20" hidden="1" customHeight="1">
      <c r="A4080" s="185">
        <v>31</v>
      </c>
      <c r="B4080" s="193" t="s">
        <v>1065</v>
      </c>
      <c r="C4080" s="210" t="s">
        <v>4234</v>
      </c>
      <c r="D4080" s="203" t="s">
        <v>3804</v>
      </c>
      <c r="E4080" s="204"/>
      <c r="F4080" s="204">
        <v>55</v>
      </c>
      <c r="G4080" s="205">
        <v>501585.71</v>
      </c>
      <c r="H4080" s="192" t="s">
        <v>1083</v>
      </c>
    </row>
    <row r="4081" spans="1:8" ht="20" hidden="1" customHeight="1">
      <c r="A4081" s="185">
        <v>31</v>
      </c>
      <c r="B4081" s="193" t="s">
        <v>1065</v>
      </c>
      <c r="C4081" s="210" t="s">
        <v>2963</v>
      </c>
      <c r="D4081" s="203" t="s">
        <v>1046</v>
      </c>
      <c r="E4081" s="204"/>
      <c r="F4081" s="204">
        <v>1729</v>
      </c>
      <c r="G4081" s="205">
        <v>499856.71</v>
      </c>
      <c r="H4081" s="192" t="s">
        <v>1102</v>
      </c>
    </row>
    <row r="4082" spans="1:8" ht="20" hidden="1" customHeight="1">
      <c r="A4082" s="185">
        <v>31</v>
      </c>
      <c r="B4082" s="193" t="s">
        <v>1065</v>
      </c>
      <c r="C4082" s="210" t="s">
        <v>2964</v>
      </c>
      <c r="D4082" s="203" t="s">
        <v>1046</v>
      </c>
      <c r="E4082" s="204"/>
      <c r="F4082" s="204">
        <v>2119.3000000000002</v>
      </c>
      <c r="G4082" s="205">
        <v>497737.41</v>
      </c>
      <c r="H4082" s="192" t="s">
        <v>1102</v>
      </c>
    </row>
    <row r="4083" spans="1:8" ht="20" hidden="1" customHeight="1">
      <c r="A4083" s="185">
        <v>31</v>
      </c>
      <c r="B4083" s="193" t="s">
        <v>1065</v>
      </c>
      <c r="C4083" s="210" t="s">
        <v>2965</v>
      </c>
      <c r="D4083" s="203" t="s">
        <v>1046</v>
      </c>
      <c r="E4083" s="204"/>
      <c r="F4083" s="204">
        <v>324</v>
      </c>
      <c r="G4083" s="205">
        <v>497413.41</v>
      </c>
      <c r="H4083" s="192" t="s">
        <v>1047</v>
      </c>
    </row>
    <row r="4084" spans="1:8" ht="20" hidden="1" customHeight="1">
      <c r="A4084" s="185">
        <v>31</v>
      </c>
      <c r="B4084" s="193" t="s">
        <v>1065</v>
      </c>
      <c r="C4084" s="210" t="s">
        <v>2966</v>
      </c>
      <c r="D4084" s="203" t="s">
        <v>1046</v>
      </c>
      <c r="E4084" s="204"/>
      <c r="F4084" s="204">
        <v>134</v>
      </c>
      <c r="G4084" s="205">
        <v>497279.41</v>
      </c>
      <c r="H4084" s="192" t="s">
        <v>1047</v>
      </c>
    </row>
    <row r="4085" spans="1:8" ht="20" hidden="1" customHeight="1">
      <c r="A4085" s="185">
        <v>31</v>
      </c>
      <c r="B4085" s="193" t="s">
        <v>1065</v>
      </c>
      <c r="C4085" s="210" t="s">
        <v>2967</v>
      </c>
      <c r="D4085" s="203" t="s">
        <v>1046</v>
      </c>
      <c r="E4085" s="204"/>
      <c r="F4085" s="204">
        <v>87216.25</v>
      </c>
      <c r="G4085" s="205">
        <v>410063.16</v>
      </c>
      <c r="H4085" s="192" t="s">
        <v>1110</v>
      </c>
    </row>
    <row r="4086" spans="1:8" ht="20" hidden="1" customHeight="1">
      <c r="A4086" s="185">
        <v>31</v>
      </c>
      <c r="B4086" s="193" t="s">
        <v>1065</v>
      </c>
      <c r="C4086" s="210" t="s">
        <v>1817</v>
      </c>
      <c r="D4086" s="203" t="s">
        <v>1046</v>
      </c>
      <c r="E4086" s="204"/>
      <c r="F4086" s="204">
        <v>332</v>
      </c>
      <c r="G4086" s="205">
        <v>409731.16</v>
      </c>
      <c r="H4086" s="192" t="s">
        <v>1124</v>
      </c>
    </row>
    <row r="4087" spans="1:8" ht="20" hidden="1" customHeight="1">
      <c r="A4087" s="185">
        <v>31</v>
      </c>
      <c r="B4087" s="193" t="s">
        <v>1065</v>
      </c>
      <c r="C4087" s="210" t="s">
        <v>3803</v>
      </c>
      <c r="D4087" s="271" t="s">
        <v>3804</v>
      </c>
      <c r="E4087" s="204"/>
      <c r="F4087" s="204">
        <v>1.8</v>
      </c>
      <c r="G4087" s="205">
        <v>409729.36</v>
      </c>
      <c r="H4087" s="192" t="s">
        <v>3805</v>
      </c>
    </row>
    <row r="4088" spans="1:8" ht="20" hidden="1" customHeight="1">
      <c r="A4088" s="185">
        <v>31</v>
      </c>
      <c r="B4088" s="193" t="s">
        <v>1065</v>
      </c>
      <c r="C4088" s="210" t="s">
        <v>3803</v>
      </c>
      <c r="D4088" s="271" t="s">
        <v>3804</v>
      </c>
      <c r="E4088" s="204"/>
      <c r="F4088" s="204">
        <v>4.5</v>
      </c>
      <c r="G4088" s="205">
        <v>409724.86</v>
      </c>
      <c r="H4088" s="192" t="s">
        <v>3805</v>
      </c>
    </row>
    <row r="4089" spans="1:8" ht="20" hidden="1" customHeight="1">
      <c r="A4089" s="185">
        <v>31</v>
      </c>
      <c r="B4089" s="193" t="s">
        <v>1065</v>
      </c>
      <c r="C4089" s="210" t="s">
        <v>3803</v>
      </c>
      <c r="D4089" s="271" t="s">
        <v>3804</v>
      </c>
      <c r="E4089" s="204"/>
      <c r="F4089" s="204">
        <v>9</v>
      </c>
      <c r="G4089" s="205">
        <v>409715.86</v>
      </c>
      <c r="H4089" s="192" t="s">
        <v>3805</v>
      </c>
    </row>
    <row r="4090" spans="1:8" ht="20" hidden="1" customHeight="1">
      <c r="A4090" s="185">
        <v>31</v>
      </c>
      <c r="B4090" s="193" t="s">
        <v>1065</v>
      </c>
      <c r="C4090" s="210" t="s">
        <v>3803</v>
      </c>
      <c r="D4090" s="271" t="s">
        <v>3804</v>
      </c>
      <c r="E4090" s="204"/>
      <c r="F4090" s="204">
        <v>1.8</v>
      </c>
      <c r="G4090" s="205">
        <v>409714.06</v>
      </c>
      <c r="H4090" s="192" t="s">
        <v>3805</v>
      </c>
    </row>
    <row r="4091" spans="1:8" ht="20" hidden="1" customHeight="1">
      <c r="A4091" s="185">
        <v>31</v>
      </c>
      <c r="B4091" s="193" t="s">
        <v>1065</v>
      </c>
      <c r="C4091" s="210" t="s">
        <v>3803</v>
      </c>
      <c r="D4091" s="271" t="s">
        <v>3804</v>
      </c>
      <c r="E4091" s="204"/>
      <c r="F4091" s="204">
        <v>4.5</v>
      </c>
      <c r="G4091" s="205">
        <v>409709.56</v>
      </c>
      <c r="H4091" s="192" t="s">
        <v>3805</v>
      </c>
    </row>
    <row r="4092" spans="1:8" ht="20" hidden="1" customHeight="1">
      <c r="A4092" s="185">
        <v>31</v>
      </c>
      <c r="B4092" s="193" t="s">
        <v>1065</v>
      </c>
      <c r="C4092" s="210" t="s">
        <v>3803</v>
      </c>
      <c r="D4092" s="271" t="s">
        <v>3804</v>
      </c>
      <c r="E4092" s="204"/>
      <c r="F4092" s="204">
        <v>1.8</v>
      </c>
      <c r="G4092" s="205">
        <v>409707.76</v>
      </c>
      <c r="H4092" s="192" t="s">
        <v>3805</v>
      </c>
    </row>
    <row r="4093" spans="1:8" ht="20" hidden="1" customHeight="1">
      <c r="A4093" s="185">
        <v>31</v>
      </c>
      <c r="B4093" s="193" t="s">
        <v>1065</v>
      </c>
      <c r="C4093" s="210" t="s">
        <v>3803</v>
      </c>
      <c r="D4093" s="271" t="s">
        <v>3804</v>
      </c>
      <c r="E4093" s="204"/>
      <c r="F4093" s="204">
        <v>4.5</v>
      </c>
      <c r="G4093" s="205">
        <v>409703.26</v>
      </c>
      <c r="H4093" s="192" t="s">
        <v>3805</v>
      </c>
    </row>
    <row r="4094" spans="1:8" ht="20" hidden="1" customHeight="1">
      <c r="A4094" s="185">
        <v>31</v>
      </c>
      <c r="B4094" s="193" t="s">
        <v>1065</v>
      </c>
      <c r="C4094" s="210" t="s">
        <v>3803</v>
      </c>
      <c r="D4094" s="271" t="s">
        <v>3804</v>
      </c>
      <c r="E4094" s="204"/>
      <c r="F4094" s="204">
        <v>9</v>
      </c>
      <c r="G4094" s="205">
        <v>409694.26</v>
      </c>
      <c r="H4094" s="192" t="s">
        <v>3805</v>
      </c>
    </row>
    <row r="4095" spans="1:8" ht="20" hidden="1" customHeight="1">
      <c r="A4095" s="185">
        <v>31</v>
      </c>
      <c r="B4095" s="193" t="s">
        <v>1065</v>
      </c>
      <c r="C4095" s="210" t="s">
        <v>3803</v>
      </c>
      <c r="D4095" s="271" t="s">
        <v>3804</v>
      </c>
      <c r="E4095" s="204"/>
      <c r="F4095" s="204">
        <v>4.5</v>
      </c>
      <c r="G4095" s="205">
        <v>409689.76</v>
      </c>
      <c r="H4095" s="192" t="s">
        <v>3805</v>
      </c>
    </row>
    <row r="4096" spans="1:8" ht="20" hidden="1" customHeight="1">
      <c r="A4096" s="185">
        <v>31</v>
      </c>
      <c r="B4096" s="193" t="s">
        <v>1065</v>
      </c>
      <c r="C4096" s="210" t="s">
        <v>3803</v>
      </c>
      <c r="D4096" s="271" t="s">
        <v>3804</v>
      </c>
      <c r="E4096" s="204"/>
      <c r="F4096" s="204">
        <v>4.5</v>
      </c>
      <c r="G4096" s="205">
        <v>409685.26</v>
      </c>
      <c r="H4096" s="192" t="s">
        <v>3805</v>
      </c>
    </row>
    <row r="4097" spans="1:8" ht="20" hidden="1" customHeight="1">
      <c r="A4097" s="185">
        <v>31</v>
      </c>
      <c r="B4097" s="193" t="s">
        <v>1065</v>
      </c>
      <c r="C4097" s="210" t="s">
        <v>3803</v>
      </c>
      <c r="D4097" s="271" t="s">
        <v>3804</v>
      </c>
      <c r="E4097" s="204"/>
      <c r="F4097" s="204">
        <v>4.5</v>
      </c>
      <c r="G4097" s="205">
        <v>409680.76</v>
      </c>
      <c r="H4097" s="192" t="s">
        <v>3805</v>
      </c>
    </row>
    <row r="4098" spans="1:8" ht="20" hidden="1" customHeight="1">
      <c r="A4098" s="185">
        <v>31</v>
      </c>
      <c r="B4098" s="193" t="s">
        <v>1065</v>
      </c>
      <c r="C4098" s="210" t="s">
        <v>3803</v>
      </c>
      <c r="D4098" s="271" t="s">
        <v>3804</v>
      </c>
      <c r="E4098" s="204"/>
      <c r="F4098" s="204">
        <v>4.5</v>
      </c>
      <c r="G4098" s="205">
        <v>409676.26</v>
      </c>
      <c r="H4098" s="192" t="s">
        <v>3805</v>
      </c>
    </row>
    <row r="4099" spans="1:8" ht="20" hidden="1" customHeight="1">
      <c r="A4099" s="185">
        <v>31</v>
      </c>
      <c r="B4099" s="193" t="s">
        <v>1065</v>
      </c>
      <c r="C4099" s="210" t="s">
        <v>3803</v>
      </c>
      <c r="D4099" s="271" t="s">
        <v>3804</v>
      </c>
      <c r="E4099" s="204"/>
      <c r="F4099" s="204">
        <v>9</v>
      </c>
      <c r="G4099" s="205">
        <v>409667.26</v>
      </c>
      <c r="H4099" s="192" t="s">
        <v>3805</v>
      </c>
    </row>
    <row r="4100" spans="1:8" ht="20" hidden="1" customHeight="1">
      <c r="A4100" s="185">
        <v>31</v>
      </c>
      <c r="B4100" s="193" t="s">
        <v>1065</v>
      </c>
      <c r="C4100" s="210" t="s">
        <v>3803</v>
      </c>
      <c r="D4100" s="271" t="s">
        <v>3804</v>
      </c>
      <c r="E4100" s="204"/>
      <c r="F4100" s="204">
        <v>4.5</v>
      </c>
      <c r="G4100" s="205">
        <v>409662.76</v>
      </c>
      <c r="H4100" s="192" t="s">
        <v>3805</v>
      </c>
    </row>
    <row r="4101" spans="1:8" ht="20" hidden="1" customHeight="1">
      <c r="A4101" s="185">
        <v>31</v>
      </c>
      <c r="B4101" s="193" t="s">
        <v>1065</v>
      </c>
      <c r="C4101" s="210" t="s">
        <v>3803</v>
      </c>
      <c r="D4101" s="271" t="s">
        <v>3804</v>
      </c>
      <c r="E4101" s="204"/>
      <c r="F4101" s="204">
        <v>4.5</v>
      </c>
      <c r="G4101" s="205">
        <v>409658.26</v>
      </c>
      <c r="H4101" s="192" t="s">
        <v>3805</v>
      </c>
    </row>
    <row r="4102" spans="1:8" ht="20" hidden="1" customHeight="1">
      <c r="A4102" s="185">
        <v>31</v>
      </c>
      <c r="B4102" s="193" t="s">
        <v>1065</v>
      </c>
      <c r="C4102" s="210" t="s">
        <v>3803</v>
      </c>
      <c r="D4102" s="271" t="s">
        <v>3804</v>
      </c>
      <c r="E4102" s="204"/>
      <c r="F4102" s="204">
        <v>4.5</v>
      </c>
      <c r="G4102" s="205">
        <v>409653.76000000001</v>
      </c>
      <c r="H4102" s="192" t="s">
        <v>3805</v>
      </c>
    </row>
    <row r="4103" spans="1:8" ht="20" hidden="1" customHeight="1">
      <c r="A4103" s="185">
        <v>31</v>
      </c>
      <c r="B4103" s="193" t="s">
        <v>1065</v>
      </c>
      <c r="C4103" s="210" t="s">
        <v>3803</v>
      </c>
      <c r="D4103" s="271" t="s">
        <v>3804</v>
      </c>
      <c r="E4103" s="204"/>
      <c r="F4103" s="204">
        <v>4.5</v>
      </c>
      <c r="G4103" s="205">
        <v>409649.26</v>
      </c>
      <c r="H4103" s="192" t="s">
        <v>3805</v>
      </c>
    </row>
    <row r="4104" spans="1:8" ht="20" hidden="1" customHeight="1">
      <c r="A4104" s="185">
        <v>31</v>
      </c>
      <c r="B4104" s="193" t="s">
        <v>1065</v>
      </c>
      <c r="C4104" s="210" t="s">
        <v>3803</v>
      </c>
      <c r="D4104" s="271" t="s">
        <v>3804</v>
      </c>
      <c r="E4104" s="204"/>
      <c r="F4104" s="204">
        <v>4.5</v>
      </c>
      <c r="G4104" s="205">
        <v>409644.76</v>
      </c>
      <c r="H4104" s="192" t="s">
        <v>3805</v>
      </c>
    </row>
    <row r="4105" spans="1:8" ht="20" hidden="1" customHeight="1">
      <c r="A4105" s="185">
        <v>31</v>
      </c>
      <c r="B4105" s="193" t="s">
        <v>1065</v>
      </c>
      <c r="C4105" s="210" t="s">
        <v>2968</v>
      </c>
      <c r="D4105" s="203" t="s">
        <v>1046</v>
      </c>
      <c r="E4105" s="204"/>
      <c r="F4105" s="204">
        <v>3000</v>
      </c>
      <c r="G4105" s="205">
        <v>406658.26</v>
      </c>
      <c r="H4105" s="192" t="s">
        <v>1110</v>
      </c>
    </row>
    <row r="4106" spans="1:8" ht="20" hidden="1" customHeight="1">
      <c r="A4106" s="185">
        <v>31</v>
      </c>
      <c r="B4106" s="193" t="s">
        <v>1065</v>
      </c>
      <c r="C4106" s="210" t="s">
        <v>3803</v>
      </c>
      <c r="D4106" s="271" t="s">
        <v>3804</v>
      </c>
      <c r="E4106" s="204"/>
      <c r="F4106" s="204">
        <v>4.5</v>
      </c>
      <c r="G4106" s="205">
        <v>406653.76</v>
      </c>
      <c r="H4106" s="192" t="s">
        <v>3805</v>
      </c>
    </row>
    <row r="4107" spans="1:8" ht="20" hidden="1" customHeight="1">
      <c r="A4107" s="185">
        <v>31</v>
      </c>
      <c r="B4107" s="193" t="s">
        <v>1065</v>
      </c>
      <c r="C4107" s="210" t="s">
        <v>3803</v>
      </c>
      <c r="D4107" s="271" t="s">
        <v>3804</v>
      </c>
      <c r="E4107" s="204"/>
      <c r="F4107" s="204">
        <v>1.8</v>
      </c>
      <c r="G4107" s="205">
        <v>146651.96</v>
      </c>
      <c r="H4107" s="192" t="s">
        <v>3805</v>
      </c>
    </row>
    <row r="4108" spans="1:8" ht="20" hidden="1" customHeight="1">
      <c r="A4108" s="185">
        <v>31</v>
      </c>
      <c r="B4108" s="193" t="s">
        <v>1065</v>
      </c>
      <c r="C4108" s="210" t="s">
        <v>3803</v>
      </c>
      <c r="D4108" s="271" t="s">
        <v>3804</v>
      </c>
      <c r="E4108" s="204"/>
      <c r="F4108" s="204">
        <v>2</v>
      </c>
      <c r="G4108" s="205">
        <v>146649.96</v>
      </c>
      <c r="H4108" s="192" t="s">
        <v>3805</v>
      </c>
    </row>
    <row r="4109" spans="1:8" ht="20" hidden="1" customHeight="1">
      <c r="A4109" s="185">
        <v>31</v>
      </c>
      <c r="B4109" s="193" t="s">
        <v>1065</v>
      </c>
      <c r="C4109" s="210" t="s">
        <v>2969</v>
      </c>
      <c r="D4109" s="203" t="s">
        <v>1046</v>
      </c>
      <c r="E4109" s="204"/>
      <c r="F4109" s="204">
        <v>816.07</v>
      </c>
      <c r="G4109" s="205">
        <v>1895833.89</v>
      </c>
      <c r="H4109" s="192" t="s">
        <v>3811</v>
      </c>
    </row>
    <row r="4110" spans="1:8" ht="20" hidden="1" customHeight="1">
      <c r="A4110" s="185">
        <v>31</v>
      </c>
      <c r="B4110" s="193" t="s">
        <v>1065</v>
      </c>
      <c r="C4110" s="210" t="s">
        <v>2970</v>
      </c>
      <c r="D4110" s="203" t="s">
        <v>1046</v>
      </c>
      <c r="E4110" s="204"/>
      <c r="F4110" s="204">
        <v>163</v>
      </c>
      <c r="G4110" s="205">
        <v>1895670.89</v>
      </c>
      <c r="H4110" s="192" t="s">
        <v>3811</v>
      </c>
    </row>
    <row r="4111" spans="1:8" ht="20" hidden="1" customHeight="1">
      <c r="A4111" s="185">
        <v>31</v>
      </c>
      <c r="B4111" s="193" t="s">
        <v>1065</v>
      </c>
      <c r="C4111" s="210" t="s">
        <v>2971</v>
      </c>
      <c r="D4111" s="203" t="s">
        <v>1046</v>
      </c>
      <c r="E4111" s="204"/>
      <c r="F4111" s="204">
        <v>95.33</v>
      </c>
      <c r="G4111" s="205">
        <v>1895575.56</v>
      </c>
      <c r="H4111" s="192" t="s">
        <v>4995</v>
      </c>
    </row>
    <row r="4112" spans="1:8" ht="20" hidden="1" customHeight="1">
      <c r="A4112" s="185">
        <v>31</v>
      </c>
      <c r="B4112" s="193" t="s">
        <v>1065</v>
      </c>
      <c r="C4112" s="210" t="s">
        <v>2972</v>
      </c>
      <c r="D4112" s="203" t="s">
        <v>1046</v>
      </c>
      <c r="E4112" s="204"/>
      <c r="F4112" s="204">
        <v>337</v>
      </c>
      <c r="G4112" s="205">
        <v>1895238.56</v>
      </c>
      <c r="H4112" s="192" t="s">
        <v>3811</v>
      </c>
    </row>
    <row r="4113" spans="1:8" ht="20" hidden="1" customHeight="1">
      <c r="A4113" s="185">
        <v>31</v>
      </c>
      <c r="B4113" s="193" t="s">
        <v>1065</v>
      </c>
      <c r="C4113" s="210" t="s">
        <v>2973</v>
      </c>
      <c r="D4113" s="203" t="s">
        <v>1046</v>
      </c>
      <c r="E4113" s="204"/>
      <c r="F4113" s="204">
        <v>1550</v>
      </c>
      <c r="G4113" s="205">
        <v>1893688.56</v>
      </c>
      <c r="H4113" s="192" t="s">
        <v>4995</v>
      </c>
    </row>
    <row r="4114" spans="1:8" ht="20" hidden="1" customHeight="1">
      <c r="A4114" s="185">
        <v>31</v>
      </c>
      <c r="B4114" s="193" t="s">
        <v>1065</v>
      </c>
      <c r="C4114" s="210" t="s">
        <v>2974</v>
      </c>
      <c r="D4114" s="203" t="s">
        <v>1046</v>
      </c>
      <c r="E4114" s="204"/>
      <c r="F4114" s="204">
        <v>618</v>
      </c>
      <c r="G4114" s="205">
        <v>1893070.56</v>
      </c>
      <c r="H4114" s="192" t="s">
        <v>1047</v>
      </c>
    </row>
    <row r="4115" spans="1:8" ht="20" hidden="1" customHeight="1">
      <c r="A4115" s="185">
        <v>31</v>
      </c>
      <c r="B4115" s="193" t="s">
        <v>1065</v>
      </c>
      <c r="C4115" s="210" t="s">
        <v>2975</v>
      </c>
      <c r="D4115" s="203" t="s">
        <v>1046</v>
      </c>
      <c r="E4115" s="204"/>
      <c r="F4115" s="204">
        <v>16314.25</v>
      </c>
      <c r="G4115" s="205">
        <v>1876756.31</v>
      </c>
      <c r="H4115" s="192" t="s">
        <v>1110</v>
      </c>
    </row>
    <row r="4116" spans="1:8" ht="20" hidden="1" customHeight="1">
      <c r="A4116" s="185">
        <v>31</v>
      </c>
      <c r="B4116" s="193" t="s">
        <v>1065</v>
      </c>
      <c r="C4116" s="210" t="s">
        <v>2976</v>
      </c>
      <c r="D4116" s="203" t="s">
        <v>1046</v>
      </c>
      <c r="E4116" s="204"/>
      <c r="F4116" s="204">
        <v>16000</v>
      </c>
      <c r="G4116" s="205">
        <v>1860756.31</v>
      </c>
      <c r="H4116" s="192" t="s">
        <v>1112</v>
      </c>
    </row>
    <row r="4117" spans="1:8" ht="20" hidden="1" customHeight="1">
      <c r="A4117" s="185">
        <v>31</v>
      </c>
      <c r="B4117" s="193" t="s">
        <v>1065</v>
      </c>
      <c r="C4117" s="210" t="s">
        <v>2977</v>
      </c>
      <c r="D4117" s="203" t="s">
        <v>1046</v>
      </c>
      <c r="E4117" s="204"/>
      <c r="F4117" s="204">
        <v>900</v>
      </c>
      <c r="G4117" s="205">
        <v>1859856.31</v>
      </c>
      <c r="H4117" s="192" t="s">
        <v>1047</v>
      </c>
    </row>
    <row r="4118" spans="1:8" ht="20" hidden="1" customHeight="1">
      <c r="A4118" s="185">
        <v>31</v>
      </c>
      <c r="B4118" s="193" t="s">
        <v>1065</v>
      </c>
      <c r="C4118" s="210" t="s">
        <v>1848</v>
      </c>
      <c r="D4118" s="203" t="s">
        <v>1046</v>
      </c>
      <c r="E4118" s="204"/>
      <c r="F4118" s="204">
        <v>150</v>
      </c>
      <c r="G4118" s="205">
        <v>1859706.31</v>
      </c>
      <c r="H4118" s="192" t="s">
        <v>4995</v>
      </c>
    </row>
    <row r="4119" spans="1:8" ht="20" hidden="1" customHeight="1">
      <c r="A4119" s="185">
        <v>31</v>
      </c>
      <c r="B4119" s="193" t="s">
        <v>1065</v>
      </c>
      <c r="C4119" s="210" t="s">
        <v>3803</v>
      </c>
      <c r="D4119" s="265" t="s">
        <v>3804</v>
      </c>
      <c r="E4119" s="204"/>
      <c r="F4119" s="204">
        <v>2</v>
      </c>
      <c r="G4119" s="205">
        <v>1859704.31</v>
      </c>
      <c r="H4119" s="192" t="s">
        <v>3805</v>
      </c>
    </row>
    <row r="4120" spans="1:8" ht="20" hidden="1" customHeight="1">
      <c r="A4120" s="185">
        <v>31</v>
      </c>
      <c r="B4120" s="193" t="s">
        <v>1065</v>
      </c>
      <c r="C4120" s="210" t="s">
        <v>3803</v>
      </c>
      <c r="D4120" s="265" t="s">
        <v>3804</v>
      </c>
      <c r="E4120" s="204"/>
      <c r="F4120" s="204">
        <v>2</v>
      </c>
      <c r="G4120" s="205">
        <v>1859702.31</v>
      </c>
      <c r="H4120" s="192" t="s">
        <v>3805</v>
      </c>
    </row>
    <row r="4121" spans="1:8" ht="20" hidden="1" customHeight="1">
      <c r="A4121" s="185">
        <v>31</v>
      </c>
      <c r="B4121" s="193" t="s">
        <v>1065</v>
      </c>
      <c r="C4121" s="210" t="s">
        <v>3803</v>
      </c>
      <c r="D4121" s="265" t="s">
        <v>3804</v>
      </c>
      <c r="E4121" s="204"/>
      <c r="F4121" s="204">
        <v>4.5</v>
      </c>
      <c r="G4121" s="205">
        <v>1859697.81</v>
      </c>
      <c r="H4121" s="192" t="s">
        <v>3805</v>
      </c>
    </row>
    <row r="4122" spans="1:8" ht="20" hidden="1" customHeight="1">
      <c r="A4122" s="185">
        <v>31</v>
      </c>
      <c r="B4122" s="193" t="s">
        <v>1065</v>
      </c>
      <c r="C4122" s="210" t="s">
        <v>3803</v>
      </c>
      <c r="D4122" s="265" t="s">
        <v>3804</v>
      </c>
      <c r="E4122" s="204"/>
      <c r="F4122" s="204">
        <v>4.5</v>
      </c>
      <c r="G4122" s="205">
        <v>1859693.31</v>
      </c>
      <c r="H4122" s="192" t="s">
        <v>3805</v>
      </c>
    </row>
    <row r="4123" spans="1:8" ht="20" hidden="1" customHeight="1">
      <c r="A4123" s="185">
        <v>31</v>
      </c>
      <c r="B4123" s="193" t="s">
        <v>1065</v>
      </c>
      <c r="C4123" s="210" t="s">
        <v>3803</v>
      </c>
      <c r="D4123" s="265" t="s">
        <v>3804</v>
      </c>
      <c r="E4123" s="204"/>
      <c r="F4123" s="204">
        <v>1.8</v>
      </c>
      <c r="G4123" s="205">
        <v>1859691.51</v>
      </c>
      <c r="H4123" s="192" t="s">
        <v>3805</v>
      </c>
    </row>
    <row r="4124" spans="1:8" ht="20" hidden="1" customHeight="1">
      <c r="A4124" s="185">
        <v>31</v>
      </c>
      <c r="B4124" s="193" t="s">
        <v>1065</v>
      </c>
      <c r="C4124" s="210" t="s">
        <v>3803</v>
      </c>
      <c r="D4124" s="265" t="s">
        <v>3804</v>
      </c>
      <c r="E4124" s="204"/>
      <c r="F4124" s="204">
        <v>1.8</v>
      </c>
      <c r="G4124" s="205">
        <v>1859689.71</v>
      </c>
      <c r="H4124" s="192" t="s">
        <v>3805</v>
      </c>
    </row>
    <row r="4125" spans="1:8" ht="20" hidden="1" customHeight="1">
      <c r="A4125" s="185">
        <v>31</v>
      </c>
      <c r="B4125" s="193" t="s">
        <v>1065</v>
      </c>
      <c r="C4125" s="210" t="s">
        <v>3803</v>
      </c>
      <c r="D4125" s="265" t="s">
        <v>3804</v>
      </c>
      <c r="E4125" s="204"/>
      <c r="F4125" s="204">
        <v>4.5</v>
      </c>
      <c r="G4125" s="205">
        <v>1859685.21</v>
      </c>
      <c r="H4125" s="192" t="s">
        <v>3805</v>
      </c>
    </row>
    <row r="4126" spans="1:8" ht="20" hidden="1" customHeight="1">
      <c r="A4126" s="185">
        <v>31</v>
      </c>
      <c r="B4126" s="193" t="s">
        <v>1065</v>
      </c>
      <c r="C4126" s="210" t="s">
        <v>3803</v>
      </c>
      <c r="D4126" s="265" t="s">
        <v>3804</v>
      </c>
      <c r="E4126" s="204"/>
      <c r="F4126" s="204">
        <v>4.5</v>
      </c>
      <c r="G4126" s="205">
        <v>1859680.71</v>
      </c>
      <c r="H4126" s="192" t="s">
        <v>3805</v>
      </c>
    </row>
    <row r="4127" spans="1:8" ht="20" hidden="1" customHeight="1">
      <c r="A4127" s="185">
        <v>31</v>
      </c>
      <c r="B4127" s="193" t="s">
        <v>1065</v>
      </c>
      <c r="C4127" s="210" t="s">
        <v>3803</v>
      </c>
      <c r="D4127" s="265" t="s">
        <v>3804</v>
      </c>
      <c r="E4127" s="204"/>
      <c r="F4127" s="204">
        <v>4.5</v>
      </c>
      <c r="G4127" s="205">
        <v>1859676.21</v>
      </c>
      <c r="H4127" s="192" t="s">
        <v>3805</v>
      </c>
    </row>
    <row r="4128" spans="1:8" ht="20" hidden="1" customHeight="1">
      <c r="A4128" s="185">
        <v>31</v>
      </c>
      <c r="B4128" s="193" t="s">
        <v>1065</v>
      </c>
      <c r="C4128" s="210" t="s">
        <v>3803</v>
      </c>
      <c r="D4128" s="265" t="s">
        <v>3804</v>
      </c>
      <c r="E4128" s="204"/>
      <c r="F4128" s="204">
        <v>1.8</v>
      </c>
      <c r="G4128" s="205">
        <v>1859674.41</v>
      </c>
      <c r="H4128" s="192" t="s">
        <v>3805</v>
      </c>
    </row>
    <row r="4129" spans="1:8" ht="20" hidden="1" customHeight="1">
      <c r="A4129" s="185">
        <v>31</v>
      </c>
      <c r="B4129" s="193" t="s">
        <v>1065</v>
      </c>
      <c r="C4129" s="210" t="s">
        <v>3803</v>
      </c>
      <c r="D4129" s="265" t="s">
        <v>3804</v>
      </c>
      <c r="E4129" s="204"/>
      <c r="F4129" s="204">
        <v>4.5</v>
      </c>
      <c r="G4129" s="205">
        <v>1859669.91</v>
      </c>
      <c r="H4129" s="192" t="s">
        <v>3805</v>
      </c>
    </row>
    <row r="4130" spans="1:8" ht="20" hidden="1" customHeight="1">
      <c r="A4130" s="185">
        <v>31</v>
      </c>
      <c r="B4130" s="193" t="s">
        <v>1065</v>
      </c>
      <c r="C4130" s="210" t="s">
        <v>3803</v>
      </c>
      <c r="D4130" s="265" t="s">
        <v>3804</v>
      </c>
      <c r="E4130" s="204"/>
      <c r="F4130" s="204">
        <v>4.5</v>
      </c>
      <c r="G4130" s="205">
        <v>1859665.41</v>
      </c>
      <c r="H4130" s="192" t="s">
        <v>3805</v>
      </c>
    </row>
    <row r="4131" spans="1:8" ht="20" hidden="1" customHeight="1">
      <c r="A4131" s="185">
        <v>31</v>
      </c>
      <c r="B4131" s="193" t="s">
        <v>1065</v>
      </c>
      <c r="C4131" s="210" t="s">
        <v>3803</v>
      </c>
      <c r="D4131" s="265" t="s">
        <v>3804</v>
      </c>
      <c r="E4131" s="204"/>
      <c r="F4131" s="204">
        <v>4.5</v>
      </c>
      <c r="G4131" s="205">
        <v>1859660.91</v>
      </c>
      <c r="H4131" s="192" t="s">
        <v>3805</v>
      </c>
    </row>
    <row r="4132" spans="1:8" ht="20" hidden="1" customHeight="1">
      <c r="A4132" s="185">
        <v>31</v>
      </c>
      <c r="B4132" s="193" t="s">
        <v>1065</v>
      </c>
      <c r="C4132" s="210" t="s">
        <v>3803</v>
      </c>
      <c r="D4132" s="265" t="s">
        <v>3804</v>
      </c>
      <c r="E4132" s="204"/>
      <c r="F4132" s="204">
        <v>1.8</v>
      </c>
      <c r="G4132" s="205">
        <v>1859659.11</v>
      </c>
      <c r="H4132" s="192" t="s">
        <v>3805</v>
      </c>
    </row>
    <row r="4133" spans="1:8" ht="20" hidden="1" customHeight="1">
      <c r="A4133" s="185">
        <v>31</v>
      </c>
      <c r="B4133" s="193" t="s">
        <v>1065</v>
      </c>
      <c r="C4133" s="210" t="s">
        <v>3803</v>
      </c>
      <c r="D4133" s="265" t="s">
        <v>3804</v>
      </c>
      <c r="E4133" s="204"/>
      <c r="F4133" s="204">
        <v>1.8</v>
      </c>
      <c r="G4133" s="205">
        <v>1859657.31</v>
      </c>
      <c r="H4133" s="192" t="s">
        <v>3805</v>
      </c>
    </row>
    <row r="4134" spans="1:8" ht="20" hidden="1" customHeight="1">
      <c r="A4134" s="185">
        <v>31</v>
      </c>
      <c r="B4134" s="193" t="s">
        <v>1065</v>
      </c>
      <c r="C4134" s="210" t="s">
        <v>2978</v>
      </c>
      <c r="D4134" s="203" t="s">
        <v>1046</v>
      </c>
      <c r="E4134" s="204"/>
      <c r="F4134" s="204">
        <v>70000</v>
      </c>
      <c r="G4134" s="205">
        <v>1789657.31</v>
      </c>
      <c r="H4134" s="192" t="s">
        <v>1110</v>
      </c>
    </row>
    <row r="4135" spans="1:8" ht="20" hidden="1" customHeight="1">
      <c r="A4135" s="185">
        <v>31</v>
      </c>
      <c r="B4135" s="193" t="s">
        <v>1065</v>
      </c>
      <c r="C4135" s="210" t="s">
        <v>3803</v>
      </c>
      <c r="D4135" s="265" t="s">
        <v>3804</v>
      </c>
      <c r="E4135" s="204"/>
      <c r="F4135" s="204">
        <v>9</v>
      </c>
      <c r="G4135" s="205">
        <v>1789648.31</v>
      </c>
      <c r="H4135" s="192" t="s">
        <v>3805</v>
      </c>
    </row>
    <row r="4136" spans="1:8" ht="20" hidden="1" customHeight="1">
      <c r="A4136" s="185">
        <v>31</v>
      </c>
      <c r="B4136" s="193" t="s">
        <v>1065</v>
      </c>
      <c r="C4136" s="210" t="s">
        <v>3803</v>
      </c>
      <c r="D4136" s="265" t="s">
        <v>3804</v>
      </c>
      <c r="E4136" s="204"/>
      <c r="F4136" s="204">
        <v>2</v>
      </c>
      <c r="G4136" s="205">
        <v>1639646.31</v>
      </c>
      <c r="H4136" s="192" t="s">
        <v>3805</v>
      </c>
    </row>
    <row r="4137" spans="1:8" ht="20" hidden="1" customHeight="1">
      <c r="A4137" s="185">
        <v>31</v>
      </c>
      <c r="B4137" s="193" t="s">
        <v>1065</v>
      </c>
      <c r="C4137" s="210" t="s">
        <v>2979</v>
      </c>
      <c r="D4137" s="203" t="s">
        <v>1046</v>
      </c>
      <c r="E4137" s="204"/>
      <c r="F4137" s="204">
        <v>443</v>
      </c>
      <c r="G4137" s="205">
        <v>1639203.31</v>
      </c>
      <c r="H4137" s="192" t="s">
        <v>3811</v>
      </c>
    </row>
    <row r="4138" spans="1:8" ht="20" hidden="1" customHeight="1">
      <c r="A4138" s="185">
        <v>31</v>
      </c>
      <c r="B4138" s="193" t="s">
        <v>1065</v>
      </c>
      <c r="C4138" s="210" t="s">
        <v>2980</v>
      </c>
      <c r="D4138" s="203" t="s">
        <v>1046</v>
      </c>
      <c r="E4138" s="204"/>
      <c r="F4138" s="204">
        <v>160</v>
      </c>
      <c r="G4138" s="205">
        <v>1639043.31</v>
      </c>
      <c r="H4138" s="192" t="s">
        <v>1108</v>
      </c>
    </row>
    <row r="4139" spans="1:8" ht="20" hidden="1" customHeight="1">
      <c r="A4139" s="185">
        <v>31</v>
      </c>
      <c r="B4139" s="193" t="s">
        <v>1065</v>
      </c>
      <c r="C4139" s="210" t="s">
        <v>2981</v>
      </c>
      <c r="D4139" s="203" t="s">
        <v>1046</v>
      </c>
      <c r="E4139" s="204"/>
      <c r="F4139" s="204">
        <v>387</v>
      </c>
      <c r="G4139" s="205">
        <v>1638656.31</v>
      </c>
      <c r="H4139" s="192" t="s">
        <v>3811</v>
      </c>
    </row>
    <row r="4140" spans="1:8" ht="20" hidden="1" customHeight="1">
      <c r="A4140" s="185">
        <v>31</v>
      </c>
      <c r="B4140" s="193" t="s">
        <v>1065</v>
      </c>
      <c r="C4140" s="210" t="s">
        <v>2982</v>
      </c>
      <c r="D4140" s="203" t="s">
        <v>1046</v>
      </c>
      <c r="E4140" s="204"/>
      <c r="F4140" s="204">
        <v>457</v>
      </c>
      <c r="G4140" s="205">
        <v>1638199.31</v>
      </c>
      <c r="H4140" s="192" t="s">
        <v>3811</v>
      </c>
    </row>
    <row r="4141" spans="1:8" ht="20" hidden="1" customHeight="1">
      <c r="A4141" s="185">
        <v>31</v>
      </c>
      <c r="B4141" s="193" t="s">
        <v>1065</v>
      </c>
      <c r="C4141" s="210" t="s">
        <v>2983</v>
      </c>
      <c r="D4141" s="203" t="s">
        <v>1046</v>
      </c>
      <c r="E4141" s="204"/>
      <c r="F4141" s="204">
        <v>324</v>
      </c>
      <c r="G4141" s="205">
        <v>1637875.31</v>
      </c>
      <c r="H4141" s="192" t="s">
        <v>3811</v>
      </c>
    </row>
    <row r="4142" spans="1:8" ht="20" hidden="1" customHeight="1">
      <c r="A4142" s="185">
        <v>31</v>
      </c>
      <c r="B4142" s="193" t="s">
        <v>1065</v>
      </c>
      <c r="C4142" s="210" t="s">
        <v>2984</v>
      </c>
      <c r="D4142" s="203" t="s">
        <v>1046</v>
      </c>
      <c r="E4142" s="204"/>
      <c r="F4142" s="204">
        <v>106.82</v>
      </c>
      <c r="G4142" s="205">
        <v>1637768.49</v>
      </c>
      <c r="H4142" s="192" t="s">
        <v>1047</v>
      </c>
    </row>
    <row r="4143" spans="1:8" ht="20" hidden="1" customHeight="1">
      <c r="A4143" s="185">
        <v>31</v>
      </c>
      <c r="B4143" s="193" t="s">
        <v>1065</v>
      </c>
      <c r="C4143" s="210" t="s">
        <v>2985</v>
      </c>
      <c r="D4143" s="203" t="s">
        <v>1046</v>
      </c>
      <c r="E4143" s="204"/>
      <c r="F4143" s="204">
        <v>405.8</v>
      </c>
      <c r="G4143" s="205">
        <v>1637362.69</v>
      </c>
      <c r="H4143" s="192" t="s">
        <v>1047</v>
      </c>
    </row>
    <row r="4144" spans="1:8" ht="20" hidden="1" customHeight="1">
      <c r="A4144" s="185">
        <v>31</v>
      </c>
      <c r="B4144" s="193" t="s">
        <v>1065</v>
      </c>
      <c r="C4144" s="210" t="s">
        <v>2986</v>
      </c>
      <c r="D4144" s="203" t="s">
        <v>1046</v>
      </c>
      <c r="E4144" s="204"/>
      <c r="F4144" s="204">
        <v>170</v>
      </c>
      <c r="G4144" s="205">
        <v>1637192.69</v>
      </c>
      <c r="H4144" s="192" t="s">
        <v>1047</v>
      </c>
    </row>
    <row r="4145" spans="1:8" ht="20" hidden="1" customHeight="1">
      <c r="A4145" s="185">
        <v>31</v>
      </c>
      <c r="B4145" s="193" t="s">
        <v>1065</v>
      </c>
      <c r="C4145" s="210" t="s">
        <v>2987</v>
      </c>
      <c r="D4145" s="203" t="s">
        <v>1046</v>
      </c>
      <c r="E4145" s="204"/>
      <c r="F4145" s="204">
        <v>5596.25</v>
      </c>
      <c r="G4145" s="205">
        <v>1631596.44</v>
      </c>
      <c r="H4145" s="192" t="s">
        <v>1110</v>
      </c>
    </row>
    <row r="4146" spans="1:8" ht="20" hidden="1" customHeight="1">
      <c r="A4146" s="185">
        <v>31</v>
      </c>
      <c r="B4146" s="193" t="s">
        <v>1065</v>
      </c>
      <c r="C4146" s="210" t="s">
        <v>2988</v>
      </c>
      <c r="D4146" s="203" t="s">
        <v>1046</v>
      </c>
      <c r="E4146" s="204"/>
      <c r="F4146" s="204">
        <v>3210</v>
      </c>
      <c r="G4146" s="205">
        <v>1628386.44</v>
      </c>
      <c r="H4146" s="192" t="s">
        <v>1110</v>
      </c>
    </row>
    <row r="4147" spans="1:8" ht="20" hidden="1" customHeight="1">
      <c r="A4147" s="185">
        <v>31</v>
      </c>
      <c r="B4147" s="193" t="s">
        <v>1065</v>
      </c>
      <c r="C4147" s="210" t="s">
        <v>2989</v>
      </c>
      <c r="D4147" s="203" t="s">
        <v>1046</v>
      </c>
      <c r="E4147" s="204"/>
      <c r="F4147" s="204">
        <v>6000</v>
      </c>
      <c r="G4147" s="205">
        <v>1622386.44</v>
      </c>
      <c r="H4147" s="192" t="s">
        <v>1110</v>
      </c>
    </row>
    <row r="4148" spans="1:8" ht="20" hidden="1" customHeight="1">
      <c r="A4148" s="185">
        <v>31</v>
      </c>
      <c r="B4148" s="193" t="s">
        <v>1065</v>
      </c>
      <c r="C4148" s="210" t="s">
        <v>2990</v>
      </c>
      <c r="D4148" s="203" t="s">
        <v>1046</v>
      </c>
      <c r="E4148" s="204"/>
      <c r="F4148" s="204">
        <v>899.5</v>
      </c>
      <c r="G4148" s="205">
        <v>1621486.94</v>
      </c>
      <c r="H4148" s="192" t="s">
        <v>3811</v>
      </c>
    </row>
    <row r="4149" spans="1:8" ht="20" hidden="1" customHeight="1">
      <c r="A4149" s="185">
        <v>31</v>
      </c>
      <c r="B4149" s="193" t="s">
        <v>1065</v>
      </c>
      <c r="C4149" s="210" t="s">
        <v>2991</v>
      </c>
      <c r="D4149" s="203" t="s">
        <v>1046</v>
      </c>
      <c r="E4149" s="204"/>
      <c r="F4149" s="204">
        <v>371.5</v>
      </c>
      <c r="G4149" s="205">
        <v>1621115.44</v>
      </c>
      <c r="H4149" s="192" t="s">
        <v>3811</v>
      </c>
    </row>
    <row r="4150" spans="1:8" ht="20" hidden="1" customHeight="1">
      <c r="A4150" s="185">
        <v>31</v>
      </c>
      <c r="B4150" s="193" t="s">
        <v>1065</v>
      </c>
      <c r="C4150" s="210" t="s">
        <v>3803</v>
      </c>
      <c r="D4150" s="265" t="s">
        <v>3804</v>
      </c>
      <c r="E4150" s="204"/>
      <c r="F4150" s="204">
        <v>4.5</v>
      </c>
      <c r="G4150" s="205">
        <v>1621110.94</v>
      </c>
      <c r="H4150" s="192" t="s">
        <v>3805</v>
      </c>
    </row>
    <row r="4151" spans="1:8" ht="20" hidden="1" customHeight="1">
      <c r="A4151" s="185">
        <v>31</v>
      </c>
      <c r="B4151" s="193" t="s">
        <v>1065</v>
      </c>
      <c r="C4151" s="210" t="s">
        <v>3803</v>
      </c>
      <c r="D4151" s="265" t="s">
        <v>3804</v>
      </c>
      <c r="E4151" s="204"/>
      <c r="F4151" s="204">
        <v>4.5</v>
      </c>
      <c r="G4151" s="205">
        <v>1621106.44</v>
      </c>
      <c r="H4151" s="192" t="s">
        <v>3805</v>
      </c>
    </row>
    <row r="4152" spans="1:8" ht="20" hidden="1" customHeight="1">
      <c r="A4152" s="185">
        <v>31</v>
      </c>
      <c r="B4152" s="193" t="s">
        <v>1065</v>
      </c>
      <c r="C4152" s="210" t="s">
        <v>3803</v>
      </c>
      <c r="D4152" s="265" t="s">
        <v>3804</v>
      </c>
      <c r="E4152" s="204"/>
      <c r="F4152" s="204">
        <v>4.5</v>
      </c>
      <c r="G4152" s="205">
        <v>1621101.94</v>
      </c>
      <c r="H4152" s="192" t="s">
        <v>3805</v>
      </c>
    </row>
    <row r="4153" spans="1:8" ht="20" hidden="1" customHeight="1">
      <c r="A4153" s="185">
        <v>31</v>
      </c>
      <c r="B4153" s="193" t="s">
        <v>1065</v>
      </c>
      <c r="C4153" s="210" t="s">
        <v>3803</v>
      </c>
      <c r="D4153" s="265" t="s">
        <v>3804</v>
      </c>
      <c r="E4153" s="204"/>
      <c r="F4153" s="204">
        <v>4.5</v>
      </c>
      <c r="G4153" s="205">
        <v>1621097.44</v>
      </c>
      <c r="H4153" s="192" t="s">
        <v>3805</v>
      </c>
    </row>
    <row r="4154" spans="1:8" ht="20" hidden="1" customHeight="1">
      <c r="A4154" s="185">
        <v>31</v>
      </c>
      <c r="B4154" s="193" t="s">
        <v>1065</v>
      </c>
      <c r="C4154" s="210" t="s">
        <v>3803</v>
      </c>
      <c r="D4154" s="265" t="s">
        <v>3804</v>
      </c>
      <c r="E4154" s="204"/>
      <c r="F4154" s="204">
        <v>4.5</v>
      </c>
      <c r="G4154" s="205">
        <v>1621092.94</v>
      </c>
      <c r="H4154" s="192" t="s">
        <v>3805</v>
      </c>
    </row>
    <row r="4155" spans="1:8" ht="20" hidden="1" customHeight="1">
      <c r="A4155" s="185">
        <v>31</v>
      </c>
      <c r="B4155" s="193" t="s">
        <v>1065</v>
      </c>
      <c r="C4155" s="210" t="s">
        <v>3803</v>
      </c>
      <c r="D4155" s="265" t="s">
        <v>3804</v>
      </c>
      <c r="E4155" s="204"/>
      <c r="F4155" s="204">
        <v>1.8</v>
      </c>
      <c r="G4155" s="205">
        <v>1621091.14</v>
      </c>
      <c r="H4155" s="192" t="s">
        <v>3805</v>
      </c>
    </row>
    <row r="4156" spans="1:8" ht="20" hidden="1" customHeight="1">
      <c r="A4156" s="185">
        <v>31</v>
      </c>
      <c r="B4156" s="193" t="s">
        <v>1065</v>
      </c>
      <c r="C4156" s="210" t="s">
        <v>3803</v>
      </c>
      <c r="D4156" s="265" t="s">
        <v>3804</v>
      </c>
      <c r="E4156" s="204"/>
      <c r="F4156" s="204">
        <v>4.5</v>
      </c>
      <c r="G4156" s="205">
        <v>1621086.64</v>
      </c>
      <c r="H4156" s="192" t="s">
        <v>3805</v>
      </c>
    </row>
    <row r="4157" spans="1:8" ht="20" hidden="1" customHeight="1">
      <c r="A4157" s="185">
        <v>31</v>
      </c>
      <c r="B4157" s="193" t="s">
        <v>1065</v>
      </c>
      <c r="C4157" s="210" t="s">
        <v>3803</v>
      </c>
      <c r="D4157" s="265" t="s">
        <v>3804</v>
      </c>
      <c r="E4157" s="204"/>
      <c r="F4157" s="204">
        <v>4.5</v>
      </c>
      <c r="G4157" s="205">
        <v>1621082.14</v>
      </c>
      <c r="H4157" s="192" t="s">
        <v>3805</v>
      </c>
    </row>
    <row r="4158" spans="1:8" ht="20" hidden="1" customHeight="1">
      <c r="A4158" s="185">
        <v>31</v>
      </c>
      <c r="B4158" s="193" t="s">
        <v>1065</v>
      </c>
      <c r="C4158" s="210" t="s">
        <v>3803</v>
      </c>
      <c r="D4158" s="265" t="s">
        <v>3804</v>
      </c>
      <c r="E4158" s="204"/>
      <c r="F4158" s="204">
        <v>4.5</v>
      </c>
      <c r="G4158" s="205">
        <v>1621077.64</v>
      </c>
      <c r="H4158" s="192" t="s">
        <v>3805</v>
      </c>
    </row>
    <row r="4159" spans="1:8" ht="20" hidden="1" customHeight="1">
      <c r="A4159" s="185">
        <v>31</v>
      </c>
      <c r="B4159" s="193" t="s">
        <v>1065</v>
      </c>
      <c r="C4159" s="210" t="s">
        <v>3803</v>
      </c>
      <c r="D4159" s="265" t="s">
        <v>3804</v>
      </c>
      <c r="E4159" s="204"/>
      <c r="F4159" s="204">
        <v>4.5</v>
      </c>
      <c r="G4159" s="205">
        <v>1621073.14</v>
      </c>
      <c r="H4159" s="192" t="s">
        <v>3805</v>
      </c>
    </row>
    <row r="4160" spans="1:8" ht="20" hidden="1" customHeight="1">
      <c r="A4160" s="185">
        <v>31</v>
      </c>
      <c r="B4160" s="193" t="s">
        <v>1065</v>
      </c>
      <c r="C4160" s="210" t="s">
        <v>3803</v>
      </c>
      <c r="D4160" s="265" t="s">
        <v>3804</v>
      </c>
      <c r="E4160" s="204"/>
      <c r="F4160" s="204">
        <v>4.5</v>
      </c>
      <c r="G4160" s="205">
        <v>1621068.64</v>
      </c>
      <c r="H4160" s="192" t="s">
        <v>3805</v>
      </c>
    </row>
    <row r="4161" spans="1:8" ht="20" hidden="1" customHeight="1">
      <c r="A4161" s="185">
        <v>31</v>
      </c>
      <c r="B4161" s="193" t="s">
        <v>1065</v>
      </c>
      <c r="C4161" s="210" t="s">
        <v>3803</v>
      </c>
      <c r="D4161" s="265" t="s">
        <v>3804</v>
      </c>
      <c r="E4161" s="204"/>
      <c r="F4161" s="204">
        <v>4.5</v>
      </c>
      <c r="G4161" s="205">
        <v>1621064.14</v>
      </c>
      <c r="H4161" s="192" t="s">
        <v>3805</v>
      </c>
    </row>
    <row r="4162" spans="1:8" ht="20" hidden="1" customHeight="1">
      <c r="A4162" s="185">
        <v>31</v>
      </c>
      <c r="B4162" s="193" t="s">
        <v>1065</v>
      </c>
      <c r="C4162" s="210" t="s">
        <v>2992</v>
      </c>
      <c r="D4162" s="203" t="s">
        <v>1046</v>
      </c>
      <c r="E4162" s="204"/>
      <c r="F4162" s="204">
        <v>4500</v>
      </c>
      <c r="G4162" s="205">
        <v>1616564.14</v>
      </c>
      <c r="H4162" s="192" t="s">
        <v>1110</v>
      </c>
    </row>
    <row r="4163" spans="1:8" ht="20" hidden="1" customHeight="1">
      <c r="A4163" s="185">
        <v>31</v>
      </c>
      <c r="B4163" s="193" t="s">
        <v>1065</v>
      </c>
      <c r="C4163" s="210" t="s">
        <v>3803</v>
      </c>
      <c r="D4163" s="265" t="s">
        <v>3804</v>
      </c>
      <c r="E4163" s="204"/>
      <c r="F4163" s="204">
        <v>4.5</v>
      </c>
      <c r="G4163" s="205">
        <v>1116559.6399999999</v>
      </c>
      <c r="H4163" s="192" t="s">
        <v>3805</v>
      </c>
    </row>
    <row r="4164" spans="1:8" ht="20" hidden="1" customHeight="1">
      <c r="A4164" s="185">
        <v>31</v>
      </c>
      <c r="B4164" s="193" t="s">
        <v>1065</v>
      </c>
      <c r="C4164" s="210" t="s">
        <v>3803</v>
      </c>
      <c r="D4164" s="265" t="s">
        <v>3804</v>
      </c>
      <c r="E4164" s="204"/>
      <c r="F4164" s="204">
        <v>2</v>
      </c>
      <c r="G4164" s="205">
        <v>1116557.6399999999</v>
      </c>
      <c r="H4164" s="192" t="s">
        <v>3805</v>
      </c>
    </row>
    <row r="4165" spans="1:8" ht="20" hidden="1" customHeight="1">
      <c r="A4165" s="185">
        <v>31</v>
      </c>
      <c r="B4165" s="193" t="s">
        <v>1065</v>
      </c>
      <c r="C4165" s="210" t="s">
        <v>3803</v>
      </c>
      <c r="D4165" s="265" t="s">
        <v>3804</v>
      </c>
      <c r="E4165" s="204"/>
      <c r="F4165" s="204">
        <v>1.8</v>
      </c>
      <c r="G4165" s="205">
        <v>1080555.8400000001</v>
      </c>
      <c r="H4165" s="192" t="s">
        <v>3805</v>
      </c>
    </row>
    <row r="4166" spans="1:8" ht="20" hidden="1" customHeight="1">
      <c r="A4166" s="185">
        <v>31</v>
      </c>
      <c r="B4166" s="193" t="s">
        <v>1065</v>
      </c>
      <c r="C4166" s="210" t="s">
        <v>3803</v>
      </c>
      <c r="D4166" s="265" t="s">
        <v>3804</v>
      </c>
      <c r="E4166" s="204"/>
      <c r="F4166" s="204">
        <v>2</v>
      </c>
      <c r="G4166" s="205">
        <v>480553.83999999898</v>
      </c>
      <c r="H4166" s="192" t="s">
        <v>3805</v>
      </c>
    </row>
    <row r="4167" spans="1:8" ht="20" hidden="1" customHeight="1">
      <c r="A4167" s="185">
        <v>31</v>
      </c>
      <c r="B4167" s="193" t="s">
        <v>1065</v>
      </c>
      <c r="C4167" s="210" t="s">
        <v>3803</v>
      </c>
      <c r="D4167" s="265" t="s">
        <v>3804</v>
      </c>
      <c r="E4167" s="204"/>
      <c r="F4167" s="204">
        <v>2</v>
      </c>
      <c r="G4167" s="205">
        <v>480551.83999999898</v>
      </c>
      <c r="H4167" s="192" t="s">
        <v>3805</v>
      </c>
    </row>
    <row r="4168" spans="1:8" ht="20" hidden="1" customHeight="1">
      <c r="A4168" s="185">
        <v>31</v>
      </c>
      <c r="B4168" s="193" t="s">
        <v>1065</v>
      </c>
      <c r="C4168" s="210" t="s">
        <v>2993</v>
      </c>
      <c r="D4168" s="203" t="s">
        <v>1046</v>
      </c>
      <c r="E4168" s="204"/>
      <c r="F4168" s="204">
        <v>58.5</v>
      </c>
      <c r="G4168" s="205">
        <v>530493.33999999904</v>
      </c>
      <c r="H4168" s="192" t="s">
        <v>3811</v>
      </c>
    </row>
    <row r="4169" spans="1:8" ht="20" hidden="1" customHeight="1">
      <c r="A4169" s="185">
        <v>31</v>
      </c>
      <c r="B4169" s="193" t="s">
        <v>1065</v>
      </c>
      <c r="C4169" s="210" t="s">
        <v>2994</v>
      </c>
      <c r="D4169" s="203" t="s">
        <v>1046</v>
      </c>
      <c r="E4169" s="204"/>
      <c r="F4169" s="204">
        <v>1074.8599999999999</v>
      </c>
      <c r="G4169" s="205">
        <v>529418.47999999905</v>
      </c>
      <c r="H4169" s="192" t="s">
        <v>3811</v>
      </c>
    </row>
    <row r="4170" spans="1:8" ht="20" hidden="1" customHeight="1">
      <c r="A4170" s="185">
        <v>31</v>
      </c>
      <c r="B4170" s="193" t="s">
        <v>1065</v>
      </c>
      <c r="C4170" s="210" t="s">
        <v>2995</v>
      </c>
      <c r="D4170" s="203" t="s">
        <v>1046</v>
      </c>
      <c r="E4170" s="204"/>
      <c r="F4170" s="204">
        <v>711.5</v>
      </c>
      <c r="G4170" s="205">
        <v>528706.97999999905</v>
      </c>
      <c r="H4170" s="192" t="s">
        <v>3811</v>
      </c>
    </row>
    <row r="4171" spans="1:8" ht="20" hidden="1" customHeight="1">
      <c r="A4171" s="185">
        <v>31</v>
      </c>
      <c r="B4171" s="193" t="s">
        <v>1065</v>
      </c>
      <c r="C4171" s="210" t="s">
        <v>2996</v>
      </c>
      <c r="D4171" s="203" t="s">
        <v>1046</v>
      </c>
      <c r="E4171" s="204"/>
      <c r="F4171" s="204">
        <v>403.5</v>
      </c>
      <c r="G4171" s="205">
        <v>528303.47999999905</v>
      </c>
      <c r="H4171" s="192" t="s">
        <v>3811</v>
      </c>
    </row>
    <row r="4172" spans="1:8" ht="20" hidden="1" customHeight="1">
      <c r="A4172" s="185">
        <v>31</v>
      </c>
      <c r="B4172" s="193" t="s">
        <v>1065</v>
      </c>
      <c r="C4172" s="210" t="s">
        <v>2997</v>
      </c>
      <c r="D4172" s="203" t="s">
        <v>1046</v>
      </c>
      <c r="E4172" s="204"/>
      <c r="F4172" s="204">
        <v>406.5</v>
      </c>
      <c r="G4172" s="205">
        <v>527896.97999999905</v>
      </c>
      <c r="H4172" s="192" t="s">
        <v>3811</v>
      </c>
    </row>
    <row r="4173" spans="1:8" ht="20" hidden="1" customHeight="1">
      <c r="A4173" s="185">
        <v>31</v>
      </c>
      <c r="B4173" s="193" t="s">
        <v>1065</v>
      </c>
      <c r="C4173" s="210" t="s">
        <v>2998</v>
      </c>
      <c r="D4173" s="203" t="s">
        <v>1046</v>
      </c>
      <c r="E4173" s="204"/>
      <c r="F4173" s="204">
        <v>174.5</v>
      </c>
      <c r="G4173" s="205">
        <v>527722.47999999905</v>
      </c>
      <c r="H4173" s="192" t="s">
        <v>3811</v>
      </c>
    </row>
    <row r="4174" spans="1:8" ht="20" hidden="1" customHeight="1">
      <c r="A4174" s="185">
        <v>31</v>
      </c>
      <c r="B4174" s="193" t="s">
        <v>1065</v>
      </c>
      <c r="C4174" s="210" t="s">
        <v>2999</v>
      </c>
      <c r="D4174" s="203" t="s">
        <v>1046</v>
      </c>
      <c r="E4174" s="204"/>
      <c r="F4174" s="204">
        <v>947</v>
      </c>
      <c r="G4174" s="205">
        <v>526775.47999999905</v>
      </c>
      <c r="H4174" s="192" t="s">
        <v>1047</v>
      </c>
    </row>
    <row r="4175" spans="1:8" ht="20" hidden="1" customHeight="1">
      <c r="A4175" s="185">
        <v>31</v>
      </c>
      <c r="B4175" s="193" t="s">
        <v>1065</v>
      </c>
      <c r="C4175" s="210" t="s">
        <v>3000</v>
      </c>
      <c r="D4175" s="203" t="s">
        <v>1046</v>
      </c>
      <c r="E4175" s="204"/>
      <c r="F4175" s="204">
        <v>390</v>
      </c>
      <c r="G4175" s="205">
        <v>526385.47999999905</v>
      </c>
      <c r="H4175" s="192" t="s">
        <v>1047</v>
      </c>
    </row>
    <row r="4176" spans="1:8" ht="20" hidden="1" customHeight="1">
      <c r="A4176" s="185">
        <v>31</v>
      </c>
      <c r="B4176" s="193" t="s">
        <v>1065</v>
      </c>
      <c r="C4176" s="210" t="s">
        <v>3001</v>
      </c>
      <c r="D4176" s="203" t="s">
        <v>1046</v>
      </c>
      <c r="E4176" s="204"/>
      <c r="F4176" s="204">
        <v>1746.5</v>
      </c>
      <c r="G4176" s="205">
        <v>524638.97999999905</v>
      </c>
      <c r="H4176" s="192" t="s">
        <v>3811</v>
      </c>
    </row>
    <row r="4177" spans="1:8" ht="20" hidden="1" customHeight="1">
      <c r="A4177" s="185">
        <v>31</v>
      </c>
      <c r="B4177" s="193" t="s">
        <v>1065</v>
      </c>
      <c r="C4177" s="210" t="s">
        <v>3002</v>
      </c>
      <c r="D4177" s="203" t="s">
        <v>1046</v>
      </c>
      <c r="E4177" s="204"/>
      <c r="F4177" s="204">
        <v>28</v>
      </c>
      <c r="G4177" s="205">
        <v>524610.97999999905</v>
      </c>
      <c r="H4177" s="192" t="s">
        <v>1075</v>
      </c>
    </row>
    <row r="4178" spans="1:8" ht="20" hidden="1" customHeight="1">
      <c r="A4178" s="185">
        <v>31</v>
      </c>
      <c r="B4178" s="193" t="s">
        <v>1065</v>
      </c>
      <c r="C4178" s="210" t="s">
        <v>3003</v>
      </c>
      <c r="D4178" s="203" t="s">
        <v>1046</v>
      </c>
      <c r="E4178" s="204"/>
      <c r="F4178" s="204">
        <v>70.36</v>
      </c>
      <c r="G4178" s="205">
        <v>524540.61999999895</v>
      </c>
      <c r="H4178" s="192" t="s">
        <v>1047</v>
      </c>
    </row>
    <row r="4179" spans="1:8" ht="20" hidden="1" customHeight="1">
      <c r="A4179" s="185">
        <v>31</v>
      </c>
      <c r="B4179" s="193" t="s">
        <v>1065</v>
      </c>
      <c r="C4179" s="210" t="s">
        <v>3004</v>
      </c>
      <c r="D4179" s="203" t="s">
        <v>1046</v>
      </c>
      <c r="E4179" s="204"/>
      <c r="F4179" s="204">
        <v>941</v>
      </c>
      <c r="G4179" s="205">
        <v>523599.61999999901</v>
      </c>
      <c r="H4179" s="192" t="s">
        <v>1112</v>
      </c>
    </row>
    <row r="4180" spans="1:8" ht="20" hidden="1" customHeight="1">
      <c r="A4180" s="185">
        <v>31</v>
      </c>
      <c r="B4180" s="193" t="s">
        <v>1065</v>
      </c>
      <c r="C4180" s="210" t="s">
        <v>3005</v>
      </c>
      <c r="D4180" s="203" t="s">
        <v>1046</v>
      </c>
      <c r="E4180" s="204"/>
      <c r="F4180" s="204">
        <v>74826.87</v>
      </c>
      <c r="G4180" s="205">
        <v>448772.74999999901</v>
      </c>
      <c r="H4180" s="192" t="s">
        <v>1110</v>
      </c>
    </row>
    <row r="4181" spans="1:8" ht="20" hidden="1" customHeight="1">
      <c r="A4181" s="185">
        <v>31</v>
      </c>
      <c r="B4181" s="193" t="s">
        <v>1065</v>
      </c>
      <c r="C4181" s="210" t="s">
        <v>3006</v>
      </c>
      <c r="D4181" s="203" t="s">
        <v>1046</v>
      </c>
      <c r="E4181" s="204"/>
      <c r="F4181" s="204">
        <v>696</v>
      </c>
      <c r="G4181" s="205">
        <v>448076.74999999901</v>
      </c>
      <c r="H4181" s="192" t="s">
        <v>3811</v>
      </c>
    </row>
    <row r="4182" spans="1:8" ht="20" hidden="1" customHeight="1">
      <c r="A4182" s="185">
        <v>31</v>
      </c>
      <c r="B4182" s="193" t="s">
        <v>1065</v>
      </c>
      <c r="C4182" s="210" t="s">
        <v>3007</v>
      </c>
      <c r="D4182" s="203" t="s">
        <v>1046</v>
      </c>
      <c r="E4182" s="204"/>
      <c r="F4182" s="204">
        <v>7737</v>
      </c>
      <c r="G4182" s="205">
        <v>440339.74999999901</v>
      </c>
      <c r="H4182" s="192" t="s">
        <v>1110</v>
      </c>
    </row>
    <row r="4183" spans="1:8" ht="20" hidden="1" customHeight="1">
      <c r="A4183" s="185">
        <v>31</v>
      </c>
      <c r="B4183" s="193" t="s">
        <v>1065</v>
      </c>
      <c r="C4183" s="210" t="s">
        <v>3008</v>
      </c>
      <c r="D4183" s="203" t="s">
        <v>1046</v>
      </c>
      <c r="E4183" s="204"/>
      <c r="F4183" s="204">
        <v>3000</v>
      </c>
      <c r="G4183" s="205">
        <v>437339.74999999901</v>
      </c>
      <c r="H4183" s="192" t="s">
        <v>1110</v>
      </c>
    </row>
    <row r="4184" spans="1:8" ht="20" hidden="1" customHeight="1">
      <c r="A4184" s="185">
        <v>31</v>
      </c>
      <c r="B4184" s="193" t="s">
        <v>1065</v>
      </c>
      <c r="C4184" s="210" t="s">
        <v>3803</v>
      </c>
      <c r="D4184" s="265" t="s">
        <v>3804</v>
      </c>
      <c r="E4184" s="204"/>
      <c r="F4184" s="204">
        <v>4.5</v>
      </c>
      <c r="G4184" s="205">
        <v>437387.25999999902</v>
      </c>
      <c r="H4184" s="192" t="s">
        <v>3805</v>
      </c>
    </row>
    <row r="4185" spans="1:8" ht="20" hidden="1" customHeight="1">
      <c r="A4185" s="185">
        <v>31</v>
      </c>
      <c r="B4185" s="193" t="s">
        <v>1065</v>
      </c>
      <c r="C4185" s="210" t="s">
        <v>3803</v>
      </c>
      <c r="D4185" s="265" t="s">
        <v>3804</v>
      </c>
      <c r="E4185" s="204"/>
      <c r="F4185" s="204">
        <v>4.5</v>
      </c>
      <c r="G4185" s="205">
        <v>437382.75999999902</v>
      </c>
      <c r="H4185" s="192" t="s">
        <v>3805</v>
      </c>
    </row>
    <row r="4186" spans="1:8" ht="20" hidden="1" customHeight="1">
      <c r="A4186" s="185">
        <v>31</v>
      </c>
      <c r="B4186" s="193" t="s">
        <v>1065</v>
      </c>
      <c r="C4186" s="210" t="s">
        <v>3803</v>
      </c>
      <c r="D4186" s="265" t="s">
        <v>3804</v>
      </c>
      <c r="E4186" s="204"/>
      <c r="F4186" s="204">
        <v>4.5</v>
      </c>
      <c r="G4186" s="205">
        <v>437378.25999999902</v>
      </c>
      <c r="H4186" s="192" t="s">
        <v>3805</v>
      </c>
    </row>
    <row r="4187" spans="1:8" ht="20" hidden="1" customHeight="1">
      <c r="A4187" s="185">
        <v>31</v>
      </c>
      <c r="B4187" s="193" t="s">
        <v>1065</v>
      </c>
      <c r="C4187" s="210" t="s">
        <v>3803</v>
      </c>
      <c r="D4187" s="265" t="s">
        <v>3804</v>
      </c>
      <c r="E4187" s="204"/>
      <c r="F4187" s="204">
        <v>4.5</v>
      </c>
      <c r="G4187" s="205">
        <v>437373.75999999902</v>
      </c>
      <c r="H4187" s="192" t="s">
        <v>3805</v>
      </c>
    </row>
    <row r="4188" spans="1:8" ht="20" hidden="1" customHeight="1">
      <c r="A4188" s="185">
        <v>31</v>
      </c>
      <c r="B4188" s="193" t="s">
        <v>1065</v>
      </c>
      <c r="C4188" s="210" t="s">
        <v>3803</v>
      </c>
      <c r="D4188" s="265" t="s">
        <v>3804</v>
      </c>
      <c r="E4188" s="204"/>
      <c r="F4188" s="204">
        <v>4.5</v>
      </c>
      <c r="G4188" s="205">
        <v>437369.25999999902</v>
      </c>
      <c r="H4188" s="192" t="s">
        <v>3805</v>
      </c>
    </row>
    <row r="4189" spans="1:8" ht="20" hidden="1" customHeight="1">
      <c r="A4189" s="185">
        <v>31</v>
      </c>
      <c r="B4189" s="193" t="s">
        <v>1065</v>
      </c>
      <c r="C4189" s="210" t="s">
        <v>3803</v>
      </c>
      <c r="D4189" s="265" t="s">
        <v>3804</v>
      </c>
      <c r="E4189" s="204"/>
      <c r="F4189" s="204">
        <v>9</v>
      </c>
      <c r="G4189" s="205">
        <v>437360.25999999902</v>
      </c>
      <c r="H4189" s="192" t="s">
        <v>3805</v>
      </c>
    </row>
    <row r="4190" spans="1:8" ht="20" hidden="1" customHeight="1">
      <c r="A4190" s="185">
        <v>31</v>
      </c>
      <c r="B4190" s="193" t="s">
        <v>1065</v>
      </c>
      <c r="C4190" s="210" t="s">
        <v>3803</v>
      </c>
      <c r="D4190" s="265" t="s">
        <v>3804</v>
      </c>
      <c r="E4190" s="204"/>
      <c r="F4190" s="204">
        <v>9</v>
      </c>
      <c r="G4190" s="205">
        <v>437351.25999999902</v>
      </c>
      <c r="H4190" s="192" t="s">
        <v>3805</v>
      </c>
    </row>
    <row r="4191" spans="1:8" ht="20" hidden="1" customHeight="1">
      <c r="A4191" s="185">
        <v>31</v>
      </c>
      <c r="B4191" s="193" t="s">
        <v>1065</v>
      </c>
      <c r="C4191" s="210" t="s">
        <v>3803</v>
      </c>
      <c r="D4191" s="265" t="s">
        <v>3804</v>
      </c>
      <c r="E4191" s="204"/>
      <c r="F4191" s="204">
        <v>9</v>
      </c>
      <c r="G4191" s="205">
        <v>437342.25999999902</v>
      </c>
      <c r="H4191" s="192" t="s">
        <v>3805</v>
      </c>
    </row>
    <row r="4192" spans="1:8" ht="20" hidden="1" customHeight="1">
      <c r="A4192" s="185">
        <v>31</v>
      </c>
      <c r="B4192" s="193" t="s">
        <v>1065</v>
      </c>
      <c r="C4192" s="210" t="s">
        <v>3803</v>
      </c>
      <c r="D4192" s="265" t="s">
        <v>3804</v>
      </c>
      <c r="E4192" s="204"/>
      <c r="F4192" s="204">
        <v>9</v>
      </c>
      <c r="G4192" s="205">
        <v>437333.25999999902</v>
      </c>
      <c r="H4192" s="192" t="s">
        <v>3805</v>
      </c>
    </row>
    <row r="4193" spans="1:8" ht="20" hidden="1" customHeight="1">
      <c r="A4193" s="185">
        <v>31</v>
      </c>
      <c r="B4193" s="193" t="s">
        <v>1065</v>
      </c>
      <c r="C4193" s="210" t="s">
        <v>3803</v>
      </c>
      <c r="D4193" s="265" t="s">
        <v>3804</v>
      </c>
      <c r="E4193" s="204"/>
      <c r="F4193" s="204">
        <v>4.5</v>
      </c>
      <c r="G4193" s="205">
        <v>437328.75999999902</v>
      </c>
      <c r="H4193" s="192" t="s">
        <v>3805</v>
      </c>
    </row>
    <row r="4194" spans="1:8" ht="20" hidden="1" customHeight="1">
      <c r="A4194" s="185">
        <v>31</v>
      </c>
      <c r="B4194" s="193" t="s">
        <v>1065</v>
      </c>
      <c r="C4194" s="210" t="s">
        <v>3803</v>
      </c>
      <c r="D4194" s="265" t="s">
        <v>3804</v>
      </c>
      <c r="E4194" s="204"/>
      <c r="F4194" s="204">
        <v>9</v>
      </c>
      <c r="G4194" s="205">
        <v>437319.75999999902</v>
      </c>
      <c r="H4194" s="192" t="s">
        <v>3805</v>
      </c>
    </row>
    <row r="4195" spans="1:8" ht="20" hidden="1" customHeight="1">
      <c r="A4195" s="185">
        <v>31</v>
      </c>
      <c r="B4195" s="193" t="s">
        <v>1065</v>
      </c>
      <c r="C4195" s="210" t="s">
        <v>3803</v>
      </c>
      <c r="D4195" s="265" t="s">
        <v>3804</v>
      </c>
      <c r="E4195" s="204"/>
      <c r="F4195" s="204">
        <v>1.8</v>
      </c>
      <c r="G4195" s="205">
        <v>437317.95999999897</v>
      </c>
      <c r="H4195" s="192" t="s">
        <v>3805</v>
      </c>
    </row>
    <row r="4196" spans="1:8" ht="20" hidden="1" customHeight="1">
      <c r="A4196" s="185">
        <v>31</v>
      </c>
      <c r="B4196" s="193" t="s">
        <v>1065</v>
      </c>
      <c r="C4196" s="210" t="s">
        <v>3803</v>
      </c>
      <c r="D4196" s="265" t="s">
        <v>3804</v>
      </c>
      <c r="E4196" s="204"/>
      <c r="F4196" s="204">
        <v>1.8</v>
      </c>
      <c r="G4196" s="205">
        <v>437316.15999999898</v>
      </c>
      <c r="H4196" s="192" t="s">
        <v>3805</v>
      </c>
    </row>
    <row r="4197" spans="1:8" ht="20" hidden="1" customHeight="1">
      <c r="A4197" s="185">
        <v>31</v>
      </c>
      <c r="B4197" s="193" t="s">
        <v>1065</v>
      </c>
      <c r="C4197" s="210" t="s">
        <v>3803</v>
      </c>
      <c r="D4197" s="265" t="s">
        <v>3804</v>
      </c>
      <c r="E4197" s="204"/>
      <c r="F4197" s="204">
        <v>4.5</v>
      </c>
      <c r="G4197" s="205">
        <v>437311.65999999898</v>
      </c>
      <c r="H4197" s="192" t="s">
        <v>3805</v>
      </c>
    </row>
    <row r="4198" spans="1:8" ht="20" hidden="1" customHeight="1">
      <c r="A4198" s="185">
        <v>31</v>
      </c>
      <c r="B4198" s="193" t="s">
        <v>1065</v>
      </c>
      <c r="C4198" s="210" t="s">
        <v>3803</v>
      </c>
      <c r="D4198" s="265" t="s">
        <v>3804</v>
      </c>
      <c r="E4198" s="204"/>
      <c r="F4198" s="204">
        <v>4.5</v>
      </c>
      <c r="G4198" s="205">
        <v>437307.15999999898</v>
      </c>
      <c r="H4198" s="192" t="s">
        <v>3805</v>
      </c>
    </row>
    <row r="4199" spans="1:8" ht="20" hidden="1" customHeight="1">
      <c r="A4199" s="185">
        <v>31</v>
      </c>
      <c r="B4199" s="193" t="s">
        <v>1065</v>
      </c>
      <c r="C4199" s="210" t="s">
        <v>3803</v>
      </c>
      <c r="D4199" s="265" t="s">
        <v>3804</v>
      </c>
      <c r="E4199" s="204"/>
      <c r="F4199" s="204">
        <v>1.8</v>
      </c>
      <c r="G4199" s="205">
        <v>437305.359999999</v>
      </c>
      <c r="H4199" s="192" t="s">
        <v>3805</v>
      </c>
    </row>
    <row r="4200" spans="1:8" ht="20" hidden="1" customHeight="1">
      <c r="A4200" s="185">
        <v>31</v>
      </c>
      <c r="B4200" s="193" t="s">
        <v>1065</v>
      </c>
      <c r="C4200" s="210" t="s">
        <v>3803</v>
      </c>
      <c r="D4200" s="265" t="s">
        <v>3804</v>
      </c>
      <c r="E4200" s="204"/>
      <c r="F4200" s="204">
        <v>4.5</v>
      </c>
      <c r="G4200" s="205">
        <v>437300.859999999</v>
      </c>
      <c r="H4200" s="192" t="s">
        <v>3805</v>
      </c>
    </row>
    <row r="4201" spans="1:8" ht="20" hidden="1" customHeight="1">
      <c r="A4201" s="185">
        <v>31</v>
      </c>
      <c r="B4201" s="193" t="s">
        <v>1065</v>
      </c>
      <c r="C4201" s="210" t="s">
        <v>3803</v>
      </c>
      <c r="D4201" s="265" t="s">
        <v>3804</v>
      </c>
      <c r="E4201" s="204"/>
      <c r="F4201" s="204">
        <v>1.8</v>
      </c>
      <c r="G4201" s="205">
        <v>437299.05999999901</v>
      </c>
      <c r="H4201" s="192" t="s">
        <v>3805</v>
      </c>
    </row>
    <row r="4202" spans="1:8" ht="20" hidden="1" customHeight="1">
      <c r="A4202" s="185">
        <v>31</v>
      </c>
      <c r="B4202" s="193" t="s">
        <v>1065</v>
      </c>
      <c r="C4202" s="210" t="s">
        <v>3803</v>
      </c>
      <c r="D4202" s="265" t="s">
        <v>3804</v>
      </c>
      <c r="E4202" s="204"/>
      <c r="F4202" s="204">
        <v>1.8</v>
      </c>
      <c r="G4202" s="205">
        <v>437297.25999999902</v>
      </c>
      <c r="H4202" s="192" t="s">
        <v>3805</v>
      </c>
    </row>
    <row r="4203" spans="1:8" ht="20" hidden="1" customHeight="1">
      <c r="A4203" s="185">
        <v>31</v>
      </c>
      <c r="B4203" s="193" t="s">
        <v>1065</v>
      </c>
      <c r="C4203" s="210" t="s">
        <v>3803</v>
      </c>
      <c r="D4203" s="265" t="s">
        <v>3804</v>
      </c>
      <c r="E4203" s="204"/>
      <c r="F4203" s="204">
        <v>4.5</v>
      </c>
      <c r="G4203" s="205">
        <v>437292.75999999902</v>
      </c>
      <c r="H4203" s="192" t="s">
        <v>3805</v>
      </c>
    </row>
    <row r="4204" spans="1:8" ht="20" hidden="1" customHeight="1">
      <c r="A4204" s="185">
        <v>31</v>
      </c>
      <c r="B4204" s="193" t="s">
        <v>1065</v>
      </c>
      <c r="C4204" s="210" t="s">
        <v>3803</v>
      </c>
      <c r="D4204" s="265" t="s">
        <v>3804</v>
      </c>
      <c r="E4204" s="204"/>
      <c r="F4204" s="204">
        <v>4.5</v>
      </c>
      <c r="G4204" s="205">
        <v>437288.25999999902</v>
      </c>
      <c r="H4204" s="192" t="s">
        <v>3805</v>
      </c>
    </row>
    <row r="4205" spans="1:8" ht="20" hidden="1" customHeight="1">
      <c r="A4205" s="185">
        <v>31</v>
      </c>
      <c r="B4205" s="193" t="s">
        <v>1065</v>
      </c>
      <c r="C4205" s="210" t="s">
        <v>3803</v>
      </c>
      <c r="D4205" s="265" t="s">
        <v>3804</v>
      </c>
      <c r="E4205" s="204"/>
      <c r="F4205" s="204">
        <v>1.8</v>
      </c>
      <c r="G4205" s="205">
        <v>437286.45999999897</v>
      </c>
      <c r="H4205" s="192" t="s">
        <v>3805</v>
      </c>
    </row>
    <row r="4206" spans="1:8" ht="20" hidden="1" customHeight="1">
      <c r="A4206" s="185">
        <v>31</v>
      </c>
      <c r="B4206" s="193" t="s">
        <v>1065</v>
      </c>
      <c r="C4206" s="210" t="s">
        <v>3803</v>
      </c>
      <c r="D4206" s="265" t="s">
        <v>3804</v>
      </c>
      <c r="E4206" s="204"/>
      <c r="F4206" s="204">
        <v>1.8</v>
      </c>
      <c r="G4206" s="205">
        <v>437284.66</v>
      </c>
      <c r="H4206" s="192" t="s">
        <v>3805</v>
      </c>
    </row>
    <row r="4207" spans="1:8" ht="20" hidden="1" customHeight="1">
      <c r="A4207" s="185">
        <v>31</v>
      </c>
      <c r="B4207" s="193" t="s">
        <v>1065</v>
      </c>
      <c r="C4207" s="210" t="s">
        <v>3803</v>
      </c>
      <c r="D4207" s="265" t="s">
        <v>3804</v>
      </c>
      <c r="E4207" s="204"/>
      <c r="F4207" s="204">
        <v>4.5</v>
      </c>
      <c r="G4207" s="205">
        <v>437280.16</v>
      </c>
      <c r="H4207" s="192" t="s">
        <v>3805</v>
      </c>
    </row>
    <row r="4208" spans="1:8" ht="20" hidden="1" customHeight="1">
      <c r="A4208" s="185">
        <v>31</v>
      </c>
      <c r="B4208" s="193" t="s">
        <v>1065</v>
      </c>
      <c r="C4208" s="210" t="s">
        <v>5056</v>
      </c>
      <c r="D4208" s="203" t="s">
        <v>4984</v>
      </c>
      <c r="E4208" s="204"/>
      <c r="F4208" s="204">
        <v>5338.89</v>
      </c>
      <c r="G4208" s="205">
        <v>431941.26999999903</v>
      </c>
      <c r="H4208" s="214" t="s">
        <v>4984</v>
      </c>
    </row>
    <row r="4209" spans="1:8" ht="20" hidden="1" customHeight="1">
      <c r="A4209" s="185">
        <v>31</v>
      </c>
      <c r="B4209" s="193" t="s">
        <v>1065</v>
      </c>
      <c r="C4209" s="210" t="s">
        <v>5056</v>
      </c>
      <c r="D4209" s="250" t="s">
        <v>4984</v>
      </c>
      <c r="E4209" s="204"/>
      <c r="F4209" s="204">
        <v>2750</v>
      </c>
      <c r="G4209" s="205">
        <v>429191.26999999903</v>
      </c>
      <c r="H4209" s="214" t="s">
        <v>4984</v>
      </c>
    </row>
    <row r="4210" spans="1:8" ht="20" hidden="1" customHeight="1">
      <c r="A4210" s="185">
        <v>31</v>
      </c>
      <c r="B4210" s="193" t="s">
        <v>1065</v>
      </c>
      <c r="C4210" s="210" t="s">
        <v>3009</v>
      </c>
      <c r="D4210" s="203" t="s">
        <v>1046</v>
      </c>
      <c r="E4210" s="204"/>
      <c r="F4210" s="204">
        <v>5556</v>
      </c>
      <c r="G4210" s="205">
        <v>423635.26999999903</v>
      </c>
      <c r="H4210" s="192" t="s">
        <v>1047</v>
      </c>
    </row>
    <row r="4211" spans="1:8" ht="20" hidden="1" customHeight="1">
      <c r="A4211" s="185">
        <v>31</v>
      </c>
      <c r="B4211" s="193" t="s">
        <v>1065</v>
      </c>
      <c r="C4211" s="210" t="s">
        <v>3803</v>
      </c>
      <c r="D4211" s="271" t="s">
        <v>3804</v>
      </c>
      <c r="E4211" s="204"/>
      <c r="F4211" s="204">
        <v>4.5</v>
      </c>
      <c r="G4211" s="205">
        <v>423630.76999999903</v>
      </c>
      <c r="H4211" s="192" t="s">
        <v>3805</v>
      </c>
    </row>
    <row r="4212" spans="1:8" ht="20" hidden="1" customHeight="1">
      <c r="A4212" s="185">
        <v>31</v>
      </c>
      <c r="B4212" s="193" t="s">
        <v>1065</v>
      </c>
      <c r="C4212" s="210" t="s">
        <v>3010</v>
      </c>
      <c r="D4212" s="203" t="s">
        <v>1046</v>
      </c>
      <c r="E4212" s="204"/>
      <c r="F4212" s="204">
        <v>4880</v>
      </c>
      <c r="G4212" s="205">
        <v>418750.76999999903</v>
      </c>
      <c r="H4212" s="192" t="s">
        <v>1047</v>
      </c>
    </row>
    <row r="4213" spans="1:8" ht="20" hidden="1" customHeight="1">
      <c r="A4213" s="185">
        <v>31</v>
      </c>
      <c r="B4213" s="193" t="s">
        <v>1065</v>
      </c>
      <c r="C4213" s="210" t="s">
        <v>3011</v>
      </c>
      <c r="D4213" s="203" t="s">
        <v>1046</v>
      </c>
      <c r="E4213" s="204"/>
      <c r="F4213" s="204">
        <v>8000</v>
      </c>
      <c r="G4213" s="205">
        <v>410750.76999999903</v>
      </c>
      <c r="H4213" s="192" t="s">
        <v>4950</v>
      </c>
    </row>
    <row r="4214" spans="1:8" ht="20" hidden="1" customHeight="1">
      <c r="A4214" s="185">
        <v>31</v>
      </c>
      <c r="B4214" s="193" t="s">
        <v>1065</v>
      </c>
      <c r="C4214" s="210" t="s">
        <v>3012</v>
      </c>
      <c r="D4214" s="203" t="s">
        <v>1046</v>
      </c>
      <c r="E4214" s="204"/>
      <c r="F4214" s="204">
        <v>15000</v>
      </c>
      <c r="G4214" s="205">
        <v>395750.76999999903</v>
      </c>
      <c r="H4214" s="192" t="s">
        <v>4995</v>
      </c>
    </row>
    <row r="4215" spans="1:8" ht="20" hidden="1" customHeight="1">
      <c r="A4215" s="185">
        <v>31</v>
      </c>
      <c r="B4215" s="193" t="s">
        <v>1065</v>
      </c>
      <c r="C4215" s="210" t="s">
        <v>3013</v>
      </c>
      <c r="D4215" s="203" t="s">
        <v>1046</v>
      </c>
      <c r="E4215" s="204"/>
      <c r="F4215" s="204">
        <v>6300</v>
      </c>
      <c r="G4215" s="205">
        <v>389450.76999999903</v>
      </c>
      <c r="H4215" s="192" t="s">
        <v>3818</v>
      </c>
    </row>
    <row r="4216" spans="1:8" ht="20" hidden="1" customHeight="1">
      <c r="A4216" s="185">
        <v>31</v>
      </c>
      <c r="B4216" s="193" t="s">
        <v>1065</v>
      </c>
      <c r="C4216" s="210" t="s">
        <v>3803</v>
      </c>
      <c r="D4216" s="265" t="s">
        <v>3804</v>
      </c>
      <c r="E4216" s="204"/>
      <c r="F4216" s="204">
        <v>9</v>
      </c>
      <c r="G4216" s="205">
        <v>389441.76999999903</v>
      </c>
      <c r="H4216" s="192" t="s">
        <v>3805</v>
      </c>
    </row>
    <row r="4217" spans="1:8" ht="20" hidden="1" customHeight="1">
      <c r="A4217" s="185">
        <v>31</v>
      </c>
      <c r="B4217" s="193" t="s">
        <v>1065</v>
      </c>
      <c r="C4217" s="210" t="s">
        <v>3803</v>
      </c>
      <c r="D4217" s="265" t="s">
        <v>3804</v>
      </c>
      <c r="E4217" s="204"/>
      <c r="F4217" s="204">
        <v>1.8</v>
      </c>
      <c r="G4217" s="205">
        <v>389439.97</v>
      </c>
      <c r="H4217" s="192" t="s">
        <v>3805</v>
      </c>
    </row>
    <row r="4218" spans="1:8" ht="20" hidden="1" customHeight="1">
      <c r="A4218" s="185">
        <v>31</v>
      </c>
      <c r="B4218" s="193" t="s">
        <v>1065</v>
      </c>
      <c r="C4218" s="210" t="s">
        <v>3803</v>
      </c>
      <c r="D4218" s="265" t="s">
        <v>3804</v>
      </c>
      <c r="E4218" s="204"/>
      <c r="F4218" s="204">
        <v>4.5</v>
      </c>
      <c r="G4218" s="205">
        <v>389435.47</v>
      </c>
      <c r="H4218" s="192" t="s">
        <v>3805</v>
      </c>
    </row>
    <row r="4219" spans="1:8" ht="20" hidden="1" customHeight="1">
      <c r="A4219" s="185">
        <v>31</v>
      </c>
      <c r="B4219" s="193" t="s">
        <v>1065</v>
      </c>
      <c r="C4219" s="210" t="s">
        <v>3014</v>
      </c>
      <c r="D4219" s="203" t="s">
        <v>1046</v>
      </c>
      <c r="E4219" s="204"/>
      <c r="F4219" s="204">
        <v>3949</v>
      </c>
      <c r="G4219" s="205">
        <v>385486.47</v>
      </c>
      <c r="H4219" s="192" t="s">
        <v>1102</v>
      </c>
    </row>
    <row r="4220" spans="1:8" ht="20" hidden="1" customHeight="1">
      <c r="A4220" s="185">
        <v>31</v>
      </c>
      <c r="B4220" s="193" t="s">
        <v>1065</v>
      </c>
      <c r="C4220" s="210" t="s">
        <v>3015</v>
      </c>
      <c r="D4220" s="203" t="s">
        <v>1046</v>
      </c>
      <c r="E4220" s="204"/>
      <c r="F4220" s="204">
        <v>8000</v>
      </c>
      <c r="G4220" s="205">
        <v>377486.47</v>
      </c>
      <c r="H4220" s="192" t="s">
        <v>1047</v>
      </c>
    </row>
    <row r="4221" spans="1:8" ht="20" hidden="1" customHeight="1">
      <c r="A4221" s="185">
        <v>31</v>
      </c>
      <c r="B4221" s="193" t="s">
        <v>1065</v>
      </c>
      <c r="C4221" s="210" t="s">
        <v>3803</v>
      </c>
      <c r="D4221" s="265" t="s">
        <v>3804</v>
      </c>
      <c r="E4221" s="204"/>
      <c r="F4221" s="204">
        <v>4.5</v>
      </c>
      <c r="G4221" s="205">
        <v>377481.97</v>
      </c>
      <c r="H4221" s="192" t="s">
        <v>3805</v>
      </c>
    </row>
    <row r="4222" spans="1:8" ht="20" hidden="1" customHeight="1">
      <c r="A4222" s="185">
        <v>31</v>
      </c>
      <c r="B4222" s="193" t="s">
        <v>1065</v>
      </c>
      <c r="C4222" s="210" t="s">
        <v>3803</v>
      </c>
      <c r="D4222" s="265" t="s">
        <v>3804</v>
      </c>
      <c r="E4222" s="204"/>
      <c r="F4222" s="204">
        <v>4.5</v>
      </c>
      <c r="G4222" s="205">
        <v>377477.47</v>
      </c>
      <c r="H4222" s="192" t="s">
        <v>3805</v>
      </c>
    </row>
    <row r="4223" spans="1:8" ht="20" hidden="1" customHeight="1">
      <c r="A4223" s="185">
        <v>31</v>
      </c>
      <c r="B4223" s="193" t="s">
        <v>1065</v>
      </c>
      <c r="C4223" s="210" t="s">
        <v>3016</v>
      </c>
      <c r="D4223" s="203" t="s">
        <v>1046</v>
      </c>
      <c r="E4223" s="204"/>
      <c r="F4223" s="204">
        <v>719.53</v>
      </c>
      <c r="G4223" s="205">
        <v>376757.93999999901</v>
      </c>
      <c r="H4223" s="192" t="s">
        <v>3811</v>
      </c>
    </row>
    <row r="4224" spans="1:8" ht="20" hidden="1" customHeight="1">
      <c r="A4224" s="185">
        <v>31</v>
      </c>
      <c r="B4224" s="193" t="s">
        <v>1065</v>
      </c>
      <c r="C4224" s="210" t="s">
        <v>3017</v>
      </c>
      <c r="D4224" s="203" t="s">
        <v>1046</v>
      </c>
      <c r="E4224" s="204"/>
      <c r="F4224" s="204">
        <v>266</v>
      </c>
      <c r="G4224" s="205">
        <v>376491.93999999901</v>
      </c>
      <c r="H4224" s="192" t="s">
        <v>1102</v>
      </c>
    </row>
    <row r="4225" spans="1:8" ht="20" hidden="1" customHeight="1">
      <c r="A4225" s="185">
        <v>31</v>
      </c>
      <c r="B4225" s="193" t="s">
        <v>1065</v>
      </c>
      <c r="C4225" s="210" t="s">
        <v>3018</v>
      </c>
      <c r="D4225" s="203" t="s">
        <v>1046</v>
      </c>
      <c r="E4225" s="204"/>
      <c r="F4225" s="204">
        <v>66</v>
      </c>
      <c r="G4225" s="205">
        <v>376425.93999999901</v>
      </c>
      <c r="H4225" s="192" t="s">
        <v>3811</v>
      </c>
    </row>
    <row r="4226" spans="1:8" ht="20" hidden="1" customHeight="1">
      <c r="A4226" s="185">
        <v>31</v>
      </c>
      <c r="B4226" s="193" t="s">
        <v>1065</v>
      </c>
      <c r="C4226" s="210" t="s">
        <v>3019</v>
      </c>
      <c r="D4226" s="203" t="s">
        <v>1046</v>
      </c>
      <c r="E4226" s="204"/>
      <c r="F4226" s="204">
        <v>653</v>
      </c>
      <c r="G4226" s="205">
        <v>375772.93999999901</v>
      </c>
      <c r="H4226" s="192" t="s">
        <v>1053</v>
      </c>
    </row>
    <row r="4227" spans="1:8" ht="20" hidden="1" customHeight="1">
      <c r="A4227" s="185">
        <v>31</v>
      </c>
      <c r="B4227" s="193" t="s">
        <v>1065</v>
      </c>
      <c r="C4227" s="210" t="s">
        <v>3020</v>
      </c>
      <c r="D4227" s="203" t="s">
        <v>1046</v>
      </c>
      <c r="E4227" s="204"/>
      <c r="F4227" s="204">
        <v>2000</v>
      </c>
      <c r="G4227" s="205">
        <v>373772.93999999901</v>
      </c>
      <c r="H4227" s="192" t="s">
        <v>1047</v>
      </c>
    </row>
    <row r="4228" spans="1:8" ht="20" hidden="1" customHeight="1">
      <c r="A4228" s="185">
        <v>31</v>
      </c>
      <c r="B4228" s="193" t="s">
        <v>1065</v>
      </c>
      <c r="C4228" s="210" t="s">
        <v>3021</v>
      </c>
      <c r="D4228" s="203" t="s">
        <v>1046</v>
      </c>
      <c r="E4228" s="204"/>
      <c r="F4228" s="204">
        <v>580</v>
      </c>
      <c r="G4228" s="205">
        <v>373192.93999999901</v>
      </c>
      <c r="H4228" s="192" t="s">
        <v>1112</v>
      </c>
    </row>
    <row r="4229" spans="1:8" ht="20" hidden="1" customHeight="1">
      <c r="A4229" s="185">
        <v>31</v>
      </c>
      <c r="B4229" s="193" t="s">
        <v>1065</v>
      </c>
      <c r="C4229" s="210" t="s">
        <v>3022</v>
      </c>
      <c r="D4229" s="203" t="s">
        <v>1046</v>
      </c>
      <c r="E4229" s="204"/>
      <c r="F4229" s="204">
        <v>160</v>
      </c>
      <c r="G4229" s="205">
        <v>373032.93999999901</v>
      </c>
      <c r="H4229" s="192" t="s">
        <v>1077</v>
      </c>
    </row>
    <row r="4230" spans="1:8" ht="20" hidden="1" customHeight="1">
      <c r="A4230" s="185">
        <v>31</v>
      </c>
      <c r="B4230" s="193" t="s">
        <v>1065</v>
      </c>
      <c r="C4230" s="210" t="s">
        <v>3023</v>
      </c>
      <c r="D4230" s="203" t="s">
        <v>1046</v>
      </c>
      <c r="E4230" s="204"/>
      <c r="F4230" s="204">
        <v>936.6</v>
      </c>
      <c r="G4230" s="205">
        <v>372096.34</v>
      </c>
      <c r="H4230" s="192" t="s">
        <v>1112</v>
      </c>
    </row>
    <row r="4231" spans="1:8" ht="20" hidden="1" customHeight="1">
      <c r="A4231" s="185">
        <v>31</v>
      </c>
      <c r="B4231" s="193" t="s">
        <v>1065</v>
      </c>
      <c r="C4231" s="210" t="s">
        <v>3024</v>
      </c>
      <c r="D4231" s="203" t="s">
        <v>1046</v>
      </c>
      <c r="E4231" s="204"/>
      <c r="F4231" s="204">
        <v>100</v>
      </c>
      <c r="G4231" s="205">
        <v>371996.34</v>
      </c>
      <c r="H4231" s="192" t="s">
        <v>1102</v>
      </c>
    </row>
    <row r="4232" spans="1:8" ht="20" hidden="1" customHeight="1">
      <c r="A4232" s="185">
        <v>31</v>
      </c>
      <c r="B4232" s="193" t="s">
        <v>1065</v>
      </c>
      <c r="C4232" s="210" t="s">
        <v>3025</v>
      </c>
      <c r="D4232" s="203" t="s">
        <v>1046</v>
      </c>
      <c r="E4232" s="204"/>
      <c r="F4232" s="204">
        <v>830</v>
      </c>
      <c r="G4232" s="205">
        <v>371166.34</v>
      </c>
      <c r="H4232" s="192" t="s">
        <v>1047</v>
      </c>
    </row>
    <row r="4233" spans="1:8" ht="20" hidden="1" customHeight="1">
      <c r="A4233" s="185">
        <v>31</v>
      </c>
      <c r="B4233" s="193" t="s">
        <v>1065</v>
      </c>
      <c r="C4233" s="210" t="s">
        <v>3026</v>
      </c>
      <c r="D4233" s="203" t="s">
        <v>1046</v>
      </c>
      <c r="E4233" s="204"/>
      <c r="F4233" s="204">
        <v>1061.7</v>
      </c>
      <c r="G4233" s="205">
        <v>370104.63999999902</v>
      </c>
      <c r="H4233" s="192" t="s">
        <v>1102</v>
      </c>
    </row>
    <row r="4234" spans="1:8" ht="20" hidden="1" customHeight="1">
      <c r="A4234" s="185">
        <v>31</v>
      </c>
      <c r="B4234" s="193" t="s">
        <v>1065</v>
      </c>
      <c r="C4234" s="210" t="s">
        <v>3027</v>
      </c>
      <c r="D4234" s="203" t="s">
        <v>1046</v>
      </c>
      <c r="E4234" s="204"/>
      <c r="F4234" s="204">
        <v>10430</v>
      </c>
      <c r="G4234" s="205">
        <v>359674.63999999902</v>
      </c>
      <c r="H4234" s="192" t="s">
        <v>1087</v>
      </c>
    </row>
    <row r="4235" spans="1:8" ht="20" hidden="1" customHeight="1">
      <c r="A4235" s="185">
        <v>31</v>
      </c>
      <c r="B4235" s="193" t="s">
        <v>1065</v>
      </c>
      <c r="C4235" s="210" t="s">
        <v>3028</v>
      </c>
      <c r="D4235" s="203" t="s">
        <v>1046</v>
      </c>
      <c r="E4235" s="204"/>
      <c r="F4235" s="204">
        <v>27</v>
      </c>
      <c r="G4235" s="205">
        <v>359647.63999999902</v>
      </c>
      <c r="H4235" s="192" t="s">
        <v>3811</v>
      </c>
    </row>
    <row r="4236" spans="1:8" ht="20" hidden="1" customHeight="1">
      <c r="A4236" s="185">
        <v>31</v>
      </c>
      <c r="B4236" s="193" t="s">
        <v>1065</v>
      </c>
      <c r="C4236" s="210" t="s">
        <v>3029</v>
      </c>
      <c r="D4236" s="203" t="s">
        <v>1046</v>
      </c>
      <c r="E4236" s="204"/>
      <c r="F4236" s="204">
        <v>58218.75</v>
      </c>
      <c r="G4236" s="205">
        <v>301428.88999999902</v>
      </c>
      <c r="H4236" s="192" t="s">
        <v>1110</v>
      </c>
    </row>
    <row r="4237" spans="1:8" ht="20" hidden="1" customHeight="1">
      <c r="A4237" s="185">
        <v>31</v>
      </c>
      <c r="B4237" s="193" t="s">
        <v>1065</v>
      </c>
      <c r="C4237" s="210" t="s">
        <v>3030</v>
      </c>
      <c r="D4237" s="203" t="s">
        <v>1046</v>
      </c>
      <c r="E4237" s="204"/>
      <c r="F4237" s="204">
        <v>28100</v>
      </c>
      <c r="G4237" s="205">
        <v>273328.88999999902</v>
      </c>
      <c r="H4237" s="192" t="s">
        <v>1047</v>
      </c>
    </row>
    <row r="4238" spans="1:8" ht="20" hidden="1" customHeight="1">
      <c r="A4238" s="185">
        <v>31</v>
      </c>
      <c r="B4238" s="193" t="s">
        <v>1065</v>
      </c>
      <c r="C4238" s="210" t="s">
        <v>3031</v>
      </c>
      <c r="D4238" s="203" t="s">
        <v>1046</v>
      </c>
      <c r="E4238" s="204"/>
      <c r="F4238" s="204">
        <v>3705</v>
      </c>
      <c r="G4238" s="205">
        <v>269623.88999999902</v>
      </c>
      <c r="H4238" s="192" t="s">
        <v>1110</v>
      </c>
    </row>
    <row r="4239" spans="1:8" ht="20" hidden="1" customHeight="1">
      <c r="A4239" s="185">
        <v>31</v>
      </c>
      <c r="B4239" s="193" t="s">
        <v>1065</v>
      </c>
      <c r="C4239" s="210" t="s">
        <v>3032</v>
      </c>
      <c r="D4239" s="203" t="s">
        <v>1046</v>
      </c>
      <c r="E4239" s="204"/>
      <c r="F4239" s="204">
        <v>8000</v>
      </c>
      <c r="G4239" s="205">
        <v>261623.889999999</v>
      </c>
      <c r="H4239" s="192" t="s">
        <v>1047</v>
      </c>
    </row>
    <row r="4240" spans="1:8" ht="20" hidden="1" customHeight="1">
      <c r="A4240" s="185">
        <v>31</v>
      </c>
      <c r="B4240" s="193" t="s">
        <v>1065</v>
      </c>
      <c r="C4240" s="210" t="s">
        <v>3033</v>
      </c>
      <c r="D4240" s="265" t="s">
        <v>1046</v>
      </c>
      <c r="E4240" s="204"/>
      <c r="F4240" s="204">
        <v>3764</v>
      </c>
      <c r="G4240" s="205">
        <v>257859.889999999</v>
      </c>
      <c r="H4240" s="192" t="s">
        <v>1110</v>
      </c>
    </row>
    <row r="4241" spans="1:8" ht="20" hidden="1" customHeight="1">
      <c r="A4241" s="185">
        <v>31</v>
      </c>
      <c r="B4241" s="193" t="s">
        <v>1065</v>
      </c>
      <c r="C4241" s="210" t="s">
        <v>3034</v>
      </c>
      <c r="D4241" s="265" t="s">
        <v>1046</v>
      </c>
      <c r="E4241" s="204"/>
      <c r="F4241" s="204">
        <v>4947</v>
      </c>
      <c r="G4241" s="205">
        <v>252912.889999999</v>
      </c>
      <c r="H4241" s="192" t="s">
        <v>1110</v>
      </c>
    </row>
    <row r="4242" spans="1:8" ht="20" hidden="1" customHeight="1">
      <c r="A4242" s="185">
        <v>31</v>
      </c>
      <c r="B4242" s="193" t="s">
        <v>1065</v>
      </c>
      <c r="C4242" s="210" t="s">
        <v>3803</v>
      </c>
      <c r="D4242" s="265" t="s">
        <v>3804</v>
      </c>
      <c r="E4242" s="204"/>
      <c r="F4242" s="204">
        <v>9</v>
      </c>
      <c r="G4242" s="205">
        <v>252903.889999999</v>
      </c>
      <c r="H4242" s="192" t="s">
        <v>3805</v>
      </c>
    </row>
    <row r="4243" spans="1:8" ht="20" hidden="1" customHeight="1">
      <c r="A4243" s="185">
        <v>31</v>
      </c>
      <c r="B4243" s="193" t="s">
        <v>1065</v>
      </c>
      <c r="C4243" s="210" t="s">
        <v>3803</v>
      </c>
      <c r="D4243" s="265" t="s">
        <v>3804</v>
      </c>
      <c r="E4243" s="204"/>
      <c r="F4243" s="204">
        <v>9</v>
      </c>
      <c r="G4243" s="205">
        <v>252894.889999999</v>
      </c>
      <c r="H4243" s="192" t="s">
        <v>3805</v>
      </c>
    </row>
    <row r="4244" spans="1:8" ht="20" hidden="1" customHeight="1">
      <c r="A4244" s="185">
        <v>31</v>
      </c>
      <c r="B4244" s="193" t="s">
        <v>1065</v>
      </c>
      <c r="C4244" s="210" t="s">
        <v>3803</v>
      </c>
      <c r="D4244" s="265" t="s">
        <v>3804</v>
      </c>
      <c r="E4244" s="204"/>
      <c r="F4244" s="204">
        <v>9</v>
      </c>
      <c r="G4244" s="205">
        <v>252885.889999999</v>
      </c>
      <c r="H4244" s="192" t="s">
        <v>3805</v>
      </c>
    </row>
    <row r="4245" spans="1:8" ht="20" hidden="1" customHeight="1">
      <c r="A4245" s="185">
        <v>31</v>
      </c>
      <c r="B4245" s="193" t="s">
        <v>1065</v>
      </c>
      <c r="C4245" s="210" t="s">
        <v>3803</v>
      </c>
      <c r="D4245" s="265" t="s">
        <v>3804</v>
      </c>
      <c r="E4245" s="204"/>
      <c r="F4245" s="204">
        <v>9</v>
      </c>
      <c r="G4245" s="205">
        <v>252876.889999999</v>
      </c>
      <c r="H4245" s="192" t="s">
        <v>3805</v>
      </c>
    </row>
    <row r="4246" spans="1:8" ht="20" hidden="1" customHeight="1">
      <c r="A4246" s="185">
        <v>31</v>
      </c>
      <c r="B4246" s="193" t="s">
        <v>1065</v>
      </c>
      <c r="C4246" s="210" t="s">
        <v>3803</v>
      </c>
      <c r="D4246" s="265" t="s">
        <v>3804</v>
      </c>
      <c r="E4246" s="204"/>
      <c r="F4246" s="204">
        <v>9</v>
      </c>
      <c r="G4246" s="205">
        <v>252867.889999999</v>
      </c>
      <c r="H4246" s="192" t="s">
        <v>3805</v>
      </c>
    </row>
    <row r="4247" spans="1:8" ht="20" hidden="1" customHeight="1">
      <c r="A4247" s="185">
        <v>31</v>
      </c>
      <c r="B4247" s="193" t="s">
        <v>1065</v>
      </c>
      <c r="C4247" s="210" t="s">
        <v>3803</v>
      </c>
      <c r="D4247" s="265" t="s">
        <v>3804</v>
      </c>
      <c r="E4247" s="204"/>
      <c r="F4247" s="204">
        <v>4.5</v>
      </c>
      <c r="G4247" s="205">
        <v>252863.389999999</v>
      </c>
      <c r="H4247" s="192" t="s">
        <v>3805</v>
      </c>
    </row>
    <row r="4248" spans="1:8" ht="20" hidden="1" customHeight="1">
      <c r="A4248" s="185">
        <v>31</v>
      </c>
      <c r="B4248" s="193" t="s">
        <v>1065</v>
      </c>
      <c r="C4248" s="210" t="s">
        <v>3803</v>
      </c>
      <c r="D4248" s="265" t="s">
        <v>3804</v>
      </c>
      <c r="E4248" s="204"/>
      <c r="F4248" s="204">
        <v>4.5</v>
      </c>
      <c r="G4248" s="205">
        <v>252858.889999999</v>
      </c>
      <c r="H4248" s="192" t="s">
        <v>3805</v>
      </c>
    </row>
    <row r="4249" spans="1:8" ht="20" hidden="1" customHeight="1">
      <c r="A4249" s="185">
        <v>31</v>
      </c>
      <c r="B4249" s="193" t="s">
        <v>1065</v>
      </c>
      <c r="C4249" s="210" t="s">
        <v>3803</v>
      </c>
      <c r="D4249" s="265" t="s">
        <v>3804</v>
      </c>
      <c r="E4249" s="204"/>
      <c r="F4249" s="204">
        <v>4.5</v>
      </c>
      <c r="G4249" s="205">
        <v>252854.389999999</v>
      </c>
      <c r="H4249" s="192" t="s">
        <v>3805</v>
      </c>
    </row>
    <row r="4250" spans="1:8" ht="20" hidden="1" customHeight="1">
      <c r="A4250" s="185">
        <v>31</v>
      </c>
      <c r="B4250" s="193" t="s">
        <v>1065</v>
      </c>
      <c r="C4250" s="210" t="s">
        <v>3803</v>
      </c>
      <c r="D4250" s="265" t="s">
        <v>3804</v>
      </c>
      <c r="E4250" s="204"/>
      <c r="F4250" s="204">
        <v>4.5</v>
      </c>
      <c r="G4250" s="205">
        <v>252849.889999999</v>
      </c>
      <c r="H4250" s="192" t="s">
        <v>3805</v>
      </c>
    </row>
    <row r="4251" spans="1:8" ht="20" hidden="1" customHeight="1">
      <c r="A4251" s="185">
        <v>31</v>
      </c>
      <c r="B4251" s="193" t="s">
        <v>1065</v>
      </c>
      <c r="C4251" s="210" t="s">
        <v>3803</v>
      </c>
      <c r="D4251" s="265" t="s">
        <v>3804</v>
      </c>
      <c r="E4251" s="204"/>
      <c r="F4251" s="204">
        <v>4.5</v>
      </c>
      <c r="G4251" s="205">
        <v>252845.389999999</v>
      </c>
      <c r="H4251" s="192" t="s">
        <v>3805</v>
      </c>
    </row>
    <row r="4252" spans="1:8" ht="20" hidden="1" customHeight="1">
      <c r="A4252" s="185">
        <v>31</v>
      </c>
      <c r="B4252" s="193" t="s">
        <v>1065</v>
      </c>
      <c r="C4252" s="210" t="s">
        <v>3803</v>
      </c>
      <c r="D4252" s="265" t="s">
        <v>3804</v>
      </c>
      <c r="E4252" s="204"/>
      <c r="F4252" s="204">
        <v>4.5</v>
      </c>
      <c r="G4252" s="205">
        <v>252840.889999999</v>
      </c>
      <c r="H4252" s="192" t="s">
        <v>3805</v>
      </c>
    </row>
    <row r="4253" spans="1:8" ht="20" hidden="1" customHeight="1">
      <c r="A4253" s="185">
        <v>31</v>
      </c>
      <c r="B4253" s="193" t="s">
        <v>1065</v>
      </c>
      <c r="C4253" s="210" t="s">
        <v>3803</v>
      </c>
      <c r="D4253" s="265" t="s">
        <v>3804</v>
      </c>
      <c r="E4253" s="204"/>
      <c r="F4253" s="204">
        <v>4.5</v>
      </c>
      <c r="G4253" s="205">
        <v>252836.389999999</v>
      </c>
      <c r="H4253" s="192" t="s">
        <v>3805</v>
      </c>
    </row>
    <row r="4254" spans="1:8" ht="20" hidden="1" customHeight="1">
      <c r="A4254" s="185">
        <v>31</v>
      </c>
      <c r="B4254" s="193" t="s">
        <v>1065</v>
      </c>
      <c r="C4254" s="210" t="s">
        <v>3803</v>
      </c>
      <c r="D4254" s="265" t="s">
        <v>3804</v>
      </c>
      <c r="E4254" s="204"/>
      <c r="F4254" s="204">
        <v>4.5</v>
      </c>
      <c r="G4254" s="205">
        <v>252831.889999999</v>
      </c>
      <c r="H4254" s="192" t="s">
        <v>3805</v>
      </c>
    </row>
    <row r="4255" spans="1:8" ht="20" hidden="1" customHeight="1">
      <c r="A4255" s="185">
        <v>31</v>
      </c>
      <c r="B4255" s="193" t="s">
        <v>1065</v>
      </c>
      <c r="C4255" s="210" t="s">
        <v>3803</v>
      </c>
      <c r="D4255" s="265" t="s">
        <v>3804</v>
      </c>
      <c r="E4255" s="204"/>
      <c r="F4255" s="204">
        <v>4.5</v>
      </c>
      <c r="G4255" s="205">
        <v>252827.389999999</v>
      </c>
      <c r="H4255" s="192" t="s">
        <v>3805</v>
      </c>
    </row>
    <row r="4256" spans="1:8" ht="20" hidden="1" customHeight="1">
      <c r="A4256" s="185">
        <v>31</v>
      </c>
      <c r="B4256" s="193" t="s">
        <v>1065</v>
      </c>
      <c r="C4256" s="210" t="s">
        <v>3803</v>
      </c>
      <c r="D4256" s="265" t="s">
        <v>3804</v>
      </c>
      <c r="E4256" s="204"/>
      <c r="F4256" s="204">
        <v>4.5</v>
      </c>
      <c r="G4256" s="205">
        <v>252822.889999999</v>
      </c>
      <c r="H4256" s="192" t="s">
        <v>3805</v>
      </c>
    </row>
    <row r="4257" spans="1:8" ht="20" hidden="1" customHeight="1">
      <c r="A4257" s="185">
        <v>31</v>
      </c>
      <c r="B4257" s="193" t="s">
        <v>1065</v>
      </c>
      <c r="C4257" s="210" t="s">
        <v>3803</v>
      </c>
      <c r="D4257" s="265" t="s">
        <v>3804</v>
      </c>
      <c r="E4257" s="204"/>
      <c r="F4257" s="204">
        <v>4.5</v>
      </c>
      <c r="G4257" s="205">
        <v>252818.389999999</v>
      </c>
      <c r="H4257" s="192" t="s">
        <v>3805</v>
      </c>
    </row>
    <row r="4258" spans="1:8" ht="20" hidden="1" customHeight="1">
      <c r="A4258" s="185">
        <v>31</v>
      </c>
      <c r="B4258" s="193" t="s">
        <v>1065</v>
      </c>
      <c r="C4258" s="210" t="s">
        <v>3803</v>
      </c>
      <c r="D4258" s="265" t="s">
        <v>3804</v>
      </c>
      <c r="E4258" s="204"/>
      <c r="F4258" s="204">
        <v>4.5</v>
      </c>
      <c r="G4258" s="205">
        <v>252813.889999999</v>
      </c>
      <c r="H4258" s="192" t="s">
        <v>3805</v>
      </c>
    </row>
    <row r="4259" spans="1:8" ht="20" hidden="1" customHeight="1">
      <c r="A4259" s="185">
        <v>31</v>
      </c>
      <c r="B4259" s="193" t="s">
        <v>1065</v>
      </c>
      <c r="C4259" s="210" t="s">
        <v>3803</v>
      </c>
      <c r="D4259" s="265" t="s">
        <v>3804</v>
      </c>
      <c r="E4259" s="204"/>
      <c r="F4259" s="204">
        <v>4.5</v>
      </c>
      <c r="G4259" s="205">
        <v>252809.389999999</v>
      </c>
      <c r="H4259" s="192" t="s">
        <v>3805</v>
      </c>
    </row>
    <row r="4260" spans="1:8" ht="20" hidden="1" customHeight="1">
      <c r="A4260" s="185">
        <v>31</v>
      </c>
      <c r="B4260" s="193" t="s">
        <v>1065</v>
      </c>
      <c r="C4260" s="210" t="s">
        <v>3803</v>
      </c>
      <c r="D4260" s="265" t="s">
        <v>3804</v>
      </c>
      <c r="E4260" s="204"/>
      <c r="F4260" s="204">
        <v>4.5</v>
      </c>
      <c r="G4260" s="205">
        <v>252804.889999999</v>
      </c>
      <c r="H4260" s="192" t="s">
        <v>3805</v>
      </c>
    </row>
    <row r="4261" spans="1:8" ht="20" hidden="1" customHeight="1">
      <c r="A4261" s="185">
        <v>31</v>
      </c>
      <c r="B4261" s="193" t="s">
        <v>1065</v>
      </c>
      <c r="C4261" s="210" t="s">
        <v>3803</v>
      </c>
      <c r="D4261" s="265" t="s">
        <v>3804</v>
      </c>
      <c r="E4261" s="204"/>
      <c r="F4261" s="204">
        <v>1.8</v>
      </c>
      <c r="G4261" s="205">
        <v>252803.09</v>
      </c>
      <c r="H4261" s="192" t="s">
        <v>3805</v>
      </c>
    </row>
    <row r="4262" spans="1:8" ht="20" hidden="1" customHeight="1">
      <c r="A4262" s="185">
        <v>31</v>
      </c>
      <c r="B4262" s="193" t="s">
        <v>1065</v>
      </c>
      <c r="C4262" s="210" t="s">
        <v>3803</v>
      </c>
      <c r="D4262" s="265" t="s">
        <v>3804</v>
      </c>
      <c r="E4262" s="204"/>
      <c r="F4262" s="204">
        <v>1.8</v>
      </c>
      <c r="G4262" s="205">
        <v>252801.29</v>
      </c>
      <c r="H4262" s="192" t="s">
        <v>3805</v>
      </c>
    </row>
    <row r="4263" spans="1:8" ht="20" hidden="1" customHeight="1">
      <c r="A4263" s="185">
        <v>31</v>
      </c>
      <c r="B4263" s="193" t="s">
        <v>1065</v>
      </c>
      <c r="C4263" s="210" t="s">
        <v>3803</v>
      </c>
      <c r="D4263" s="265" t="s">
        <v>3804</v>
      </c>
      <c r="E4263" s="204"/>
      <c r="F4263" s="204">
        <v>1.8</v>
      </c>
      <c r="G4263" s="205">
        <v>252799.49</v>
      </c>
      <c r="H4263" s="192" t="s">
        <v>3805</v>
      </c>
    </row>
    <row r="4264" spans="1:8" ht="20" hidden="1" customHeight="1">
      <c r="A4264" s="185">
        <v>31</v>
      </c>
      <c r="B4264" s="193" t="s">
        <v>1065</v>
      </c>
      <c r="C4264" s="210" t="s">
        <v>3803</v>
      </c>
      <c r="D4264" s="265" t="s">
        <v>3804</v>
      </c>
      <c r="E4264" s="204"/>
      <c r="F4264" s="204">
        <v>1.8</v>
      </c>
      <c r="G4264" s="205">
        <v>252797.69</v>
      </c>
      <c r="H4264" s="192" t="s">
        <v>3805</v>
      </c>
    </row>
    <row r="4265" spans="1:8" ht="20" hidden="1" customHeight="1">
      <c r="A4265" s="185">
        <v>31</v>
      </c>
      <c r="B4265" s="193" t="s">
        <v>1065</v>
      </c>
      <c r="C4265" s="210" t="s">
        <v>3803</v>
      </c>
      <c r="D4265" s="265" t="s">
        <v>3804</v>
      </c>
      <c r="E4265" s="204"/>
      <c r="F4265" s="204">
        <v>1.8</v>
      </c>
      <c r="G4265" s="205">
        <v>252795.89</v>
      </c>
      <c r="H4265" s="192" t="s">
        <v>3805</v>
      </c>
    </row>
    <row r="4266" spans="1:8" ht="20" hidden="1" customHeight="1">
      <c r="A4266" s="185">
        <v>31</v>
      </c>
      <c r="B4266" s="193" t="s">
        <v>1065</v>
      </c>
      <c r="C4266" s="210" t="s">
        <v>3803</v>
      </c>
      <c r="D4266" s="265" t="s">
        <v>3804</v>
      </c>
      <c r="E4266" s="204"/>
      <c r="F4266" s="204">
        <v>1.8</v>
      </c>
      <c r="G4266" s="205">
        <v>252794.09</v>
      </c>
      <c r="H4266" s="192" t="s">
        <v>3805</v>
      </c>
    </row>
    <row r="4267" spans="1:8" ht="20" hidden="1" customHeight="1">
      <c r="A4267" s="185">
        <v>31</v>
      </c>
      <c r="B4267" s="193" t="s">
        <v>1066</v>
      </c>
      <c r="C4267" s="210" t="s">
        <v>3035</v>
      </c>
      <c r="D4267" s="265" t="s">
        <v>1046</v>
      </c>
      <c r="E4267" s="204"/>
      <c r="F4267" s="204">
        <v>9400</v>
      </c>
      <c r="G4267" s="205">
        <v>243394.09</v>
      </c>
      <c r="H4267" s="192" t="s">
        <v>1047</v>
      </c>
    </row>
    <row r="4268" spans="1:8" ht="20" hidden="1" customHeight="1">
      <c r="A4268" s="185">
        <v>31</v>
      </c>
      <c r="B4268" s="193" t="s">
        <v>1066</v>
      </c>
      <c r="C4268" s="210" t="s">
        <v>3803</v>
      </c>
      <c r="D4268" s="265" t="s">
        <v>3804</v>
      </c>
      <c r="E4268" s="204"/>
      <c r="F4268" s="204">
        <v>4.5</v>
      </c>
      <c r="G4268" s="205">
        <v>243389.59</v>
      </c>
      <c r="H4268" s="192" t="s">
        <v>3805</v>
      </c>
    </row>
    <row r="4269" spans="1:8" ht="20" hidden="1" customHeight="1">
      <c r="A4269" s="185">
        <v>31</v>
      </c>
      <c r="B4269" s="193" t="s">
        <v>1066</v>
      </c>
      <c r="C4269" s="199" t="s">
        <v>3036</v>
      </c>
      <c r="D4269" s="265" t="s">
        <v>1046</v>
      </c>
      <c r="E4269" s="204"/>
      <c r="F4269" s="204">
        <v>8000</v>
      </c>
      <c r="G4269" s="205">
        <v>235389.59</v>
      </c>
      <c r="H4269" s="192" t="s">
        <v>4950</v>
      </c>
    </row>
    <row r="4270" spans="1:8" ht="20" hidden="1" customHeight="1">
      <c r="A4270" s="185">
        <v>31</v>
      </c>
      <c r="B4270" s="193" t="s">
        <v>1066</v>
      </c>
      <c r="C4270" s="210" t="s">
        <v>3037</v>
      </c>
      <c r="D4270" s="265" t="s">
        <v>1046</v>
      </c>
      <c r="E4270" s="204"/>
      <c r="F4270" s="204">
        <v>900</v>
      </c>
      <c r="G4270" s="205">
        <v>436489.59</v>
      </c>
      <c r="H4270" s="192" t="s">
        <v>1110</v>
      </c>
    </row>
    <row r="4271" spans="1:8" ht="20" hidden="1" customHeight="1">
      <c r="A4271" s="185">
        <v>31</v>
      </c>
      <c r="B4271" s="193" t="s">
        <v>1066</v>
      </c>
      <c r="C4271" s="210" t="s">
        <v>3038</v>
      </c>
      <c r="D4271" s="265" t="s">
        <v>1046</v>
      </c>
      <c r="E4271" s="204"/>
      <c r="F4271" s="204">
        <v>99</v>
      </c>
      <c r="G4271" s="205">
        <v>436390.59</v>
      </c>
      <c r="H4271" s="192" t="s">
        <v>1053</v>
      </c>
    </row>
    <row r="4272" spans="1:8" ht="20" hidden="1" customHeight="1">
      <c r="A4272" s="185">
        <v>31</v>
      </c>
      <c r="B4272" s="193" t="s">
        <v>1066</v>
      </c>
      <c r="C4272" s="210" t="s">
        <v>3039</v>
      </c>
      <c r="D4272" s="265" t="s">
        <v>1046</v>
      </c>
      <c r="E4272" s="204"/>
      <c r="F4272" s="204">
        <v>66</v>
      </c>
      <c r="G4272" s="205">
        <v>436324.59</v>
      </c>
      <c r="H4272" s="192" t="s">
        <v>3811</v>
      </c>
    </row>
    <row r="4273" spans="1:8" ht="20" hidden="1" customHeight="1">
      <c r="A4273" s="185">
        <v>31</v>
      </c>
      <c r="B4273" s="193" t="s">
        <v>1066</v>
      </c>
      <c r="C4273" s="210" t="s">
        <v>3040</v>
      </c>
      <c r="D4273" s="265" t="s">
        <v>1046</v>
      </c>
      <c r="E4273" s="204"/>
      <c r="F4273" s="204">
        <v>125</v>
      </c>
      <c r="G4273" s="205">
        <v>436199.59</v>
      </c>
      <c r="H4273" s="192" t="s">
        <v>1102</v>
      </c>
    </row>
    <row r="4274" spans="1:8" ht="20" hidden="1" customHeight="1">
      <c r="A4274" s="185">
        <v>31</v>
      </c>
      <c r="B4274" s="193" t="s">
        <v>1066</v>
      </c>
      <c r="C4274" s="210" t="s">
        <v>3041</v>
      </c>
      <c r="D4274" s="265" t="s">
        <v>1046</v>
      </c>
      <c r="E4274" s="204"/>
      <c r="F4274" s="204">
        <v>1170</v>
      </c>
      <c r="G4274" s="205">
        <v>435029.59</v>
      </c>
      <c r="H4274" s="192" t="s">
        <v>1047</v>
      </c>
    </row>
    <row r="4275" spans="1:8" ht="20" hidden="1" customHeight="1">
      <c r="A4275" s="185">
        <v>31</v>
      </c>
      <c r="B4275" s="193" t="s">
        <v>1066</v>
      </c>
      <c r="C4275" s="210" t="s">
        <v>3042</v>
      </c>
      <c r="D4275" s="265" t="s">
        <v>1046</v>
      </c>
      <c r="E4275" s="204"/>
      <c r="F4275" s="204">
        <v>1452.45</v>
      </c>
      <c r="G4275" s="205">
        <v>433577.14</v>
      </c>
      <c r="H4275" s="192" t="s">
        <v>1095</v>
      </c>
    </row>
    <row r="4276" spans="1:8" ht="20" hidden="1" customHeight="1">
      <c r="A4276" s="185">
        <v>31</v>
      </c>
      <c r="B4276" s="193" t="s">
        <v>1066</v>
      </c>
      <c r="C4276" s="210" t="s">
        <v>3043</v>
      </c>
      <c r="D4276" s="265" t="s">
        <v>1046</v>
      </c>
      <c r="E4276" s="204"/>
      <c r="F4276" s="204">
        <v>1400</v>
      </c>
      <c r="G4276" s="205">
        <v>432177.14</v>
      </c>
      <c r="H4276" s="192" t="s">
        <v>1047</v>
      </c>
    </row>
    <row r="4277" spans="1:8" ht="20" hidden="1" customHeight="1">
      <c r="A4277" s="185">
        <v>31</v>
      </c>
      <c r="B4277" s="193" t="s">
        <v>1066</v>
      </c>
      <c r="C4277" s="210" t="s">
        <v>3044</v>
      </c>
      <c r="D4277" s="265" t="s">
        <v>1046</v>
      </c>
      <c r="E4277" s="204"/>
      <c r="F4277" s="204">
        <v>797</v>
      </c>
      <c r="G4277" s="205">
        <v>431380.14</v>
      </c>
      <c r="H4277" s="192" t="s">
        <v>3811</v>
      </c>
    </row>
    <row r="4278" spans="1:8" ht="20" hidden="1" customHeight="1">
      <c r="A4278" s="185">
        <v>31</v>
      </c>
      <c r="B4278" s="193" t="s">
        <v>1066</v>
      </c>
      <c r="C4278" s="210" t="s">
        <v>3045</v>
      </c>
      <c r="D4278" s="265" t="s">
        <v>1046</v>
      </c>
      <c r="E4278" s="204"/>
      <c r="F4278" s="204">
        <v>1109</v>
      </c>
      <c r="G4278" s="205">
        <v>430271.14</v>
      </c>
      <c r="H4278" s="192" t="s">
        <v>1110</v>
      </c>
    </row>
    <row r="4279" spans="1:8" ht="20" hidden="1" customHeight="1">
      <c r="A4279" s="185">
        <v>31</v>
      </c>
      <c r="B4279" s="193" t="s">
        <v>1066</v>
      </c>
      <c r="C4279" s="210" t="s">
        <v>3046</v>
      </c>
      <c r="D4279" s="265" t="s">
        <v>1046</v>
      </c>
      <c r="E4279" s="204"/>
      <c r="F4279" s="204">
        <v>4602</v>
      </c>
      <c r="G4279" s="205">
        <v>425669.14</v>
      </c>
      <c r="H4279" s="192" t="s">
        <v>1110</v>
      </c>
    </row>
    <row r="4280" spans="1:8" ht="20" hidden="1" customHeight="1">
      <c r="A4280" s="185">
        <v>31</v>
      </c>
      <c r="B4280" s="193" t="s">
        <v>1066</v>
      </c>
      <c r="C4280" s="210" t="s">
        <v>3047</v>
      </c>
      <c r="D4280" s="265" t="s">
        <v>1046</v>
      </c>
      <c r="E4280" s="204"/>
      <c r="F4280" s="204">
        <v>5000</v>
      </c>
      <c r="G4280" s="205">
        <v>420669.14</v>
      </c>
      <c r="H4280" s="192" t="s">
        <v>1047</v>
      </c>
    </row>
    <row r="4281" spans="1:8" ht="20" hidden="1" customHeight="1">
      <c r="A4281" s="185">
        <v>31</v>
      </c>
      <c r="B4281" s="193" t="s">
        <v>1066</v>
      </c>
      <c r="C4281" s="210" t="s">
        <v>3048</v>
      </c>
      <c r="D4281" s="265" t="s">
        <v>1046</v>
      </c>
      <c r="E4281" s="204"/>
      <c r="F4281" s="204">
        <v>429</v>
      </c>
      <c r="G4281" s="205">
        <v>420240.14</v>
      </c>
      <c r="H4281" s="192" t="s">
        <v>1047</v>
      </c>
    </row>
    <row r="4282" spans="1:8" ht="20" hidden="1" customHeight="1">
      <c r="A4282" s="185">
        <v>31</v>
      </c>
      <c r="B4282" s="193" t="s">
        <v>1066</v>
      </c>
      <c r="C4282" s="210" t="s">
        <v>3049</v>
      </c>
      <c r="D4282" s="265" t="s">
        <v>1046</v>
      </c>
      <c r="E4282" s="204"/>
      <c r="F4282" s="204">
        <v>128996.5</v>
      </c>
      <c r="G4282" s="205">
        <v>291243.64</v>
      </c>
      <c r="H4282" s="192" t="s">
        <v>1110</v>
      </c>
    </row>
    <row r="4283" spans="1:8" ht="20" hidden="1" customHeight="1">
      <c r="A4283" s="185">
        <v>31</v>
      </c>
      <c r="B4283" s="193" t="s">
        <v>1066</v>
      </c>
      <c r="C4283" s="210" t="s">
        <v>3050</v>
      </c>
      <c r="D4283" s="265" t="s">
        <v>1046</v>
      </c>
      <c r="E4283" s="204"/>
      <c r="F4283" s="204">
        <v>64965.83</v>
      </c>
      <c r="G4283" s="205">
        <v>226277.81</v>
      </c>
      <c r="H4283" s="192" t="s">
        <v>1110</v>
      </c>
    </row>
    <row r="4284" spans="1:8" ht="20" hidden="1" customHeight="1">
      <c r="A4284" s="185">
        <v>31</v>
      </c>
      <c r="B4284" s="193" t="s">
        <v>1066</v>
      </c>
      <c r="C4284" s="210" t="s">
        <v>3051</v>
      </c>
      <c r="D4284" s="265" t="s">
        <v>1046</v>
      </c>
      <c r="E4284" s="204"/>
      <c r="F4284" s="204">
        <v>190003</v>
      </c>
      <c r="G4284" s="205">
        <v>36274.809999999597</v>
      </c>
      <c r="H4284" s="192" t="s">
        <v>1110</v>
      </c>
    </row>
    <row r="4285" spans="1:8" ht="20" hidden="1" customHeight="1">
      <c r="A4285" s="185">
        <v>31</v>
      </c>
      <c r="B4285" s="193" t="s">
        <v>1066</v>
      </c>
      <c r="C4285" s="210" t="s">
        <v>4235</v>
      </c>
      <c r="D4285" s="271" t="s">
        <v>3804</v>
      </c>
      <c r="E4285" s="204"/>
      <c r="F4285" s="204">
        <v>67.5</v>
      </c>
      <c r="G4285" s="205">
        <v>36207.309999999597</v>
      </c>
      <c r="H4285" s="192" t="s">
        <v>3805</v>
      </c>
    </row>
    <row r="4286" spans="1:8" ht="20" hidden="1" customHeight="1">
      <c r="A4286" s="185">
        <v>31</v>
      </c>
      <c r="B4286" s="193" t="s">
        <v>1066</v>
      </c>
      <c r="C4286" s="210" t="s">
        <v>3803</v>
      </c>
      <c r="D4286" s="271" t="s">
        <v>3804</v>
      </c>
      <c r="E4286" s="204"/>
      <c r="F4286" s="204">
        <v>15</v>
      </c>
      <c r="G4286" s="205">
        <v>36192.309999999597</v>
      </c>
      <c r="H4286" s="192" t="s">
        <v>3805</v>
      </c>
    </row>
    <row r="4287" spans="1:8" ht="20" hidden="1" customHeight="1">
      <c r="A4287" s="185">
        <v>31</v>
      </c>
      <c r="B4287" s="193" t="s">
        <v>1066</v>
      </c>
      <c r="C4287" s="210" t="s">
        <v>3803</v>
      </c>
      <c r="D4287" s="271" t="s">
        <v>3804</v>
      </c>
      <c r="E4287" s="204"/>
      <c r="F4287" s="204">
        <v>15</v>
      </c>
      <c r="G4287" s="205">
        <v>36177.309999999597</v>
      </c>
      <c r="H4287" s="192" t="s">
        <v>3805</v>
      </c>
    </row>
    <row r="4288" spans="1:8" ht="20" hidden="1" customHeight="1">
      <c r="A4288" s="185">
        <v>31</v>
      </c>
      <c r="B4288" s="193" t="s">
        <v>1066</v>
      </c>
      <c r="C4288" s="210" t="s">
        <v>3803</v>
      </c>
      <c r="D4288" s="271" t="s">
        <v>3804</v>
      </c>
      <c r="E4288" s="204"/>
      <c r="F4288" s="204">
        <v>9</v>
      </c>
      <c r="G4288" s="205">
        <v>36168.309999999597</v>
      </c>
      <c r="H4288" s="192" t="s">
        <v>3805</v>
      </c>
    </row>
    <row r="4289" spans="1:8" ht="20" hidden="1" customHeight="1">
      <c r="A4289" s="185">
        <v>31</v>
      </c>
      <c r="B4289" s="193" t="s">
        <v>1066</v>
      </c>
      <c r="C4289" s="210" t="s">
        <v>3803</v>
      </c>
      <c r="D4289" s="271" t="s">
        <v>3804</v>
      </c>
      <c r="E4289" s="204"/>
      <c r="F4289" s="204">
        <v>1.8</v>
      </c>
      <c r="G4289" s="205">
        <v>36166.509999999602</v>
      </c>
      <c r="H4289" s="192" t="s">
        <v>3805</v>
      </c>
    </row>
    <row r="4290" spans="1:8" ht="20" hidden="1" customHeight="1">
      <c r="A4290" s="185">
        <v>31</v>
      </c>
      <c r="B4290" s="193" t="s">
        <v>1066</v>
      </c>
      <c r="C4290" s="210" t="s">
        <v>3803</v>
      </c>
      <c r="D4290" s="271" t="s">
        <v>3804</v>
      </c>
      <c r="E4290" s="204"/>
      <c r="F4290" s="204">
        <v>1.8</v>
      </c>
      <c r="G4290" s="205">
        <v>36164.709999999599</v>
      </c>
      <c r="H4290" s="192" t="s">
        <v>3805</v>
      </c>
    </row>
    <row r="4291" spans="1:8" ht="20" hidden="1" customHeight="1">
      <c r="A4291" s="185">
        <v>31</v>
      </c>
      <c r="B4291" s="193" t="s">
        <v>1066</v>
      </c>
      <c r="C4291" s="210" t="s">
        <v>3803</v>
      </c>
      <c r="D4291" s="271" t="s">
        <v>3804</v>
      </c>
      <c r="E4291" s="204"/>
      <c r="F4291" s="204">
        <v>1.8</v>
      </c>
      <c r="G4291" s="205">
        <v>36162.909999999603</v>
      </c>
      <c r="H4291" s="192" t="s">
        <v>3805</v>
      </c>
    </row>
    <row r="4292" spans="1:8" ht="20" hidden="1" customHeight="1">
      <c r="A4292" s="185">
        <v>31</v>
      </c>
      <c r="B4292" s="193" t="s">
        <v>1066</v>
      </c>
      <c r="C4292" s="210" t="s">
        <v>3803</v>
      </c>
      <c r="D4292" s="271" t="s">
        <v>3804</v>
      </c>
      <c r="E4292" s="204"/>
      <c r="F4292" s="204">
        <v>1.8</v>
      </c>
      <c r="G4292" s="205">
        <v>36161.1099999996</v>
      </c>
      <c r="H4292" s="192" t="s">
        <v>3805</v>
      </c>
    </row>
    <row r="4293" spans="1:8" ht="20" hidden="1" customHeight="1">
      <c r="A4293" s="185">
        <v>31</v>
      </c>
      <c r="B4293" s="193" t="s">
        <v>1066</v>
      </c>
      <c r="C4293" s="210" t="s">
        <v>3803</v>
      </c>
      <c r="D4293" s="271" t="s">
        <v>3804</v>
      </c>
      <c r="E4293" s="204"/>
      <c r="F4293" s="204">
        <v>1.8</v>
      </c>
      <c r="G4293" s="205">
        <v>36159.309999999597</v>
      </c>
      <c r="H4293" s="192" t="s">
        <v>3805</v>
      </c>
    </row>
    <row r="4294" spans="1:8" ht="20" hidden="1" customHeight="1">
      <c r="A4294" s="185">
        <v>31</v>
      </c>
      <c r="B4294" s="193" t="s">
        <v>1066</v>
      </c>
      <c r="C4294" s="210" t="s">
        <v>3803</v>
      </c>
      <c r="D4294" s="271" t="s">
        <v>3804</v>
      </c>
      <c r="E4294" s="204"/>
      <c r="F4294" s="204">
        <v>1.8</v>
      </c>
      <c r="G4294" s="205">
        <v>36157.509999999602</v>
      </c>
      <c r="H4294" s="192" t="s">
        <v>3805</v>
      </c>
    </row>
    <row r="4295" spans="1:8" ht="20" hidden="1" customHeight="1">
      <c r="A4295" s="185">
        <v>31</v>
      </c>
      <c r="B4295" s="193" t="s">
        <v>1066</v>
      </c>
      <c r="C4295" s="210" t="s">
        <v>3803</v>
      </c>
      <c r="D4295" s="271" t="s">
        <v>3804</v>
      </c>
      <c r="E4295" s="204"/>
      <c r="F4295" s="204">
        <v>1.8</v>
      </c>
      <c r="G4295" s="205">
        <v>36155.709999999599</v>
      </c>
      <c r="H4295" s="192" t="s">
        <v>3805</v>
      </c>
    </row>
    <row r="4296" spans="1:8" ht="20" hidden="1" customHeight="1">
      <c r="A4296" s="185">
        <v>31</v>
      </c>
      <c r="B4296" s="193" t="s">
        <v>1066</v>
      </c>
      <c r="C4296" s="210" t="s">
        <v>3803</v>
      </c>
      <c r="D4296" s="271" t="s">
        <v>3804</v>
      </c>
      <c r="E4296" s="204"/>
      <c r="F4296" s="204">
        <v>2</v>
      </c>
      <c r="G4296" s="205">
        <v>36158.209999999599</v>
      </c>
      <c r="H4296" s="192" t="s">
        <v>3805</v>
      </c>
    </row>
    <row r="4297" spans="1:8" ht="20" hidden="1" customHeight="1">
      <c r="A4297" s="185">
        <v>31</v>
      </c>
      <c r="B4297" s="193" t="s">
        <v>1066</v>
      </c>
      <c r="C4297" s="210" t="s">
        <v>3052</v>
      </c>
      <c r="D4297" s="271" t="s">
        <v>1046</v>
      </c>
      <c r="E4297" s="204"/>
      <c r="F4297" s="204">
        <v>2071.5</v>
      </c>
      <c r="G4297" s="205">
        <v>34086.709999999599</v>
      </c>
      <c r="H4297" s="192" t="s">
        <v>3811</v>
      </c>
    </row>
    <row r="4298" spans="1:8" ht="20" hidden="1" customHeight="1">
      <c r="A4298" s="185">
        <v>31</v>
      </c>
      <c r="B4298" s="193" t="s">
        <v>1066</v>
      </c>
      <c r="C4298" s="210" t="s">
        <v>3053</v>
      </c>
      <c r="D4298" s="271" t="s">
        <v>1046</v>
      </c>
      <c r="E4298" s="204"/>
      <c r="F4298" s="204">
        <v>3380</v>
      </c>
      <c r="G4298" s="205">
        <v>30706.709999999599</v>
      </c>
      <c r="H4298" s="192" t="s">
        <v>1110</v>
      </c>
    </row>
    <row r="4299" spans="1:8" ht="20" hidden="1" customHeight="1">
      <c r="A4299" s="185">
        <v>31</v>
      </c>
      <c r="B4299" s="193" t="s">
        <v>1066</v>
      </c>
      <c r="C4299" s="210" t="s">
        <v>3054</v>
      </c>
      <c r="D4299" s="271" t="s">
        <v>1046</v>
      </c>
      <c r="E4299" s="204"/>
      <c r="F4299" s="204">
        <v>1030</v>
      </c>
      <c r="G4299" s="205">
        <v>29676.709999999599</v>
      </c>
      <c r="H4299" s="192" t="s">
        <v>1047</v>
      </c>
    </row>
    <row r="4300" spans="1:8" ht="20" hidden="1" customHeight="1">
      <c r="A4300" s="185">
        <v>31</v>
      </c>
      <c r="B4300" s="193" t="s">
        <v>1066</v>
      </c>
      <c r="C4300" s="210" t="s">
        <v>3803</v>
      </c>
      <c r="D4300" s="271" t="s">
        <v>3804</v>
      </c>
      <c r="E4300" s="204"/>
      <c r="F4300" s="204">
        <v>4.5</v>
      </c>
      <c r="G4300" s="205">
        <v>29672.209999999599</v>
      </c>
      <c r="H4300" s="192" t="s">
        <v>3805</v>
      </c>
    </row>
    <row r="4301" spans="1:8" ht="20" hidden="1" customHeight="1">
      <c r="A4301" s="185">
        <v>31</v>
      </c>
      <c r="B4301" s="193" t="s">
        <v>1066</v>
      </c>
      <c r="C4301" s="210" t="s">
        <v>3803</v>
      </c>
      <c r="D4301" s="271" t="s">
        <v>3804</v>
      </c>
      <c r="E4301" s="204"/>
      <c r="F4301" s="204">
        <v>1.8</v>
      </c>
      <c r="G4301" s="205">
        <v>29670.4099999996</v>
      </c>
      <c r="H4301" s="192" t="s">
        <v>3805</v>
      </c>
    </row>
    <row r="4302" spans="1:8" ht="20" hidden="1" customHeight="1">
      <c r="A4302" s="185">
        <v>31</v>
      </c>
      <c r="B4302" s="193" t="s">
        <v>1066</v>
      </c>
      <c r="C4302" s="210" t="s">
        <v>3803</v>
      </c>
      <c r="D4302" s="271" t="s">
        <v>3804</v>
      </c>
      <c r="E4302" s="204"/>
      <c r="F4302" s="204">
        <v>4.5</v>
      </c>
      <c r="G4302" s="205">
        <v>29665.9099999996</v>
      </c>
      <c r="H4302" s="192" t="s">
        <v>3805</v>
      </c>
    </row>
    <row r="4303" spans="1:8" ht="20" hidden="1" customHeight="1">
      <c r="A4303" s="185">
        <v>31</v>
      </c>
      <c r="B4303" s="193" t="s">
        <v>1066</v>
      </c>
      <c r="C4303" s="210" t="s">
        <v>3803</v>
      </c>
      <c r="D4303" s="271" t="s">
        <v>3804</v>
      </c>
      <c r="E4303" s="204"/>
      <c r="F4303" s="204">
        <v>1.8</v>
      </c>
      <c r="G4303" s="205">
        <v>29664.1099999996</v>
      </c>
      <c r="H4303" s="192" t="s">
        <v>3805</v>
      </c>
    </row>
    <row r="4304" spans="1:8" ht="20" hidden="1" customHeight="1">
      <c r="A4304" s="185">
        <v>31</v>
      </c>
      <c r="B4304" s="193" t="s">
        <v>1066</v>
      </c>
      <c r="C4304" s="210" t="s">
        <v>3803</v>
      </c>
      <c r="D4304" s="271" t="s">
        <v>3804</v>
      </c>
      <c r="E4304" s="204"/>
      <c r="F4304" s="204">
        <v>1.8</v>
      </c>
      <c r="G4304" s="205">
        <v>29662.309999999601</v>
      </c>
      <c r="H4304" s="192" t="s">
        <v>3805</v>
      </c>
    </row>
    <row r="4305" spans="1:8" ht="20" hidden="1" customHeight="1">
      <c r="A4305" s="185">
        <v>31</v>
      </c>
      <c r="B4305" s="193" t="s">
        <v>1066</v>
      </c>
      <c r="C4305" s="210" t="s">
        <v>3055</v>
      </c>
      <c r="D4305" s="271" t="s">
        <v>1046</v>
      </c>
      <c r="E4305" s="204"/>
      <c r="F4305" s="204">
        <v>5590</v>
      </c>
      <c r="G4305" s="205">
        <v>64072.309999999597</v>
      </c>
      <c r="H4305" s="192" t="s">
        <v>1110</v>
      </c>
    </row>
    <row r="4306" spans="1:8" ht="20" hidden="1" customHeight="1">
      <c r="A4306" s="185">
        <v>31</v>
      </c>
      <c r="B4306" s="193" t="s">
        <v>1066</v>
      </c>
      <c r="C4306" s="210" t="s">
        <v>3056</v>
      </c>
      <c r="D4306" s="271" t="s">
        <v>1046</v>
      </c>
      <c r="E4306" s="204"/>
      <c r="F4306" s="204">
        <v>10000</v>
      </c>
      <c r="G4306" s="205">
        <v>54072.309999999597</v>
      </c>
      <c r="H4306" s="192" t="s">
        <v>1110</v>
      </c>
    </row>
    <row r="4307" spans="1:8" ht="20" hidden="1" customHeight="1">
      <c r="A4307" s="185">
        <v>31</v>
      </c>
      <c r="B4307" s="193" t="s">
        <v>1066</v>
      </c>
      <c r="C4307" s="199" t="s">
        <v>3057</v>
      </c>
      <c r="D4307" s="271" t="s">
        <v>1046</v>
      </c>
      <c r="E4307" s="204"/>
      <c r="F4307" s="204">
        <v>43677.75</v>
      </c>
      <c r="G4307" s="205">
        <v>10394.559999999599</v>
      </c>
      <c r="H4307" s="192" t="s">
        <v>1110</v>
      </c>
    </row>
    <row r="4308" spans="1:8" ht="20" hidden="1" customHeight="1">
      <c r="A4308" s="185">
        <v>31</v>
      </c>
      <c r="B4308" s="193" t="s">
        <v>1066</v>
      </c>
      <c r="C4308" s="210" t="s">
        <v>3803</v>
      </c>
      <c r="D4308" s="271" t="s">
        <v>3804</v>
      </c>
      <c r="E4308" s="204"/>
      <c r="F4308" s="204">
        <v>9</v>
      </c>
      <c r="G4308" s="205">
        <v>10385.559999999599</v>
      </c>
      <c r="H4308" s="192" t="s">
        <v>3805</v>
      </c>
    </row>
    <row r="4309" spans="1:8" ht="20" hidden="1" customHeight="1">
      <c r="A4309" s="185">
        <v>31</v>
      </c>
      <c r="B4309" s="193" t="s">
        <v>1066</v>
      </c>
      <c r="C4309" s="210" t="s">
        <v>3803</v>
      </c>
      <c r="D4309" s="271" t="s">
        <v>3804</v>
      </c>
      <c r="E4309" s="204"/>
      <c r="F4309" s="204">
        <v>4.5</v>
      </c>
      <c r="G4309" s="205">
        <v>10381.059999999599</v>
      </c>
      <c r="H4309" s="192" t="s">
        <v>3805</v>
      </c>
    </row>
    <row r="4310" spans="1:8" ht="20" hidden="1" customHeight="1">
      <c r="A4310" s="185">
        <v>31</v>
      </c>
      <c r="B4310" s="193" t="s">
        <v>1066</v>
      </c>
      <c r="C4310" s="210" t="s">
        <v>3803</v>
      </c>
      <c r="D4310" s="271" t="s">
        <v>3804</v>
      </c>
      <c r="E4310" s="204"/>
      <c r="F4310" s="204">
        <v>9</v>
      </c>
      <c r="G4310" s="205">
        <v>10372.059999999599</v>
      </c>
      <c r="H4310" s="192" t="s">
        <v>3805</v>
      </c>
    </row>
    <row r="4311" spans="1:8" ht="20" hidden="1" customHeight="1">
      <c r="A4311" s="185">
        <v>31</v>
      </c>
      <c r="B4311" s="193" t="s">
        <v>1066</v>
      </c>
      <c r="C4311" s="210" t="s">
        <v>3803</v>
      </c>
      <c r="D4311" s="271" t="s">
        <v>3804</v>
      </c>
      <c r="E4311" s="204"/>
      <c r="F4311" s="204">
        <v>9</v>
      </c>
      <c r="G4311" s="205">
        <v>10363.059999999599</v>
      </c>
      <c r="H4311" s="192" t="s">
        <v>3805</v>
      </c>
    </row>
    <row r="4312" spans="1:8" ht="20" hidden="1" customHeight="1">
      <c r="A4312" s="185">
        <v>31</v>
      </c>
      <c r="B4312" s="193" t="s">
        <v>1066</v>
      </c>
      <c r="C4312" s="210" t="s">
        <v>3803</v>
      </c>
      <c r="D4312" s="271" t="s">
        <v>3804</v>
      </c>
      <c r="E4312" s="204"/>
      <c r="F4312" s="204">
        <v>4.5</v>
      </c>
      <c r="G4312" s="205">
        <v>10358.559999999599</v>
      </c>
      <c r="H4312" s="192" t="s">
        <v>3805</v>
      </c>
    </row>
    <row r="4313" spans="1:8" ht="20" hidden="1" customHeight="1">
      <c r="A4313" s="185">
        <v>31</v>
      </c>
      <c r="B4313" s="193" t="s">
        <v>1066</v>
      </c>
      <c r="C4313" s="210" t="s">
        <v>3803</v>
      </c>
      <c r="D4313" s="271" t="s">
        <v>3804</v>
      </c>
      <c r="E4313" s="204"/>
      <c r="F4313" s="204">
        <v>4.5</v>
      </c>
      <c r="G4313" s="205">
        <v>10354.059999999599</v>
      </c>
      <c r="H4313" s="192" t="s">
        <v>3805</v>
      </c>
    </row>
    <row r="4314" spans="1:8" ht="20" hidden="1" customHeight="1">
      <c r="A4314" s="185">
        <v>31</v>
      </c>
      <c r="B4314" s="193" t="s">
        <v>1066</v>
      </c>
      <c r="C4314" s="210" t="s">
        <v>3803</v>
      </c>
      <c r="D4314" s="271" t="s">
        <v>3804</v>
      </c>
      <c r="E4314" s="204"/>
      <c r="F4314" s="204">
        <v>4.5</v>
      </c>
      <c r="G4314" s="205">
        <v>10354.059999999599</v>
      </c>
      <c r="H4314" s="192" t="s">
        <v>3805</v>
      </c>
    </row>
    <row r="4315" spans="1:8" ht="20" hidden="1" customHeight="1">
      <c r="A4315" s="185">
        <v>31</v>
      </c>
      <c r="B4315" s="193" t="s">
        <v>1066</v>
      </c>
      <c r="C4315" s="210" t="s">
        <v>3803</v>
      </c>
      <c r="D4315" s="271" t="s">
        <v>3804</v>
      </c>
      <c r="E4315" s="204"/>
      <c r="F4315" s="204">
        <v>4.5</v>
      </c>
      <c r="G4315" s="205">
        <v>10349.559999999599</v>
      </c>
      <c r="H4315" s="192" t="s">
        <v>3805</v>
      </c>
    </row>
    <row r="4316" spans="1:8" ht="20" hidden="1" customHeight="1">
      <c r="A4316" s="185">
        <v>31</v>
      </c>
      <c r="B4316" s="193" t="s">
        <v>1066</v>
      </c>
      <c r="C4316" s="210" t="s">
        <v>3058</v>
      </c>
      <c r="D4316" s="271" t="s">
        <v>1046</v>
      </c>
      <c r="E4316" s="204"/>
      <c r="F4316" s="204">
        <v>6503.87</v>
      </c>
      <c r="G4316" s="205">
        <v>483845.69</v>
      </c>
      <c r="H4316" s="192" t="s">
        <v>1110</v>
      </c>
    </row>
    <row r="4317" spans="1:8" ht="20" hidden="1" customHeight="1">
      <c r="A4317" s="185">
        <v>31</v>
      </c>
      <c r="B4317" s="193" t="s">
        <v>1066</v>
      </c>
      <c r="C4317" s="210" t="s">
        <v>3059</v>
      </c>
      <c r="D4317" s="271" t="s">
        <v>1046</v>
      </c>
      <c r="E4317" s="204"/>
      <c r="F4317" s="204">
        <v>360</v>
      </c>
      <c r="G4317" s="205">
        <v>483485.69</v>
      </c>
      <c r="H4317" s="192" t="s">
        <v>1047</v>
      </c>
    </row>
    <row r="4318" spans="1:8" ht="20" hidden="1" customHeight="1">
      <c r="A4318" s="185">
        <v>31</v>
      </c>
      <c r="B4318" s="193" t="s">
        <v>1066</v>
      </c>
      <c r="C4318" s="210" t="s">
        <v>3060</v>
      </c>
      <c r="D4318" s="271" t="s">
        <v>1046</v>
      </c>
      <c r="E4318" s="204"/>
      <c r="F4318" s="204">
        <v>570</v>
      </c>
      <c r="G4318" s="205">
        <v>482915.69</v>
      </c>
      <c r="H4318" s="192" t="s">
        <v>1077</v>
      </c>
    </row>
    <row r="4319" spans="1:8" ht="20" hidden="1" customHeight="1">
      <c r="A4319" s="185">
        <v>31</v>
      </c>
      <c r="B4319" s="193" t="s">
        <v>1066</v>
      </c>
      <c r="C4319" s="210" t="s">
        <v>3061</v>
      </c>
      <c r="D4319" s="271" t="s">
        <v>1046</v>
      </c>
      <c r="E4319" s="204"/>
      <c r="F4319" s="204">
        <v>8000</v>
      </c>
      <c r="G4319" s="205">
        <v>474915.69</v>
      </c>
      <c r="H4319" s="192" t="s">
        <v>1110</v>
      </c>
    </row>
    <row r="4320" spans="1:8" ht="20" hidden="1" customHeight="1">
      <c r="A4320" s="185">
        <v>31</v>
      </c>
      <c r="B4320" s="193" t="s">
        <v>1066</v>
      </c>
      <c r="C4320" s="210" t="s">
        <v>3062</v>
      </c>
      <c r="D4320" s="271" t="s">
        <v>1046</v>
      </c>
      <c r="E4320" s="204"/>
      <c r="F4320" s="204">
        <v>273.5</v>
      </c>
      <c r="G4320" s="205">
        <v>474642.19</v>
      </c>
      <c r="H4320" s="192" t="s">
        <v>3811</v>
      </c>
    </row>
    <row r="4321" spans="1:8" ht="20" hidden="1" customHeight="1">
      <c r="A4321" s="185">
        <v>31</v>
      </c>
      <c r="B4321" s="193" t="s">
        <v>1066</v>
      </c>
      <c r="C4321" s="210" t="s">
        <v>3063</v>
      </c>
      <c r="D4321" s="271" t="s">
        <v>1046</v>
      </c>
      <c r="E4321" s="204"/>
      <c r="F4321" s="204">
        <v>69125</v>
      </c>
      <c r="G4321" s="205">
        <v>405517.19</v>
      </c>
      <c r="H4321" s="192" t="s">
        <v>1047</v>
      </c>
    </row>
    <row r="4322" spans="1:8" ht="20" hidden="1" customHeight="1">
      <c r="A4322" s="185">
        <v>31</v>
      </c>
      <c r="B4322" s="193" t="s">
        <v>1066</v>
      </c>
      <c r="C4322" s="210" t="s">
        <v>3064</v>
      </c>
      <c r="D4322" s="271" t="s">
        <v>1046</v>
      </c>
      <c r="E4322" s="204"/>
      <c r="F4322" s="204">
        <v>34160</v>
      </c>
      <c r="G4322" s="205">
        <v>371357.19</v>
      </c>
      <c r="H4322" s="192" t="s">
        <v>1047</v>
      </c>
    </row>
    <row r="4323" spans="1:8" ht="20" hidden="1" customHeight="1">
      <c r="A4323" s="185">
        <v>31</v>
      </c>
      <c r="B4323" s="193" t="s">
        <v>1066</v>
      </c>
      <c r="C4323" s="210" t="s">
        <v>3009</v>
      </c>
      <c r="D4323" s="271" t="s">
        <v>1046</v>
      </c>
      <c r="E4323" s="204"/>
      <c r="F4323" s="204">
        <v>1005</v>
      </c>
      <c r="G4323" s="205">
        <v>370352.19</v>
      </c>
      <c r="H4323" s="192" t="s">
        <v>1047</v>
      </c>
    </row>
    <row r="4324" spans="1:8" ht="20" hidden="1" customHeight="1">
      <c r="A4324" s="185">
        <v>31</v>
      </c>
      <c r="B4324" s="193" t="s">
        <v>1066</v>
      </c>
      <c r="C4324" s="210" t="s">
        <v>3065</v>
      </c>
      <c r="D4324" s="271" t="s">
        <v>1046</v>
      </c>
      <c r="E4324" s="204"/>
      <c r="F4324" s="204">
        <v>322</v>
      </c>
      <c r="G4324" s="205">
        <v>370030.19</v>
      </c>
      <c r="H4324" s="192" t="s">
        <v>3811</v>
      </c>
    </row>
    <row r="4325" spans="1:8" ht="20" hidden="1" customHeight="1">
      <c r="A4325" s="185">
        <v>31</v>
      </c>
      <c r="B4325" s="193" t="s">
        <v>1066</v>
      </c>
      <c r="C4325" s="210" t="s">
        <v>3066</v>
      </c>
      <c r="D4325" s="271" t="s">
        <v>1046</v>
      </c>
      <c r="E4325" s="204"/>
      <c r="F4325" s="204">
        <v>192</v>
      </c>
      <c r="G4325" s="205">
        <v>369838.19</v>
      </c>
      <c r="H4325" s="192" t="s">
        <v>1102</v>
      </c>
    </row>
    <row r="4326" spans="1:8" ht="20" hidden="1" customHeight="1">
      <c r="A4326" s="185">
        <v>31</v>
      </c>
      <c r="B4326" s="193" t="s">
        <v>1066</v>
      </c>
      <c r="C4326" s="210" t="s">
        <v>3067</v>
      </c>
      <c r="D4326" s="271" t="s">
        <v>1046</v>
      </c>
      <c r="E4326" s="204"/>
      <c r="F4326" s="204">
        <v>600</v>
      </c>
      <c r="G4326" s="205">
        <v>369238.19</v>
      </c>
      <c r="H4326" s="192" t="s">
        <v>1047</v>
      </c>
    </row>
    <row r="4327" spans="1:8" ht="20" hidden="1" customHeight="1">
      <c r="A4327" s="185">
        <v>31</v>
      </c>
      <c r="B4327" s="193" t="s">
        <v>1066</v>
      </c>
      <c r="C4327" s="210" t="s">
        <v>3068</v>
      </c>
      <c r="D4327" s="271" t="s">
        <v>1046</v>
      </c>
      <c r="E4327" s="204"/>
      <c r="F4327" s="204">
        <v>1033.5</v>
      </c>
      <c r="G4327" s="205">
        <v>368204.69</v>
      </c>
      <c r="H4327" s="192" t="s">
        <v>1075</v>
      </c>
    </row>
    <row r="4328" spans="1:8" ht="20" hidden="1" customHeight="1">
      <c r="A4328" s="185">
        <v>31</v>
      </c>
      <c r="B4328" s="193" t="s">
        <v>1066</v>
      </c>
      <c r="C4328" s="210" t="s">
        <v>3069</v>
      </c>
      <c r="D4328" s="271" t="s">
        <v>1046</v>
      </c>
      <c r="E4328" s="204"/>
      <c r="F4328" s="204">
        <v>500</v>
      </c>
      <c r="G4328" s="205">
        <v>367704.69</v>
      </c>
      <c r="H4328" s="192" t="s">
        <v>1053</v>
      </c>
    </row>
    <row r="4329" spans="1:8" ht="20" hidden="1" customHeight="1">
      <c r="A4329" s="185">
        <v>31</v>
      </c>
      <c r="B4329" s="193" t="s">
        <v>1066</v>
      </c>
      <c r="C4329" s="210" t="s">
        <v>3070</v>
      </c>
      <c r="D4329" s="271" t="s">
        <v>1046</v>
      </c>
      <c r="E4329" s="204"/>
      <c r="F4329" s="204">
        <v>555</v>
      </c>
      <c r="G4329" s="205">
        <v>367149.69</v>
      </c>
      <c r="H4329" s="192" t="s">
        <v>1104</v>
      </c>
    </row>
    <row r="4330" spans="1:8" ht="20" hidden="1" customHeight="1">
      <c r="A4330" s="185">
        <v>31</v>
      </c>
      <c r="B4330" s="193" t="s">
        <v>1066</v>
      </c>
      <c r="C4330" s="210" t="s">
        <v>3071</v>
      </c>
      <c r="D4330" s="271" t="s">
        <v>1046</v>
      </c>
      <c r="E4330" s="204"/>
      <c r="F4330" s="204">
        <v>49</v>
      </c>
      <c r="G4330" s="205">
        <v>367100.69</v>
      </c>
      <c r="H4330" s="192" t="s">
        <v>1047</v>
      </c>
    </row>
    <row r="4331" spans="1:8" ht="20" hidden="1" customHeight="1">
      <c r="A4331" s="185">
        <v>31</v>
      </c>
      <c r="B4331" s="193" t="s">
        <v>1066</v>
      </c>
      <c r="C4331" s="210" t="s">
        <v>3072</v>
      </c>
      <c r="D4331" s="271" t="s">
        <v>1046</v>
      </c>
      <c r="E4331" s="204"/>
      <c r="F4331" s="204">
        <v>29437.5</v>
      </c>
      <c r="G4331" s="205">
        <v>337663.19</v>
      </c>
      <c r="H4331" s="192" t="s">
        <v>4950</v>
      </c>
    </row>
    <row r="4332" spans="1:8" ht="20" hidden="1" customHeight="1">
      <c r="A4332" s="185">
        <v>31</v>
      </c>
      <c r="B4332" s="193" t="s">
        <v>1066</v>
      </c>
      <c r="C4332" s="210" t="s">
        <v>3073</v>
      </c>
      <c r="D4332" s="271" t="s">
        <v>1046</v>
      </c>
      <c r="E4332" s="204"/>
      <c r="F4332" s="204">
        <v>2800</v>
      </c>
      <c r="G4332" s="205">
        <v>334863.19</v>
      </c>
      <c r="H4332" s="192" t="s">
        <v>1124</v>
      </c>
    </row>
    <row r="4333" spans="1:8" ht="20" hidden="1" customHeight="1">
      <c r="A4333" s="185">
        <v>31</v>
      </c>
      <c r="B4333" s="193" t="s">
        <v>1066</v>
      </c>
      <c r="C4333" s="210" t="s">
        <v>3074</v>
      </c>
      <c r="D4333" s="271" t="s">
        <v>1046</v>
      </c>
      <c r="E4333" s="204"/>
      <c r="F4333" s="204">
        <v>60</v>
      </c>
      <c r="G4333" s="205">
        <v>334803.19</v>
      </c>
      <c r="H4333" s="192" t="s">
        <v>1110</v>
      </c>
    </row>
    <row r="4334" spans="1:8" ht="20" hidden="1" customHeight="1">
      <c r="A4334" s="185">
        <v>31</v>
      </c>
      <c r="B4334" s="193" t="s">
        <v>1066</v>
      </c>
      <c r="C4334" s="210" t="s">
        <v>3075</v>
      </c>
      <c r="D4334" s="271" t="s">
        <v>1046</v>
      </c>
      <c r="E4334" s="204"/>
      <c r="F4334" s="204">
        <v>78</v>
      </c>
      <c r="G4334" s="205">
        <v>334725.19</v>
      </c>
      <c r="H4334" s="192" t="s">
        <v>1102</v>
      </c>
    </row>
    <row r="4335" spans="1:8" ht="20" hidden="1" customHeight="1">
      <c r="A4335" s="185">
        <v>31</v>
      </c>
      <c r="B4335" s="193" t="s">
        <v>1066</v>
      </c>
      <c r="C4335" s="210" t="s">
        <v>3076</v>
      </c>
      <c r="D4335" s="271" t="s">
        <v>1046</v>
      </c>
      <c r="E4335" s="204"/>
      <c r="F4335" s="204">
        <v>1419.1</v>
      </c>
      <c r="G4335" s="205">
        <v>333306.09000000003</v>
      </c>
      <c r="H4335" s="192" t="s">
        <v>3811</v>
      </c>
    </row>
    <row r="4336" spans="1:8" ht="20" hidden="1" customHeight="1">
      <c r="A4336" s="185">
        <v>31</v>
      </c>
      <c r="B4336" s="193" t="s">
        <v>1066</v>
      </c>
      <c r="C4336" s="210" t="s">
        <v>3803</v>
      </c>
      <c r="D4336" s="271" t="s">
        <v>3804</v>
      </c>
      <c r="E4336" s="204"/>
      <c r="F4336" s="204">
        <v>4.5</v>
      </c>
      <c r="G4336" s="205">
        <v>333301.59000000003</v>
      </c>
      <c r="H4336" s="192" t="s">
        <v>3805</v>
      </c>
    </row>
    <row r="4337" spans="1:8" ht="20" hidden="1" customHeight="1">
      <c r="A4337" s="185">
        <v>31</v>
      </c>
      <c r="B4337" s="193" t="s">
        <v>1066</v>
      </c>
      <c r="C4337" s="210" t="s">
        <v>3803</v>
      </c>
      <c r="D4337" s="271" t="s">
        <v>3804</v>
      </c>
      <c r="E4337" s="204"/>
      <c r="F4337" s="204">
        <v>1.8</v>
      </c>
      <c r="G4337" s="205">
        <v>333299.78999999998</v>
      </c>
      <c r="H4337" s="192" t="s">
        <v>3805</v>
      </c>
    </row>
    <row r="4338" spans="1:8" ht="20" hidden="1" customHeight="1">
      <c r="A4338" s="185">
        <v>31</v>
      </c>
      <c r="B4338" s="193" t="s">
        <v>1066</v>
      </c>
      <c r="C4338" s="210" t="s">
        <v>3803</v>
      </c>
      <c r="D4338" s="271" t="s">
        <v>3804</v>
      </c>
      <c r="E4338" s="204"/>
      <c r="F4338" s="204">
        <v>4.5</v>
      </c>
      <c r="G4338" s="205">
        <v>333295.28999999998</v>
      </c>
      <c r="H4338" s="192" t="s">
        <v>3805</v>
      </c>
    </row>
    <row r="4339" spans="1:8" ht="20" hidden="1" customHeight="1">
      <c r="A4339" s="185">
        <v>31</v>
      </c>
      <c r="B4339" s="193" t="s">
        <v>1066</v>
      </c>
      <c r="C4339" s="210" t="s">
        <v>3803</v>
      </c>
      <c r="D4339" s="271" t="s">
        <v>3804</v>
      </c>
      <c r="E4339" s="204"/>
      <c r="F4339" s="204">
        <v>1.8</v>
      </c>
      <c r="G4339" s="205">
        <v>333293.49</v>
      </c>
      <c r="H4339" s="192" t="s">
        <v>3805</v>
      </c>
    </row>
    <row r="4340" spans="1:8" ht="20" hidden="1" customHeight="1">
      <c r="A4340" s="185">
        <v>31</v>
      </c>
      <c r="B4340" s="193" t="s">
        <v>1066</v>
      </c>
      <c r="C4340" s="210" t="s">
        <v>3803</v>
      </c>
      <c r="D4340" s="271" t="s">
        <v>3804</v>
      </c>
      <c r="E4340" s="204"/>
      <c r="F4340" s="204">
        <v>4.5</v>
      </c>
      <c r="G4340" s="205">
        <v>333288.99</v>
      </c>
      <c r="H4340" s="192" t="s">
        <v>3805</v>
      </c>
    </row>
    <row r="4341" spans="1:8" ht="20" hidden="1" customHeight="1">
      <c r="A4341" s="185">
        <v>31</v>
      </c>
      <c r="B4341" s="193" t="s">
        <v>1066</v>
      </c>
      <c r="C4341" s="210" t="s">
        <v>3803</v>
      </c>
      <c r="D4341" s="271" t="s">
        <v>3804</v>
      </c>
      <c r="E4341" s="204"/>
      <c r="F4341" s="204">
        <v>1.8</v>
      </c>
      <c r="G4341" s="205">
        <v>333287.19</v>
      </c>
      <c r="H4341" s="192" t="s">
        <v>3805</v>
      </c>
    </row>
    <row r="4342" spans="1:8" ht="20" hidden="1" customHeight="1">
      <c r="A4342" s="185">
        <v>31</v>
      </c>
      <c r="B4342" s="193" t="s">
        <v>1066</v>
      </c>
      <c r="C4342" s="210" t="s">
        <v>3803</v>
      </c>
      <c r="D4342" s="271" t="s">
        <v>3804</v>
      </c>
      <c r="E4342" s="204"/>
      <c r="F4342" s="204">
        <v>9</v>
      </c>
      <c r="G4342" s="205">
        <v>333278.19</v>
      </c>
      <c r="H4342" s="192" t="s">
        <v>3805</v>
      </c>
    </row>
    <row r="4343" spans="1:8" ht="20" hidden="1" customHeight="1">
      <c r="A4343" s="185">
        <v>31</v>
      </c>
      <c r="B4343" s="193" t="s">
        <v>1066</v>
      </c>
      <c r="C4343" s="210" t="s">
        <v>3803</v>
      </c>
      <c r="D4343" s="271" t="s">
        <v>3804</v>
      </c>
      <c r="E4343" s="204"/>
      <c r="F4343" s="204">
        <v>9</v>
      </c>
      <c r="G4343" s="205">
        <v>333269.19</v>
      </c>
      <c r="H4343" s="192" t="s">
        <v>3805</v>
      </c>
    </row>
    <row r="4344" spans="1:8" ht="20" hidden="1" customHeight="1">
      <c r="A4344" s="185">
        <v>31</v>
      </c>
      <c r="B4344" s="193" t="s">
        <v>1066</v>
      </c>
      <c r="C4344" s="210" t="s">
        <v>3803</v>
      </c>
      <c r="D4344" s="271" t="s">
        <v>3804</v>
      </c>
      <c r="E4344" s="204"/>
      <c r="F4344" s="204">
        <v>1.8</v>
      </c>
      <c r="G4344" s="205">
        <v>333267.39</v>
      </c>
      <c r="H4344" s="192" t="s">
        <v>3805</v>
      </c>
    </row>
    <row r="4345" spans="1:8" ht="20" hidden="1" customHeight="1">
      <c r="A4345" s="185">
        <v>31</v>
      </c>
      <c r="B4345" s="193" t="s">
        <v>1066</v>
      </c>
      <c r="C4345" s="210" t="s">
        <v>3803</v>
      </c>
      <c r="D4345" s="271" t="s">
        <v>3804</v>
      </c>
      <c r="E4345" s="204"/>
      <c r="F4345" s="204">
        <v>4.5</v>
      </c>
      <c r="G4345" s="205">
        <v>333262.89</v>
      </c>
      <c r="H4345" s="192" t="s">
        <v>3805</v>
      </c>
    </row>
    <row r="4346" spans="1:8" ht="20" hidden="1" customHeight="1">
      <c r="A4346" s="185">
        <v>31</v>
      </c>
      <c r="B4346" s="193" t="s">
        <v>1066</v>
      </c>
      <c r="C4346" s="210" t="s">
        <v>3803</v>
      </c>
      <c r="D4346" s="271" t="s">
        <v>3804</v>
      </c>
      <c r="E4346" s="204"/>
      <c r="F4346" s="204">
        <v>1.8</v>
      </c>
      <c r="G4346" s="205">
        <v>333261.09000000003</v>
      </c>
      <c r="H4346" s="192" t="s">
        <v>3805</v>
      </c>
    </row>
    <row r="4347" spans="1:8" ht="20" hidden="1" customHeight="1">
      <c r="A4347" s="185">
        <v>31</v>
      </c>
      <c r="B4347" s="193" t="s">
        <v>1066</v>
      </c>
      <c r="C4347" s="210" t="s">
        <v>3803</v>
      </c>
      <c r="D4347" s="271" t="s">
        <v>3804</v>
      </c>
      <c r="E4347" s="204"/>
      <c r="F4347" s="204">
        <v>4.5</v>
      </c>
      <c r="G4347" s="205">
        <v>333256.59000000003</v>
      </c>
      <c r="H4347" s="192" t="s">
        <v>3805</v>
      </c>
    </row>
    <row r="4348" spans="1:8" ht="20" hidden="1" customHeight="1">
      <c r="A4348" s="185">
        <v>31</v>
      </c>
      <c r="B4348" s="193" t="s">
        <v>1066</v>
      </c>
      <c r="C4348" s="210" t="s">
        <v>3803</v>
      </c>
      <c r="D4348" s="271" t="s">
        <v>3804</v>
      </c>
      <c r="E4348" s="204"/>
      <c r="F4348" s="204">
        <v>1.8</v>
      </c>
      <c r="G4348" s="205">
        <v>333254.78999999998</v>
      </c>
      <c r="H4348" s="192" t="s">
        <v>3805</v>
      </c>
    </row>
    <row r="4349" spans="1:8" ht="20" hidden="1" customHeight="1">
      <c r="A4349" s="185">
        <v>31</v>
      </c>
      <c r="B4349" s="193" t="s">
        <v>1066</v>
      </c>
      <c r="C4349" s="210" t="s">
        <v>3803</v>
      </c>
      <c r="D4349" s="271" t="s">
        <v>3804</v>
      </c>
      <c r="E4349" s="204"/>
      <c r="F4349" s="204">
        <v>4.5</v>
      </c>
      <c r="G4349" s="205">
        <v>333250.28999999998</v>
      </c>
      <c r="H4349" s="192" t="s">
        <v>3805</v>
      </c>
    </row>
    <row r="4350" spans="1:8" ht="20" hidden="1" customHeight="1">
      <c r="A4350" s="185">
        <v>31</v>
      </c>
      <c r="B4350" s="193" t="s">
        <v>1066</v>
      </c>
      <c r="C4350" s="210" t="s">
        <v>4236</v>
      </c>
      <c r="D4350" s="271" t="s">
        <v>3804</v>
      </c>
      <c r="E4350" s="204"/>
      <c r="F4350" s="204">
        <v>2220</v>
      </c>
      <c r="G4350" s="205">
        <v>61030.289999999703</v>
      </c>
      <c r="H4350" s="192" t="s">
        <v>1124</v>
      </c>
    </row>
    <row r="4351" spans="1:8" ht="20" hidden="1" customHeight="1">
      <c r="A4351" s="185">
        <v>31</v>
      </c>
      <c r="B4351" s="193" t="s">
        <v>1066</v>
      </c>
      <c r="C4351" s="210" t="s">
        <v>3077</v>
      </c>
      <c r="D4351" s="203" t="s">
        <v>1046</v>
      </c>
      <c r="E4351" s="204"/>
      <c r="F4351" s="204">
        <v>360</v>
      </c>
      <c r="G4351" s="205">
        <v>60670.289999999703</v>
      </c>
      <c r="H4351" s="192" t="s">
        <v>1102</v>
      </c>
    </row>
    <row r="4352" spans="1:8" ht="20" hidden="1" customHeight="1">
      <c r="A4352" s="185">
        <v>31</v>
      </c>
      <c r="B4352" s="193" t="s">
        <v>1066</v>
      </c>
      <c r="C4352" s="210" t="s">
        <v>4237</v>
      </c>
      <c r="D4352" s="271" t="s">
        <v>3804</v>
      </c>
      <c r="E4352" s="204"/>
      <c r="F4352" s="204">
        <v>477</v>
      </c>
      <c r="G4352" s="205">
        <v>60193.289999999703</v>
      </c>
      <c r="H4352" s="192" t="s">
        <v>1124</v>
      </c>
    </row>
    <row r="4353" spans="1:8" ht="20" hidden="1" customHeight="1">
      <c r="A4353" s="185">
        <v>31</v>
      </c>
      <c r="B4353" s="193" t="s">
        <v>1066</v>
      </c>
      <c r="C4353" s="210" t="s">
        <v>3803</v>
      </c>
      <c r="D4353" s="271" t="s">
        <v>3804</v>
      </c>
      <c r="E4353" s="204"/>
      <c r="F4353" s="204">
        <v>2</v>
      </c>
      <c r="G4353" s="205">
        <v>60191.289999999703</v>
      </c>
      <c r="H4353" s="192" t="s">
        <v>3805</v>
      </c>
    </row>
    <row r="4354" spans="1:8" ht="20" hidden="1" customHeight="1">
      <c r="A4354" s="185">
        <v>31</v>
      </c>
      <c r="B4354" s="193" t="s">
        <v>1066</v>
      </c>
      <c r="C4354" s="210" t="s">
        <v>3803</v>
      </c>
      <c r="D4354" s="271" t="s">
        <v>3804</v>
      </c>
      <c r="E4354" s="204"/>
      <c r="F4354" s="204">
        <v>4.5</v>
      </c>
      <c r="G4354" s="205">
        <v>60186.789999999703</v>
      </c>
      <c r="H4354" s="192" t="s">
        <v>3805</v>
      </c>
    </row>
    <row r="4355" spans="1:8" ht="20" hidden="1" customHeight="1">
      <c r="A4355" s="185">
        <v>31</v>
      </c>
      <c r="B4355" s="193" t="s">
        <v>1066</v>
      </c>
      <c r="C4355" s="210" t="s">
        <v>3803</v>
      </c>
      <c r="D4355" s="271" t="s">
        <v>3804</v>
      </c>
      <c r="E4355" s="204"/>
      <c r="F4355" s="204">
        <v>4.5</v>
      </c>
      <c r="G4355" s="205">
        <v>60182.289999999703</v>
      </c>
      <c r="H4355" s="192" t="s">
        <v>3805</v>
      </c>
    </row>
    <row r="4356" spans="1:8" ht="20" hidden="1" customHeight="1">
      <c r="A4356" s="185">
        <v>31</v>
      </c>
      <c r="B4356" s="193" t="s">
        <v>1066</v>
      </c>
      <c r="C4356" s="210" t="s">
        <v>3803</v>
      </c>
      <c r="D4356" s="271" t="s">
        <v>3804</v>
      </c>
      <c r="E4356" s="204"/>
      <c r="F4356" s="204">
        <v>4.5</v>
      </c>
      <c r="G4356" s="205">
        <v>60177.789999999703</v>
      </c>
      <c r="H4356" s="192" t="s">
        <v>3805</v>
      </c>
    </row>
    <row r="4357" spans="1:8" ht="20" hidden="1" customHeight="1">
      <c r="A4357" s="185">
        <v>31</v>
      </c>
      <c r="B4357" s="193" t="s">
        <v>1066</v>
      </c>
      <c r="C4357" s="210" t="s">
        <v>3078</v>
      </c>
      <c r="D4357" s="271" t="s">
        <v>1046</v>
      </c>
      <c r="E4357" s="204"/>
      <c r="F4357" s="204">
        <v>2000</v>
      </c>
      <c r="G4357" s="205">
        <v>258177.79</v>
      </c>
      <c r="H4357" s="192" t="s">
        <v>4950</v>
      </c>
    </row>
    <row r="4358" spans="1:8" ht="20" hidden="1" customHeight="1">
      <c r="A4358" s="185">
        <v>31</v>
      </c>
      <c r="B4358" s="193" t="s">
        <v>1066</v>
      </c>
      <c r="C4358" s="210" t="s">
        <v>3079</v>
      </c>
      <c r="D4358" s="271" t="s">
        <v>1046</v>
      </c>
      <c r="E4358" s="204"/>
      <c r="F4358" s="204">
        <v>90496.25</v>
      </c>
      <c r="G4358" s="205">
        <v>167681.54</v>
      </c>
      <c r="H4358" s="192" t="s">
        <v>1110</v>
      </c>
    </row>
    <row r="4359" spans="1:8" ht="20" hidden="1" customHeight="1">
      <c r="A4359" s="185">
        <v>31</v>
      </c>
      <c r="B4359" s="193" t="s">
        <v>1066</v>
      </c>
      <c r="C4359" s="210" t="s">
        <v>3803</v>
      </c>
      <c r="D4359" s="271" t="s">
        <v>3804</v>
      </c>
      <c r="E4359" s="204"/>
      <c r="F4359" s="204">
        <v>9</v>
      </c>
      <c r="G4359" s="205">
        <v>167672.54</v>
      </c>
      <c r="H4359" s="192" t="s">
        <v>3805</v>
      </c>
    </row>
    <row r="4360" spans="1:8" ht="20" hidden="1" customHeight="1">
      <c r="A4360" s="185">
        <v>31</v>
      </c>
      <c r="B4360" s="193" t="s">
        <v>1066</v>
      </c>
      <c r="C4360" s="210" t="s">
        <v>3803</v>
      </c>
      <c r="D4360" s="271" t="s">
        <v>3804</v>
      </c>
      <c r="E4360" s="204"/>
      <c r="F4360" s="204">
        <v>9</v>
      </c>
      <c r="G4360" s="205">
        <v>167663.54</v>
      </c>
      <c r="H4360" s="192" t="s">
        <v>3805</v>
      </c>
    </row>
    <row r="4361" spans="1:8" ht="20" hidden="1" customHeight="1">
      <c r="A4361" s="185">
        <v>31</v>
      </c>
      <c r="B4361" s="193" t="s">
        <v>1066</v>
      </c>
      <c r="C4361" s="210" t="s">
        <v>3803</v>
      </c>
      <c r="D4361" s="271" t="s">
        <v>3804</v>
      </c>
      <c r="E4361" s="204"/>
      <c r="F4361" s="204">
        <v>4.5</v>
      </c>
      <c r="G4361" s="205">
        <v>167659.04</v>
      </c>
      <c r="H4361" s="192" t="s">
        <v>3805</v>
      </c>
    </row>
    <row r="4362" spans="1:8" ht="20" hidden="1" customHeight="1">
      <c r="A4362" s="185">
        <v>31</v>
      </c>
      <c r="B4362" s="193" t="s">
        <v>1066</v>
      </c>
      <c r="C4362" s="210" t="s">
        <v>3803</v>
      </c>
      <c r="D4362" s="271" t="s">
        <v>3804</v>
      </c>
      <c r="E4362" s="204"/>
      <c r="F4362" s="204">
        <v>9</v>
      </c>
      <c r="G4362" s="205">
        <v>167650.04</v>
      </c>
      <c r="H4362" s="192" t="s">
        <v>3805</v>
      </c>
    </row>
    <row r="4363" spans="1:8" ht="20" hidden="1" customHeight="1">
      <c r="A4363" s="185">
        <v>31</v>
      </c>
      <c r="B4363" s="193" t="s">
        <v>1066</v>
      </c>
      <c r="C4363" s="210" t="s">
        <v>3803</v>
      </c>
      <c r="D4363" s="271" t="s">
        <v>3804</v>
      </c>
      <c r="E4363" s="204"/>
      <c r="F4363" s="204">
        <v>9</v>
      </c>
      <c r="G4363" s="205">
        <v>167641.04</v>
      </c>
      <c r="H4363" s="192" t="s">
        <v>3805</v>
      </c>
    </row>
    <row r="4364" spans="1:8" ht="20" hidden="1" customHeight="1">
      <c r="A4364" s="185">
        <v>31</v>
      </c>
      <c r="B4364" s="193" t="s">
        <v>1066</v>
      </c>
      <c r="C4364" s="210" t="s">
        <v>3803</v>
      </c>
      <c r="D4364" s="271" t="s">
        <v>3804</v>
      </c>
      <c r="E4364" s="204"/>
      <c r="F4364" s="204">
        <v>9</v>
      </c>
      <c r="G4364" s="205">
        <v>167632.04</v>
      </c>
      <c r="H4364" s="192" t="s">
        <v>3805</v>
      </c>
    </row>
    <row r="4365" spans="1:8" ht="20" hidden="1" customHeight="1">
      <c r="A4365" s="185">
        <v>31</v>
      </c>
      <c r="B4365" s="193" t="s">
        <v>1066</v>
      </c>
      <c r="C4365" s="210" t="s">
        <v>3803</v>
      </c>
      <c r="D4365" s="271" t="s">
        <v>3804</v>
      </c>
      <c r="E4365" s="204"/>
      <c r="F4365" s="204">
        <v>9</v>
      </c>
      <c r="G4365" s="205">
        <v>167623.04000000001</v>
      </c>
      <c r="H4365" s="192" t="s">
        <v>3805</v>
      </c>
    </row>
    <row r="4366" spans="1:8" ht="20" hidden="1" customHeight="1">
      <c r="A4366" s="185">
        <v>31</v>
      </c>
      <c r="B4366" s="193" t="s">
        <v>1066</v>
      </c>
      <c r="C4366" s="210" t="s">
        <v>3080</v>
      </c>
      <c r="D4366" s="271" t="s">
        <v>1046</v>
      </c>
      <c r="E4366" s="204"/>
      <c r="F4366" s="204">
        <v>350</v>
      </c>
      <c r="G4366" s="205">
        <v>167273.04</v>
      </c>
      <c r="H4366" s="192" t="s">
        <v>1053</v>
      </c>
    </row>
    <row r="4367" spans="1:8" ht="20" hidden="1" customHeight="1">
      <c r="A4367" s="185">
        <v>31</v>
      </c>
      <c r="B4367" s="193" t="s">
        <v>1066</v>
      </c>
      <c r="C4367" s="210" t="s">
        <v>3081</v>
      </c>
      <c r="D4367" s="271" t="s">
        <v>1046</v>
      </c>
      <c r="E4367" s="204"/>
      <c r="F4367" s="204">
        <v>85</v>
      </c>
      <c r="G4367" s="205">
        <v>167188.04</v>
      </c>
      <c r="H4367" s="192" t="s">
        <v>1053</v>
      </c>
    </row>
    <row r="4368" spans="1:8" ht="20" hidden="1" customHeight="1">
      <c r="A4368" s="185">
        <v>31</v>
      </c>
      <c r="B4368" s="193" t="s">
        <v>1066</v>
      </c>
      <c r="C4368" s="210" t="s">
        <v>3082</v>
      </c>
      <c r="D4368" s="271" t="s">
        <v>1046</v>
      </c>
      <c r="E4368" s="204"/>
      <c r="F4368" s="204">
        <v>170</v>
      </c>
      <c r="G4368" s="205">
        <v>167018.04</v>
      </c>
      <c r="H4368" s="192" t="s">
        <v>1124</v>
      </c>
    </row>
    <row r="4369" spans="1:8" ht="20" hidden="1" customHeight="1">
      <c r="A4369" s="185">
        <v>31</v>
      </c>
      <c r="B4369" s="193" t="s">
        <v>1066</v>
      </c>
      <c r="C4369" s="210" t="s">
        <v>3083</v>
      </c>
      <c r="D4369" s="271" t="s">
        <v>1046</v>
      </c>
      <c r="E4369" s="204"/>
      <c r="F4369" s="204">
        <v>209.61</v>
      </c>
      <c r="G4369" s="205">
        <v>166808.43</v>
      </c>
      <c r="H4369" s="192" t="s">
        <v>3811</v>
      </c>
    </row>
    <row r="4370" spans="1:8" ht="20" hidden="1" customHeight="1">
      <c r="A4370" s="185">
        <v>31</v>
      </c>
      <c r="B4370" s="193" t="s">
        <v>1066</v>
      </c>
      <c r="C4370" s="210" t="s">
        <v>3084</v>
      </c>
      <c r="D4370" s="271" t="s">
        <v>1046</v>
      </c>
      <c r="E4370" s="204"/>
      <c r="F4370" s="204">
        <v>452</v>
      </c>
      <c r="G4370" s="205">
        <v>166356.43</v>
      </c>
      <c r="H4370" s="192" t="s">
        <v>1047</v>
      </c>
    </row>
    <row r="4371" spans="1:8" ht="20" hidden="1" customHeight="1">
      <c r="A4371" s="185">
        <v>31</v>
      </c>
      <c r="B4371" s="193" t="s">
        <v>1066</v>
      </c>
      <c r="C4371" s="210" t="s">
        <v>3085</v>
      </c>
      <c r="D4371" s="271" t="s">
        <v>1046</v>
      </c>
      <c r="E4371" s="204"/>
      <c r="F4371" s="204">
        <v>100</v>
      </c>
      <c r="G4371" s="205">
        <v>166256.43</v>
      </c>
      <c r="H4371" s="192" t="s">
        <v>1047</v>
      </c>
    </row>
    <row r="4372" spans="1:8" ht="20" hidden="1" customHeight="1">
      <c r="A4372" s="185">
        <v>31</v>
      </c>
      <c r="B4372" s="193" t="s">
        <v>1066</v>
      </c>
      <c r="C4372" s="210" t="s">
        <v>3086</v>
      </c>
      <c r="D4372" s="271" t="s">
        <v>1046</v>
      </c>
      <c r="E4372" s="204"/>
      <c r="F4372" s="204">
        <v>600</v>
      </c>
      <c r="G4372" s="205">
        <v>165656.43</v>
      </c>
      <c r="H4372" s="192" t="s">
        <v>1047</v>
      </c>
    </row>
    <row r="4373" spans="1:8" ht="20" hidden="1" customHeight="1">
      <c r="A4373" s="185">
        <v>31</v>
      </c>
      <c r="B4373" s="193" t="s">
        <v>1066</v>
      </c>
      <c r="C4373" s="210" t="s">
        <v>3087</v>
      </c>
      <c r="D4373" s="271" t="s">
        <v>1046</v>
      </c>
      <c r="E4373" s="204"/>
      <c r="F4373" s="204">
        <v>477</v>
      </c>
      <c r="G4373" s="205">
        <v>165179.43</v>
      </c>
      <c r="H4373" s="192" t="s">
        <v>3811</v>
      </c>
    </row>
    <row r="4374" spans="1:8" ht="20" hidden="1" customHeight="1">
      <c r="A4374" s="185">
        <v>31</v>
      </c>
      <c r="B4374" s="193" t="s">
        <v>1066</v>
      </c>
      <c r="C4374" s="210" t="s">
        <v>3088</v>
      </c>
      <c r="D4374" s="271" t="s">
        <v>1046</v>
      </c>
      <c r="E4374" s="204"/>
      <c r="F4374" s="204">
        <v>45</v>
      </c>
      <c r="G4374" s="205">
        <v>165134.43</v>
      </c>
      <c r="H4374" s="192" t="s">
        <v>1047</v>
      </c>
    </row>
    <row r="4375" spans="1:8" ht="20" hidden="1" customHeight="1">
      <c r="A4375" s="185">
        <v>31</v>
      </c>
      <c r="B4375" s="193" t="s">
        <v>1066</v>
      </c>
      <c r="C4375" s="210" t="s">
        <v>3089</v>
      </c>
      <c r="D4375" s="271" t="s">
        <v>1046</v>
      </c>
      <c r="E4375" s="204"/>
      <c r="F4375" s="204">
        <v>300</v>
      </c>
      <c r="G4375" s="205">
        <v>164834.43</v>
      </c>
      <c r="H4375" s="192" t="s">
        <v>1047</v>
      </c>
    </row>
    <row r="4376" spans="1:8" ht="20" hidden="1" customHeight="1">
      <c r="A4376" s="185">
        <v>31</v>
      </c>
      <c r="B4376" s="193" t="s">
        <v>1066</v>
      </c>
      <c r="C4376" s="210" t="s">
        <v>3090</v>
      </c>
      <c r="D4376" s="271" t="s">
        <v>1046</v>
      </c>
      <c r="E4376" s="204"/>
      <c r="F4376" s="204">
        <v>434</v>
      </c>
      <c r="G4376" s="205">
        <v>164400.43</v>
      </c>
      <c r="H4376" s="192" t="s">
        <v>1047</v>
      </c>
    </row>
    <row r="4377" spans="1:8" ht="20" hidden="1" customHeight="1">
      <c r="A4377" s="185">
        <v>31</v>
      </c>
      <c r="B4377" s="193" t="s">
        <v>1066</v>
      </c>
      <c r="C4377" s="210" t="s">
        <v>3091</v>
      </c>
      <c r="D4377" s="271" t="s">
        <v>1046</v>
      </c>
      <c r="E4377" s="204"/>
      <c r="F4377" s="204">
        <v>4145</v>
      </c>
      <c r="G4377" s="205">
        <v>160255.43</v>
      </c>
      <c r="H4377" s="192" t="s">
        <v>1047</v>
      </c>
    </row>
    <row r="4378" spans="1:8" ht="20" hidden="1" customHeight="1">
      <c r="A4378" s="185">
        <v>31</v>
      </c>
      <c r="B4378" s="193" t="s">
        <v>1066</v>
      </c>
      <c r="C4378" s="210" t="s">
        <v>3092</v>
      </c>
      <c r="D4378" s="271" t="s">
        <v>1046</v>
      </c>
      <c r="E4378" s="204"/>
      <c r="F4378" s="204">
        <v>24</v>
      </c>
      <c r="G4378" s="205">
        <v>160231.43</v>
      </c>
      <c r="H4378" s="192" t="s">
        <v>1047</v>
      </c>
    </row>
    <row r="4379" spans="1:8" ht="20" hidden="1" customHeight="1">
      <c r="A4379" s="185">
        <v>31</v>
      </c>
      <c r="B4379" s="193" t="s">
        <v>1066</v>
      </c>
      <c r="C4379" s="210" t="s">
        <v>3093</v>
      </c>
      <c r="D4379" s="271" t="s">
        <v>1046</v>
      </c>
      <c r="E4379" s="204"/>
      <c r="F4379" s="204">
        <v>212</v>
      </c>
      <c r="G4379" s="205">
        <v>160019.43</v>
      </c>
      <c r="H4379" s="192" t="s">
        <v>4995</v>
      </c>
    </row>
    <row r="4380" spans="1:8" ht="20" hidden="1" customHeight="1">
      <c r="A4380" s="185">
        <v>31</v>
      </c>
      <c r="B4380" s="193" t="s">
        <v>1066</v>
      </c>
      <c r="C4380" s="210" t="s">
        <v>3094</v>
      </c>
      <c r="D4380" s="271" t="s">
        <v>1046</v>
      </c>
      <c r="E4380" s="204"/>
      <c r="F4380" s="204">
        <v>290</v>
      </c>
      <c r="G4380" s="205">
        <v>159729.43</v>
      </c>
      <c r="H4380" s="192" t="s">
        <v>1047</v>
      </c>
    </row>
    <row r="4381" spans="1:8" ht="20" hidden="1" customHeight="1">
      <c r="A4381" s="185">
        <v>31</v>
      </c>
      <c r="B4381" s="193" t="s">
        <v>1066</v>
      </c>
      <c r="C4381" s="210" t="s">
        <v>3095</v>
      </c>
      <c r="D4381" s="271" t="s">
        <v>1046</v>
      </c>
      <c r="E4381" s="204"/>
      <c r="F4381" s="204">
        <v>333</v>
      </c>
      <c r="G4381" s="205">
        <v>159396.43</v>
      </c>
      <c r="H4381" s="192" t="s">
        <v>3811</v>
      </c>
    </row>
    <row r="4382" spans="1:8" ht="20" hidden="1" customHeight="1">
      <c r="A4382" s="185">
        <v>31</v>
      </c>
      <c r="B4382" s="193" t="s">
        <v>1066</v>
      </c>
      <c r="C4382" s="210" t="s">
        <v>3096</v>
      </c>
      <c r="D4382" s="271" t="s">
        <v>1046</v>
      </c>
      <c r="E4382" s="204"/>
      <c r="F4382" s="204">
        <v>264</v>
      </c>
      <c r="G4382" s="205">
        <v>159132.43</v>
      </c>
      <c r="H4382" s="192" t="s">
        <v>1053</v>
      </c>
    </row>
    <row r="4383" spans="1:8" ht="20" hidden="1" customHeight="1">
      <c r="A4383" s="185">
        <v>31</v>
      </c>
      <c r="B4383" s="193" t="s">
        <v>1066</v>
      </c>
      <c r="C4383" s="210" t="s">
        <v>3097</v>
      </c>
      <c r="D4383" s="271" t="s">
        <v>1046</v>
      </c>
      <c r="E4383" s="204"/>
      <c r="F4383" s="204">
        <v>78.5</v>
      </c>
      <c r="G4383" s="205">
        <v>159053.93</v>
      </c>
      <c r="H4383" s="192" t="s">
        <v>3811</v>
      </c>
    </row>
    <row r="4384" spans="1:8" ht="20" hidden="1" customHeight="1">
      <c r="A4384" s="185">
        <v>31</v>
      </c>
      <c r="B4384" s="193" t="s">
        <v>1066</v>
      </c>
      <c r="C4384" s="210" t="s">
        <v>3098</v>
      </c>
      <c r="D4384" s="271" t="s">
        <v>1046</v>
      </c>
      <c r="E4384" s="204"/>
      <c r="F4384" s="204">
        <v>456.6</v>
      </c>
      <c r="G4384" s="205">
        <v>158597.32999999999</v>
      </c>
      <c r="H4384" s="192" t="s">
        <v>1112</v>
      </c>
    </row>
    <row r="4385" spans="1:8" ht="20" hidden="1" customHeight="1">
      <c r="A4385" s="185">
        <v>31</v>
      </c>
      <c r="B4385" s="193" t="s">
        <v>1066</v>
      </c>
      <c r="C4385" s="210" t="s">
        <v>3099</v>
      </c>
      <c r="D4385" s="271" t="s">
        <v>1046</v>
      </c>
      <c r="E4385" s="204"/>
      <c r="F4385" s="204">
        <v>1914</v>
      </c>
      <c r="G4385" s="205">
        <v>156683.32999999999</v>
      </c>
      <c r="H4385" s="192" t="s">
        <v>3811</v>
      </c>
    </row>
    <row r="4386" spans="1:8" ht="20" hidden="1" customHeight="1">
      <c r="A4386" s="185">
        <v>31</v>
      </c>
      <c r="B4386" s="193" t="s">
        <v>1066</v>
      </c>
      <c r="C4386" s="210" t="s">
        <v>3100</v>
      </c>
      <c r="D4386" s="271" t="s">
        <v>1046</v>
      </c>
      <c r="E4386" s="204"/>
      <c r="F4386" s="204">
        <v>149</v>
      </c>
      <c r="G4386" s="205">
        <v>156534.32999999999</v>
      </c>
      <c r="H4386" s="192" t="s">
        <v>1047</v>
      </c>
    </row>
    <row r="4387" spans="1:8" ht="20" hidden="1" customHeight="1">
      <c r="A4387" s="185">
        <v>31</v>
      </c>
      <c r="B4387" s="193" t="s">
        <v>1066</v>
      </c>
      <c r="C4387" s="210" t="s">
        <v>3101</v>
      </c>
      <c r="D4387" s="271" t="s">
        <v>1046</v>
      </c>
      <c r="E4387" s="204"/>
      <c r="F4387" s="204">
        <v>76</v>
      </c>
      <c r="G4387" s="205">
        <v>156458.32999999999</v>
      </c>
      <c r="H4387" s="192" t="s">
        <v>1102</v>
      </c>
    </row>
    <row r="4388" spans="1:8" ht="20" hidden="1" customHeight="1">
      <c r="A4388" s="185">
        <v>31</v>
      </c>
      <c r="B4388" s="193" t="s">
        <v>1066</v>
      </c>
      <c r="C4388" s="210" t="s">
        <v>3102</v>
      </c>
      <c r="D4388" s="271" t="s">
        <v>1046</v>
      </c>
      <c r="E4388" s="204"/>
      <c r="F4388" s="204">
        <v>642</v>
      </c>
      <c r="G4388" s="205">
        <v>155816.32999999999</v>
      </c>
      <c r="H4388" s="192" t="s">
        <v>3811</v>
      </c>
    </row>
    <row r="4389" spans="1:8" ht="20" hidden="1" customHeight="1">
      <c r="A4389" s="185">
        <v>31</v>
      </c>
      <c r="B4389" s="193" t="s">
        <v>1066</v>
      </c>
      <c r="C4389" s="210" t="s">
        <v>3103</v>
      </c>
      <c r="D4389" s="271" t="s">
        <v>1046</v>
      </c>
      <c r="E4389" s="204"/>
      <c r="F4389" s="204">
        <v>397</v>
      </c>
      <c r="G4389" s="205">
        <v>155419.32999999999</v>
      </c>
      <c r="H4389" s="192" t="s">
        <v>3811</v>
      </c>
    </row>
    <row r="4390" spans="1:8" ht="20" hidden="1" customHeight="1">
      <c r="A4390" s="185">
        <v>31</v>
      </c>
      <c r="B4390" s="193" t="s">
        <v>1066</v>
      </c>
      <c r="C4390" s="210" t="s">
        <v>3104</v>
      </c>
      <c r="D4390" s="271" t="s">
        <v>1046</v>
      </c>
      <c r="E4390" s="204"/>
      <c r="F4390" s="204">
        <v>8799</v>
      </c>
      <c r="G4390" s="205">
        <v>146620.32999999999</v>
      </c>
      <c r="H4390" s="192" t="s">
        <v>1047</v>
      </c>
    </row>
    <row r="4391" spans="1:8" ht="20" hidden="1" customHeight="1">
      <c r="A4391" s="185">
        <v>31</v>
      </c>
      <c r="B4391" s="193" t="s">
        <v>1066</v>
      </c>
      <c r="C4391" s="210" t="s">
        <v>3105</v>
      </c>
      <c r="D4391" s="271" t="s">
        <v>1046</v>
      </c>
      <c r="E4391" s="204"/>
      <c r="F4391" s="204">
        <v>380</v>
      </c>
      <c r="G4391" s="205">
        <v>146240.32999999999</v>
      </c>
      <c r="H4391" s="192" t="s">
        <v>1053</v>
      </c>
    </row>
    <row r="4392" spans="1:8" ht="20" hidden="1" customHeight="1">
      <c r="A4392" s="185">
        <v>31</v>
      </c>
      <c r="B4392" s="193" t="s">
        <v>1066</v>
      </c>
      <c r="C4392" s="210" t="s">
        <v>3106</v>
      </c>
      <c r="D4392" s="271" t="s">
        <v>1046</v>
      </c>
      <c r="E4392" s="204"/>
      <c r="F4392" s="204">
        <v>1500</v>
      </c>
      <c r="G4392" s="205">
        <v>144740.32999999999</v>
      </c>
      <c r="H4392" s="192" t="s">
        <v>1077</v>
      </c>
    </row>
    <row r="4393" spans="1:8" ht="20" hidden="1" customHeight="1">
      <c r="A4393" s="185">
        <v>31</v>
      </c>
      <c r="B4393" s="193" t="s">
        <v>1066</v>
      </c>
      <c r="C4393" s="210" t="s">
        <v>3107</v>
      </c>
      <c r="D4393" s="271" t="s">
        <v>1046</v>
      </c>
      <c r="E4393" s="204"/>
      <c r="F4393" s="204">
        <v>64800</v>
      </c>
      <c r="G4393" s="205">
        <v>79940.329999999696</v>
      </c>
      <c r="H4393" s="192" t="s">
        <v>1047</v>
      </c>
    </row>
    <row r="4394" spans="1:8" ht="20" hidden="1" customHeight="1">
      <c r="A4394" s="185">
        <v>31</v>
      </c>
      <c r="B4394" s="193" t="s">
        <v>1066</v>
      </c>
      <c r="C4394" s="210" t="s">
        <v>3803</v>
      </c>
      <c r="D4394" s="271" t="s">
        <v>3804</v>
      </c>
      <c r="E4394" s="204"/>
      <c r="F4394" s="204">
        <v>82.8</v>
      </c>
      <c r="G4394" s="205">
        <v>79857.529999999693</v>
      </c>
      <c r="H4394" s="192" t="s">
        <v>3805</v>
      </c>
    </row>
    <row r="4395" spans="1:8" ht="20" hidden="1" customHeight="1">
      <c r="A4395" s="185">
        <v>31</v>
      </c>
      <c r="B4395" s="193" t="s">
        <v>1066</v>
      </c>
      <c r="C4395" s="210" t="s">
        <v>5056</v>
      </c>
      <c r="D4395" s="271" t="s">
        <v>4984</v>
      </c>
      <c r="E4395" s="204"/>
      <c r="F4395" s="204">
        <v>7500</v>
      </c>
      <c r="G4395" s="205">
        <v>72357.529999999693</v>
      </c>
      <c r="H4395" s="214" t="s">
        <v>4984</v>
      </c>
    </row>
    <row r="4396" spans="1:8" ht="20" hidden="1" customHeight="1">
      <c r="A4396" s="185">
        <v>31</v>
      </c>
      <c r="B4396" s="193" t="s">
        <v>1066</v>
      </c>
      <c r="C4396" s="210" t="s">
        <v>5056</v>
      </c>
      <c r="D4396" s="271" t="s">
        <v>4984</v>
      </c>
      <c r="E4396" s="204"/>
      <c r="F4396" s="204">
        <v>5166.67</v>
      </c>
      <c r="G4396" s="205">
        <v>67190.859999999695</v>
      </c>
      <c r="H4396" s="214" t="s">
        <v>4984</v>
      </c>
    </row>
    <row r="4397" spans="1:8" ht="20" hidden="1" customHeight="1">
      <c r="A4397" s="185">
        <v>31</v>
      </c>
      <c r="B4397" s="193" t="s">
        <v>1066</v>
      </c>
      <c r="C4397" s="210" t="s">
        <v>3108</v>
      </c>
      <c r="D4397" s="271" t="s">
        <v>1046</v>
      </c>
      <c r="E4397" s="204"/>
      <c r="F4397" s="204">
        <v>3390</v>
      </c>
      <c r="G4397" s="205">
        <v>63800.859999999702</v>
      </c>
      <c r="H4397" s="192" t="s">
        <v>1110</v>
      </c>
    </row>
    <row r="4398" spans="1:8" ht="20" hidden="1" customHeight="1">
      <c r="A4398" s="185">
        <v>31</v>
      </c>
      <c r="B4398" s="193" t="s">
        <v>1066</v>
      </c>
      <c r="C4398" s="210" t="s">
        <v>3109</v>
      </c>
      <c r="D4398" s="271" t="s">
        <v>1046</v>
      </c>
      <c r="E4398" s="204"/>
      <c r="F4398" s="204">
        <v>2880</v>
      </c>
      <c r="G4398" s="205">
        <v>60920.859999999702</v>
      </c>
      <c r="H4398" s="192" t="s">
        <v>1110</v>
      </c>
    </row>
    <row r="4399" spans="1:8" ht="20" hidden="1" customHeight="1">
      <c r="A4399" s="185">
        <v>31</v>
      </c>
      <c r="B4399" s="193" t="s">
        <v>1066</v>
      </c>
      <c r="C4399" s="210" t="s">
        <v>3110</v>
      </c>
      <c r="D4399" s="271" t="s">
        <v>1046</v>
      </c>
      <c r="E4399" s="204"/>
      <c r="F4399" s="204">
        <v>16103.01</v>
      </c>
      <c r="G4399" s="205">
        <v>44817.8499999997</v>
      </c>
      <c r="H4399" s="192" t="s">
        <v>1110</v>
      </c>
    </row>
    <row r="4400" spans="1:8" ht="20" hidden="1" customHeight="1">
      <c r="A4400" s="185">
        <v>31</v>
      </c>
      <c r="B4400" s="193" t="s">
        <v>1066</v>
      </c>
      <c r="C4400" s="210" t="s">
        <v>3111</v>
      </c>
      <c r="D4400" s="271" t="s">
        <v>1046</v>
      </c>
      <c r="E4400" s="204"/>
      <c r="F4400" s="204">
        <v>5000</v>
      </c>
      <c r="G4400" s="205">
        <v>39817.8499999997</v>
      </c>
      <c r="H4400" s="192" t="s">
        <v>1110</v>
      </c>
    </row>
    <row r="4401" spans="1:8" ht="20" hidden="1" customHeight="1">
      <c r="A4401" s="185">
        <v>31</v>
      </c>
      <c r="B4401" s="193" t="s">
        <v>1066</v>
      </c>
      <c r="C4401" s="210" t="s">
        <v>3112</v>
      </c>
      <c r="D4401" s="271" t="s">
        <v>1046</v>
      </c>
      <c r="E4401" s="204"/>
      <c r="F4401" s="204">
        <v>5000</v>
      </c>
      <c r="G4401" s="205">
        <v>34817.8499999997</v>
      </c>
      <c r="H4401" s="192" t="s">
        <v>1110</v>
      </c>
    </row>
    <row r="4402" spans="1:8" ht="20" hidden="1" customHeight="1">
      <c r="A4402" s="185">
        <v>31</v>
      </c>
      <c r="B4402" s="193" t="s">
        <v>1066</v>
      </c>
      <c r="C4402" s="210" t="s">
        <v>3113</v>
      </c>
      <c r="D4402" s="271" t="s">
        <v>1046</v>
      </c>
      <c r="E4402" s="204"/>
      <c r="F4402" s="204">
        <v>5000</v>
      </c>
      <c r="G4402" s="205">
        <v>29817.8499999997</v>
      </c>
      <c r="H4402" s="192" t="s">
        <v>1110</v>
      </c>
    </row>
    <row r="4403" spans="1:8" ht="20" hidden="1" customHeight="1">
      <c r="A4403" s="185">
        <v>31</v>
      </c>
      <c r="B4403" s="193" t="s">
        <v>1066</v>
      </c>
      <c r="C4403" s="210" t="s">
        <v>3803</v>
      </c>
      <c r="D4403" s="271" t="s">
        <v>3804</v>
      </c>
      <c r="E4403" s="204"/>
      <c r="F4403" s="204">
        <v>42.3</v>
      </c>
      <c r="G4403" s="205">
        <v>28860.779999999701</v>
      </c>
      <c r="H4403" s="192" t="s">
        <v>3805</v>
      </c>
    </row>
    <row r="4404" spans="1:8" ht="20" hidden="1" customHeight="1">
      <c r="A4404" s="185">
        <v>31</v>
      </c>
      <c r="B4404" s="193" t="s">
        <v>1066</v>
      </c>
      <c r="C4404" s="210" t="s">
        <v>3114</v>
      </c>
      <c r="D4404" s="271" t="s">
        <v>1046</v>
      </c>
      <c r="E4404" s="204"/>
      <c r="F4404" s="204">
        <v>247</v>
      </c>
      <c r="G4404" s="205">
        <v>73223.779999999693</v>
      </c>
      <c r="H4404" s="192" t="s">
        <v>1047</v>
      </c>
    </row>
    <row r="4405" spans="1:8" ht="20" hidden="1" customHeight="1">
      <c r="A4405" s="185">
        <v>31</v>
      </c>
      <c r="B4405" s="193" t="s">
        <v>1066</v>
      </c>
      <c r="C4405" s="210" t="s">
        <v>3115</v>
      </c>
      <c r="D4405" s="271" t="s">
        <v>1046</v>
      </c>
      <c r="E4405" s="204"/>
      <c r="F4405" s="204">
        <v>138</v>
      </c>
      <c r="G4405" s="205">
        <v>73085.779999999693</v>
      </c>
      <c r="H4405" s="192" t="s">
        <v>1102</v>
      </c>
    </row>
    <row r="4406" spans="1:8" ht="20" hidden="1" customHeight="1">
      <c r="A4406" s="185">
        <v>31</v>
      </c>
      <c r="B4406" s="193" t="s">
        <v>1066</v>
      </c>
      <c r="C4406" s="210" t="s">
        <v>3116</v>
      </c>
      <c r="D4406" s="271" t="s">
        <v>1046</v>
      </c>
      <c r="E4406" s="204"/>
      <c r="F4406" s="204">
        <v>600</v>
      </c>
      <c r="G4406" s="205">
        <v>72485.779999999693</v>
      </c>
      <c r="H4406" s="192" t="s">
        <v>1112</v>
      </c>
    </row>
    <row r="4407" spans="1:8" ht="20" hidden="1" customHeight="1">
      <c r="A4407" s="185">
        <v>31</v>
      </c>
      <c r="B4407" s="193" t="s">
        <v>1066</v>
      </c>
      <c r="C4407" s="210" t="s">
        <v>3117</v>
      </c>
      <c r="D4407" s="271" t="s">
        <v>1046</v>
      </c>
      <c r="E4407" s="204"/>
      <c r="F4407" s="204">
        <v>1100</v>
      </c>
      <c r="G4407" s="205">
        <v>71385.779999999693</v>
      </c>
      <c r="H4407" s="192" t="s">
        <v>1050</v>
      </c>
    </row>
    <row r="4408" spans="1:8" ht="20" hidden="1" customHeight="1">
      <c r="A4408" s="185">
        <v>31</v>
      </c>
      <c r="B4408" s="193" t="s">
        <v>1066</v>
      </c>
      <c r="C4408" s="210" t="s">
        <v>3118</v>
      </c>
      <c r="D4408" s="271" t="s">
        <v>1046</v>
      </c>
      <c r="E4408" s="204"/>
      <c r="F4408" s="204">
        <v>68</v>
      </c>
      <c r="G4408" s="205">
        <v>71317.779999999693</v>
      </c>
      <c r="H4408" s="192" t="s">
        <v>1095</v>
      </c>
    </row>
    <row r="4409" spans="1:8" ht="20" hidden="1" customHeight="1">
      <c r="A4409" s="185">
        <v>31</v>
      </c>
      <c r="B4409" s="193" t="s">
        <v>1066</v>
      </c>
      <c r="C4409" s="210" t="s">
        <v>3119</v>
      </c>
      <c r="D4409" s="271" t="s">
        <v>1046</v>
      </c>
      <c r="E4409" s="204"/>
      <c r="F4409" s="204">
        <v>934.78</v>
      </c>
      <c r="G4409" s="205">
        <v>70382.999999999694</v>
      </c>
      <c r="H4409" s="192" t="s">
        <v>3811</v>
      </c>
    </row>
    <row r="4410" spans="1:8" ht="20" hidden="1" customHeight="1">
      <c r="A4410" s="185">
        <v>31</v>
      </c>
      <c r="B4410" s="193" t="s">
        <v>1066</v>
      </c>
      <c r="C4410" s="210" t="s">
        <v>3120</v>
      </c>
      <c r="D4410" s="271" t="s">
        <v>1046</v>
      </c>
      <c r="E4410" s="204"/>
      <c r="F4410" s="204">
        <v>1110.3</v>
      </c>
      <c r="G4410" s="205">
        <v>69272.699999999706</v>
      </c>
      <c r="H4410" s="192" t="s">
        <v>1095</v>
      </c>
    </row>
    <row r="4411" spans="1:8" ht="20" hidden="1" customHeight="1">
      <c r="A4411" s="185">
        <v>31</v>
      </c>
      <c r="B4411" s="193" t="s">
        <v>1066</v>
      </c>
      <c r="C4411" s="210" t="s">
        <v>3121</v>
      </c>
      <c r="D4411" s="271" t="s">
        <v>1046</v>
      </c>
      <c r="E4411" s="204"/>
      <c r="F4411" s="204">
        <v>13.4</v>
      </c>
      <c r="G4411" s="205">
        <v>69259.299999999697</v>
      </c>
      <c r="H4411" s="192" t="s">
        <v>1047</v>
      </c>
    </row>
    <row r="4412" spans="1:8" ht="20" hidden="1" customHeight="1">
      <c r="A4412" s="185">
        <v>31</v>
      </c>
      <c r="B4412" s="193" t="s">
        <v>1066</v>
      </c>
      <c r="C4412" s="210" t="s">
        <v>3122</v>
      </c>
      <c r="D4412" s="271" t="s">
        <v>1046</v>
      </c>
      <c r="E4412" s="204"/>
      <c r="F4412" s="204">
        <v>202</v>
      </c>
      <c r="G4412" s="205">
        <v>69057.299999999697</v>
      </c>
      <c r="H4412" s="192" t="s">
        <v>3811</v>
      </c>
    </row>
    <row r="4413" spans="1:8" ht="20" hidden="1" customHeight="1">
      <c r="A4413" s="185">
        <v>31</v>
      </c>
      <c r="B4413" s="193" t="s">
        <v>1066</v>
      </c>
      <c r="C4413" s="210" t="s">
        <v>3123</v>
      </c>
      <c r="D4413" s="271" t="s">
        <v>1046</v>
      </c>
      <c r="E4413" s="204"/>
      <c r="F4413" s="204">
        <v>369.65</v>
      </c>
      <c r="G4413" s="205">
        <v>68687.649999999703</v>
      </c>
      <c r="H4413" s="192" t="s">
        <v>4995</v>
      </c>
    </row>
    <row r="4414" spans="1:8" ht="20" hidden="1" customHeight="1">
      <c r="A4414" s="185">
        <v>31</v>
      </c>
      <c r="B4414" s="193" t="s">
        <v>1066</v>
      </c>
      <c r="C4414" s="210" t="s">
        <v>3124</v>
      </c>
      <c r="D4414" s="271" t="s">
        <v>1046</v>
      </c>
      <c r="E4414" s="204"/>
      <c r="F4414" s="204">
        <v>359</v>
      </c>
      <c r="G4414" s="205">
        <v>68328.649999999703</v>
      </c>
      <c r="H4414" s="192" t="s">
        <v>3811</v>
      </c>
    </row>
    <row r="4415" spans="1:8" ht="20" hidden="1" customHeight="1">
      <c r="A4415" s="185">
        <v>31</v>
      </c>
      <c r="B4415" s="193" t="s">
        <v>1066</v>
      </c>
      <c r="C4415" s="210" t="s">
        <v>3125</v>
      </c>
      <c r="D4415" s="271" t="s">
        <v>1046</v>
      </c>
      <c r="E4415" s="204"/>
      <c r="F4415" s="204">
        <v>295.95</v>
      </c>
      <c r="G4415" s="205">
        <v>68032.699999999706</v>
      </c>
      <c r="H4415" s="192" t="s">
        <v>3811</v>
      </c>
    </row>
    <row r="4416" spans="1:8" ht="20" hidden="1" customHeight="1">
      <c r="A4416" s="185">
        <v>31</v>
      </c>
      <c r="B4416" s="193" t="s">
        <v>1066</v>
      </c>
      <c r="C4416" s="210" t="s">
        <v>3126</v>
      </c>
      <c r="D4416" s="271" t="s">
        <v>1046</v>
      </c>
      <c r="E4416" s="204"/>
      <c r="F4416" s="204">
        <v>478</v>
      </c>
      <c r="G4416" s="205">
        <v>67554.699999999706</v>
      </c>
      <c r="H4416" s="192" t="s">
        <v>1112</v>
      </c>
    </row>
    <row r="4417" spans="1:8" ht="20" hidden="1" customHeight="1">
      <c r="A4417" s="185">
        <v>31</v>
      </c>
      <c r="B4417" s="193" t="s">
        <v>1066</v>
      </c>
      <c r="C4417" s="210" t="s">
        <v>3127</v>
      </c>
      <c r="D4417" s="271" t="s">
        <v>1046</v>
      </c>
      <c r="E4417" s="204"/>
      <c r="F4417" s="204">
        <v>33.6</v>
      </c>
      <c r="G4417" s="205">
        <v>67521.0999999997</v>
      </c>
      <c r="H4417" s="192" t="s">
        <v>3811</v>
      </c>
    </row>
    <row r="4418" spans="1:8" ht="20" hidden="1" customHeight="1">
      <c r="A4418" s="185">
        <v>31</v>
      </c>
      <c r="B4418" s="193" t="s">
        <v>1066</v>
      </c>
      <c r="C4418" s="210" t="s">
        <v>3128</v>
      </c>
      <c r="D4418" s="271" t="s">
        <v>1046</v>
      </c>
      <c r="E4418" s="204"/>
      <c r="F4418" s="204">
        <v>67</v>
      </c>
      <c r="G4418" s="205">
        <v>67454.0999999997</v>
      </c>
      <c r="H4418" s="192" t="s">
        <v>1047</v>
      </c>
    </row>
    <row r="4419" spans="1:8" ht="20" hidden="1" customHeight="1">
      <c r="A4419" s="185">
        <v>31</v>
      </c>
      <c r="B4419" s="193" t="s">
        <v>1066</v>
      </c>
      <c r="C4419" s="210" t="s">
        <v>3129</v>
      </c>
      <c r="D4419" s="271" t="s">
        <v>1046</v>
      </c>
      <c r="E4419" s="204"/>
      <c r="F4419" s="204">
        <v>300</v>
      </c>
      <c r="G4419" s="205">
        <v>67154.0999999997</v>
      </c>
      <c r="H4419" s="192" t="s">
        <v>1110</v>
      </c>
    </row>
    <row r="4420" spans="1:8" ht="20" hidden="1" customHeight="1">
      <c r="A4420" s="185">
        <v>31</v>
      </c>
      <c r="B4420" s="193" t="s">
        <v>1066</v>
      </c>
      <c r="C4420" s="210" t="s">
        <v>3130</v>
      </c>
      <c r="D4420" s="271" t="s">
        <v>1046</v>
      </c>
      <c r="E4420" s="204"/>
      <c r="F4420" s="204">
        <v>264</v>
      </c>
      <c r="G4420" s="205">
        <v>66890.0999999997</v>
      </c>
      <c r="H4420" s="192" t="s">
        <v>3811</v>
      </c>
    </row>
    <row r="4421" spans="1:8" ht="20" hidden="1" customHeight="1">
      <c r="A4421" s="185">
        <v>31</v>
      </c>
      <c r="B4421" s="193" t="s">
        <v>1066</v>
      </c>
      <c r="C4421" s="210" t="s">
        <v>3131</v>
      </c>
      <c r="D4421" s="271" t="s">
        <v>1046</v>
      </c>
      <c r="E4421" s="204"/>
      <c r="F4421" s="204">
        <v>718</v>
      </c>
      <c r="G4421" s="205">
        <v>66172.0999999997</v>
      </c>
      <c r="H4421" s="192" t="s">
        <v>1081</v>
      </c>
    </row>
    <row r="4422" spans="1:8" ht="20" hidden="1" customHeight="1">
      <c r="A4422" s="185">
        <v>31</v>
      </c>
      <c r="B4422" s="193" t="s">
        <v>1066</v>
      </c>
      <c r="C4422" s="210" t="s">
        <v>3132</v>
      </c>
      <c r="D4422" s="271" t="s">
        <v>1046</v>
      </c>
      <c r="E4422" s="204"/>
      <c r="F4422" s="204">
        <v>60</v>
      </c>
      <c r="G4422" s="205">
        <v>66112.0999999997</v>
      </c>
      <c r="H4422" s="192" t="s">
        <v>1047</v>
      </c>
    </row>
    <row r="4423" spans="1:8" ht="20" hidden="1" customHeight="1">
      <c r="A4423" s="185">
        <v>31</v>
      </c>
      <c r="B4423" s="193" t="s">
        <v>1066</v>
      </c>
      <c r="C4423" s="210" t="s">
        <v>3133</v>
      </c>
      <c r="D4423" s="271" t="s">
        <v>1046</v>
      </c>
      <c r="E4423" s="204"/>
      <c r="F4423" s="204">
        <v>3200</v>
      </c>
      <c r="G4423" s="205">
        <v>62912.0999999997</v>
      </c>
      <c r="H4423" s="192" t="s">
        <v>1075</v>
      </c>
    </row>
    <row r="4424" spans="1:8" ht="20" hidden="1" customHeight="1">
      <c r="A4424" s="185">
        <v>31</v>
      </c>
      <c r="B4424" s="193" t="s">
        <v>1066</v>
      </c>
      <c r="C4424" s="210" t="s">
        <v>3134</v>
      </c>
      <c r="D4424" s="271" t="s">
        <v>1046</v>
      </c>
      <c r="E4424" s="204"/>
      <c r="F4424" s="204">
        <v>435</v>
      </c>
      <c r="G4424" s="205">
        <v>62477.0999999997</v>
      </c>
      <c r="H4424" s="192" t="s">
        <v>1047</v>
      </c>
    </row>
    <row r="4425" spans="1:8" ht="20" hidden="1" customHeight="1">
      <c r="A4425" s="185">
        <v>31</v>
      </c>
      <c r="B4425" s="193" t="s">
        <v>1066</v>
      </c>
      <c r="C4425" s="210" t="s">
        <v>3135</v>
      </c>
      <c r="D4425" s="271" t="s">
        <v>1046</v>
      </c>
      <c r="E4425" s="204"/>
      <c r="F4425" s="204">
        <v>3000</v>
      </c>
      <c r="G4425" s="205">
        <v>59477.0999999997</v>
      </c>
      <c r="H4425" s="192" t="s">
        <v>1050</v>
      </c>
    </row>
    <row r="4426" spans="1:8" ht="20" hidden="1" customHeight="1">
      <c r="A4426" s="185">
        <v>31</v>
      </c>
      <c r="B4426" s="193" t="s">
        <v>1066</v>
      </c>
      <c r="C4426" s="210" t="s">
        <v>3136</v>
      </c>
      <c r="D4426" s="271" t="s">
        <v>1046</v>
      </c>
      <c r="E4426" s="204"/>
      <c r="F4426" s="204">
        <v>285</v>
      </c>
      <c r="G4426" s="205">
        <v>59192.0999999997</v>
      </c>
      <c r="H4426" s="192" t="s">
        <v>1112</v>
      </c>
    </row>
    <row r="4427" spans="1:8" ht="20" hidden="1" customHeight="1">
      <c r="A4427" s="185">
        <v>31</v>
      </c>
      <c r="B4427" s="193" t="s">
        <v>1066</v>
      </c>
      <c r="C4427" s="210" t="s">
        <v>3137</v>
      </c>
      <c r="D4427" s="271" t="s">
        <v>1046</v>
      </c>
      <c r="E4427" s="204"/>
      <c r="F4427" s="204">
        <v>380</v>
      </c>
      <c r="G4427" s="205">
        <v>58812.0999999997</v>
      </c>
      <c r="H4427" s="192" t="s">
        <v>1047</v>
      </c>
    </row>
    <row r="4428" spans="1:8" ht="20" hidden="1" customHeight="1">
      <c r="A4428" s="185">
        <v>31</v>
      </c>
      <c r="B4428" s="193" t="s">
        <v>1066</v>
      </c>
      <c r="C4428" s="210" t="s">
        <v>3138</v>
      </c>
      <c r="D4428" s="271" t="s">
        <v>1046</v>
      </c>
      <c r="E4428" s="204"/>
      <c r="F4428" s="204">
        <v>979.88</v>
      </c>
      <c r="G4428" s="205">
        <v>57832.219999999703</v>
      </c>
      <c r="H4428" s="192" t="s">
        <v>1112</v>
      </c>
    </row>
    <row r="4429" spans="1:8" ht="20" hidden="1" customHeight="1">
      <c r="A4429" s="185">
        <v>31</v>
      </c>
      <c r="B4429" s="193" t="s">
        <v>1066</v>
      </c>
      <c r="C4429" s="210" t="s">
        <v>3139</v>
      </c>
      <c r="D4429" s="271" t="s">
        <v>1046</v>
      </c>
      <c r="E4429" s="204"/>
      <c r="F4429" s="204">
        <v>165</v>
      </c>
      <c r="G4429" s="205">
        <v>57667.219999999703</v>
      </c>
      <c r="H4429" s="192" t="s">
        <v>3811</v>
      </c>
    </row>
    <row r="4430" spans="1:8" ht="20" hidden="1" customHeight="1">
      <c r="A4430" s="185">
        <v>31</v>
      </c>
      <c r="B4430" s="193" t="s">
        <v>1066</v>
      </c>
      <c r="C4430" s="210" t="s">
        <v>3803</v>
      </c>
      <c r="D4430" s="271" t="s">
        <v>3804</v>
      </c>
      <c r="E4430" s="204"/>
      <c r="F4430" s="204">
        <v>63</v>
      </c>
      <c r="G4430" s="205">
        <v>57604.219999999703</v>
      </c>
      <c r="H4430" s="192" t="s">
        <v>3805</v>
      </c>
    </row>
    <row r="4431" spans="1:8" ht="20" hidden="1" customHeight="1">
      <c r="A4431" s="185">
        <v>31</v>
      </c>
      <c r="B4431" s="193" t="s">
        <v>1066</v>
      </c>
      <c r="C4431" s="210" t="s">
        <v>3140</v>
      </c>
      <c r="D4431" s="271" t="s">
        <v>1046</v>
      </c>
      <c r="E4431" s="204"/>
      <c r="F4431" s="204">
        <v>1981</v>
      </c>
      <c r="G4431" s="205">
        <v>55623.219999999703</v>
      </c>
      <c r="H4431" s="192" t="s">
        <v>1112</v>
      </c>
    </row>
    <row r="4432" spans="1:8" ht="20" customHeight="1">
      <c r="A4432" s="185">
        <v>31</v>
      </c>
      <c r="B4432" s="193" t="s">
        <v>1066</v>
      </c>
      <c r="C4432" s="210" t="s">
        <v>3141</v>
      </c>
      <c r="D4432" s="271" t="s">
        <v>1046</v>
      </c>
      <c r="E4432" s="204"/>
      <c r="F4432" s="204">
        <v>1500</v>
      </c>
      <c r="G4432" s="205">
        <v>54123.219999999703</v>
      </c>
      <c r="H4432" s="192" t="s">
        <v>1077</v>
      </c>
    </row>
    <row r="4433" spans="1:8" ht="20" hidden="1" customHeight="1">
      <c r="A4433" s="185">
        <v>31</v>
      </c>
      <c r="B4433" s="193" t="s">
        <v>1066</v>
      </c>
      <c r="C4433" s="210" t="s">
        <v>3142</v>
      </c>
      <c r="D4433" s="271" t="s">
        <v>1046</v>
      </c>
      <c r="E4433" s="204"/>
      <c r="F4433" s="204">
        <v>1162.5</v>
      </c>
      <c r="G4433" s="205">
        <v>52960.719999999703</v>
      </c>
      <c r="H4433" s="192" t="s">
        <v>1110</v>
      </c>
    </row>
    <row r="4434" spans="1:8" ht="20" hidden="1" customHeight="1">
      <c r="A4434" s="185">
        <v>31</v>
      </c>
      <c r="B4434" s="193" t="s">
        <v>1066</v>
      </c>
      <c r="C4434" s="210" t="s">
        <v>3143</v>
      </c>
      <c r="D4434" s="271" t="s">
        <v>1046</v>
      </c>
      <c r="E4434" s="204"/>
      <c r="F4434" s="204">
        <v>36974</v>
      </c>
      <c r="G4434" s="205">
        <v>15986.719999999699</v>
      </c>
      <c r="H4434" s="192" t="s">
        <v>1110</v>
      </c>
    </row>
    <row r="4435" spans="1:8" ht="20" hidden="1" customHeight="1">
      <c r="A4435" s="185">
        <v>31</v>
      </c>
      <c r="B4435" s="193" t="s">
        <v>1066</v>
      </c>
      <c r="C4435" s="210" t="s">
        <v>3144</v>
      </c>
      <c r="D4435" s="271" t="s">
        <v>1046</v>
      </c>
      <c r="E4435" s="204"/>
      <c r="F4435" s="204">
        <v>6000</v>
      </c>
      <c r="G4435" s="205">
        <v>9986.7199999996992</v>
      </c>
      <c r="H4435" s="192" t="s">
        <v>1110</v>
      </c>
    </row>
    <row r="4436" spans="1:8" ht="20" hidden="1" customHeight="1">
      <c r="A4436" s="185">
        <v>31</v>
      </c>
      <c r="B4436" s="193" t="s">
        <v>1066</v>
      </c>
      <c r="C4436" s="210" t="s">
        <v>3145</v>
      </c>
      <c r="D4436" s="271" t="s">
        <v>1046</v>
      </c>
      <c r="E4436" s="204"/>
      <c r="F4436" s="204">
        <v>5565</v>
      </c>
      <c r="G4436" s="205">
        <v>4421.7199999997001</v>
      </c>
      <c r="H4436" s="192" t="s">
        <v>1110</v>
      </c>
    </row>
    <row r="4437" spans="1:8" ht="20" hidden="1" customHeight="1">
      <c r="A4437" s="185">
        <v>31</v>
      </c>
      <c r="B4437" s="193" t="s">
        <v>1066</v>
      </c>
      <c r="C4437" s="210" t="s">
        <v>3803</v>
      </c>
      <c r="D4437" s="271" t="s">
        <v>3804</v>
      </c>
      <c r="E4437" s="204"/>
      <c r="F4437" s="204">
        <v>24.3</v>
      </c>
      <c r="G4437" s="205">
        <v>4397.4199999996999</v>
      </c>
      <c r="H4437" s="192" t="s">
        <v>3805</v>
      </c>
    </row>
    <row r="4438" spans="1:8" ht="20" hidden="1" customHeight="1">
      <c r="A4438" s="185">
        <v>31</v>
      </c>
      <c r="B4438" s="193" t="s">
        <v>1066</v>
      </c>
      <c r="C4438" s="210" t="s">
        <v>3146</v>
      </c>
      <c r="D4438" s="271" t="s">
        <v>1046</v>
      </c>
      <c r="E4438" s="204"/>
      <c r="F4438" s="204">
        <v>3800</v>
      </c>
      <c r="G4438" s="205">
        <v>597.41999999970301</v>
      </c>
      <c r="H4438" s="192" t="s">
        <v>1112</v>
      </c>
    </row>
    <row r="4439" spans="1:8" ht="20" hidden="1" customHeight="1">
      <c r="A4439" s="185">
        <v>31</v>
      </c>
      <c r="B4439" s="193" t="s">
        <v>1066</v>
      </c>
      <c r="C4439" s="210" t="s">
        <v>3803</v>
      </c>
      <c r="D4439" s="271" t="s">
        <v>3804</v>
      </c>
      <c r="E4439" s="204"/>
      <c r="F4439" s="204">
        <v>4.5</v>
      </c>
      <c r="G4439" s="205">
        <v>592.91999999970301</v>
      </c>
      <c r="H4439" s="192" t="s">
        <v>3805</v>
      </c>
    </row>
    <row r="4440" spans="1:8" ht="20" hidden="1" customHeight="1">
      <c r="A4440" s="185">
        <v>31</v>
      </c>
      <c r="B4440" s="193" t="s">
        <v>1067</v>
      </c>
      <c r="C4440" s="210" t="s">
        <v>3147</v>
      </c>
      <c r="D4440" s="271" t="s">
        <v>1046</v>
      </c>
      <c r="E4440" s="204"/>
      <c r="F4440" s="204">
        <v>239</v>
      </c>
      <c r="G4440" s="205">
        <v>200353.92000000001</v>
      </c>
      <c r="H4440" s="192" t="s">
        <v>3811</v>
      </c>
    </row>
    <row r="4441" spans="1:8" ht="20" hidden="1" customHeight="1">
      <c r="A4441" s="185">
        <v>31</v>
      </c>
      <c r="B4441" s="193" t="s">
        <v>1067</v>
      </c>
      <c r="C4441" s="210" t="s">
        <v>3148</v>
      </c>
      <c r="D4441" s="271" t="s">
        <v>1046</v>
      </c>
      <c r="E4441" s="204"/>
      <c r="F4441" s="204">
        <v>20</v>
      </c>
      <c r="G4441" s="205">
        <v>200333.92</v>
      </c>
      <c r="H4441" s="192" t="s">
        <v>1047</v>
      </c>
    </row>
    <row r="4442" spans="1:8" ht="20" hidden="1" customHeight="1">
      <c r="A4442" s="185">
        <v>31</v>
      </c>
      <c r="B4442" s="193" t="s">
        <v>1067</v>
      </c>
      <c r="C4442" s="210" t="s">
        <v>3149</v>
      </c>
      <c r="D4442" s="271" t="s">
        <v>1046</v>
      </c>
      <c r="E4442" s="204"/>
      <c r="F4442" s="204">
        <v>233</v>
      </c>
      <c r="G4442" s="205">
        <v>200100.92</v>
      </c>
      <c r="H4442" s="192" t="s">
        <v>3811</v>
      </c>
    </row>
    <row r="4443" spans="1:8" ht="20" hidden="1" customHeight="1">
      <c r="A4443" s="185">
        <v>31</v>
      </c>
      <c r="B4443" s="193" t="s">
        <v>1067</v>
      </c>
      <c r="C4443" s="210" t="s">
        <v>3150</v>
      </c>
      <c r="D4443" s="271" t="s">
        <v>1046</v>
      </c>
      <c r="E4443" s="204"/>
      <c r="F4443" s="204">
        <v>2297.69</v>
      </c>
      <c r="G4443" s="205">
        <v>197803.23</v>
      </c>
      <c r="H4443" s="192" t="s">
        <v>4995</v>
      </c>
    </row>
    <row r="4444" spans="1:8" ht="20" hidden="1" customHeight="1">
      <c r="A4444" s="185">
        <v>31</v>
      </c>
      <c r="B4444" s="193" t="s">
        <v>1067</v>
      </c>
      <c r="C4444" s="210" t="s">
        <v>3151</v>
      </c>
      <c r="D4444" s="271" t="s">
        <v>1046</v>
      </c>
      <c r="E4444" s="204"/>
      <c r="F4444" s="204">
        <v>851.8</v>
      </c>
      <c r="G4444" s="205">
        <v>196951.43</v>
      </c>
      <c r="H4444" s="192" t="s">
        <v>3811</v>
      </c>
    </row>
    <row r="4445" spans="1:8" ht="20" hidden="1" customHeight="1">
      <c r="A4445" s="185">
        <v>31</v>
      </c>
      <c r="B4445" s="193" t="s">
        <v>1067</v>
      </c>
      <c r="C4445" s="210" t="s">
        <v>3152</v>
      </c>
      <c r="D4445" s="271" t="s">
        <v>1046</v>
      </c>
      <c r="E4445" s="204"/>
      <c r="F4445" s="204">
        <v>233</v>
      </c>
      <c r="G4445" s="205">
        <v>196718.43</v>
      </c>
      <c r="H4445" s="192" t="s">
        <v>1110</v>
      </c>
    </row>
    <row r="4446" spans="1:8" ht="20" hidden="1" customHeight="1">
      <c r="A4446" s="185">
        <v>31</v>
      </c>
      <c r="B4446" s="193" t="s">
        <v>1067</v>
      </c>
      <c r="C4446" s="210" t="s">
        <v>3153</v>
      </c>
      <c r="D4446" s="271" t="s">
        <v>1046</v>
      </c>
      <c r="E4446" s="204"/>
      <c r="F4446" s="204">
        <v>48</v>
      </c>
      <c r="G4446" s="205">
        <v>196670.43</v>
      </c>
      <c r="H4446" s="192" t="s">
        <v>3811</v>
      </c>
    </row>
    <row r="4447" spans="1:8" ht="20" hidden="1" customHeight="1">
      <c r="A4447" s="185">
        <v>31</v>
      </c>
      <c r="B4447" s="193" t="s">
        <v>1067</v>
      </c>
      <c r="C4447" s="210" t="s">
        <v>3154</v>
      </c>
      <c r="D4447" s="271" t="s">
        <v>1046</v>
      </c>
      <c r="E4447" s="204"/>
      <c r="F4447" s="204">
        <v>155</v>
      </c>
      <c r="G4447" s="205">
        <v>196515.43</v>
      </c>
      <c r="H4447" s="192" t="s">
        <v>3811</v>
      </c>
    </row>
    <row r="4448" spans="1:8" ht="20" hidden="1" customHeight="1">
      <c r="A4448" s="185">
        <v>31</v>
      </c>
      <c r="B4448" s="193" t="s">
        <v>1067</v>
      </c>
      <c r="C4448" s="210" t="s">
        <v>3155</v>
      </c>
      <c r="D4448" s="271" t="s">
        <v>1046</v>
      </c>
      <c r="E4448" s="204"/>
      <c r="F4448" s="204">
        <v>2370.6</v>
      </c>
      <c r="G4448" s="205">
        <v>194144.83</v>
      </c>
      <c r="H4448" s="192" t="s">
        <v>1102</v>
      </c>
    </row>
    <row r="4449" spans="1:8" ht="20" hidden="1" customHeight="1">
      <c r="A4449" s="185">
        <v>31</v>
      </c>
      <c r="B4449" s="193" t="s">
        <v>1067</v>
      </c>
      <c r="C4449" s="210" t="s">
        <v>3156</v>
      </c>
      <c r="D4449" s="271" t="s">
        <v>1046</v>
      </c>
      <c r="E4449" s="204"/>
      <c r="F4449" s="204">
        <v>197.29</v>
      </c>
      <c r="G4449" s="205">
        <v>193947.54</v>
      </c>
      <c r="H4449" s="192" t="s">
        <v>1047</v>
      </c>
    </row>
    <row r="4450" spans="1:8" ht="20" hidden="1" customHeight="1">
      <c r="A4450" s="185">
        <v>31</v>
      </c>
      <c r="B4450" s="193" t="s">
        <v>1067</v>
      </c>
      <c r="C4450" s="210" t="s">
        <v>3157</v>
      </c>
      <c r="D4450" s="271" t="s">
        <v>1046</v>
      </c>
      <c r="E4450" s="204"/>
      <c r="F4450" s="204">
        <v>360</v>
      </c>
      <c r="G4450" s="205">
        <v>193587.54</v>
      </c>
      <c r="H4450" s="192" t="s">
        <v>1047</v>
      </c>
    </row>
    <row r="4451" spans="1:8" ht="20" hidden="1" customHeight="1">
      <c r="A4451" s="185">
        <v>31</v>
      </c>
      <c r="B4451" s="193" t="s">
        <v>1067</v>
      </c>
      <c r="C4451" s="210" t="s">
        <v>3158</v>
      </c>
      <c r="D4451" s="271" t="s">
        <v>1046</v>
      </c>
      <c r="E4451" s="204"/>
      <c r="F4451" s="204">
        <v>27</v>
      </c>
      <c r="G4451" s="205">
        <v>193560.54</v>
      </c>
      <c r="H4451" s="192" t="s">
        <v>1053</v>
      </c>
    </row>
    <row r="4452" spans="1:8" ht="20" hidden="1" customHeight="1">
      <c r="A4452" s="185">
        <v>31</v>
      </c>
      <c r="B4452" s="193" t="s">
        <v>1067</v>
      </c>
      <c r="C4452" s="210" t="s">
        <v>3159</v>
      </c>
      <c r="D4452" s="271" t="s">
        <v>1046</v>
      </c>
      <c r="E4452" s="204"/>
      <c r="F4452" s="204">
        <v>10536</v>
      </c>
      <c r="G4452" s="205">
        <v>183024.54</v>
      </c>
      <c r="H4452" s="192" t="s">
        <v>1110</v>
      </c>
    </row>
    <row r="4453" spans="1:8" ht="20" hidden="1" customHeight="1">
      <c r="A4453" s="185">
        <v>31</v>
      </c>
      <c r="B4453" s="193" t="s">
        <v>1067</v>
      </c>
      <c r="C4453" s="210" t="s">
        <v>3160</v>
      </c>
      <c r="D4453" s="271" t="s">
        <v>1046</v>
      </c>
      <c r="E4453" s="204"/>
      <c r="F4453" s="204">
        <v>4800</v>
      </c>
      <c r="G4453" s="205">
        <v>178224.54</v>
      </c>
      <c r="H4453" s="192" t="s">
        <v>1077</v>
      </c>
    </row>
    <row r="4454" spans="1:8" ht="20" hidden="1" customHeight="1">
      <c r="A4454" s="185">
        <v>31</v>
      </c>
      <c r="B4454" s="193" t="s">
        <v>1067</v>
      </c>
      <c r="C4454" s="210" t="s">
        <v>3161</v>
      </c>
      <c r="D4454" s="271" t="s">
        <v>1046</v>
      </c>
      <c r="E4454" s="204"/>
      <c r="F4454" s="204">
        <v>8700</v>
      </c>
      <c r="G4454" s="205">
        <v>169524.54</v>
      </c>
      <c r="H4454" s="192" t="s">
        <v>1110</v>
      </c>
    </row>
    <row r="4455" spans="1:8" ht="20" hidden="1" customHeight="1">
      <c r="A4455" s="185">
        <v>31</v>
      </c>
      <c r="B4455" s="193" t="s">
        <v>1067</v>
      </c>
      <c r="C4455" s="210" t="s">
        <v>3803</v>
      </c>
      <c r="D4455" s="271" t="s">
        <v>3804</v>
      </c>
      <c r="E4455" s="204"/>
      <c r="F4455" s="204">
        <v>52.2</v>
      </c>
      <c r="G4455" s="205">
        <v>159472.34</v>
      </c>
      <c r="H4455" s="192" t="s">
        <v>3805</v>
      </c>
    </row>
    <row r="4456" spans="1:8" ht="20" hidden="1" customHeight="1">
      <c r="A4456" s="185">
        <v>31</v>
      </c>
      <c r="B4456" s="193" t="s">
        <v>1067</v>
      </c>
      <c r="C4456" s="210" t="s">
        <v>3803</v>
      </c>
      <c r="D4456" s="271" t="s">
        <v>3804</v>
      </c>
      <c r="E4456" s="204"/>
      <c r="F4456" s="204">
        <v>49.5</v>
      </c>
      <c r="G4456" s="205">
        <v>159422.84</v>
      </c>
      <c r="H4456" s="192" t="s">
        <v>3805</v>
      </c>
    </row>
    <row r="4457" spans="1:8" ht="20" hidden="1" customHeight="1">
      <c r="A4457" s="185">
        <v>31</v>
      </c>
      <c r="B4457" s="193" t="s">
        <v>1067</v>
      </c>
      <c r="C4457" s="210" t="s">
        <v>3162</v>
      </c>
      <c r="D4457" s="271" t="s">
        <v>1046</v>
      </c>
      <c r="E4457" s="204"/>
      <c r="F4457" s="204">
        <v>72030</v>
      </c>
      <c r="G4457" s="205">
        <v>87392.839999999705</v>
      </c>
      <c r="H4457" s="192" t="s">
        <v>1110</v>
      </c>
    </row>
    <row r="4458" spans="1:8" ht="20" hidden="1" customHeight="1">
      <c r="A4458" s="185">
        <v>31</v>
      </c>
      <c r="B4458" s="193" t="s">
        <v>1067</v>
      </c>
      <c r="C4458" s="210" t="s">
        <v>3803</v>
      </c>
      <c r="D4458" s="271" t="s">
        <v>3804</v>
      </c>
      <c r="E4458" s="204"/>
      <c r="F4458" s="204">
        <v>1.8</v>
      </c>
      <c r="G4458" s="205">
        <v>91.039999999676397</v>
      </c>
      <c r="H4458" s="192" t="s">
        <v>3805</v>
      </c>
    </row>
    <row r="4459" spans="1:8" ht="20" hidden="1" customHeight="1">
      <c r="A4459" s="185">
        <v>31</v>
      </c>
      <c r="B4459" s="193" t="s">
        <v>1067</v>
      </c>
      <c r="C4459" s="210" t="s">
        <v>3163</v>
      </c>
      <c r="D4459" s="271" t="s">
        <v>1046</v>
      </c>
      <c r="E4459" s="204"/>
      <c r="F4459" s="204">
        <v>225.57</v>
      </c>
      <c r="G4459" s="205">
        <v>309865.46999999997</v>
      </c>
      <c r="H4459" s="192" t="s">
        <v>1083</v>
      </c>
    </row>
    <row r="4460" spans="1:8" ht="20" hidden="1" customHeight="1">
      <c r="A4460" s="185">
        <v>31</v>
      </c>
      <c r="B4460" s="193" t="s">
        <v>1067</v>
      </c>
      <c r="C4460" s="210" t="s">
        <v>3164</v>
      </c>
      <c r="D4460" s="271" t="s">
        <v>1046</v>
      </c>
      <c r="E4460" s="204"/>
      <c r="F4460" s="204">
        <v>800</v>
      </c>
      <c r="G4460" s="205">
        <v>309065.46999999997</v>
      </c>
      <c r="H4460" s="192" t="s">
        <v>3818</v>
      </c>
    </row>
    <row r="4461" spans="1:8" ht="20" hidden="1" customHeight="1">
      <c r="A4461" s="185">
        <v>31</v>
      </c>
      <c r="B4461" s="193" t="s">
        <v>1067</v>
      </c>
      <c r="C4461" s="210" t="s">
        <v>3165</v>
      </c>
      <c r="D4461" s="271" t="s">
        <v>1046</v>
      </c>
      <c r="E4461" s="204"/>
      <c r="F4461" s="204">
        <v>21</v>
      </c>
      <c r="G4461" s="205">
        <v>309044.46999999997</v>
      </c>
      <c r="H4461" s="192" t="s">
        <v>1053</v>
      </c>
    </row>
    <row r="4462" spans="1:8" ht="20" hidden="1" customHeight="1">
      <c r="A4462" s="185">
        <v>31</v>
      </c>
      <c r="B4462" s="193" t="s">
        <v>1067</v>
      </c>
      <c r="C4462" s="210" t="s">
        <v>3166</v>
      </c>
      <c r="D4462" s="271" t="s">
        <v>1046</v>
      </c>
      <c r="E4462" s="204"/>
      <c r="F4462" s="204">
        <v>481.5</v>
      </c>
      <c r="G4462" s="205">
        <v>308562.96999999997</v>
      </c>
      <c r="H4462" s="192" t="s">
        <v>3811</v>
      </c>
    </row>
    <row r="4463" spans="1:8" ht="20" hidden="1" customHeight="1">
      <c r="A4463" s="185">
        <v>31</v>
      </c>
      <c r="B4463" s="193" t="s">
        <v>1067</v>
      </c>
      <c r="C4463" s="210" t="s">
        <v>3167</v>
      </c>
      <c r="D4463" s="271" t="s">
        <v>1046</v>
      </c>
      <c r="E4463" s="204"/>
      <c r="F4463" s="204">
        <v>276</v>
      </c>
      <c r="G4463" s="205">
        <v>308286.96999999997</v>
      </c>
      <c r="H4463" s="192" t="s">
        <v>3811</v>
      </c>
    </row>
    <row r="4464" spans="1:8" ht="20" hidden="1" customHeight="1">
      <c r="A4464" s="185">
        <v>31</v>
      </c>
      <c r="B4464" s="193" t="s">
        <v>1067</v>
      </c>
      <c r="C4464" s="210" t="s">
        <v>3168</v>
      </c>
      <c r="D4464" s="271" t="s">
        <v>1046</v>
      </c>
      <c r="E4464" s="204"/>
      <c r="F4464" s="204">
        <v>36</v>
      </c>
      <c r="G4464" s="205">
        <v>308250.96999999997</v>
      </c>
      <c r="H4464" s="192" t="s">
        <v>1095</v>
      </c>
    </row>
    <row r="4465" spans="1:8" ht="20" hidden="1" customHeight="1">
      <c r="A4465" s="185">
        <v>31</v>
      </c>
      <c r="B4465" s="193" t="s">
        <v>1067</v>
      </c>
      <c r="C4465" s="210" t="s">
        <v>3169</v>
      </c>
      <c r="D4465" s="271" t="s">
        <v>1046</v>
      </c>
      <c r="E4465" s="204"/>
      <c r="F4465" s="204">
        <v>406.5</v>
      </c>
      <c r="G4465" s="205">
        <v>307844.46999999997</v>
      </c>
      <c r="H4465" s="192" t="s">
        <v>3811</v>
      </c>
    </row>
    <row r="4466" spans="1:8" ht="20" hidden="1" customHeight="1">
      <c r="A4466" s="185">
        <v>31</v>
      </c>
      <c r="B4466" s="193" t="s">
        <v>1067</v>
      </c>
      <c r="C4466" s="210" t="s">
        <v>3170</v>
      </c>
      <c r="D4466" s="271" t="s">
        <v>1046</v>
      </c>
      <c r="E4466" s="204"/>
      <c r="F4466" s="204">
        <v>500.5</v>
      </c>
      <c r="G4466" s="205">
        <v>307343.96999999997</v>
      </c>
      <c r="H4466" s="192" t="s">
        <v>3811</v>
      </c>
    </row>
    <row r="4467" spans="1:8" ht="20" hidden="1" customHeight="1">
      <c r="A4467" s="185">
        <v>31</v>
      </c>
      <c r="B4467" s="193" t="s">
        <v>1067</v>
      </c>
      <c r="C4467" s="210" t="s">
        <v>3171</v>
      </c>
      <c r="D4467" s="271" t="s">
        <v>1046</v>
      </c>
      <c r="E4467" s="204"/>
      <c r="F4467" s="204">
        <v>500</v>
      </c>
      <c r="G4467" s="205">
        <v>306843.96999999997</v>
      </c>
      <c r="H4467" s="192" t="s">
        <v>1112</v>
      </c>
    </row>
    <row r="4468" spans="1:8" ht="20" hidden="1" customHeight="1">
      <c r="A4468" s="185">
        <v>31</v>
      </c>
      <c r="B4468" s="193" t="s">
        <v>1067</v>
      </c>
      <c r="C4468" s="210" t="s">
        <v>3172</v>
      </c>
      <c r="D4468" s="271" t="s">
        <v>1046</v>
      </c>
      <c r="E4468" s="204"/>
      <c r="F4468" s="204">
        <v>203</v>
      </c>
      <c r="G4468" s="205">
        <v>306640.96999999997</v>
      </c>
      <c r="H4468" s="192" t="s">
        <v>3811</v>
      </c>
    </row>
    <row r="4469" spans="1:8" ht="20" hidden="1" customHeight="1">
      <c r="A4469" s="185">
        <v>31</v>
      </c>
      <c r="B4469" s="193" t="s">
        <v>1067</v>
      </c>
      <c r="C4469" s="210" t="s">
        <v>3173</v>
      </c>
      <c r="D4469" s="271" t="s">
        <v>1046</v>
      </c>
      <c r="E4469" s="204"/>
      <c r="F4469" s="204">
        <v>344</v>
      </c>
      <c r="G4469" s="205">
        <v>306296.96999999997</v>
      </c>
      <c r="H4469" s="192" t="s">
        <v>1075</v>
      </c>
    </row>
    <row r="4470" spans="1:8" ht="20" hidden="1" customHeight="1">
      <c r="A4470" s="185">
        <v>31</v>
      </c>
      <c r="B4470" s="193" t="s">
        <v>1067</v>
      </c>
      <c r="C4470" s="210" t="s">
        <v>3174</v>
      </c>
      <c r="D4470" s="271" t="s">
        <v>1046</v>
      </c>
      <c r="E4470" s="204"/>
      <c r="F4470" s="204">
        <v>11930</v>
      </c>
      <c r="G4470" s="205">
        <v>294366.96999999997</v>
      </c>
      <c r="H4470" s="192" t="s">
        <v>1047</v>
      </c>
    </row>
    <row r="4471" spans="1:8" ht="20" hidden="1" customHeight="1">
      <c r="A4471" s="185">
        <v>31</v>
      </c>
      <c r="B4471" s="193" t="s">
        <v>1067</v>
      </c>
      <c r="C4471" s="210" t="s">
        <v>3175</v>
      </c>
      <c r="D4471" s="271" t="s">
        <v>1046</v>
      </c>
      <c r="E4471" s="204"/>
      <c r="F4471" s="204">
        <v>748</v>
      </c>
      <c r="G4471" s="205">
        <v>293618.96999999997</v>
      </c>
      <c r="H4471" s="192" t="s">
        <v>3811</v>
      </c>
    </row>
    <row r="4472" spans="1:8" ht="20" hidden="1" customHeight="1">
      <c r="A4472" s="185">
        <v>31</v>
      </c>
      <c r="B4472" s="193" t="s">
        <v>1067</v>
      </c>
      <c r="C4472" s="210" t="s">
        <v>3176</v>
      </c>
      <c r="D4472" s="271" t="s">
        <v>1046</v>
      </c>
      <c r="E4472" s="204"/>
      <c r="F4472" s="204">
        <v>981.44</v>
      </c>
      <c r="G4472" s="205">
        <v>292637.53000000003</v>
      </c>
      <c r="H4472" s="192" t="s">
        <v>1047</v>
      </c>
    </row>
    <row r="4473" spans="1:8" ht="20" hidden="1" customHeight="1">
      <c r="A4473" s="185">
        <v>31</v>
      </c>
      <c r="B4473" s="193" t="s">
        <v>1067</v>
      </c>
      <c r="C4473" s="210" t="s">
        <v>3177</v>
      </c>
      <c r="D4473" s="271" t="s">
        <v>1046</v>
      </c>
      <c r="E4473" s="204"/>
      <c r="F4473" s="204">
        <v>8825</v>
      </c>
      <c r="G4473" s="205">
        <v>283812.53000000003</v>
      </c>
      <c r="H4473" s="192" t="s">
        <v>1047</v>
      </c>
    </row>
    <row r="4474" spans="1:8" ht="20" hidden="1" customHeight="1">
      <c r="A4474" s="185">
        <v>31</v>
      </c>
      <c r="B4474" s="193" t="s">
        <v>1067</v>
      </c>
      <c r="C4474" s="210" t="s">
        <v>3178</v>
      </c>
      <c r="D4474" s="271" t="s">
        <v>1046</v>
      </c>
      <c r="E4474" s="204"/>
      <c r="F4474" s="204">
        <v>201.5</v>
      </c>
      <c r="G4474" s="205">
        <v>283611.03000000003</v>
      </c>
      <c r="H4474" s="192" t="s">
        <v>3811</v>
      </c>
    </row>
    <row r="4475" spans="1:8" ht="20" hidden="1" customHeight="1">
      <c r="A4475" s="185">
        <v>31</v>
      </c>
      <c r="B4475" s="193" t="s">
        <v>1067</v>
      </c>
      <c r="C4475" s="210" t="s">
        <v>3179</v>
      </c>
      <c r="D4475" s="271" t="s">
        <v>1046</v>
      </c>
      <c r="E4475" s="204"/>
      <c r="F4475" s="204">
        <v>263</v>
      </c>
      <c r="G4475" s="205">
        <v>283348.03000000003</v>
      </c>
      <c r="H4475" s="192" t="s">
        <v>3811</v>
      </c>
    </row>
    <row r="4476" spans="1:8" ht="20" hidden="1" customHeight="1">
      <c r="A4476" s="185">
        <v>31</v>
      </c>
      <c r="B4476" s="193" t="s">
        <v>1067</v>
      </c>
      <c r="C4476" s="210" t="s">
        <v>3180</v>
      </c>
      <c r="D4476" s="271" t="s">
        <v>1046</v>
      </c>
      <c r="E4476" s="204"/>
      <c r="F4476" s="204">
        <v>348</v>
      </c>
      <c r="G4476" s="205">
        <v>283000.03000000003</v>
      </c>
      <c r="H4476" s="192" t="s">
        <v>1112</v>
      </c>
    </row>
    <row r="4477" spans="1:8" ht="20" hidden="1" customHeight="1">
      <c r="A4477" s="185">
        <v>31</v>
      </c>
      <c r="B4477" s="193" t="s">
        <v>1067</v>
      </c>
      <c r="C4477" s="210" t="s">
        <v>3181</v>
      </c>
      <c r="D4477" s="271" t="s">
        <v>1046</v>
      </c>
      <c r="E4477" s="204"/>
      <c r="F4477" s="204">
        <v>142</v>
      </c>
      <c r="G4477" s="205">
        <v>282858.03000000003</v>
      </c>
      <c r="H4477" s="192" t="s">
        <v>1093</v>
      </c>
    </row>
    <row r="4478" spans="1:8" ht="20" hidden="1" customHeight="1">
      <c r="A4478" s="185">
        <v>31</v>
      </c>
      <c r="B4478" s="193" t="s">
        <v>1067</v>
      </c>
      <c r="C4478" s="210" t="s">
        <v>3182</v>
      </c>
      <c r="D4478" s="271" t="s">
        <v>1046</v>
      </c>
      <c r="E4478" s="204"/>
      <c r="F4478" s="204">
        <v>1000</v>
      </c>
      <c r="G4478" s="205">
        <v>281858.03000000003</v>
      </c>
      <c r="H4478" s="192" t="s">
        <v>1110</v>
      </c>
    </row>
    <row r="4479" spans="1:8" ht="20" hidden="1" customHeight="1">
      <c r="A4479" s="185">
        <v>31</v>
      </c>
      <c r="B4479" s="193" t="s">
        <v>1067</v>
      </c>
      <c r="C4479" s="210" t="s">
        <v>3183</v>
      </c>
      <c r="D4479" s="271" t="s">
        <v>1046</v>
      </c>
      <c r="E4479" s="204"/>
      <c r="F4479" s="204">
        <v>460</v>
      </c>
      <c r="G4479" s="205">
        <v>281398.03000000003</v>
      </c>
      <c r="H4479" s="192" t="s">
        <v>1047</v>
      </c>
    </row>
    <row r="4480" spans="1:8" ht="20" hidden="1" customHeight="1">
      <c r="A4480" s="185">
        <v>31</v>
      </c>
      <c r="B4480" s="193" t="s">
        <v>1067</v>
      </c>
      <c r="C4480" s="210" t="s">
        <v>3184</v>
      </c>
      <c r="D4480" s="271" t="s">
        <v>1046</v>
      </c>
      <c r="E4480" s="204"/>
      <c r="F4480" s="204">
        <v>5000</v>
      </c>
      <c r="G4480" s="205">
        <v>276398.03000000003</v>
      </c>
      <c r="H4480" s="192" t="s">
        <v>1110</v>
      </c>
    </row>
    <row r="4481" spans="1:8" ht="20" hidden="1" customHeight="1">
      <c r="A4481" s="185">
        <v>31</v>
      </c>
      <c r="B4481" s="193" t="s">
        <v>1067</v>
      </c>
      <c r="C4481" s="210" t="s">
        <v>3185</v>
      </c>
      <c r="D4481" s="271" t="s">
        <v>1046</v>
      </c>
      <c r="E4481" s="204"/>
      <c r="F4481" s="204">
        <v>173.66</v>
      </c>
      <c r="G4481" s="205">
        <v>276224.37</v>
      </c>
      <c r="H4481" s="192" t="s">
        <v>3811</v>
      </c>
    </row>
    <row r="4482" spans="1:8" ht="20" hidden="1" customHeight="1">
      <c r="A4482" s="185">
        <v>31</v>
      </c>
      <c r="B4482" s="193" t="s">
        <v>1067</v>
      </c>
      <c r="C4482" s="210" t="s">
        <v>3186</v>
      </c>
      <c r="D4482" s="271" t="s">
        <v>1046</v>
      </c>
      <c r="E4482" s="204"/>
      <c r="F4482" s="204">
        <v>280</v>
      </c>
      <c r="G4482" s="205">
        <v>275944.37</v>
      </c>
      <c r="H4482" s="192" t="s">
        <v>1047</v>
      </c>
    </row>
    <row r="4483" spans="1:8" ht="20" hidden="1" customHeight="1">
      <c r="A4483" s="185">
        <v>31</v>
      </c>
      <c r="B4483" s="193" t="s">
        <v>1067</v>
      </c>
      <c r="C4483" s="210" t="s">
        <v>3187</v>
      </c>
      <c r="D4483" s="271" t="s">
        <v>1046</v>
      </c>
      <c r="E4483" s="204"/>
      <c r="F4483" s="204">
        <v>200</v>
      </c>
      <c r="G4483" s="205">
        <v>275744.37</v>
      </c>
      <c r="H4483" s="192" t="s">
        <v>4995</v>
      </c>
    </row>
    <row r="4484" spans="1:8" ht="20" hidden="1" customHeight="1">
      <c r="A4484" s="185">
        <v>31</v>
      </c>
      <c r="B4484" s="193" t="s">
        <v>1067</v>
      </c>
      <c r="C4484" s="210" t="s">
        <v>3188</v>
      </c>
      <c r="D4484" s="271" t="s">
        <v>1046</v>
      </c>
      <c r="E4484" s="204"/>
      <c r="F4484" s="204">
        <v>255</v>
      </c>
      <c r="G4484" s="205">
        <v>275489.37</v>
      </c>
      <c r="H4484" s="192" t="s">
        <v>3811</v>
      </c>
    </row>
    <row r="4485" spans="1:8" ht="20" hidden="1" customHeight="1">
      <c r="A4485" s="185">
        <v>31</v>
      </c>
      <c r="B4485" s="193" t="s">
        <v>1067</v>
      </c>
      <c r="C4485" s="210" t="s">
        <v>3189</v>
      </c>
      <c r="D4485" s="271" t="s">
        <v>1046</v>
      </c>
      <c r="E4485" s="204"/>
      <c r="F4485" s="204">
        <v>748.3</v>
      </c>
      <c r="G4485" s="205">
        <v>274741.07</v>
      </c>
      <c r="H4485" s="192" t="s">
        <v>3811</v>
      </c>
    </row>
    <row r="4486" spans="1:8" ht="20" hidden="1" customHeight="1">
      <c r="A4486" s="185">
        <v>31</v>
      </c>
      <c r="B4486" s="193" t="s">
        <v>1067</v>
      </c>
      <c r="C4486" s="210" t="s">
        <v>3190</v>
      </c>
      <c r="D4486" s="271" t="s">
        <v>1046</v>
      </c>
      <c r="E4486" s="204"/>
      <c r="F4486" s="204">
        <v>651.5</v>
      </c>
      <c r="G4486" s="205">
        <v>274089.57</v>
      </c>
      <c r="H4486" s="192" t="s">
        <v>3811</v>
      </c>
    </row>
    <row r="4487" spans="1:8" ht="20" hidden="1" customHeight="1">
      <c r="A4487" s="185">
        <v>31</v>
      </c>
      <c r="B4487" s="193" t="s">
        <v>1067</v>
      </c>
      <c r="C4487" s="210" t="s">
        <v>3191</v>
      </c>
      <c r="D4487" s="271" t="s">
        <v>1046</v>
      </c>
      <c r="E4487" s="204"/>
      <c r="F4487" s="204">
        <v>500</v>
      </c>
      <c r="G4487" s="205">
        <v>273589.57</v>
      </c>
      <c r="H4487" s="192" t="s">
        <v>1053</v>
      </c>
    </row>
    <row r="4488" spans="1:8" ht="20" hidden="1" customHeight="1">
      <c r="A4488" s="185">
        <v>31</v>
      </c>
      <c r="B4488" s="193" t="s">
        <v>1067</v>
      </c>
      <c r="C4488" s="210" t="s">
        <v>3192</v>
      </c>
      <c r="D4488" s="271" t="s">
        <v>1046</v>
      </c>
      <c r="E4488" s="204"/>
      <c r="F4488" s="204">
        <v>20000</v>
      </c>
      <c r="G4488" s="205">
        <v>253589.57</v>
      </c>
      <c r="H4488" s="192" t="s">
        <v>4950</v>
      </c>
    </row>
    <row r="4489" spans="1:8" ht="20" hidden="1" customHeight="1">
      <c r="A4489" s="185">
        <v>31</v>
      </c>
      <c r="B4489" s="193" t="s">
        <v>1067</v>
      </c>
      <c r="C4489" s="210" t="s">
        <v>3193</v>
      </c>
      <c r="D4489" s="271" t="s">
        <v>1046</v>
      </c>
      <c r="E4489" s="204"/>
      <c r="F4489" s="204">
        <v>304</v>
      </c>
      <c r="G4489" s="205">
        <v>253285.57</v>
      </c>
      <c r="H4489" s="192" t="s">
        <v>3811</v>
      </c>
    </row>
    <row r="4490" spans="1:8" ht="20" hidden="1" customHeight="1">
      <c r="A4490" s="185">
        <v>31</v>
      </c>
      <c r="B4490" s="193" t="s">
        <v>1067</v>
      </c>
      <c r="C4490" s="210" t="s">
        <v>2852</v>
      </c>
      <c r="D4490" s="271" t="s">
        <v>1046</v>
      </c>
      <c r="E4490" s="204"/>
      <c r="F4490" s="204">
        <v>20000</v>
      </c>
      <c r="G4490" s="205">
        <v>233285.57</v>
      </c>
      <c r="H4490" s="192" t="s">
        <v>1110</v>
      </c>
    </row>
    <row r="4491" spans="1:8" ht="20" hidden="1" customHeight="1">
      <c r="A4491" s="185">
        <v>31</v>
      </c>
      <c r="B4491" s="193" t="s">
        <v>1067</v>
      </c>
      <c r="C4491" s="210" t="s">
        <v>3803</v>
      </c>
      <c r="D4491" s="271" t="s">
        <v>3804</v>
      </c>
      <c r="E4491" s="204"/>
      <c r="F4491" s="204">
        <v>107.1</v>
      </c>
      <c r="G4491" s="205">
        <v>233178.47</v>
      </c>
      <c r="H4491" s="192" t="s">
        <v>3805</v>
      </c>
    </row>
    <row r="4492" spans="1:8" ht="20" hidden="1" customHeight="1">
      <c r="A4492" s="185">
        <v>31</v>
      </c>
      <c r="B4492" s="193" t="s">
        <v>1067</v>
      </c>
      <c r="C4492" s="210" t="s">
        <v>3194</v>
      </c>
      <c r="D4492" s="271" t="s">
        <v>1046</v>
      </c>
      <c r="E4492" s="204"/>
      <c r="F4492" s="204">
        <v>27875</v>
      </c>
      <c r="G4492" s="205">
        <v>205303.47</v>
      </c>
      <c r="H4492" s="192" t="s">
        <v>1110</v>
      </c>
    </row>
    <row r="4493" spans="1:8" ht="20" hidden="1" customHeight="1">
      <c r="A4493" s="185">
        <v>31</v>
      </c>
      <c r="B4493" s="193" t="s">
        <v>1067</v>
      </c>
      <c r="C4493" s="210" t="s">
        <v>3803</v>
      </c>
      <c r="D4493" s="271" t="s">
        <v>3804</v>
      </c>
      <c r="E4493" s="204"/>
      <c r="F4493" s="204">
        <v>18</v>
      </c>
      <c r="G4493" s="205">
        <v>205285.47</v>
      </c>
      <c r="H4493" s="192" t="s">
        <v>3805</v>
      </c>
    </row>
    <row r="4494" spans="1:8" ht="20" hidden="1" customHeight="1">
      <c r="A4494" s="185">
        <v>31</v>
      </c>
      <c r="B4494" s="193" t="s">
        <v>1067</v>
      </c>
      <c r="C4494" s="210" t="s">
        <v>3195</v>
      </c>
      <c r="D4494" s="271" t="s">
        <v>1046</v>
      </c>
      <c r="E4494" s="204"/>
      <c r="F4494" s="204">
        <v>195</v>
      </c>
      <c r="G4494" s="205">
        <v>205780.47</v>
      </c>
      <c r="H4494" s="192" t="s">
        <v>1102</v>
      </c>
    </row>
    <row r="4495" spans="1:8" ht="20" hidden="1" customHeight="1">
      <c r="A4495" s="185">
        <v>31</v>
      </c>
      <c r="B4495" s="193" t="s">
        <v>1067</v>
      </c>
      <c r="C4495" s="210" t="s">
        <v>3196</v>
      </c>
      <c r="D4495" s="271" t="s">
        <v>1046</v>
      </c>
      <c r="E4495" s="204"/>
      <c r="F4495" s="204">
        <v>560</v>
      </c>
      <c r="G4495" s="205">
        <v>205220.47</v>
      </c>
      <c r="H4495" s="192" t="s">
        <v>1075</v>
      </c>
    </row>
    <row r="4496" spans="1:8" ht="20" hidden="1" customHeight="1">
      <c r="A4496" s="185">
        <v>31</v>
      </c>
      <c r="B4496" s="193" t="s">
        <v>1067</v>
      </c>
      <c r="C4496" s="210" t="s">
        <v>3197</v>
      </c>
      <c r="D4496" s="271" t="s">
        <v>1046</v>
      </c>
      <c r="E4496" s="204"/>
      <c r="F4496" s="204">
        <v>412</v>
      </c>
      <c r="G4496" s="205">
        <v>204808.47</v>
      </c>
      <c r="H4496" s="192" t="s">
        <v>3811</v>
      </c>
    </row>
    <row r="4497" spans="1:8" ht="20" hidden="1" customHeight="1">
      <c r="A4497" s="185">
        <v>31</v>
      </c>
      <c r="B4497" s="193" t="s">
        <v>1067</v>
      </c>
      <c r="C4497" s="210" t="s">
        <v>3198</v>
      </c>
      <c r="D4497" s="271" t="s">
        <v>1046</v>
      </c>
      <c r="E4497" s="204"/>
      <c r="F4497" s="204">
        <v>340.5</v>
      </c>
      <c r="G4497" s="205">
        <v>204467.97</v>
      </c>
      <c r="H4497" s="192" t="s">
        <v>3811</v>
      </c>
    </row>
    <row r="4498" spans="1:8" ht="20" hidden="1" customHeight="1">
      <c r="A4498" s="185">
        <v>31</v>
      </c>
      <c r="B4498" s="193" t="s">
        <v>1067</v>
      </c>
      <c r="C4498" s="210" t="s">
        <v>3199</v>
      </c>
      <c r="D4498" s="271" t="s">
        <v>1046</v>
      </c>
      <c r="E4498" s="204"/>
      <c r="F4498" s="204">
        <v>175.5</v>
      </c>
      <c r="G4498" s="205">
        <v>204292.47</v>
      </c>
      <c r="H4498" s="192" t="s">
        <v>3811</v>
      </c>
    </row>
    <row r="4499" spans="1:8" ht="20" hidden="1" customHeight="1">
      <c r="A4499" s="185">
        <v>31</v>
      </c>
      <c r="B4499" s="193" t="s">
        <v>1067</v>
      </c>
      <c r="C4499" s="210" t="s">
        <v>3200</v>
      </c>
      <c r="D4499" s="271" t="s">
        <v>1046</v>
      </c>
      <c r="E4499" s="204"/>
      <c r="F4499" s="204">
        <v>733</v>
      </c>
      <c r="G4499" s="205">
        <v>203559.47</v>
      </c>
      <c r="H4499" s="192" t="s">
        <v>1047</v>
      </c>
    </row>
    <row r="4500" spans="1:8" ht="20" hidden="1" customHeight="1">
      <c r="A4500" s="185">
        <v>31</v>
      </c>
      <c r="B4500" s="193" t="s">
        <v>1067</v>
      </c>
      <c r="C4500" s="210" t="s">
        <v>3201</v>
      </c>
      <c r="D4500" s="271" t="s">
        <v>1046</v>
      </c>
      <c r="E4500" s="204"/>
      <c r="F4500" s="204">
        <v>2370</v>
      </c>
      <c r="G4500" s="205">
        <v>201189.47</v>
      </c>
      <c r="H4500" s="192" t="s">
        <v>1110</v>
      </c>
    </row>
    <row r="4501" spans="1:8" ht="20" hidden="1" customHeight="1">
      <c r="A4501" s="185">
        <v>31</v>
      </c>
      <c r="B4501" s="193" t="s">
        <v>1067</v>
      </c>
      <c r="C4501" s="210" t="s">
        <v>3202</v>
      </c>
      <c r="D4501" s="271" t="s">
        <v>1046</v>
      </c>
      <c r="E4501" s="204"/>
      <c r="F4501" s="204">
        <v>1665</v>
      </c>
      <c r="G4501" s="205">
        <v>199524.47</v>
      </c>
      <c r="H4501" s="192" t="s">
        <v>1047</v>
      </c>
    </row>
    <row r="4502" spans="1:8" ht="20" hidden="1" customHeight="1">
      <c r="A4502" s="185">
        <v>31</v>
      </c>
      <c r="B4502" s="193" t="s">
        <v>1067</v>
      </c>
      <c r="C4502" s="210" t="s">
        <v>3203</v>
      </c>
      <c r="D4502" s="271" t="s">
        <v>1046</v>
      </c>
      <c r="E4502" s="204"/>
      <c r="F4502" s="204">
        <v>2900</v>
      </c>
      <c r="G4502" s="205">
        <v>196624.47</v>
      </c>
      <c r="H4502" s="192" t="s">
        <v>1110</v>
      </c>
    </row>
    <row r="4503" spans="1:8" ht="20" hidden="1" customHeight="1">
      <c r="A4503" s="185">
        <v>31</v>
      </c>
      <c r="B4503" s="193" t="s">
        <v>1067</v>
      </c>
      <c r="C4503" s="210" t="s">
        <v>3204</v>
      </c>
      <c r="D4503" s="271" t="s">
        <v>1046</v>
      </c>
      <c r="E4503" s="204"/>
      <c r="F4503" s="204">
        <v>14695</v>
      </c>
      <c r="G4503" s="205">
        <v>181929.47</v>
      </c>
      <c r="H4503" s="192" t="s">
        <v>1047</v>
      </c>
    </row>
    <row r="4504" spans="1:8" ht="20" hidden="1" customHeight="1">
      <c r="A4504" s="185">
        <v>31</v>
      </c>
      <c r="B4504" s="193" t="s">
        <v>1067</v>
      </c>
      <c r="C4504" s="210" t="s">
        <v>3205</v>
      </c>
      <c r="D4504" s="271" t="s">
        <v>1046</v>
      </c>
      <c r="E4504" s="204"/>
      <c r="F4504" s="204">
        <v>88</v>
      </c>
      <c r="G4504" s="205">
        <v>181841.47</v>
      </c>
      <c r="H4504" s="192" t="s">
        <v>3811</v>
      </c>
    </row>
    <row r="4505" spans="1:8" ht="20" hidden="1" customHeight="1">
      <c r="A4505" s="185">
        <v>31</v>
      </c>
      <c r="B4505" s="193" t="s">
        <v>1067</v>
      </c>
      <c r="C4505" s="210" t="s">
        <v>3206</v>
      </c>
      <c r="D4505" s="271" t="s">
        <v>1046</v>
      </c>
      <c r="E4505" s="204"/>
      <c r="F4505" s="204">
        <v>202.5</v>
      </c>
      <c r="G4505" s="205">
        <v>181638.97</v>
      </c>
      <c r="H4505" s="192" t="s">
        <v>3811</v>
      </c>
    </row>
    <row r="4506" spans="1:8" ht="20" hidden="1" customHeight="1">
      <c r="A4506" s="185">
        <v>31</v>
      </c>
      <c r="B4506" s="193" t="s">
        <v>1067</v>
      </c>
      <c r="C4506" s="210" t="s">
        <v>3207</v>
      </c>
      <c r="D4506" s="271" t="s">
        <v>1046</v>
      </c>
      <c r="E4506" s="204"/>
      <c r="F4506" s="204">
        <v>14500</v>
      </c>
      <c r="G4506" s="205">
        <v>167138.97</v>
      </c>
      <c r="H4506" s="192" t="s">
        <v>1110</v>
      </c>
    </row>
    <row r="4507" spans="1:8" ht="20" hidden="1" customHeight="1">
      <c r="A4507" s="185">
        <v>31</v>
      </c>
      <c r="B4507" s="193" t="s">
        <v>1067</v>
      </c>
      <c r="C4507" s="210" t="s">
        <v>3803</v>
      </c>
      <c r="D4507" s="271" t="s">
        <v>3804</v>
      </c>
      <c r="E4507" s="204"/>
      <c r="F4507" s="204">
        <v>56.7</v>
      </c>
      <c r="G4507" s="205">
        <v>167082.26999999999</v>
      </c>
      <c r="H4507" s="192" t="s">
        <v>3805</v>
      </c>
    </row>
    <row r="4508" spans="1:8" ht="20" hidden="1" customHeight="1">
      <c r="A4508" s="185">
        <v>31</v>
      </c>
      <c r="B4508" s="193" t="s">
        <v>1067</v>
      </c>
      <c r="C4508" s="210" t="s">
        <v>5056</v>
      </c>
      <c r="D4508" s="271" t="s">
        <v>4984</v>
      </c>
      <c r="E4508" s="204"/>
      <c r="F4508" s="204">
        <v>7750</v>
      </c>
      <c r="G4508" s="205">
        <v>159332.26999999999</v>
      </c>
      <c r="H4508" s="214" t="s">
        <v>4984</v>
      </c>
    </row>
    <row r="4509" spans="1:8" ht="20" hidden="1" customHeight="1">
      <c r="A4509" s="185">
        <v>31</v>
      </c>
      <c r="B4509" s="193" t="s">
        <v>1067</v>
      </c>
      <c r="C4509" s="210" t="s">
        <v>5056</v>
      </c>
      <c r="D4509" s="271" t="s">
        <v>4984</v>
      </c>
      <c r="E4509" s="204"/>
      <c r="F4509" s="204">
        <v>5338.89</v>
      </c>
      <c r="G4509" s="205">
        <v>153993.38</v>
      </c>
      <c r="H4509" s="214" t="s">
        <v>4984</v>
      </c>
    </row>
    <row r="4510" spans="1:8" ht="20" hidden="1" customHeight="1">
      <c r="A4510" s="185">
        <v>31</v>
      </c>
      <c r="B4510" s="193" t="s">
        <v>1067</v>
      </c>
      <c r="C4510" s="210" t="s">
        <v>3208</v>
      </c>
      <c r="D4510" s="271" t="s">
        <v>1046</v>
      </c>
      <c r="E4510" s="204"/>
      <c r="F4510" s="204">
        <v>550</v>
      </c>
      <c r="G4510" s="205">
        <v>153443.38</v>
      </c>
      <c r="H4510" s="192" t="s">
        <v>1112</v>
      </c>
    </row>
    <row r="4511" spans="1:8" ht="20" hidden="1" customHeight="1">
      <c r="A4511" s="185">
        <v>31</v>
      </c>
      <c r="B4511" s="193" t="s">
        <v>1067</v>
      </c>
      <c r="C4511" s="210" t="s">
        <v>3803</v>
      </c>
      <c r="D4511" s="271" t="s">
        <v>3804</v>
      </c>
      <c r="E4511" s="204"/>
      <c r="F4511" s="204">
        <v>4.5</v>
      </c>
      <c r="G4511" s="205">
        <v>153438.88</v>
      </c>
      <c r="H4511" s="192" t="s">
        <v>3805</v>
      </c>
    </row>
    <row r="4512" spans="1:8" ht="20" hidden="1" customHeight="1">
      <c r="A4512" s="185">
        <v>31</v>
      </c>
      <c r="B4512" s="193" t="s">
        <v>1067</v>
      </c>
      <c r="C4512" s="210" t="s">
        <v>3803</v>
      </c>
      <c r="D4512" s="271" t="s">
        <v>3804</v>
      </c>
      <c r="E4512" s="204"/>
      <c r="F4512" s="204">
        <v>1.8</v>
      </c>
      <c r="G4512" s="205">
        <v>143437.07999999999</v>
      </c>
      <c r="H4512" s="192" t="s">
        <v>3805</v>
      </c>
    </row>
    <row r="4513" spans="1:8" ht="20" hidden="1" customHeight="1">
      <c r="A4513" s="185">
        <v>31</v>
      </c>
      <c r="B4513" s="193" t="s">
        <v>1067</v>
      </c>
      <c r="C4513" s="210" t="s">
        <v>3803</v>
      </c>
      <c r="D4513" s="271" t="s">
        <v>3804</v>
      </c>
      <c r="E4513" s="204"/>
      <c r="F4513" s="204">
        <v>2</v>
      </c>
      <c r="G4513" s="205">
        <v>23435.0799999997</v>
      </c>
      <c r="H4513" s="192" t="s">
        <v>3805</v>
      </c>
    </row>
    <row r="4514" spans="1:8" ht="20" hidden="1" customHeight="1">
      <c r="A4514" s="185">
        <v>31</v>
      </c>
      <c r="B4514" s="193" t="s">
        <v>1067</v>
      </c>
      <c r="C4514" s="210" t="s">
        <v>3209</v>
      </c>
      <c r="D4514" s="271" t="s">
        <v>1046</v>
      </c>
      <c r="E4514" s="204"/>
      <c r="F4514" s="204">
        <v>278264.59999999998</v>
      </c>
      <c r="G4514" s="205">
        <v>162860.48000000001</v>
      </c>
      <c r="H4514" s="192" t="s">
        <v>1110</v>
      </c>
    </row>
    <row r="4515" spans="1:8" ht="20" hidden="1" customHeight="1">
      <c r="A4515" s="185">
        <v>31</v>
      </c>
      <c r="B4515" s="193" t="s">
        <v>1067</v>
      </c>
      <c r="C4515" s="210" t="s">
        <v>3210</v>
      </c>
      <c r="D4515" s="271" t="s">
        <v>1046</v>
      </c>
      <c r="E4515" s="204"/>
      <c r="F4515" s="204">
        <v>20</v>
      </c>
      <c r="G4515" s="205">
        <v>162840.48000000001</v>
      </c>
      <c r="H4515" s="192" t="s">
        <v>1053</v>
      </c>
    </row>
    <row r="4516" spans="1:8" ht="20" hidden="1" customHeight="1">
      <c r="A4516" s="185">
        <v>31</v>
      </c>
      <c r="B4516" s="193" t="s">
        <v>1067</v>
      </c>
      <c r="C4516" s="210" t="s">
        <v>3211</v>
      </c>
      <c r="D4516" s="271" t="s">
        <v>1046</v>
      </c>
      <c r="E4516" s="204"/>
      <c r="F4516" s="204">
        <v>240</v>
      </c>
      <c r="G4516" s="205">
        <v>162600.48000000001</v>
      </c>
      <c r="H4516" s="192" t="s">
        <v>1077</v>
      </c>
    </row>
    <row r="4517" spans="1:8" ht="20" hidden="1" customHeight="1">
      <c r="A4517" s="185">
        <v>31</v>
      </c>
      <c r="B4517" s="193" t="s">
        <v>1067</v>
      </c>
      <c r="C4517" s="210" t="s">
        <v>3212</v>
      </c>
      <c r="D4517" s="271" t="s">
        <v>1046</v>
      </c>
      <c r="E4517" s="204"/>
      <c r="F4517" s="204">
        <v>782</v>
      </c>
      <c r="G4517" s="205">
        <v>161818.48000000001</v>
      </c>
      <c r="H4517" s="192" t="s">
        <v>3811</v>
      </c>
    </row>
    <row r="4518" spans="1:8" ht="20" hidden="1" customHeight="1">
      <c r="A4518" s="185">
        <v>31</v>
      </c>
      <c r="B4518" s="193" t="s">
        <v>1067</v>
      </c>
      <c r="C4518" s="210" t="s">
        <v>3213</v>
      </c>
      <c r="D4518" s="271" t="s">
        <v>1046</v>
      </c>
      <c r="E4518" s="204"/>
      <c r="F4518" s="204">
        <v>782</v>
      </c>
      <c r="G4518" s="205">
        <v>161036.48000000001</v>
      </c>
      <c r="H4518" s="192" t="s">
        <v>3811</v>
      </c>
    </row>
    <row r="4519" spans="1:8" ht="20" hidden="1" customHeight="1">
      <c r="A4519" s="185">
        <v>31</v>
      </c>
      <c r="B4519" s="193" t="s">
        <v>1067</v>
      </c>
      <c r="C4519" s="210" t="s">
        <v>3214</v>
      </c>
      <c r="D4519" s="271" t="s">
        <v>1046</v>
      </c>
      <c r="E4519" s="204"/>
      <c r="F4519" s="204">
        <v>782</v>
      </c>
      <c r="G4519" s="205">
        <v>160254.48000000001</v>
      </c>
      <c r="H4519" s="192" t="s">
        <v>3811</v>
      </c>
    </row>
    <row r="4520" spans="1:8" ht="20" hidden="1" customHeight="1">
      <c r="A4520" s="185">
        <v>31</v>
      </c>
      <c r="B4520" s="193" t="s">
        <v>1067</v>
      </c>
      <c r="C4520" s="210" t="s">
        <v>3215</v>
      </c>
      <c r="D4520" s="271" t="s">
        <v>1046</v>
      </c>
      <c r="E4520" s="204"/>
      <c r="F4520" s="204">
        <v>61</v>
      </c>
      <c r="G4520" s="205">
        <v>160193.48000000001</v>
      </c>
      <c r="H4520" s="192" t="s">
        <v>1047</v>
      </c>
    </row>
    <row r="4521" spans="1:8" ht="20" hidden="1" customHeight="1">
      <c r="A4521" s="185">
        <v>31</v>
      </c>
      <c r="B4521" s="193" t="s">
        <v>1067</v>
      </c>
      <c r="C4521" s="210" t="s">
        <v>3216</v>
      </c>
      <c r="D4521" s="271" t="s">
        <v>1046</v>
      </c>
      <c r="E4521" s="204"/>
      <c r="F4521" s="204">
        <v>50.79</v>
      </c>
      <c r="G4521" s="205">
        <v>160142.69</v>
      </c>
      <c r="H4521" s="192" t="s">
        <v>1053</v>
      </c>
    </row>
    <row r="4522" spans="1:8" ht="20" hidden="1" customHeight="1">
      <c r="A4522" s="185">
        <v>31</v>
      </c>
      <c r="B4522" s="193" t="s">
        <v>1067</v>
      </c>
      <c r="C4522" s="210" t="s">
        <v>3217</v>
      </c>
      <c r="D4522" s="271" t="s">
        <v>1046</v>
      </c>
      <c r="E4522" s="204"/>
      <c r="F4522" s="204">
        <v>1800</v>
      </c>
      <c r="G4522" s="205">
        <v>158342.69</v>
      </c>
      <c r="H4522" s="192" t="s">
        <v>1112</v>
      </c>
    </row>
    <row r="4523" spans="1:8" ht="20" hidden="1" customHeight="1">
      <c r="A4523" s="185">
        <v>31</v>
      </c>
      <c r="B4523" s="193" t="s">
        <v>1067</v>
      </c>
      <c r="C4523" s="210" t="s">
        <v>3218</v>
      </c>
      <c r="D4523" s="271" t="s">
        <v>1046</v>
      </c>
      <c r="E4523" s="204"/>
      <c r="F4523" s="204">
        <v>514</v>
      </c>
      <c r="G4523" s="205">
        <v>157828.69</v>
      </c>
      <c r="H4523" s="192" t="s">
        <v>1112</v>
      </c>
    </row>
    <row r="4524" spans="1:8" ht="20" hidden="1" customHeight="1">
      <c r="A4524" s="185">
        <v>31</v>
      </c>
      <c r="B4524" s="193" t="s">
        <v>1067</v>
      </c>
      <c r="C4524" s="210" t="s">
        <v>3219</v>
      </c>
      <c r="D4524" s="271" t="s">
        <v>1046</v>
      </c>
      <c r="E4524" s="204"/>
      <c r="F4524" s="204">
        <v>324.89999999999998</v>
      </c>
      <c r="G4524" s="205">
        <v>157503.79</v>
      </c>
      <c r="H4524" s="192" t="s">
        <v>1112</v>
      </c>
    </row>
    <row r="4525" spans="1:8" ht="20" hidden="1" customHeight="1">
      <c r="A4525" s="185">
        <v>31</v>
      </c>
      <c r="B4525" s="193" t="s">
        <v>1067</v>
      </c>
      <c r="C4525" s="210" t="s">
        <v>3220</v>
      </c>
      <c r="D4525" s="271" t="s">
        <v>1046</v>
      </c>
      <c r="E4525" s="204"/>
      <c r="F4525" s="204">
        <v>50000</v>
      </c>
      <c r="G4525" s="205">
        <v>107503.79</v>
      </c>
      <c r="H4525" s="192" t="s">
        <v>1047</v>
      </c>
    </row>
    <row r="4526" spans="1:8" ht="20" hidden="1" customHeight="1">
      <c r="A4526" s="185">
        <v>31</v>
      </c>
      <c r="B4526" s="193" t="s">
        <v>1067</v>
      </c>
      <c r="C4526" s="210" t="s">
        <v>3221</v>
      </c>
      <c r="D4526" s="271" t="s">
        <v>1046</v>
      </c>
      <c r="E4526" s="204"/>
      <c r="F4526" s="204">
        <v>260</v>
      </c>
      <c r="G4526" s="205">
        <v>107243.79</v>
      </c>
      <c r="H4526" s="192" t="s">
        <v>3811</v>
      </c>
    </row>
    <row r="4527" spans="1:8" ht="20" hidden="1" customHeight="1">
      <c r="A4527" s="185">
        <v>31</v>
      </c>
      <c r="B4527" s="193" t="s">
        <v>1067</v>
      </c>
      <c r="C4527" s="210" t="s">
        <v>3222</v>
      </c>
      <c r="D4527" s="271" t="s">
        <v>1046</v>
      </c>
      <c r="E4527" s="204"/>
      <c r="F4527" s="204">
        <v>77</v>
      </c>
      <c r="G4527" s="205">
        <v>107166.79</v>
      </c>
      <c r="H4527" s="192" t="s">
        <v>1053</v>
      </c>
    </row>
    <row r="4528" spans="1:8" ht="20" hidden="1" customHeight="1">
      <c r="A4528" s="185">
        <v>31</v>
      </c>
      <c r="B4528" s="193" t="s">
        <v>1067</v>
      </c>
      <c r="C4528" s="210" t="s">
        <v>3223</v>
      </c>
      <c r="D4528" s="271" t="s">
        <v>1046</v>
      </c>
      <c r="E4528" s="204"/>
      <c r="F4528" s="204">
        <v>230</v>
      </c>
      <c r="G4528" s="205">
        <v>106936.79</v>
      </c>
      <c r="H4528" s="192" t="s">
        <v>1077</v>
      </c>
    </row>
    <row r="4529" spans="1:8" ht="20" hidden="1" customHeight="1">
      <c r="A4529" s="185">
        <v>31</v>
      </c>
      <c r="B4529" s="193" t="s">
        <v>1067</v>
      </c>
      <c r="C4529" s="210" t="s">
        <v>3224</v>
      </c>
      <c r="D4529" s="271" t="s">
        <v>1046</v>
      </c>
      <c r="E4529" s="204"/>
      <c r="F4529" s="204">
        <v>170</v>
      </c>
      <c r="G4529" s="205">
        <v>106766.79</v>
      </c>
      <c r="H4529" s="192" t="s">
        <v>3811</v>
      </c>
    </row>
    <row r="4530" spans="1:8" ht="20" hidden="1" customHeight="1">
      <c r="A4530" s="185">
        <v>31</v>
      </c>
      <c r="B4530" s="193" t="s">
        <v>1067</v>
      </c>
      <c r="C4530" s="210" t="s">
        <v>3225</v>
      </c>
      <c r="D4530" s="271" t="s">
        <v>1046</v>
      </c>
      <c r="E4530" s="204"/>
      <c r="F4530" s="204">
        <v>504</v>
      </c>
      <c r="G4530" s="205">
        <v>106262.79</v>
      </c>
      <c r="H4530" s="192" t="s">
        <v>1047</v>
      </c>
    </row>
    <row r="4531" spans="1:8" ht="20" hidden="1" customHeight="1">
      <c r="A4531" s="185">
        <v>31</v>
      </c>
      <c r="B4531" s="193" t="s">
        <v>1067</v>
      </c>
      <c r="C4531" s="210" t="s">
        <v>3226</v>
      </c>
      <c r="D4531" s="271" t="s">
        <v>1046</v>
      </c>
      <c r="E4531" s="204"/>
      <c r="F4531" s="204">
        <v>15</v>
      </c>
      <c r="G4531" s="205">
        <v>106247.79</v>
      </c>
      <c r="H4531" s="192" t="s">
        <v>1053</v>
      </c>
    </row>
    <row r="4532" spans="1:8" ht="20" hidden="1" customHeight="1">
      <c r="A4532" s="185">
        <v>31</v>
      </c>
      <c r="B4532" s="193" t="s">
        <v>1067</v>
      </c>
      <c r="C4532" s="210" t="s">
        <v>3227</v>
      </c>
      <c r="D4532" s="271" t="s">
        <v>1046</v>
      </c>
      <c r="E4532" s="204"/>
      <c r="F4532" s="204">
        <v>317</v>
      </c>
      <c r="G4532" s="205">
        <v>105930.79</v>
      </c>
      <c r="H4532" s="192" t="s">
        <v>3811</v>
      </c>
    </row>
    <row r="4533" spans="1:8" ht="20" hidden="1" customHeight="1">
      <c r="A4533" s="185">
        <v>31</v>
      </c>
      <c r="B4533" s="193" t="s">
        <v>1067</v>
      </c>
      <c r="C4533" s="210" t="s">
        <v>3228</v>
      </c>
      <c r="D4533" s="271" t="s">
        <v>1046</v>
      </c>
      <c r="E4533" s="204"/>
      <c r="F4533" s="204">
        <v>164</v>
      </c>
      <c r="G4533" s="205">
        <v>105766.79</v>
      </c>
      <c r="H4533" s="192" t="s">
        <v>3811</v>
      </c>
    </row>
    <row r="4534" spans="1:8" ht="20" hidden="1" customHeight="1">
      <c r="A4534" s="185">
        <v>31</v>
      </c>
      <c r="B4534" s="193" t="s">
        <v>1067</v>
      </c>
      <c r="C4534" s="210" t="s">
        <v>2282</v>
      </c>
      <c r="D4534" s="271" t="s">
        <v>1046</v>
      </c>
      <c r="E4534" s="204"/>
      <c r="F4534" s="204">
        <v>375</v>
      </c>
      <c r="G4534" s="205">
        <v>105391.79</v>
      </c>
      <c r="H4534" s="192" t="s">
        <v>1047</v>
      </c>
    </row>
    <row r="4535" spans="1:8" ht="20" hidden="1" customHeight="1">
      <c r="A4535" s="185">
        <v>31</v>
      </c>
      <c r="B4535" s="193" t="s">
        <v>1067</v>
      </c>
      <c r="C4535" s="210" t="s">
        <v>3229</v>
      </c>
      <c r="D4535" s="271" t="s">
        <v>1046</v>
      </c>
      <c r="E4535" s="204"/>
      <c r="F4535" s="204">
        <v>577</v>
      </c>
      <c r="G4535" s="205">
        <v>104814.79</v>
      </c>
      <c r="H4535" s="192" t="s">
        <v>1053</v>
      </c>
    </row>
    <row r="4536" spans="1:8" ht="20" hidden="1" customHeight="1">
      <c r="A4536" s="185">
        <v>31</v>
      </c>
      <c r="B4536" s="193" t="s">
        <v>1067</v>
      </c>
      <c r="C4536" s="210" t="s">
        <v>3230</v>
      </c>
      <c r="D4536" s="271" t="s">
        <v>1046</v>
      </c>
      <c r="E4536" s="204"/>
      <c r="F4536" s="204">
        <v>208.2</v>
      </c>
      <c r="G4536" s="205">
        <v>104606.59</v>
      </c>
      <c r="H4536" s="192" t="s">
        <v>1083</v>
      </c>
    </row>
    <row r="4537" spans="1:8" ht="20" hidden="1" customHeight="1">
      <c r="A4537" s="185">
        <v>31</v>
      </c>
      <c r="B4537" s="193" t="s">
        <v>1067</v>
      </c>
      <c r="C4537" s="210" t="s">
        <v>3231</v>
      </c>
      <c r="D4537" s="271" t="s">
        <v>1046</v>
      </c>
      <c r="E4537" s="204"/>
      <c r="F4537" s="204">
        <v>1272.5</v>
      </c>
      <c r="G4537" s="205">
        <v>103334.09</v>
      </c>
      <c r="H4537" s="192" t="s">
        <v>1047</v>
      </c>
    </row>
    <row r="4538" spans="1:8" ht="20" hidden="1" customHeight="1">
      <c r="A4538" s="185">
        <v>31</v>
      </c>
      <c r="B4538" s="193" t="s">
        <v>1067</v>
      </c>
      <c r="C4538" s="210" t="s">
        <v>3232</v>
      </c>
      <c r="D4538" s="271" t="s">
        <v>1046</v>
      </c>
      <c r="E4538" s="204"/>
      <c r="F4538" s="204">
        <v>111.02</v>
      </c>
      <c r="G4538" s="205">
        <v>103223.07</v>
      </c>
      <c r="H4538" s="192" t="s">
        <v>3811</v>
      </c>
    </row>
    <row r="4539" spans="1:8" ht="20" hidden="1" customHeight="1">
      <c r="A4539" s="185">
        <v>31</v>
      </c>
      <c r="B4539" s="193" t="s">
        <v>1067</v>
      </c>
      <c r="C4539" s="210" t="s">
        <v>3233</v>
      </c>
      <c r="D4539" s="271" t="s">
        <v>1046</v>
      </c>
      <c r="E4539" s="204"/>
      <c r="F4539" s="204">
        <v>540</v>
      </c>
      <c r="G4539" s="205">
        <v>102683.07</v>
      </c>
      <c r="H4539" s="192" t="s">
        <v>1077</v>
      </c>
    </row>
    <row r="4540" spans="1:8" ht="20" hidden="1" customHeight="1">
      <c r="A4540" s="185">
        <v>31</v>
      </c>
      <c r="B4540" s="193" t="s">
        <v>1067</v>
      </c>
      <c r="C4540" s="210" t="s">
        <v>3234</v>
      </c>
      <c r="D4540" s="271" t="s">
        <v>1046</v>
      </c>
      <c r="E4540" s="204"/>
      <c r="F4540" s="204">
        <v>9</v>
      </c>
      <c r="G4540" s="205">
        <v>102674.07</v>
      </c>
      <c r="H4540" s="192" t="s">
        <v>1053</v>
      </c>
    </row>
    <row r="4541" spans="1:8" ht="20" hidden="1" customHeight="1">
      <c r="A4541" s="185">
        <v>31</v>
      </c>
      <c r="B4541" s="193" t="s">
        <v>1067</v>
      </c>
      <c r="C4541" s="210" t="s">
        <v>3235</v>
      </c>
      <c r="D4541" s="271" t="s">
        <v>1046</v>
      </c>
      <c r="E4541" s="204"/>
      <c r="F4541" s="204">
        <v>700</v>
      </c>
      <c r="G4541" s="205">
        <v>101974.07</v>
      </c>
      <c r="H4541" s="192" t="s">
        <v>1077</v>
      </c>
    </row>
    <row r="4542" spans="1:8" ht="20" hidden="1" customHeight="1">
      <c r="A4542" s="185">
        <v>31</v>
      </c>
      <c r="B4542" s="193" t="s">
        <v>1067</v>
      </c>
      <c r="C4542" s="210" t="s">
        <v>3236</v>
      </c>
      <c r="D4542" s="271" t="s">
        <v>1046</v>
      </c>
      <c r="E4542" s="204"/>
      <c r="F4542" s="204">
        <v>300</v>
      </c>
      <c r="G4542" s="205">
        <v>101674.07</v>
      </c>
      <c r="H4542" s="192" t="s">
        <v>1077</v>
      </c>
    </row>
    <row r="4543" spans="1:8" ht="20" hidden="1" customHeight="1">
      <c r="A4543" s="185">
        <v>31</v>
      </c>
      <c r="B4543" s="193" t="s">
        <v>1067</v>
      </c>
      <c r="C4543" s="210" t="s">
        <v>3237</v>
      </c>
      <c r="D4543" s="271" t="s">
        <v>1046</v>
      </c>
      <c r="E4543" s="204"/>
      <c r="F4543" s="204">
        <v>1488.5</v>
      </c>
      <c r="G4543" s="205">
        <v>100185.57</v>
      </c>
      <c r="H4543" s="192" t="s">
        <v>3811</v>
      </c>
    </row>
    <row r="4544" spans="1:8" ht="20" hidden="1" customHeight="1">
      <c r="A4544" s="185">
        <v>31</v>
      </c>
      <c r="B4544" s="193" t="s">
        <v>1067</v>
      </c>
      <c r="C4544" s="210" t="s">
        <v>3238</v>
      </c>
      <c r="D4544" s="271" t="s">
        <v>1046</v>
      </c>
      <c r="E4544" s="204"/>
      <c r="F4544" s="204">
        <v>2256.5</v>
      </c>
      <c r="G4544" s="205">
        <v>97929.069999999701</v>
      </c>
      <c r="H4544" s="192" t="s">
        <v>3811</v>
      </c>
    </row>
    <row r="4545" spans="1:8" ht="20" hidden="1" customHeight="1">
      <c r="A4545" s="185">
        <v>31</v>
      </c>
      <c r="B4545" s="193" t="s">
        <v>1067</v>
      </c>
      <c r="C4545" s="210" t="s">
        <v>3239</v>
      </c>
      <c r="D4545" s="271" t="s">
        <v>1046</v>
      </c>
      <c r="E4545" s="204"/>
      <c r="F4545" s="204">
        <v>100</v>
      </c>
      <c r="G4545" s="205">
        <v>97829.069999999701</v>
      </c>
      <c r="H4545" s="192" t="s">
        <v>4995</v>
      </c>
    </row>
    <row r="4546" spans="1:8" ht="20" hidden="1" customHeight="1">
      <c r="A4546" s="185">
        <v>31</v>
      </c>
      <c r="B4546" s="193" t="s">
        <v>1067</v>
      </c>
      <c r="C4546" s="210" t="s">
        <v>3240</v>
      </c>
      <c r="D4546" s="271" t="s">
        <v>1046</v>
      </c>
      <c r="E4546" s="204"/>
      <c r="F4546" s="204">
        <v>406.8</v>
      </c>
      <c r="G4546" s="205">
        <v>97422.269999999698</v>
      </c>
      <c r="H4546" s="192" t="s">
        <v>3811</v>
      </c>
    </row>
    <row r="4547" spans="1:8" ht="20" hidden="1" customHeight="1">
      <c r="A4547" s="185">
        <v>31</v>
      </c>
      <c r="B4547" s="193" t="s">
        <v>1067</v>
      </c>
      <c r="C4547" s="210" t="s">
        <v>3241</v>
      </c>
      <c r="D4547" s="271" t="s">
        <v>1046</v>
      </c>
      <c r="E4547" s="204"/>
      <c r="F4547" s="204">
        <v>3691.5</v>
      </c>
      <c r="G4547" s="205">
        <v>93730.769999999698</v>
      </c>
      <c r="H4547" s="192" t="s">
        <v>1110</v>
      </c>
    </row>
    <row r="4548" spans="1:8" ht="20" hidden="1" customHeight="1">
      <c r="A4548" s="185">
        <v>31</v>
      </c>
      <c r="B4548" s="193" t="s">
        <v>1067</v>
      </c>
      <c r="C4548" s="210" t="s">
        <v>3803</v>
      </c>
      <c r="D4548" s="271" t="s">
        <v>3804</v>
      </c>
      <c r="E4548" s="204"/>
      <c r="F4548" s="204">
        <v>95.1</v>
      </c>
      <c r="G4548" s="205">
        <v>93635.669999999707</v>
      </c>
      <c r="H4548" s="192" t="s">
        <v>3805</v>
      </c>
    </row>
    <row r="4549" spans="1:8" ht="20" hidden="1" customHeight="1">
      <c r="A4549" s="185">
        <v>31</v>
      </c>
      <c r="B4549" s="193" t="s">
        <v>1068</v>
      </c>
      <c r="C4549" s="210" t="s">
        <v>3803</v>
      </c>
      <c r="D4549" s="271" t="s">
        <v>3804</v>
      </c>
      <c r="E4549" s="204"/>
      <c r="F4549" s="204">
        <v>1.8</v>
      </c>
      <c r="G4549" s="205">
        <v>633.86999999973602</v>
      </c>
      <c r="H4549" s="192" t="s">
        <v>3805</v>
      </c>
    </row>
    <row r="4550" spans="1:8" ht="20" hidden="1" customHeight="1">
      <c r="A4550" s="185">
        <v>31</v>
      </c>
      <c r="B4550" s="193" t="s">
        <v>1068</v>
      </c>
      <c r="C4550" s="199" t="s">
        <v>3242</v>
      </c>
      <c r="D4550" s="271" t="s">
        <v>1046</v>
      </c>
      <c r="E4550" s="204"/>
      <c r="F4550" s="204">
        <v>113540.31</v>
      </c>
      <c r="G4550" s="205">
        <v>37093.559999999597</v>
      </c>
      <c r="H4550" s="192" t="s">
        <v>1110</v>
      </c>
    </row>
    <row r="4551" spans="1:8" ht="20" hidden="1" customHeight="1">
      <c r="A4551" s="185">
        <v>31</v>
      </c>
      <c r="B4551" s="193" t="s">
        <v>1068</v>
      </c>
      <c r="C4551" s="210" t="s">
        <v>3803</v>
      </c>
      <c r="D4551" s="271" t="s">
        <v>3804</v>
      </c>
      <c r="E4551" s="204"/>
      <c r="F4551" s="204">
        <v>89.52</v>
      </c>
      <c r="G4551" s="205">
        <v>37004.039999999703</v>
      </c>
      <c r="H4551" s="192" t="s">
        <v>3805</v>
      </c>
    </row>
    <row r="4552" spans="1:8" ht="20" hidden="1" customHeight="1">
      <c r="A4552" s="185">
        <v>31</v>
      </c>
      <c r="B4552" s="193" t="s">
        <v>1068</v>
      </c>
      <c r="C4552" s="210" t="s">
        <v>3243</v>
      </c>
      <c r="D4552" s="271" t="s">
        <v>1046</v>
      </c>
      <c r="E4552" s="204"/>
      <c r="F4552" s="204">
        <v>100</v>
      </c>
      <c r="G4552" s="205">
        <v>36904.039999999703</v>
      </c>
      <c r="H4552" s="192" t="s">
        <v>4995</v>
      </c>
    </row>
    <row r="4553" spans="1:8" ht="20" hidden="1" customHeight="1">
      <c r="A4553" s="185">
        <v>31</v>
      </c>
      <c r="B4553" s="193" t="s">
        <v>1068</v>
      </c>
      <c r="C4553" s="210" t="s">
        <v>3244</v>
      </c>
      <c r="D4553" s="271" t="s">
        <v>1046</v>
      </c>
      <c r="E4553" s="204"/>
      <c r="F4553" s="204">
        <v>3000</v>
      </c>
      <c r="G4553" s="205">
        <v>33904.039999999703</v>
      </c>
      <c r="H4553" s="192" t="s">
        <v>1047</v>
      </c>
    </row>
    <row r="4554" spans="1:8" ht="20" hidden="1" customHeight="1">
      <c r="A4554" s="185">
        <v>31</v>
      </c>
      <c r="B4554" s="193" t="s">
        <v>1068</v>
      </c>
      <c r="C4554" s="210" t="s">
        <v>3245</v>
      </c>
      <c r="D4554" s="271" t="s">
        <v>1046</v>
      </c>
      <c r="E4554" s="204"/>
      <c r="F4554" s="204">
        <v>27971</v>
      </c>
      <c r="G4554" s="205">
        <v>5933.0399999996498</v>
      </c>
      <c r="H4554" s="192" t="s">
        <v>1087</v>
      </c>
    </row>
    <row r="4555" spans="1:8" ht="20" hidden="1" customHeight="1">
      <c r="A4555" s="185">
        <v>31</v>
      </c>
      <c r="B4555" s="193" t="s">
        <v>1068</v>
      </c>
      <c r="C4555" s="210" t="s">
        <v>3803</v>
      </c>
      <c r="D4555" s="271" t="s">
        <v>3804</v>
      </c>
      <c r="E4555" s="204"/>
      <c r="F4555" s="204">
        <v>13.5</v>
      </c>
      <c r="G4555" s="205">
        <v>5919.5399999996498</v>
      </c>
      <c r="H4555" s="192" t="s">
        <v>3805</v>
      </c>
    </row>
    <row r="4556" spans="1:8" ht="20" hidden="1" customHeight="1">
      <c r="A4556" s="185">
        <v>31</v>
      </c>
      <c r="B4556" s="193" t="s">
        <v>1068</v>
      </c>
      <c r="C4556" s="210" t="s">
        <v>3246</v>
      </c>
      <c r="D4556" s="271" t="s">
        <v>1046</v>
      </c>
      <c r="E4556" s="204"/>
      <c r="F4556" s="204">
        <v>38365</v>
      </c>
      <c r="G4556" s="205">
        <v>10554.539999999701</v>
      </c>
      <c r="H4556" s="192" t="s">
        <v>1110</v>
      </c>
    </row>
    <row r="4557" spans="1:8" ht="20" hidden="1" customHeight="1">
      <c r="A4557" s="185">
        <v>31</v>
      </c>
      <c r="B4557" s="193" t="s">
        <v>1068</v>
      </c>
      <c r="C4557" s="210" t="s">
        <v>3803</v>
      </c>
      <c r="D4557" s="271" t="s">
        <v>3804</v>
      </c>
      <c r="E4557" s="204"/>
      <c r="F4557" s="204">
        <v>31.5</v>
      </c>
      <c r="G4557" s="205">
        <v>10523.039999999701</v>
      </c>
      <c r="H4557" s="192" t="s">
        <v>3805</v>
      </c>
    </row>
    <row r="4558" spans="1:8" ht="20" hidden="1" customHeight="1">
      <c r="A4558" s="185">
        <v>31</v>
      </c>
      <c r="B4558" s="193" t="s">
        <v>1068</v>
      </c>
      <c r="C4558" s="210" t="s">
        <v>5133</v>
      </c>
      <c r="D4558" s="271" t="s">
        <v>4984</v>
      </c>
      <c r="E4558" s="204"/>
      <c r="F4558" s="204">
        <v>75631.27</v>
      </c>
      <c r="G4558" s="205">
        <v>19291.769999999698</v>
      </c>
      <c r="H4558" s="214" t="s">
        <v>4984</v>
      </c>
    </row>
    <row r="4559" spans="1:8" ht="20" hidden="1" customHeight="1">
      <c r="A4559" s="185">
        <v>31</v>
      </c>
      <c r="B4559" s="193" t="s">
        <v>1068</v>
      </c>
      <c r="C4559" s="210" t="s">
        <v>3803</v>
      </c>
      <c r="D4559" s="271" t="s">
        <v>3804</v>
      </c>
      <c r="E4559" s="204"/>
      <c r="F4559" s="204">
        <v>9</v>
      </c>
      <c r="G4559" s="205">
        <v>19282.769999999698</v>
      </c>
      <c r="H4559" s="192" t="s">
        <v>3805</v>
      </c>
    </row>
    <row r="4560" spans="1:8" ht="20" hidden="1" customHeight="1">
      <c r="A4560" s="185">
        <v>31</v>
      </c>
      <c r="B4560" s="193" t="s">
        <v>1068</v>
      </c>
      <c r="C4560" s="210" t="s">
        <v>3247</v>
      </c>
      <c r="D4560" s="271" t="s">
        <v>1046</v>
      </c>
      <c r="E4560" s="204"/>
      <c r="F4560" s="204">
        <v>7200</v>
      </c>
      <c r="G4560" s="205">
        <v>12082.7699999997</v>
      </c>
      <c r="H4560" s="192" t="s">
        <v>1047</v>
      </c>
    </row>
    <row r="4561" spans="1:8" ht="20" hidden="1" customHeight="1">
      <c r="A4561" s="185">
        <v>31</v>
      </c>
      <c r="B4561" s="193" t="s">
        <v>1068</v>
      </c>
      <c r="C4561" s="210" t="s">
        <v>3803</v>
      </c>
      <c r="D4561" s="271" t="s">
        <v>3804</v>
      </c>
      <c r="E4561" s="204"/>
      <c r="F4561" s="204">
        <v>4.5</v>
      </c>
      <c r="G4561" s="205">
        <v>12078.2699999997</v>
      </c>
      <c r="H4561" s="192" t="s">
        <v>3805</v>
      </c>
    </row>
    <row r="4562" spans="1:8" ht="20" hidden="1" customHeight="1">
      <c r="A4562" s="185">
        <v>31</v>
      </c>
      <c r="B4562" s="193" t="s">
        <v>1068</v>
      </c>
      <c r="C4562" s="210" t="s">
        <v>3248</v>
      </c>
      <c r="D4562" s="271" t="s">
        <v>1046</v>
      </c>
      <c r="E4562" s="204"/>
      <c r="F4562" s="204">
        <v>3000</v>
      </c>
      <c r="G4562" s="205">
        <v>79078.269999999698</v>
      </c>
      <c r="H4562" s="192" t="s">
        <v>1047</v>
      </c>
    </row>
    <row r="4563" spans="1:8" ht="20" hidden="1" customHeight="1">
      <c r="A4563" s="185">
        <v>31</v>
      </c>
      <c r="B4563" s="193" t="s">
        <v>1068</v>
      </c>
      <c r="C4563" s="210" t="s">
        <v>3249</v>
      </c>
      <c r="D4563" s="271" t="s">
        <v>1046</v>
      </c>
      <c r="E4563" s="204"/>
      <c r="F4563" s="204">
        <v>1650</v>
      </c>
      <c r="G4563" s="205">
        <v>77428.269999999698</v>
      </c>
      <c r="H4563" s="192" t="s">
        <v>1047</v>
      </c>
    </row>
    <row r="4564" spans="1:8" ht="20" hidden="1" customHeight="1">
      <c r="A4564" s="185">
        <v>31</v>
      </c>
      <c r="B4564" s="193" t="s">
        <v>1068</v>
      </c>
      <c r="C4564" s="210" t="s">
        <v>3250</v>
      </c>
      <c r="D4564" s="271" t="s">
        <v>1046</v>
      </c>
      <c r="E4564" s="204"/>
      <c r="F4564" s="204">
        <v>9742.5</v>
      </c>
      <c r="G4564" s="205">
        <v>67685.769999999698</v>
      </c>
      <c r="H4564" s="192" t="s">
        <v>1110</v>
      </c>
    </row>
    <row r="4565" spans="1:8" ht="20" hidden="1" customHeight="1">
      <c r="A4565" s="185">
        <v>31</v>
      </c>
      <c r="B4565" s="193" t="s">
        <v>1068</v>
      </c>
      <c r="C4565" s="210" t="s">
        <v>3251</v>
      </c>
      <c r="D4565" s="271" t="s">
        <v>1046</v>
      </c>
      <c r="E4565" s="204"/>
      <c r="F4565" s="204">
        <v>11156.25</v>
      </c>
      <c r="G4565" s="205">
        <v>56529.519999999698</v>
      </c>
      <c r="H4565" s="192" t="s">
        <v>1110</v>
      </c>
    </row>
    <row r="4566" spans="1:8" ht="20" hidden="1" customHeight="1">
      <c r="A4566" s="185">
        <v>31</v>
      </c>
      <c r="B4566" s="193" t="s">
        <v>1068</v>
      </c>
      <c r="C4566" s="210" t="s">
        <v>3803</v>
      </c>
      <c r="D4566" s="271" t="s">
        <v>3804</v>
      </c>
      <c r="E4566" s="204"/>
      <c r="F4566" s="204">
        <v>24.3</v>
      </c>
      <c r="G4566" s="205">
        <v>56505.219999999703</v>
      </c>
      <c r="H4566" s="192" t="s">
        <v>3805</v>
      </c>
    </row>
    <row r="4567" spans="1:8" ht="20" hidden="1" customHeight="1">
      <c r="A4567" s="185">
        <v>31</v>
      </c>
      <c r="B4567" s="193" t="s">
        <v>1068</v>
      </c>
      <c r="C4567" s="210" t="s">
        <v>3803</v>
      </c>
      <c r="D4567" s="271" t="s">
        <v>3804</v>
      </c>
      <c r="E4567" s="204"/>
      <c r="F4567" s="204">
        <v>1.8</v>
      </c>
      <c r="G4567" s="205">
        <v>46503.4199999997</v>
      </c>
      <c r="H4567" s="192" t="s">
        <v>3805</v>
      </c>
    </row>
    <row r="4568" spans="1:8" ht="20" hidden="1" customHeight="1">
      <c r="A4568" s="185">
        <v>31</v>
      </c>
      <c r="B4568" s="193" t="s">
        <v>1068</v>
      </c>
      <c r="C4568" s="210" t="s">
        <v>3252</v>
      </c>
      <c r="D4568" s="271" t="s">
        <v>1046</v>
      </c>
      <c r="E4568" s="204"/>
      <c r="F4568" s="204">
        <v>150290</v>
      </c>
      <c r="G4568" s="205">
        <v>56213.4199999997</v>
      </c>
      <c r="H4568" s="192" t="s">
        <v>1110</v>
      </c>
    </row>
    <row r="4569" spans="1:8" ht="20" hidden="1" customHeight="1">
      <c r="A4569" s="185">
        <v>31</v>
      </c>
      <c r="B4569" s="193" t="s">
        <v>1068</v>
      </c>
      <c r="C4569" s="210" t="s">
        <v>3253</v>
      </c>
      <c r="D4569" s="271" t="s">
        <v>1046</v>
      </c>
      <c r="E4569" s="204"/>
      <c r="F4569" s="204">
        <v>4360</v>
      </c>
      <c r="G4569" s="205">
        <v>51853.4199999997</v>
      </c>
      <c r="H4569" s="192" t="s">
        <v>1110</v>
      </c>
    </row>
    <row r="4570" spans="1:8" ht="20" hidden="1" customHeight="1">
      <c r="A4570" s="185">
        <v>31</v>
      </c>
      <c r="B4570" s="193" t="s">
        <v>1068</v>
      </c>
      <c r="C4570" s="210" t="s">
        <v>3803</v>
      </c>
      <c r="D4570" s="271" t="s">
        <v>3804</v>
      </c>
      <c r="E4570" s="204"/>
      <c r="F4570" s="204">
        <v>15</v>
      </c>
      <c r="G4570" s="205">
        <v>51838.4199999997</v>
      </c>
      <c r="H4570" s="192" t="s">
        <v>3805</v>
      </c>
    </row>
    <row r="4571" spans="1:8" ht="20" hidden="1" customHeight="1">
      <c r="A4571" s="185">
        <v>31</v>
      </c>
      <c r="B4571" s="193" t="s">
        <v>1068</v>
      </c>
      <c r="C4571" s="210" t="s">
        <v>3803</v>
      </c>
      <c r="D4571" s="271" t="s">
        <v>3804</v>
      </c>
      <c r="E4571" s="204"/>
      <c r="F4571" s="204">
        <v>4.5</v>
      </c>
      <c r="G4571" s="205">
        <v>51833.9199999997</v>
      </c>
      <c r="H4571" s="192" t="s">
        <v>3805</v>
      </c>
    </row>
    <row r="4572" spans="1:8" ht="20" hidden="1" customHeight="1">
      <c r="A4572" s="185">
        <v>31</v>
      </c>
      <c r="B4572" s="193" t="s">
        <v>1068</v>
      </c>
      <c r="C4572" s="210" t="s">
        <v>3254</v>
      </c>
      <c r="D4572" s="271" t="s">
        <v>1046</v>
      </c>
      <c r="E4572" s="204"/>
      <c r="F4572" s="204">
        <v>9742.5</v>
      </c>
      <c r="G4572" s="205">
        <v>142091.42000000001</v>
      </c>
      <c r="H4572" s="192" t="s">
        <v>1110</v>
      </c>
    </row>
    <row r="4573" spans="1:8" ht="20" hidden="1" customHeight="1">
      <c r="A4573" s="185">
        <v>31</v>
      </c>
      <c r="B4573" s="193" t="s">
        <v>1068</v>
      </c>
      <c r="C4573" s="210" t="s">
        <v>3255</v>
      </c>
      <c r="D4573" s="271" t="s">
        <v>1046</v>
      </c>
      <c r="E4573" s="204"/>
      <c r="F4573" s="204">
        <v>11156.25</v>
      </c>
      <c r="G4573" s="205">
        <v>130935.17</v>
      </c>
      <c r="H4573" s="192" t="s">
        <v>1110</v>
      </c>
    </row>
    <row r="4574" spans="1:8" ht="20" hidden="1" customHeight="1">
      <c r="A4574" s="185">
        <v>31</v>
      </c>
      <c r="B4574" s="193" t="s">
        <v>1068</v>
      </c>
      <c r="C4574" s="210" t="s">
        <v>3256</v>
      </c>
      <c r="D4574" s="271" t="s">
        <v>1046</v>
      </c>
      <c r="E4574" s="204"/>
      <c r="F4574" s="204">
        <v>113540.31</v>
      </c>
      <c r="G4574" s="205">
        <v>17394.86</v>
      </c>
      <c r="H4574" s="192" t="s">
        <v>1110</v>
      </c>
    </row>
    <row r="4575" spans="1:8" ht="20" hidden="1" customHeight="1">
      <c r="A4575" s="185">
        <v>31</v>
      </c>
      <c r="B4575" s="193" t="s">
        <v>1068</v>
      </c>
      <c r="C4575" s="210" t="s">
        <v>3803</v>
      </c>
      <c r="D4575" s="271" t="s">
        <v>3804</v>
      </c>
      <c r="E4575" s="204"/>
      <c r="F4575" s="204">
        <v>103.52</v>
      </c>
      <c r="G4575" s="205">
        <v>17291.34</v>
      </c>
      <c r="H4575" s="192" t="s">
        <v>3805</v>
      </c>
    </row>
    <row r="4576" spans="1:8" ht="20" hidden="1" customHeight="1">
      <c r="A4576" s="185">
        <v>31</v>
      </c>
      <c r="B4576" s="193" t="s">
        <v>1068</v>
      </c>
      <c r="C4576" s="210" t="s">
        <v>5056</v>
      </c>
      <c r="D4576" s="271" t="s">
        <v>4984</v>
      </c>
      <c r="E4576" s="204"/>
      <c r="F4576" s="204">
        <v>5338.89</v>
      </c>
      <c r="G4576" s="205">
        <v>41968.97</v>
      </c>
      <c r="H4576" s="214" t="s">
        <v>4984</v>
      </c>
    </row>
    <row r="4577" spans="1:8" ht="20" hidden="1" customHeight="1">
      <c r="A4577" s="185">
        <v>31</v>
      </c>
      <c r="B4577" s="193" t="s">
        <v>1068</v>
      </c>
      <c r="C4577" s="210" t="s">
        <v>5056</v>
      </c>
      <c r="D4577" s="271" t="s">
        <v>4984</v>
      </c>
      <c r="E4577" s="204"/>
      <c r="F4577" s="204">
        <v>7750</v>
      </c>
      <c r="G4577" s="205">
        <v>34218.97</v>
      </c>
      <c r="H4577" s="214" t="s">
        <v>4984</v>
      </c>
    </row>
    <row r="4578" spans="1:8" ht="20" hidden="1" customHeight="1">
      <c r="A4578" s="185">
        <v>31</v>
      </c>
      <c r="B4578" s="193" t="s">
        <v>1068</v>
      </c>
      <c r="C4578" s="210" t="s">
        <v>3257</v>
      </c>
      <c r="D4578" s="271" t="s">
        <v>1046</v>
      </c>
      <c r="E4578" s="204"/>
      <c r="F4578" s="204">
        <v>17</v>
      </c>
      <c r="G4578" s="205">
        <v>34201.97</v>
      </c>
      <c r="H4578" s="192" t="s">
        <v>1077</v>
      </c>
    </row>
    <row r="4579" spans="1:8" ht="20" hidden="1" customHeight="1">
      <c r="A4579" s="185">
        <v>31</v>
      </c>
      <c r="B4579" s="193" t="s">
        <v>1068</v>
      </c>
      <c r="C4579" s="210" t="s">
        <v>3258</v>
      </c>
      <c r="D4579" s="271" t="s">
        <v>1046</v>
      </c>
      <c r="E4579" s="204"/>
      <c r="F4579" s="204">
        <v>50</v>
      </c>
      <c r="G4579" s="205">
        <v>34151.97</v>
      </c>
      <c r="H4579" s="192" t="s">
        <v>1077</v>
      </c>
    </row>
    <row r="4580" spans="1:8" ht="20" hidden="1" customHeight="1">
      <c r="A4580" s="185">
        <v>31</v>
      </c>
      <c r="B4580" s="193" t="s">
        <v>1068</v>
      </c>
      <c r="C4580" s="210" t="s">
        <v>3259</v>
      </c>
      <c r="D4580" s="271" t="s">
        <v>1046</v>
      </c>
      <c r="E4580" s="204"/>
      <c r="F4580" s="204">
        <v>8</v>
      </c>
      <c r="G4580" s="205">
        <v>34143.97</v>
      </c>
      <c r="H4580" s="192" t="s">
        <v>1047</v>
      </c>
    </row>
    <row r="4581" spans="1:8" ht="20" hidden="1" customHeight="1">
      <c r="A4581" s="185">
        <v>31</v>
      </c>
      <c r="B4581" s="193" t="s">
        <v>1068</v>
      </c>
      <c r="C4581" s="210" t="s">
        <v>3260</v>
      </c>
      <c r="D4581" s="271" t="s">
        <v>1046</v>
      </c>
      <c r="E4581" s="204"/>
      <c r="F4581" s="204">
        <v>100</v>
      </c>
      <c r="G4581" s="205">
        <v>34043.97</v>
      </c>
      <c r="H4581" s="192" t="s">
        <v>4995</v>
      </c>
    </row>
    <row r="4582" spans="1:8" ht="20" hidden="1" customHeight="1">
      <c r="A4582" s="185">
        <v>31</v>
      </c>
      <c r="B4582" s="193" t="s">
        <v>1068</v>
      </c>
      <c r="C4582" s="210" t="s">
        <v>3261</v>
      </c>
      <c r="D4582" s="271" t="s">
        <v>1046</v>
      </c>
      <c r="E4582" s="204"/>
      <c r="F4582" s="204">
        <v>60</v>
      </c>
      <c r="G4582" s="205">
        <v>33983.97</v>
      </c>
      <c r="H4582" s="192" t="s">
        <v>1047</v>
      </c>
    </row>
    <row r="4583" spans="1:8" ht="20" hidden="1" customHeight="1">
      <c r="A4583" s="185">
        <v>31</v>
      </c>
      <c r="B4583" s="193" t="s">
        <v>1068</v>
      </c>
      <c r="C4583" s="210" t="s">
        <v>3262</v>
      </c>
      <c r="D4583" s="271" t="s">
        <v>1046</v>
      </c>
      <c r="E4583" s="204"/>
      <c r="F4583" s="204">
        <v>585</v>
      </c>
      <c r="G4583" s="205">
        <v>33398.97</v>
      </c>
      <c r="H4583" s="192" t="s">
        <v>1075</v>
      </c>
    </row>
    <row r="4584" spans="1:8" ht="20" hidden="1" customHeight="1">
      <c r="A4584" s="185">
        <v>31</v>
      </c>
      <c r="B4584" s="193" t="s">
        <v>1068</v>
      </c>
      <c r="C4584" s="210" t="s">
        <v>3263</v>
      </c>
      <c r="D4584" s="271" t="s">
        <v>1046</v>
      </c>
      <c r="E4584" s="204"/>
      <c r="F4584" s="204">
        <v>147</v>
      </c>
      <c r="G4584" s="205">
        <v>33251.97</v>
      </c>
      <c r="H4584" s="192" t="s">
        <v>1053</v>
      </c>
    </row>
    <row r="4585" spans="1:8" ht="20" hidden="1" customHeight="1">
      <c r="A4585" s="185">
        <v>31</v>
      </c>
      <c r="B4585" s="193" t="s">
        <v>1068</v>
      </c>
      <c r="C4585" s="210" t="s">
        <v>3803</v>
      </c>
      <c r="D4585" s="271" t="s">
        <v>3804</v>
      </c>
      <c r="E4585" s="204"/>
      <c r="F4585" s="204">
        <v>4.5</v>
      </c>
      <c r="G4585" s="205">
        <v>33247.47</v>
      </c>
      <c r="H4585" s="192" t="s">
        <v>3805</v>
      </c>
    </row>
    <row r="4586" spans="1:8" ht="20" hidden="1" customHeight="1">
      <c r="A4586" s="185">
        <v>31</v>
      </c>
      <c r="B4586" s="193" t="s">
        <v>1068</v>
      </c>
      <c r="C4586" s="210" t="s">
        <v>3264</v>
      </c>
      <c r="D4586" s="271" t="s">
        <v>1046</v>
      </c>
      <c r="E4586" s="204"/>
      <c r="F4586" s="204">
        <v>2216.1999999999998</v>
      </c>
      <c r="G4586" s="205">
        <v>31031.27</v>
      </c>
      <c r="H4586" s="192" t="s">
        <v>1053</v>
      </c>
    </row>
    <row r="4587" spans="1:8" ht="20" hidden="1" customHeight="1">
      <c r="A4587" s="185">
        <v>31</v>
      </c>
      <c r="B4587" s="193" t="s">
        <v>1068</v>
      </c>
      <c r="C4587" s="210" t="s">
        <v>3265</v>
      </c>
      <c r="D4587" s="271" t="s">
        <v>1046</v>
      </c>
      <c r="E4587" s="204"/>
      <c r="F4587" s="204">
        <v>886</v>
      </c>
      <c r="G4587" s="205">
        <v>30145.27</v>
      </c>
      <c r="H4587" s="192" t="s">
        <v>1047</v>
      </c>
    </row>
    <row r="4588" spans="1:8" ht="20" hidden="1" customHeight="1">
      <c r="A4588" s="185">
        <v>31</v>
      </c>
      <c r="B4588" s="193" t="s">
        <v>1068</v>
      </c>
      <c r="C4588" s="210" t="s">
        <v>3266</v>
      </c>
      <c r="D4588" s="271" t="s">
        <v>1046</v>
      </c>
      <c r="E4588" s="204"/>
      <c r="F4588" s="204">
        <v>1047.7</v>
      </c>
      <c r="G4588" s="205">
        <v>29097.57</v>
      </c>
      <c r="H4588" s="192" t="s">
        <v>1047</v>
      </c>
    </row>
    <row r="4589" spans="1:8" ht="20" hidden="1" customHeight="1">
      <c r="A4589" s="185">
        <v>31</v>
      </c>
      <c r="B4589" s="193" t="s">
        <v>1068</v>
      </c>
      <c r="C4589" s="210" t="s">
        <v>3803</v>
      </c>
      <c r="D4589" s="271" t="s">
        <v>3804</v>
      </c>
      <c r="E4589" s="204"/>
      <c r="F4589" s="204">
        <v>4.5</v>
      </c>
      <c r="G4589" s="205">
        <v>29093.07</v>
      </c>
      <c r="H4589" s="192" t="s">
        <v>3805</v>
      </c>
    </row>
    <row r="4590" spans="1:8" ht="20" hidden="1" customHeight="1">
      <c r="A4590" s="185">
        <v>31</v>
      </c>
      <c r="B4590" s="193" t="s">
        <v>1068</v>
      </c>
      <c r="C4590" s="210" t="s">
        <v>3267</v>
      </c>
      <c r="D4590" s="271" t="s">
        <v>1046</v>
      </c>
      <c r="E4590" s="204"/>
      <c r="F4590" s="204">
        <v>2200</v>
      </c>
      <c r="G4590" s="205">
        <v>37893.069999999803</v>
      </c>
      <c r="H4590" s="192" t="s">
        <v>3808</v>
      </c>
    </row>
    <row r="4591" spans="1:8" ht="20" hidden="1" customHeight="1">
      <c r="A4591" s="185">
        <v>31</v>
      </c>
      <c r="B4591" s="193" t="s">
        <v>1068</v>
      </c>
      <c r="C4591" s="210" t="s">
        <v>3268</v>
      </c>
      <c r="D4591" s="271" t="s">
        <v>1046</v>
      </c>
      <c r="E4591" s="204"/>
      <c r="F4591" s="204">
        <v>1980</v>
      </c>
      <c r="G4591" s="205">
        <v>35913.069999999803</v>
      </c>
      <c r="H4591" s="192" t="s">
        <v>1102</v>
      </c>
    </row>
    <row r="4592" spans="1:8" ht="20" hidden="1" customHeight="1">
      <c r="A4592" s="185">
        <v>31</v>
      </c>
      <c r="B4592" s="193" t="s">
        <v>1068</v>
      </c>
      <c r="C4592" s="210" t="s">
        <v>3269</v>
      </c>
      <c r="D4592" s="271" t="s">
        <v>1046</v>
      </c>
      <c r="E4592" s="204"/>
      <c r="F4592" s="204">
        <v>3247</v>
      </c>
      <c r="G4592" s="205">
        <v>32666.0699999998</v>
      </c>
      <c r="H4592" s="192" t="s">
        <v>1047</v>
      </c>
    </row>
    <row r="4593" spans="1:8" ht="20" hidden="1" customHeight="1">
      <c r="A4593" s="185">
        <v>31</v>
      </c>
      <c r="B4593" s="193" t="s">
        <v>1068</v>
      </c>
      <c r="C4593" s="210" t="s">
        <v>3270</v>
      </c>
      <c r="D4593" s="271" t="s">
        <v>1046</v>
      </c>
      <c r="E4593" s="204"/>
      <c r="F4593" s="204">
        <v>11400</v>
      </c>
      <c r="G4593" s="205">
        <v>21266.0699999998</v>
      </c>
      <c r="H4593" s="192" t="s">
        <v>1110</v>
      </c>
    </row>
    <row r="4594" spans="1:8" ht="20" hidden="1" customHeight="1">
      <c r="A4594" s="185">
        <v>31</v>
      </c>
      <c r="B4594" s="193" t="s">
        <v>1068</v>
      </c>
      <c r="C4594" s="210" t="s">
        <v>3271</v>
      </c>
      <c r="D4594" s="271" t="s">
        <v>1046</v>
      </c>
      <c r="E4594" s="204"/>
      <c r="F4594" s="204">
        <v>13000</v>
      </c>
      <c r="G4594" s="205">
        <v>8266.0699999998305</v>
      </c>
      <c r="H4594" s="192" t="s">
        <v>1110</v>
      </c>
    </row>
    <row r="4595" spans="1:8" ht="20" hidden="1" customHeight="1">
      <c r="A4595" s="185">
        <v>31</v>
      </c>
      <c r="B4595" s="193" t="s">
        <v>1068</v>
      </c>
      <c r="C4595" s="210" t="s">
        <v>3803</v>
      </c>
      <c r="D4595" s="271" t="s">
        <v>3804</v>
      </c>
      <c r="E4595" s="204"/>
      <c r="F4595" s="204">
        <v>18</v>
      </c>
      <c r="G4595" s="205">
        <v>8248.0699999998305</v>
      </c>
      <c r="H4595" s="192" t="s">
        <v>3805</v>
      </c>
    </row>
    <row r="4596" spans="1:8" ht="20" customHeight="1">
      <c r="A4596" s="185">
        <v>31</v>
      </c>
      <c r="B4596" s="193" t="s">
        <v>1068</v>
      </c>
      <c r="C4596" s="210" t="s">
        <v>3272</v>
      </c>
      <c r="D4596" s="271" t="s">
        <v>1046</v>
      </c>
      <c r="E4596" s="204"/>
      <c r="F4596" s="204">
        <v>2000</v>
      </c>
      <c r="G4596" s="205">
        <v>60307.669999999802</v>
      </c>
      <c r="H4596" s="192" t="s">
        <v>1091</v>
      </c>
    </row>
    <row r="4597" spans="1:8" ht="20" hidden="1" customHeight="1">
      <c r="A4597" s="185">
        <v>31</v>
      </c>
      <c r="B4597" s="193" t="s">
        <v>1068</v>
      </c>
      <c r="C4597" s="210" t="s">
        <v>3273</v>
      </c>
      <c r="D4597" s="271" t="s">
        <v>1046</v>
      </c>
      <c r="E4597" s="204"/>
      <c r="F4597" s="204">
        <v>199</v>
      </c>
      <c r="G4597" s="205">
        <v>60108.669999999802</v>
      </c>
      <c r="H4597" s="192" t="s">
        <v>3811</v>
      </c>
    </row>
    <row r="4598" spans="1:8" ht="20" hidden="1" customHeight="1">
      <c r="A4598" s="185">
        <v>31</v>
      </c>
      <c r="B4598" s="193" t="s">
        <v>1068</v>
      </c>
      <c r="C4598" s="210" t="s">
        <v>3274</v>
      </c>
      <c r="D4598" s="271" t="s">
        <v>1046</v>
      </c>
      <c r="E4598" s="204"/>
      <c r="F4598" s="204">
        <v>548.5</v>
      </c>
      <c r="G4598" s="205">
        <v>59560.169999999802</v>
      </c>
      <c r="H4598" s="192" t="s">
        <v>3811</v>
      </c>
    </row>
    <row r="4599" spans="1:8" ht="20" hidden="1" customHeight="1">
      <c r="A4599" s="185">
        <v>31</v>
      </c>
      <c r="B4599" s="193" t="s">
        <v>1068</v>
      </c>
      <c r="C4599" s="210" t="s">
        <v>3275</v>
      </c>
      <c r="D4599" s="271" t="s">
        <v>1046</v>
      </c>
      <c r="E4599" s="204"/>
      <c r="F4599" s="204">
        <v>102</v>
      </c>
      <c r="G4599" s="205">
        <v>59458.169999999802</v>
      </c>
      <c r="H4599" s="192" t="s">
        <v>1104</v>
      </c>
    </row>
    <row r="4600" spans="1:8" ht="20" hidden="1" customHeight="1">
      <c r="A4600" s="185">
        <v>31</v>
      </c>
      <c r="B4600" s="193" t="s">
        <v>1068</v>
      </c>
      <c r="C4600" s="210" t="s">
        <v>3276</v>
      </c>
      <c r="D4600" s="271" t="s">
        <v>1046</v>
      </c>
      <c r="E4600" s="204"/>
      <c r="F4600" s="204">
        <v>3300</v>
      </c>
      <c r="G4600" s="205">
        <v>56158.169999999802</v>
      </c>
      <c r="H4600" s="192" t="s">
        <v>1110</v>
      </c>
    </row>
    <row r="4601" spans="1:8" ht="20" hidden="1" customHeight="1">
      <c r="A4601" s="185">
        <v>31</v>
      </c>
      <c r="B4601" s="193" t="s">
        <v>1068</v>
      </c>
      <c r="C4601" s="210" t="s">
        <v>3277</v>
      </c>
      <c r="D4601" s="271" t="s">
        <v>1046</v>
      </c>
      <c r="E4601" s="204"/>
      <c r="F4601" s="204">
        <v>223</v>
      </c>
      <c r="G4601" s="205">
        <v>55935.169999999802</v>
      </c>
      <c r="H4601" s="192" t="s">
        <v>3811</v>
      </c>
    </row>
    <row r="4602" spans="1:8" ht="20" hidden="1" customHeight="1">
      <c r="A4602" s="185">
        <v>31</v>
      </c>
      <c r="B4602" s="193" t="s">
        <v>1068</v>
      </c>
      <c r="C4602" s="210" t="s">
        <v>3278</v>
      </c>
      <c r="D4602" s="271" t="s">
        <v>1046</v>
      </c>
      <c r="E4602" s="204"/>
      <c r="F4602" s="204">
        <v>5.99</v>
      </c>
      <c r="G4602" s="205">
        <v>55929.179999999797</v>
      </c>
      <c r="H4602" s="192" t="s">
        <v>1047</v>
      </c>
    </row>
    <row r="4603" spans="1:8" ht="20" hidden="1" customHeight="1">
      <c r="A4603" s="185">
        <v>31</v>
      </c>
      <c r="B4603" s="193" t="s">
        <v>1068</v>
      </c>
      <c r="C4603" s="210" t="s">
        <v>3279</v>
      </c>
      <c r="D4603" s="271" t="s">
        <v>1046</v>
      </c>
      <c r="E4603" s="204"/>
      <c r="F4603" s="204">
        <v>392.5</v>
      </c>
      <c r="G4603" s="205">
        <v>55536.679999999797</v>
      </c>
      <c r="H4603" s="192" t="s">
        <v>3811</v>
      </c>
    </row>
    <row r="4604" spans="1:8" ht="20" hidden="1" customHeight="1">
      <c r="A4604" s="185">
        <v>31</v>
      </c>
      <c r="B4604" s="193" t="s">
        <v>1068</v>
      </c>
      <c r="C4604" s="210" t="s">
        <v>3280</v>
      </c>
      <c r="D4604" s="271" t="s">
        <v>1046</v>
      </c>
      <c r="E4604" s="204"/>
      <c r="F4604" s="204">
        <v>294</v>
      </c>
      <c r="G4604" s="205">
        <v>55242.679999999797</v>
      </c>
      <c r="H4604" s="192" t="s">
        <v>3811</v>
      </c>
    </row>
    <row r="4605" spans="1:8" ht="20" hidden="1" customHeight="1">
      <c r="A4605" s="185">
        <v>31</v>
      </c>
      <c r="B4605" s="193" t="s">
        <v>1068</v>
      </c>
      <c r="C4605" s="210" t="s">
        <v>3281</v>
      </c>
      <c r="D4605" s="271" t="s">
        <v>1046</v>
      </c>
      <c r="E4605" s="204"/>
      <c r="F4605" s="204">
        <v>361</v>
      </c>
      <c r="G4605" s="205">
        <v>54881.679999999797</v>
      </c>
      <c r="H4605" s="192" t="s">
        <v>3811</v>
      </c>
    </row>
    <row r="4606" spans="1:8" ht="20" hidden="1" customHeight="1">
      <c r="A4606" s="185">
        <v>31</v>
      </c>
      <c r="B4606" s="193" t="s">
        <v>1068</v>
      </c>
      <c r="C4606" s="210" t="s">
        <v>3282</v>
      </c>
      <c r="D4606" s="271" t="s">
        <v>1046</v>
      </c>
      <c r="E4606" s="204"/>
      <c r="F4606" s="204">
        <v>465</v>
      </c>
      <c r="G4606" s="205">
        <v>54416.679999999797</v>
      </c>
      <c r="H4606" s="192" t="s">
        <v>3811</v>
      </c>
    </row>
    <row r="4607" spans="1:8" ht="20" hidden="1" customHeight="1">
      <c r="A4607" s="185">
        <v>31</v>
      </c>
      <c r="B4607" s="193" t="s">
        <v>1068</v>
      </c>
      <c r="C4607" s="210" t="s">
        <v>3283</v>
      </c>
      <c r="D4607" s="271" t="s">
        <v>1046</v>
      </c>
      <c r="E4607" s="204"/>
      <c r="F4607" s="204">
        <v>5600</v>
      </c>
      <c r="G4607" s="205">
        <v>48816.679999999797</v>
      </c>
      <c r="H4607" s="192" t="s">
        <v>1047</v>
      </c>
    </row>
    <row r="4608" spans="1:8" ht="20" hidden="1" customHeight="1">
      <c r="A4608" s="185">
        <v>31</v>
      </c>
      <c r="B4608" s="193" t="s">
        <v>1068</v>
      </c>
      <c r="C4608" s="210" t="s">
        <v>3284</v>
      </c>
      <c r="D4608" s="271" t="s">
        <v>1046</v>
      </c>
      <c r="E4608" s="204"/>
      <c r="F4608" s="204">
        <v>341</v>
      </c>
      <c r="G4608" s="205">
        <v>48475.679999999797</v>
      </c>
      <c r="H4608" s="192" t="s">
        <v>1112</v>
      </c>
    </row>
    <row r="4609" spans="1:8" ht="20" hidden="1" customHeight="1">
      <c r="A4609" s="185">
        <v>31</v>
      </c>
      <c r="B4609" s="193" t="s">
        <v>1068</v>
      </c>
      <c r="C4609" s="210" t="s">
        <v>3285</v>
      </c>
      <c r="D4609" s="271" t="s">
        <v>1046</v>
      </c>
      <c r="E4609" s="204"/>
      <c r="F4609" s="204">
        <v>434.9</v>
      </c>
      <c r="G4609" s="205">
        <v>48040.779999999802</v>
      </c>
      <c r="H4609" s="192" t="s">
        <v>1112</v>
      </c>
    </row>
    <row r="4610" spans="1:8" ht="20" hidden="1" customHeight="1">
      <c r="A4610" s="185">
        <v>31</v>
      </c>
      <c r="B4610" s="193" t="s">
        <v>1068</v>
      </c>
      <c r="C4610" s="210" t="s">
        <v>3286</v>
      </c>
      <c r="D4610" s="271" t="s">
        <v>1046</v>
      </c>
      <c r="E4610" s="204"/>
      <c r="F4610" s="204">
        <v>50</v>
      </c>
      <c r="G4610" s="205">
        <v>47990.779999999802</v>
      </c>
      <c r="H4610" s="192" t="s">
        <v>4995</v>
      </c>
    </row>
    <row r="4611" spans="1:8" ht="20" hidden="1" customHeight="1">
      <c r="A4611" s="185">
        <v>31</v>
      </c>
      <c r="B4611" s="193" t="s">
        <v>1068</v>
      </c>
      <c r="C4611" s="210" t="s">
        <v>3287</v>
      </c>
      <c r="D4611" s="271" t="s">
        <v>1046</v>
      </c>
      <c r="E4611" s="204"/>
      <c r="F4611" s="204">
        <v>8696.7999999999993</v>
      </c>
      <c r="G4611" s="205">
        <v>39293.979999999799</v>
      </c>
      <c r="H4611" s="192" t="s">
        <v>1110</v>
      </c>
    </row>
    <row r="4612" spans="1:8" ht="20" hidden="1" customHeight="1">
      <c r="A4612" s="185">
        <v>31</v>
      </c>
      <c r="B4612" s="193" t="s">
        <v>1068</v>
      </c>
      <c r="C4612" s="210" t="s">
        <v>3288</v>
      </c>
      <c r="D4612" s="271" t="s">
        <v>1046</v>
      </c>
      <c r="E4612" s="204"/>
      <c r="F4612" s="204">
        <v>121</v>
      </c>
      <c r="G4612" s="205">
        <v>39172.979999999799</v>
      </c>
      <c r="H4612" s="192" t="s">
        <v>1110</v>
      </c>
    </row>
    <row r="4613" spans="1:8" ht="20" hidden="1" customHeight="1">
      <c r="A4613" s="185">
        <v>31</v>
      </c>
      <c r="B4613" s="193" t="s">
        <v>1068</v>
      </c>
      <c r="C4613" s="210" t="s">
        <v>3289</v>
      </c>
      <c r="D4613" s="271" t="s">
        <v>1046</v>
      </c>
      <c r="E4613" s="204"/>
      <c r="F4613" s="204">
        <v>90</v>
      </c>
      <c r="G4613" s="205">
        <v>39082.979999999799</v>
      </c>
      <c r="H4613" s="192" t="s">
        <v>3811</v>
      </c>
    </row>
    <row r="4614" spans="1:8" ht="20" hidden="1" customHeight="1">
      <c r="A4614" s="185">
        <v>31</v>
      </c>
      <c r="B4614" s="193" t="s">
        <v>1068</v>
      </c>
      <c r="C4614" s="210" t="s">
        <v>3290</v>
      </c>
      <c r="D4614" s="271" t="s">
        <v>1046</v>
      </c>
      <c r="E4614" s="204"/>
      <c r="F4614" s="204">
        <v>1437.1</v>
      </c>
      <c r="G4614" s="205">
        <v>37645.879999999801</v>
      </c>
      <c r="H4614" s="192" t="s">
        <v>1075</v>
      </c>
    </row>
    <row r="4615" spans="1:8" ht="20" hidden="1" customHeight="1">
      <c r="A4615" s="185">
        <v>31</v>
      </c>
      <c r="B4615" s="193" t="s">
        <v>1068</v>
      </c>
      <c r="C4615" s="210" t="s">
        <v>3291</v>
      </c>
      <c r="D4615" s="271" t="s">
        <v>1046</v>
      </c>
      <c r="E4615" s="204"/>
      <c r="F4615" s="204">
        <v>311</v>
      </c>
      <c r="G4615" s="205">
        <v>37334.879999999801</v>
      </c>
      <c r="H4615" s="192" t="s">
        <v>3811</v>
      </c>
    </row>
    <row r="4616" spans="1:8" ht="20" hidden="1" customHeight="1">
      <c r="A4616" s="185">
        <v>31</v>
      </c>
      <c r="B4616" s="193" t="s">
        <v>1068</v>
      </c>
      <c r="C4616" s="210" t="s">
        <v>3292</v>
      </c>
      <c r="D4616" s="271" t="s">
        <v>1046</v>
      </c>
      <c r="E4616" s="204"/>
      <c r="F4616" s="204">
        <v>14365</v>
      </c>
      <c r="G4616" s="205">
        <v>22969.879999999801</v>
      </c>
      <c r="H4616" s="192" t="s">
        <v>1110</v>
      </c>
    </row>
    <row r="4617" spans="1:8" ht="20" hidden="1" customHeight="1">
      <c r="A4617" s="185">
        <v>31</v>
      </c>
      <c r="B4617" s="193" t="s">
        <v>1068</v>
      </c>
      <c r="C4617" s="210" t="s">
        <v>3803</v>
      </c>
      <c r="D4617" s="271" t="s">
        <v>3804</v>
      </c>
      <c r="E4617" s="204"/>
      <c r="F4617" s="204">
        <v>72</v>
      </c>
      <c r="G4617" s="205">
        <v>22897.879999999801</v>
      </c>
      <c r="H4617" s="192" t="s">
        <v>3805</v>
      </c>
    </row>
    <row r="4618" spans="1:8" ht="20" hidden="1" customHeight="1">
      <c r="A4618" s="185">
        <v>31</v>
      </c>
      <c r="B4618" s="193" t="s">
        <v>1068</v>
      </c>
      <c r="C4618" s="210" t="s">
        <v>4238</v>
      </c>
      <c r="D4618" s="271" t="s">
        <v>3804</v>
      </c>
      <c r="E4618" s="204"/>
      <c r="F4618" s="204">
        <v>100</v>
      </c>
      <c r="G4618" s="205">
        <v>22797.879999999801</v>
      </c>
      <c r="H4618" s="192" t="s">
        <v>3805</v>
      </c>
    </row>
    <row r="4619" spans="1:8" ht="20" hidden="1" customHeight="1">
      <c r="A4619" s="185">
        <v>31</v>
      </c>
      <c r="B4619" s="193" t="s">
        <v>1068</v>
      </c>
      <c r="C4619" s="210" t="s">
        <v>2335</v>
      </c>
      <c r="D4619" s="271" t="s">
        <v>1046</v>
      </c>
      <c r="E4619" s="204"/>
      <c r="F4619" s="204">
        <v>742.52</v>
      </c>
      <c r="G4619" s="205">
        <v>282055.36</v>
      </c>
      <c r="H4619" s="192" t="s">
        <v>3811</v>
      </c>
    </row>
    <row r="4620" spans="1:8" ht="20" hidden="1" customHeight="1">
      <c r="A4620" s="185">
        <v>31</v>
      </c>
      <c r="B4620" s="193" t="s">
        <v>1068</v>
      </c>
      <c r="C4620" s="210" t="s">
        <v>3293</v>
      </c>
      <c r="D4620" s="271" t="s">
        <v>1046</v>
      </c>
      <c r="E4620" s="204"/>
      <c r="F4620" s="204">
        <v>215</v>
      </c>
      <c r="G4620" s="205">
        <v>281840.36</v>
      </c>
      <c r="H4620" s="192" t="s">
        <v>1102</v>
      </c>
    </row>
    <row r="4621" spans="1:8" ht="20" hidden="1" customHeight="1">
      <c r="A4621" s="185">
        <v>31</v>
      </c>
      <c r="B4621" s="193" t="s">
        <v>1068</v>
      </c>
      <c r="C4621" s="210" t="s">
        <v>3294</v>
      </c>
      <c r="D4621" s="271" t="s">
        <v>1046</v>
      </c>
      <c r="E4621" s="204"/>
      <c r="F4621" s="204">
        <v>300</v>
      </c>
      <c r="G4621" s="205">
        <v>281540.36</v>
      </c>
      <c r="H4621" s="192" t="s">
        <v>1053</v>
      </c>
    </row>
    <row r="4622" spans="1:8" ht="20" hidden="1" customHeight="1">
      <c r="A4622" s="185">
        <v>31</v>
      </c>
      <c r="B4622" s="193" t="s">
        <v>1068</v>
      </c>
      <c r="C4622" s="210" t="s">
        <v>3295</v>
      </c>
      <c r="D4622" s="271" t="s">
        <v>1046</v>
      </c>
      <c r="E4622" s="204"/>
      <c r="F4622" s="204">
        <v>549</v>
      </c>
      <c r="G4622" s="205">
        <v>280991.35999999999</v>
      </c>
      <c r="H4622" s="192" t="s">
        <v>3811</v>
      </c>
    </row>
    <row r="4623" spans="1:8" ht="20" hidden="1" customHeight="1">
      <c r="A4623" s="185">
        <v>31</v>
      </c>
      <c r="B4623" s="193" t="s">
        <v>1068</v>
      </c>
      <c r="C4623" s="210" t="s">
        <v>3296</v>
      </c>
      <c r="D4623" s="271" t="s">
        <v>1046</v>
      </c>
      <c r="E4623" s="204"/>
      <c r="F4623" s="204">
        <v>396</v>
      </c>
      <c r="G4623" s="205">
        <v>280595.36</v>
      </c>
      <c r="H4623" s="192" t="s">
        <v>1112</v>
      </c>
    </row>
    <row r="4624" spans="1:8" ht="20" hidden="1" customHeight="1">
      <c r="A4624" s="185">
        <v>31</v>
      </c>
      <c r="B4624" s="193" t="s">
        <v>1068</v>
      </c>
      <c r="C4624" s="210" t="s">
        <v>3297</v>
      </c>
      <c r="D4624" s="271" t="s">
        <v>1046</v>
      </c>
      <c r="E4624" s="204"/>
      <c r="F4624" s="204">
        <v>1270</v>
      </c>
      <c r="G4624" s="205">
        <v>279325.36</v>
      </c>
      <c r="H4624" s="192" t="s">
        <v>3811</v>
      </c>
    </row>
    <row r="4625" spans="1:8" ht="20" hidden="1" customHeight="1">
      <c r="A4625" s="185">
        <v>31</v>
      </c>
      <c r="B4625" s="193" t="s">
        <v>1068</v>
      </c>
      <c r="C4625" s="210" t="s">
        <v>3298</v>
      </c>
      <c r="D4625" s="271" t="s">
        <v>1046</v>
      </c>
      <c r="E4625" s="204"/>
      <c r="F4625" s="204">
        <v>20</v>
      </c>
      <c r="G4625" s="205">
        <v>279305.36</v>
      </c>
      <c r="H4625" s="192" t="s">
        <v>3811</v>
      </c>
    </row>
    <row r="4626" spans="1:8" ht="20" hidden="1" customHeight="1">
      <c r="A4626" s="185">
        <v>31</v>
      </c>
      <c r="B4626" s="193" t="s">
        <v>1068</v>
      </c>
      <c r="C4626" s="210" t="s">
        <v>3299</v>
      </c>
      <c r="D4626" s="271" t="s">
        <v>1046</v>
      </c>
      <c r="E4626" s="204"/>
      <c r="F4626" s="204">
        <v>177.5</v>
      </c>
      <c r="G4626" s="205">
        <v>279127.86</v>
      </c>
      <c r="H4626" s="192" t="s">
        <v>3811</v>
      </c>
    </row>
    <row r="4627" spans="1:8" ht="20" hidden="1" customHeight="1">
      <c r="A4627" s="185">
        <v>31</v>
      </c>
      <c r="B4627" s="193" t="s">
        <v>1068</v>
      </c>
      <c r="C4627" s="210" t="s">
        <v>3300</v>
      </c>
      <c r="D4627" s="271" t="s">
        <v>1046</v>
      </c>
      <c r="E4627" s="204"/>
      <c r="F4627" s="204">
        <v>51</v>
      </c>
      <c r="G4627" s="205">
        <v>279076.86</v>
      </c>
      <c r="H4627" s="192" t="s">
        <v>3811</v>
      </c>
    </row>
    <row r="4628" spans="1:8" ht="20" hidden="1" customHeight="1">
      <c r="A4628" s="185">
        <v>31</v>
      </c>
      <c r="B4628" s="193" t="s">
        <v>1068</v>
      </c>
      <c r="C4628" s="210" t="s">
        <v>3301</v>
      </c>
      <c r="D4628" s="271" t="s">
        <v>1046</v>
      </c>
      <c r="E4628" s="204"/>
      <c r="F4628" s="204">
        <v>99</v>
      </c>
      <c r="G4628" s="205">
        <v>278977.86</v>
      </c>
      <c r="H4628" s="192" t="s">
        <v>1112</v>
      </c>
    </row>
    <row r="4629" spans="1:8" ht="20" hidden="1" customHeight="1">
      <c r="A4629" s="185">
        <v>31</v>
      </c>
      <c r="B4629" s="193" t="s">
        <v>1068</v>
      </c>
      <c r="C4629" s="210" t="s">
        <v>3302</v>
      </c>
      <c r="D4629" s="271" t="s">
        <v>1046</v>
      </c>
      <c r="E4629" s="204"/>
      <c r="F4629" s="204">
        <v>485</v>
      </c>
      <c r="G4629" s="205">
        <v>278492.86</v>
      </c>
      <c r="H4629" s="192" t="s">
        <v>1047</v>
      </c>
    </row>
    <row r="4630" spans="1:8" ht="20" hidden="1" customHeight="1">
      <c r="A4630" s="185">
        <v>31</v>
      </c>
      <c r="B4630" s="193" t="s">
        <v>1068</v>
      </c>
      <c r="C4630" s="210" t="s">
        <v>3303</v>
      </c>
      <c r="D4630" s="271" t="s">
        <v>1046</v>
      </c>
      <c r="E4630" s="204"/>
      <c r="F4630" s="204">
        <v>531.5</v>
      </c>
      <c r="G4630" s="205">
        <v>277961.36</v>
      </c>
      <c r="H4630" s="192" t="s">
        <v>1047</v>
      </c>
    </row>
    <row r="4631" spans="1:8" ht="20" hidden="1" customHeight="1">
      <c r="A4631" s="185">
        <v>31</v>
      </c>
      <c r="B4631" s="193" t="s">
        <v>1068</v>
      </c>
      <c r="C4631" s="210" t="s">
        <v>3304</v>
      </c>
      <c r="D4631" s="271" t="s">
        <v>1046</v>
      </c>
      <c r="E4631" s="204"/>
      <c r="F4631" s="204">
        <v>595.80999999999995</v>
      </c>
      <c r="G4631" s="205">
        <v>277365.55</v>
      </c>
      <c r="H4631" s="192" t="s">
        <v>1124</v>
      </c>
    </row>
    <row r="4632" spans="1:8" ht="20" hidden="1" customHeight="1">
      <c r="A4632" s="185">
        <v>31</v>
      </c>
      <c r="B4632" s="193" t="s">
        <v>1068</v>
      </c>
      <c r="C4632" s="210" t="s">
        <v>3305</v>
      </c>
      <c r="D4632" s="271" t="s">
        <v>1046</v>
      </c>
      <c r="E4632" s="204"/>
      <c r="F4632" s="204">
        <v>5.65</v>
      </c>
      <c r="G4632" s="205">
        <v>277359.90000000002</v>
      </c>
      <c r="H4632" s="192" t="s">
        <v>1047</v>
      </c>
    </row>
    <row r="4633" spans="1:8" ht="20" hidden="1" customHeight="1">
      <c r="A4633" s="185">
        <v>31</v>
      </c>
      <c r="B4633" s="193" t="s">
        <v>1068</v>
      </c>
      <c r="C4633" s="210" t="s">
        <v>3803</v>
      </c>
      <c r="D4633" s="271" t="s">
        <v>3804</v>
      </c>
      <c r="E4633" s="204"/>
      <c r="F4633" s="204">
        <v>31.5</v>
      </c>
      <c r="G4633" s="205">
        <v>277328.40000000002</v>
      </c>
      <c r="H4633" s="192" t="s">
        <v>3805</v>
      </c>
    </row>
    <row r="4634" spans="1:8" ht="20" hidden="1" customHeight="1">
      <c r="A4634" s="185">
        <v>31</v>
      </c>
      <c r="B4634" s="212" t="s">
        <v>12</v>
      </c>
      <c r="C4634" s="210" t="s">
        <v>2732</v>
      </c>
      <c r="D4634" s="203" t="s">
        <v>1046</v>
      </c>
      <c r="E4634" s="204"/>
      <c r="F4634" s="204">
        <v>20000</v>
      </c>
      <c r="G4634" s="205">
        <v>257328.4</v>
      </c>
      <c r="H4634" s="192" t="s">
        <v>4995</v>
      </c>
    </row>
    <row r="4635" spans="1:8" ht="20" hidden="1" customHeight="1">
      <c r="A4635" s="185">
        <v>31</v>
      </c>
      <c r="B4635" s="212" t="s">
        <v>12</v>
      </c>
      <c r="C4635" s="210" t="s">
        <v>3803</v>
      </c>
      <c r="D4635" s="271" t="s">
        <v>3804</v>
      </c>
      <c r="E4635" s="204"/>
      <c r="F4635" s="204">
        <v>9</v>
      </c>
      <c r="G4635" s="205">
        <v>257319.4</v>
      </c>
      <c r="H4635" s="192" t="s">
        <v>3805</v>
      </c>
    </row>
    <row r="4636" spans="1:8" ht="20" hidden="1" customHeight="1">
      <c r="A4636" s="185">
        <v>31</v>
      </c>
      <c r="B4636" s="212" t="s">
        <v>12</v>
      </c>
      <c r="C4636" s="210" t="s">
        <v>3306</v>
      </c>
      <c r="D4636" s="271" t="s">
        <v>1046</v>
      </c>
      <c r="E4636" s="204"/>
      <c r="F4636" s="204">
        <v>2513.6999999999998</v>
      </c>
      <c r="G4636" s="205">
        <v>254805.7</v>
      </c>
      <c r="H4636" s="192" t="s">
        <v>1102</v>
      </c>
    </row>
    <row r="4637" spans="1:8" ht="20" hidden="1" customHeight="1">
      <c r="A4637" s="185">
        <v>31</v>
      </c>
      <c r="B4637" s="212" t="s">
        <v>12</v>
      </c>
      <c r="C4637" s="210" t="s">
        <v>3307</v>
      </c>
      <c r="D4637" s="271" t="s">
        <v>1046</v>
      </c>
      <c r="E4637" s="204"/>
      <c r="F4637" s="204">
        <v>6908.75</v>
      </c>
      <c r="G4637" s="205">
        <v>247896.95</v>
      </c>
      <c r="H4637" s="192" t="s">
        <v>1110</v>
      </c>
    </row>
    <row r="4638" spans="1:8" ht="20" hidden="1" customHeight="1">
      <c r="A4638" s="185">
        <v>31</v>
      </c>
      <c r="B4638" s="212" t="s">
        <v>12</v>
      </c>
      <c r="C4638" s="210" t="s">
        <v>3308</v>
      </c>
      <c r="D4638" s="271" t="s">
        <v>1046</v>
      </c>
      <c r="E4638" s="204"/>
      <c r="F4638" s="204">
        <v>6200</v>
      </c>
      <c r="G4638" s="205">
        <v>241696.95</v>
      </c>
      <c r="H4638" s="192" t="s">
        <v>3808</v>
      </c>
    </row>
    <row r="4639" spans="1:8" ht="20" hidden="1" customHeight="1">
      <c r="A4639" s="185">
        <v>31</v>
      </c>
      <c r="B4639" s="212" t="s">
        <v>12</v>
      </c>
      <c r="C4639" s="210" t="s">
        <v>3309</v>
      </c>
      <c r="D4639" s="271" t="s">
        <v>1046</v>
      </c>
      <c r="E4639" s="204"/>
      <c r="F4639" s="204">
        <v>709.8</v>
      </c>
      <c r="G4639" s="205">
        <v>240987.15</v>
      </c>
      <c r="H4639" s="192" t="s">
        <v>3811</v>
      </c>
    </row>
    <row r="4640" spans="1:8" ht="20" hidden="1" customHeight="1">
      <c r="A4640" s="185">
        <v>31</v>
      </c>
      <c r="B4640" s="212" t="s">
        <v>12</v>
      </c>
      <c r="C4640" s="210" t="s">
        <v>3310</v>
      </c>
      <c r="D4640" s="271" t="s">
        <v>1046</v>
      </c>
      <c r="E4640" s="204"/>
      <c r="F4640" s="204">
        <v>848.5</v>
      </c>
      <c r="G4640" s="205">
        <v>240138.65</v>
      </c>
      <c r="H4640" s="192" t="s">
        <v>3811</v>
      </c>
    </row>
    <row r="4641" spans="1:8" ht="20" hidden="1" customHeight="1">
      <c r="A4641" s="185">
        <v>31</v>
      </c>
      <c r="B4641" s="212" t="s">
        <v>12</v>
      </c>
      <c r="C4641" s="210" t="s">
        <v>3311</v>
      </c>
      <c r="D4641" s="271" t="s">
        <v>1046</v>
      </c>
      <c r="E4641" s="204"/>
      <c r="F4641" s="204">
        <v>9800</v>
      </c>
      <c r="G4641" s="205">
        <v>230338.65</v>
      </c>
      <c r="H4641" s="192" t="s">
        <v>3808</v>
      </c>
    </row>
    <row r="4642" spans="1:8" ht="20" hidden="1" customHeight="1">
      <c r="A4642" s="185">
        <v>31</v>
      </c>
      <c r="B4642" s="212" t="s">
        <v>12</v>
      </c>
      <c r="C4642" s="210" t="s">
        <v>3312</v>
      </c>
      <c r="D4642" s="271" t="s">
        <v>1046</v>
      </c>
      <c r="E4642" s="204"/>
      <c r="F4642" s="204">
        <v>608.5</v>
      </c>
      <c r="G4642" s="205">
        <v>229730.15</v>
      </c>
      <c r="H4642" s="192" t="s">
        <v>3811</v>
      </c>
    </row>
    <row r="4643" spans="1:8" ht="20" hidden="1" customHeight="1">
      <c r="A4643" s="185">
        <v>31</v>
      </c>
      <c r="B4643" s="212" t="s">
        <v>12</v>
      </c>
      <c r="C4643" s="210" t="s">
        <v>3313</v>
      </c>
      <c r="D4643" s="271" t="s">
        <v>1046</v>
      </c>
      <c r="E4643" s="204"/>
      <c r="F4643" s="204">
        <v>825</v>
      </c>
      <c r="G4643" s="205">
        <v>228905.15</v>
      </c>
      <c r="H4643" s="192" t="s">
        <v>3811</v>
      </c>
    </row>
    <row r="4644" spans="1:8" ht="20" hidden="1" customHeight="1">
      <c r="A4644" s="185">
        <v>31</v>
      </c>
      <c r="B4644" s="212" t="s">
        <v>12</v>
      </c>
      <c r="C4644" s="210" t="s">
        <v>3314</v>
      </c>
      <c r="D4644" s="271" t="s">
        <v>1046</v>
      </c>
      <c r="E4644" s="204"/>
      <c r="F4644" s="204">
        <v>1972</v>
      </c>
      <c r="G4644" s="205">
        <v>226933.15</v>
      </c>
      <c r="H4644" s="192" t="s">
        <v>1047</v>
      </c>
    </row>
    <row r="4645" spans="1:8" ht="20" hidden="1" customHeight="1">
      <c r="A4645" s="185">
        <v>31</v>
      </c>
      <c r="B4645" s="212" t="s">
        <v>12</v>
      </c>
      <c r="C4645" s="210" t="s">
        <v>3803</v>
      </c>
      <c r="D4645" s="271" t="s">
        <v>3804</v>
      </c>
      <c r="E4645" s="204"/>
      <c r="F4645" s="204">
        <v>17.100000000000001</v>
      </c>
      <c r="G4645" s="205">
        <v>226916.05</v>
      </c>
      <c r="H4645" s="192" t="s">
        <v>3805</v>
      </c>
    </row>
    <row r="4646" spans="1:8" ht="20" hidden="1" customHeight="1">
      <c r="A4646" s="185">
        <v>31</v>
      </c>
      <c r="B4646" s="212" t="s">
        <v>12</v>
      </c>
      <c r="C4646" s="210" t="s">
        <v>4239</v>
      </c>
      <c r="D4646" s="271" t="s">
        <v>3804</v>
      </c>
      <c r="E4646" s="204"/>
      <c r="F4646" s="204">
        <v>705</v>
      </c>
      <c r="G4646" s="205">
        <v>226211.05</v>
      </c>
      <c r="H4646" s="192" t="s">
        <v>3818</v>
      </c>
    </row>
    <row r="4647" spans="1:8" ht="20" hidden="1" customHeight="1">
      <c r="A4647" s="185">
        <v>31</v>
      </c>
      <c r="B4647" s="212" t="s">
        <v>12</v>
      </c>
      <c r="C4647" s="210" t="s">
        <v>4240</v>
      </c>
      <c r="D4647" s="271" t="s">
        <v>3804</v>
      </c>
      <c r="E4647" s="204"/>
      <c r="F4647" s="204">
        <v>600</v>
      </c>
      <c r="G4647" s="205">
        <v>225611.05</v>
      </c>
      <c r="H4647" s="192" t="s">
        <v>3818</v>
      </c>
    </row>
    <row r="4648" spans="1:8" ht="20" hidden="1" customHeight="1">
      <c r="A4648" s="185">
        <v>31</v>
      </c>
      <c r="B4648" s="212" t="s">
        <v>12</v>
      </c>
      <c r="C4648" s="210" t="s">
        <v>3315</v>
      </c>
      <c r="D4648" s="271" t="s">
        <v>1046</v>
      </c>
      <c r="E4648" s="204"/>
      <c r="F4648" s="204">
        <v>221.5</v>
      </c>
      <c r="G4648" s="205">
        <v>225389.55</v>
      </c>
      <c r="H4648" s="192" t="s">
        <v>3811</v>
      </c>
    </row>
    <row r="4649" spans="1:8" ht="20" hidden="1" customHeight="1">
      <c r="A4649" s="185">
        <v>31</v>
      </c>
      <c r="B4649" s="212" t="s">
        <v>12</v>
      </c>
      <c r="C4649" s="210" t="s">
        <v>3316</v>
      </c>
      <c r="D4649" s="271" t="s">
        <v>1046</v>
      </c>
      <c r="E4649" s="204"/>
      <c r="F4649" s="204">
        <v>607.5</v>
      </c>
      <c r="G4649" s="205">
        <v>224782.05</v>
      </c>
      <c r="H4649" s="192" t="s">
        <v>3811</v>
      </c>
    </row>
    <row r="4650" spans="1:8" ht="20" hidden="1" customHeight="1">
      <c r="A4650" s="185">
        <v>31</v>
      </c>
      <c r="B4650" s="212" t="s">
        <v>12</v>
      </c>
      <c r="C4650" s="210" t="s">
        <v>3317</v>
      </c>
      <c r="D4650" s="271" t="s">
        <v>1046</v>
      </c>
      <c r="E4650" s="204"/>
      <c r="F4650" s="204">
        <v>205</v>
      </c>
      <c r="G4650" s="205">
        <v>224577.05</v>
      </c>
      <c r="H4650" s="192" t="s">
        <v>3811</v>
      </c>
    </row>
    <row r="4651" spans="1:8" ht="20" hidden="1" customHeight="1">
      <c r="A4651" s="185">
        <v>31</v>
      </c>
      <c r="B4651" s="212" t="s">
        <v>12</v>
      </c>
      <c r="C4651" s="210" t="s">
        <v>3318</v>
      </c>
      <c r="D4651" s="271" t="s">
        <v>1046</v>
      </c>
      <c r="E4651" s="204"/>
      <c r="F4651" s="204">
        <v>443.5</v>
      </c>
      <c r="G4651" s="205">
        <v>224133.55</v>
      </c>
      <c r="H4651" s="192" t="s">
        <v>3811</v>
      </c>
    </row>
    <row r="4652" spans="1:8" ht="20" hidden="1" customHeight="1">
      <c r="A4652" s="185">
        <v>31</v>
      </c>
      <c r="B4652" s="212" t="s">
        <v>12</v>
      </c>
      <c r="C4652" s="210" t="s">
        <v>3319</v>
      </c>
      <c r="D4652" s="271" t="s">
        <v>1046</v>
      </c>
      <c r="E4652" s="204"/>
      <c r="F4652" s="204">
        <v>254.1</v>
      </c>
      <c r="G4652" s="205">
        <v>223879.45</v>
      </c>
      <c r="H4652" s="192" t="s">
        <v>3811</v>
      </c>
    </row>
    <row r="4653" spans="1:8" ht="20" hidden="1" customHeight="1">
      <c r="A4653" s="185">
        <v>31</v>
      </c>
      <c r="B4653" s="212" t="s">
        <v>12</v>
      </c>
      <c r="C4653" s="210" t="s">
        <v>3320</v>
      </c>
      <c r="D4653" s="271" t="s">
        <v>1046</v>
      </c>
      <c r="E4653" s="204"/>
      <c r="F4653" s="204">
        <v>372</v>
      </c>
      <c r="G4653" s="205">
        <v>223507.45</v>
      </c>
      <c r="H4653" s="192" t="s">
        <v>3811</v>
      </c>
    </row>
    <row r="4654" spans="1:8" ht="20" hidden="1" customHeight="1">
      <c r="A4654" s="185">
        <v>31</v>
      </c>
      <c r="B4654" s="212" t="s">
        <v>12</v>
      </c>
      <c r="C4654" s="210" t="s">
        <v>3321</v>
      </c>
      <c r="D4654" s="271" t="s">
        <v>1046</v>
      </c>
      <c r="E4654" s="204"/>
      <c r="F4654" s="204">
        <v>131</v>
      </c>
      <c r="G4654" s="205">
        <v>223376.45</v>
      </c>
      <c r="H4654" s="192" t="s">
        <v>3811</v>
      </c>
    </row>
    <row r="4655" spans="1:8" ht="20" hidden="1" customHeight="1">
      <c r="A4655" s="185">
        <v>31</v>
      </c>
      <c r="B4655" s="212" t="s">
        <v>12</v>
      </c>
      <c r="C4655" s="210" t="s">
        <v>3322</v>
      </c>
      <c r="D4655" s="271" t="s">
        <v>1046</v>
      </c>
      <c r="E4655" s="204"/>
      <c r="F4655" s="204">
        <v>668.5</v>
      </c>
      <c r="G4655" s="205">
        <v>222707.95</v>
      </c>
      <c r="H4655" s="192" t="s">
        <v>3811</v>
      </c>
    </row>
    <row r="4656" spans="1:8" ht="20" hidden="1" customHeight="1">
      <c r="A4656" s="185">
        <v>31</v>
      </c>
      <c r="B4656" s="212" t="s">
        <v>12</v>
      </c>
      <c r="C4656" s="210" t="s">
        <v>3323</v>
      </c>
      <c r="D4656" s="271" t="s">
        <v>1046</v>
      </c>
      <c r="E4656" s="204"/>
      <c r="F4656" s="204">
        <v>170</v>
      </c>
      <c r="G4656" s="205">
        <v>222537.95</v>
      </c>
      <c r="H4656" s="192" t="s">
        <v>1047</v>
      </c>
    </row>
    <row r="4657" spans="1:8" ht="20" hidden="1" customHeight="1">
      <c r="A4657" s="185">
        <v>31</v>
      </c>
      <c r="B4657" s="212" t="s">
        <v>12</v>
      </c>
      <c r="C4657" s="210" t="s">
        <v>3324</v>
      </c>
      <c r="D4657" s="271" t="s">
        <v>1046</v>
      </c>
      <c r="E4657" s="204"/>
      <c r="F4657" s="204">
        <v>248</v>
      </c>
      <c r="G4657" s="205">
        <v>222289.95</v>
      </c>
      <c r="H4657" s="192" t="s">
        <v>1047</v>
      </c>
    </row>
    <row r="4658" spans="1:8" ht="20" hidden="1" customHeight="1">
      <c r="A4658" s="185">
        <v>31</v>
      </c>
      <c r="B4658" s="212" t="s">
        <v>12</v>
      </c>
      <c r="C4658" s="210" t="s">
        <v>3325</v>
      </c>
      <c r="D4658" s="271" t="s">
        <v>1046</v>
      </c>
      <c r="E4658" s="204"/>
      <c r="F4658" s="204">
        <v>465</v>
      </c>
      <c r="G4658" s="205">
        <v>221824.95</v>
      </c>
      <c r="H4658" s="192" t="s">
        <v>1047</v>
      </c>
    </row>
    <row r="4659" spans="1:8" ht="20" hidden="1" customHeight="1">
      <c r="A4659" s="185">
        <v>31</v>
      </c>
      <c r="B4659" s="212" t="s">
        <v>12</v>
      </c>
      <c r="C4659" s="210" t="s">
        <v>3326</v>
      </c>
      <c r="D4659" s="271" t="s">
        <v>1046</v>
      </c>
      <c r="E4659" s="204"/>
      <c r="F4659" s="204">
        <v>1440</v>
      </c>
      <c r="G4659" s="205">
        <v>220384.95</v>
      </c>
      <c r="H4659" s="192" t="s">
        <v>1047</v>
      </c>
    </row>
    <row r="4660" spans="1:8" ht="20" hidden="1" customHeight="1">
      <c r="A4660" s="185">
        <v>31</v>
      </c>
      <c r="B4660" s="212" t="s">
        <v>12</v>
      </c>
      <c r="C4660" s="210" t="s">
        <v>3327</v>
      </c>
      <c r="D4660" s="271" t="s">
        <v>1046</v>
      </c>
      <c r="E4660" s="204"/>
      <c r="F4660" s="204">
        <v>1440</v>
      </c>
      <c r="G4660" s="205">
        <v>218944.95</v>
      </c>
      <c r="H4660" s="192" t="s">
        <v>1047</v>
      </c>
    </row>
    <row r="4661" spans="1:8" ht="20" hidden="1" customHeight="1">
      <c r="A4661" s="185">
        <v>31</v>
      </c>
      <c r="B4661" s="212" t="s">
        <v>12</v>
      </c>
      <c r="C4661" s="210" t="s">
        <v>3328</v>
      </c>
      <c r="D4661" s="271" t="s">
        <v>1046</v>
      </c>
      <c r="E4661" s="204"/>
      <c r="F4661" s="204">
        <v>439</v>
      </c>
      <c r="G4661" s="205">
        <v>218505.95</v>
      </c>
      <c r="H4661" s="192" t="s">
        <v>1047</v>
      </c>
    </row>
    <row r="4662" spans="1:8" ht="20" hidden="1" customHeight="1">
      <c r="A4662" s="185">
        <v>31</v>
      </c>
      <c r="B4662" s="212" t="s">
        <v>12</v>
      </c>
      <c r="C4662" s="210" t="s">
        <v>3329</v>
      </c>
      <c r="D4662" s="271" t="s">
        <v>1046</v>
      </c>
      <c r="E4662" s="204"/>
      <c r="F4662" s="204">
        <v>318</v>
      </c>
      <c r="G4662" s="205">
        <v>218187.95</v>
      </c>
      <c r="H4662" s="192" t="s">
        <v>1047</v>
      </c>
    </row>
    <row r="4663" spans="1:8" ht="20" hidden="1" customHeight="1">
      <c r="A4663" s="185">
        <v>31</v>
      </c>
      <c r="B4663" s="212" t="s">
        <v>12</v>
      </c>
      <c r="C4663" s="210" t="s">
        <v>3330</v>
      </c>
      <c r="D4663" s="271" t="s">
        <v>1046</v>
      </c>
      <c r="E4663" s="204"/>
      <c r="F4663" s="204">
        <v>2098</v>
      </c>
      <c r="G4663" s="205">
        <v>216089.95</v>
      </c>
      <c r="H4663" s="192" t="s">
        <v>1122</v>
      </c>
    </row>
    <row r="4664" spans="1:8" ht="20" hidden="1" customHeight="1">
      <c r="A4664" s="185">
        <v>31</v>
      </c>
      <c r="B4664" s="212" t="s">
        <v>12</v>
      </c>
      <c r="C4664" s="210" t="s">
        <v>3331</v>
      </c>
      <c r="D4664" s="271" t="s">
        <v>1046</v>
      </c>
      <c r="E4664" s="204"/>
      <c r="F4664" s="204">
        <v>215.57</v>
      </c>
      <c r="G4664" s="205">
        <v>215874.38</v>
      </c>
      <c r="H4664" s="192" t="s">
        <v>3811</v>
      </c>
    </row>
    <row r="4665" spans="1:8" ht="20" hidden="1" customHeight="1">
      <c r="A4665" s="185">
        <v>31</v>
      </c>
      <c r="B4665" s="212" t="s">
        <v>12</v>
      </c>
      <c r="C4665" s="210" t="s">
        <v>3332</v>
      </c>
      <c r="D4665" s="271" t="s">
        <v>1046</v>
      </c>
      <c r="E4665" s="204"/>
      <c r="F4665" s="204">
        <v>245.4</v>
      </c>
      <c r="G4665" s="205">
        <v>215628.98</v>
      </c>
      <c r="H4665" s="192" t="s">
        <v>3811</v>
      </c>
    </row>
    <row r="4666" spans="1:8" ht="20" hidden="1" customHeight="1">
      <c r="A4666" s="185">
        <v>31</v>
      </c>
      <c r="B4666" s="212" t="s">
        <v>12</v>
      </c>
      <c r="C4666" s="210" t="s">
        <v>3333</v>
      </c>
      <c r="D4666" s="271" t="s">
        <v>1046</v>
      </c>
      <c r="E4666" s="204"/>
      <c r="F4666" s="204">
        <v>79</v>
      </c>
      <c r="G4666" s="205">
        <v>215549.98</v>
      </c>
      <c r="H4666" s="192" t="s">
        <v>3811</v>
      </c>
    </row>
    <row r="4667" spans="1:8" ht="20" hidden="1" customHeight="1">
      <c r="A4667" s="185">
        <v>31</v>
      </c>
      <c r="B4667" s="212" t="s">
        <v>12</v>
      </c>
      <c r="C4667" s="210" t="s">
        <v>3334</v>
      </c>
      <c r="D4667" s="271" t="s">
        <v>1046</v>
      </c>
      <c r="E4667" s="204"/>
      <c r="F4667" s="204">
        <v>211.8</v>
      </c>
      <c r="G4667" s="205">
        <v>215338.18</v>
      </c>
      <c r="H4667" s="192" t="s">
        <v>3811</v>
      </c>
    </row>
    <row r="4668" spans="1:8" ht="20" hidden="1" customHeight="1">
      <c r="A4668" s="185">
        <v>31</v>
      </c>
      <c r="B4668" s="212" t="s">
        <v>12</v>
      </c>
      <c r="C4668" s="210" t="s">
        <v>3803</v>
      </c>
      <c r="D4668" s="271" t="s">
        <v>3804</v>
      </c>
      <c r="E4668" s="204"/>
      <c r="F4668" s="204">
        <v>31.5</v>
      </c>
      <c r="G4668" s="205">
        <v>215306.68</v>
      </c>
      <c r="H4668" s="192" t="s">
        <v>3805</v>
      </c>
    </row>
    <row r="4669" spans="1:8" ht="20" hidden="1" customHeight="1">
      <c r="A4669" s="185">
        <v>31</v>
      </c>
      <c r="B4669" s="212" t="s">
        <v>12</v>
      </c>
      <c r="C4669" s="210" t="s">
        <v>3803</v>
      </c>
      <c r="D4669" s="271" t="s">
        <v>3804</v>
      </c>
      <c r="E4669" s="204"/>
      <c r="F4669" s="204">
        <v>1.8</v>
      </c>
      <c r="G4669" s="205">
        <v>175304.88</v>
      </c>
      <c r="H4669" s="192" t="s">
        <v>3805</v>
      </c>
    </row>
    <row r="4670" spans="1:8" ht="20" customHeight="1">
      <c r="A4670" s="185">
        <v>31</v>
      </c>
      <c r="B4670" s="212" t="s">
        <v>12</v>
      </c>
      <c r="C4670" s="210" t="s">
        <v>3335</v>
      </c>
      <c r="D4670" s="224" t="s">
        <v>1046</v>
      </c>
      <c r="E4670" s="204"/>
      <c r="F4670" s="204">
        <v>3000</v>
      </c>
      <c r="G4670" s="205">
        <v>172304.88</v>
      </c>
      <c r="H4670" s="192" t="s">
        <v>1091</v>
      </c>
    </row>
    <row r="4671" spans="1:8" ht="20" hidden="1" customHeight="1">
      <c r="A4671" s="185">
        <v>31</v>
      </c>
      <c r="B4671" s="212" t="s">
        <v>12</v>
      </c>
      <c r="C4671" s="210" t="s">
        <v>3803</v>
      </c>
      <c r="D4671" s="271" t="s">
        <v>3804</v>
      </c>
      <c r="E4671" s="204"/>
      <c r="F4671" s="204">
        <v>1.8</v>
      </c>
      <c r="G4671" s="205">
        <v>172303.08</v>
      </c>
      <c r="H4671" s="192" t="s">
        <v>3805</v>
      </c>
    </row>
    <row r="4672" spans="1:8" ht="20" hidden="1" customHeight="1">
      <c r="A4672" s="185">
        <v>31</v>
      </c>
      <c r="B4672" s="212" t="s">
        <v>12</v>
      </c>
      <c r="C4672" s="210" t="s">
        <v>3336</v>
      </c>
      <c r="D4672" s="271" t="s">
        <v>1046</v>
      </c>
      <c r="E4672" s="204"/>
      <c r="F4672" s="204">
        <v>339</v>
      </c>
      <c r="G4672" s="205">
        <v>171964.08</v>
      </c>
      <c r="H4672" s="192" t="s">
        <v>3811</v>
      </c>
    </row>
    <row r="4673" spans="1:8" ht="20" hidden="1" customHeight="1">
      <c r="A4673" s="185">
        <v>31</v>
      </c>
      <c r="B4673" s="212" t="s">
        <v>12</v>
      </c>
      <c r="C4673" s="210" t="s">
        <v>3337</v>
      </c>
      <c r="D4673" s="271" t="s">
        <v>1046</v>
      </c>
      <c r="E4673" s="204"/>
      <c r="F4673" s="204">
        <v>172</v>
      </c>
      <c r="G4673" s="205">
        <v>171792.08</v>
      </c>
      <c r="H4673" s="192" t="s">
        <v>3811</v>
      </c>
    </row>
    <row r="4674" spans="1:8" ht="20" hidden="1" customHeight="1">
      <c r="A4674" s="185">
        <v>31</v>
      </c>
      <c r="B4674" s="212" t="s">
        <v>12</v>
      </c>
      <c r="C4674" s="210" t="s">
        <v>3338</v>
      </c>
      <c r="D4674" s="271" t="s">
        <v>1046</v>
      </c>
      <c r="E4674" s="204"/>
      <c r="F4674" s="204">
        <v>283.54000000000002</v>
      </c>
      <c r="G4674" s="205">
        <v>171508.54</v>
      </c>
      <c r="H4674" s="192" t="s">
        <v>3811</v>
      </c>
    </row>
    <row r="4675" spans="1:8" ht="20" hidden="1" customHeight="1">
      <c r="A4675" s="185">
        <v>31</v>
      </c>
      <c r="B4675" s="212" t="s">
        <v>12</v>
      </c>
      <c r="C4675" s="210" t="s">
        <v>3339</v>
      </c>
      <c r="D4675" s="271" t="s">
        <v>1046</v>
      </c>
      <c r="E4675" s="204"/>
      <c r="F4675" s="204">
        <v>474</v>
      </c>
      <c r="G4675" s="205">
        <v>171034.54</v>
      </c>
      <c r="H4675" s="192" t="s">
        <v>3811</v>
      </c>
    </row>
    <row r="4676" spans="1:8" ht="20" hidden="1" customHeight="1">
      <c r="A4676" s="185">
        <v>31</v>
      </c>
      <c r="B4676" s="212" t="s">
        <v>12</v>
      </c>
      <c r="C4676" s="210" t="s">
        <v>3340</v>
      </c>
      <c r="D4676" s="271" t="s">
        <v>1046</v>
      </c>
      <c r="E4676" s="204"/>
      <c r="F4676" s="204">
        <v>91</v>
      </c>
      <c r="G4676" s="205">
        <v>170943.54</v>
      </c>
      <c r="H4676" s="192" t="s">
        <v>3811</v>
      </c>
    </row>
    <row r="4677" spans="1:8" ht="20" hidden="1" customHeight="1">
      <c r="A4677" s="185">
        <v>31</v>
      </c>
      <c r="B4677" s="212" t="s">
        <v>12</v>
      </c>
      <c r="C4677" s="210" t="s">
        <v>3341</v>
      </c>
      <c r="D4677" s="271" t="s">
        <v>1046</v>
      </c>
      <c r="E4677" s="204"/>
      <c r="F4677" s="204">
        <v>332</v>
      </c>
      <c r="G4677" s="205">
        <v>170611.54</v>
      </c>
      <c r="H4677" s="192" t="s">
        <v>3811</v>
      </c>
    </row>
    <row r="4678" spans="1:8" ht="20" hidden="1" customHeight="1">
      <c r="A4678" s="185">
        <v>31</v>
      </c>
      <c r="B4678" s="212" t="s">
        <v>12</v>
      </c>
      <c r="C4678" s="210" t="s">
        <v>3342</v>
      </c>
      <c r="D4678" s="271" t="s">
        <v>1046</v>
      </c>
      <c r="E4678" s="204"/>
      <c r="F4678" s="204">
        <v>485.5</v>
      </c>
      <c r="G4678" s="205">
        <v>170126.04</v>
      </c>
      <c r="H4678" s="192" t="s">
        <v>3811</v>
      </c>
    </row>
    <row r="4679" spans="1:8" ht="20" hidden="1" customHeight="1">
      <c r="A4679" s="185">
        <v>31</v>
      </c>
      <c r="B4679" s="212" t="s">
        <v>12</v>
      </c>
      <c r="C4679" s="210" t="s">
        <v>3343</v>
      </c>
      <c r="D4679" s="271" t="s">
        <v>1046</v>
      </c>
      <c r="E4679" s="204"/>
      <c r="F4679" s="204">
        <v>582</v>
      </c>
      <c r="G4679" s="205">
        <v>169544.04</v>
      </c>
      <c r="H4679" s="192" t="s">
        <v>3811</v>
      </c>
    </row>
    <row r="4680" spans="1:8" ht="20" hidden="1" customHeight="1">
      <c r="A4680" s="185">
        <v>31</v>
      </c>
      <c r="B4680" s="212" t="s">
        <v>12</v>
      </c>
      <c r="C4680" s="210" t="s">
        <v>3344</v>
      </c>
      <c r="D4680" s="271" t="s">
        <v>1046</v>
      </c>
      <c r="E4680" s="204"/>
      <c r="F4680" s="204">
        <v>68</v>
      </c>
      <c r="G4680" s="205">
        <v>169476.04</v>
      </c>
      <c r="H4680" s="192" t="s">
        <v>1047</v>
      </c>
    </row>
    <row r="4681" spans="1:8" ht="20" hidden="1" customHeight="1">
      <c r="A4681" s="185">
        <v>31</v>
      </c>
      <c r="B4681" s="212" t="s">
        <v>12</v>
      </c>
      <c r="C4681" s="210" t="s">
        <v>3345</v>
      </c>
      <c r="D4681" s="271" t="s">
        <v>1046</v>
      </c>
      <c r="E4681" s="204"/>
      <c r="F4681" s="204">
        <v>491.8</v>
      </c>
      <c r="G4681" s="205">
        <v>168984.24</v>
      </c>
      <c r="H4681" s="192" t="s">
        <v>3811</v>
      </c>
    </row>
    <row r="4682" spans="1:8" ht="20" hidden="1" customHeight="1">
      <c r="A4682" s="185">
        <v>31</v>
      </c>
      <c r="B4682" s="212" t="s">
        <v>12</v>
      </c>
      <c r="C4682" s="210" t="s">
        <v>3346</v>
      </c>
      <c r="D4682" s="271" t="s">
        <v>1046</v>
      </c>
      <c r="E4682" s="204"/>
      <c r="F4682" s="204">
        <v>226.5</v>
      </c>
      <c r="G4682" s="205">
        <v>168757.74</v>
      </c>
      <c r="H4682" s="192" t="s">
        <v>3811</v>
      </c>
    </row>
    <row r="4683" spans="1:8" ht="20" hidden="1" customHeight="1">
      <c r="A4683" s="185">
        <v>31</v>
      </c>
      <c r="B4683" s="212" t="s">
        <v>12</v>
      </c>
      <c r="C4683" s="210" t="s">
        <v>3347</v>
      </c>
      <c r="D4683" s="271" t="s">
        <v>1046</v>
      </c>
      <c r="E4683" s="204"/>
      <c r="F4683" s="204">
        <v>245.4</v>
      </c>
      <c r="G4683" s="205">
        <v>168512.34</v>
      </c>
      <c r="H4683" s="192" t="s">
        <v>3811</v>
      </c>
    </row>
    <row r="4684" spans="1:8" ht="20" hidden="1" customHeight="1">
      <c r="A4684" s="185">
        <v>31</v>
      </c>
      <c r="B4684" s="212" t="s">
        <v>12</v>
      </c>
      <c r="C4684" s="210" t="s">
        <v>3348</v>
      </c>
      <c r="D4684" s="271" t="s">
        <v>1046</v>
      </c>
      <c r="E4684" s="204"/>
      <c r="F4684" s="204">
        <v>110</v>
      </c>
      <c r="G4684" s="205">
        <v>168402.34</v>
      </c>
      <c r="H4684" s="192" t="s">
        <v>1108</v>
      </c>
    </row>
    <row r="4685" spans="1:8" ht="20" hidden="1" customHeight="1">
      <c r="A4685" s="185">
        <v>31</v>
      </c>
      <c r="B4685" s="212" t="s">
        <v>12</v>
      </c>
      <c r="C4685" s="210" t="s">
        <v>3334</v>
      </c>
      <c r="D4685" s="271" t="s">
        <v>1046</v>
      </c>
      <c r="E4685" s="204"/>
      <c r="F4685" s="204">
        <v>211.8</v>
      </c>
      <c r="G4685" s="205">
        <v>168190.54</v>
      </c>
      <c r="H4685" s="192" t="s">
        <v>3811</v>
      </c>
    </row>
    <row r="4686" spans="1:8" ht="20" hidden="1" customHeight="1">
      <c r="A4686" s="185">
        <v>31</v>
      </c>
      <c r="B4686" s="212" t="s">
        <v>12</v>
      </c>
      <c r="C4686" s="210" t="s">
        <v>3349</v>
      </c>
      <c r="D4686" s="271" t="s">
        <v>1046</v>
      </c>
      <c r="E4686" s="204"/>
      <c r="F4686" s="204">
        <v>475</v>
      </c>
      <c r="G4686" s="205">
        <v>167715.54</v>
      </c>
      <c r="H4686" s="192" t="s">
        <v>3811</v>
      </c>
    </row>
    <row r="4687" spans="1:8" ht="20" hidden="1" customHeight="1">
      <c r="A4687" s="185">
        <v>31</v>
      </c>
      <c r="B4687" s="212" t="s">
        <v>12</v>
      </c>
      <c r="C4687" s="210" t="s">
        <v>3350</v>
      </c>
      <c r="D4687" s="271" t="s">
        <v>1046</v>
      </c>
      <c r="E4687" s="204"/>
      <c r="F4687" s="204">
        <v>130</v>
      </c>
      <c r="G4687" s="205">
        <v>167585.54</v>
      </c>
      <c r="H4687" s="192" t="s">
        <v>1047</v>
      </c>
    </row>
    <row r="4688" spans="1:8" ht="20" hidden="1" customHeight="1">
      <c r="A4688" s="185">
        <v>31</v>
      </c>
      <c r="B4688" s="212" t="s">
        <v>12</v>
      </c>
      <c r="C4688" s="210" t="s">
        <v>3351</v>
      </c>
      <c r="D4688" s="271" t="s">
        <v>1046</v>
      </c>
      <c r="E4688" s="204"/>
      <c r="F4688" s="204">
        <v>5047.5</v>
      </c>
      <c r="G4688" s="205">
        <v>162538.04</v>
      </c>
      <c r="H4688" s="192" t="s">
        <v>1102</v>
      </c>
    </row>
    <row r="4689" spans="1:8" ht="20" hidden="1" customHeight="1">
      <c r="A4689" s="185">
        <v>31</v>
      </c>
      <c r="B4689" s="212" t="s">
        <v>12</v>
      </c>
      <c r="C4689" s="210" t="s">
        <v>3352</v>
      </c>
      <c r="D4689" s="271" t="s">
        <v>1046</v>
      </c>
      <c r="E4689" s="204"/>
      <c r="F4689" s="204">
        <v>99.8</v>
      </c>
      <c r="G4689" s="205">
        <v>162438.24</v>
      </c>
      <c r="H4689" s="192" t="s">
        <v>1047</v>
      </c>
    </row>
    <row r="4690" spans="1:8" ht="20" hidden="1" customHeight="1">
      <c r="A4690" s="185">
        <v>31</v>
      </c>
      <c r="B4690" s="212" t="s">
        <v>12</v>
      </c>
      <c r="C4690" s="210" t="s">
        <v>3353</v>
      </c>
      <c r="D4690" s="271" t="s">
        <v>1046</v>
      </c>
      <c r="E4690" s="204"/>
      <c r="F4690" s="204">
        <v>117</v>
      </c>
      <c r="G4690" s="205">
        <v>162321.24</v>
      </c>
      <c r="H4690" s="192" t="s">
        <v>1047</v>
      </c>
    </row>
    <row r="4691" spans="1:8" ht="20" hidden="1" customHeight="1">
      <c r="A4691" s="185">
        <v>31</v>
      </c>
      <c r="B4691" s="212" t="s">
        <v>12</v>
      </c>
      <c r="C4691" s="210" t="s">
        <v>3354</v>
      </c>
      <c r="D4691" s="271" t="s">
        <v>1046</v>
      </c>
      <c r="E4691" s="204"/>
      <c r="F4691" s="204">
        <v>2665.6</v>
      </c>
      <c r="G4691" s="205">
        <v>159655.64000000001</v>
      </c>
      <c r="H4691" s="192" t="s">
        <v>1047</v>
      </c>
    </row>
    <row r="4692" spans="1:8" ht="20" hidden="1" customHeight="1">
      <c r="A4692" s="185">
        <v>31</v>
      </c>
      <c r="B4692" s="212" t="s">
        <v>12</v>
      </c>
      <c r="C4692" s="210" t="s">
        <v>3803</v>
      </c>
      <c r="D4692" s="271" t="s">
        <v>3804</v>
      </c>
      <c r="E4692" s="204"/>
      <c r="F4692" s="204">
        <v>49.5</v>
      </c>
      <c r="G4692" s="205">
        <v>159606.14000000001</v>
      </c>
      <c r="H4692" s="192" t="s">
        <v>3805</v>
      </c>
    </row>
    <row r="4693" spans="1:8" ht="20" hidden="1" customHeight="1">
      <c r="A4693" s="185">
        <v>31</v>
      </c>
      <c r="B4693" s="212" t="s">
        <v>12</v>
      </c>
      <c r="C4693" s="210" t="s">
        <v>5056</v>
      </c>
      <c r="D4693" s="271" t="s">
        <v>4984</v>
      </c>
      <c r="E4693" s="204"/>
      <c r="F4693" s="204">
        <v>7500</v>
      </c>
      <c r="G4693" s="205">
        <v>152563.34</v>
      </c>
      <c r="H4693" s="214" t="s">
        <v>4984</v>
      </c>
    </row>
    <row r="4694" spans="1:8" ht="20" hidden="1" customHeight="1">
      <c r="A4694" s="185">
        <v>31</v>
      </c>
      <c r="B4694" s="212" t="s">
        <v>12</v>
      </c>
      <c r="C4694" s="210" t="s">
        <v>5056</v>
      </c>
      <c r="D4694" s="271" t="s">
        <v>4984</v>
      </c>
      <c r="E4694" s="204"/>
      <c r="F4694" s="204">
        <v>5166.67</v>
      </c>
      <c r="G4694" s="205">
        <v>147396.67000000001</v>
      </c>
      <c r="H4694" s="214" t="s">
        <v>4984</v>
      </c>
    </row>
    <row r="4695" spans="1:8" ht="20" hidden="1" customHeight="1">
      <c r="A4695" s="185">
        <v>31</v>
      </c>
      <c r="B4695" s="212" t="s">
        <v>12</v>
      </c>
      <c r="C4695" s="210" t="s">
        <v>3355</v>
      </c>
      <c r="D4695" s="271" t="s">
        <v>1046</v>
      </c>
      <c r="E4695" s="204"/>
      <c r="F4695" s="204">
        <v>3500</v>
      </c>
      <c r="G4695" s="205">
        <v>143896.67000000001</v>
      </c>
      <c r="H4695" s="192" t="s">
        <v>1122</v>
      </c>
    </row>
    <row r="4696" spans="1:8" ht="20" hidden="1" customHeight="1">
      <c r="A4696" s="185">
        <v>31</v>
      </c>
      <c r="B4696" s="212" t="s">
        <v>12</v>
      </c>
      <c r="C4696" s="210" t="s">
        <v>3803</v>
      </c>
      <c r="D4696" s="271" t="s">
        <v>3804</v>
      </c>
      <c r="E4696" s="204"/>
      <c r="F4696" s="204">
        <v>4.5</v>
      </c>
      <c r="G4696" s="205">
        <v>143892.17000000001</v>
      </c>
      <c r="H4696" s="192" t="s">
        <v>3805</v>
      </c>
    </row>
    <row r="4697" spans="1:8" ht="20" hidden="1" customHeight="1">
      <c r="A4697" s="185">
        <v>31</v>
      </c>
      <c r="B4697" s="212" t="s">
        <v>12</v>
      </c>
      <c r="C4697" s="210" t="s">
        <v>3356</v>
      </c>
      <c r="D4697" s="271" t="s">
        <v>1046</v>
      </c>
      <c r="E4697" s="204"/>
      <c r="F4697" s="204">
        <v>29.5</v>
      </c>
      <c r="G4697" s="205">
        <v>143862.67000000001</v>
      </c>
      <c r="H4697" s="192" t="s">
        <v>3811</v>
      </c>
    </row>
    <row r="4698" spans="1:8" ht="20" hidden="1" customHeight="1">
      <c r="A4698" s="185">
        <v>31</v>
      </c>
      <c r="B4698" s="212" t="s">
        <v>12</v>
      </c>
      <c r="C4698" s="210" t="s">
        <v>3357</v>
      </c>
      <c r="D4698" s="271" t="s">
        <v>1046</v>
      </c>
      <c r="E4698" s="204"/>
      <c r="F4698" s="204">
        <v>89.5</v>
      </c>
      <c r="G4698" s="205">
        <v>143773.17000000001</v>
      </c>
      <c r="H4698" s="192" t="s">
        <v>3811</v>
      </c>
    </row>
    <row r="4699" spans="1:8" ht="20" hidden="1" customHeight="1">
      <c r="A4699" s="185">
        <v>31</v>
      </c>
      <c r="B4699" s="212" t="s">
        <v>12</v>
      </c>
      <c r="C4699" s="210" t="s">
        <v>3358</v>
      </c>
      <c r="D4699" s="271" t="s">
        <v>1046</v>
      </c>
      <c r="E4699" s="204"/>
      <c r="F4699" s="204">
        <v>69</v>
      </c>
      <c r="G4699" s="205">
        <v>143704.17000000001</v>
      </c>
      <c r="H4699" s="192" t="s">
        <v>1047</v>
      </c>
    </row>
    <row r="4700" spans="1:8" ht="20" hidden="1" customHeight="1">
      <c r="A4700" s="185">
        <v>31</v>
      </c>
      <c r="B4700" s="212" t="s">
        <v>12</v>
      </c>
      <c r="C4700" s="210" t="s">
        <v>3359</v>
      </c>
      <c r="D4700" s="271" t="s">
        <v>1046</v>
      </c>
      <c r="E4700" s="204"/>
      <c r="F4700" s="204">
        <v>982.89</v>
      </c>
      <c r="G4700" s="205">
        <v>142721.28</v>
      </c>
      <c r="H4700" s="192" t="s">
        <v>3811</v>
      </c>
    </row>
    <row r="4701" spans="1:8" ht="20" hidden="1" customHeight="1">
      <c r="A4701" s="185">
        <v>31</v>
      </c>
      <c r="B4701" s="212" t="s">
        <v>12</v>
      </c>
      <c r="C4701" s="210" t="s">
        <v>2384</v>
      </c>
      <c r="D4701" s="271" t="s">
        <v>1046</v>
      </c>
      <c r="E4701" s="204"/>
      <c r="F4701" s="204">
        <v>5831</v>
      </c>
      <c r="G4701" s="205">
        <v>136890.28</v>
      </c>
      <c r="H4701" s="192" t="s">
        <v>1110</v>
      </c>
    </row>
    <row r="4702" spans="1:8" ht="20" hidden="1" customHeight="1">
      <c r="A4702" s="185">
        <v>31</v>
      </c>
      <c r="B4702" s="212" t="s">
        <v>12</v>
      </c>
      <c r="C4702" s="210" t="s">
        <v>3360</v>
      </c>
      <c r="D4702" s="271" t="s">
        <v>1046</v>
      </c>
      <c r="E4702" s="204"/>
      <c r="F4702" s="204">
        <v>318</v>
      </c>
      <c r="G4702" s="205">
        <v>136572.28</v>
      </c>
      <c r="H4702" s="192" t="s">
        <v>3811</v>
      </c>
    </row>
    <row r="4703" spans="1:8" ht="20" hidden="1" customHeight="1">
      <c r="A4703" s="185">
        <v>31</v>
      </c>
      <c r="B4703" s="212" t="s">
        <v>12</v>
      </c>
      <c r="C4703" s="210" t="s">
        <v>3361</v>
      </c>
      <c r="D4703" s="271" t="s">
        <v>1046</v>
      </c>
      <c r="E4703" s="204"/>
      <c r="F4703" s="204">
        <v>66</v>
      </c>
      <c r="G4703" s="205">
        <v>136506.28</v>
      </c>
      <c r="H4703" s="192" t="s">
        <v>3811</v>
      </c>
    </row>
    <row r="4704" spans="1:8" ht="20" hidden="1" customHeight="1">
      <c r="A4704" s="185">
        <v>31</v>
      </c>
      <c r="B4704" s="212" t="s">
        <v>12</v>
      </c>
      <c r="C4704" s="210" t="s">
        <v>3362</v>
      </c>
      <c r="D4704" s="271" t="s">
        <v>1046</v>
      </c>
      <c r="E4704" s="204"/>
      <c r="F4704" s="204">
        <v>766</v>
      </c>
      <c r="G4704" s="205">
        <v>135740.28</v>
      </c>
      <c r="H4704" s="192" t="s">
        <v>3811</v>
      </c>
    </row>
    <row r="4705" spans="1:8" ht="20" hidden="1" customHeight="1">
      <c r="A4705" s="185">
        <v>31</v>
      </c>
      <c r="B4705" s="212" t="s">
        <v>12</v>
      </c>
      <c r="C4705" s="210" t="s">
        <v>3363</v>
      </c>
      <c r="D4705" s="271" t="s">
        <v>1046</v>
      </c>
      <c r="E4705" s="204"/>
      <c r="F4705" s="204">
        <v>226</v>
      </c>
      <c r="G4705" s="205">
        <v>135514.28</v>
      </c>
      <c r="H4705" s="192" t="s">
        <v>3811</v>
      </c>
    </row>
    <row r="4706" spans="1:8" ht="20" hidden="1" customHeight="1">
      <c r="A4706" s="185">
        <v>31</v>
      </c>
      <c r="B4706" s="212" t="s">
        <v>12</v>
      </c>
      <c r="C4706" s="210" t="s">
        <v>3364</v>
      </c>
      <c r="D4706" s="271" t="s">
        <v>1046</v>
      </c>
      <c r="E4706" s="204"/>
      <c r="F4706" s="204">
        <v>646</v>
      </c>
      <c r="G4706" s="205">
        <v>134868.28</v>
      </c>
      <c r="H4706" s="192" t="s">
        <v>3811</v>
      </c>
    </row>
    <row r="4707" spans="1:8" ht="20" hidden="1" customHeight="1">
      <c r="A4707" s="185">
        <v>31</v>
      </c>
      <c r="B4707" s="212" t="s">
        <v>12</v>
      </c>
      <c r="C4707" s="210" t="s">
        <v>3365</v>
      </c>
      <c r="D4707" s="271" t="s">
        <v>1046</v>
      </c>
      <c r="E4707" s="204"/>
      <c r="F4707" s="204">
        <v>383</v>
      </c>
      <c r="G4707" s="205">
        <v>134485.28</v>
      </c>
      <c r="H4707" s="192" t="s">
        <v>3811</v>
      </c>
    </row>
    <row r="4708" spans="1:8" ht="20" hidden="1" customHeight="1">
      <c r="A4708" s="185">
        <v>31</v>
      </c>
      <c r="B4708" s="212" t="s">
        <v>12</v>
      </c>
      <c r="C4708" s="210" t="s">
        <v>3366</v>
      </c>
      <c r="D4708" s="271" t="s">
        <v>1046</v>
      </c>
      <c r="E4708" s="204"/>
      <c r="F4708" s="204">
        <v>642.91</v>
      </c>
      <c r="G4708" s="205">
        <v>133842.37</v>
      </c>
      <c r="H4708" s="192" t="s">
        <v>3811</v>
      </c>
    </row>
    <row r="4709" spans="1:8" ht="20" hidden="1" customHeight="1">
      <c r="A4709" s="185">
        <v>31</v>
      </c>
      <c r="B4709" s="212" t="s">
        <v>12</v>
      </c>
      <c r="C4709" s="210" t="s">
        <v>3803</v>
      </c>
      <c r="D4709" s="271" t="s">
        <v>3804</v>
      </c>
      <c r="E4709" s="204"/>
      <c r="F4709" s="204">
        <v>26.1</v>
      </c>
      <c r="G4709" s="205">
        <v>133816.26999999999</v>
      </c>
      <c r="H4709" s="192" t="s">
        <v>3805</v>
      </c>
    </row>
    <row r="4710" spans="1:8" ht="20" hidden="1" customHeight="1">
      <c r="A4710" s="185">
        <v>31</v>
      </c>
      <c r="B4710" s="212" t="s">
        <v>12</v>
      </c>
      <c r="C4710" s="210" t="s">
        <v>3367</v>
      </c>
      <c r="D4710" s="271" t="s">
        <v>1046</v>
      </c>
      <c r="E4710" s="204"/>
      <c r="F4710" s="204">
        <v>2380</v>
      </c>
      <c r="G4710" s="205">
        <v>121436.27</v>
      </c>
      <c r="H4710" s="192" t="s">
        <v>1110</v>
      </c>
    </row>
    <row r="4711" spans="1:8" ht="20" hidden="1" customHeight="1">
      <c r="A4711" s="185">
        <v>31</v>
      </c>
      <c r="B4711" s="212" t="s">
        <v>12</v>
      </c>
      <c r="C4711" s="210" t="s">
        <v>3368</v>
      </c>
      <c r="D4711" s="271" t="s">
        <v>1046</v>
      </c>
      <c r="E4711" s="204"/>
      <c r="F4711" s="204">
        <v>1010</v>
      </c>
      <c r="G4711" s="205">
        <v>120426.27</v>
      </c>
      <c r="H4711" s="192" t="s">
        <v>5062</v>
      </c>
    </row>
    <row r="4712" spans="1:8" ht="20" hidden="1" customHeight="1">
      <c r="A4712" s="185">
        <v>31</v>
      </c>
      <c r="B4712" s="212" t="s">
        <v>12</v>
      </c>
      <c r="C4712" s="210" t="s">
        <v>3369</v>
      </c>
      <c r="D4712" s="271" t="s">
        <v>1046</v>
      </c>
      <c r="E4712" s="204"/>
      <c r="F4712" s="204">
        <v>125</v>
      </c>
      <c r="G4712" s="205">
        <v>120301.27</v>
      </c>
      <c r="H4712" s="192" t="s">
        <v>1053</v>
      </c>
    </row>
    <row r="4713" spans="1:8" ht="20" hidden="1" customHeight="1">
      <c r="A4713" s="185">
        <v>31</v>
      </c>
      <c r="B4713" s="212" t="s">
        <v>12</v>
      </c>
      <c r="C4713" s="210" t="s">
        <v>3370</v>
      </c>
      <c r="D4713" s="271" t="s">
        <v>1046</v>
      </c>
      <c r="E4713" s="204"/>
      <c r="F4713" s="204">
        <v>1574</v>
      </c>
      <c r="G4713" s="205">
        <v>118727.27</v>
      </c>
      <c r="H4713" s="192" t="s">
        <v>1047</v>
      </c>
    </row>
    <row r="4714" spans="1:8" ht="20" hidden="1" customHeight="1">
      <c r="A4714" s="185">
        <v>31</v>
      </c>
      <c r="B4714" s="212" t="s">
        <v>12</v>
      </c>
      <c r="C4714" s="210" t="s">
        <v>3371</v>
      </c>
      <c r="D4714" s="271" t="s">
        <v>1046</v>
      </c>
      <c r="E4714" s="204"/>
      <c r="F4714" s="204">
        <v>299.89</v>
      </c>
      <c r="G4714" s="205">
        <v>118427.38</v>
      </c>
      <c r="H4714" s="192" t="s">
        <v>4995</v>
      </c>
    </row>
    <row r="4715" spans="1:8" ht="20" hidden="1" customHeight="1">
      <c r="A4715" s="185">
        <v>31</v>
      </c>
      <c r="B4715" s="212" t="s">
        <v>12</v>
      </c>
      <c r="C4715" s="210" t="s">
        <v>3372</v>
      </c>
      <c r="D4715" s="271" t="s">
        <v>1046</v>
      </c>
      <c r="E4715" s="204"/>
      <c r="F4715" s="204">
        <v>1403</v>
      </c>
      <c r="G4715" s="205">
        <v>117024.38</v>
      </c>
      <c r="H4715" s="192" t="s">
        <v>4995</v>
      </c>
    </row>
    <row r="4716" spans="1:8" ht="20" hidden="1" customHeight="1">
      <c r="A4716" s="185">
        <v>31</v>
      </c>
      <c r="B4716" s="212" t="s">
        <v>12</v>
      </c>
      <c r="C4716" s="210" t="s">
        <v>3373</v>
      </c>
      <c r="D4716" s="271" t="s">
        <v>1046</v>
      </c>
      <c r="E4716" s="204"/>
      <c r="F4716" s="204">
        <v>1290</v>
      </c>
      <c r="G4716" s="205">
        <v>115734.38</v>
      </c>
      <c r="H4716" s="192" t="s">
        <v>1077</v>
      </c>
    </row>
    <row r="4717" spans="1:8" ht="20" hidden="1" customHeight="1">
      <c r="A4717" s="185">
        <v>31</v>
      </c>
      <c r="B4717" s="212" t="s">
        <v>12</v>
      </c>
      <c r="C4717" s="210" t="s">
        <v>3374</v>
      </c>
      <c r="D4717" s="271" t="s">
        <v>1046</v>
      </c>
      <c r="E4717" s="204"/>
      <c r="F4717" s="204">
        <v>480</v>
      </c>
      <c r="G4717" s="205">
        <v>115254.38</v>
      </c>
      <c r="H4717" s="192" t="s">
        <v>1108</v>
      </c>
    </row>
    <row r="4718" spans="1:8" ht="20" hidden="1" customHeight="1">
      <c r="A4718" s="185">
        <v>31</v>
      </c>
      <c r="B4718" s="212" t="s">
        <v>12</v>
      </c>
      <c r="C4718" s="210" t="s">
        <v>3375</v>
      </c>
      <c r="D4718" s="271" t="s">
        <v>1046</v>
      </c>
      <c r="E4718" s="204"/>
      <c r="F4718" s="204">
        <v>2207</v>
      </c>
      <c r="G4718" s="205">
        <v>113047.38</v>
      </c>
      <c r="H4718" s="192" t="s">
        <v>1047</v>
      </c>
    </row>
    <row r="4719" spans="1:8" ht="20" hidden="1" customHeight="1">
      <c r="A4719" s="185">
        <v>31</v>
      </c>
      <c r="B4719" s="212" t="s">
        <v>12</v>
      </c>
      <c r="C4719" s="210" t="s">
        <v>3803</v>
      </c>
      <c r="D4719" s="271" t="s">
        <v>3804</v>
      </c>
      <c r="E4719" s="204"/>
      <c r="F4719" s="204">
        <v>19.8</v>
      </c>
      <c r="G4719" s="205">
        <v>113027.58</v>
      </c>
      <c r="H4719" s="192" t="s">
        <v>3805</v>
      </c>
    </row>
    <row r="4720" spans="1:8" ht="20" hidden="1" customHeight="1">
      <c r="A4720" s="185">
        <v>31</v>
      </c>
      <c r="B4720" s="212" t="s">
        <v>12</v>
      </c>
      <c r="C4720" s="210" t="s">
        <v>3376</v>
      </c>
      <c r="D4720" s="271" t="s">
        <v>1046</v>
      </c>
      <c r="E4720" s="204"/>
      <c r="F4720" s="204">
        <v>2650</v>
      </c>
      <c r="G4720" s="205">
        <v>110377.58</v>
      </c>
      <c r="H4720" s="192" t="s">
        <v>1047</v>
      </c>
    </row>
    <row r="4721" spans="1:8" ht="20" hidden="1" customHeight="1">
      <c r="A4721" s="185">
        <v>31</v>
      </c>
      <c r="B4721" s="212" t="s">
        <v>12</v>
      </c>
      <c r="C4721" s="210" t="s">
        <v>3803</v>
      </c>
      <c r="D4721" s="271" t="s">
        <v>3804</v>
      </c>
      <c r="E4721" s="204"/>
      <c r="F4721" s="204">
        <v>4.5</v>
      </c>
      <c r="G4721" s="205">
        <v>110373.08</v>
      </c>
      <c r="H4721" s="192" t="s">
        <v>3805</v>
      </c>
    </row>
    <row r="4722" spans="1:8" ht="20" hidden="1" customHeight="1">
      <c r="A4722" s="185">
        <v>31</v>
      </c>
      <c r="B4722" s="212" t="s">
        <v>12</v>
      </c>
      <c r="C4722" s="210" t="s">
        <v>3377</v>
      </c>
      <c r="D4722" s="271" t="s">
        <v>1046</v>
      </c>
      <c r="E4722" s="204"/>
      <c r="F4722" s="204">
        <v>4280</v>
      </c>
      <c r="G4722" s="205">
        <v>106093.08</v>
      </c>
      <c r="H4722" s="192" t="s">
        <v>1047</v>
      </c>
    </row>
    <row r="4723" spans="1:8" ht="20" hidden="1" customHeight="1">
      <c r="A4723" s="185">
        <v>31</v>
      </c>
      <c r="B4723" s="212" t="s">
        <v>12</v>
      </c>
      <c r="C4723" s="210" t="s">
        <v>3378</v>
      </c>
      <c r="D4723" s="271" t="s">
        <v>1046</v>
      </c>
      <c r="E4723" s="204"/>
      <c r="F4723" s="204">
        <v>500</v>
      </c>
      <c r="G4723" s="205">
        <v>105593.08</v>
      </c>
      <c r="H4723" s="192" t="s">
        <v>1047</v>
      </c>
    </row>
    <row r="4724" spans="1:8" ht="20" hidden="1" customHeight="1">
      <c r="A4724" s="185">
        <v>31</v>
      </c>
      <c r="B4724" s="212" t="s">
        <v>12</v>
      </c>
      <c r="C4724" s="210" t="s">
        <v>3379</v>
      </c>
      <c r="D4724" s="271" t="s">
        <v>1046</v>
      </c>
      <c r="E4724" s="204"/>
      <c r="F4724" s="204">
        <v>1000</v>
      </c>
      <c r="G4724" s="205">
        <v>104593.08</v>
      </c>
      <c r="H4724" s="192" t="s">
        <v>3808</v>
      </c>
    </row>
    <row r="4725" spans="1:8" ht="20" hidden="1" customHeight="1">
      <c r="A4725" s="185">
        <v>31</v>
      </c>
      <c r="B4725" s="212" t="s">
        <v>12</v>
      </c>
      <c r="C4725" s="210" t="s">
        <v>3380</v>
      </c>
      <c r="D4725" s="271" t="s">
        <v>1046</v>
      </c>
      <c r="E4725" s="204"/>
      <c r="F4725" s="204">
        <v>1040</v>
      </c>
      <c r="G4725" s="205">
        <v>103553.08</v>
      </c>
      <c r="H4725" s="192" t="s">
        <v>1110</v>
      </c>
    </row>
    <row r="4726" spans="1:8" ht="20" hidden="1" customHeight="1">
      <c r="A4726" s="185">
        <v>31</v>
      </c>
      <c r="B4726" s="212" t="s">
        <v>12</v>
      </c>
      <c r="C4726" s="210" t="s">
        <v>3381</v>
      </c>
      <c r="D4726" s="271" t="s">
        <v>1046</v>
      </c>
      <c r="E4726" s="204"/>
      <c r="F4726" s="204">
        <v>292.25</v>
      </c>
      <c r="G4726" s="205">
        <v>103260.83</v>
      </c>
      <c r="H4726" s="192" t="s">
        <v>3811</v>
      </c>
    </row>
    <row r="4727" spans="1:8" ht="20" hidden="1" customHeight="1">
      <c r="A4727" s="185">
        <v>31</v>
      </c>
      <c r="B4727" s="212" t="s">
        <v>12</v>
      </c>
      <c r="C4727" s="210" t="s">
        <v>3382</v>
      </c>
      <c r="D4727" s="271" t="s">
        <v>1046</v>
      </c>
      <c r="E4727" s="204"/>
      <c r="F4727" s="204">
        <v>345</v>
      </c>
      <c r="G4727" s="205">
        <v>102915.83</v>
      </c>
      <c r="H4727" s="192" t="s">
        <v>1047</v>
      </c>
    </row>
    <row r="4728" spans="1:8" ht="20" hidden="1" customHeight="1">
      <c r="A4728" s="185">
        <v>31</v>
      </c>
      <c r="B4728" s="212" t="s">
        <v>12</v>
      </c>
      <c r="C4728" s="210" t="s">
        <v>3383</v>
      </c>
      <c r="D4728" s="271" t="s">
        <v>1046</v>
      </c>
      <c r="E4728" s="204"/>
      <c r="F4728" s="204">
        <v>10</v>
      </c>
      <c r="G4728" s="205">
        <v>102905.83</v>
      </c>
      <c r="H4728" s="192" t="s">
        <v>1053</v>
      </c>
    </row>
    <row r="4729" spans="1:8" ht="20" hidden="1" customHeight="1">
      <c r="A4729" s="185">
        <v>31</v>
      </c>
      <c r="B4729" s="212" t="s">
        <v>12</v>
      </c>
      <c r="C4729" s="210" t="s">
        <v>3384</v>
      </c>
      <c r="D4729" s="271" t="s">
        <v>1046</v>
      </c>
      <c r="E4729" s="204"/>
      <c r="F4729" s="204">
        <v>279</v>
      </c>
      <c r="G4729" s="205">
        <v>102626.83</v>
      </c>
      <c r="H4729" s="192" t="s">
        <v>3811</v>
      </c>
    </row>
    <row r="4730" spans="1:8" ht="20" hidden="1" customHeight="1">
      <c r="A4730" s="185">
        <v>31</v>
      </c>
      <c r="B4730" s="212" t="s">
        <v>12</v>
      </c>
      <c r="C4730" s="210" t="s">
        <v>3385</v>
      </c>
      <c r="D4730" s="271" t="s">
        <v>1046</v>
      </c>
      <c r="E4730" s="204"/>
      <c r="F4730" s="204">
        <v>1880</v>
      </c>
      <c r="G4730" s="205">
        <v>100746.83</v>
      </c>
      <c r="H4730" s="192" t="s">
        <v>1047</v>
      </c>
    </row>
    <row r="4731" spans="1:8" ht="20" hidden="1" customHeight="1">
      <c r="A4731" s="185">
        <v>31</v>
      </c>
      <c r="B4731" s="212" t="s">
        <v>12</v>
      </c>
      <c r="C4731" s="210" t="s">
        <v>3386</v>
      </c>
      <c r="D4731" s="271" t="s">
        <v>1046</v>
      </c>
      <c r="E4731" s="204"/>
      <c r="F4731" s="204">
        <v>1440</v>
      </c>
      <c r="G4731" s="205">
        <v>99306.83</v>
      </c>
      <c r="H4731" s="192" t="s">
        <v>1047</v>
      </c>
    </row>
    <row r="4732" spans="1:8" ht="20" hidden="1" customHeight="1">
      <c r="A4732" s="185">
        <v>31</v>
      </c>
      <c r="B4732" s="212" t="s">
        <v>12</v>
      </c>
      <c r="C4732" s="210" t="s">
        <v>3387</v>
      </c>
      <c r="D4732" s="271" t="s">
        <v>1046</v>
      </c>
      <c r="E4732" s="204"/>
      <c r="F4732" s="204">
        <v>962.9</v>
      </c>
      <c r="G4732" s="205">
        <v>98343.93</v>
      </c>
      <c r="H4732" s="192" t="s">
        <v>3811</v>
      </c>
    </row>
    <row r="4733" spans="1:8" ht="20" hidden="1" customHeight="1">
      <c r="A4733" s="185">
        <v>31</v>
      </c>
      <c r="B4733" s="212" t="s">
        <v>12</v>
      </c>
      <c r="C4733" s="210" t="s">
        <v>3388</v>
      </c>
      <c r="D4733" s="271" t="s">
        <v>1046</v>
      </c>
      <c r="E4733" s="204"/>
      <c r="F4733" s="204">
        <v>303.89999999999998</v>
      </c>
      <c r="G4733" s="205">
        <v>98040.03</v>
      </c>
      <c r="H4733" s="192" t="s">
        <v>3811</v>
      </c>
    </row>
    <row r="4734" spans="1:8" ht="20" hidden="1" customHeight="1">
      <c r="A4734" s="185">
        <v>31</v>
      </c>
      <c r="B4734" s="212" t="s">
        <v>12</v>
      </c>
      <c r="C4734" s="210" t="s">
        <v>3389</v>
      </c>
      <c r="D4734" s="271" t="s">
        <v>1046</v>
      </c>
      <c r="E4734" s="204"/>
      <c r="F4734" s="204">
        <v>60</v>
      </c>
      <c r="G4734" s="205">
        <v>97980.03</v>
      </c>
      <c r="H4734" s="192" t="s">
        <v>3811</v>
      </c>
    </row>
    <row r="4735" spans="1:8" ht="20" hidden="1" customHeight="1">
      <c r="A4735" s="185">
        <v>31</v>
      </c>
      <c r="B4735" s="212" t="s">
        <v>12</v>
      </c>
      <c r="C4735" s="210" t="s">
        <v>3390</v>
      </c>
      <c r="D4735" s="271" t="s">
        <v>1046</v>
      </c>
      <c r="E4735" s="204"/>
      <c r="F4735" s="204">
        <v>304.5</v>
      </c>
      <c r="G4735" s="205">
        <v>97675.53</v>
      </c>
      <c r="H4735" s="192" t="s">
        <v>3811</v>
      </c>
    </row>
    <row r="4736" spans="1:8" ht="20" hidden="1" customHeight="1">
      <c r="A4736" s="185">
        <v>31</v>
      </c>
      <c r="B4736" s="212" t="s">
        <v>12</v>
      </c>
      <c r="C4736" s="210" t="s">
        <v>3391</v>
      </c>
      <c r="D4736" s="271" t="s">
        <v>1046</v>
      </c>
      <c r="E4736" s="204"/>
      <c r="F4736" s="204">
        <v>1740.47</v>
      </c>
      <c r="G4736" s="205">
        <v>95935.06</v>
      </c>
      <c r="H4736" s="192" t="s">
        <v>1047</v>
      </c>
    </row>
    <row r="4737" spans="1:8" ht="20" hidden="1" customHeight="1">
      <c r="A4737" s="185">
        <v>31</v>
      </c>
      <c r="B4737" s="212" t="s">
        <v>12</v>
      </c>
      <c r="C4737" s="210" t="s">
        <v>3392</v>
      </c>
      <c r="D4737" s="271" t="s">
        <v>1046</v>
      </c>
      <c r="E4737" s="204"/>
      <c r="F4737" s="204">
        <v>180</v>
      </c>
      <c r="G4737" s="205">
        <v>95755.06</v>
      </c>
      <c r="H4737" s="192" t="s">
        <v>1047</v>
      </c>
    </row>
    <row r="4738" spans="1:8" ht="20" hidden="1" customHeight="1">
      <c r="A4738" s="185">
        <v>31</v>
      </c>
      <c r="B4738" s="212" t="s">
        <v>12</v>
      </c>
      <c r="C4738" s="210" t="s">
        <v>3393</v>
      </c>
      <c r="D4738" s="271" t="s">
        <v>1046</v>
      </c>
      <c r="E4738" s="204"/>
      <c r="F4738" s="204">
        <v>172</v>
      </c>
      <c r="G4738" s="205">
        <v>95583.06</v>
      </c>
      <c r="H4738" s="192" t="s">
        <v>3811</v>
      </c>
    </row>
    <row r="4739" spans="1:8" ht="20" hidden="1" customHeight="1">
      <c r="A4739" s="185">
        <v>31</v>
      </c>
      <c r="B4739" s="212" t="s">
        <v>12</v>
      </c>
      <c r="C4739" s="210" t="s">
        <v>3394</v>
      </c>
      <c r="D4739" s="271" t="s">
        <v>1046</v>
      </c>
      <c r="E4739" s="204"/>
      <c r="F4739" s="204">
        <v>6521</v>
      </c>
      <c r="G4739" s="205">
        <v>89062.06</v>
      </c>
      <c r="H4739" s="192" t="s">
        <v>1110</v>
      </c>
    </row>
    <row r="4740" spans="1:8" ht="20" hidden="1" customHeight="1">
      <c r="A4740" s="185">
        <v>31</v>
      </c>
      <c r="B4740" s="212" t="s">
        <v>12</v>
      </c>
      <c r="C4740" s="210" t="s">
        <v>3803</v>
      </c>
      <c r="D4740" s="271" t="s">
        <v>3804</v>
      </c>
      <c r="E4740" s="204"/>
      <c r="F4740" s="204">
        <v>39.6</v>
      </c>
      <c r="G4740" s="205">
        <v>89022.46</v>
      </c>
      <c r="H4740" s="192" t="s">
        <v>3805</v>
      </c>
    </row>
    <row r="4741" spans="1:8" ht="20" hidden="1" customHeight="1">
      <c r="A4741" s="185">
        <v>31</v>
      </c>
      <c r="B4741" s="212" t="s">
        <v>13</v>
      </c>
      <c r="C4741" s="210" t="s">
        <v>3395</v>
      </c>
      <c r="D4741" s="271" t="s">
        <v>1046</v>
      </c>
      <c r="E4741" s="204"/>
      <c r="F4741" s="204">
        <v>22000</v>
      </c>
      <c r="G4741" s="205">
        <v>67022.460000000006</v>
      </c>
      <c r="H4741" s="192" t="s">
        <v>4995</v>
      </c>
    </row>
    <row r="4742" spans="1:8" ht="20" hidden="1" customHeight="1">
      <c r="A4742" s="185">
        <v>31</v>
      </c>
      <c r="B4742" s="212" t="s">
        <v>13</v>
      </c>
      <c r="C4742" s="210" t="s">
        <v>3396</v>
      </c>
      <c r="D4742" s="271" t="s">
        <v>1046</v>
      </c>
      <c r="E4742" s="204"/>
      <c r="F4742" s="204">
        <v>2500</v>
      </c>
      <c r="G4742" s="205">
        <v>64522.46</v>
      </c>
      <c r="H4742" s="192" t="s">
        <v>3818</v>
      </c>
    </row>
    <row r="4743" spans="1:8" ht="20" hidden="1" customHeight="1">
      <c r="A4743" s="185">
        <v>31</v>
      </c>
      <c r="B4743" s="212" t="s">
        <v>13</v>
      </c>
      <c r="C4743" s="210" t="s">
        <v>3397</v>
      </c>
      <c r="D4743" s="271" t="s">
        <v>1046</v>
      </c>
      <c r="E4743" s="204"/>
      <c r="F4743" s="204">
        <v>1070</v>
      </c>
      <c r="G4743" s="205">
        <v>63452.46</v>
      </c>
      <c r="H4743" s="192" t="s">
        <v>1047</v>
      </c>
    </row>
    <row r="4744" spans="1:8" ht="20" hidden="1" customHeight="1">
      <c r="A4744" s="185">
        <v>31</v>
      </c>
      <c r="B4744" s="212" t="s">
        <v>13</v>
      </c>
      <c r="C4744" s="210" t="s">
        <v>3398</v>
      </c>
      <c r="D4744" s="271" t="s">
        <v>1046</v>
      </c>
      <c r="E4744" s="204"/>
      <c r="F4744" s="204">
        <v>788</v>
      </c>
      <c r="G4744" s="205">
        <v>62664.46</v>
      </c>
      <c r="H4744" s="192" t="s">
        <v>1047</v>
      </c>
    </row>
    <row r="4745" spans="1:8" ht="20" hidden="1" customHeight="1">
      <c r="A4745" s="185">
        <v>31</v>
      </c>
      <c r="B4745" s="212" t="s">
        <v>13</v>
      </c>
      <c r="C4745" s="210" t="s">
        <v>3399</v>
      </c>
      <c r="D4745" s="271" t="s">
        <v>1046</v>
      </c>
      <c r="E4745" s="204"/>
      <c r="F4745" s="204">
        <v>590</v>
      </c>
      <c r="G4745" s="205">
        <v>62074.46</v>
      </c>
      <c r="H4745" s="192" t="s">
        <v>1047</v>
      </c>
    </row>
    <row r="4746" spans="1:8" ht="20" hidden="1" customHeight="1">
      <c r="A4746" s="185">
        <v>31</v>
      </c>
      <c r="B4746" s="212" t="s">
        <v>13</v>
      </c>
      <c r="C4746" s="210" t="s">
        <v>3400</v>
      </c>
      <c r="D4746" s="271" t="s">
        <v>1046</v>
      </c>
      <c r="E4746" s="204"/>
      <c r="F4746" s="204">
        <v>190</v>
      </c>
      <c r="G4746" s="205">
        <v>61884.46</v>
      </c>
      <c r="H4746" s="192" t="s">
        <v>3811</v>
      </c>
    </row>
    <row r="4747" spans="1:8" ht="20" hidden="1" customHeight="1">
      <c r="A4747" s="185">
        <v>31</v>
      </c>
      <c r="B4747" s="212" t="s">
        <v>13</v>
      </c>
      <c r="C4747" s="210" t="s">
        <v>3401</v>
      </c>
      <c r="D4747" s="271" t="s">
        <v>1046</v>
      </c>
      <c r="E4747" s="204"/>
      <c r="F4747" s="204">
        <v>44.5</v>
      </c>
      <c r="G4747" s="205">
        <v>61839.96</v>
      </c>
      <c r="H4747" s="192" t="s">
        <v>3811</v>
      </c>
    </row>
    <row r="4748" spans="1:8" ht="20" hidden="1" customHeight="1">
      <c r="A4748" s="185">
        <v>31</v>
      </c>
      <c r="B4748" s="212" t="s">
        <v>13</v>
      </c>
      <c r="C4748" s="210" t="s">
        <v>3402</v>
      </c>
      <c r="D4748" s="271" t="s">
        <v>1046</v>
      </c>
      <c r="E4748" s="204"/>
      <c r="F4748" s="204">
        <v>44.5</v>
      </c>
      <c r="G4748" s="205">
        <v>61795.46</v>
      </c>
      <c r="H4748" s="192" t="s">
        <v>3811</v>
      </c>
    </row>
    <row r="4749" spans="1:8" ht="20" hidden="1" customHeight="1">
      <c r="A4749" s="185">
        <v>31</v>
      </c>
      <c r="B4749" s="212" t="s">
        <v>13</v>
      </c>
      <c r="C4749" s="210" t="s">
        <v>3403</v>
      </c>
      <c r="D4749" s="271" t="s">
        <v>1046</v>
      </c>
      <c r="E4749" s="204"/>
      <c r="F4749" s="204">
        <v>1000</v>
      </c>
      <c r="G4749" s="205">
        <v>60795.46</v>
      </c>
      <c r="H4749" s="192" t="s">
        <v>1112</v>
      </c>
    </row>
    <row r="4750" spans="1:8" ht="20" hidden="1" customHeight="1">
      <c r="A4750" s="185">
        <v>31</v>
      </c>
      <c r="B4750" s="212" t="s">
        <v>13</v>
      </c>
      <c r="C4750" s="210" t="s">
        <v>3404</v>
      </c>
      <c r="D4750" s="271" t="s">
        <v>1046</v>
      </c>
      <c r="E4750" s="204"/>
      <c r="F4750" s="204">
        <v>9695.4</v>
      </c>
      <c r="G4750" s="205">
        <v>51100.06</v>
      </c>
      <c r="H4750" s="192" t="s">
        <v>1110</v>
      </c>
    </row>
    <row r="4751" spans="1:8" ht="20" hidden="1" customHeight="1">
      <c r="A4751" s="185">
        <v>31</v>
      </c>
      <c r="B4751" s="212" t="s">
        <v>13</v>
      </c>
      <c r="C4751" s="210" t="s">
        <v>3405</v>
      </c>
      <c r="D4751" s="271" t="s">
        <v>1046</v>
      </c>
      <c r="E4751" s="204"/>
      <c r="F4751" s="204">
        <v>2400</v>
      </c>
      <c r="G4751" s="205">
        <v>48700.06</v>
      </c>
      <c r="H4751" s="192" t="s">
        <v>3808</v>
      </c>
    </row>
    <row r="4752" spans="1:8" ht="20" hidden="1" customHeight="1">
      <c r="A4752" s="185">
        <v>31</v>
      </c>
      <c r="B4752" s="212" t="s">
        <v>13</v>
      </c>
      <c r="C4752" s="210" t="s">
        <v>3406</v>
      </c>
      <c r="D4752" s="271" t="s">
        <v>1046</v>
      </c>
      <c r="E4752" s="204"/>
      <c r="F4752" s="204">
        <v>134</v>
      </c>
      <c r="G4752" s="205">
        <v>48566.06</v>
      </c>
      <c r="H4752" s="192" t="s">
        <v>1047</v>
      </c>
    </row>
    <row r="4753" spans="1:8" ht="20" hidden="1" customHeight="1">
      <c r="A4753" s="185">
        <v>31</v>
      </c>
      <c r="B4753" s="212" t="s">
        <v>13</v>
      </c>
      <c r="C4753" s="210" t="s">
        <v>3407</v>
      </c>
      <c r="D4753" s="271" t="s">
        <v>1046</v>
      </c>
      <c r="E4753" s="204"/>
      <c r="F4753" s="204">
        <v>3231</v>
      </c>
      <c r="G4753" s="205">
        <v>45335.06</v>
      </c>
      <c r="H4753" s="192" t="s">
        <v>1110</v>
      </c>
    </row>
    <row r="4754" spans="1:8" ht="20" hidden="1" customHeight="1">
      <c r="A4754" s="185">
        <v>31</v>
      </c>
      <c r="B4754" s="212" t="s">
        <v>13</v>
      </c>
      <c r="C4754" s="210" t="s">
        <v>3408</v>
      </c>
      <c r="D4754" s="271" t="s">
        <v>1046</v>
      </c>
      <c r="E4754" s="204"/>
      <c r="F4754" s="204">
        <v>2296</v>
      </c>
      <c r="G4754" s="205">
        <v>43039.06</v>
      </c>
      <c r="H4754" s="192" t="s">
        <v>3811</v>
      </c>
    </row>
    <row r="4755" spans="1:8" ht="20" hidden="1" customHeight="1">
      <c r="A4755" s="185">
        <v>31</v>
      </c>
      <c r="B4755" s="212" t="s">
        <v>13</v>
      </c>
      <c r="C4755" s="210" t="s">
        <v>3409</v>
      </c>
      <c r="D4755" s="271" t="s">
        <v>1046</v>
      </c>
      <c r="E4755" s="204"/>
      <c r="F4755" s="204">
        <v>506.9</v>
      </c>
      <c r="G4755" s="205">
        <v>42532.160000000003</v>
      </c>
      <c r="H4755" s="192" t="s">
        <v>1104</v>
      </c>
    </row>
    <row r="4756" spans="1:8" ht="20" hidden="1" customHeight="1">
      <c r="A4756" s="185">
        <v>31</v>
      </c>
      <c r="B4756" s="212" t="s">
        <v>13</v>
      </c>
      <c r="C4756" s="210" t="s">
        <v>3410</v>
      </c>
      <c r="D4756" s="271" t="s">
        <v>1046</v>
      </c>
      <c r="E4756" s="204"/>
      <c r="F4756" s="204">
        <v>1809.4</v>
      </c>
      <c r="G4756" s="205">
        <v>40722.76</v>
      </c>
      <c r="H4756" s="192" t="s">
        <v>1102</v>
      </c>
    </row>
    <row r="4757" spans="1:8" ht="20" hidden="1" customHeight="1">
      <c r="A4757" s="185">
        <v>31</v>
      </c>
      <c r="B4757" s="212" t="s">
        <v>13</v>
      </c>
      <c r="C4757" s="210" t="s">
        <v>3411</v>
      </c>
      <c r="D4757" s="271" t="s">
        <v>1046</v>
      </c>
      <c r="E4757" s="204"/>
      <c r="F4757" s="204">
        <v>7724</v>
      </c>
      <c r="G4757" s="205">
        <v>32998.76</v>
      </c>
      <c r="H4757" s="192" t="s">
        <v>1110</v>
      </c>
    </row>
    <row r="4758" spans="1:8" ht="20" hidden="1" customHeight="1">
      <c r="A4758" s="185">
        <v>31</v>
      </c>
      <c r="B4758" s="212" t="s">
        <v>13</v>
      </c>
      <c r="C4758" s="210" t="s">
        <v>3412</v>
      </c>
      <c r="D4758" s="271" t="s">
        <v>1046</v>
      </c>
      <c r="E4758" s="204"/>
      <c r="F4758" s="204">
        <v>39</v>
      </c>
      <c r="G4758" s="205">
        <v>32959.760000000002</v>
      </c>
      <c r="H4758" s="192" t="s">
        <v>3811</v>
      </c>
    </row>
    <row r="4759" spans="1:8" ht="20" hidden="1" customHeight="1">
      <c r="A4759" s="185">
        <v>31</v>
      </c>
      <c r="B4759" s="212" t="s">
        <v>13</v>
      </c>
      <c r="C4759" s="210" t="s">
        <v>3413</v>
      </c>
      <c r="D4759" s="271" t="s">
        <v>1046</v>
      </c>
      <c r="E4759" s="204"/>
      <c r="F4759" s="204">
        <v>17612</v>
      </c>
      <c r="G4759" s="205">
        <v>15347.76</v>
      </c>
      <c r="H4759" s="192" t="s">
        <v>1110</v>
      </c>
    </row>
    <row r="4760" spans="1:8" ht="20" hidden="1" customHeight="1">
      <c r="A4760" s="185">
        <v>31</v>
      </c>
      <c r="B4760" s="212" t="s">
        <v>13</v>
      </c>
      <c r="C4760" s="210" t="s">
        <v>3803</v>
      </c>
      <c r="D4760" s="271" t="s">
        <v>3804</v>
      </c>
      <c r="E4760" s="204"/>
      <c r="F4760" s="204">
        <v>108.9</v>
      </c>
      <c r="G4760" s="205">
        <v>15238.86</v>
      </c>
      <c r="H4760" s="192" t="s">
        <v>3805</v>
      </c>
    </row>
    <row r="4761" spans="1:8" ht="20" hidden="1" customHeight="1">
      <c r="A4761" s="185">
        <v>31</v>
      </c>
      <c r="B4761" s="212" t="s">
        <v>13</v>
      </c>
      <c r="C4761" s="210" t="s">
        <v>3414</v>
      </c>
      <c r="D4761" s="271" t="s">
        <v>1046</v>
      </c>
      <c r="E4761" s="204"/>
      <c r="F4761" s="204">
        <v>2469.5</v>
      </c>
      <c r="G4761" s="205">
        <v>12769.36</v>
      </c>
      <c r="H4761" s="192" t="s">
        <v>1087</v>
      </c>
    </row>
    <row r="4762" spans="1:8" ht="20" hidden="1" customHeight="1">
      <c r="A4762" s="185">
        <v>31</v>
      </c>
      <c r="B4762" s="212" t="s">
        <v>13</v>
      </c>
      <c r="C4762" s="210" t="s">
        <v>3415</v>
      </c>
      <c r="D4762" s="271" t="s">
        <v>1046</v>
      </c>
      <c r="E4762" s="204"/>
      <c r="F4762" s="204">
        <v>3000</v>
      </c>
      <c r="G4762" s="205">
        <v>9769.36</v>
      </c>
      <c r="H4762" s="192" t="s">
        <v>3818</v>
      </c>
    </row>
    <row r="4763" spans="1:8" ht="20" hidden="1" customHeight="1">
      <c r="A4763" s="185">
        <v>31</v>
      </c>
      <c r="B4763" s="212" t="s">
        <v>13</v>
      </c>
      <c r="C4763" s="210" t="s">
        <v>3416</v>
      </c>
      <c r="D4763" s="271" t="s">
        <v>1046</v>
      </c>
      <c r="E4763" s="204"/>
      <c r="F4763" s="204">
        <v>5714</v>
      </c>
      <c r="G4763" s="205">
        <v>4055.36</v>
      </c>
      <c r="H4763" s="192" t="s">
        <v>1110</v>
      </c>
    </row>
    <row r="4764" spans="1:8" ht="20" hidden="1" customHeight="1">
      <c r="A4764" s="185">
        <v>31</v>
      </c>
      <c r="B4764" s="212" t="s">
        <v>13</v>
      </c>
      <c r="C4764" s="210" t="s">
        <v>3417</v>
      </c>
      <c r="D4764" s="271" t="s">
        <v>1046</v>
      </c>
      <c r="E4764" s="204"/>
      <c r="F4764" s="204">
        <v>555</v>
      </c>
      <c r="G4764" s="205">
        <v>3500.36</v>
      </c>
      <c r="H4764" s="192" t="s">
        <v>1047</v>
      </c>
    </row>
    <row r="4765" spans="1:8" ht="20" hidden="1" customHeight="1">
      <c r="A4765" s="185">
        <v>31</v>
      </c>
      <c r="B4765" s="212" t="s">
        <v>13</v>
      </c>
      <c r="C4765" s="210" t="s">
        <v>3803</v>
      </c>
      <c r="D4765" s="271" t="s">
        <v>3804</v>
      </c>
      <c r="E4765" s="204"/>
      <c r="F4765" s="204">
        <v>15.3</v>
      </c>
      <c r="G4765" s="205">
        <v>3485.0599999999899</v>
      </c>
      <c r="H4765" s="192" t="s">
        <v>3805</v>
      </c>
    </row>
    <row r="4766" spans="1:8" ht="20" hidden="1" customHeight="1">
      <c r="A4766" s="185">
        <v>31</v>
      </c>
      <c r="B4766" s="212" t="s">
        <v>13</v>
      </c>
      <c r="C4766" s="210" t="s">
        <v>3418</v>
      </c>
      <c r="D4766" s="271" t="s">
        <v>1046</v>
      </c>
      <c r="E4766" s="204"/>
      <c r="F4766" s="204">
        <v>52</v>
      </c>
      <c r="G4766" s="205">
        <v>153433.06</v>
      </c>
      <c r="H4766" s="192" t="s">
        <v>1047</v>
      </c>
    </row>
    <row r="4767" spans="1:8" ht="20" hidden="1" customHeight="1">
      <c r="A4767" s="185">
        <v>31</v>
      </c>
      <c r="B4767" s="212" t="s">
        <v>13</v>
      </c>
      <c r="C4767" s="210" t="s">
        <v>3419</v>
      </c>
      <c r="D4767" s="271" t="s">
        <v>1046</v>
      </c>
      <c r="E4767" s="204"/>
      <c r="F4767" s="204">
        <v>210</v>
      </c>
      <c r="G4767" s="205">
        <v>153223.06</v>
      </c>
      <c r="H4767" s="192" t="s">
        <v>1047</v>
      </c>
    </row>
    <row r="4768" spans="1:8" ht="20" hidden="1" customHeight="1">
      <c r="A4768" s="185">
        <v>31</v>
      </c>
      <c r="B4768" s="212" t="s">
        <v>13</v>
      </c>
      <c r="C4768" s="210" t="s">
        <v>3420</v>
      </c>
      <c r="D4768" s="271" t="s">
        <v>1046</v>
      </c>
      <c r="E4768" s="204"/>
      <c r="F4768" s="204">
        <v>653</v>
      </c>
      <c r="G4768" s="205">
        <v>152570.06</v>
      </c>
      <c r="H4768" s="192" t="s">
        <v>1110</v>
      </c>
    </row>
    <row r="4769" spans="1:8" ht="20" hidden="1" customHeight="1">
      <c r="A4769" s="185">
        <v>31</v>
      </c>
      <c r="B4769" s="212" t="s">
        <v>13</v>
      </c>
      <c r="C4769" s="210" t="s">
        <v>3421</v>
      </c>
      <c r="D4769" s="271" t="s">
        <v>1046</v>
      </c>
      <c r="E4769" s="204"/>
      <c r="F4769" s="204">
        <v>1440</v>
      </c>
      <c r="G4769" s="205">
        <v>151130.06</v>
      </c>
      <c r="H4769" s="192" t="s">
        <v>1110</v>
      </c>
    </row>
    <row r="4770" spans="1:8" ht="20" hidden="1" customHeight="1">
      <c r="A4770" s="185">
        <v>31</v>
      </c>
      <c r="B4770" s="212" t="s">
        <v>13</v>
      </c>
      <c r="C4770" s="210" t="s">
        <v>3422</v>
      </c>
      <c r="D4770" s="271" t="s">
        <v>1046</v>
      </c>
      <c r="E4770" s="204"/>
      <c r="F4770" s="204">
        <v>390</v>
      </c>
      <c r="G4770" s="205">
        <v>150740.06</v>
      </c>
      <c r="H4770" s="192" t="s">
        <v>1047</v>
      </c>
    </row>
    <row r="4771" spans="1:8" ht="20" hidden="1" customHeight="1">
      <c r="A4771" s="185">
        <v>31</v>
      </c>
      <c r="B4771" s="212" t="s">
        <v>13</v>
      </c>
      <c r="C4771" s="210" t="s">
        <v>3423</v>
      </c>
      <c r="D4771" s="271" t="s">
        <v>1046</v>
      </c>
      <c r="E4771" s="204"/>
      <c r="F4771" s="204">
        <v>956.42</v>
      </c>
      <c r="G4771" s="205">
        <v>149783.64000000001</v>
      </c>
      <c r="H4771" s="192" t="s">
        <v>3811</v>
      </c>
    </row>
    <row r="4772" spans="1:8" ht="20" hidden="1" customHeight="1">
      <c r="A4772" s="185">
        <v>31</v>
      </c>
      <c r="B4772" s="212" t="s">
        <v>13</v>
      </c>
      <c r="C4772" s="210" t="s">
        <v>3424</v>
      </c>
      <c r="D4772" s="271" t="s">
        <v>1046</v>
      </c>
      <c r="E4772" s="204"/>
      <c r="F4772" s="204">
        <v>305.5</v>
      </c>
      <c r="G4772" s="205">
        <v>149478.14000000001</v>
      </c>
      <c r="H4772" s="192" t="s">
        <v>1077</v>
      </c>
    </row>
    <row r="4773" spans="1:8" ht="20" hidden="1" customHeight="1">
      <c r="A4773" s="185">
        <v>31</v>
      </c>
      <c r="B4773" s="212" t="s">
        <v>13</v>
      </c>
      <c r="C4773" s="210" t="s">
        <v>3803</v>
      </c>
      <c r="D4773" s="271" t="s">
        <v>3804</v>
      </c>
      <c r="E4773" s="204"/>
      <c r="F4773" s="204">
        <v>19.8</v>
      </c>
      <c r="G4773" s="205">
        <v>149458.34</v>
      </c>
      <c r="H4773" s="192" t="s">
        <v>3805</v>
      </c>
    </row>
    <row r="4774" spans="1:8" ht="20" hidden="1" customHeight="1">
      <c r="A4774" s="185">
        <v>31</v>
      </c>
      <c r="B4774" s="212" t="s">
        <v>13</v>
      </c>
      <c r="C4774" s="210" t="s">
        <v>3425</v>
      </c>
      <c r="D4774" s="271" t="s">
        <v>1046</v>
      </c>
      <c r="E4774" s="204"/>
      <c r="F4774" s="204">
        <v>1269</v>
      </c>
      <c r="G4774" s="205">
        <v>148189.34</v>
      </c>
      <c r="H4774" s="192" t="s">
        <v>1047</v>
      </c>
    </row>
    <row r="4775" spans="1:8" ht="20" hidden="1" customHeight="1">
      <c r="A4775" s="185">
        <v>31</v>
      </c>
      <c r="B4775" s="212" t="s">
        <v>13</v>
      </c>
      <c r="C4775" s="210" t="s">
        <v>3803</v>
      </c>
      <c r="D4775" s="271" t="s">
        <v>3804</v>
      </c>
      <c r="E4775" s="204"/>
      <c r="F4775" s="204">
        <v>4.5</v>
      </c>
      <c r="G4775" s="205">
        <v>148184.84</v>
      </c>
      <c r="H4775" s="192" t="s">
        <v>3805</v>
      </c>
    </row>
    <row r="4776" spans="1:8" ht="20" hidden="1" customHeight="1">
      <c r="A4776" s="185">
        <v>31</v>
      </c>
      <c r="B4776" s="212" t="s">
        <v>13</v>
      </c>
      <c r="C4776" s="210" t="s">
        <v>5056</v>
      </c>
      <c r="D4776" s="250" t="s">
        <v>4984</v>
      </c>
      <c r="E4776" s="204"/>
      <c r="F4776" s="204">
        <v>7750</v>
      </c>
      <c r="G4776" s="205">
        <v>140434.84</v>
      </c>
      <c r="H4776" s="214" t="s">
        <v>4984</v>
      </c>
    </row>
    <row r="4777" spans="1:8" ht="20" hidden="1" customHeight="1">
      <c r="A4777" s="185">
        <v>31</v>
      </c>
      <c r="B4777" s="212" t="s">
        <v>13</v>
      </c>
      <c r="C4777" s="210" t="s">
        <v>5056</v>
      </c>
      <c r="D4777" s="250" t="s">
        <v>4984</v>
      </c>
      <c r="E4777" s="204"/>
      <c r="F4777" s="204">
        <v>5338.89</v>
      </c>
      <c r="G4777" s="205">
        <v>135095.95000000001</v>
      </c>
      <c r="H4777" s="214" t="s">
        <v>4984</v>
      </c>
    </row>
    <row r="4778" spans="1:8" ht="20" customHeight="1">
      <c r="A4778" s="185">
        <v>31</v>
      </c>
      <c r="B4778" s="212" t="s">
        <v>13</v>
      </c>
      <c r="C4778" s="210" t="s">
        <v>3426</v>
      </c>
      <c r="D4778" s="271" t="s">
        <v>1046</v>
      </c>
      <c r="E4778" s="204"/>
      <c r="F4778" s="204">
        <v>2000</v>
      </c>
      <c r="G4778" s="205">
        <v>133095.95000000001</v>
      </c>
      <c r="H4778" s="192" t="s">
        <v>1091</v>
      </c>
    </row>
    <row r="4779" spans="1:8" ht="20" hidden="1" customHeight="1">
      <c r="A4779" s="185">
        <v>31</v>
      </c>
      <c r="B4779" s="212" t="s">
        <v>13</v>
      </c>
      <c r="C4779" s="210" t="s">
        <v>3427</v>
      </c>
      <c r="D4779" s="271" t="s">
        <v>1046</v>
      </c>
      <c r="E4779" s="204"/>
      <c r="F4779" s="204">
        <v>925</v>
      </c>
      <c r="G4779" s="205">
        <v>132170.95000000001</v>
      </c>
      <c r="H4779" s="192" t="s">
        <v>1047</v>
      </c>
    </row>
    <row r="4780" spans="1:8" ht="20" hidden="1" customHeight="1">
      <c r="A4780" s="185">
        <v>31</v>
      </c>
      <c r="B4780" s="212" t="s">
        <v>13</v>
      </c>
      <c r="C4780" s="210" t="s">
        <v>3428</v>
      </c>
      <c r="D4780" s="271" t="s">
        <v>1046</v>
      </c>
      <c r="E4780" s="204"/>
      <c r="F4780" s="204">
        <v>80</v>
      </c>
      <c r="G4780" s="205">
        <v>132090.95000000001</v>
      </c>
      <c r="H4780" s="192" t="s">
        <v>1047</v>
      </c>
    </row>
    <row r="4781" spans="1:8" ht="20" hidden="1" customHeight="1">
      <c r="A4781" s="185">
        <v>31</v>
      </c>
      <c r="B4781" s="212" t="s">
        <v>13</v>
      </c>
      <c r="C4781" s="210" t="s">
        <v>3429</v>
      </c>
      <c r="D4781" s="271" t="s">
        <v>1046</v>
      </c>
      <c r="E4781" s="204"/>
      <c r="F4781" s="204">
        <v>247</v>
      </c>
      <c r="G4781" s="205">
        <v>131843.95000000001</v>
      </c>
      <c r="H4781" s="192" t="s">
        <v>1047</v>
      </c>
    </row>
    <row r="4782" spans="1:8" ht="20" hidden="1" customHeight="1">
      <c r="A4782" s="185">
        <v>31</v>
      </c>
      <c r="B4782" s="212" t="s">
        <v>13</v>
      </c>
      <c r="C4782" s="210" t="s">
        <v>3430</v>
      </c>
      <c r="D4782" s="271" t="s">
        <v>1046</v>
      </c>
      <c r="E4782" s="204"/>
      <c r="F4782" s="204">
        <v>46.5</v>
      </c>
      <c r="G4782" s="205">
        <v>131797.45000000001</v>
      </c>
      <c r="H4782" s="192" t="s">
        <v>1075</v>
      </c>
    </row>
    <row r="4783" spans="1:8" ht="20" hidden="1" customHeight="1">
      <c r="A4783" s="185">
        <v>31</v>
      </c>
      <c r="B4783" s="212" t="s">
        <v>13</v>
      </c>
      <c r="C4783" s="210" t="s">
        <v>3431</v>
      </c>
      <c r="D4783" s="271" t="s">
        <v>1046</v>
      </c>
      <c r="E4783" s="204"/>
      <c r="F4783" s="204">
        <v>2340</v>
      </c>
      <c r="G4783" s="205">
        <v>129457.45</v>
      </c>
      <c r="H4783" s="192" t="s">
        <v>3808</v>
      </c>
    </row>
    <row r="4784" spans="1:8" ht="20" hidden="1" customHeight="1">
      <c r="A4784" s="185">
        <v>31</v>
      </c>
      <c r="B4784" s="212" t="s">
        <v>13</v>
      </c>
      <c r="C4784" s="210" t="s">
        <v>3432</v>
      </c>
      <c r="D4784" s="271" t="s">
        <v>1046</v>
      </c>
      <c r="E4784" s="204"/>
      <c r="F4784" s="204">
        <v>360</v>
      </c>
      <c r="G4784" s="205">
        <v>129097.45</v>
      </c>
      <c r="H4784" s="192" t="s">
        <v>1047</v>
      </c>
    </row>
    <row r="4785" spans="1:8" ht="20" hidden="1" customHeight="1">
      <c r="A4785" s="185">
        <v>31</v>
      </c>
      <c r="B4785" s="212" t="s">
        <v>13</v>
      </c>
      <c r="C4785" s="210" t="s">
        <v>3433</v>
      </c>
      <c r="D4785" s="271" t="s">
        <v>1046</v>
      </c>
      <c r="E4785" s="204"/>
      <c r="F4785" s="204">
        <v>52.95</v>
      </c>
      <c r="G4785" s="205">
        <v>129044.5</v>
      </c>
      <c r="H4785" s="192" t="s">
        <v>1047</v>
      </c>
    </row>
    <row r="4786" spans="1:8" ht="20" hidden="1" customHeight="1">
      <c r="A4786" s="185">
        <v>31</v>
      </c>
      <c r="B4786" s="212" t="s">
        <v>13</v>
      </c>
      <c r="C4786" s="210" t="s">
        <v>3434</v>
      </c>
      <c r="D4786" s="271" t="s">
        <v>1046</v>
      </c>
      <c r="E4786" s="204"/>
      <c r="F4786" s="204">
        <v>92.5</v>
      </c>
      <c r="G4786" s="205">
        <v>128952</v>
      </c>
      <c r="H4786" s="192" t="s">
        <v>1053</v>
      </c>
    </row>
    <row r="4787" spans="1:8" ht="20" hidden="1" customHeight="1">
      <c r="A4787" s="185">
        <v>31</v>
      </c>
      <c r="B4787" s="212" t="s">
        <v>13</v>
      </c>
      <c r="C4787" s="210" t="s">
        <v>3435</v>
      </c>
      <c r="D4787" s="271" t="s">
        <v>1046</v>
      </c>
      <c r="E4787" s="204"/>
      <c r="F4787" s="204">
        <v>500</v>
      </c>
      <c r="G4787" s="205">
        <v>128452</v>
      </c>
      <c r="H4787" s="192" t="s">
        <v>5062</v>
      </c>
    </row>
    <row r="4788" spans="1:8" ht="20" hidden="1" customHeight="1">
      <c r="A4788" s="185">
        <v>31</v>
      </c>
      <c r="B4788" s="212" t="s">
        <v>13</v>
      </c>
      <c r="C4788" s="210" t="s">
        <v>3803</v>
      </c>
      <c r="D4788" s="271" t="s">
        <v>3804</v>
      </c>
      <c r="E4788" s="204"/>
      <c r="F4788" s="204">
        <v>15.3</v>
      </c>
      <c r="G4788" s="205">
        <v>128436.7</v>
      </c>
      <c r="H4788" s="192" t="s">
        <v>3805</v>
      </c>
    </row>
    <row r="4789" spans="1:8" ht="20" hidden="1" customHeight="1">
      <c r="A4789" s="185">
        <v>31</v>
      </c>
      <c r="B4789" s="212" t="s">
        <v>13</v>
      </c>
      <c r="C4789" s="220" t="s">
        <v>3436</v>
      </c>
      <c r="D4789" s="271" t="s">
        <v>1046</v>
      </c>
      <c r="E4789" s="204"/>
      <c r="F4789" s="204">
        <v>1600</v>
      </c>
      <c r="G4789" s="205">
        <v>126836.7</v>
      </c>
      <c r="H4789" s="192" t="s">
        <v>1047</v>
      </c>
    </row>
    <row r="4790" spans="1:8" ht="20" hidden="1" customHeight="1">
      <c r="A4790" s="185">
        <v>31</v>
      </c>
      <c r="B4790" s="212" t="s">
        <v>13</v>
      </c>
      <c r="C4790" s="210" t="s">
        <v>3803</v>
      </c>
      <c r="D4790" s="271" t="s">
        <v>3804</v>
      </c>
      <c r="E4790" s="204"/>
      <c r="F4790" s="204">
        <v>1.8</v>
      </c>
      <c r="G4790" s="205">
        <v>126834.9</v>
      </c>
      <c r="H4790" s="192" t="s">
        <v>3805</v>
      </c>
    </row>
    <row r="4791" spans="1:8" ht="20" hidden="1" customHeight="1">
      <c r="A4791" s="185">
        <v>31</v>
      </c>
      <c r="B4791" s="212" t="s">
        <v>13</v>
      </c>
      <c r="C4791" s="199" t="s">
        <v>3437</v>
      </c>
      <c r="D4791" s="271" t="s">
        <v>1046</v>
      </c>
      <c r="E4791" s="204"/>
      <c r="F4791" s="204">
        <v>1804</v>
      </c>
      <c r="G4791" s="205">
        <v>125030.9</v>
      </c>
      <c r="H4791" s="192" t="s">
        <v>1047</v>
      </c>
    </row>
    <row r="4792" spans="1:8" ht="20" hidden="1" customHeight="1">
      <c r="A4792" s="185">
        <v>36</v>
      </c>
      <c r="B4792" s="193" t="s">
        <v>1048</v>
      </c>
      <c r="C4792" s="202" t="s">
        <v>3438</v>
      </c>
      <c r="D4792" s="203" t="s">
        <v>1046</v>
      </c>
      <c r="E4792" s="204"/>
      <c r="F4792" s="204">
        <v>20000</v>
      </c>
      <c r="G4792" s="205">
        <v>208053.8</v>
      </c>
      <c r="H4792" s="192" t="s">
        <v>1047</v>
      </c>
    </row>
    <row r="4793" spans="1:8" ht="20" hidden="1" customHeight="1">
      <c r="A4793" s="185">
        <v>36</v>
      </c>
      <c r="B4793" s="193" t="s">
        <v>1048</v>
      </c>
      <c r="C4793" s="202" t="s">
        <v>3439</v>
      </c>
      <c r="D4793" s="203" t="s">
        <v>1046</v>
      </c>
      <c r="E4793" s="204"/>
      <c r="F4793" s="204">
        <v>100000</v>
      </c>
      <c r="G4793" s="205">
        <v>108053.8</v>
      </c>
      <c r="H4793" s="192" t="s">
        <v>1047</v>
      </c>
    </row>
    <row r="4794" spans="1:8" ht="20" hidden="1" customHeight="1">
      <c r="A4794" s="185">
        <v>36</v>
      </c>
      <c r="B4794" s="193" t="s">
        <v>1048</v>
      </c>
      <c r="C4794" s="202" t="s">
        <v>3440</v>
      </c>
      <c r="D4794" s="203" t="s">
        <v>1046</v>
      </c>
      <c r="E4794" s="204"/>
      <c r="F4794" s="204">
        <v>15139.8</v>
      </c>
      <c r="G4794" s="205">
        <v>92914</v>
      </c>
      <c r="H4794" s="192" t="s">
        <v>1047</v>
      </c>
    </row>
    <row r="4795" spans="1:8" ht="20" hidden="1" customHeight="1">
      <c r="A4795" s="185">
        <v>36</v>
      </c>
      <c r="B4795" s="193" t="s">
        <v>1048</v>
      </c>
      <c r="C4795" s="202" t="s">
        <v>3441</v>
      </c>
      <c r="D4795" s="203" t="s">
        <v>1046</v>
      </c>
      <c r="E4795" s="204"/>
      <c r="F4795" s="204">
        <v>20000</v>
      </c>
      <c r="G4795" s="205">
        <v>72914</v>
      </c>
      <c r="H4795" s="192" t="s">
        <v>1047</v>
      </c>
    </row>
    <row r="4796" spans="1:8" ht="20" hidden="1" customHeight="1">
      <c r="A4796" s="185">
        <v>36</v>
      </c>
      <c r="B4796" s="193" t="s">
        <v>1048</v>
      </c>
      <c r="C4796" s="202" t="s">
        <v>3442</v>
      </c>
      <c r="D4796" s="203" t="s">
        <v>1046</v>
      </c>
      <c r="E4796" s="206"/>
      <c r="F4796" s="204">
        <v>8325</v>
      </c>
      <c r="G4796" s="205">
        <v>64589</v>
      </c>
      <c r="H4796" s="192" t="s">
        <v>1047</v>
      </c>
    </row>
    <row r="4797" spans="1:8" ht="20" hidden="1" customHeight="1">
      <c r="A4797" s="185">
        <v>36</v>
      </c>
      <c r="B4797" s="193" t="s">
        <v>1057</v>
      </c>
      <c r="C4797" s="202" t="s">
        <v>3443</v>
      </c>
      <c r="D4797" s="203" t="s">
        <v>1046</v>
      </c>
      <c r="E4797" s="206"/>
      <c r="F4797" s="204">
        <v>19178</v>
      </c>
      <c r="G4797" s="205">
        <v>45411</v>
      </c>
      <c r="H4797" s="192" t="s">
        <v>1047</v>
      </c>
    </row>
    <row r="4798" spans="1:8" ht="20" hidden="1" customHeight="1">
      <c r="A4798" s="185">
        <v>36</v>
      </c>
      <c r="B4798" s="193" t="s">
        <v>1057</v>
      </c>
      <c r="C4798" s="202" t="s">
        <v>3444</v>
      </c>
      <c r="D4798" s="203" t="s">
        <v>1046</v>
      </c>
      <c r="E4798" s="204"/>
      <c r="F4798" s="204">
        <v>55742.5</v>
      </c>
      <c r="G4798" s="205">
        <v>49371.17</v>
      </c>
      <c r="H4798" s="192" t="s">
        <v>1047</v>
      </c>
    </row>
    <row r="4799" spans="1:8" ht="20" hidden="1" customHeight="1">
      <c r="A4799" s="185">
        <v>36</v>
      </c>
      <c r="B4799" s="193" t="s">
        <v>1064</v>
      </c>
      <c r="C4799" s="202" t="s">
        <v>3445</v>
      </c>
      <c r="D4799" s="203" t="s">
        <v>1046</v>
      </c>
      <c r="E4799" s="204"/>
      <c r="F4799" s="204">
        <v>20000</v>
      </c>
      <c r="G4799" s="205">
        <v>83960.17</v>
      </c>
      <c r="H4799" s="192" t="s">
        <v>4950</v>
      </c>
    </row>
    <row r="4800" spans="1:8" ht="20" hidden="1" customHeight="1">
      <c r="A4800" s="185">
        <v>36</v>
      </c>
      <c r="B4800" s="193" t="s">
        <v>1064</v>
      </c>
      <c r="C4800" s="202" t="s">
        <v>3446</v>
      </c>
      <c r="D4800" s="203" t="s">
        <v>1046</v>
      </c>
      <c r="E4800" s="204"/>
      <c r="F4800" s="204">
        <v>30000</v>
      </c>
      <c r="G4800" s="205">
        <v>53960.17</v>
      </c>
      <c r="H4800" s="192" t="s">
        <v>4950</v>
      </c>
    </row>
    <row r="4801" spans="1:8" ht="20" hidden="1" customHeight="1">
      <c r="A4801" s="185">
        <v>36</v>
      </c>
      <c r="B4801" s="193" t="s">
        <v>1044</v>
      </c>
      <c r="C4801" s="238" t="s">
        <v>3447</v>
      </c>
      <c r="D4801" s="203" t="s">
        <v>1046</v>
      </c>
      <c r="E4801" s="204"/>
      <c r="F4801" s="204">
        <v>50000</v>
      </c>
      <c r="G4801" s="205">
        <v>3960.1699999999801</v>
      </c>
      <c r="H4801" s="192" t="s">
        <v>1047</v>
      </c>
    </row>
    <row r="4802" spans="1:8" ht="20" hidden="1" customHeight="1">
      <c r="A4802" s="185">
        <v>36</v>
      </c>
      <c r="B4802" s="193" t="s">
        <v>1044</v>
      </c>
      <c r="C4802" s="202" t="s">
        <v>3448</v>
      </c>
      <c r="D4802" s="203" t="s">
        <v>1046</v>
      </c>
      <c r="E4802" s="204"/>
      <c r="F4802" s="204">
        <v>14640</v>
      </c>
      <c r="G4802" s="205">
        <v>9320.1699999999801</v>
      </c>
      <c r="H4802" s="192" t="s">
        <v>1047</v>
      </c>
    </row>
    <row r="4803" spans="1:8" ht="20" hidden="1" customHeight="1">
      <c r="A4803" s="185">
        <v>36</v>
      </c>
      <c r="B4803" s="193" t="s">
        <v>1065</v>
      </c>
      <c r="C4803" s="202" t="s">
        <v>3449</v>
      </c>
      <c r="D4803" s="203" t="s">
        <v>1046</v>
      </c>
      <c r="E4803" s="204"/>
      <c r="F4803" s="204">
        <v>12975</v>
      </c>
      <c r="G4803" s="205">
        <v>11345.17</v>
      </c>
      <c r="H4803" s="192" t="s">
        <v>1047</v>
      </c>
    </row>
    <row r="4804" spans="1:8" ht="20" hidden="1" customHeight="1">
      <c r="A4804" s="185">
        <v>36</v>
      </c>
      <c r="B4804" s="193" t="s">
        <v>1065</v>
      </c>
      <c r="C4804" s="220" t="s">
        <v>3450</v>
      </c>
      <c r="D4804" s="203" t="s">
        <v>1046</v>
      </c>
      <c r="E4804" s="204"/>
      <c r="F4804" s="204">
        <v>27490</v>
      </c>
      <c r="G4804" s="205">
        <v>29955.17</v>
      </c>
      <c r="H4804" s="192" t="s">
        <v>1047</v>
      </c>
    </row>
    <row r="4805" spans="1:8" ht="20" hidden="1" customHeight="1">
      <c r="A4805" s="185">
        <v>36</v>
      </c>
      <c r="B4805" s="193" t="s">
        <v>1065</v>
      </c>
      <c r="C4805" s="202" t="s">
        <v>3451</v>
      </c>
      <c r="D4805" s="203" t="s">
        <v>1046</v>
      </c>
      <c r="E4805" s="204"/>
      <c r="F4805" s="204">
        <v>15000</v>
      </c>
      <c r="G4805" s="205">
        <v>14955.17</v>
      </c>
      <c r="H4805" s="192" t="s">
        <v>1047</v>
      </c>
    </row>
    <row r="4806" spans="1:8" ht="20" hidden="1" customHeight="1">
      <c r="A4806" s="185">
        <v>36</v>
      </c>
      <c r="B4806" s="193" t="s">
        <v>1066</v>
      </c>
      <c r="C4806" s="209" t="s">
        <v>2882</v>
      </c>
      <c r="D4806" s="203" t="s">
        <v>1046</v>
      </c>
      <c r="E4806" s="204"/>
      <c r="F4806" s="204">
        <v>31895.72</v>
      </c>
      <c r="G4806" s="205">
        <v>0</v>
      </c>
      <c r="H4806" s="192" t="s">
        <v>1112</v>
      </c>
    </row>
    <row r="4807" spans="1:8" ht="20" hidden="1" customHeight="1">
      <c r="A4807" s="185">
        <v>36</v>
      </c>
      <c r="B4807" s="193" t="s">
        <v>1066</v>
      </c>
      <c r="C4807" s="209" t="s">
        <v>3452</v>
      </c>
      <c r="D4807" s="203" t="s">
        <v>1046</v>
      </c>
      <c r="E4807" s="204"/>
      <c r="F4807" s="204">
        <v>20000</v>
      </c>
      <c r="G4807" s="205">
        <v>45000</v>
      </c>
      <c r="H4807" s="192" t="s">
        <v>1047</v>
      </c>
    </row>
    <row r="4808" spans="1:8" ht="20" hidden="1" customHeight="1">
      <c r="A4808" s="185">
        <v>36</v>
      </c>
      <c r="B4808" s="193" t="s">
        <v>1067</v>
      </c>
      <c r="C4808" s="209" t="s">
        <v>2886</v>
      </c>
      <c r="D4808" s="203" t="s">
        <v>1046</v>
      </c>
      <c r="E4808" s="204"/>
      <c r="F4808" s="204">
        <v>22888.98</v>
      </c>
      <c r="G4808" s="205">
        <v>0</v>
      </c>
      <c r="H4808" s="192" t="s">
        <v>1112</v>
      </c>
    </row>
    <row r="4809" spans="1:8" ht="20" hidden="1" customHeight="1">
      <c r="A4809" s="185">
        <v>36</v>
      </c>
      <c r="B4809" s="193" t="s">
        <v>1068</v>
      </c>
      <c r="C4809" s="202" t="s">
        <v>3453</v>
      </c>
      <c r="D4809" s="203" t="s">
        <v>1046</v>
      </c>
      <c r="E4809" s="204"/>
      <c r="F4809" s="204">
        <v>9500</v>
      </c>
      <c r="G4809" s="205">
        <v>29970</v>
      </c>
      <c r="H4809" s="192" t="s">
        <v>1112</v>
      </c>
    </row>
    <row r="4810" spans="1:8" ht="20" hidden="1" customHeight="1">
      <c r="A4810" s="185">
        <v>36</v>
      </c>
      <c r="B4810" s="193" t="s">
        <v>1068</v>
      </c>
      <c r="C4810" s="202" t="s">
        <v>3454</v>
      </c>
      <c r="D4810" s="203" t="s">
        <v>1046</v>
      </c>
      <c r="E4810" s="204"/>
      <c r="F4810" s="204">
        <v>29500</v>
      </c>
      <c r="G4810" s="205">
        <v>470</v>
      </c>
      <c r="H4810" s="192" t="s">
        <v>1112</v>
      </c>
    </row>
    <row r="4811" spans="1:8" ht="20" hidden="1" customHeight="1">
      <c r="A4811" s="185">
        <v>36</v>
      </c>
      <c r="B4811" s="193" t="s">
        <v>1068</v>
      </c>
      <c r="C4811" s="210" t="s">
        <v>3455</v>
      </c>
      <c r="D4811" s="203" t="s">
        <v>1046</v>
      </c>
      <c r="E4811" s="204"/>
      <c r="F4811" s="204">
        <v>10000</v>
      </c>
      <c r="G4811" s="205">
        <v>22077.74</v>
      </c>
      <c r="H4811" s="192" t="s">
        <v>1047</v>
      </c>
    </row>
    <row r="4812" spans="1:8" ht="20" hidden="1" customHeight="1">
      <c r="A4812" s="185">
        <v>36</v>
      </c>
      <c r="B4812" s="193" t="s">
        <v>1068</v>
      </c>
      <c r="C4812" s="273" t="s">
        <v>3456</v>
      </c>
      <c r="D4812" s="203" t="s">
        <v>1046</v>
      </c>
      <c r="E4812" s="204"/>
      <c r="F4812" s="204">
        <v>10000</v>
      </c>
      <c r="G4812" s="205">
        <v>12077.74</v>
      </c>
      <c r="H4812" s="192" t="s">
        <v>1047</v>
      </c>
    </row>
    <row r="4813" spans="1:8" ht="20" hidden="1" customHeight="1">
      <c r="A4813" s="185">
        <v>36</v>
      </c>
      <c r="B4813" s="212" t="s">
        <v>12</v>
      </c>
      <c r="C4813" s="210" t="s">
        <v>3457</v>
      </c>
      <c r="D4813" s="203" t="s">
        <v>1046</v>
      </c>
      <c r="E4813" s="204"/>
      <c r="F4813" s="204">
        <v>10000</v>
      </c>
      <c r="G4813" s="205">
        <v>2077.7399999999998</v>
      </c>
      <c r="H4813" s="192" t="s">
        <v>4950</v>
      </c>
    </row>
    <row r="4814" spans="1:8" ht="20" hidden="1" customHeight="1">
      <c r="A4814" s="185">
        <v>36</v>
      </c>
      <c r="B4814" s="212" t="s">
        <v>12</v>
      </c>
      <c r="C4814" s="210" t="s">
        <v>3458</v>
      </c>
      <c r="D4814" s="203" t="s">
        <v>1046</v>
      </c>
      <c r="E4814" s="204"/>
      <c r="F4814" s="204">
        <v>28500</v>
      </c>
      <c r="G4814" s="205">
        <v>71832.740000000005</v>
      </c>
      <c r="H4814" s="192" t="s">
        <v>1112</v>
      </c>
    </row>
    <row r="4815" spans="1:8" ht="20" hidden="1" customHeight="1">
      <c r="A4815" s="185">
        <v>36</v>
      </c>
      <c r="B4815" s="212" t="s">
        <v>12</v>
      </c>
      <c r="C4815" s="210" t="s">
        <v>3459</v>
      </c>
      <c r="D4815" s="203" t="s">
        <v>1046</v>
      </c>
      <c r="E4815" s="204"/>
      <c r="F4815" s="204">
        <v>5495</v>
      </c>
      <c r="G4815" s="205">
        <v>66337.740000000005</v>
      </c>
      <c r="H4815" s="192" t="s">
        <v>1047</v>
      </c>
    </row>
    <row r="4816" spans="1:8" ht="20" hidden="1" customHeight="1">
      <c r="A4816" s="185">
        <v>36</v>
      </c>
      <c r="B4816" s="212" t="s">
        <v>12</v>
      </c>
      <c r="C4816" s="210" t="s">
        <v>3460</v>
      </c>
      <c r="D4816" s="203" t="s">
        <v>1046</v>
      </c>
      <c r="E4816" s="204"/>
      <c r="F4816" s="204">
        <v>10830</v>
      </c>
      <c r="G4816" s="205">
        <v>55507.74</v>
      </c>
      <c r="H4816" s="192" t="s">
        <v>1112</v>
      </c>
    </row>
    <row r="4817" spans="1:8" ht="20" hidden="1" customHeight="1">
      <c r="A4817" s="185">
        <v>36</v>
      </c>
      <c r="B4817" s="212" t="s">
        <v>12</v>
      </c>
      <c r="C4817" s="210" t="s">
        <v>3461</v>
      </c>
      <c r="D4817" s="203" t="s">
        <v>1046</v>
      </c>
      <c r="E4817" s="204"/>
      <c r="F4817" s="204">
        <v>50000</v>
      </c>
      <c r="G4817" s="205">
        <v>113212.74</v>
      </c>
      <c r="H4817" s="192" t="s">
        <v>1047</v>
      </c>
    </row>
    <row r="4818" spans="1:8" ht="20" hidden="1" customHeight="1">
      <c r="A4818" s="185">
        <v>36</v>
      </c>
      <c r="B4818" s="212" t="s">
        <v>13</v>
      </c>
      <c r="C4818" s="210" t="s">
        <v>3462</v>
      </c>
      <c r="D4818" s="203" t="s">
        <v>1046</v>
      </c>
      <c r="E4818" s="204"/>
      <c r="F4818" s="204">
        <v>20000</v>
      </c>
      <c r="G4818" s="205">
        <v>93212.74</v>
      </c>
      <c r="H4818" s="192" t="s">
        <v>1047</v>
      </c>
    </row>
    <row r="4819" spans="1:8" ht="20" hidden="1" customHeight="1">
      <c r="A4819" s="185">
        <v>36</v>
      </c>
      <c r="B4819" s="212" t="s">
        <v>13</v>
      </c>
      <c r="C4819" s="210" t="s">
        <v>3463</v>
      </c>
      <c r="D4819" s="203" t="s">
        <v>1046</v>
      </c>
      <c r="E4819" s="204"/>
      <c r="F4819" s="204">
        <v>2468</v>
      </c>
      <c r="G4819" s="205">
        <v>90744.74</v>
      </c>
      <c r="H4819" s="192" t="s">
        <v>1047</v>
      </c>
    </row>
    <row r="4820" spans="1:8" ht="20" hidden="1" customHeight="1">
      <c r="A4820" s="185">
        <v>36</v>
      </c>
      <c r="B4820" s="212" t="s">
        <v>13</v>
      </c>
      <c r="C4820" s="210" t="s">
        <v>3464</v>
      </c>
      <c r="D4820" s="203" t="s">
        <v>1046</v>
      </c>
      <c r="E4820" s="204"/>
      <c r="F4820" s="204">
        <v>11545</v>
      </c>
      <c r="G4820" s="205">
        <v>79199.740000000005</v>
      </c>
      <c r="H4820" s="192" t="s">
        <v>1047</v>
      </c>
    </row>
    <row r="4821" spans="1:8" ht="20" hidden="1" customHeight="1">
      <c r="A4821" s="185">
        <v>36</v>
      </c>
      <c r="B4821" s="212" t="s">
        <v>13</v>
      </c>
      <c r="C4821" s="210" t="s">
        <v>3465</v>
      </c>
      <c r="D4821" s="203" t="s">
        <v>1046</v>
      </c>
      <c r="E4821" s="204"/>
      <c r="F4821" s="204">
        <v>10000</v>
      </c>
      <c r="G4821" s="205">
        <v>69199.740000000005</v>
      </c>
      <c r="H4821" s="192" t="s">
        <v>1047</v>
      </c>
    </row>
    <row r="4822" spans="1:8" ht="20" hidden="1" customHeight="1">
      <c r="A4822" s="185">
        <v>36</v>
      </c>
      <c r="B4822" s="212" t="s">
        <v>13</v>
      </c>
      <c r="C4822" s="210" t="s">
        <v>3466</v>
      </c>
      <c r="D4822" s="203" t="s">
        <v>1046</v>
      </c>
      <c r="E4822" s="204"/>
      <c r="F4822" s="204">
        <v>7340</v>
      </c>
      <c r="G4822" s="205">
        <v>61859.74</v>
      </c>
      <c r="H4822" s="192" t="s">
        <v>1112</v>
      </c>
    </row>
    <row r="4823" spans="1:8" ht="20" hidden="1" customHeight="1">
      <c r="A4823" s="185">
        <v>36</v>
      </c>
      <c r="B4823" s="212" t="s">
        <v>13</v>
      </c>
      <c r="C4823" s="210" t="s">
        <v>3467</v>
      </c>
      <c r="D4823" s="203" t="s">
        <v>1046</v>
      </c>
      <c r="E4823" s="204"/>
      <c r="F4823" s="204">
        <v>10000</v>
      </c>
      <c r="G4823" s="205">
        <v>51859.74</v>
      </c>
      <c r="H4823" s="192" t="s">
        <v>1047</v>
      </c>
    </row>
    <row r="4824" spans="1:8" ht="20" hidden="1" customHeight="1">
      <c r="A4824" s="185">
        <v>36</v>
      </c>
      <c r="B4824" s="212" t="s">
        <v>13</v>
      </c>
      <c r="C4824" s="210" t="s">
        <v>3468</v>
      </c>
      <c r="D4824" s="203" t="s">
        <v>1046</v>
      </c>
      <c r="E4824" s="204"/>
      <c r="F4824" s="204">
        <v>8500</v>
      </c>
      <c r="G4824" s="205">
        <v>53359.74</v>
      </c>
      <c r="H4824" s="192" t="s">
        <v>1112</v>
      </c>
    </row>
    <row r="4825" spans="1:8" ht="20" hidden="1" customHeight="1">
      <c r="A4825" s="185">
        <v>44</v>
      </c>
      <c r="B4825" s="193" t="s">
        <v>1048</v>
      </c>
      <c r="C4825" s="202" t="s">
        <v>3469</v>
      </c>
      <c r="D4825" s="224" t="s">
        <v>1046</v>
      </c>
      <c r="E4825" s="206"/>
      <c r="F4825" s="204">
        <v>10000</v>
      </c>
      <c r="G4825" s="205">
        <v>5119.8900000000003</v>
      </c>
      <c r="H4825" s="192" t="s">
        <v>1118</v>
      </c>
    </row>
    <row r="4826" spans="1:8" ht="20" hidden="1" customHeight="1">
      <c r="A4826" s="185">
        <v>44</v>
      </c>
      <c r="B4826" s="193" t="s">
        <v>1048</v>
      </c>
      <c r="C4826" s="202" t="s">
        <v>3470</v>
      </c>
      <c r="D4826" s="224" t="s">
        <v>1046</v>
      </c>
      <c r="E4826" s="204"/>
      <c r="F4826" s="204">
        <v>10000</v>
      </c>
      <c r="G4826" s="205">
        <v>45119.89</v>
      </c>
      <c r="H4826" s="192" t="s">
        <v>1118</v>
      </c>
    </row>
    <row r="4827" spans="1:8" ht="20" hidden="1" customHeight="1">
      <c r="A4827" s="185">
        <v>44</v>
      </c>
      <c r="B4827" s="193" t="s">
        <v>1048</v>
      </c>
      <c r="C4827" s="202" t="s">
        <v>4241</v>
      </c>
      <c r="D4827" s="203" t="s">
        <v>3804</v>
      </c>
      <c r="E4827" s="204"/>
      <c r="F4827" s="204">
        <v>10000</v>
      </c>
      <c r="G4827" s="205">
        <v>35119.89</v>
      </c>
      <c r="H4827" s="192" t="s">
        <v>3816</v>
      </c>
    </row>
    <row r="4828" spans="1:8" ht="20" hidden="1" customHeight="1">
      <c r="A4828" s="185">
        <v>44</v>
      </c>
      <c r="B4828" s="193" t="s">
        <v>1048</v>
      </c>
      <c r="C4828" s="202" t="s">
        <v>3471</v>
      </c>
      <c r="D4828" s="224" t="s">
        <v>1046</v>
      </c>
      <c r="E4828" s="206"/>
      <c r="F4828" s="204">
        <v>30000</v>
      </c>
      <c r="G4828" s="205">
        <v>5119.8900000000003</v>
      </c>
      <c r="H4828" s="192" t="s">
        <v>1118</v>
      </c>
    </row>
    <row r="4829" spans="1:8" ht="20" hidden="1" customHeight="1">
      <c r="A4829" s="185">
        <v>44</v>
      </c>
      <c r="B4829" s="193" t="s">
        <v>1048</v>
      </c>
      <c r="C4829" s="202" t="s">
        <v>3472</v>
      </c>
      <c r="D4829" s="224" t="s">
        <v>1046</v>
      </c>
      <c r="E4829" s="206"/>
      <c r="F4829" s="204">
        <v>5000</v>
      </c>
      <c r="G4829" s="205">
        <v>119.88999999999901</v>
      </c>
      <c r="H4829" s="192" t="s">
        <v>1118</v>
      </c>
    </row>
    <row r="4830" spans="1:8" ht="20" hidden="1" customHeight="1">
      <c r="A4830" s="185">
        <v>44</v>
      </c>
      <c r="B4830" s="193" t="s">
        <v>1048</v>
      </c>
      <c r="C4830" s="202" t="s">
        <v>3473</v>
      </c>
      <c r="D4830" s="224" t="s">
        <v>1046</v>
      </c>
      <c r="E4830" s="204"/>
      <c r="F4830" s="204">
        <v>20000</v>
      </c>
      <c r="G4830" s="205">
        <v>30119.89</v>
      </c>
      <c r="H4830" s="192" t="s">
        <v>1118</v>
      </c>
    </row>
    <row r="4831" spans="1:8" ht="20" hidden="1" customHeight="1">
      <c r="A4831" s="185">
        <v>44</v>
      </c>
      <c r="B4831" s="193" t="s">
        <v>1048</v>
      </c>
      <c r="C4831" s="202" t="s">
        <v>2461</v>
      </c>
      <c r="D4831" s="224" t="s">
        <v>1046</v>
      </c>
      <c r="E4831" s="204"/>
      <c r="F4831" s="204">
        <v>20000</v>
      </c>
      <c r="G4831" s="205">
        <v>10119.89</v>
      </c>
      <c r="H4831" s="192" t="s">
        <v>1118</v>
      </c>
    </row>
    <row r="4832" spans="1:8" ht="20" hidden="1" customHeight="1">
      <c r="A4832" s="185">
        <v>44</v>
      </c>
      <c r="B4832" s="193" t="s">
        <v>1048</v>
      </c>
      <c r="C4832" s="202" t="s">
        <v>4242</v>
      </c>
      <c r="D4832" s="203" t="s">
        <v>3804</v>
      </c>
      <c r="E4832" s="204"/>
      <c r="F4832" s="204">
        <v>6600</v>
      </c>
      <c r="G4832" s="205">
        <v>3519.89</v>
      </c>
      <c r="H4832" s="192" t="s">
        <v>1083</v>
      </c>
    </row>
    <row r="4833" spans="1:8" ht="20" hidden="1" customHeight="1">
      <c r="A4833" s="185">
        <v>44</v>
      </c>
      <c r="B4833" s="193" t="s">
        <v>1048</v>
      </c>
      <c r="C4833" s="202" t="s">
        <v>3474</v>
      </c>
      <c r="D4833" s="203" t="s">
        <v>1046</v>
      </c>
      <c r="E4833" s="204"/>
      <c r="F4833" s="204">
        <v>1723.13</v>
      </c>
      <c r="G4833" s="205">
        <v>51796.76</v>
      </c>
      <c r="H4833" s="192" t="s">
        <v>1087</v>
      </c>
    </row>
    <row r="4834" spans="1:8" ht="20" hidden="1" customHeight="1">
      <c r="A4834" s="185">
        <v>44</v>
      </c>
      <c r="B4834" s="193" t="s">
        <v>1057</v>
      </c>
      <c r="C4834" s="202" t="s">
        <v>5134</v>
      </c>
      <c r="D4834" s="203" t="s">
        <v>5049</v>
      </c>
      <c r="E4834" s="204"/>
      <c r="F4834" s="204">
        <v>30000</v>
      </c>
      <c r="G4834" s="205">
        <v>21796.76</v>
      </c>
      <c r="H4834" s="192" t="s">
        <v>5050</v>
      </c>
    </row>
    <row r="4835" spans="1:8" ht="20" hidden="1" customHeight="1">
      <c r="A4835" s="185">
        <v>44</v>
      </c>
      <c r="B4835" s="193" t="s">
        <v>1057</v>
      </c>
      <c r="C4835" s="202" t="s">
        <v>3475</v>
      </c>
      <c r="D4835" s="224" t="s">
        <v>1046</v>
      </c>
      <c r="E4835" s="204"/>
      <c r="F4835" s="204">
        <v>5000</v>
      </c>
      <c r="G4835" s="205">
        <v>16796.759999999998</v>
      </c>
      <c r="H4835" s="192" t="s">
        <v>1118</v>
      </c>
    </row>
    <row r="4836" spans="1:8" ht="20" hidden="1" customHeight="1">
      <c r="A4836" s="185">
        <v>44</v>
      </c>
      <c r="B4836" s="212" t="s">
        <v>1063</v>
      </c>
      <c r="C4836" s="202" t="s">
        <v>3476</v>
      </c>
      <c r="D4836" s="224" t="s">
        <v>1046</v>
      </c>
      <c r="E4836" s="204"/>
      <c r="F4836" s="204">
        <v>10000</v>
      </c>
      <c r="G4836" s="205">
        <v>7796.76</v>
      </c>
      <c r="H4836" s="192" t="s">
        <v>1118</v>
      </c>
    </row>
    <row r="4837" spans="1:8" ht="20" hidden="1" customHeight="1">
      <c r="A4837" s="185">
        <v>44</v>
      </c>
      <c r="B4837" s="212" t="s">
        <v>1063</v>
      </c>
      <c r="C4837" s="202" t="s">
        <v>3477</v>
      </c>
      <c r="D4837" s="224" t="s">
        <v>1046</v>
      </c>
      <c r="E4837" s="204"/>
      <c r="F4837" s="204">
        <v>50000</v>
      </c>
      <c r="G4837" s="205">
        <v>7796.76</v>
      </c>
      <c r="H4837" s="192" t="s">
        <v>1118</v>
      </c>
    </row>
    <row r="4838" spans="1:8" ht="20" hidden="1" customHeight="1">
      <c r="A4838" s="185">
        <v>44</v>
      </c>
      <c r="B4838" s="212" t="s">
        <v>1063</v>
      </c>
      <c r="C4838" s="202" t="s">
        <v>3478</v>
      </c>
      <c r="D4838" s="224" t="s">
        <v>1046</v>
      </c>
      <c r="E4838" s="204"/>
      <c r="F4838" s="204">
        <v>5000</v>
      </c>
      <c r="G4838" s="205">
        <v>68196.759999999995</v>
      </c>
      <c r="H4838" s="192" t="s">
        <v>1118</v>
      </c>
    </row>
    <row r="4839" spans="1:8" ht="20" hidden="1" customHeight="1">
      <c r="A4839" s="185">
        <v>44</v>
      </c>
      <c r="B4839" s="212" t="s">
        <v>1063</v>
      </c>
      <c r="C4839" s="202" t="s">
        <v>3479</v>
      </c>
      <c r="D4839" s="224" t="s">
        <v>1046</v>
      </c>
      <c r="E4839" s="204"/>
      <c r="F4839" s="204">
        <v>5000</v>
      </c>
      <c r="G4839" s="205">
        <v>63196.76</v>
      </c>
      <c r="H4839" s="192" t="s">
        <v>1118</v>
      </c>
    </row>
    <row r="4840" spans="1:8" ht="20" hidden="1" customHeight="1">
      <c r="A4840" s="185">
        <v>44</v>
      </c>
      <c r="B4840" s="212" t="s">
        <v>1063</v>
      </c>
      <c r="C4840" s="202" t="s">
        <v>3480</v>
      </c>
      <c r="D4840" s="224" t="s">
        <v>1046</v>
      </c>
      <c r="E4840" s="204"/>
      <c r="F4840" s="204">
        <v>5000</v>
      </c>
      <c r="G4840" s="205">
        <v>58203.65</v>
      </c>
      <c r="H4840" s="192" t="s">
        <v>1118</v>
      </c>
    </row>
    <row r="4841" spans="1:8" ht="20" hidden="1" customHeight="1">
      <c r="A4841" s="185">
        <v>44</v>
      </c>
      <c r="B4841" s="212" t="s">
        <v>1063</v>
      </c>
      <c r="C4841" s="202" t="s">
        <v>5135</v>
      </c>
      <c r="D4841" s="203" t="s">
        <v>4945</v>
      </c>
      <c r="E4841" s="204"/>
      <c r="F4841" s="204">
        <v>15000</v>
      </c>
      <c r="G4841" s="205">
        <v>43203.65</v>
      </c>
      <c r="H4841" s="192" t="s">
        <v>4946</v>
      </c>
    </row>
    <row r="4842" spans="1:8" ht="20" hidden="1" customHeight="1">
      <c r="A4842" s="185">
        <v>44</v>
      </c>
      <c r="B4842" s="212" t="s">
        <v>1063</v>
      </c>
      <c r="C4842" s="202" t="s">
        <v>3481</v>
      </c>
      <c r="D4842" s="203" t="s">
        <v>1046</v>
      </c>
      <c r="E4842" s="204"/>
      <c r="F4842" s="204">
        <v>500</v>
      </c>
      <c r="G4842" s="205">
        <v>42703.65</v>
      </c>
      <c r="H4842" s="192" t="s">
        <v>1053</v>
      </c>
    </row>
    <row r="4843" spans="1:8" ht="20" hidden="1" customHeight="1">
      <c r="A4843" s="185">
        <v>44</v>
      </c>
      <c r="B4843" s="212" t="s">
        <v>1063</v>
      </c>
      <c r="C4843" s="209" t="s">
        <v>5136</v>
      </c>
      <c r="D4843" s="203" t="s">
        <v>4945</v>
      </c>
      <c r="E4843" s="204"/>
      <c r="F4843" s="204">
        <v>15000</v>
      </c>
      <c r="G4843" s="205">
        <v>27703.65</v>
      </c>
      <c r="H4843" s="192" t="s">
        <v>4946</v>
      </c>
    </row>
    <row r="4844" spans="1:8" ht="20" hidden="1" customHeight="1">
      <c r="A4844" s="185">
        <v>44</v>
      </c>
      <c r="B4844" s="193" t="s">
        <v>1064</v>
      </c>
      <c r="C4844" s="202" t="s">
        <v>3482</v>
      </c>
      <c r="D4844" s="203" t="s">
        <v>1046</v>
      </c>
      <c r="E4844" s="204"/>
      <c r="F4844" s="204">
        <v>500</v>
      </c>
      <c r="G4844" s="205">
        <v>42203.65</v>
      </c>
      <c r="H4844" s="192" t="s">
        <v>1053</v>
      </c>
    </row>
    <row r="4845" spans="1:8" ht="20" hidden="1" customHeight="1">
      <c r="A4845" s="185">
        <v>44</v>
      </c>
      <c r="B4845" s="193" t="s">
        <v>1064</v>
      </c>
      <c r="C4845" s="202" t="s">
        <v>3483</v>
      </c>
      <c r="D4845" s="224" t="s">
        <v>1046</v>
      </c>
      <c r="E4845" s="204"/>
      <c r="F4845" s="204">
        <v>2000</v>
      </c>
      <c r="G4845" s="205">
        <v>40203.65</v>
      </c>
      <c r="H4845" s="192" t="s">
        <v>1118</v>
      </c>
    </row>
    <row r="4846" spans="1:8" ht="20" hidden="1" customHeight="1">
      <c r="A4846" s="185">
        <v>44</v>
      </c>
      <c r="B4846" s="193" t="s">
        <v>1064</v>
      </c>
      <c r="C4846" s="202" t="s">
        <v>3484</v>
      </c>
      <c r="D4846" s="224" t="s">
        <v>1046</v>
      </c>
      <c r="E4846" s="204"/>
      <c r="F4846" s="204">
        <v>20000</v>
      </c>
      <c r="G4846" s="205">
        <v>20203.650000000001</v>
      </c>
      <c r="H4846" s="192" t="s">
        <v>1118</v>
      </c>
    </row>
    <row r="4847" spans="1:8" ht="20" hidden="1" customHeight="1">
      <c r="A4847" s="185">
        <v>44</v>
      </c>
      <c r="B4847" s="193" t="s">
        <v>1064</v>
      </c>
      <c r="C4847" s="274" t="s">
        <v>5137</v>
      </c>
      <c r="D4847" s="203" t="s">
        <v>4945</v>
      </c>
      <c r="E4847" s="204"/>
      <c r="F4847" s="204">
        <v>7500</v>
      </c>
      <c r="G4847" s="205">
        <v>12703.65</v>
      </c>
      <c r="H4847" s="192" t="s">
        <v>4946</v>
      </c>
    </row>
    <row r="4848" spans="1:8" ht="20" hidden="1" customHeight="1">
      <c r="A4848" s="185">
        <v>44</v>
      </c>
      <c r="B4848" s="193" t="s">
        <v>1064</v>
      </c>
      <c r="C4848" s="275" t="s">
        <v>5138</v>
      </c>
      <c r="D4848" s="203" t="s">
        <v>4945</v>
      </c>
      <c r="E4848" s="204"/>
      <c r="F4848" s="204">
        <v>7500</v>
      </c>
      <c r="G4848" s="205">
        <v>5203.6500000000096</v>
      </c>
      <c r="H4848" s="192" t="s">
        <v>4946</v>
      </c>
    </row>
    <row r="4849" spans="1:8" ht="20" hidden="1" customHeight="1">
      <c r="A4849" s="185">
        <v>44</v>
      </c>
      <c r="B4849" s="193" t="s">
        <v>1064</v>
      </c>
      <c r="C4849" s="210" t="s">
        <v>5139</v>
      </c>
      <c r="D4849" s="203" t="s">
        <v>4945</v>
      </c>
      <c r="E4849" s="204"/>
      <c r="F4849" s="204">
        <v>15000</v>
      </c>
      <c r="G4849" s="205">
        <v>50203.65</v>
      </c>
      <c r="H4849" s="192" t="s">
        <v>4946</v>
      </c>
    </row>
    <row r="4850" spans="1:8" ht="20" hidden="1" customHeight="1">
      <c r="A4850" s="185">
        <v>44</v>
      </c>
      <c r="B4850" s="193" t="s">
        <v>1064</v>
      </c>
      <c r="C4850" s="209" t="s">
        <v>3485</v>
      </c>
      <c r="D4850" s="203" t="s">
        <v>1046</v>
      </c>
      <c r="E4850" s="204"/>
      <c r="F4850" s="204">
        <v>500</v>
      </c>
      <c r="G4850" s="205">
        <v>49703.65</v>
      </c>
      <c r="H4850" s="192" t="s">
        <v>1053</v>
      </c>
    </row>
    <row r="4851" spans="1:8" ht="20" hidden="1" customHeight="1">
      <c r="A4851" s="185">
        <v>44</v>
      </c>
      <c r="B4851" s="193" t="s">
        <v>1064</v>
      </c>
      <c r="C4851" s="202" t="s">
        <v>3486</v>
      </c>
      <c r="D4851" s="224" t="s">
        <v>1046</v>
      </c>
      <c r="E4851" s="204"/>
      <c r="F4851" s="204">
        <v>10000</v>
      </c>
      <c r="G4851" s="205">
        <v>39703.65</v>
      </c>
      <c r="H4851" s="192" t="s">
        <v>1118</v>
      </c>
    </row>
    <row r="4852" spans="1:8" ht="20" hidden="1" customHeight="1">
      <c r="A4852" s="185">
        <v>44</v>
      </c>
      <c r="B4852" s="193" t="s">
        <v>1064</v>
      </c>
      <c r="C4852" s="202" t="s">
        <v>4243</v>
      </c>
      <c r="D4852" s="203" t="s">
        <v>3804</v>
      </c>
      <c r="E4852" s="204"/>
      <c r="F4852" s="204">
        <v>500</v>
      </c>
      <c r="G4852" s="205">
        <v>88190.35</v>
      </c>
      <c r="H4852" s="192" t="s">
        <v>1047</v>
      </c>
    </row>
    <row r="4853" spans="1:8" ht="20" hidden="1" customHeight="1">
      <c r="A4853" s="185">
        <v>44</v>
      </c>
      <c r="B4853" s="193" t="s">
        <v>1064</v>
      </c>
      <c r="C4853" s="202" t="s">
        <v>5046</v>
      </c>
      <c r="D4853" s="203" t="s">
        <v>5049</v>
      </c>
      <c r="E4853" s="204"/>
      <c r="F4853" s="204">
        <v>20000</v>
      </c>
      <c r="G4853" s="205">
        <v>68190.350000000006</v>
      </c>
      <c r="H4853" s="192" t="s">
        <v>5050</v>
      </c>
    </row>
    <row r="4854" spans="1:8" ht="20" hidden="1" customHeight="1">
      <c r="A4854" s="185">
        <v>44</v>
      </c>
      <c r="B4854" s="193" t="s">
        <v>1064</v>
      </c>
      <c r="C4854" s="210" t="s">
        <v>5140</v>
      </c>
      <c r="D4854" s="203" t="s">
        <v>4948</v>
      </c>
      <c r="E4854" s="204"/>
      <c r="F4854" s="204">
        <v>44000</v>
      </c>
      <c r="G4854" s="205">
        <v>25690.35</v>
      </c>
      <c r="H4854" s="192" t="s">
        <v>4946</v>
      </c>
    </row>
    <row r="4855" spans="1:8" ht="20" hidden="1" customHeight="1">
      <c r="A4855" s="185">
        <v>44</v>
      </c>
      <c r="B4855" s="193" t="s">
        <v>1064</v>
      </c>
      <c r="C4855" s="210" t="s">
        <v>5141</v>
      </c>
      <c r="D4855" s="203" t="s">
        <v>4948</v>
      </c>
      <c r="E4855" s="204"/>
      <c r="F4855" s="204">
        <v>44000</v>
      </c>
      <c r="G4855" s="205">
        <v>11690.35</v>
      </c>
      <c r="H4855" s="192" t="s">
        <v>4946</v>
      </c>
    </row>
    <row r="4856" spans="1:8" ht="20" hidden="1" customHeight="1">
      <c r="A4856" s="185">
        <v>44</v>
      </c>
      <c r="B4856" s="193" t="s">
        <v>1064</v>
      </c>
      <c r="C4856" s="210" t="s">
        <v>3972</v>
      </c>
      <c r="D4856" s="203" t="s">
        <v>3804</v>
      </c>
      <c r="E4856" s="204"/>
      <c r="F4856" s="204">
        <v>3080</v>
      </c>
      <c r="G4856" s="205">
        <v>38610.35</v>
      </c>
      <c r="H4856" s="192" t="s">
        <v>1053</v>
      </c>
    </row>
    <row r="4857" spans="1:8" ht="20" hidden="1" customHeight="1">
      <c r="A4857" s="185">
        <v>44</v>
      </c>
      <c r="B4857" s="193" t="s">
        <v>1044</v>
      </c>
      <c r="C4857" s="210" t="s">
        <v>3487</v>
      </c>
      <c r="D4857" s="224" t="s">
        <v>1046</v>
      </c>
      <c r="E4857" s="204"/>
      <c r="F4857" s="204">
        <v>10000</v>
      </c>
      <c r="G4857" s="205">
        <v>63610.35</v>
      </c>
      <c r="H4857" s="192" t="s">
        <v>1118</v>
      </c>
    </row>
    <row r="4858" spans="1:8" ht="20" hidden="1" customHeight="1">
      <c r="A4858" s="185">
        <v>44</v>
      </c>
      <c r="B4858" s="193" t="s">
        <v>1044</v>
      </c>
      <c r="C4858" s="210" t="s">
        <v>3488</v>
      </c>
      <c r="D4858" s="224" t="s">
        <v>1046</v>
      </c>
      <c r="E4858" s="204"/>
      <c r="F4858" s="204">
        <v>20000</v>
      </c>
      <c r="G4858" s="205">
        <v>43610.35</v>
      </c>
      <c r="H4858" s="192" t="s">
        <v>1118</v>
      </c>
    </row>
    <row r="4859" spans="1:8" ht="20" hidden="1" customHeight="1">
      <c r="A4859" s="185">
        <v>44</v>
      </c>
      <c r="B4859" s="193" t="s">
        <v>1044</v>
      </c>
      <c r="C4859" s="210" t="s">
        <v>3489</v>
      </c>
      <c r="D4859" s="224" t="s">
        <v>1046</v>
      </c>
      <c r="E4859" s="204"/>
      <c r="F4859" s="204">
        <v>5000</v>
      </c>
      <c r="G4859" s="205">
        <v>38610.35</v>
      </c>
      <c r="H4859" s="192" t="s">
        <v>1118</v>
      </c>
    </row>
    <row r="4860" spans="1:8" ht="20" hidden="1" customHeight="1">
      <c r="A4860" s="185">
        <v>44</v>
      </c>
      <c r="B4860" s="193" t="s">
        <v>1044</v>
      </c>
      <c r="C4860" s="210" t="s">
        <v>3490</v>
      </c>
      <c r="D4860" s="224" t="s">
        <v>1046</v>
      </c>
      <c r="E4860" s="204"/>
      <c r="F4860" s="204">
        <v>5000</v>
      </c>
      <c r="G4860" s="205">
        <v>33610.35</v>
      </c>
      <c r="H4860" s="192" t="s">
        <v>1118</v>
      </c>
    </row>
    <row r="4861" spans="1:8" ht="20" hidden="1" customHeight="1">
      <c r="A4861" s="185">
        <v>44</v>
      </c>
      <c r="B4861" s="193" t="s">
        <v>1044</v>
      </c>
      <c r="C4861" s="210" t="s">
        <v>3491</v>
      </c>
      <c r="D4861" s="203" t="s">
        <v>1046</v>
      </c>
      <c r="E4861" s="204"/>
      <c r="F4861" s="204">
        <v>3654.38</v>
      </c>
      <c r="G4861" s="205">
        <v>29955.97</v>
      </c>
      <c r="H4861" s="192" t="s">
        <v>1097</v>
      </c>
    </row>
    <row r="4862" spans="1:8" ht="20" hidden="1" customHeight="1">
      <c r="A4862" s="185">
        <v>44</v>
      </c>
      <c r="B4862" s="193" t="s">
        <v>1044</v>
      </c>
      <c r="C4862" s="210" t="s">
        <v>3492</v>
      </c>
      <c r="D4862" s="224" t="s">
        <v>1046</v>
      </c>
      <c r="E4862" s="204"/>
      <c r="F4862" s="204">
        <v>1000</v>
      </c>
      <c r="G4862" s="205">
        <v>43955.97</v>
      </c>
      <c r="H4862" s="192" t="s">
        <v>1118</v>
      </c>
    </row>
    <row r="4863" spans="1:8" ht="20" hidden="1" customHeight="1">
      <c r="A4863" s="185">
        <v>44</v>
      </c>
      <c r="B4863" s="193" t="s">
        <v>1044</v>
      </c>
      <c r="C4863" s="274" t="s">
        <v>3493</v>
      </c>
      <c r="D4863" s="203" t="s">
        <v>1046</v>
      </c>
      <c r="E4863" s="204"/>
      <c r="F4863" s="204">
        <v>500</v>
      </c>
      <c r="G4863" s="205">
        <v>85455.97</v>
      </c>
      <c r="H4863" s="192" t="s">
        <v>1053</v>
      </c>
    </row>
    <row r="4864" spans="1:8" ht="20" hidden="1" customHeight="1">
      <c r="A4864" s="185">
        <v>44</v>
      </c>
      <c r="B4864" s="193" t="s">
        <v>1044</v>
      </c>
      <c r="C4864" s="210" t="s">
        <v>3494</v>
      </c>
      <c r="D4864" s="224" t="s">
        <v>1046</v>
      </c>
      <c r="E4864" s="204"/>
      <c r="F4864" s="204">
        <v>2000</v>
      </c>
      <c r="G4864" s="205">
        <v>83455.97</v>
      </c>
      <c r="H4864" s="192" t="s">
        <v>1118</v>
      </c>
    </row>
    <row r="4865" spans="1:8" ht="20" hidden="1" customHeight="1">
      <c r="A4865" s="185">
        <v>44</v>
      </c>
      <c r="B4865" s="193" t="s">
        <v>1044</v>
      </c>
      <c r="C4865" s="274" t="s">
        <v>5142</v>
      </c>
      <c r="D4865" s="203" t="s">
        <v>4945</v>
      </c>
      <c r="E4865" s="204"/>
      <c r="F4865" s="204">
        <v>10000</v>
      </c>
      <c r="G4865" s="205">
        <v>73455.97</v>
      </c>
      <c r="H4865" s="192" t="s">
        <v>4946</v>
      </c>
    </row>
    <row r="4866" spans="1:8" ht="20" hidden="1" customHeight="1">
      <c r="A4866" s="185">
        <v>44</v>
      </c>
      <c r="B4866" s="193" t="s">
        <v>1044</v>
      </c>
      <c r="C4866" s="210" t="s">
        <v>3495</v>
      </c>
      <c r="D4866" s="224" t="s">
        <v>1046</v>
      </c>
      <c r="E4866" s="204"/>
      <c r="F4866" s="204">
        <v>10000</v>
      </c>
      <c r="G4866" s="205">
        <v>63455.97</v>
      </c>
      <c r="H4866" s="192" t="s">
        <v>1118</v>
      </c>
    </row>
    <row r="4867" spans="1:8" ht="20" hidden="1" customHeight="1">
      <c r="A4867" s="185">
        <v>44</v>
      </c>
      <c r="B4867" s="193" t="s">
        <v>1044</v>
      </c>
      <c r="C4867" s="210" t="s">
        <v>3496</v>
      </c>
      <c r="D4867" s="224" t="s">
        <v>1046</v>
      </c>
      <c r="E4867" s="204"/>
      <c r="F4867" s="204">
        <v>2000</v>
      </c>
      <c r="G4867" s="205">
        <v>20455.97</v>
      </c>
      <c r="H4867" s="192" t="s">
        <v>1118</v>
      </c>
    </row>
    <row r="4868" spans="1:8" ht="20" hidden="1" customHeight="1">
      <c r="A4868" s="185">
        <v>44</v>
      </c>
      <c r="B4868" s="193" t="s">
        <v>1044</v>
      </c>
      <c r="C4868" s="210" t="s">
        <v>3497</v>
      </c>
      <c r="D4868" s="224" t="s">
        <v>1046</v>
      </c>
      <c r="E4868" s="204"/>
      <c r="F4868" s="204">
        <v>1000</v>
      </c>
      <c r="G4868" s="205">
        <v>19455.97</v>
      </c>
      <c r="H4868" s="192" t="s">
        <v>1118</v>
      </c>
    </row>
    <row r="4869" spans="1:8" ht="20" hidden="1" customHeight="1">
      <c r="A4869" s="185">
        <v>44</v>
      </c>
      <c r="B4869" s="193" t="s">
        <v>1044</v>
      </c>
      <c r="C4869" s="210" t="s">
        <v>3498</v>
      </c>
      <c r="D4869" s="224" t="s">
        <v>1046</v>
      </c>
      <c r="E4869" s="204"/>
      <c r="F4869" s="204">
        <v>1000</v>
      </c>
      <c r="G4869" s="205">
        <v>18455.97</v>
      </c>
      <c r="H4869" s="192" t="s">
        <v>1118</v>
      </c>
    </row>
    <row r="4870" spans="1:8" ht="20" hidden="1" customHeight="1">
      <c r="A4870" s="185">
        <v>44</v>
      </c>
      <c r="B4870" s="193" t="s">
        <v>1065</v>
      </c>
      <c r="C4870" s="210" t="s">
        <v>5143</v>
      </c>
      <c r="D4870" s="203" t="s">
        <v>4948</v>
      </c>
      <c r="E4870" s="204"/>
      <c r="F4870" s="204">
        <v>17500</v>
      </c>
      <c r="G4870" s="205">
        <v>20755.97</v>
      </c>
      <c r="H4870" s="192" t="s">
        <v>4946</v>
      </c>
    </row>
    <row r="4871" spans="1:8" ht="20" hidden="1" customHeight="1">
      <c r="A4871" s="185">
        <v>44</v>
      </c>
      <c r="B4871" s="193" t="s">
        <v>1065</v>
      </c>
      <c r="C4871" s="210" t="s">
        <v>5144</v>
      </c>
      <c r="D4871" s="203" t="s">
        <v>4948</v>
      </c>
      <c r="E4871" s="204"/>
      <c r="F4871" s="204">
        <v>17500</v>
      </c>
      <c r="G4871" s="205">
        <v>3255.97</v>
      </c>
      <c r="H4871" s="192" t="s">
        <v>4946</v>
      </c>
    </row>
    <row r="4872" spans="1:8" ht="20" hidden="1" customHeight="1">
      <c r="A4872" s="185">
        <v>44</v>
      </c>
      <c r="B4872" s="193" t="s">
        <v>1065</v>
      </c>
      <c r="C4872" s="210" t="s">
        <v>3499</v>
      </c>
      <c r="D4872" s="224" t="s">
        <v>1046</v>
      </c>
      <c r="E4872" s="204"/>
      <c r="F4872" s="204">
        <v>5000</v>
      </c>
      <c r="G4872" s="205">
        <v>28555.97</v>
      </c>
      <c r="H4872" s="192" t="s">
        <v>1118</v>
      </c>
    </row>
    <row r="4873" spans="1:8" ht="20" hidden="1" customHeight="1">
      <c r="A4873" s="185">
        <v>44</v>
      </c>
      <c r="B4873" s="193" t="s">
        <v>1065</v>
      </c>
      <c r="C4873" s="210" t="s">
        <v>3500</v>
      </c>
      <c r="D4873" s="203" t="s">
        <v>1046</v>
      </c>
      <c r="E4873" s="204"/>
      <c r="F4873" s="204">
        <v>500</v>
      </c>
      <c r="G4873" s="205">
        <v>28055.97</v>
      </c>
      <c r="H4873" s="192" t="s">
        <v>1053</v>
      </c>
    </row>
    <row r="4874" spans="1:8" ht="20" hidden="1" customHeight="1">
      <c r="A4874" s="185">
        <v>44</v>
      </c>
      <c r="B4874" s="193" t="s">
        <v>1065</v>
      </c>
      <c r="C4874" s="210" t="s">
        <v>5145</v>
      </c>
      <c r="D4874" s="203" t="s">
        <v>4945</v>
      </c>
      <c r="E4874" s="204"/>
      <c r="F4874" s="204">
        <v>16000</v>
      </c>
      <c r="G4874" s="205">
        <v>12055.97</v>
      </c>
      <c r="H4874" s="192" t="s">
        <v>4946</v>
      </c>
    </row>
    <row r="4875" spans="1:8" ht="20" hidden="1" customHeight="1">
      <c r="A4875" s="185">
        <v>44</v>
      </c>
      <c r="B4875" s="193" t="s">
        <v>1065</v>
      </c>
      <c r="C4875" s="210" t="s">
        <v>3501</v>
      </c>
      <c r="D4875" s="224" t="s">
        <v>1046</v>
      </c>
      <c r="E4875" s="204"/>
      <c r="F4875" s="204">
        <v>1000</v>
      </c>
      <c r="G4875" s="205">
        <v>11055.97</v>
      </c>
      <c r="H4875" s="192" t="s">
        <v>1118</v>
      </c>
    </row>
    <row r="4876" spans="1:8" ht="20" hidden="1" customHeight="1">
      <c r="A4876" s="185">
        <v>44</v>
      </c>
      <c r="B4876" s="193" t="s">
        <v>1065</v>
      </c>
      <c r="C4876" s="210" t="s">
        <v>4244</v>
      </c>
      <c r="D4876" s="203" t="s">
        <v>3804</v>
      </c>
      <c r="E4876" s="204"/>
      <c r="F4876" s="204">
        <v>1000</v>
      </c>
      <c r="G4876" s="205">
        <v>10055.969999999999</v>
      </c>
      <c r="H4876" s="192" t="s">
        <v>1079</v>
      </c>
    </row>
    <row r="4877" spans="1:8" ht="20" hidden="1" customHeight="1">
      <c r="A4877" s="185">
        <v>44</v>
      </c>
      <c r="B4877" s="193" t="s">
        <v>1065</v>
      </c>
      <c r="C4877" s="210" t="s">
        <v>5146</v>
      </c>
      <c r="D4877" s="203" t="s">
        <v>4948</v>
      </c>
      <c r="E4877" s="204"/>
      <c r="F4877" s="204">
        <v>500</v>
      </c>
      <c r="G4877" s="205">
        <v>19561.37</v>
      </c>
      <c r="H4877" s="192" t="s">
        <v>4946</v>
      </c>
    </row>
    <row r="4878" spans="1:8" ht="20" hidden="1" customHeight="1">
      <c r="A4878" s="185">
        <v>44</v>
      </c>
      <c r="B4878" s="193" t="s">
        <v>1066</v>
      </c>
      <c r="C4878" s="210" t="s">
        <v>3502</v>
      </c>
      <c r="D4878" s="224" t="s">
        <v>1046</v>
      </c>
      <c r="E4878" s="204"/>
      <c r="F4878" s="204">
        <v>5000</v>
      </c>
      <c r="G4878" s="205">
        <v>19561.37</v>
      </c>
      <c r="H4878" s="192" t="s">
        <v>1118</v>
      </c>
    </row>
    <row r="4879" spans="1:8" ht="20" hidden="1" customHeight="1">
      <c r="A4879" s="185">
        <v>44</v>
      </c>
      <c r="B4879" s="193" t="s">
        <v>1066</v>
      </c>
      <c r="C4879" s="210" t="s">
        <v>3503</v>
      </c>
      <c r="D4879" s="224" t="s">
        <v>1046</v>
      </c>
      <c r="E4879" s="204"/>
      <c r="F4879" s="204">
        <v>6000</v>
      </c>
      <c r="G4879" s="205">
        <v>13561.37</v>
      </c>
      <c r="H4879" s="192" t="s">
        <v>1118</v>
      </c>
    </row>
    <row r="4880" spans="1:8" ht="20" hidden="1" customHeight="1">
      <c r="A4880" s="185">
        <v>44</v>
      </c>
      <c r="B4880" s="193" t="s">
        <v>1066</v>
      </c>
      <c r="C4880" s="210" t="s">
        <v>3504</v>
      </c>
      <c r="D4880" s="203" t="s">
        <v>1046</v>
      </c>
      <c r="E4880" s="204"/>
      <c r="F4880" s="204">
        <v>30000</v>
      </c>
      <c r="G4880" s="205">
        <v>3561.37</v>
      </c>
      <c r="H4880" s="192" t="s">
        <v>1091</v>
      </c>
    </row>
    <row r="4881" spans="1:8" ht="20" hidden="1" customHeight="1">
      <c r="A4881" s="185">
        <v>44</v>
      </c>
      <c r="B4881" s="193" t="s">
        <v>1066</v>
      </c>
      <c r="C4881" s="276" t="s">
        <v>3505</v>
      </c>
      <c r="D4881" s="224" t="s">
        <v>1046</v>
      </c>
      <c r="E4881" s="204"/>
      <c r="F4881" s="204">
        <v>4000</v>
      </c>
      <c r="G4881" s="205">
        <v>6296.87</v>
      </c>
      <c r="H4881" s="192" t="s">
        <v>1118</v>
      </c>
    </row>
    <row r="4882" spans="1:8" ht="20" hidden="1" customHeight="1">
      <c r="A4882" s="185">
        <v>44</v>
      </c>
      <c r="B4882" s="193" t="s">
        <v>1067</v>
      </c>
      <c r="C4882" s="210" t="s">
        <v>3506</v>
      </c>
      <c r="D4882" s="203" t="s">
        <v>1046</v>
      </c>
      <c r="E4882" s="204"/>
      <c r="F4882" s="204">
        <v>42400</v>
      </c>
      <c r="G4882" s="205">
        <v>14403.87</v>
      </c>
      <c r="H4882" s="192" t="s">
        <v>1106</v>
      </c>
    </row>
    <row r="4883" spans="1:8" ht="20" hidden="1" customHeight="1">
      <c r="A4883" s="185">
        <v>44</v>
      </c>
      <c r="B4883" s="193" t="s">
        <v>1067</v>
      </c>
      <c r="C4883" s="210" t="s">
        <v>3507</v>
      </c>
      <c r="D4883" s="224" t="s">
        <v>1046</v>
      </c>
      <c r="E4883" s="204"/>
      <c r="F4883" s="204">
        <v>10000</v>
      </c>
      <c r="G4883" s="205">
        <v>24403.87</v>
      </c>
      <c r="H4883" s="192" t="s">
        <v>1118</v>
      </c>
    </row>
    <row r="4884" spans="1:8" ht="20" hidden="1" customHeight="1">
      <c r="A4884" s="185">
        <v>44</v>
      </c>
      <c r="B4884" s="193" t="s">
        <v>1067</v>
      </c>
      <c r="C4884" s="210" t="s">
        <v>3508</v>
      </c>
      <c r="D4884" s="224" t="s">
        <v>1046</v>
      </c>
      <c r="E4884" s="204"/>
      <c r="F4884" s="204">
        <v>3000</v>
      </c>
      <c r="G4884" s="205">
        <v>21403.87</v>
      </c>
      <c r="H4884" s="192" t="s">
        <v>1118</v>
      </c>
    </row>
    <row r="4885" spans="1:8" ht="20" hidden="1" customHeight="1">
      <c r="A4885" s="185">
        <v>44</v>
      </c>
      <c r="B4885" s="193" t="s">
        <v>1067</v>
      </c>
      <c r="C4885" s="274" t="s">
        <v>3509</v>
      </c>
      <c r="D4885" s="203" t="s">
        <v>1046</v>
      </c>
      <c r="E4885" s="204"/>
      <c r="F4885" s="204">
        <v>500</v>
      </c>
      <c r="G4885" s="205">
        <v>20903.87</v>
      </c>
      <c r="H4885" s="192" t="s">
        <v>1053</v>
      </c>
    </row>
    <row r="4886" spans="1:8" ht="20" hidden="1" customHeight="1">
      <c r="A4886" s="185">
        <v>44</v>
      </c>
      <c r="B4886" s="193" t="s">
        <v>1067</v>
      </c>
      <c r="C4886" s="274" t="s">
        <v>5147</v>
      </c>
      <c r="D4886" s="203" t="s">
        <v>4945</v>
      </c>
      <c r="E4886" s="204"/>
      <c r="F4886" s="204">
        <v>20000</v>
      </c>
      <c r="G4886" s="205">
        <v>903.87000000000296</v>
      </c>
      <c r="H4886" s="192" t="s">
        <v>4946</v>
      </c>
    </row>
    <row r="4887" spans="1:8" ht="20" hidden="1" customHeight="1">
      <c r="A4887" s="185">
        <v>44</v>
      </c>
      <c r="B4887" s="193" t="s">
        <v>1067</v>
      </c>
      <c r="C4887" s="246" t="s">
        <v>5148</v>
      </c>
      <c r="D4887" s="203" t="s">
        <v>4945</v>
      </c>
      <c r="E4887" s="204"/>
      <c r="F4887" s="204">
        <v>9000</v>
      </c>
      <c r="G4887" s="205">
        <v>21903.87</v>
      </c>
      <c r="H4887" s="192" t="s">
        <v>4946</v>
      </c>
    </row>
    <row r="4888" spans="1:8" ht="20" hidden="1" customHeight="1">
      <c r="A4888" s="185">
        <v>44</v>
      </c>
      <c r="B4888" s="193" t="s">
        <v>1067</v>
      </c>
      <c r="C4888" s="210" t="s">
        <v>3510</v>
      </c>
      <c r="D4888" s="224" t="s">
        <v>1046</v>
      </c>
      <c r="E4888" s="204"/>
      <c r="F4888" s="204">
        <v>10000</v>
      </c>
      <c r="G4888" s="205">
        <v>11903.87</v>
      </c>
      <c r="H4888" s="192" t="s">
        <v>1118</v>
      </c>
    </row>
    <row r="4889" spans="1:8" ht="20" hidden="1" customHeight="1">
      <c r="A4889" s="185">
        <v>44</v>
      </c>
      <c r="B4889" s="193" t="s">
        <v>1067</v>
      </c>
      <c r="C4889" s="210" t="s">
        <v>3511</v>
      </c>
      <c r="D4889" s="224" t="s">
        <v>1046</v>
      </c>
      <c r="E4889" s="204"/>
      <c r="F4889" s="204">
        <v>500</v>
      </c>
      <c r="G4889" s="205">
        <v>12468.87</v>
      </c>
      <c r="H4889" s="192" t="s">
        <v>1118</v>
      </c>
    </row>
    <row r="4890" spans="1:8" ht="20" hidden="1" customHeight="1">
      <c r="A4890" s="185">
        <v>44</v>
      </c>
      <c r="B4890" s="193" t="s">
        <v>1067</v>
      </c>
      <c r="C4890" s="210" t="s">
        <v>3512</v>
      </c>
      <c r="D4890" s="224" t="s">
        <v>1046</v>
      </c>
      <c r="E4890" s="204"/>
      <c r="F4890" s="204">
        <v>1000</v>
      </c>
      <c r="G4890" s="205">
        <v>11468.87</v>
      </c>
      <c r="H4890" s="192" t="s">
        <v>1118</v>
      </c>
    </row>
    <row r="4891" spans="1:8" ht="20" hidden="1" customHeight="1">
      <c r="A4891" s="185">
        <v>44</v>
      </c>
      <c r="B4891" s="193" t="s">
        <v>1067</v>
      </c>
      <c r="C4891" s="210" t="s">
        <v>5149</v>
      </c>
      <c r="D4891" s="224" t="s">
        <v>5047</v>
      </c>
      <c r="E4891" s="204"/>
      <c r="F4891" s="249">
        <v>41000</v>
      </c>
      <c r="G4891" s="205">
        <v>20468.87</v>
      </c>
      <c r="H4891" s="192" t="s">
        <v>5048</v>
      </c>
    </row>
    <row r="4892" spans="1:8" ht="20" hidden="1" customHeight="1">
      <c r="A4892" s="185">
        <v>44</v>
      </c>
      <c r="B4892" s="193" t="s">
        <v>1067</v>
      </c>
      <c r="C4892" s="210" t="s">
        <v>3513</v>
      </c>
      <c r="D4892" s="224" t="s">
        <v>1046</v>
      </c>
      <c r="E4892" s="204"/>
      <c r="F4892" s="204">
        <v>1500</v>
      </c>
      <c r="G4892" s="205">
        <v>148214.87</v>
      </c>
      <c r="H4892" s="192" t="s">
        <v>1118</v>
      </c>
    </row>
    <row r="4893" spans="1:8" ht="20" hidden="1" customHeight="1">
      <c r="A4893" s="185">
        <v>44</v>
      </c>
      <c r="B4893" s="193" t="s">
        <v>1068</v>
      </c>
      <c r="C4893" s="210" t="s">
        <v>3514</v>
      </c>
      <c r="D4893" s="224" t="s">
        <v>1046</v>
      </c>
      <c r="E4893" s="204"/>
      <c r="F4893" s="204">
        <v>10000</v>
      </c>
      <c r="G4893" s="205">
        <v>128798.37</v>
      </c>
      <c r="H4893" s="192" t="s">
        <v>1118</v>
      </c>
    </row>
    <row r="4894" spans="1:8" ht="20" hidden="1" customHeight="1">
      <c r="A4894" s="185">
        <v>44</v>
      </c>
      <c r="B4894" s="193" t="s">
        <v>1068</v>
      </c>
      <c r="C4894" s="210" t="s">
        <v>3515</v>
      </c>
      <c r="D4894" s="203" t="s">
        <v>1046</v>
      </c>
      <c r="E4894" s="204"/>
      <c r="F4894" s="204">
        <v>1827.19</v>
      </c>
      <c r="G4894" s="205">
        <v>126971.18</v>
      </c>
      <c r="H4894" s="192" t="s">
        <v>1097</v>
      </c>
    </row>
    <row r="4895" spans="1:8" ht="20" hidden="1" customHeight="1">
      <c r="A4895" s="185">
        <v>44</v>
      </c>
      <c r="B4895" s="193" t="s">
        <v>1068</v>
      </c>
      <c r="C4895" s="210" t="s">
        <v>3516</v>
      </c>
      <c r="D4895" s="224" t="s">
        <v>1046</v>
      </c>
      <c r="E4895" s="204"/>
      <c r="F4895" s="204">
        <v>10000</v>
      </c>
      <c r="G4895" s="205">
        <v>126971.18</v>
      </c>
      <c r="H4895" s="192" t="s">
        <v>1118</v>
      </c>
    </row>
    <row r="4896" spans="1:8" ht="20" hidden="1" customHeight="1">
      <c r="A4896" s="185">
        <v>44</v>
      </c>
      <c r="B4896" s="193" t="s">
        <v>1068</v>
      </c>
      <c r="C4896" s="210" t="s">
        <v>3517</v>
      </c>
      <c r="D4896" s="224" t="s">
        <v>1046</v>
      </c>
      <c r="E4896" s="204"/>
      <c r="F4896" s="204">
        <v>15000</v>
      </c>
      <c r="G4896" s="205">
        <v>47302.18</v>
      </c>
      <c r="H4896" s="192" t="s">
        <v>1118</v>
      </c>
    </row>
    <row r="4897" spans="1:8" ht="20" hidden="1" customHeight="1">
      <c r="A4897" s="185">
        <v>44</v>
      </c>
      <c r="B4897" s="193" t="s">
        <v>1068</v>
      </c>
      <c r="C4897" s="210" t="s">
        <v>3518</v>
      </c>
      <c r="D4897" s="224" t="s">
        <v>1046</v>
      </c>
      <c r="E4897" s="204"/>
      <c r="F4897" s="204">
        <v>500</v>
      </c>
      <c r="G4897" s="205">
        <v>46802.18</v>
      </c>
      <c r="H4897" s="192" t="s">
        <v>1118</v>
      </c>
    </row>
    <row r="4898" spans="1:8" ht="20" hidden="1" customHeight="1">
      <c r="A4898" s="185">
        <v>44</v>
      </c>
      <c r="B4898" s="193" t="s">
        <v>1068</v>
      </c>
      <c r="C4898" s="210" t="s">
        <v>3519</v>
      </c>
      <c r="D4898" s="224" t="s">
        <v>1046</v>
      </c>
      <c r="E4898" s="204"/>
      <c r="F4898" s="204">
        <v>10000</v>
      </c>
      <c r="G4898" s="205">
        <v>6802.18</v>
      </c>
      <c r="H4898" s="192" t="s">
        <v>1118</v>
      </c>
    </row>
    <row r="4899" spans="1:8" ht="20" hidden="1" customHeight="1">
      <c r="A4899" s="185">
        <v>44</v>
      </c>
      <c r="B4899" s="193" t="s">
        <v>1068</v>
      </c>
      <c r="C4899" s="210" t="s">
        <v>5150</v>
      </c>
      <c r="D4899" s="224" t="s">
        <v>5047</v>
      </c>
      <c r="E4899" s="204"/>
      <c r="F4899" s="204">
        <v>22500</v>
      </c>
      <c r="G4899" s="205">
        <v>4302.18</v>
      </c>
      <c r="H4899" s="192" t="s">
        <v>5048</v>
      </c>
    </row>
    <row r="4900" spans="1:8" ht="20" hidden="1" customHeight="1">
      <c r="A4900" s="185">
        <v>44</v>
      </c>
      <c r="B4900" s="193" t="s">
        <v>1068</v>
      </c>
      <c r="C4900" s="210" t="s">
        <v>5151</v>
      </c>
      <c r="D4900" s="224" t="s">
        <v>5047</v>
      </c>
      <c r="E4900" s="204"/>
      <c r="F4900" s="249">
        <v>50000</v>
      </c>
      <c r="G4900" s="205">
        <v>39302.18</v>
      </c>
      <c r="H4900" s="192" t="s">
        <v>5048</v>
      </c>
    </row>
    <row r="4901" spans="1:8" ht="20" customHeight="1">
      <c r="A4901" s="185">
        <v>44</v>
      </c>
      <c r="B4901" s="193" t="s">
        <v>1068</v>
      </c>
      <c r="C4901" s="210" t="s">
        <v>3520</v>
      </c>
      <c r="D4901" s="224" t="s">
        <v>1046</v>
      </c>
      <c r="E4901" s="204"/>
      <c r="F4901" s="204">
        <v>3000</v>
      </c>
      <c r="G4901" s="205">
        <v>36302.18</v>
      </c>
      <c r="H4901" s="192" t="s">
        <v>1091</v>
      </c>
    </row>
    <row r="4902" spans="1:8" ht="20" hidden="1" customHeight="1">
      <c r="A4902" s="185">
        <v>44</v>
      </c>
      <c r="B4902" s="193" t="s">
        <v>1068</v>
      </c>
      <c r="C4902" s="210" t="s">
        <v>3521</v>
      </c>
      <c r="D4902" s="224" t="s">
        <v>1046</v>
      </c>
      <c r="E4902" s="204"/>
      <c r="F4902" s="204">
        <v>4000</v>
      </c>
      <c r="G4902" s="205">
        <v>32307.42</v>
      </c>
      <c r="H4902" s="192" t="s">
        <v>1118</v>
      </c>
    </row>
    <row r="4903" spans="1:8" ht="20" hidden="1" customHeight="1">
      <c r="A4903" s="185">
        <v>44</v>
      </c>
      <c r="B4903" s="193" t="s">
        <v>1068</v>
      </c>
      <c r="C4903" s="210" t="s">
        <v>5152</v>
      </c>
      <c r="D4903" s="224" t="s">
        <v>5047</v>
      </c>
      <c r="E4903" s="204"/>
      <c r="F4903" s="249">
        <v>32000</v>
      </c>
      <c r="G4903" s="205">
        <v>307.41999999999098</v>
      </c>
      <c r="H4903" s="192" t="s">
        <v>5048</v>
      </c>
    </row>
    <row r="4904" spans="1:8" ht="20" hidden="1" customHeight="1">
      <c r="A4904" s="185">
        <v>44</v>
      </c>
      <c r="B4904" s="193" t="s">
        <v>1068</v>
      </c>
      <c r="C4904" s="210" t="s">
        <v>5153</v>
      </c>
      <c r="D4904" s="224" t="s">
        <v>5047</v>
      </c>
      <c r="E4904" s="204"/>
      <c r="F4904" s="249">
        <v>50000</v>
      </c>
      <c r="G4904" s="205">
        <v>50307.42</v>
      </c>
      <c r="H4904" s="192" t="s">
        <v>5048</v>
      </c>
    </row>
    <row r="4905" spans="1:8" ht="20" hidden="1" customHeight="1">
      <c r="A4905" s="185">
        <v>44</v>
      </c>
      <c r="B4905" s="193" t="s">
        <v>1068</v>
      </c>
      <c r="C4905" s="210" t="s">
        <v>5153</v>
      </c>
      <c r="D4905" s="224" t="s">
        <v>5047</v>
      </c>
      <c r="E4905" s="204"/>
      <c r="F4905" s="249">
        <v>30000</v>
      </c>
      <c r="G4905" s="205">
        <v>20307.419999999998</v>
      </c>
      <c r="H4905" s="192" t="s">
        <v>5048</v>
      </c>
    </row>
    <row r="4906" spans="1:8" ht="20" hidden="1" customHeight="1">
      <c r="A4906" s="185">
        <v>44</v>
      </c>
      <c r="B4906" s="193" t="s">
        <v>1068</v>
      </c>
      <c r="C4906" s="277" t="s">
        <v>3522</v>
      </c>
      <c r="D4906" s="224" t="s">
        <v>1046</v>
      </c>
      <c r="E4906" s="204"/>
      <c r="F4906" s="204">
        <v>4711.95</v>
      </c>
      <c r="G4906" s="205">
        <v>85595.47</v>
      </c>
      <c r="H4906" s="192" t="s">
        <v>1118</v>
      </c>
    </row>
    <row r="4907" spans="1:8" ht="20" hidden="1" customHeight="1">
      <c r="A4907" s="185">
        <v>44</v>
      </c>
      <c r="B4907" s="212" t="s">
        <v>12</v>
      </c>
      <c r="C4907" s="210" t="s">
        <v>3523</v>
      </c>
      <c r="D4907" s="203" t="s">
        <v>1046</v>
      </c>
      <c r="E4907" s="204"/>
      <c r="F4907" s="204">
        <v>10000</v>
      </c>
      <c r="G4907" s="205">
        <v>75595.47</v>
      </c>
      <c r="H4907" s="192" t="s">
        <v>1091</v>
      </c>
    </row>
    <row r="4908" spans="1:8" ht="20" hidden="1" customHeight="1">
      <c r="A4908" s="185">
        <v>44</v>
      </c>
      <c r="B4908" s="212" t="s">
        <v>12</v>
      </c>
      <c r="C4908" s="210" t="s">
        <v>3524</v>
      </c>
      <c r="D4908" s="203" t="s">
        <v>1046</v>
      </c>
      <c r="E4908" s="204"/>
      <c r="F4908" s="204">
        <v>4000</v>
      </c>
      <c r="G4908" s="205">
        <v>71595.47</v>
      </c>
      <c r="H4908" s="192" t="s">
        <v>1053</v>
      </c>
    </row>
    <row r="4909" spans="1:8" ht="20" hidden="1" customHeight="1">
      <c r="A4909" s="185">
        <v>44</v>
      </c>
      <c r="B4909" s="212" t="s">
        <v>12</v>
      </c>
      <c r="C4909" s="210" t="s">
        <v>5154</v>
      </c>
      <c r="D4909" s="224" t="s">
        <v>5047</v>
      </c>
      <c r="E4909" s="204"/>
      <c r="F4909" s="204">
        <v>4000</v>
      </c>
      <c r="G4909" s="205">
        <v>67595.47</v>
      </c>
      <c r="H4909" s="192" t="s">
        <v>5048</v>
      </c>
    </row>
    <row r="4910" spans="1:8" ht="20" hidden="1" customHeight="1">
      <c r="A4910" s="185">
        <v>44</v>
      </c>
      <c r="B4910" s="212" t="s">
        <v>12</v>
      </c>
      <c r="C4910" s="210" t="s">
        <v>3525</v>
      </c>
      <c r="D4910" s="224" t="s">
        <v>1046</v>
      </c>
      <c r="E4910" s="204"/>
      <c r="F4910" s="204">
        <v>5000</v>
      </c>
      <c r="G4910" s="205">
        <v>62595.47</v>
      </c>
      <c r="H4910" s="192" t="s">
        <v>1118</v>
      </c>
    </row>
    <row r="4911" spans="1:8" ht="20" hidden="1" customHeight="1">
      <c r="A4911" s="185">
        <v>44</v>
      </c>
      <c r="B4911" s="212" t="s">
        <v>12</v>
      </c>
      <c r="C4911" s="210" t="s">
        <v>3477</v>
      </c>
      <c r="D4911" s="224" t="s">
        <v>1046</v>
      </c>
      <c r="E4911" s="204"/>
      <c r="F4911" s="204">
        <v>25000</v>
      </c>
      <c r="G4911" s="205">
        <v>37595.47</v>
      </c>
      <c r="H4911" s="192" t="s">
        <v>1118</v>
      </c>
    </row>
    <row r="4912" spans="1:8" ht="20" hidden="1" customHeight="1">
      <c r="A4912" s="185">
        <v>44</v>
      </c>
      <c r="B4912" s="212" t="s">
        <v>12</v>
      </c>
      <c r="C4912" s="210" t="s">
        <v>3526</v>
      </c>
      <c r="D4912" s="224" t="s">
        <v>1046</v>
      </c>
      <c r="E4912" s="204"/>
      <c r="F4912" s="204">
        <v>3000</v>
      </c>
      <c r="G4912" s="205">
        <v>34595.47</v>
      </c>
      <c r="H4912" s="192" t="s">
        <v>1118</v>
      </c>
    </row>
    <row r="4913" spans="1:9" ht="20" hidden="1" customHeight="1">
      <c r="A4913" s="185">
        <v>44</v>
      </c>
      <c r="B4913" s="212" t="s">
        <v>12</v>
      </c>
      <c r="C4913" s="210" t="s">
        <v>5155</v>
      </c>
      <c r="D4913" s="203" t="s">
        <v>4945</v>
      </c>
      <c r="E4913" s="204"/>
      <c r="F4913" s="204">
        <v>5000</v>
      </c>
      <c r="G4913" s="205">
        <v>29595.47</v>
      </c>
      <c r="H4913" s="192" t="s">
        <v>4946</v>
      </c>
    </row>
    <row r="4914" spans="1:9" ht="20" hidden="1" customHeight="1">
      <c r="A4914" s="185">
        <v>44</v>
      </c>
      <c r="B4914" s="212" t="s">
        <v>13</v>
      </c>
      <c r="C4914" s="210" t="s">
        <v>3527</v>
      </c>
      <c r="D4914" s="203" t="s">
        <v>1046</v>
      </c>
      <c r="E4914" s="204"/>
      <c r="F4914" s="204">
        <v>28965.13</v>
      </c>
      <c r="G4914" s="205">
        <v>50630.34</v>
      </c>
      <c r="H4914" s="192" t="s">
        <v>1106</v>
      </c>
    </row>
    <row r="4915" spans="1:9" ht="20" hidden="1" customHeight="1">
      <c r="A4915" s="185">
        <v>44</v>
      </c>
      <c r="B4915" s="212" t="s">
        <v>13</v>
      </c>
      <c r="C4915" s="210" t="s">
        <v>3528</v>
      </c>
      <c r="D4915" s="203" t="s">
        <v>1046</v>
      </c>
      <c r="E4915" s="204"/>
      <c r="F4915" s="204">
        <v>13465.12</v>
      </c>
      <c r="G4915" s="205">
        <v>37165.22</v>
      </c>
      <c r="H4915" s="192" t="s">
        <v>1089</v>
      </c>
    </row>
    <row r="4916" spans="1:9" ht="20" hidden="1" customHeight="1">
      <c r="A4916" s="185">
        <v>44</v>
      </c>
      <c r="B4916" s="212" t="s">
        <v>13</v>
      </c>
      <c r="C4916" s="210" t="s">
        <v>3529</v>
      </c>
      <c r="D4916" s="203" t="s">
        <v>1046</v>
      </c>
      <c r="E4916" s="204"/>
      <c r="F4916" s="204">
        <v>7000</v>
      </c>
      <c r="G4916" s="205">
        <v>30165.22</v>
      </c>
      <c r="H4916" s="192" t="s">
        <v>1089</v>
      </c>
    </row>
    <row r="4917" spans="1:9" ht="20" hidden="1" customHeight="1">
      <c r="A4917" s="185">
        <v>44</v>
      </c>
      <c r="B4917" s="212" t="s">
        <v>13</v>
      </c>
      <c r="C4917" s="210" t="s">
        <v>3530</v>
      </c>
      <c r="D4917" s="224" t="s">
        <v>1046</v>
      </c>
      <c r="E4917" s="204"/>
      <c r="F4917" s="204">
        <v>2000</v>
      </c>
      <c r="G4917" s="205">
        <v>81552.55</v>
      </c>
      <c r="H4917" s="192" t="s">
        <v>1118</v>
      </c>
    </row>
    <row r="4918" spans="1:9" ht="20" hidden="1" customHeight="1">
      <c r="A4918" s="185">
        <v>44</v>
      </c>
      <c r="B4918" s="212" t="s">
        <v>13</v>
      </c>
      <c r="C4918" s="210" t="s">
        <v>3517</v>
      </c>
      <c r="D4918" s="224" t="s">
        <v>1046</v>
      </c>
      <c r="E4918" s="204"/>
      <c r="F4918" s="204">
        <v>13000</v>
      </c>
      <c r="G4918" s="205">
        <v>31552.55</v>
      </c>
      <c r="H4918" s="192" t="s">
        <v>1118</v>
      </c>
    </row>
    <row r="4919" spans="1:9" ht="20" hidden="1" customHeight="1">
      <c r="A4919" s="185">
        <v>44</v>
      </c>
      <c r="B4919" s="212" t="s">
        <v>13</v>
      </c>
      <c r="C4919" s="210" t="s">
        <v>5156</v>
      </c>
      <c r="D4919" s="203" t="s">
        <v>4945</v>
      </c>
      <c r="E4919" s="204"/>
      <c r="F4919" s="204">
        <v>10000</v>
      </c>
      <c r="G4919" s="205">
        <v>51552.55</v>
      </c>
      <c r="H4919" s="192" t="s">
        <v>4946</v>
      </c>
    </row>
    <row r="4920" spans="1:9" ht="20" hidden="1" customHeight="1">
      <c r="A4920" s="185">
        <v>1</v>
      </c>
      <c r="B4920" s="193" t="s">
        <v>14</v>
      </c>
      <c r="C4920" s="200" t="s">
        <v>3803</v>
      </c>
      <c r="D4920" s="195" t="s">
        <v>3804</v>
      </c>
      <c r="E4920" s="201"/>
      <c r="F4920" s="201">
        <v>3</v>
      </c>
      <c r="G4920" s="197">
        <f>G4919+E4920-F4920</f>
        <v>51549.55</v>
      </c>
      <c r="H4920" s="192" t="s">
        <v>3805</v>
      </c>
    </row>
    <row r="4921" spans="1:9" ht="20" hidden="1" customHeight="1">
      <c r="A4921" s="185">
        <v>2</v>
      </c>
      <c r="B4921" s="212" t="s">
        <v>14</v>
      </c>
      <c r="C4921" s="219" t="s">
        <v>3803</v>
      </c>
      <c r="D4921" s="203" t="s">
        <v>3804</v>
      </c>
      <c r="E4921" s="218"/>
      <c r="F4921" s="218">
        <v>12</v>
      </c>
      <c r="G4921" s="205">
        <v>37926.86</v>
      </c>
      <c r="H4921" s="192" t="s">
        <v>3805</v>
      </c>
    </row>
    <row r="4922" spans="1:9" ht="20" hidden="1" customHeight="1">
      <c r="A4922" s="185">
        <v>2</v>
      </c>
      <c r="B4922" s="212" t="s">
        <v>14</v>
      </c>
      <c r="C4922" s="219" t="s">
        <v>3803</v>
      </c>
      <c r="D4922" s="203" t="s">
        <v>3804</v>
      </c>
      <c r="E4922" s="218"/>
      <c r="F4922" s="218">
        <v>9</v>
      </c>
      <c r="G4922" s="205">
        <v>45917.86</v>
      </c>
      <c r="H4922" s="192" t="s">
        <v>3805</v>
      </c>
    </row>
    <row r="4923" spans="1:9" ht="20" hidden="1" customHeight="1">
      <c r="A4923" s="185">
        <v>2</v>
      </c>
      <c r="B4923" s="212" t="s">
        <v>14</v>
      </c>
      <c r="C4923" s="219" t="s">
        <v>3803</v>
      </c>
      <c r="D4923" s="203" t="s">
        <v>3804</v>
      </c>
      <c r="E4923" s="218"/>
      <c r="F4923" s="218">
        <v>15</v>
      </c>
      <c r="G4923" s="205">
        <v>145902.85999999999</v>
      </c>
      <c r="H4923" s="192" t="s">
        <v>3805</v>
      </c>
    </row>
    <row r="4924" spans="1:9" ht="20" hidden="1" customHeight="1">
      <c r="A4924" s="185">
        <v>29</v>
      </c>
      <c r="B4924" s="212" t="s">
        <v>13</v>
      </c>
      <c r="C4924" s="210" t="s">
        <v>3531</v>
      </c>
      <c r="D4924" s="203" t="s">
        <v>1046</v>
      </c>
      <c r="E4924" s="218"/>
      <c r="F4924" s="218">
        <v>322.72000000000003</v>
      </c>
      <c r="G4924" s="205"/>
      <c r="H4924" s="192" t="s">
        <v>1106</v>
      </c>
    </row>
    <row r="4925" spans="1:9" ht="20" hidden="1" customHeight="1">
      <c r="A4925" s="185">
        <v>2</v>
      </c>
      <c r="B4925" s="212" t="s">
        <v>14</v>
      </c>
      <c r="C4925" s="209" t="s">
        <v>3532</v>
      </c>
      <c r="D4925" s="203" t="s">
        <v>1046</v>
      </c>
      <c r="E4925" s="218"/>
      <c r="F4925" s="218">
        <f>109112.62</f>
        <v>109112.62</v>
      </c>
      <c r="G4925" s="205">
        <v>20050.240000000002</v>
      </c>
      <c r="H4925" s="192" t="s">
        <v>1106</v>
      </c>
      <c r="I4925" s="185" t="s">
        <v>5157</v>
      </c>
    </row>
    <row r="4926" spans="1:9" ht="20" hidden="1" customHeight="1">
      <c r="A4926" s="185">
        <v>2</v>
      </c>
      <c r="B4926" s="212" t="s">
        <v>14</v>
      </c>
      <c r="C4926" s="209" t="s">
        <v>3533</v>
      </c>
      <c r="D4926" s="203" t="s">
        <v>1046</v>
      </c>
      <c r="E4926" s="218"/>
      <c r="F4926" s="218">
        <v>12395.93</v>
      </c>
      <c r="G4926" s="205">
        <v>7654.31</v>
      </c>
      <c r="H4926" s="192" t="s">
        <v>1106</v>
      </c>
    </row>
    <row r="4927" spans="1:9" ht="20" hidden="1" customHeight="1">
      <c r="A4927" s="185">
        <v>2</v>
      </c>
      <c r="B4927" s="212" t="s">
        <v>14</v>
      </c>
      <c r="C4927" s="219" t="s">
        <v>3803</v>
      </c>
      <c r="D4927" s="203" t="s">
        <v>3804</v>
      </c>
      <c r="E4927" s="218"/>
      <c r="F4927" s="218">
        <v>15</v>
      </c>
      <c r="G4927" s="205">
        <v>7639.31</v>
      </c>
      <c r="H4927" s="192" t="s">
        <v>3805</v>
      </c>
    </row>
    <row r="4928" spans="1:9" ht="20" hidden="1" customHeight="1">
      <c r="A4928" s="185">
        <v>2</v>
      </c>
      <c r="B4928" s="212" t="s">
        <v>14</v>
      </c>
      <c r="C4928" s="219" t="s">
        <v>3803</v>
      </c>
      <c r="D4928" s="203" t="s">
        <v>3804</v>
      </c>
      <c r="E4928" s="218"/>
      <c r="F4928" s="218">
        <v>9</v>
      </c>
      <c r="G4928" s="205">
        <v>7630.31</v>
      </c>
      <c r="H4928" s="192" t="s">
        <v>3805</v>
      </c>
    </row>
    <row r="4929" spans="1:8" ht="20" hidden="1" customHeight="1">
      <c r="A4929" s="185">
        <v>2</v>
      </c>
      <c r="B4929" s="212" t="s">
        <v>14</v>
      </c>
      <c r="C4929" s="219" t="s">
        <v>3803</v>
      </c>
      <c r="D4929" s="203" t="s">
        <v>3804</v>
      </c>
      <c r="E4929" s="218"/>
      <c r="F4929" s="218">
        <v>15</v>
      </c>
      <c r="G4929" s="205">
        <v>7015.31</v>
      </c>
      <c r="H4929" s="192" t="s">
        <v>3805</v>
      </c>
    </row>
    <row r="4930" spans="1:8" ht="20" hidden="1" customHeight="1">
      <c r="A4930" s="185">
        <v>2</v>
      </c>
      <c r="B4930" s="212" t="s">
        <v>14</v>
      </c>
      <c r="C4930" s="219" t="s">
        <v>3803</v>
      </c>
      <c r="D4930" s="203" t="s">
        <v>3804</v>
      </c>
      <c r="E4930" s="218"/>
      <c r="F4930" s="218">
        <v>9</v>
      </c>
      <c r="G4930" s="205">
        <v>36814.31</v>
      </c>
      <c r="H4930" s="192" t="s">
        <v>3805</v>
      </c>
    </row>
    <row r="4931" spans="1:8" ht="20" hidden="1" customHeight="1">
      <c r="A4931" s="185">
        <v>2</v>
      </c>
      <c r="B4931" s="212" t="s">
        <v>14</v>
      </c>
      <c r="C4931" s="219" t="s">
        <v>3803</v>
      </c>
      <c r="D4931" s="203" t="s">
        <v>3804</v>
      </c>
      <c r="E4931" s="218"/>
      <c r="F4931" s="218">
        <v>15</v>
      </c>
      <c r="G4931" s="205">
        <v>36799.31</v>
      </c>
      <c r="H4931" s="192" t="s">
        <v>3805</v>
      </c>
    </row>
    <row r="4932" spans="1:8" ht="20" hidden="1" customHeight="1">
      <c r="A4932" s="185">
        <v>2</v>
      </c>
      <c r="B4932" s="212" t="s">
        <v>14</v>
      </c>
      <c r="C4932" s="219" t="s">
        <v>5025</v>
      </c>
      <c r="D4932" s="203" t="s">
        <v>4984</v>
      </c>
      <c r="E4932" s="218"/>
      <c r="F4932" s="218">
        <v>9984.7199999999993</v>
      </c>
      <c r="G4932" s="205">
        <v>105464.59</v>
      </c>
      <c r="H4932" s="214" t="s">
        <v>4984</v>
      </c>
    </row>
    <row r="4933" spans="1:8" ht="20" hidden="1" customHeight="1">
      <c r="A4933" s="185">
        <v>2</v>
      </c>
      <c r="B4933" s="212" t="s">
        <v>14</v>
      </c>
      <c r="C4933" s="219" t="s">
        <v>3534</v>
      </c>
      <c r="D4933" s="203" t="s">
        <v>1046</v>
      </c>
      <c r="E4933" s="218"/>
      <c r="F4933" s="218">
        <v>200</v>
      </c>
      <c r="G4933" s="205">
        <v>105276.88</v>
      </c>
      <c r="H4933" s="192" t="s">
        <v>4955</v>
      </c>
    </row>
    <row r="4934" spans="1:8" ht="20" hidden="1" customHeight="1">
      <c r="A4934" s="185">
        <v>2</v>
      </c>
      <c r="B4934" s="212" t="s">
        <v>14</v>
      </c>
      <c r="C4934" s="219" t="s">
        <v>4245</v>
      </c>
      <c r="D4934" s="265" t="s">
        <v>3804</v>
      </c>
      <c r="E4934" s="218"/>
      <c r="F4934" s="218">
        <v>707.2</v>
      </c>
      <c r="G4934" s="205">
        <v>104569.68</v>
      </c>
      <c r="H4934" s="192" t="s">
        <v>3810</v>
      </c>
    </row>
    <row r="4935" spans="1:8" ht="20" hidden="1" customHeight="1">
      <c r="A4935" s="185">
        <v>2</v>
      </c>
      <c r="B4935" s="212" t="s">
        <v>14</v>
      </c>
      <c r="C4935" s="219" t="s">
        <v>4246</v>
      </c>
      <c r="D4935" s="265" t="s">
        <v>3804</v>
      </c>
      <c r="E4935" s="218"/>
      <c r="F4935" s="218">
        <f>40070.07-F5187</f>
        <v>17853.3</v>
      </c>
      <c r="G4935" s="205">
        <v>64499.61</v>
      </c>
      <c r="H4935" s="192" t="s">
        <v>1097</v>
      </c>
    </row>
    <row r="4936" spans="1:8" ht="20" hidden="1" customHeight="1">
      <c r="A4936" s="185">
        <v>2</v>
      </c>
      <c r="B4936" s="212" t="s">
        <v>14</v>
      </c>
      <c r="C4936" s="219" t="s">
        <v>3803</v>
      </c>
      <c r="D4936" s="265" t="s">
        <v>3804</v>
      </c>
      <c r="E4936" s="218"/>
      <c r="F4936" s="218">
        <v>4.5</v>
      </c>
      <c r="G4936" s="205">
        <v>64495.11</v>
      </c>
      <c r="H4936" s="192" t="s">
        <v>3805</v>
      </c>
    </row>
    <row r="4937" spans="1:8" ht="20" hidden="1" customHeight="1">
      <c r="A4937" s="185">
        <v>2</v>
      </c>
      <c r="B4937" s="212" t="s">
        <v>14</v>
      </c>
      <c r="C4937" s="219" t="s">
        <v>5158</v>
      </c>
      <c r="D4937" s="203" t="s">
        <v>4945</v>
      </c>
      <c r="E4937" s="218"/>
      <c r="F4937" s="218">
        <v>35000</v>
      </c>
      <c r="G4937" s="205">
        <v>64495.11</v>
      </c>
      <c r="H4937" s="192" t="s">
        <v>4946</v>
      </c>
    </row>
    <row r="4938" spans="1:8" ht="20" hidden="1" customHeight="1">
      <c r="A4938" s="185">
        <v>2</v>
      </c>
      <c r="B4938" s="212" t="s">
        <v>14</v>
      </c>
      <c r="C4938" s="219" t="s">
        <v>3803</v>
      </c>
      <c r="D4938" s="203" t="s">
        <v>3804</v>
      </c>
      <c r="E4938" s="218"/>
      <c r="F4938" s="218">
        <v>9</v>
      </c>
      <c r="G4938" s="205">
        <v>49486.11</v>
      </c>
      <c r="H4938" s="192" t="s">
        <v>3805</v>
      </c>
    </row>
    <row r="4939" spans="1:8" ht="20" hidden="1" customHeight="1">
      <c r="A4939" s="185">
        <v>2</v>
      </c>
      <c r="B4939" s="212" t="s">
        <v>14</v>
      </c>
      <c r="C4939" s="219" t="s">
        <v>3803</v>
      </c>
      <c r="D4939" s="203" t="s">
        <v>3804</v>
      </c>
      <c r="E4939" s="218"/>
      <c r="F4939" s="218">
        <v>9</v>
      </c>
      <c r="G4939" s="205">
        <v>49477.11</v>
      </c>
      <c r="H4939" s="192" t="s">
        <v>3805</v>
      </c>
    </row>
    <row r="4940" spans="1:8" ht="20" hidden="1" customHeight="1">
      <c r="A4940" s="185">
        <v>2</v>
      </c>
      <c r="B4940" s="212" t="s">
        <v>14</v>
      </c>
      <c r="C4940" s="257" t="s">
        <v>3535</v>
      </c>
      <c r="D4940" s="203" t="s">
        <v>1046</v>
      </c>
      <c r="E4940" s="218"/>
      <c r="F4940" s="218">
        <v>200</v>
      </c>
      <c r="G4940" s="205">
        <v>68768.850000000006</v>
      </c>
      <c r="H4940" s="192" t="s">
        <v>4955</v>
      </c>
    </row>
    <row r="4941" spans="1:8" ht="20" hidden="1" customHeight="1">
      <c r="A4941" s="185">
        <v>2</v>
      </c>
      <c r="B4941" s="212" t="s">
        <v>14</v>
      </c>
      <c r="C4941" s="219" t="s">
        <v>3803</v>
      </c>
      <c r="D4941" s="203" t="s">
        <v>3804</v>
      </c>
      <c r="E4941" s="218"/>
      <c r="F4941" s="218">
        <v>4.5</v>
      </c>
      <c r="G4941" s="205">
        <v>68764.350000000006</v>
      </c>
      <c r="H4941" s="192" t="s">
        <v>3805</v>
      </c>
    </row>
    <row r="4942" spans="1:8" ht="20" hidden="1" customHeight="1">
      <c r="A4942" s="185">
        <v>3</v>
      </c>
      <c r="B4942" s="212" t="s">
        <v>14</v>
      </c>
      <c r="C4942" s="202" t="s">
        <v>4247</v>
      </c>
      <c r="D4942" s="203" t="s">
        <v>3804</v>
      </c>
      <c r="E4942" s="204"/>
      <c r="F4942" s="204">
        <v>80</v>
      </c>
      <c r="G4942" s="205">
        <v>8963.7800000000007</v>
      </c>
      <c r="H4942" s="192" t="s">
        <v>3805</v>
      </c>
    </row>
    <row r="4943" spans="1:8" ht="20" hidden="1" customHeight="1">
      <c r="A4943" s="185">
        <v>3</v>
      </c>
      <c r="B4943" s="212" t="s">
        <v>14</v>
      </c>
      <c r="C4943" s="202" t="s">
        <v>4247</v>
      </c>
      <c r="D4943" s="203" t="s">
        <v>3804</v>
      </c>
      <c r="E4943" s="204"/>
      <c r="F4943" s="204">
        <v>80</v>
      </c>
      <c r="G4943" s="205">
        <v>8624.44</v>
      </c>
      <c r="H4943" s="192" t="s">
        <v>3805</v>
      </c>
    </row>
    <row r="4944" spans="1:8" ht="20" hidden="1" customHeight="1">
      <c r="A4944" s="185">
        <v>4</v>
      </c>
      <c r="B4944" s="212" t="s">
        <v>14</v>
      </c>
      <c r="C4944" s="202" t="s">
        <v>3803</v>
      </c>
      <c r="D4944" s="203" t="s">
        <v>3804</v>
      </c>
      <c r="E4944" s="204"/>
      <c r="F4944" s="204">
        <v>9</v>
      </c>
      <c r="G4944" s="205">
        <f>G4943+E4944-F4944</f>
        <v>8615.44</v>
      </c>
      <c r="H4944" s="192" t="s">
        <v>3805</v>
      </c>
    </row>
    <row r="4945" spans="1:8" ht="20" hidden="1" customHeight="1">
      <c r="A4945" s="185">
        <v>5</v>
      </c>
      <c r="B4945" s="212" t="s">
        <v>14</v>
      </c>
      <c r="C4945" s="210" t="s">
        <v>1165</v>
      </c>
      <c r="D4945" s="203" t="s">
        <v>1046</v>
      </c>
      <c r="E4945" s="204"/>
      <c r="F4945" s="204">
        <v>191</v>
      </c>
      <c r="G4945" s="205">
        <v>8945.34</v>
      </c>
      <c r="H4945" s="192" t="s">
        <v>1071</v>
      </c>
    </row>
    <row r="4946" spans="1:8" ht="20" hidden="1" customHeight="1">
      <c r="A4946" s="185">
        <v>5</v>
      </c>
      <c r="B4946" s="212" t="s">
        <v>14</v>
      </c>
      <c r="C4946" s="210" t="s">
        <v>1165</v>
      </c>
      <c r="D4946" s="203" t="s">
        <v>1046</v>
      </c>
      <c r="E4946" s="204"/>
      <c r="F4946" s="204">
        <v>163</v>
      </c>
      <c r="G4946" s="205">
        <v>8782.34</v>
      </c>
      <c r="H4946" s="192" t="s">
        <v>1071</v>
      </c>
    </row>
    <row r="4947" spans="1:8" ht="20" hidden="1" customHeight="1">
      <c r="A4947" s="185">
        <v>5</v>
      </c>
      <c r="B4947" s="212" t="s">
        <v>14</v>
      </c>
      <c r="C4947" s="210" t="s">
        <v>1165</v>
      </c>
      <c r="D4947" s="203" t="s">
        <v>1046</v>
      </c>
      <c r="E4947" s="204"/>
      <c r="F4947" s="204">
        <v>94</v>
      </c>
      <c r="G4947" s="205">
        <v>8688.34</v>
      </c>
      <c r="H4947" s="192" t="s">
        <v>1071</v>
      </c>
    </row>
    <row r="4948" spans="1:8" ht="20" hidden="1" customHeight="1">
      <c r="A4948" s="185">
        <v>5</v>
      </c>
      <c r="B4948" s="212" t="s">
        <v>14</v>
      </c>
      <c r="C4948" s="210" t="s">
        <v>1165</v>
      </c>
      <c r="D4948" s="203" t="s">
        <v>1046</v>
      </c>
      <c r="E4948" s="204"/>
      <c r="F4948" s="204">
        <v>91</v>
      </c>
      <c r="G4948" s="205">
        <v>8597.34</v>
      </c>
      <c r="H4948" s="192" t="s">
        <v>1071</v>
      </c>
    </row>
    <row r="4949" spans="1:8" ht="20" hidden="1" customHeight="1">
      <c r="A4949" s="185">
        <v>5</v>
      </c>
      <c r="B4949" s="212" t="s">
        <v>14</v>
      </c>
      <c r="C4949" s="210" t="s">
        <v>1165</v>
      </c>
      <c r="D4949" s="203" t="s">
        <v>1046</v>
      </c>
      <c r="E4949" s="204"/>
      <c r="F4949" s="204">
        <v>18</v>
      </c>
      <c r="G4949" s="205">
        <v>8579.34</v>
      </c>
      <c r="H4949" s="192" t="s">
        <v>1071</v>
      </c>
    </row>
    <row r="4950" spans="1:8" ht="20" hidden="1" customHeight="1">
      <c r="A4950" s="185">
        <v>5</v>
      </c>
      <c r="B4950" s="212" t="s">
        <v>14</v>
      </c>
      <c r="C4950" s="210" t="s">
        <v>1165</v>
      </c>
      <c r="D4950" s="203" t="s">
        <v>1046</v>
      </c>
      <c r="E4950" s="204"/>
      <c r="F4950" s="204">
        <v>77</v>
      </c>
      <c r="G4950" s="205">
        <v>8502.34</v>
      </c>
      <c r="H4950" s="192" t="s">
        <v>1071</v>
      </c>
    </row>
    <row r="4951" spans="1:8" ht="20" hidden="1" customHeight="1">
      <c r="A4951" s="185">
        <v>5</v>
      </c>
      <c r="B4951" s="212" t="s">
        <v>14</v>
      </c>
      <c r="C4951" s="210" t="s">
        <v>1165</v>
      </c>
      <c r="D4951" s="203" t="s">
        <v>1046</v>
      </c>
      <c r="E4951" s="204"/>
      <c r="F4951" s="204">
        <v>12</v>
      </c>
      <c r="G4951" s="205">
        <v>8490.34</v>
      </c>
      <c r="H4951" s="192" t="s">
        <v>1071</v>
      </c>
    </row>
    <row r="4952" spans="1:8" ht="20" hidden="1" customHeight="1">
      <c r="A4952" s="185">
        <v>5</v>
      </c>
      <c r="B4952" s="212" t="s">
        <v>14</v>
      </c>
      <c r="C4952" s="210" t="s">
        <v>1165</v>
      </c>
      <c r="D4952" s="203" t="s">
        <v>1046</v>
      </c>
      <c r="E4952" s="204"/>
      <c r="F4952" s="204">
        <v>77</v>
      </c>
      <c r="G4952" s="205">
        <v>8413.34</v>
      </c>
      <c r="H4952" s="192" t="s">
        <v>1071</v>
      </c>
    </row>
    <row r="4953" spans="1:8" ht="20" hidden="1" customHeight="1">
      <c r="A4953" s="185">
        <v>5</v>
      </c>
      <c r="B4953" s="212" t="s">
        <v>14</v>
      </c>
      <c r="C4953" s="210" t="s">
        <v>1165</v>
      </c>
      <c r="D4953" s="203" t="s">
        <v>1046</v>
      </c>
      <c r="E4953" s="204"/>
      <c r="F4953" s="204">
        <v>11</v>
      </c>
      <c r="G4953" s="205">
        <v>8402.34</v>
      </c>
      <c r="H4953" s="192" t="s">
        <v>1071</v>
      </c>
    </row>
    <row r="4954" spans="1:8" ht="20" hidden="1" customHeight="1">
      <c r="A4954" s="185">
        <v>5</v>
      </c>
      <c r="B4954" s="212" t="s">
        <v>14</v>
      </c>
      <c r="C4954" s="210" t="s">
        <v>1165</v>
      </c>
      <c r="D4954" s="203" t="s">
        <v>1046</v>
      </c>
      <c r="E4954" s="204"/>
      <c r="F4954" s="204">
        <v>31</v>
      </c>
      <c r="G4954" s="205">
        <v>8371.34</v>
      </c>
      <c r="H4954" s="192" t="s">
        <v>1071</v>
      </c>
    </row>
    <row r="4955" spans="1:8" ht="20" hidden="1" customHeight="1">
      <c r="A4955" s="185">
        <v>5</v>
      </c>
      <c r="B4955" s="212" t="s">
        <v>14</v>
      </c>
      <c r="C4955" s="210" t="s">
        <v>1165</v>
      </c>
      <c r="D4955" s="203" t="s">
        <v>1046</v>
      </c>
      <c r="E4955" s="204"/>
      <c r="F4955" s="204">
        <v>93</v>
      </c>
      <c r="G4955" s="205">
        <v>8278.34</v>
      </c>
      <c r="H4955" s="192" t="s">
        <v>1071</v>
      </c>
    </row>
    <row r="4956" spans="1:8" ht="20" hidden="1" customHeight="1">
      <c r="A4956" s="185">
        <v>5</v>
      </c>
      <c r="B4956" s="212" t="s">
        <v>14</v>
      </c>
      <c r="C4956" s="210" t="s">
        <v>1165</v>
      </c>
      <c r="D4956" s="203" t="s">
        <v>1046</v>
      </c>
      <c r="E4956" s="204"/>
      <c r="F4956" s="204">
        <v>77</v>
      </c>
      <c r="G4956" s="205">
        <v>8201.34</v>
      </c>
      <c r="H4956" s="192" t="s">
        <v>1071</v>
      </c>
    </row>
    <row r="4957" spans="1:8" ht="20" hidden="1" customHeight="1">
      <c r="A4957" s="185">
        <v>5</v>
      </c>
      <c r="B4957" s="212" t="s">
        <v>14</v>
      </c>
      <c r="C4957" s="210" t="s">
        <v>1165</v>
      </c>
      <c r="D4957" s="203" t="s">
        <v>1046</v>
      </c>
      <c r="E4957" s="204"/>
      <c r="F4957" s="204">
        <v>77</v>
      </c>
      <c r="G4957" s="205">
        <v>8124.34</v>
      </c>
      <c r="H4957" s="192" t="s">
        <v>1071</v>
      </c>
    </row>
    <row r="4958" spans="1:8" ht="20" hidden="1" customHeight="1">
      <c r="A4958" s="185">
        <v>5</v>
      </c>
      <c r="B4958" s="212" t="s">
        <v>14</v>
      </c>
      <c r="C4958" s="210" t="s">
        <v>1165</v>
      </c>
      <c r="D4958" s="203" t="s">
        <v>1046</v>
      </c>
      <c r="E4958" s="204"/>
      <c r="F4958" s="204">
        <v>182</v>
      </c>
      <c r="G4958" s="205">
        <v>7942.34</v>
      </c>
      <c r="H4958" s="192" t="s">
        <v>1071</v>
      </c>
    </row>
    <row r="4959" spans="1:8" ht="20" hidden="1" customHeight="1">
      <c r="A4959" s="185">
        <v>5</v>
      </c>
      <c r="B4959" s="212" t="s">
        <v>14</v>
      </c>
      <c r="C4959" s="210" t="s">
        <v>1165</v>
      </c>
      <c r="D4959" s="203" t="s">
        <v>1046</v>
      </c>
      <c r="E4959" s="204"/>
      <c r="F4959" s="204">
        <v>44</v>
      </c>
      <c r="G4959" s="205">
        <v>7898.34</v>
      </c>
      <c r="H4959" s="192" t="s">
        <v>1071</v>
      </c>
    </row>
    <row r="4960" spans="1:8" ht="20" hidden="1" customHeight="1">
      <c r="A4960" s="185">
        <v>5</v>
      </c>
      <c r="B4960" s="212" t="s">
        <v>14</v>
      </c>
      <c r="C4960" s="210" t="s">
        <v>1165</v>
      </c>
      <c r="D4960" s="203" t="s">
        <v>1046</v>
      </c>
      <c r="E4960" s="204"/>
      <c r="F4960" s="204">
        <v>355</v>
      </c>
      <c r="G4960" s="205">
        <v>7543.34</v>
      </c>
      <c r="H4960" s="192" t="s">
        <v>1071</v>
      </c>
    </row>
    <row r="4961" spans="1:8" ht="20" hidden="1" customHeight="1">
      <c r="A4961" s="185">
        <v>5</v>
      </c>
      <c r="B4961" s="212" t="s">
        <v>14</v>
      </c>
      <c r="C4961" s="210" t="s">
        <v>1165</v>
      </c>
      <c r="D4961" s="203" t="s">
        <v>1046</v>
      </c>
      <c r="E4961" s="204"/>
      <c r="F4961" s="204">
        <v>580</v>
      </c>
      <c r="G4961" s="205">
        <v>6963.34</v>
      </c>
      <c r="H4961" s="192" t="s">
        <v>1071</v>
      </c>
    </row>
    <row r="4962" spans="1:8" ht="20" hidden="1" customHeight="1">
      <c r="A4962" s="185">
        <v>5</v>
      </c>
      <c r="B4962" s="212" t="s">
        <v>14</v>
      </c>
      <c r="C4962" s="210" t="s">
        <v>1165</v>
      </c>
      <c r="D4962" s="203" t="s">
        <v>1046</v>
      </c>
      <c r="E4962" s="204"/>
      <c r="F4962" s="204">
        <v>23</v>
      </c>
      <c r="G4962" s="205">
        <v>6940.34</v>
      </c>
      <c r="H4962" s="192" t="s">
        <v>1071</v>
      </c>
    </row>
    <row r="4963" spans="1:8" ht="20" hidden="1" customHeight="1">
      <c r="A4963" s="185">
        <v>5</v>
      </c>
      <c r="B4963" s="212" t="s">
        <v>14</v>
      </c>
      <c r="C4963" s="210" t="s">
        <v>1165</v>
      </c>
      <c r="D4963" s="203" t="s">
        <v>1046</v>
      </c>
      <c r="E4963" s="204"/>
      <c r="F4963" s="204">
        <v>23</v>
      </c>
      <c r="G4963" s="205">
        <v>6917.34</v>
      </c>
      <c r="H4963" s="192" t="s">
        <v>1071</v>
      </c>
    </row>
    <row r="4964" spans="1:8" ht="20" hidden="1" customHeight="1">
      <c r="A4964" s="185">
        <v>5</v>
      </c>
      <c r="B4964" s="212" t="s">
        <v>14</v>
      </c>
      <c r="C4964" s="210" t="s">
        <v>1165</v>
      </c>
      <c r="D4964" s="203" t="s">
        <v>1046</v>
      </c>
      <c r="E4964" s="204"/>
      <c r="F4964" s="204">
        <v>578</v>
      </c>
      <c r="G4964" s="205">
        <v>6339.34</v>
      </c>
      <c r="H4964" s="192" t="s">
        <v>1071</v>
      </c>
    </row>
    <row r="4965" spans="1:8" ht="20" hidden="1" customHeight="1">
      <c r="A4965" s="185">
        <v>5</v>
      </c>
      <c r="B4965" s="212" t="s">
        <v>14</v>
      </c>
      <c r="C4965" s="210" t="s">
        <v>1165</v>
      </c>
      <c r="D4965" s="203" t="s">
        <v>1046</v>
      </c>
      <c r="E4965" s="204"/>
      <c r="F4965" s="204">
        <v>62.42</v>
      </c>
      <c r="G4965" s="205">
        <v>6278.36</v>
      </c>
      <c r="H4965" s="192" t="s">
        <v>1071</v>
      </c>
    </row>
    <row r="4966" spans="1:8" ht="20" hidden="1" customHeight="1">
      <c r="A4966" s="185">
        <v>5</v>
      </c>
      <c r="B4966" s="212" t="s">
        <v>14</v>
      </c>
      <c r="C4966" s="210" t="s">
        <v>1165</v>
      </c>
      <c r="D4966" s="203" t="s">
        <v>1046</v>
      </c>
      <c r="E4966" s="204"/>
      <c r="F4966" s="204">
        <v>192</v>
      </c>
      <c r="G4966" s="205">
        <v>6086.36</v>
      </c>
      <c r="H4966" s="192" t="s">
        <v>1071</v>
      </c>
    </row>
    <row r="4967" spans="1:8" ht="20" hidden="1" customHeight="1">
      <c r="A4967" s="185">
        <v>5</v>
      </c>
      <c r="B4967" s="212" t="s">
        <v>14</v>
      </c>
      <c r="C4967" s="210" t="s">
        <v>1165</v>
      </c>
      <c r="D4967" s="203" t="s">
        <v>1046</v>
      </c>
      <c r="E4967" s="204"/>
      <c r="F4967" s="204">
        <v>371</v>
      </c>
      <c r="G4967" s="205">
        <v>15715.36</v>
      </c>
      <c r="H4967" s="192" t="s">
        <v>1071</v>
      </c>
    </row>
    <row r="4968" spans="1:8" ht="20" hidden="1" customHeight="1">
      <c r="A4968" s="185">
        <v>5</v>
      </c>
      <c r="B4968" s="212" t="s">
        <v>14</v>
      </c>
      <c r="C4968" s="210" t="s">
        <v>1165</v>
      </c>
      <c r="D4968" s="203" t="s">
        <v>1046</v>
      </c>
      <c r="E4968" s="204"/>
      <c r="F4968" s="204">
        <v>191</v>
      </c>
      <c r="G4968" s="205">
        <v>15524.36</v>
      </c>
      <c r="H4968" s="192" t="s">
        <v>1071</v>
      </c>
    </row>
    <row r="4969" spans="1:8" ht="20" hidden="1" customHeight="1">
      <c r="A4969" s="185">
        <v>5</v>
      </c>
      <c r="B4969" s="212" t="s">
        <v>14</v>
      </c>
      <c r="C4969" s="210" t="s">
        <v>1165</v>
      </c>
      <c r="D4969" s="203" t="s">
        <v>1046</v>
      </c>
      <c r="E4969" s="204"/>
      <c r="F4969" s="204">
        <v>222</v>
      </c>
      <c r="G4969" s="205">
        <v>15302.36</v>
      </c>
      <c r="H4969" s="192" t="s">
        <v>1071</v>
      </c>
    </row>
    <row r="4970" spans="1:8" ht="20" hidden="1" customHeight="1">
      <c r="A4970" s="185">
        <v>5</v>
      </c>
      <c r="B4970" s="212" t="s">
        <v>14</v>
      </c>
      <c r="C4970" s="210" t="s">
        <v>1165</v>
      </c>
      <c r="D4970" s="203" t="s">
        <v>1046</v>
      </c>
      <c r="E4970" s="204"/>
      <c r="F4970" s="204">
        <v>8</v>
      </c>
      <c r="G4970" s="205">
        <v>15294.36</v>
      </c>
      <c r="H4970" s="192" t="s">
        <v>1071</v>
      </c>
    </row>
    <row r="4971" spans="1:8" ht="20" hidden="1" customHeight="1">
      <c r="A4971" s="185">
        <v>6</v>
      </c>
      <c r="B4971" s="212" t="s">
        <v>14</v>
      </c>
      <c r="C4971" s="202" t="s">
        <v>5056</v>
      </c>
      <c r="D4971" s="203" t="s">
        <v>4984</v>
      </c>
      <c r="E4971" s="206"/>
      <c r="F4971" s="204">
        <v>5500</v>
      </c>
      <c r="G4971" s="205">
        <f>G4970+E4971-F4971</f>
        <v>9794.36</v>
      </c>
      <c r="H4971" s="214" t="s">
        <v>4984</v>
      </c>
    </row>
    <row r="4972" spans="1:8" ht="20" hidden="1" customHeight="1">
      <c r="A4972" s="185">
        <v>8</v>
      </c>
      <c r="B4972" s="212" t="s">
        <v>14</v>
      </c>
      <c r="C4972" s="202" t="s">
        <v>5057</v>
      </c>
      <c r="D4972" s="203" t="s">
        <v>4984</v>
      </c>
      <c r="E4972" s="204"/>
      <c r="F4972" s="204">
        <v>68609.02</v>
      </c>
      <c r="G4972" s="205">
        <v>4452.1299999999901</v>
      </c>
      <c r="H4972" s="214" t="s">
        <v>4984</v>
      </c>
    </row>
    <row r="4973" spans="1:8" ht="20" hidden="1" customHeight="1">
      <c r="A4973" s="185">
        <v>9</v>
      </c>
      <c r="B4973" s="212" t="s">
        <v>14</v>
      </c>
      <c r="C4973" s="229" t="s">
        <v>1165</v>
      </c>
      <c r="D4973" s="224" t="s">
        <v>1046</v>
      </c>
      <c r="E4973" s="226"/>
      <c r="F4973" s="226">
        <v>19</v>
      </c>
      <c r="G4973" s="227">
        <v>31351.140000001</v>
      </c>
      <c r="H4973" s="192" t="s">
        <v>1071</v>
      </c>
    </row>
    <row r="4974" spans="1:8" ht="20" hidden="1" customHeight="1">
      <c r="A4974" s="185">
        <v>9</v>
      </c>
      <c r="B4974" s="212" t="s">
        <v>14</v>
      </c>
      <c r="C4974" s="229" t="s">
        <v>1165</v>
      </c>
      <c r="D4974" s="224" t="s">
        <v>1046</v>
      </c>
      <c r="E4974" s="226"/>
      <c r="F4974" s="226">
        <v>57.95</v>
      </c>
      <c r="G4974" s="227">
        <v>31293.190000000999</v>
      </c>
      <c r="H4974" s="192" t="s">
        <v>1071</v>
      </c>
    </row>
    <row r="4975" spans="1:8" ht="20" hidden="1" customHeight="1">
      <c r="A4975" s="185">
        <v>9</v>
      </c>
      <c r="B4975" s="212" t="s">
        <v>14</v>
      </c>
      <c r="C4975" s="229" t="s">
        <v>4248</v>
      </c>
      <c r="D4975" s="224" t="s">
        <v>3804</v>
      </c>
      <c r="E4975" s="226"/>
      <c r="F4975" s="226">
        <v>30000</v>
      </c>
      <c r="G4975" s="227">
        <v>410293.19000000099</v>
      </c>
      <c r="H4975" s="192" t="s">
        <v>1098</v>
      </c>
    </row>
    <row r="4976" spans="1:8" ht="20" hidden="1" customHeight="1">
      <c r="A4976" s="185">
        <v>9</v>
      </c>
      <c r="B4976" s="212" t="s">
        <v>14</v>
      </c>
      <c r="C4976" s="229" t="s">
        <v>3536</v>
      </c>
      <c r="D4976" s="224" t="s">
        <v>1046</v>
      </c>
      <c r="E4976" s="226"/>
      <c r="F4976" s="226">
        <v>1050</v>
      </c>
      <c r="G4976" s="227">
        <v>409243.19000000099</v>
      </c>
      <c r="H4976" s="192" t="s">
        <v>1077</v>
      </c>
    </row>
    <row r="4977" spans="1:8" ht="20" hidden="1" customHeight="1">
      <c r="A4977" s="185">
        <v>9</v>
      </c>
      <c r="B4977" s="212" t="s">
        <v>14</v>
      </c>
      <c r="C4977" s="229" t="s">
        <v>3537</v>
      </c>
      <c r="D4977" s="203" t="s">
        <v>1046</v>
      </c>
      <c r="E4977" s="226"/>
      <c r="F4977" s="226">
        <v>300</v>
      </c>
      <c r="G4977" s="227">
        <v>408943.19000000099</v>
      </c>
      <c r="H4977" s="192" t="s">
        <v>3818</v>
      </c>
    </row>
    <row r="4978" spans="1:8" ht="20" hidden="1" customHeight="1">
      <c r="A4978" s="185">
        <v>9</v>
      </c>
      <c r="B4978" s="212" t="s">
        <v>14</v>
      </c>
      <c r="C4978" s="229" t="s">
        <v>4249</v>
      </c>
      <c r="D4978" s="224" t="s">
        <v>3804</v>
      </c>
      <c r="E4978" s="226"/>
      <c r="F4978" s="226">
        <v>172.9</v>
      </c>
      <c r="G4978" s="227">
        <v>408770.29000000103</v>
      </c>
      <c r="H4978" s="192" t="s">
        <v>3811</v>
      </c>
    </row>
    <row r="4979" spans="1:8" ht="20" hidden="1" customHeight="1">
      <c r="A4979" s="185">
        <v>9</v>
      </c>
      <c r="B4979" s="212" t="s">
        <v>14</v>
      </c>
      <c r="C4979" s="229" t="s">
        <v>3538</v>
      </c>
      <c r="D4979" s="224" t="s">
        <v>1046</v>
      </c>
      <c r="E4979" s="226"/>
      <c r="F4979" s="226">
        <v>10</v>
      </c>
      <c r="G4979" s="227">
        <v>408760.29000000103</v>
      </c>
      <c r="H4979" s="192" t="s">
        <v>1053</v>
      </c>
    </row>
    <row r="4980" spans="1:8" ht="20" hidden="1" customHeight="1">
      <c r="A4980" s="185">
        <v>9</v>
      </c>
      <c r="B4980" s="212" t="s">
        <v>14</v>
      </c>
      <c r="C4980" s="229" t="s">
        <v>3539</v>
      </c>
      <c r="D4980" s="224" t="s">
        <v>1046</v>
      </c>
      <c r="E4980" s="226"/>
      <c r="F4980" s="226">
        <v>30</v>
      </c>
      <c r="G4980" s="227">
        <v>408730.29000000103</v>
      </c>
      <c r="H4980" s="192" t="s">
        <v>1053</v>
      </c>
    </row>
    <row r="4981" spans="1:8" ht="20" hidden="1" customHeight="1">
      <c r="A4981" s="185">
        <v>9</v>
      </c>
      <c r="B4981" s="212" t="s">
        <v>14</v>
      </c>
      <c r="C4981" s="229" t="s">
        <v>4250</v>
      </c>
      <c r="D4981" s="224" t="s">
        <v>3804</v>
      </c>
      <c r="E4981" s="226"/>
      <c r="F4981" s="226">
        <v>1347.84</v>
      </c>
      <c r="G4981" s="227">
        <v>407382.450000001</v>
      </c>
      <c r="H4981" s="192" t="s">
        <v>3811</v>
      </c>
    </row>
    <row r="4982" spans="1:8" ht="20" hidden="1" customHeight="1">
      <c r="A4982" s="185">
        <v>9</v>
      </c>
      <c r="B4982" s="212" t="s">
        <v>14</v>
      </c>
      <c r="C4982" s="229" t="s">
        <v>4251</v>
      </c>
      <c r="D4982" s="224" t="s">
        <v>3804</v>
      </c>
      <c r="E4982" s="226"/>
      <c r="F4982" s="226">
        <v>3298.72</v>
      </c>
      <c r="G4982" s="227">
        <v>404083.73000000097</v>
      </c>
      <c r="H4982" s="192" t="s">
        <v>1053</v>
      </c>
    </row>
    <row r="4983" spans="1:8" ht="20" hidden="1" customHeight="1">
      <c r="A4983" s="185">
        <v>9</v>
      </c>
      <c r="B4983" s="212" t="s">
        <v>14</v>
      </c>
      <c r="C4983" s="229" t="s">
        <v>4252</v>
      </c>
      <c r="D4983" s="224" t="s">
        <v>3804</v>
      </c>
      <c r="E4983" s="226"/>
      <c r="F4983" s="226">
        <v>380</v>
      </c>
      <c r="G4983" s="227">
        <v>403703.73000000097</v>
      </c>
      <c r="H4983" s="192" t="s">
        <v>1053</v>
      </c>
    </row>
    <row r="4984" spans="1:8" ht="20" hidden="1" customHeight="1">
      <c r="A4984" s="185">
        <v>9</v>
      </c>
      <c r="B4984" s="212" t="s">
        <v>14</v>
      </c>
      <c r="C4984" s="229" t="s">
        <v>3540</v>
      </c>
      <c r="D4984" s="224" t="s">
        <v>1046</v>
      </c>
      <c r="E4984" s="226"/>
      <c r="F4984" s="226">
        <v>2750</v>
      </c>
      <c r="G4984" s="227">
        <v>400953.73000000097</v>
      </c>
      <c r="H4984" s="192" t="s">
        <v>1077</v>
      </c>
    </row>
    <row r="4985" spans="1:8" ht="20" hidden="1" customHeight="1">
      <c r="A4985" s="185">
        <v>9</v>
      </c>
      <c r="B4985" s="212" t="s">
        <v>14</v>
      </c>
      <c r="C4985" s="229" t="s">
        <v>3541</v>
      </c>
      <c r="D4985" s="203" t="s">
        <v>1046</v>
      </c>
      <c r="E4985" s="226"/>
      <c r="F4985" s="226">
        <v>600</v>
      </c>
      <c r="G4985" s="227">
        <v>400353.73000000097</v>
      </c>
      <c r="H4985" s="192" t="s">
        <v>3818</v>
      </c>
    </row>
    <row r="4986" spans="1:8" ht="20" hidden="1" customHeight="1">
      <c r="A4986" s="185">
        <v>9</v>
      </c>
      <c r="B4986" s="212" t="s">
        <v>14</v>
      </c>
      <c r="C4986" s="229" t="s">
        <v>3542</v>
      </c>
      <c r="D4986" s="224" t="s">
        <v>1046</v>
      </c>
      <c r="E4986" s="226"/>
      <c r="F4986" s="226">
        <v>958</v>
      </c>
      <c r="G4986" s="227">
        <v>399395.73000000097</v>
      </c>
      <c r="H4986" s="192" t="s">
        <v>1075</v>
      </c>
    </row>
    <row r="4987" spans="1:8" ht="20" hidden="1" customHeight="1">
      <c r="A4987" s="185">
        <v>9</v>
      </c>
      <c r="B4987" s="212" t="s">
        <v>14</v>
      </c>
      <c r="C4987" s="229" t="s">
        <v>2423</v>
      </c>
      <c r="D4987" s="224" t="s">
        <v>1046</v>
      </c>
      <c r="E4987" s="226"/>
      <c r="F4987" s="226">
        <v>927.41</v>
      </c>
      <c r="G4987" s="227">
        <v>398468.320000001</v>
      </c>
      <c r="H4987" s="192" t="s">
        <v>3811</v>
      </c>
    </row>
    <row r="4988" spans="1:8" ht="20" hidden="1" customHeight="1">
      <c r="A4988" s="185">
        <v>9</v>
      </c>
      <c r="B4988" s="212" t="s">
        <v>14</v>
      </c>
      <c r="C4988" s="229" t="s">
        <v>3543</v>
      </c>
      <c r="D4988" s="224" t="s">
        <v>1046</v>
      </c>
      <c r="E4988" s="226"/>
      <c r="F4988" s="226">
        <v>225.58</v>
      </c>
      <c r="G4988" s="227">
        <v>398242.74000000098</v>
      </c>
      <c r="H4988" s="192" t="s">
        <v>3811</v>
      </c>
    </row>
    <row r="4989" spans="1:8" ht="20" hidden="1" customHeight="1">
      <c r="A4989" s="185">
        <v>9</v>
      </c>
      <c r="B4989" s="212" t="s">
        <v>14</v>
      </c>
      <c r="C4989" s="229" t="s">
        <v>3544</v>
      </c>
      <c r="D4989" s="224" t="s">
        <v>1046</v>
      </c>
      <c r="E4989" s="226"/>
      <c r="F4989" s="226">
        <v>10000</v>
      </c>
      <c r="G4989" s="227">
        <v>388242.74000000098</v>
      </c>
      <c r="H4989" s="192" t="s">
        <v>3808</v>
      </c>
    </row>
    <row r="4990" spans="1:8" ht="20" hidden="1" customHeight="1">
      <c r="A4990" s="185">
        <v>9</v>
      </c>
      <c r="B4990" s="212" t="s">
        <v>14</v>
      </c>
      <c r="C4990" s="229" t="s">
        <v>3545</v>
      </c>
      <c r="D4990" s="224" t="s">
        <v>1046</v>
      </c>
      <c r="E4990" s="226"/>
      <c r="F4990" s="226">
        <v>915.72</v>
      </c>
      <c r="G4990" s="227">
        <v>387327.02000000101</v>
      </c>
      <c r="H4990" s="192" t="s">
        <v>1047</v>
      </c>
    </row>
    <row r="4991" spans="1:8" ht="20" hidden="1" customHeight="1">
      <c r="A4991" s="185">
        <v>9</v>
      </c>
      <c r="B4991" s="212" t="s">
        <v>14</v>
      </c>
      <c r="C4991" s="229" t="s">
        <v>3546</v>
      </c>
      <c r="D4991" s="224" t="s">
        <v>1046</v>
      </c>
      <c r="E4991" s="226"/>
      <c r="F4991" s="226">
        <v>1126</v>
      </c>
      <c r="G4991" s="227">
        <v>386201.02000000101</v>
      </c>
      <c r="H4991" s="192" t="s">
        <v>3811</v>
      </c>
    </row>
    <row r="4992" spans="1:8" ht="20" hidden="1" customHeight="1">
      <c r="A4992" s="185">
        <v>9</v>
      </c>
      <c r="B4992" s="193" t="s">
        <v>12</v>
      </c>
      <c r="C4992" s="229" t="s">
        <v>3547</v>
      </c>
      <c r="D4992" s="224" t="s">
        <v>1046</v>
      </c>
      <c r="E4992" s="226"/>
      <c r="F4992" s="226">
        <v>156657.92000000001</v>
      </c>
      <c r="G4992" s="227"/>
      <c r="H4992" s="192" t="s">
        <v>1087</v>
      </c>
    </row>
    <row r="4993" spans="1:8" ht="20" hidden="1" customHeight="1">
      <c r="A4993" s="185">
        <v>9</v>
      </c>
      <c r="B4993" s="212" t="s">
        <v>14</v>
      </c>
      <c r="C4993" s="229" t="s">
        <v>4253</v>
      </c>
      <c r="D4993" s="224" t="s">
        <v>3804</v>
      </c>
      <c r="E4993" s="226"/>
      <c r="F4993" s="226">
        <f>247536.04-F4994</f>
        <v>116692.93000000001</v>
      </c>
      <c r="G4993" s="227">
        <v>138664.980000001</v>
      </c>
      <c r="H4993" s="192" t="s">
        <v>1087</v>
      </c>
    </row>
    <row r="4994" spans="1:8" ht="20" hidden="1" customHeight="1">
      <c r="A4994" s="185">
        <v>9</v>
      </c>
      <c r="B4994" s="212" t="s">
        <v>14</v>
      </c>
      <c r="C4994" s="229" t="s">
        <v>3548</v>
      </c>
      <c r="D4994" s="224" t="s">
        <v>1046</v>
      </c>
      <c r="E4994" s="226"/>
      <c r="F4994" s="226">
        <v>130843.11</v>
      </c>
      <c r="G4994" s="227"/>
      <c r="H4994" s="192" t="s">
        <v>1087</v>
      </c>
    </row>
    <row r="4995" spans="1:8" ht="20" hidden="1" customHeight="1">
      <c r="A4995" s="185">
        <v>9</v>
      </c>
      <c r="B4995" s="212" t="s">
        <v>14</v>
      </c>
      <c r="C4995" s="229" t="s">
        <v>3549</v>
      </c>
      <c r="D4995" s="203" t="s">
        <v>1046</v>
      </c>
      <c r="E4995" s="226"/>
      <c r="F4995" s="226">
        <v>24634</v>
      </c>
      <c r="G4995" s="227">
        <v>114030.980000001</v>
      </c>
      <c r="H4995" s="192" t="s">
        <v>1087</v>
      </c>
    </row>
    <row r="4996" spans="1:8" ht="20" hidden="1" customHeight="1">
      <c r="A4996" s="185">
        <v>9</v>
      </c>
      <c r="B4996" s="212" t="s">
        <v>14</v>
      </c>
      <c r="C4996" s="229" t="s">
        <v>2230</v>
      </c>
      <c r="D4996" s="224" t="s">
        <v>3804</v>
      </c>
      <c r="E4996" s="226"/>
      <c r="F4996" s="226">
        <v>5000</v>
      </c>
      <c r="G4996" s="227">
        <v>109030.980000001</v>
      </c>
      <c r="H4996" s="192" t="s">
        <v>1116</v>
      </c>
    </row>
    <row r="4997" spans="1:8" ht="20" hidden="1" customHeight="1">
      <c r="A4997" s="185">
        <v>9</v>
      </c>
      <c r="B4997" s="212" t="s">
        <v>14</v>
      </c>
      <c r="C4997" s="229" t="s">
        <v>4047</v>
      </c>
      <c r="D4997" s="224" t="s">
        <v>3804</v>
      </c>
      <c r="E4997" s="226"/>
      <c r="F4997" s="226">
        <v>10000</v>
      </c>
      <c r="G4997" s="227">
        <v>99030.980000001</v>
      </c>
      <c r="H4997" s="192" t="s">
        <v>1124</v>
      </c>
    </row>
    <row r="4998" spans="1:8" ht="20" hidden="1" customHeight="1">
      <c r="A4998" s="185">
        <v>9</v>
      </c>
      <c r="B4998" s="212" t="s">
        <v>14</v>
      </c>
      <c r="C4998" s="229" t="s">
        <v>3550</v>
      </c>
      <c r="D4998" s="224" t="s">
        <v>1046</v>
      </c>
      <c r="E4998" s="226"/>
      <c r="F4998" s="226">
        <v>7100</v>
      </c>
      <c r="G4998" s="227">
        <v>92930.980000001</v>
      </c>
      <c r="H4998" s="192" t="s">
        <v>1047</v>
      </c>
    </row>
    <row r="4999" spans="1:8" ht="20" customHeight="1">
      <c r="A4999" s="185">
        <v>9</v>
      </c>
      <c r="B4999" s="212" t="s">
        <v>14</v>
      </c>
      <c r="C4999" s="229" t="s">
        <v>5159</v>
      </c>
      <c r="D4999" s="224" t="s">
        <v>5059</v>
      </c>
      <c r="E4999" s="226"/>
      <c r="F4999" s="226">
        <v>1000</v>
      </c>
      <c r="G4999" s="227">
        <v>91930.980000001</v>
      </c>
      <c r="H4999" s="192" t="s">
        <v>1091</v>
      </c>
    </row>
    <row r="5000" spans="1:8" ht="20" hidden="1" customHeight="1">
      <c r="A5000" s="185">
        <v>9</v>
      </c>
      <c r="B5000" s="212" t="s">
        <v>14</v>
      </c>
      <c r="C5000" s="229" t="s">
        <v>4254</v>
      </c>
      <c r="D5000" s="224" t="s">
        <v>3804</v>
      </c>
      <c r="E5000" s="226"/>
      <c r="F5000" s="226">
        <v>3600</v>
      </c>
      <c r="G5000" s="227">
        <v>88330.980000001</v>
      </c>
      <c r="H5000" s="192" t="s">
        <v>1075</v>
      </c>
    </row>
    <row r="5001" spans="1:8" ht="20" hidden="1" customHeight="1">
      <c r="A5001" s="185">
        <v>9</v>
      </c>
      <c r="B5001" s="212" t="s">
        <v>14</v>
      </c>
      <c r="C5001" s="229" t="s">
        <v>4255</v>
      </c>
      <c r="D5001" s="224" t="s">
        <v>3804</v>
      </c>
      <c r="E5001" s="226"/>
      <c r="F5001" s="226">
        <v>6259.91</v>
      </c>
      <c r="G5001" s="227">
        <v>82071.070000000997</v>
      </c>
      <c r="H5001" s="192" t="s">
        <v>1079</v>
      </c>
    </row>
    <row r="5002" spans="1:8" ht="20" hidden="1" customHeight="1">
      <c r="A5002" s="185">
        <v>9</v>
      </c>
      <c r="B5002" s="212" t="s">
        <v>14</v>
      </c>
      <c r="C5002" s="229" t="s">
        <v>4256</v>
      </c>
      <c r="D5002" s="224" t="s">
        <v>3804</v>
      </c>
      <c r="E5002" s="226"/>
      <c r="F5002" s="226">
        <v>600</v>
      </c>
      <c r="G5002" s="227">
        <v>81471.070000000997</v>
      </c>
      <c r="H5002" s="192" t="s">
        <v>1081</v>
      </c>
    </row>
    <row r="5003" spans="1:8" ht="20" hidden="1" customHeight="1">
      <c r="A5003" s="185">
        <v>9</v>
      </c>
      <c r="B5003" s="212" t="s">
        <v>14</v>
      </c>
      <c r="C5003" s="229" t="s">
        <v>3551</v>
      </c>
      <c r="D5003" s="203" t="s">
        <v>1046</v>
      </c>
      <c r="E5003" s="226"/>
      <c r="F5003" s="226">
        <v>500</v>
      </c>
      <c r="G5003" s="227">
        <v>80971.070000000997</v>
      </c>
      <c r="H5003" s="192" t="s">
        <v>3818</v>
      </c>
    </row>
    <row r="5004" spans="1:8" ht="20" hidden="1" customHeight="1">
      <c r="A5004" s="185">
        <v>9</v>
      </c>
      <c r="B5004" s="212" t="s">
        <v>14</v>
      </c>
      <c r="C5004" s="229" t="s">
        <v>3552</v>
      </c>
      <c r="D5004" s="224" t="s">
        <v>1046</v>
      </c>
      <c r="E5004" s="226"/>
      <c r="F5004" s="226">
        <v>225</v>
      </c>
      <c r="G5004" s="227">
        <v>933746.070000001</v>
      </c>
      <c r="H5004" s="192" t="s">
        <v>1124</v>
      </c>
    </row>
    <row r="5005" spans="1:8" ht="20" hidden="1" customHeight="1">
      <c r="A5005" s="185">
        <v>9</v>
      </c>
      <c r="B5005" s="212" t="s">
        <v>14</v>
      </c>
      <c r="C5005" s="229" t="s">
        <v>3553</v>
      </c>
      <c r="D5005" s="224" t="s">
        <v>1046</v>
      </c>
      <c r="E5005" s="226"/>
      <c r="F5005" s="226">
        <v>5000.1499999999996</v>
      </c>
      <c r="G5005" s="227">
        <v>928745.92000000097</v>
      </c>
      <c r="H5005" s="192" t="s">
        <v>1075</v>
      </c>
    </row>
    <row r="5006" spans="1:8" ht="20" hidden="1" customHeight="1">
      <c r="A5006" s="185">
        <v>9</v>
      </c>
      <c r="B5006" s="212" t="s">
        <v>14</v>
      </c>
      <c r="C5006" s="229" t="s">
        <v>3554</v>
      </c>
      <c r="D5006" s="224" t="s">
        <v>1046</v>
      </c>
      <c r="E5006" s="226"/>
      <c r="F5006" s="226">
        <v>3878.89</v>
      </c>
      <c r="G5006" s="227">
        <v>924867.03000000096</v>
      </c>
      <c r="H5006" s="192" t="s">
        <v>1075</v>
      </c>
    </row>
    <row r="5007" spans="1:8" ht="20" hidden="1" customHeight="1">
      <c r="A5007" s="185">
        <v>9</v>
      </c>
      <c r="B5007" s="212" t="s">
        <v>14</v>
      </c>
      <c r="C5007" s="229" t="s">
        <v>4257</v>
      </c>
      <c r="D5007" s="224" t="s">
        <v>3804</v>
      </c>
      <c r="E5007" s="226"/>
      <c r="F5007" s="226">
        <v>28.1</v>
      </c>
      <c r="G5007" s="227">
        <v>924838.93000000098</v>
      </c>
      <c r="H5007" s="192" t="s">
        <v>1053</v>
      </c>
    </row>
    <row r="5008" spans="1:8" ht="20" hidden="1" customHeight="1">
      <c r="A5008" s="185">
        <v>9</v>
      </c>
      <c r="B5008" s="212" t="s">
        <v>14</v>
      </c>
      <c r="C5008" s="229" t="s">
        <v>4258</v>
      </c>
      <c r="D5008" s="224" t="s">
        <v>3804</v>
      </c>
      <c r="E5008" s="226"/>
      <c r="F5008" s="226">
        <v>295</v>
      </c>
      <c r="G5008" s="227">
        <v>924543.93000000098</v>
      </c>
      <c r="H5008" s="192" t="s">
        <v>5067</v>
      </c>
    </row>
    <row r="5009" spans="1:8" ht="20" hidden="1" customHeight="1">
      <c r="A5009" s="185">
        <v>9</v>
      </c>
      <c r="B5009" s="212" t="s">
        <v>14</v>
      </c>
      <c r="C5009" s="229" t="s">
        <v>3555</v>
      </c>
      <c r="D5009" s="224" t="s">
        <v>1046</v>
      </c>
      <c r="E5009" s="226"/>
      <c r="F5009" s="226">
        <v>600</v>
      </c>
      <c r="G5009" s="227">
        <v>923943.93000000098</v>
      </c>
      <c r="H5009" s="192" t="s">
        <v>1081</v>
      </c>
    </row>
    <row r="5010" spans="1:8" ht="20" hidden="1" customHeight="1">
      <c r="A5010" s="185">
        <v>9</v>
      </c>
      <c r="B5010" s="212" t="s">
        <v>14</v>
      </c>
      <c r="C5010" s="229" t="s">
        <v>3556</v>
      </c>
      <c r="D5010" s="224" t="s">
        <v>1046</v>
      </c>
      <c r="E5010" s="226"/>
      <c r="F5010" s="226">
        <v>200</v>
      </c>
      <c r="G5010" s="227">
        <v>923743.93000000098</v>
      </c>
      <c r="H5010" s="192" t="s">
        <v>4995</v>
      </c>
    </row>
    <row r="5011" spans="1:8" ht="20" hidden="1" customHeight="1">
      <c r="A5011" s="185">
        <v>9</v>
      </c>
      <c r="B5011" s="212" t="s">
        <v>14</v>
      </c>
      <c r="C5011" s="229" t="s">
        <v>3557</v>
      </c>
      <c r="D5011" s="224" t="s">
        <v>1046</v>
      </c>
      <c r="E5011" s="226"/>
      <c r="F5011" s="226">
        <v>110</v>
      </c>
      <c r="G5011" s="227">
        <v>923633.93000000098</v>
      </c>
      <c r="H5011" s="192" t="s">
        <v>1085</v>
      </c>
    </row>
    <row r="5012" spans="1:8" ht="20" hidden="1" customHeight="1">
      <c r="A5012" s="185">
        <v>9</v>
      </c>
      <c r="B5012" s="212" t="s">
        <v>14</v>
      </c>
      <c r="C5012" s="229" t="s">
        <v>3558</v>
      </c>
      <c r="D5012" s="224" t="s">
        <v>1046</v>
      </c>
      <c r="E5012" s="226"/>
      <c r="F5012" s="226">
        <v>839</v>
      </c>
      <c r="G5012" s="227">
        <v>922794.93000000098</v>
      </c>
      <c r="H5012" s="192" t="s">
        <v>1075</v>
      </c>
    </row>
    <row r="5013" spans="1:8" ht="20" hidden="1" customHeight="1">
      <c r="A5013" s="185">
        <v>9</v>
      </c>
      <c r="B5013" s="212" t="s">
        <v>14</v>
      </c>
      <c r="C5013" s="229" t="s">
        <v>3559</v>
      </c>
      <c r="D5013" s="224" t="s">
        <v>1046</v>
      </c>
      <c r="E5013" s="226"/>
      <c r="F5013" s="226">
        <v>220</v>
      </c>
      <c r="G5013" s="227">
        <v>922574.93000000098</v>
      </c>
      <c r="H5013" s="192" t="s">
        <v>5160</v>
      </c>
    </row>
    <row r="5014" spans="1:8" ht="20" hidden="1" customHeight="1">
      <c r="A5014" s="185">
        <v>9</v>
      </c>
      <c r="B5014" s="212" t="s">
        <v>14</v>
      </c>
      <c r="C5014" s="229" t="s">
        <v>3560</v>
      </c>
      <c r="D5014" s="224" t="s">
        <v>1046</v>
      </c>
      <c r="E5014" s="226"/>
      <c r="F5014" s="226">
        <v>1080</v>
      </c>
      <c r="G5014" s="227">
        <v>921494.93000000098</v>
      </c>
      <c r="H5014" s="192" t="s">
        <v>1047</v>
      </c>
    </row>
    <row r="5015" spans="1:8" ht="20" hidden="1" customHeight="1">
      <c r="A5015" s="185">
        <v>9</v>
      </c>
      <c r="B5015" s="212" t="s">
        <v>14</v>
      </c>
      <c r="C5015" s="229" t="s">
        <v>3561</v>
      </c>
      <c r="D5015" s="224" t="s">
        <v>1046</v>
      </c>
      <c r="E5015" s="226"/>
      <c r="F5015" s="226">
        <v>1000</v>
      </c>
      <c r="G5015" s="227">
        <v>920494.93000000098</v>
      </c>
      <c r="H5015" s="192" t="s">
        <v>1110</v>
      </c>
    </row>
    <row r="5016" spans="1:8" ht="20" hidden="1" customHeight="1">
      <c r="A5016" s="185">
        <v>9</v>
      </c>
      <c r="B5016" s="212" t="s">
        <v>14</v>
      </c>
      <c r="C5016" s="229" t="s">
        <v>3562</v>
      </c>
      <c r="D5016" s="224" t="s">
        <v>1046</v>
      </c>
      <c r="E5016" s="226"/>
      <c r="F5016" s="226">
        <v>10300</v>
      </c>
      <c r="G5016" s="227">
        <v>910194.93000000098</v>
      </c>
      <c r="H5016" s="192" t="s">
        <v>3808</v>
      </c>
    </row>
    <row r="5017" spans="1:8" ht="20" hidden="1" customHeight="1">
      <c r="A5017" s="185">
        <v>9</v>
      </c>
      <c r="B5017" s="212" t="s">
        <v>14</v>
      </c>
      <c r="C5017" s="229" t="s">
        <v>3563</v>
      </c>
      <c r="D5017" s="224" t="s">
        <v>1046</v>
      </c>
      <c r="E5017" s="226"/>
      <c r="F5017" s="226">
        <v>1200</v>
      </c>
      <c r="G5017" s="227">
        <v>908994.93000000098</v>
      </c>
      <c r="H5017" s="192" t="s">
        <v>1122</v>
      </c>
    </row>
    <row r="5018" spans="1:8" ht="20" hidden="1" customHeight="1">
      <c r="A5018" s="185">
        <v>9</v>
      </c>
      <c r="B5018" s="212" t="s">
        <v>14</v>
      </c>
      <c r="C5018" s="229" t="s">
        <v>3564</v>
      </c>
      <c r="D5018" s="224" t="s">
        <v>1046</v>
      </c>
      <c r="E5018" s="226"/>
      <c r="F5018" s="226">
        <v>126000</v>
      </c>
      <c r="G5018" s="227">
        <v>782994.93000000098</v>
      </c>
      <c r="H5018" s="192" t="s">
        <v>1110</v>
      </c>
    </row>
    <row r="5019" spans="1:8" ht="20" hidden="1" customHeight="1">
      <c r="A5019" s="185">
        <v>9</v>
      </c>
      <c r="B5019" s="212" t="s">
        <v>14</v>
      </c>
      <c r="C5019" s="229" t="s">
        <v>1165</v>
      </c>
      <c r="D5019" s="224" t="s">
        <v>1046</v>
      </c>
      <c r="E5019" s="226"/>
      <c r="F5019" s="226">
        <v>57.95</v>
      </c>
      <c r="G5019" s="227">
        <v>782936.98000000103</v>
      </c>
      <c r="H5019" s="192" t="s">
        <v>1071</v>
      </c>
    </row>
    <row r="5020" spans="1:8" ht="20" hidden="1" customHeight="1">
      <c r="A5020" s="185">
        <v>9</v>
      </c>
      <c r="B5020" s="212" t="s">
        <v>14</v>
      </c>
      <c r="C5020" s="229" t="s">
        <v>1165</v>
      </c>
      <c r="D5020" s="224" t="s">
        <v>1046</v>
      </c>
      <c r="E5020" s="226"/>
      <c r="F5020" s="226">
        <v>19</v>
      </c>
      <c r="G5020" s="227">
        <v>782917.98000000103</v>
      </c>
      <c r="H5020" s="192" t="s">
        <v>1071</v>
      </c>
    </row>
    <row r="5021" spans="1:8" ht="20" hidden="1" customHeight="1">
      <c r="A5021" s="185">
        <v>9</v>
      </c>
      <c r="B5021" s="212" t="s">
        <v>14</v>
      </c>
      <c r="C5021" s="229" t="s">
        <v>3565</v>
      </c>
      <c r="D5021" s="203" t="s">
        <v>1046</v>
      </c>
      <c r="E5021" s="226"/>
      <c r="F5021" s="226">
        <v>11027.34</v>
      </c>
      <c r="G5021" s="227">
        <v>691890.64000000095</v>
      </c>
      <c r="H5021" s="192" t="s">
        <v>5061</v>
      </c>
    </row>
    <row r="5022" spans="1:8" ht="20" hidden="1" customHeight="1">
      <c r="A5022" s="185">
        <v>9</v>
      </c>
      <c r="B5022" s="212" t="s">
        <v>14</v>
      </c>
      <c r="C5022" s="229" t="s">
        <v>1165</v>
      </c>
      <c r="D5022" s="224" t="s">
        <v>1046</v>
      </c>
      <c r="E5022" s="226"/>
      <c r="F5022" s="226">
        <v>31.92</v>
      </c>
      <c r="G5022" s="227">
        <v>85858.720000001107</v>
      </c>
      <c r="H5022" s="192" t="s">
        <v>1071</v>
      </c>
    </row>
    <row r="5023" spans="1:8" ht="20" hidden="1" customHeight="1">
      <c r="A5023" s="185">
        <v>9</v>
      </c>
      <c r="B5023" s="212" t="s">
        <v>14</v>
      </c>
      <c r="C5023" s="229" t="s">
        <v>1165</v>
      </c>
      <c r="D5023" s="224" t="s">
        <v>1046</v>
      </c>
      <c r="E5023" s="226"/>
      <c r="F5023" s="226">
        <v>35.15</v>
      </c>
      <c r="G5023" s="227">
        <v>85823.570000001098</v>
      </c>
      <c r="H5023" s="192" t="s">
        <v>1071</v>
      </c>
    </row>
    <row r="5024" spans="1:8" ht="20" hidden="1" customHeight="1">
      <c r="A5024" s="185">
        <v>9</v>
      </c>
      <c r="B5024" s="212" t="s">
        <v>14</v>
      </c>
      <c r="C5024" s="229" t="s">
        <v>1165</v>
      </c>
      <c r="D5024" s="224" t="s">
        <v>1046</v>
      </c>
      <c r="E5024" s="226"/>
      <c r="F5024" s="226">
        <v>24.7</v>
      </c>
      <c r="G5024" s="227">
        <v>85798.870000001101</v>
      </c>
      <c r="H5024" s="192" t="s">
        <v>1071</v>
      </c>
    </row>
    <row r="5025" spans="1:8" ht="20" hidden="1" customHeight="1">
      <c r="A5025" s="185">
        <v>9</v>
      </c>
      <c r="B5025" s="212" t="s">
        <v>14</v>
      </c>
      <c r="C5025" s="229" t="s">
        <v>1165</v>
      </c>
      <c r="D5025" s="224" t="s">
        <v>1046</v>
      </c>
      <c r="E5025" s="226"/>
      <c r="F5025" s="226">
        <v>57.95</v>
      </c>
      <c r="G5025" s="227">
        <v>85740.920000001104</v>
      </c>
      <c r="H5025" s="192" t="s">
        <v>1071</v>
      </c>
    </row>
    <row r="5026" spans="1:8" ht="20" hidden="1" customHeight="1">
      <c r="A5026" s="185">
        <v>9</v>
      </c>
      <c r="B5026" s="212" t="s">
        <v>14</v>
      </c>
      <c r="C5026" s="229" t="s">
        <v>1165</v>
      </c>
      <c r="D5026" s="224" t="s">
        <v>1046</v>
      </c>
      <c r="E5026" s="226"/>
      <c r="F5026" s="226">
        <v>29.45</v>
      </c>
      <c r="G5026" s="227">
        <v>85711.470000001107</v>
      </c>
      <c r="H5026" s="192" t="s">
        <v>1071</v>
      </c>
    </row>
    <row r="5027" spans="1:8" ht="20" hidden="1" customHeight="1">
      <c r="A5027" s="185">
        <v>9</v>
      </c>
      <c r="B5027" s="212" t="s">
        <v>14</v>
      </c>
      <c r="C5027" s="229" t="s">
        <v>1165</v>
      </c>
      <c r="D5027" s="224" t="s">
        <v>1046</v>
      </c>
      <c r="E5027" s="226"/>
      <c r="F5027" s="226">
        <v>35.15</v>
      </c>
      <c r="G5027" s="227">
        <v>85676.320000001098</v>
      </c>
      <c r="H5027" s="192" t="s">
        <v>1071</v>
      </c>
    </row>
    <row r="5028" spans="1:8" ht="20" hidden="1" customHeight="1">
      <c r="A5028" s="185">
        <v>9</v>
      </c>
      <c r="B5028" s="212" t="s">
        <v>14</v>
      </c>
      <c r="C5028" s="229" t="s">
        <v>3566</v>
      </c>
      <c r="D5028" s="224" t="s">
        <v>1046</v>
      </c>
      <c r="E5028" s="226"/>
      <c r="F5028" s="226">
        <v>50000</v>
      </c>
      <c r="G5028" s="227">
        <v>25676.320000001098</v>
      </c>
      <c r="H5028" s="192" t="s">
        <v>1110</v>
      </c>
    </row>
    <row r="5029" spans="1:8" ht="20" hidden="1" customHeight="1">
      <c r="A5029" s="185">
        <v>9</v>
      </c>
      <c r="B5029" s="212" t="s">
        <v>14</v>
      </c>
      <c r="C5029" s="229" t="s">
        <v>3567</v>
      </c>
      <c r="D5029" s="224" t="s">
        <v>1046</v>
      </c>
      <c r="E5029" s="226"/>
      <c r="F5029" s="226">
        <v>300</v>
      </c>
      <c r="G5029" s="227">
        <v>25376.320000001098</v>
      </c>
      <c r="H5029" s="192" t="s">
        <v>4955</v>
      </c>
    </row>
    <row r="5030" spans="1:8" ht="20" hidden="1" customHeight="1">
      <c r="A5030" s="185">
        <v>9</v>
      </c>
      <c r="B5030" s="212" t="s">
        <v>14</v>
      </c>
      <c r="C5030" s="229" t="s">
        <v>5161</v>
      </c>
      <c r="D5030" s="224" t="s">
        <v>5049</v>
      </c>
      <c r="E5030" s="226"/>
      <c r="F5030" s="226">
        <v>14400</v>
      </c>
      <c r="G5030" s="227">
        <v>10976.3200000011</v>
      </c>
      <c r="H5030" s="192" t="s">
        <v>5065</v>
      </c>
    </row>
    <row r="5031" spans="1:8" ht="20" hidden="1" customHeight="1">
      <c r="A5031" s="185">
        <v>9</v>
      </c>
      <c r="B5031" s="212" t="s">
        <v>14</v>
      </c>
      <c r="C5031" s="229" t="s">
        <v>1165</v>
      </c>
      <c r="D5031" s="224" t="s">
        <v>1046</v>
      </c>
      <c r="E5031" s="226"/>
      <c r="F5031" s="226">
        <v>86.3</v>
      </c>
      <c r="G5031" s="227">
        <v>10890.020000001099</v>
      </c>
      <c r="H5031" s="192" t="s">
        <v>1071</v>
      </c>
    </row>
    <row r="5032" spans="1:8" ht="20" hidden="1" customHeight="1">
      <c r="A5032" s="185">
        <v>9</v>
      </c>
      <c r="B5032" s="212" t="s">
        <v>14</v>
      </c>
      <c r="C5032" s="229" t="s">
        <v>4259</v>
      </c>
      <c r="D5032" s="224" t="s">
        <v>3804</v>
      </c>
      <c r="E5032" s="226"/>
      <c r="F5032" s="226">
        <v>685</v>
      </c>
      <c r="G5032" s="227">
        <v>180205.02000000101</v>
      </c>
      <c r="H5032" s="192" t="s">
        <v>1112</v>
      </c>
    </row>
    <row r="5033" spans="1:8" ht="20" hidden="1" customHeight="1">
      <c r="A5033" s="185">
        <v>9</v>
      </c>
      <c r="B5033" s="212" t="s">
        <v>14</v>
      </c>
      <c r="C5033" s="229" t="s">
        <v>4260</v>
      </c>
      <c r="D5033" s="224" t="s">
        <v>3804</v>
      </c>
      <c r="E5033" s="226"/>
      <c r="F5033" s="226">
        <v>1487</v>
      </c>
      <c r="G5033" s="227">
        <v>178718.02000000101</v>
      </c>
      <c r="H5033" s="192" t="s">
        <v>1053</v>
      </c>
    </row>
    <row r="5034" spans="1:8" ht="20" hidden="1" customHeight="1">
      <c r="A5034" s="185">
        <v>9</v>
      </c>
      <c r="B5034" s="212" t="s">
        <v>14</v>
      </c>
      <c r="C5034" s="229" t="s">
        <v>4261</v>
      </c>
      <c r="D5034" s="224" t="s">
        <v>3804</v>
      </c>
      <c r="E5034" s="226"/>
      <c r="F5034" s="226">
        <v>485</v>
      </c>
      <c r="G5034" s="227">
        <v>178233.02000000101</v>
      </c>
      <c r="H5034" s="192" t="s">
        <v>1053</v>
      </c>
    </row>
    <row r="5035" spans="1:8" ht="20" hidden="1" customHeight="1">
      <c r="A5035" s="185">
        <v>9</v>
      </c>
      <c r="B5035" s="212" t="s">
        <v>14</v>
      </c>
      <c r="C5035" s="229" t="s">
        <v>3568</v>
      </c>
      <c r="D5035" s="203" t="s">
        <v>1046</v>
      </c>
      <c r="E5035" s="226"/>
      <c r="F5035" s="226">
        <v>44</v>
      </c>
      <c r="G5035" s="227">
        <v>178189.02000000101</v>
      </c>
      <c r="H5035" s="192" t="s">
        <v>1053</v>
      </c>
    </row>
    <row r="5036" spans="1:8" ht="20" hidden="1" customHeight="1">
      <c r="A5036" s="185">
        <v>9</v>
      </c>
      <c r="B5036" s="212" t="s">
        <v>14</v>
      </c>
      <c r="C5036" s="229" t="s">
        <v>4262</v>
      </c>
      <c r="D5036" s="224" t="s">
        <v>3804</v>
      </c>
      <c r="E5036" s="226"/>
      <c r="F5036" s="226">
        <v>982.96</v>
      </c>
      <c r="G5036" s="227">
        <v>177206.06000000099</v>
      </c>
      <c r="H5036" s="192" t="s">
        <v>1053</v>
      </c>
    </row>
    <row r="5037" spans="1:8" ht="20" hidden="1" customHeight="1">
      <c r="A5037" s="185">
        <v>9</v>
      </c>
      <c r="B5037" s="212" t="s">
        <v>14</v>
      </c>
      <c r="C5037" s="229" t="s">
        <v>4263</v>
      </c>
      <c r="D5037" s="224" t="s">
        <v>3804</v>
      </c>
      <c r="E5037" s="226"/>
      <c r="F5037" s="226">
        <v>520</v>
      </c>
      <c r="G5037" s="227">
        <v>176686.06000000099</v>
      </c>
      <c r="H5037" s="192" t="s">
        <v>1053</v>
      </c>
    </row>
    <row r="5038" spans="1:8" ht="20" hidden="1" customHeight="1">
      <c r="A5038" s="185">
        <v>9</v>
      </c>
      <c r="B5038" s="212" t="s">
        <v>14</v>
      </c>
      <c r="C5038" s="229" t="s">
        <v>4264</v>
      </c>
      <c r="D5038" s="224" t="s">
        <v>3804</v>
      </c>
      <c r="E5038" s="226"/>
      <c r="F5038" s="226">
        <v>600</v>
      </c>
      <c r="G5038" s="227">
        <v>176086.06000000099</v>
      </c>
      <c r="H5038" s="192" t="s">
        <v>1053</v>
      </c>
    </row>
    <row r="5039" spans="1:8" ht="20" hidden="1" customHeight="1">
      <c r="A5039" s="185">
        <v>9</v>
      </c>
      <c r="B5039" s="212" t="s">
        <v>14</v>
      </c>
      <c r="C5039" s="229" t="s">
        <v>4265</v>
      </c>
      <c r="D5039" s="224" t="s">
        <v>3804</v>
      </c>
      <c r="E5039" s="226"/>
      <c r="F5039" s="226">
        <v>375</v>
      </c>
      <c r="G5039" s="227">
        <v>175711.06000000099</v>
      </c>
      <c r="H5039" s="192" t="s">
        <v>1053</v>
      </c>
    </row>
    <row r="5040" spans="1:8" ht="20" hidden="1" customHeight="1">
      <c r="A5040" s="185">
        <v>9</v>
      </c>
      <c r="B5040" s="212" t="s">
        <v>14</v>
      </c>
      <c r="C5040" s="229" t="s">
        <v>3569</v>
      </c>
      <c r="D5040" s="224" t="s">
        <v>1046</v>
      </c>
      <c r="E5040" s="226"/>
      <c r="F5040" s="226">
        <v>3143</v>
      </c>
      <c r="G5040" s="227">
        <v>172568.06000000099</v>
      </c>
      <c r="H5040" s="192" t="s">
        <v>1124</v>
      </c>
    </row>
    <row r="5041" spans="1:8" ht="20" hidden="1" customHeight="1">
      <c r="A5041" s="185">
        <v>9</v>
      </c>
      <c r="B5041" s="212" t="s">
        <v>14</v>
      </c>
      <c r="C5041" s="229" t="s">
        <v>3570</v>
      </c>
      <c r="D5041" s="224" t="s">
        <v>1046</v>
      </c>
      <c r="E5041" s="226"/>
      <c r="F5041" s="226">
        <v>3252.5</v>
      </c>
      <c r="G5041" s="227">
        <v>169315.56000000099</v>
      </c>
      <c r="H5041" s="192" t="s">
        <v>3811</v>
      </c>
    </row>
    <row r="5042" spans="1:8" ht="20" hidden="1" customHeight="1">
      <c r="A5042" s="185">
        <v>9</v>
      </c>
      <c r="B5042" s="212" t="s">
        <v>14</v>
      </c>
      <c r="C5042" s="229" t="s">
        <v>3571</v>
      </c>
      <c r="D5042" s="224" t="s">
        <v>1046</v>
      </c>
      <c r="E5042" s="226"/>
      <c r="F5042" s="226">
        <v>1460</v>
      </c>
      <c r="G5042" s="227">
        <v>167855.56000000099</v>
      </c>
      <c r="H5042" s="192" t="s">
        <v>1124</v>
      </c>
    </row>
    <row r="5043" spans="1:8" ht="20" hidden="1" customHeight="1">
      <c r="A5043" s="185">
        <v>9</v>
      </c>
      <c r="B5043" s="212" t="s">
        <v>14</v>
      </c>
      <c r="C5043" s="229" t="s">
        <v>3572</v>
      </c>
      <c r="D5043" s="224" t="s">
        <v>1046</v>
      </c>
      <c r="E5043" s="226"/>
      <c r="F5043" s="226">
        <v>536</v>
      </c>
      <c r="G5043" s="227">
        <v>167319.56000000099</v>
      </c>
      <c r="H5043" s="192" t="s">
        <v>1075</v>
      </c>
    </row>
    <row r="5044" spans="1:8" ht="20" hidden="1" customHeight="1">
      <c r="A5044" s="185">
        <v>9</v>
      </c>
      <c r="B5044" s="212" t="s">
        <v>14</v>
      </c>
      <c r="C5044" s="229" t="s">
        <v>3573</v>
      </c>
      <c r="D5044" s="224" t="s">
        <v>1046</v>
      </c>
      <c r="E5044" s="226"/>
      <c r="F5044" s="226">
        <v>3500</v>
      </c>
      <c r="G5044" s="227">
        <v>163819.56000000099</v>
      </c>
      <c r="H5044" s="192" t="s">
        <v>1053</v>
      </c>
    </row>
    <row r="5045" spans="1:8" ht="20" hidden="1" customHeight="1">
      <c r="A5045" s="185">
        <v>9</v>
      </c>
      <c r="B5045" s="212" t="s">
        <v>14</v>
      </c>
      <c r="C5045" s="229" t="s">
        <v>3574</v>
      </c>
      <c r="D5045" s="224" t="s">
        <v>1046</v>
      </c>
      <c r="E5045" s="226"/>
      <c r="F5045" s="226">
        <v>325</v>
      </c>
      <c r="G5045" s="227">
        <v>163494.56000000099</v>
      </c>
      <c r="H5045" s="192" t="s">
        <v>1102</v>
      </c>
    </row>
    <row r="5046" spans="1:8" ht="20" hidden="1" customHeight="1">
      <c r="A5046" s="185">
        <v>9</v>
      </c>
      <c r="B5046" s="212" t="s">
        <v>14</v>
      </c>
      <c r="C5046" s="229" t="s">
        <v>3575</v>
      </c>
      <c r="D5046" s="224" t="s">
        <v>1046</v>
      </c>
      <c r="E5046" s="226"/>
      <c r="F5046" s="226">
        <v>963</v>
      </c>
      <c r="G5046" s="227">
        <v>162531.56000000099</v>
      </c>
      <c r="H5046" s="192" t="s">
        <v>1075</v>
      </c>
    </row>
    <row r="5047" spans="1:8" ht="20" hidden="1" customHeight="1">
      <c r="A5047" s="185">
        <v>9</v>
      </c>
      <c r="B5047" s="212" t="s">
        <v>14</v>
      </c>
      <c r="C5047" s="229" t="s">
        <v>3576</v>
      </c>
      <c r="D5047" s="224" t="s">
        <v>1046</v>
      </c>
      <c r="E5047" s="226"/>
      <c r="F5047" s="226">
        <v>2088.2199999999998</v>
      </c>
      <c r="G5047" s="227">
        <v>160443.34000000099</v>
      </c>
      <c r="H5047" s="192" t="s">
        <v>1075</v>
      </c>
    </row>
    <row r="5048" spans="1:8" ht="20" hidden="1" customHeight="1">
      <c r="A5048" s="185">
        <v>9</v>
      </c>
      <c r="B5048" s="212" t="s">
        <v>14</v>
      </c>
      <c r="C5048" s="229" t="s">
        <v>4266</v>
      </c>
      <c r="D5048" s="224" t="s">
        <v>3804</v>
      </c>
      <c r="E5048" s="226"/>
      <c r="F5048" s="226">
        <v>1140</v>
      </c>
      <c r="G5048" s="227">
        <v>159303.34000000099</v>
      </c>
      <c r="H5048" s="192" t="s">
        <v>1053</v>
      </c>
    </row>
    <row r="5049" spans="1:8" ht="20" hidden="1" customHeight="1">
      <c r="A5049" s="185">
        <v>9</v>
      </c>
      <c r="B5049" s="212" t="s">
        <v>14</v>
      </c>
      <c r="C5049" s="229" t="s">
        <v>3577</v>
      </c>
      <c r="D5049" s="224" t="s">
        <v>1046</v>
      </c>
      <c r="E5049" s="226"/>
      <c r="F5049" s="226">
        <v>750</v>
      </c>
      <c r="G5049" s="227">
        <v>158553.34000000099</v>
      </c>
      <c r="H5049" s="192" t="s">
        <v>1075</v>
      </c>
    </row>
    <row r="5050" spans="1:8" ht="20" hidden="1" customHeight="1">
      <c r="A5050" s="185">
        <v>9</v>
      </c>
      <c r="B5050" s="212" t="s">
        <v>14</v>
      </c>
      <c r="C5050" s="229" t="s">
        <v>3578</v>
      </c>
      <c r="D5050" s="224" t="s">
        <v>1046</v>
      </c>
      <c r="E5050" s="226"/>
      <c r="F5050" s="226">
        <v>374</v>
      </c>
      <c r="G5050" s="227">
        <v>158179.34000000099</v>
      </c>
      <c r="H5050" s="192" t="s">
        <v>1075</v>
      </c>
    </row>
    <row r="5051" spans="1:8" ht="20" hidden="1" customHeight="1">
      <c r="A5051" s="185">
        <v>9</v>
      </c>
      <c r="B5051" s="212" t="s">
        <v>14</v>
      </c>
      <c r="C5051" s="229" t="s">
        <v>3579</v>
      </c>
      <c r="D5051" s="224" t="s">
        <v>1046</v>
      </c>
      <c r="E5051" s="226"/>
      <c r="F5051" s="226">
        <v>1009</v>
      </c>
      <c r="G5051" s="227">
        <v>157170.34000000099</v>
      </c>
      <c r="H5051" s="192" t="s">
        <v>1053</v>
      </c>
    </row>
    <row r="5052" spans="1:8" ht="20" hidden="1" customHeight="1">
      <c r="A5052" s="185">
        <v>9</v>
      </c>
      <c r="B5052" s="212" t="s">
        <v>14</v>
      </c>
      <c r="C5052" s="229" t="s">
        <v>4267</v>
      </c>
      <c r="D5052" s="224" t="s">
        <v>3804</v>
      </c>
      <c r="E5052" s="226"/>
      <c r="F5052" s="226">
        <v>6603.58</v>
      </c>
      <c r="G5052" s="227">
        <v>150566.760000001</v>
      </c>
      <c r="H5052" s="192" t="s">
        <v>1053</v>
      </c>
    </row>
    <row r="5053" spans="1:8" ht="20" hidden="1" customHeight="1">
      <c r="A5053" s="185">
        <v>9</v>
      </c>
      <c r="B5053" s="212" t="s">
        <v>14</v>
      </c>
      <c r="C5053" s="229" t="s">
        <v>4268</v>
      </c>
      <c r="D5053" s="224" t="s">
        <v>3804</v>
      </c>
      <c r="E5053" s="226"/>
      <c r="F5053" s="226">
        <v>15597</v>
      </c>
      <c r="G5053" s="227">
        <v>134969.760000001</v>
      </c>
      <c r="H5053" s="192" t="s">
        <v>1053</v>
      </c>
    </row>
    <row r="5054" spans="1:8" ht="20" hidden="1" customHeight="1">
      <c r="A5054" s="185">
        <v>9</v>
      </c>
      <c r="B5054" s="212" t="s">
        <v>14</v>
      </c>
      <c r="C5054" s="229" t="s">
        <v>3580</v>
      </c>
      <c r="D5054" s="224" t="s">
        <v>1046</v>
      </c>
      <c r="E5054" s="226"/>
      <c r="F5054" s="226">
        <v>570</v>
      </c>
      <c r="G5054" s="227">
        <v>134399.760000001</v>
      </c>
      <c r="H5054" s="192" t="s">
        <v>1077</v>
      </c>
    </row>
    <row r="5055" spans="1:8" ht="20" hidden="1" customHeight="1">
      <c r="A5055" s="185">
        <v>9</v>
      </c>
      <c r="B5055" s="212" t="s">
        <v>14</v>
      </c>
      <c r="C5055" s="229" t="s">
        <v>3581</v>
      </c>
      <c r="D5055" s="224" t="s">
        <v>1046</v>
      </c>
      <c r="E5055" s="226"/>
      <c r="F5055" s="226">
        <v>520</v>
      </c>
      <c r="G5055" s="227">
        <v>133879.760000001</v>
      </c>
      <c r="H5055" s="192" t="s">
        <v>1047</v>
      </c>
    </row>
    <row r="5056" spans="1:8" ht="20" hidden="1" customHeight="1">
      <c r="A5056" s="185">
        <v>9</v>
      </c>
      <c r="B5056" s="212" t="s">
        <v>14</v>
      </c>
      <c r="C5056" s="229" t="s">
        <v>3582</v>
      </c>
      <c r="D5056" s="224" t="s">
        <v>1046</v>
      </c>
      <c r="E5056" s="226"/>
      <c r="F5056" s="226">
        <v>145.91999999999999</v>
      </c>
      <c r="G5056" s="227">
        <v>133733.84000000099</v>
      </c>
      <c r="H5056" s="192" t="s">
        <v>1047</v>
      </c>
    </row>
    <row r="5057" spans="1:8" ht="20" hidden="1" customHeight="1">
      <c r="A5057" s="185">
        <v>9</v>
      </c>
      <c r="B5057" s="212" t="s">
        <v>14</v>
      </c>
      <c r="C5057" s="229" t="s">
        <v>3583</v>
      </c>
      <c r="D5057" s="224" t="s">
        <v>1046</v>
      </c>
      <c r="E5057" s="226"/>
      <c r="F5057" s="226">
        <v>3440</v>
      </c>
      <c r="G5057" s="227">
        <v>130293.840000001</v>
      </c>
      <c r="H5057" s="192" t="s">
        <v>1047</v>
      </c>
    </row>
    <row r="5058" spans="1:8" ht="20" hidden="1" customHeight="1">
      <c r="A5058" s="185">
        <v>9</v>
      </c>
      <c r="B5058" s="212" t="s">
        <v>14</v>
      </c>
      <c r="C5058" s="229" t="s">
        <v>3584</v>
      </c>
      <c r="D5058" s="224" t="s">
        <v>1046</v>
      </c>
      <c r="E5058" s="226"/>
      <c r="F5058" s="226">
        <v>1000</v>
      </c>
      <c r="G5058" s="227">
        <v>129293.840000001</v>
      </c>
      <c r="H5058" s="192" t="s">
        <v>1047</v>
      </c>
    </row>
    <row r="5059" spans="1:8" ht="20" hidden="1" customHeight="1">
      <c r="A5059" s="185">
        <v>9</v>
      </c>
      <c r="B5059" s="212" t="s">
        <v>14</v>
      </c>
      <c r="C5059" s="229" t="s">
        <v>3585</v>
      </c>
      <c r="D5059" s="224" t="s">
        <v>1046</v>
      </c>
      <c r="E5059" s="226"/>
      <c r="F5059" s="226">
        <v>213</v>
      </c>
      <c r="G5059" s="227">
        <v>129080.840000001</v>
      </c>
      <c r="H5059" s="192" t="s">
        <v>3811</v>
      </c>
    </row>
    <row r="5060" spans="1:8" ht="20" hidden="1" customHeight="1">
      <c r="A5060" s="185">
        <v>9</v>
      </c>
      <c r="B5060" s="212" t="s">
        <v>14</v>
      </c>
      <c r="C5060" s="229" t="s">
        <v>3586</v>
      </c>
      <c r="D5060" s="224" t="s">
        <v>1046</v>
      </c>
      <c r="E5060" s="226"/>
      <c r="F5060" s="226">
        <v>1000</v>
      </c>
      <c r="G5060" s="227">
        <v>128080.840000001</v>
      </c>
      <c r="H5060" s="192" t="s">
        <v>1075</v>
      </c>
    </row>
    <row r="5061" spans="1:8" ht="20" hidden="1" customHeight="1">
      <c r="A5061" s="185">
        <v>9</v>
      </c>
      <c r="B5061" s="212" t="s">
        <v>14</v>
      </c>
      <c r="C5061" s="229" t="s">
        <v>3587</v>
      </c>
      <c r="D5061" s="224" t="s">
        <v>1046</v>
      </c>
      <c r="E5061" s="226"/>
      <c r="F5061" s="226">
        <v>1457.3</v>
      </c>
      <c r="G5061" s="227">
        <v>126623.540000001</v>
      </c>
      <c r="H5061" s="192" t="s">
        <v>3808</v>
      </c>
    </row>
    <row r="5062" spans="1:8" ht="20" hidden="1" customHeight="1">
      <c r="A5062" s="185">
        <v>9</v>
      </c>
      <c r="B5062" s="212" t="s">
        <v>14</v>
      </c>
      <c r="C5062" s="229" t="s">
        <v>3588</v>
      </c>
      <c r="D5062" s="224" t="s">
        <v>1046</v>
      </c>
      <c r="E5062" s="226"/>
      <c r="F5062" s="226">
        <v>35</v>
      </c>
      <c r="G5062" s="227">
        <v>126588.540000001</v>
      </c>
      <c r="H5062" s="192" t="s">
        <v>1053</v>
      </c>
    </row>
    <row r="5063" spans="1:8" ht="20" hidden="1" customHeight="1">
      <c r="A5063" s="185">
        <v>9</v>
      </c>
      <c r="B5063" s="212" t="s">
        <v>14</v>
      </c>
      <c r="C5063" s="229" t="s">
        <v>3589</v>
      </c>
      <c r="D5063" s="224" t="s">
        <v>1046</v>
      </c>
      <c r="E5063" s="226"/>
      <c r="F5063" s="226">
        <v>13.9</v>
      </c>
      <c r="G5063" s="227">
        <v>126574.640000001</v>
      </c>
      <c r="H5063" s="192" t="s">
        <v>1053</v>
      </c>
    </row>
    <row r="5064" spans="1:8" ht="20" hidden="1" customHeight="1">
      <c r="A5064" s="185">
        <v>9</v>
      </c>
      <c r="B5064" s="212" t="s">
        <v>14</v>
      </c>
      <c r="C5064" s="229" t="s">
        <v>3590</v>
      </c>
      <c r="D5064" s="224" t="s">
        <v>1046</v>
      </c>
      <c r="E5064" s="226"/>
      <c r="F5064" s="226">
        <v>320</v>
      </c>
      <c r="G5064" s="227">
        <v>126254.640000001</v>
      </c>
      <c r="H5064" s="192" t="s">
        <v>1047</v>
      </c>
    </row>
    <row r="5065" spans="1:8" ht="20" hidden="1" customHeight="1">
      <c r="A5065" s="185">
        <v>9</v>
      </c>
      <c r="B5065" s="212" t="s">
        <v>14</v>
      </c>
      <c r="C5065" s="229" t="s">
        <v>3591</v>
      </c>
      <c r="D5065" s="224" t="s">
        <v>1046</v>
      </c>
      <c r="E5065" s="226"/>
      <c r="F5065" s="226">
        <v>91</v>
      </c>
      <c r="G5065" s="227">
        <v>126163.640000001</v>
      </c>
      <c r="H5065" s="192" t="s">
        <v>1075</v>
      </c>
    </row>
    <row r="5066" spans="1:8" ht="20" hidden="1" customHeight="1">
      <c r="A5066" s="185">
        <v>9</v>
      </c>
      <c r="B5066" s="212" t="s">
        <v>14</v>
      </c>
      <c r="C5066" s="229" t="s">
        <v>3592</v>
      </c>
      <c r="D5066" s="224" t="s">
        <v>1046</v>
      </c>
      <c r="E5066" s="226"/>
      <c r="F5066" s="226">
        <v>343</v>
      </c>
      <c r="G5066" s="227">
        <v>125820.640000001</v>
      </c>
      <c r="H5066" s="192" t="s">
        <v>3811</v>
      </c>
    </row>
    <row r="5067" spans="1:8" ht="20" hidden="1" customHeight="1">
      <c r="A5067" s="185">
        <v>9</v>
      </c>
      <c r="B5067" s="212" t="s">
        <v>14</v>
      </c>
      <c r="C5067" s="229" t="s">
        <v>3593</v>
      </c>
      <c r="D5067" s="224" t="s">
        <v>1046</v>
      </c>
      <c r="E5067" s="226"/>
      <c r="F5067" s="226">
        <v>271.38</v>
      </c>
      <c r="G5067" s="227">
        <v>125549.260000001</v>
      </c>
      <c r="H5067" s="192" t="s">
        <v>3811</v>
      </c>
    </row>
    <row r="5068" spans="1:8" ht="20" hidden="1" customHeight="1">
      <c r="A5068" s="185">
        <v>9</v>
      </c>
      <c r="B5068" s="212" t="s">
        <v>14</v>
      </c>
      <c r="C5068" s="229" t="s">
        <v>3594</v>
      </c>
      <c r="D5068" s="224" t="s">
        <v>1046</v>
      </c>
      <c r="E5068" s="226"/>
      <c r="F5068" s="226">
        <v>75</v>
      </c>
      <c r="G5068" s="227">
        <v>125474.260000001</v>
      </c>
      <c r="H5068" s="192" t="s">
        <v>1053</v>
      </c>
    </row>
    <row r="5069" spans="1:8" ht="20" hidden="1" customHeight="1">
      <c r="A5069" s="185">
        <v>9</v>
      </c>
      <c r="B5069" s="212" t="s">
        <v>14</v>
      </c>
      <c r="C5069" s="229" t="s">
        <v>3595</v>
      </c>
      <c r="D5069" s="224" t="s">
        <v>1046</v>
      </c>
      <c r="E5069" s="226"/>
      <c r="F5069" s="226">
        <v>100</v>
      </c>
      <c r="G5069" s="227">
        <v>125374.260000001</v>
      </c>
      <c r="H5069" s="192" t="s">
        <v>1053</v>
      </c>
    </row>
    <row r="5070" spans="1:8" ht="20" hidden="1" customHeight="1">
      <c r="A5070" s="185">
        <v>9</v>
      </c>
      <c r="B5070" s="212" t="s">
        <v>14</v>
      </c>
      <c r="C5070" s="229" t="s">
        <v>3596</v>
      </c>
      <c r="D5070" s="224" t="s">
        <v>1046</v>
      </c>
      <c r="E5070" s="226"/>
      <c r="F5070" s="226">
        <v>259.2</v>
      </c>
      <c r="G5070" s="227">
        <v>125115.060000001</v>
      </c>
      <c r="H5070" s="192" t="s">
        <v>3811</v>
      </c>
    </row>
    <row r="5071" spans="1:8" ht="20" hidden="1" customHeight="1">
      <c r="A5071" s="185">
        <v>9</v>
      </c>
      <c r="B5071" s="212" t="s">
        <v>14</v>
      </c>
      <c r="C5071" s="229" t="s">
        <v>3597</v>
      </c>
      <c r="D5071" s="224" t="s">
        <v>1046</v>
      </c>
      <c r="E5071" s="226"/>
      <c r="F5071" s="226">
        <v>217</v>
      </c>
      <c r="G5071" s="227">
        <v>124898.060000001</v>
      </c>
      <c r="H5071" s="192" t="s">
        <v>3811</v>
      </c>
    </row>
    <row r="5072" spans="1:8" ht="20" hidden="1" customHeight="1">
      <c r="A5072" s="185">
        <v>9</v>
      </c>
      <c r="B5072" s="212" t="s">
        <v>14</v>
      </c>
      <c r="C5072" s="229" t="s">
        <v>3598</v>
      </c>
      <c r="D5072" s="224" t="s">
        <v>1046</v>
      </c>
      <c r="E5072" s="226"/>
      <c r="F5072" s="226">
        <v>71</v>
      </c>
      <c r="G5072" s="227">
        <v>124827.060000001</v>
      </c>
      <c r="H5072" s="192" t="s">
        <v>3811</v>
      </c>
    </row>
    <row r="5073" spans="1:8" ht="20" hidden="1" customHeight="1">
      <c r="A5073" s="185">
        <v>9</v>
      </c>
      <c r="B5073" s="212" t="s">
        <v>14</v>
      </c>
      <c r="C5073" s="229" t="s">
        <v>3599</v>
      </c>
      <c r="D5073" s="224" t="s">
        <v>1046</v>
      </c>
      <c r="E5073" s="226"/>
      <c r="F5073" s="226">
        <v>192</v>
      </c>
      <c r="G5073" s="227">
        <v>124635.060000001</v>
      </c>
      <c r="H5073" s="192" t="s">
        <v>3811</v>
      </c>
    </row>
    <row r="5074" spans="1:8" ht="20" hidden="1" customHeight="1">
      <c r="A5074" s="185">
        <v>9</v>
      </c>
      <c r="B5074" s="212" t="s">
        <v>14</v>
      </c>
      <c r="C5074" s="229" t="s">
        <v>3600</v>
      </c>
      <c r="D5074" s="224" t="s">
        <v>1046</v>
      </c>
      <c r="E5074" s="226"/>
      <c r="F5074" s="226">
        <v>10</v>
      </c>
      <c r="G5074" s="227">
        <v>124625.060000001</v>
      </c>
      <c r="H5074" s="192" t="s">
        <v>1053</v>
      </c>
    </row>
    <row r="5075" spans="1:8" ht="20" hidden="1" customHeight="1">
      <c r="A5075" s="185">
        <v>9</v>
      </c>
      <c r="B5075" s="212" t="s">
        <v>14</v>
      </c>
      <c r="C5075" s="229" t="s">
        <v>3601</v>
      </c>
      <c r="D5075" s="224" t="s">
        <v>1046</v>
      </c>
      <c r="E5075" s="226"/>
      <c r="F5075" s="226">
        <v>10</v>
      </c>
      <c r="G5075" s="227">
        <v>124615.060000001</v>
      </c>
      <c r="H5075" s="192" t="s">
        <v>1053</v>
      </c>
    </row>
    <row r="5076" spans="1:8" ht="20" hidden="1" customHeight="1">
      <c r="A5076" s="185">
        <v>9</v>
      </c>
      <c r="B5076" s="212" t="s">
        <v>14</v>
      </c>
      <c r="C5076" s="229" t="s">
        <v>3602</v>
      </c>
      <c r="D5076" s="224" t="s">
        <v>1046</v>
      </c>
      <c r="E5076" s="226"/>
      <c r="F5076" s="226">
        <v>1800</v>
      </c>
      <c r="G5076" s="227">
        <v>122815.060000001</v>
      </c>
      <c r="H5076" s="192" t="s">
        <v>1110</v>
      </c>
    </row>
    <row r="5077" spans="1:8" ht="20" hidden="1" customHeight="1">
      <c r="A5077" s="185">
        <v>9</v>
      </c>
      <c r="B5077" s="212" t="s">
        <v>14</v>
      </c>
      <c r="C5077" s="229" t="s">
        <v>3603</v>
      </c>
      <c r="D5077" s="224" t="s">
        <v>1046</v>
      </c>
      <c r="E5077" s="226"/>
      <c r="F5077" s="226">
        <v>1900</v>
      </c>
      <c r="G5077" s="227">
        <v>120915.060000001</v>
      </c>
      <c r="H5077" s="192" t="s">
        <v>4950</v>
      </c>
    </row>
    <row r="5078" spans="1:8" ht="20" hidden="1" customHeight="1">
      <c r="A5078" s="185">
        <v>9</v>
      </c>
      <c r="B5078" s="212" t="s">
        <v>14</v>
      </c>
      <c r="C5078" s="229" t="s">
        <v>3604</v>
      </c>
      <c r="D5078" s="224" t="s">
        <v>1046</v>
      </c>
      <c r="E5078" s="226"/>
      <c r="F5078" s="226">
        <v>12000</v>
      </c>
      <c r="G5078" s="227">
        <v>108915.060000001</v>
      </c>
      <c r="H5078" s="192" t="s">
        <v>4950</v>
      </c>
    </row>
    <row r="5079" spans="1:8" ht="20" hidden="1" customHeight="1">
      <c r="A5079" s="185">
        <v>9</v>
      </c>
      <c r="B5079" s="212" t="s">
        <v>14</v>
      </c>
      <c r="C5079" s="229" t="s">
        <v>3605</v>
      </c>
      <c r="D5079" s="224" t="s">
        <v>1046</v>
      </c>
      <c r="E5079" s="226"/>
      <c r="F5079" s="226">
        <v>16562.86</v>
      </c>
      <c r="G5079" s="227">
        <v>92352.200000001103</v>
      </c>
      <c r="H5079" s="192" t="s">
        <v>4950</v>
      </c>
    </row>
    <row r="5080" spans="1:8" ht="20" hidden="1" customHeight="1">
      <c r="A5080" s="185">
        <v>9</v>
      </c>
      <c r="B5080" s="212" t="s">
        <v>14</v>
      </c>
      <c r="C5080" s="229" t="s">
        <v>1165</v>
      </c>
      <c r="D5080" s="224" t="s">
        <v>1046</v>
      </c>
      <c r="E5080" s="226"/>
      <c r="F5080" s="226">
        <v>35.15</v>
      </c>
      <c r="G5080" s="227">
        <v>92317.050000001094</v>
      </c>
      <c r="H5080" s="192" t="s">
        <v>1071</v>
      </c>
    </row>
    <row r="5081" spans="1:8" ht="20" hidden="1" customHeight="1">
      <c r="A5081" s="185">
        <v>9</v>
      </c>
      <c r="B5081" s="212" t="s">
        <v>14</v>
      </c>
      <c r="C5081" s="229" t="s">
        <v>1165</v>
      </c>
      <c r="D5081" s="224" t="s">
        <v>1046</v>
      </c>
      <c r="E5081" s="226"/>
      <c r="F5081" s="226">
        <v>21.7</v>
      </c>
      <c r="G5081" s="227">
        <v>92295.350000001097</v>
      </c>
      <c r="H5081" s="192" t="s">
        <v>1071</v>
      </c>
    </row>
    <row r="5082" spans="1:8" ht="20" hidden="1" customHeight="1">
      <c r="A5082" s="185">
        <v>9</v>
      </c>
      <c r="B5082" s="212" t="s">
        <v>14</v>
      </c>
      <c r="C5082" s="229" t="s">
        <v>1165</v>
      </c>
      <c r="D5082" s="224" t="s">
        <v>1046</v>
      </c>
      <c r="E5082" s="226"/>
      <c r="F5082" s="226">
        <v>49.04</v>
      </c>
      <c r="G5082" s="227">
        <v>92246.310000001104</v>
      </c>
      <c r="H5082" s="192" t="s">
        <v>1071</v>
      </c>
    </row>
    <row r="5083" spans="1:8" ht="20" hidden="1" customHeight="1">
      <c r="A5083" s="185">
        <v>9</v>
      </c>
      <c r="B5083" s="212" t="s">
        <v>14</v>
      </c>
      <c r="C5083" s="229" t="s">
        <v>1165</v>
      </c>
      <c r="D5083" s="224" t="s">
        <v>1046</v>
      </c>
      <c r="E5083" s="226"/>
      <c r="F5083" s="226">
        <v>20.9</v>
      </c>
      <c r="G5083" s="227">
        <v>92225.410000001095</v>
      </c>
      <c r="H5083" s="192" t="s">
        <v>1071</v>
      </c>
    </row>
    <row r="5084" spans="1:8" ht="20" hidden="1" customHeight="1">
      <c r="A5084" s="185">
        <v>9</v>
      </c>
      <c r="B5084" s="212" t="s">
        <v>14</v>
      </c>
      <c r="C5084" s="229" t="s">
        <v>4269</v>
      </c>
      <c r="D5084" s="224" t="s">
        <v>3804</v>
      </c>
      <c r="E5084" s="226"/>
      <c r="F5084" s="226">
        <v>26592.03</v>
      </c>
      <c r="G5084" s="227">
        <v>214059.71000000101</v>
      </c>
      <c r="H5084" s="192" t="s">
        <v>1053</v>
      </c>
    </row>
    <row r="5085" spans="1:8" ht="20" hidden="1" customHeight="1">
      <c r="A5085" s="185">
        <v>9</v>
      </c>
      <c r="B5085" s="212" t="s">
        <v>14</v>
      </c>
      <c r="C5085" s="229" t="s">
        <v>3606</v>
      </c>
      <c r="D5085" s="203" t="s">
        <v>1046</v>
      </c>
      <c r="E5085" s="226"/>
      <c r="F5085" s="226">
        <v>10000</v>
      </c>
      <c r="G5085" s="227">
        <v>204059.71000000101</v>
      </c>
      <c r="H5085" s="192" t="s">
        <v>3818</v>
      </c>
    </row>
    <row r="5086" spans="1:8" ht="20" hidden="1" customHeight="1">
      <c r="A5086" s="185">
        <v>9</v>
      </c>
      <c r="B5086" s="212" t="s">
        <v>14</v>
      </c>
      <c r="C5086" s="229" t="s">
        <v>4270</v>
      </c>
      <c r="D5086" s="224" t="s">
        <v>3804</v>
      </c>
      <c r="E5086" s="226"/>
      <c r="F5086" s="226">
        <v>5038</v>
      </c>
      <c r="G5086" s="227">
        <v>199021.71000000101</v>
      </c>
      <c r="H5086" s="192" t="s">
        <v>3815</v>
      </c>
    </row>
    <row r="5087" spans="1:8" ht="20" hidden="1" customHeight="1">
      <c r="A5087" s="185">
        <v>9</v>
      </c>
      <c r="B5087" s="212" t="s">
        <v>14</v>
      </c>
      <c r="C5087" s="220" t="s">
        <v>3607</v>
      </c>
      <c r="D5087" s="224" t="s">
        <v>1046</v>
      </c>
      <c r="E5087" s="226"/>
      <c r="F5087" s="226">
        <v>164994.63</v>
      </c>
      <c r="G5087" s="227">
        <v>34027.080000001202</v>
      </c>
      <c r="H5087" s="192" t="s">
        <v>1110</v>
      </c>
    </row>
    <row r="5088" spans="1:8" ht="20" hidden="1" customHeight="1">
      <c r="A5088" s="185">
        <v>9</v>
      </c>
      <c r="B5088" s="212" t="s">
        <v>14</v>
      </c>
      <c r="C5088" s="229" t="s">
        <v>3608</v>
      </c>
      <c r="D5088" s="224" t="s">
        <v>1046</v>
      </c>
      <c r="E5088" s="226"/>
      <c r="F5088" s="226">
        <v>1760</v>
      </c>
      <c r="G5088" s="227">
        <v>32267.080000001199</v>
      </c>
      <c r="H5088" s="192" t="s">
        <v>1075</v>
      </c>
    </row>
    <row r="5089" spans="1:9" ht="20" hidden="1" customHeight="1">
      <c r="A5089" s="185">
        <v>9</v>
      </c>
      <c r="B5089" s="212" t="s">
        <v>14</v>
      </c>
      <c r="C5089" s="229" t="s">
        <v>1165</v>
      </c>
      <c r="D5089" s="224" t="s">
        <v>1046</v>
      </c>
      <c r="E5089" s="226"/>
      <c r="F5089" s="226">
        <v>8.5500000000000007</v>
      </c>
      <c r="G5089" s="227">
        <v>15758.530000001199</v>
      </c>
      <c r="H5089" s="192" t="s">
        <v>1071</v>
      </c>
    </row>
    <row r="5090" spans="1:9" ht="20" hidden="1" customHeight="1">
      <c r="A5090" s="185">
        <v>9</v>
      </c>
      <c r="B5090" s="212" t="s">
        <v>14</v>
      </c>
      <c r="C5090" s="229" t="s">
        <v>1165</v>
      </c>
      <c r="D5090" s="224" t="s">
        <v>1046</v>
      </c>
      <c r="E5090" s="226"/>
      <c r="F5090" s="226">
        <v>10.1</v>
      </c>
      <c r="G5090" s="227">
        <v>15748.430000001201</v>
      </c>
      <c r="H5090" s="192" t="s">
        <v>1071</v>
      </c>
    </row>
    <row r="5091" spans="1:9" ht="20" hidden="1" customHeight="1">
      <c r="A5091" s="185">
        <v>9</v>
      </c>
      <c r="B5091" s="212" t="s">
        <v>14</v>
      </c>
      <c r="C5091" s="229" t="s">
        <v>1165</v>
      </c>
      <c r="D5091" s="224" t="s">
        <v>1046</v>
      </c>
      <c r="E5091" s="226"/>
      <c r="F5091" s="226">
        <v>29.45</v>
      </c>
      <c r="G5091" s="227">
        <v>15718.9800000012</v>
      </c>
      <c r="H5091" s="192" t="s">
        <v>1071</v>
      </c>
    </row>
    <row r="5092" spans="1:9" ht="20" hidden="1" customHeight="1">
      <c r="A5092" s="185">
        <v>9</v>
      </c>
      <c r="B5092" s="212" t="s">
        <v>14</v>
      </c>
      <c r="C5092" s="229" t="s">
        <v>1165</v>
      </c>
      <c r="D5092" s="224" t="s">
        <v>1046</v>
      </c>
      <c r="E5092" s="226"/>
      <c r="F5092" s="226">
        <v>400.9</v>
      </c>
      <c r="G5092" s="227">
        <v>15318.0800000012</v>
      </c>
      <c r="H5092" s="192" t="s">
        <v>1071</v>
      </c>
    </row>
    <row r="5093" spans="1:9" ht="20" hidden="1" customHeight="1">
      <c r="A5093" s="185">
        <v>9</v>
      </c>
      <c r="B5093" s="212" t="s">
        <v>14</v>
      </c>
      <c r="C5093" s="229" t="s">
        <v>1165</v>
      </c>
      <c r="D5093" s="224" t="s">
        <v>1046</v>
      </c>
      <c r="E5093" s="226"/>
      <c r="F5093" s="226">
        <v>29.45</v>
      </c>
      <c r="G5093" s="227">
        <v>15288.6300000012</v>
      </c>
      <c r="H5093" s="192" t="s">
        <v>1071</v>
      </c>
    </row>
    <row r="5094" spans="1:9" ht="20" hidden="1" customHeight="1">
      <c r="A5094" s="185">
        <v>9</v>
      </c>
      <c r="B5094" s="212" t="s">
        <v>14</v>
      </c>
      <c r="C5094" s="229" t="s">
        <v>1165</v>
      </c>
      <c r="D5094" s="224" t="s">
        <v>1046</v>
      </c>
      <c r="E5094" s="226"/>
      <c r="F5094" s="226">
        <v>29.45</v>
      </c>
      <c r="G5094" s="227">
        <v>15259.180000001101</v>
      </c>
      <c r="H5094" s="192" t="s">
        <v>1071</v>
      </c>
    </row>
    <row r="5095" spans="1:9" ht="20" hidden="1" customHeight="1">
      <c r="A5095" s="185">
        <v>9</v>
      </c>
      <c r="B5095" s="212" t="s">
        <v>14</v>
      </c>
      <c r="C5095" s="229" t="s">
        <v>1165</v>
      </c>
      <c r="D5095" s="224" t="s">
        <v>1046</v>
      </c>
      <c r="E5095" s="226"/>
      <c r="F5095" s="226">
        <v>314.17</v>
      </c>
      <c r="G5095" s="227">
        <v>14945.010000001101</v>
      </c>
      <c r="H5095" s="192" t="s">
        <v>1071</v>
      </c>
    </row>
    <row r="5096" spans="1:9" ht="20" hidden="1" customHeight="1">
      <c r="A5096" s="185">
        <v>9</v>
      </c>
      <c r="B5096" s="212" t="s">
        <v>14</v>
      </c>
      <c r="C5096" s="229" t="s">
        <v>1165</v>
      </c>
      <c r="D5096" s="224" t="s">
        <v>1046</v>
      </c>
      <c r="E5096" s="226"/>
      <c r="F5096" s="226">
        <v>43</v>
      </c>
      <c r="G5096" s="227">
        <v>14902.010000001101</v>
      </c>
      <c r="H5096" s="192" t="s">
        <v>1071</v>
      </c>
    </row>
    <row r="5097" spans="1:9" ht="20" hidden="1" customHeight="1">
      <c r="A5097" s="185">
        <v>9</v>
      </c>
      <c r="B5097" s="212" t="s">
        <v>14</v>
      </c>
      <c r="C5097" s="229" t="s">
        <v>4271</v>
      </c>
      <c r="D5097" s="224" t="s">
        <v>3804</v>
      </c>
      <c r="E5097" s="226"/>
      <c r="F5097" s="226">
        <v>1000</v>
      </c>
      <c r="G5097" s="227">
        <v>13902.010000001201</v>
      </c>
      <c r="H5097" s="192" t="s">
        <v>3818</v>
      </c>
    </row>
    <row r="5098" spans="1:9" ht="20" hidden="1" customHeight="1">
      <c r="A5098" s="185">
        <v>9</v>
      </c>
      <c r="B5098" s="212" t="s">
        <v>14</v>
      </c>
      <c r="C5098" s="229" t="s">
        <v>1165</v>
      </c>
      <c r="D5098" s="224" t="s">
        <v>1046</v>
      </c>
      <c r="E5098" s="226"/>
      <c r="F5098" s="226">
        <v>44.65</v>
      </c>
      <c r="G5098" s="227">
        <v>13857.360000001199</v>
      </c>
      <c r="H5098" s="192" t="s">
        <v>1071</v>
      </c>
    </row>
    <row r="5099" spans="1:9" ht="20" hidden="1" customHeight="1">
      <c r="A5099" s="185">
        <v>9</v>
      </c>
      <c r="B5099" s="212" t="s">
        <v>14</v>
      </c>
      <c r="C5099" s="229" t="s">
        <v>1165</v>
      </c>
      <c r="D5099" s="224" t="s">
        <v>1046</v>
      </c>
      <c r="E5099" s="226"/>
      <c r="F5099" s="226">
        <v>95.02</v>
      </c>
      <c r="G5099" s="227">
        <v>13762.340000001201</v>
      </c>
      <c r="H5099" s="192" t="s">
        <v>1071</v>
      </c>
    </row>
    <row r="5100" spans="1:9" ht="20" hidden="1" customHeight="1">
      <c r="A5100" s="185">
        <v>9</v>
      </c>
      <c r="B5100" s="212" t="s">
        <v>14</v>
      </c>
      <c r="C5100" s="229" t="s">
        <v>3609</v>
      </c>
      <c r="D5100" s="224" t="s">
        <v>1046</v>
      </c>
      <c r="E5100" s="226"/>
      <c r="F5100" s="226">
        <v>15000</v>
      </c>
      <c r="G5100" s="227">
        <v>348762.34000000102</v>
      </c>
      <c r="H5100" s="192" t="s">
        <v>1085</v>
      </c>
    </row>
    <row r="5101" spans="1:9" ht="20" hidden="1" customHeight="1">
      <c r="A5101" s="185">
        <v>9</v>
      </c>
      <c r="B5101" s="212" t="s">
        <v>14</v>
      </c>
      <c r="C5101" s="229" t="s">
        <v>3610</v>
      </c>
      <c r="D5101" s="224" t="s">
        <v>1046</v>
      </c>
      <c r="E5101" s="226"/>
      <c r="F5101" s="226">
        <v>310</v>
      </c>
      <c r="G5101" s="227">
        <v>348452.34000000102</v>
      </c>
      <c r="H5101" s="192" t="s">
        <v>1085</v>
      </c>
    </row>
    <row r="5102" spans="1:9" ht="20" hidden="1" customHeight="1">
      <c r="A5102" s="185">
        <v>9</v>
      </c>
      <c r="B5102" s="212" t="s">
        <v>14</v>
      </c>
      <c r="C5102" s="229" t="s">
        <v>5162</v>
      </c>
      <c r="D5102" s="224" t="s">
        <v>5047</v>
      </c>
      <c r="E5102" s="226"/>
      <c r="F5102" s="226">
        <v>180000</v>
      </c>
      <c r="G5102" s="227">
        <v>168452.34000000099</v>
      </c>
      <c r="H5102" s="192" t="s">
        <v>5163</v>
      </c>
    </row>
    <row r="5103" spans="1:9" ht="20" hidden="1" customHeight="1">
      <c r="A5103" s="185">
        <v>9</v>
      </c>
      <c r="B5103" s="212" t="s">
        <v>14</v>
      </c>
      <c r="C5103" s="229" t="s">
        <v>1165</v>
      </c>
      <c r="D5103" s="224" t="s">
        <v>1046</v>
      </c>
      <c r="E5103" s="226"/>
      <c r="F5103" s="226">
        <v>86.45</v>
      </c>
      <c r="G5103" s="227">
        <v>168265.890000001</v>
      </c>
      <c r="H5103" s="192" t="s">
        <v>1071</v>
      </c>
    </row>
    <row r="5104" spans="1:9" ht="20" hidden="1" customHeight="1">
      <c r="A5104" s="185">
        <v>9</v>
      </c>
      <c r="B5104" s="212" t="s">
        <v>14</v>
      </c>
      <c r="C5104" s="229" t="s">
        <v>5164</v>
      </c>
      <c r="D5104" s="224" t="s">
        <v>4984</v>
      </c>
      <c r="E5104" s="226"/>
      <c r="F5104" s="226">
        <v>1004124.44</v>
      </c>
      <c r="G5104" s="227">
        <v>864141.450000001</v>
      </c>
      <c r="H5104" s="214" t="s">
        <v>4984</v>
      </c>
      <c r="I5104" s="185">
        <v>4124.4399999999996</v>
      </c>
    </row>
    <row r="5105" spans="1:8" ht="20" hidden="1" customHeight="1">
      <c r="A5105" s="185">
        <v>9</v>
      </c>
      <c r="B5105" s="212" t="s">
        <v>14</v>
      </c>
      <c r="C5105" s="229" t="s">
        <v>5165</v>
      </c>
      <c r="D5105" s="224" t="s">
        <v>4984</v>
      </c>
      <c r="E5105" s="226"/>
      <c r="F5105" s="226">
        <v>19212.5</v>
      </c>
      <c r="G5105" s="227">
        <v>844928.950000001</v>
      </c>
      <c r="H5105" s="214" t="s">
        <v>4984</v>
      </c>
    </row>
    <row r="5106" spans="1:8" ht="20" hidden="1" customHeight="1">
      <c r="A5106" s="185">
        <v>9</v>
      </c>
      <c r="B5106" s="212" t="s">
        <v>14</v>
      </c>
      <c r="C5106" s="229" t="s">
        <v>3611</v>
      </c>
      <c r="D5106" s="224" t="s">
        <v>1046</v>
      </c>
      <c r="E5106" s="226"/>
      <c r="F5106" s="226">
        <v>105665.4</v>
      </c>
      <c r="G5106" s="227">
        <v>739263.55000000098</v>
      </c>
      <c r="H5106" s="192" t="s">
        <v>1110</v>
      </c>
    </row>
    <row r="5107" spans="1:8" ht="20" hidden="1" customHeight="1">
      <c r="A5107" s="185">
        <v>9</v>
      </c>
      <c r="B5107" s="212" t="s">
        <v>14</v>
      </c>
      <c r="C5107" s="229" t="s">
        <v>2393</v>
      </c>
      <c r="D5107" s="203" t="s">
        <v>1046</v>
      </c>
      <c r="E5107" s="226"/>
      <c r="F5107" s="226">
        <v>6277</v>
      </c>
      <c r="G5107" s="227">
        <v>615986.55000000098</v>
      </c>
      <c r="H5107" s="192" t="s">
        <v>5061</v>
      </c>
    </row>
    <row r="5108" spans="1:8" ht="20" hidden="1" customHeight="1">
      <c r="A5108" s="185">
        <v>9</v>
      </c>
      <c r="B5108" s="212" t="s">
        <v>14</v>
      </c>
      <c r="C5108" s="202" t="s">
        <v>4272</v>
      </c>
      <c r="D5108" s="203" t="s">
        <v>3804</v>
      </c>
      <c r="E5108" s="204"/>
      <c r="F5108" s="204">
        <v>11182.14</v>
      </c>
      <c r="G5108" s="227">
        <v>604804.41000000096</v>
      </c>
      <c r="H5108" s="192" t="s">
        <v>1087</v>
      </c>
    </row>
    <row r="5109" spans="1:8" ht="20" hidden="1" customHeight="1">
      <c r="A5109" s="185">
        <v>9</v>
      </c>
      <c r="B5109" s="212" t="s">
        <v>14</v>
      </c>
      <c r="C5109" s="202" t="s">
        <v>3612</v>
      </c>
      <c r="D5109" s="203" t="s">
        <v>1046</v>
      </c>
      <c r="E5109" s="204"/>
      <c r="F5109" s="204">
        <v>999</v>
      </c>
      <c r="G5109" s="227">
        <v>603805.41000000096</v>
      </c>
      <c r="H5109" s="192" t="s">
        <v>1110</v>
      </c>
    </row>
    <row r="5110" spans="1:8" ht="20" hidden="1" customHeight="1">
      <c r="A5110" s="185">
        <v>9</v>
      </c>
      <c r="B5110" s="212" t="s">
        <v>14</v>
      </c>
      <c r="C5110" s="202" t="s">
        <v>3578</v>
      </c>
      <c r="D5110" s="203" t="s">
        <v>1046</v>
      </c>
      <c r="E5110" s="204"/>
      <c r="F5110" s="204">
        <v>440</v>
      </c>
      <c r="G5110" s="227">
        <v>603365.41000000096</v>
      </c>
      <c r="H5110" s="192" t="s">
        <v>1075</v>
      </c>
    </row>
    <row r="5111" spans="1:8" ht="20" hidden="1" customHeight="1">
      <c r="A5111" s="185">
        <v>9</v>
      </c>
      <c r="B5111" s="212" t="s">
        <v>14</v>
      </c>
      <c r="C5111" s="202" t="s">
        <v>3613</v>
      </c>
      <c r="D5111" s="203" t="s">
        <v>1046</v>
      </c>
      <c r="E5111" s="204"/>
      <c r="F5111" s="204">
        <v>507</v>
      </c>
      <c r="G5111" s="227">
        <v>602858.41000000096</v>
      </c>
      <c r="H5111" s="192" t="s">
        <v>1071</v>
      </c>
    </row>
    <row r="5112" spans="1:8" ht="20" hidden="1" customHeight="1">
      <c r="A5112" s="185">
        <v>9</v>
      </c>
      <c r="B5112" s="212" t="s">
        <v>14</v>
      </c>
      <c r="C5112" s="202" t="s">
        <v>3614</v>
      </c>
      <c r="D5112" s="203" t="s">
        <v>1046</v>
      </c>
      <c r="E5112" s="204"/>
      <c r="F5112" s="204">
        <v>484</v>
      </c>
      <c r="G5112" s="227">
        <v>602374.41000000096</v>
      </c>
      <c r="H5112" s="192" t="s">
        <v>1047</v>
      </c>
    </row>
    <row r="5113" spans="1:8" ht="20" hidden="1" customHeight="1">
      <c r="A5113" s="185">
        <v>9</v>
      </c>
      <c r="B5113" s="212" t="s">
        <v>14</v>
      </c>
      <c r="C5113" s="202" t="s">
        <v>3615</v>
      </c>
      <c r="D5113" s="203" t="s">
        <v>1046</v>
      </c>
      <c r="E5113" s="204"/>
      <c r="F5113" s="204">
        <v>785</v>
      </c>
      <c r="G5113" s="227">
        <v>601589.41000000096</v>
      </c>
      <c r="H5113" s="192" t="s">
        <v>1124</v>
      </c>
    </row>
    <row r="5114" spans="1:8" ht="20" hidden="1" customHeight="1">
      <c r="A5114" s="185">
        <v>9</v>
      </c>
      <c r="B5114" s="212" t="s">
        <v>14</v>
      </c>
      <c r="C5114" s="202" t="s">
        <v>3616</v>
      </c>
      <c r="D5114" s="203" t="s">
        <v>1046</v>
      </c>
      <c r="E5114" s="204"/>
      <c r="F5114" s="204">
        <v>314</v>
      </c>
      <c r="G5114" s="227">
        <v>601275.41000000096</v>
      </c>
      <c r="H5114" s="192" t="s">
        <v>4995</v>
      </c>
    </row>
    <row r="5115" spans="1:8" ht="20" hidden="1" customHeight="1">
      <c r="A5115" s="185">
        <v>9</v>
      </c>
      <c r="B5115" s="212" t="s">
        <v>14</v>
      </c>
      <c r="C5115" s="202" t="s">
        <v>3617</v>
      </c>
      <c r="D5115" s="203" t="s">
        <v>1046</v>
      </c>
      <c r="E5115" s="204"/>
      <c r="F5115" s="204">
        <v>300</v>
      </c>
      <c r="G5115" s="227">
        <v>600975.41000000096</v>
      </c>
      <c r="H5115" s="192" t="s">
        <v>1075</v>
      </c>
    </row>
    <row r="5116" spans="1:8" ht="20" hidden="1" customHeight="1">
      <c r="A5116" s="185">
        <v>9</v>
      </c>
      <c r="B5116" s="212" t="s">
        <v>14</v>
      </c>
      <c r="C5116" s="202" t="s">
        <v>3618</v>
      </c>
      <c r="D5116" s="203" t="s">
        <v>1046</v>
      </c>
      <c r="E5116" s="204"/>
      <c r="F5116" s="204">
        <v>6374</v>
      </c>
      <c r="G5116" s="227">
        <v>594601.41000000096</v>
      </c>
      <c r="H5116" s="192" t="s">
        <v>1075</v>
      </c>
    </row>
    <row r="5117" spans="1:8" ht="20" hidden="1" customHeight="1">
      <c r="A5117" s="185">
        <v>9</v>
      </c>
      <c r="B5117" s="212" t="s">
        <v>14</v>
      </c>
      <c r="C5117" s="202" t="s">
        <v>3619</v>
      </c>
      <c r="D5117" s="203" t="s">
        <v>1046</v>
      </c>
      <c r="E5117" s="204"/>
      <c r="F5117" s="204">
        <v>88</v>
      </c>
      <c r="G5117" s="227">
        <v>594513.41000000096</v>
      </c>
      <c r="H5117" s="192" t="s">
        <v>5160</v>
      </c>
    </row>
    <row r="5118" spans="1:8" ht="20" hidden="1" customHeight="1">
      <c r="A5118" s="185">
        <v>9</v>
      </c>
      <c r="B5118" s="212" t="s">
        <v>14</v>
      </c>
      <c r="C5118" s="209" t="s">
        <v>3620</v>
      </c>
      <c r="D5118" s="203" t="s">
        <v>1046</v>
      </c>
      <c r="E5118" s="204"/>
      <c r="F5118" s="204">
        <v>11041</v>
      </c>
      <c r="G5118" s="227">
        <v>583472.41000000096</v>
      </c>
      <c r="H5118" s="192" t="s">
        <v>1102</v>
      </c>
    </row>
    <row r="5119" spans="1:8" ht="20" hidden="1" customHeight="1">
      <c r="A5119" s="185">
        <v>9</v>
      </c>
      <c r="B5119" s="212" t="s">
        <v>14</v>
      </c>
      <c r="C5119" s="202" t="s">
        <v>3621</v>
      </c>
      <c r="D5119" s="203" t="s">
        <v>1046</v>
      </c>
      <c r="E5119" s="204"/>
      <c r="F5119" s="204">
        <v>233.11</v>
      </c>
      <c r="G5119" s="227">
        <v>583239.30000000098</v>
      </c>
      <c r="H5119" s="192" t="s">
        <v>3811</v>
      </c>
    </row>
    <row r="5120" spans="1:8" ht="20" hidden="1" customHeight="1">
      <c r="A5120" s="185">
        <v>9</v>
      </c>
      <c r="B5120" s="212" t="s">
        <v>14</v>
      </c>
      <c r="C5120" s="202" t="s">
        <v>3622</v>
      </c>
      <c r="D5120" s="203" t="s">
        <v>1046</v>
      </c>
      <c r="E5120" s="204"/>
      <c r="F5120" s="204">
        <v>220</v>
      </c>
      <c r="G5120" s="227">
        <v>583019.30000000098</v>
      </c>
      <c r="H5120" s="192" t="s">
        <v>1095</v>
      </c>
    </row>
    <row r="5121" spans="1:8" ht="20" hidden="1" customHeight="1">
      <c r="A5121" s="185">
        <v>9</v>
      </c>
      <c r="B5121" s="212" t="s">
        <v>14</v>
      </c>
      <c r="C5121" s="202" t="s">
        <v>3623</v>
      </c>
      <c r="D5121" s="203" t="s">
        <v>1046</v>
      </c>
      <c r="E5121" s="204"/>
      <c r="F5121" s="204">
        <v>340.67</v>
      </c>
      <c r="G5121" s="227">
        <v>582678.63000000105</v>
      </c>
      <c r="H5121" s="192" t="s">
        <v>3811</v>
      </c>
    </row>
    <row r="5122" spans="1:8" ht="20" hidden="1" customHeight="1">
      <c r="A5122" s="185">
        <v>9</v>
      </c>
      <c r="B5122" s="212" t="s">
        <v>14</v>
      </c>
      <c r="C5122" s="202" t="s">
        <v>3624</v>
      </c>
      <c r="D5122" s="203" t="s">
        <v>1046</v>
      </c>
      <c r="E5122" s="204"/>
      <c r="F5122" s="204">
        <v>295.5</v>
      </c>
      <c r="G5122" s="227">
        <v>582383.13000000105</v>
      </c>
      <c r="H5122" s="192" t="s">
        <v>3811</v>
      </c>
    </row>
    <row r="5123" spans="1:8" ht="20" hidden="1" customHeight="1">
      <c r="A5123" s="185">
        <v>9</v>
      </c>
      <c r="B5123" s="212" t="s">
        <v>14</v>
      </c>
      <c r="C5123" s="202" t="s">
        <v>3625</v>
      </c>
      <c r="D5123" s="203" t="s">
        <v>1046</v>
      </c>
      <c r="E5123" s="204"/>
      <c r="F5123" s="204">
        <v>244</v>
      </c>
      <c r="G5123" s="227">
        <v>582139.13000000105</v>
      </c>
      <c r="H5123" s="192" t="s">
        <v>3811</v>
      </c>
    </row>
    <row r="5124" spans="1:8" ht="20" hidden="1" customHeight="1">
      <c r="A5124" s="185">
        <v>9</v>
      </c>
      <c r="B5124" s="212" t="s">
        <v>14</v>
      </c>
      <c r="C5124" s="202" t="s">
        <v>3626</v>
      </c>
      <c r="D5124" s="203" t="s">
        <v>1046</v>
      </c>
      <c r="E5124" s="204"/>
      <c r="F5124" s="204">
        <v>16500</v>
      </c>
      <c r="G5124" s="227">
        <v>565639.13000000105</v>
      </c>
      <c r="H5124" s="192" t="s">
        <v>4950</v>
      </c>
    </row>
    <row r="5125" spans="1:8" ht="20" hidden="1" customHeight="1">
      <c r="A5125" s="185">
        <v>9</v>
      </c>
      <c r="B5125" s="212" t="s">
        <v>14</v>
      </c>
      <c r="C5125" s="202" t="s">
        <v>3627</v>
      </c>
      <c r="D5125" s="203" t="s">
        <v>1046</v>
      </c>
      <c r="E5125" s="204"/>
      <c r="F5125" s="204">
        <v>703.07</v>
      </c>
      <c r="G5125" s="227">
        <v>564936.06000000099</v>
      </c>
      <c r="H5125" s="192" t="s">
        <v>3811</v>
      </c>
    </row>
    <row r="5126" spans="1:8" ht="20" hidden="1" customHeight="1">
      <c r="A5126" s="185">
        <v>9</v>
      </c>
      <c r="B5126" s="212" t="s">
        <v>14</v>
      </c>
      <c r="C5126" s="202" t="s">
        <v>3628</v>
      </c>
      <c r="D5126" s="203" t="s">
        <v>1046</v>
      </c>
      <c r="E5126" s="204"/>
      <c r="F5126" s="204">
        <v>25</v>
      </c>
      <c r="G5126" s="227">
        <v>564911.06000000099</v>
      </c>
      <c r="H5126" s="192" t="s">
        <v>1053</v>
      </c>
    </row>
    <row r="5127" spans="1:8" ht="20" hidden="1" customHeight="1">
      <c r="A5127" s="185">
        <v>9</v>
      </c>
      <c r="B5127" s="212" t="s">
        <v>14</v>
      </c>
      <c r="C5127" s="210" t="s">
        <v>3629</v>
      </c>
      <c r="D5127" s="203" t="s">
        <v>1046</v>
      </c>
      <c r="E5127" s="204"/>
      <c r="F5127" s="204">
        <v>160</v>
      </c>
      <c r="G5127" s="227">
        <v>564751.06000000099</v>
      </c>
      <c r="H5127" s="192" t="s">
        <v>3811</v>
      </c>
    </row>
    <row r="5128" spans="1:8" ht="20" customHeight="1">
      <c r="A5128" s="185">
        <v>9</v>
      </c>
      <c r="B5128" s="212" t="s">
        <v>14</v>
      </c>
      <c r="C5128" s="210" t="s">
        <v>5166</v>
      </c>
      <c r="D5128" s="224" t="s">
        <v>5059</v>
      </c>
      <c r="E5128" s="204"/>
      <c r="F5128" s="204">
        <v>3000</v>
      </c>
      <c r="G5128" s="227">
        <v>561751.06000000099</v>
      </c>
      <c r="H5128" s="192" t="s">
        <v>1091</v>
      </c>
    </row>
    <row r="5129" spans="1:8" ht="20" hidden="1" customHeight="1">
      <c r="A5129" s="185">
        <v>9</v>
      </c>
      <c r="B5129" s="212" t="s">
        <v>14</v>
      </c>
      <c r="C5129" s="210" t="s">
        <v>3630</v>
      </c>
      <c r="D5129" s="203" t="s">
        <v>1046</v>
      </c>
      <c r="E5129" s="204"/>
      <c r="F5129" s="204">
        <v>1800</v>
      </c>
      <c r="G5129" s="227">
        <v>559951.06000000099</v>
      </c>
      <c r="H5129" s="192" t="s">
        <v>1053</v>
      </c>
    </row>
    <row r="5130" spans="1:8" ht="20" hidden="1" customHeight="1">
      <c r="A5130" s="185">
        <v>9</v>
      </c>
      <c r="B5130" s="212" t="s">
        <v>14</v>
      </c>
      <c r="C5130" s="210" t="s">
        <v>3631</v>
      </c>
      <c r="D5130" s="203" t="s">
        <v>1046</v>
      </c>
      <c r="E5130" s="204"/>
      <c r="F5130" s="204">
        <v>1644</v>
      </c>
      <c r="G5130" s="227">
        <v>558307.06000000099</v>
      </c>
      <c r="H5130" s="192" t="s">
        <v>1077</v>
      </c>
    </row>
    <row r="5131" spans="1:8" ht="20" hidden="1" customHeight="1">
      <c r="A5131" s="185">
        <v>9</v>
      </c>
      <c r="B5131" s="212" t="s">
        <v>14</v>
      </c>
      <c r="C5131" s="210" t="s">
        <v>3632</v>
      </c>
      <c r="D5131" s="203" t="s">
        <v>1046</v>
      </c>
      <c r="E5131" s="204"/>
      <c r="F5131" s="204">
        <v>108</v>
      </c>
      <c r="G5131" s="227">
        <v>558199.06000000099</v>
      </c>
      <c r="H5131" s="192" t="s">
        <v>1106</v>
      </c>
    </row>
    <row r="5132" spans="1:8" ht="20" hidden="1" customHeight="1">
      <c r="A5132" s="185">
        <v>9</v>
      </c>
      <c r="B5132" s="212" t="s">
        <v>14</v>
      </c>
      <c r="C5132" s="210" t="s">
        <v>3633</v>
      </c>
      <c r="D5132" s="203" t="s">
        <v>1046</v>
      </c>
      <c r="E5132" s="204"/>
      <c r="F5132" s="204">
        <v>20000</v>
      </c>
      <c r="G5132" s="227">
        <v>538199.06000000099</v>
      </c>
      <c r="H5132" s="192" t="s">
        <v>1110</v>
      </c>
    </row>
    <row r="5133" spans="1:8" ht="20" hidden="1" customHeight="1">
      <c r="A5133" s="185">
        <v>9</v>
      </c>
      <c r="B5133" s="212" t="s">
        <v>14</v>
      </c>
      <c r="C5133" s="229" t="s">
        <v>1165</v>
      </c>
      <c r="D5133" s="224" t="s">
        <v>1046</v>
      </c>
      <c r="E5133" s="226"/>
      <c r="F5133" s="226">
        <v>28.5</v>
      </c>
      <c r="G5133" s="227">
        <v>538170.56000000099</v>
      </c>
      <c r="H5133" s="192" t="s">
        <v>1071</v>
      </c>
    </row>
    <row r="5134" spans="1:8" ht="20" hidden="1" customHeight="1">
      <c r="A5134" s="185">
        <v>9</v>
      </c>
      <c r="B5134" s="212" t="s">
        <v>14</v>
      </c>
      <c r="C5134" s="229" t="s">
        <v>1165</v>
      </c>
      <c r="D5134" s="224" t="s">
        <v>1046</v>
      </c>
      <c r="E5134" s="226"/>
      <c r="F5134" s="226">
        <v>38.950000000000003</v>
      </c>
      <c r="G5134" s="227">
        <v>538131.61000000103</v>
      </c>
      <c r="H5134" s="192" t="s">
        <v>1071</v>
      </c>
    </row>
    <row r="5135" spans="1:8" ht="20" hidden="1" customHeight="1">
      <c r="A5135" s="185">
        <v>9</v>
      </c>
      <c r="B5135" s="212" t="s">
        <v>14</v>
      </c>
      <c r="C5135" s="229" t="s">
        <v>1165</v>
      </c>
      <c r="D5135" s="224" t="s">
        <v>1046</v>
      </c>
      <c r="E5135" s="226"/>
      <c r="F5135" s="226">
        <v>38.950000000000003</v>
      </c>
      <c r="G5135" s="227">
        <v>538092.66000000096</v>
      </c>
      <c r="H5135" s="192" t="s">
        <v>1071</v>
      </c>
    </row>
    <row r="5136" spans="1:8" ht="20" hidden="1" customHeight="1">
      <c r="A5136" s="185">
        <v>9</v>
      </c>
      <c r="B5136" s="212" t="s">
        <v>14</v>
      </c>
      <c r="C5136" s="229" t="s">
        <v>1165</v>
      </c>
      <c r="D5136" s="224" t="s">
        <v>1046</v>
      </c>
      <c r="E5136" s="226"/>
      <c r="F5136" s="226">
        <v>57.95</v>
      </c>
      <c r="G5136" s="227">
        <v>538034.71000000101</v>
      </c>
      <c r="H5136" s="192" t="s">
        <v>1071</v>
      </c>
    </row>
    <row r="5137" spans="1:8" ht="20" hidden="1" customHeight="1">
      <c r="A5137" s="185">
        <v>9</v>
      </c>
      <c r="B5137" s="212" t="s">
        <v>14</v>
      </c>
      <c r="C5137" s="229" t="s">
        <v>1165</v>
      </c>
      <c r="D5137" s="224" t="s">
        <v>1046</v>
      </c>
      <c r="E5137" s="226"/>
      <c r="F5137" s="226">
        <v>29.45</v>
      </c>
      <c r="G5137" s="227">
        <v>538005.26000000106</v>
      </c>
      <c r="H5137" s="192" t="s">
        <v>1071</v>
      </c>
    </row>
    <row r="5138" spans="1:8" ht="20" hidden="1" customHeight="1">
      <c r="A5138" s="185">
        <v>9</v>
      </c>
      <c r="B5138" s="212" t="s">
        <v>14</v>
      </c>
      <c r="C5138" s="229" t="s">
        <v>5113</v>
      </c>
      <c r="D5138" s="224" t="s">
        <v>4984</v>
      </c>
      <c r="E5138" s="226"/>
      <c r="F5138" s="226">
        <v>13750</v>
      </c>
      <c r="G5138" s="227">
        <v>514255.260000001</v>
      </c>
      <c r="H5138" s="214" t="s">
        <v>4984</v>
      </c>
    </row>
    <row r="5139" spans="1:8" ht="20" hidden="1" customHeight="1">
      <c r="A5139" s="185">
        <v>9</v>
      </c>
      <c r="B5139" s="212" t="s">
        <v>14</v>
      </c>
      <c r="C5139" s="229" t="s">
        <v>5113</v>
      </c>
      <c r="D5139" s="224" t="s">
        <v>4984</v>
      </c>
      <c r="E5139" s="226"/>
      <c r="F5139" s="226">
        <v>7975</v>
      </c>
      <c r="G5139" s="227">
        <v>506280.260000001</v>
      </c>
      <c r="H5139" s="214" t="s">
        <v>4984</v>
      </c>
    </row>
    <row r="5140" spans="1:8" ht="20" hidden="1" customHeight="1">
      <c r="A5140" s="185">
        <v>9</v>
      </c>
      <c r="B5140" s="212" t="s">
        <v>14</v>
      </c>
      <c r="C5140" s="229" t="s">
        <v>1165</v>
      </c>
      <c r="D5140" s="224" t="s">
        <v>1046</v>
      </c>
      <c r="E5140" s="226"/>
      <c r="F5140" s="226">
        <v>14.21</v>
      </c>
      <c r="G5140" s="227">
        <v>506286.510000001</v>
      </c>
      <c r="H5140" s="192" t="s">
        <v>1071</v>
      </c>
    </row>
    <row r="5141" spans="1:8" ht="20" hidden="1" customHeight="1">
      <c r="A5141" s="185">
        <v>9</v>
      </c>
      <c r="B5141" s="212" t="s">
        <v>14</v>
      </c>
      <c r="C5141" s="229" t="s">
        <v>3634</v>
      </c>
      <c r="D5141" s="224" t="s">
        <v>1046</v>
      </c>
      <c r="E5141" s="226"/>
      <c r="F5141" s="226">
        <v>30613</v>
      </c>
      <c r="G5141" s="227">
        <v>475673.510000001</v>
      </c>
      <c r="H5141" s="192" t="s">
        <v>1110</v>
      </c>
    </row>
    <row r="5142" spans="1:8" ht="20" hidden="1" customHeight="1">
      <c r="A5142" s="185">
        <v>9</v>
      </c>
      <c r="B5142" s="212" t="s">
        <v>14</v>
      </c>
      <c r="C5142" s="229" t="s">
        <v>1165</v>
      </c>
      <c r="D5142" s="224" t="s">
        <v>1046</v>
      </c>
      <c r="E5142" s="226"/>
      <c r="F5142" s="226">
        <v>22.8</v>
      </c>
      <c r="G5142" s="227">
        <v>475650.71000000101</v>
      </c>
      <c r="H5142" s="192" t="s">
        <v>1071</v>
      </c>
    </row>
    <row r="5143" spans="1:8" ht="20" hidden="1" customHeight="1">
      <c r="A5143" s="185">
        <v>9</v>
      </c>
      <c r="B5143" s="212" t="s">
        <v>14</v>
      </c>
      <c r="C5143" s="229" t="s">
        <v>1165</v>
      </c>
      <c r="D5143" s="224" t="s">
        <v>1046</v>
      </c>
      <c r="E5143" s="226"/>
      <c r="F5143" s="226">
        <v>57.95</v>
      </c>
      <c r="G5143" s="227">
        <v>475592.760000001</v>
      </c>
      <c r="H5143" s="192" t="s">
        <v>1071</v>
      </c>
    </row>
    <row r="5144" spans="1:8" ht="20" hidden="1" customHeight="1">
      <c r="A5144" s="185">
        <v>9</v>
      </c>
      <c r="B5144" s="212" t="s">
        <v>14</v>
      </c>
      <c r="C5144" s="229" t="s">
        <v>1165</v>
      </c>
      <c r="D5144" s="224" t="s">
        <v>1046</v>
      </c>
      <c r="E5144" s="226"/>
      <c r="F5144" s="226">
        <v>38.950000000000003</v>
      </c>
      <c r="G5144" s="227">
        <v>475553.81000000099</v>
      </c>
      <c r="H5144" s="192" t="s">
        <v>1071</v>
      </c>
    </row>
    <row r="5145" spans="1:8" ht="20" hidden="1" customHeight="1">
      <c r="A5145" s="185">
        <v>9</v>
      </c>
      <c r="B5145" s="212" t="s">
        <v>14</v>
      </c>
      <c r="C5145" s="229" t="s">
        <v>1165</v>
      </c>
      <c r="D5145" s="224" t="s">
        <v>1046</v>
      </c>
      <c r="E5145" s="226"/>
      <c r="F5145" s="226">
        <v>38.950000000000003</v>
      </c>
      <c r="G5145" s="227">
        <v>475514.86000000098</v>
      </c>
      <c r="H5145" s="192" t="s">
        <v>1071</v>
      </c>
    </row>
    <row r="5146" spans="1:8" ht="20" hidden="1" customHeight="1">
      <c r="A5146" s="185">
        <v>9</v>
      </c>
      <c r="B5146" s="212" t="s">
        <v>14</v>
      </c>
      <c r="C5146" s="229" t="s">
        <v>3635</v>
      </c>
      <c r="D5146" s="224" t="s">
        <v>1046</v>
      </c>
      <c r="E5146" s="226"/>
      <c r="F5146" s="226">
        <v>3120</v>
      </c>
      <c r="G5146" s="227">
        <v>472394.86000000098</v>
      </c>
      <c r="H5146" s="192" t="s">
        <v>5075</v>
      </c>
    </row>
    <row r="5147" spans="1:8" ht="20" hidden="1" customHeight="1">
      <c r="A5147" s="185">
        <v>9</v>
      </c>
      <c r="B5147" s="212" t="s">
        <v>14</v>
      </c>
      <c r="C5147" s="229" t="s">
        <v>4273</v>
      </c>
      <c r="D5147" s="224" t="s">
        <v>3804</v>
      </c>
      <c r="E5147" s="226"/>
      <c r="F5147" s="226">
        <v>21760</v>
      </c>
      <c r="G5147" s="227">
        <v>450634.86000000098</v>
      </c>
      <c r="H5147" s="192" t="s">
        <v>3818</v>
      </c>
    </row>
    <row r="5148" spans="1:8" ht="20" hidden="1" customHeight="1">
      <c r="A5148" s="185">
        <v>9</v>
      </c>
      <c r="B5148" s="212" t="s">
        <v>14</v>
      </c>
      <c r="C5148" s="229" t="s">
        <v>2393</v>
      </c>
      <c r="D5148" s="203" t="s">
        <v>1046</v>
      </c>
      <c r="E5148" s="226"/>
      <c r="F5148" s="226">
        <v>6277</v>
      </c>
      <c r="G5148" s="227">
        <v>444357.86000000098</v>
      </c>
      <c r="H5148" s="192" t="s">
        <v>5061</v>
      </c>
    </row>
    <row r="5149" spans="1:8" ht="20" hidden="1" customHeight="1">
      <c r="A5149" s="185">
        <v>9</v>
      </c>
      <c r="B5149" s="212" t="s">
        <v>14</v>
      </c>
      <c r="C5149" s="229" t="s">
        <v>1165</v>
      </c>
      <c r="D5149" s="224" t="s">
        <v>1046</v>
      </c>
      <c r="E5149" s="226"/>
      <c r="F5149" s="226">
        <v>215.65</v>
      </c>
      <c r="G5149" s="227">
        <v>444142.21000000101</v>
      </c>
      <c r="H5149" s="192" t="s">
        <v>1071</v>
      </c>
    </row>
    <row r="5150" spans="1:8" ht="20" hidden="1" customHeight="1">
      <c r="A5150" s="185">
        <v>9</v>
      </c>
      <c r="B5150" s="212" t="s">
        <v>14</v>
      </c>
      <c r="C5150" s="229" t="s">
        <v>1165</v>
      </c>
      <c r="D5150" s="224" t="s">
        <v>1046</v>
      </c>
      <c r="E5150" s="226"/>
      <c r="F5150" s="226">
        <v>98.63</v>
      </c>
      <c r="G5150" s="227">
        <v>444043.58000000101</v>
      </c>
      <c r="H5150" s="192" t="s">
        <v>1071</v>
      </c>
    </row>
    <row r="5151" spans="1:8" ht="20" hidden="1" customHeight="1">
      <c r="A5151" s="185">
        <v>9</v>
      </c>
      <c r="B5151" s="212" t="s">
        <v>14</v>
      </c>
      <c r="C5151" s="229" t="s">
        <v>2393</v>
      </c>
      <c r="D5151" s="203" t="s">
        <v>1046</v>
      </c>
      <c r="E5151" s="226"/>
      <c r="F5151" s="226">
        <v>11957.48</v>
      </c>
      <c r="G5151" s="227">
        <v>432086.10000000102</v>
      </c>
      <c r="H5151" s="192" t="s">
        <v>5061</v>
      </c>
    </row>
    <row r="5152" spans="1:8" ht="20" hidden="1" customHeight="1">
      <c r="A5152" s="185">
        <v>9</v>
      </c>
      <c r="B5152" s="212" t="s">
        <v>14</v>
      </c>
      <c r="C5152" s="229" t="s">
        <v>5167</v>
      </c>
      <c r="D5152" s="224" t="s">
        <v>4984</v>
      </c>
      <c r="E5152" s="226"/>
      <c r="F5152" s="226">
        <v>268456.32000000001</v>
      </c>
      <c r="G5152" s="227">
        <v>163629.78000000099</v>
      </c>
      <c r="H5152" s="214" t="s">
        <v>4984</v>
      </c>
    </row>
    <row r="5153" spans="1:8" ht="20" hidden="1" customHeight="1">
      <c r="A5153" s="185">
        <v>9</v>
      </c>
      <c r="B5153" s="212" t="s">
        <v>14</v>
      </c>
      <c r="C5153" s="229" t="s">
        <v>4274</v>
      </c>
      <c r="D5153" s="224" t="s">
        <v>3804</v>
      </c>
      <c r="E5153" s="226"/>
      <c r="F5153" s="226">
        <v>500</v>
      </c>
      <c r="G5153" s="227">
        <v>403129.78000000102</v>
      </c>
      <c r="H5153" s="192" t="s">
        <v>1124</v>
      </c>
    </row>
    <row r="5154" spans="1:8" ht="20" hidden="1" customHeight="1">
      <c r="A5154" s="185">
        <v>9</v>
      </c>
      <c r="B5154" s="212" t="s">
        <v>14</v>
      </c>
      <c r="C5154" s="229" t="s">
        <v>3636</v>
      </c>
      <c r="D5154" s="224" t="s">
        <v>1046</v>
      </c>
      <c r="E5154" s="226"/>
      <c r="F5154" s="226">
        <v>276.7</v>
      </c>
      <c r="G5154" s="227">
        <v>402853.08000000101</v>
      </c>
      <c r="H5154" s="192" t="s">
        <v>1053</v>
      </c>
    </row>
    <row r="5155" spans="1:8" ht="20" hidden="1" customHeight="1">
      <c r="A5155" s="185">
        <v>9</v>
      </c>
      <c r="B5155" s="212" t="s">
        <v>14</v>
      </c>
      <c r="C5155" s="229" t="s">
        <v>4275</v>
      </c>
      <c r="D5155" s="224" t="s">
        <v>3804</v>
      </c>
      <c r="E5155" s="226"/>
      <c r="F5155" s="226">
        <v>30861.1</v>
      </c>
      <c r="G5155" s="227">
        <v>371991.98000000097</v>
      </c>
      <c r="H5155" s="192" t="s">
        <v>1087</v>
      </c>
    </row>
    <row r="5156" spans="1:8" ht="20" hidden="1" customHeight="1">
      <c r="A5156" s="185">
        <v>9</v>
      </c>
      <c r="B5156" s="212" t="s">
        <v>14</v>
      </c>
      <c r="C5156" s="229" t="s">
        <v>4276</v>
      </c>
      <c r="D5156" s="224" t="s">
        <v>3804</v>
      </c>
      <c r="E5156" s="226"/>
      <c r="F5156" s="226">
        <v>454</v>
      </c>
      <c r="G5156" s="227">
        <v>371537.98000000097</v>
      </c>
      <c r="H5156" s="192" t="s">
        <v>1093</v>
      </c>
    </row>
    <row r="5157" spans="1:8" ht="20" hidden="1" customHeight="1">
      <c r="A5157" s="185">
        <v>9</v>
      </c>
      <c r="B5157" s="212" t="s">
        <v>14</v>
      </c>
      <c r="C5157" s="229" t="s">
        <v>3637</v>
      </c>
      <c r="D5157" s="224" t="s">
        <v>1046</v>
      </c>
      <c r="E5157" s="226"/>
      <c r="F5157" s="226">
        <v>599</v>
      </c>
      <c r="G5157" s="227">
        <v>370938.98000000097</v>
      </c>
      <c r="H5157" s="192" t="s">
        <v>1093</v>
      </c>
    </row>
    <row r="5158" spans="1:8" ht="20" hidden="1" customHeight="1">
      <c r="A5158" s="185">
        <v>9</v>
      </c>
      <c r="B5158" s="212" t="s">
        <v>14</v>
      </c>
      <c r="C5158" s="229" t="s">
        <v>4277</v>
      </c>
      <c r="D5158" s="224" t="s">
        <v>3804</v>
      </c>
      <c r="E5158" s="226"/>
      <c r="F5158" s="226">
        <v>1000</v>
      </c>
      <c r="G5158" s="227">
        <v>369938.98000000097</v>
      </c>
      <c r="H5158" s="192" t="s">
        <v>3818</v>
      </c>
    </row>
    <row r="5159" spans="1:8" ht="20" hidden="1" customHeight="1">
      <c r="A5159" s="185">
        <v>9</v>
      </c>
      <c r="B5159" s="212" t="s">
        <v>14</v>
      </c>
      <c r="C5159" s="229" t="s">
        <v>3638</v>
      </c>
      <c r="D5159" s="224" t="s">
        <v>1046</v>
      </c>
      <c r="E5159" s="226"/>
      <c r="F5159" s="226">
        <v>98</v>
      </c>
      <c r="G5159" s="227">
        <v>369840.98000000097</v>
      </c>
      <c r="H5159" s="192" t="s">
        <v>1102</v>
      </c>
    </row>
    <row r="5160" spans="1:8" ht="20" hidden="1" customHeight="1">
      <c r="A5160" s="185">
        <v>9</v>
      </c>
      <c r="B5160" s="212" t="s">
        <v>14</v>
      </c>
      <c r="C5160" s="229" t="s">
        <v>3639</v>
      </c>
      <c r="D5160" s="224" t="s">
        <v>1046</v>
      </c>
      <c r="E5160" s="226"/>
      <c r="F5160" s="226">
        <v>2140</v>
      </c>
      <c r="G5160" s="227">
        <v>367700.98000000097</v>
      </c>
      <c r="H5160" s="192" t="s">
        <v>1077</v>
      </c>
    </row>
    <row r="5161" spans="1:8" ht="20" hidden="1" customHeight="1">
      <c r="A5161" s="185">
        <v>9</v>
      </c>
      <c r="B5161" s="212" t="s">
        <v>14</v>
      </c>
      <c r="C5161" s="229" t="s">
        <v>3572</v>
      </c>
      <c r="D5161" s="224" t="s">
        <v>1046</v>
      </c>
      <c r="E5161" s="226"/>
      <c r="F5161" s="226">
        <v>276</v>
      </c>
      <c r="G5161" s="227">
        <v>367424.98000000097</v>
      </c>
      <c r="H5161" s="192" t="s">
        <v>1075</v>
      </c>
    </row>
    <row r="5162" spans="1:8" ht="20" hidden="1" customHeight="1">
      <c r="A5162" s="185">
        <v>9</v>
      </c>
      <c r="B5162" s="212" t="s">
        <v>14</v>
      </c>
      <c r="C5162" s="229" t="s">
        <v>4278</v>
      </c>
      <c r="D5162" s="224" t="s">
        <v>3804</v>
      </c>
      <c r="E5162" s="226"/>
      <c r="F5162" s="226">
        <v>1400</v>
      </c>
      <c r="G5162" s="227">
        <v>366024.98000000097</v>
      </c>
      <c r="H5162" s="192" t="s">
        <v>1053</v>
      </c>
    </row>
    <row r="5163" spans="1:8" ht="20" hidden="1" customHeight="1">
      <c r="A5163" s="185">
        <v>9</v>
      </c>
      <c r="B5163" s="212" t="s">
        <v>14</v>
      </c>
      <c r="C5163" s="229" t="s">
        <v>4279</v>
      </c>
      <c r="D5163" s="224" t="s">
        <v>3804</v>
      </c>
      <c r="E5163" s="226"/>
      <c r="F5163" s="226">
        <v>3100</v>
      </c>
      <c r="G5163" s="227">
        <v>362924.98000000097</v>
      </c>
      <c r="H5163" s="192" t="s">
        <v>1053</v>
      </c>
    </row>
    <row r="5164" spans="1:8" ht="20" hidden="1" customHeight="1">
      <c r="A5164" s="185">
        <v>9</v>
      </c>
      <c r="B5164" s="212" t="s">
        <v>14</v>
      </c>
      <c r="C5164" s="229" t="s">
        <v>3640</v>
      </c>
      <c r="D5164" s="224" t="s">
        <v>1046</v>
      </c>
      <c r="E5164" s="226"/>
      <c r="F5164" s="226">
        <v>170</v>
      </c>
      <c r="G5164" s="227">
        <v>362754.98000000097</v>
      </c>
      <c r="H5164" s="192" t="s">
        <v>1075</v>
      </c>
    </row>
    <row r="5165" spans="1:8" ht="20" hidden="1" customHeight="1">
      <c r="A5165" s="185">
        <v>9</v>
      </c>
      <c r="B5165" s="212" t="s">
        <v>14</v>
      </c>
      <c r="C5165" s="229" t="s">
        <v>3641</v>
      </c>
      <c r="D5165" s="224" t="s">
        <v>1046</v>
      </c>
      <c r="E5165" s="226"/>
      <c r="F5165" s="226">
        <v>353.89</v>
      </c>
      <c r="G5165" s="227">
        <v>362401.09000000102</v>
      </c>
      <c r="H5165" s="192" t="s">
        <v>3811</v>
      </c>
    </row>
    <row r="5166" spans="1:8" ht="20" hidden="1" customHeight="1">
      <c r="A5166" s="185">
        <v>9</v>
      </c>
      <c r="B5166" s="212" t="s">
        <v>14</v>
      </c>
      <c r="C5166" s="229" t="s">
        <v>3642</v>
      </c>
      <c r="D5166" s="224" t="s">
        <v>1046</v>
      </c>
      <c r="E5166" s="226"/>
      <c r="F5166" s="226">
        <v>1424.97</v>
      </c>
      <c r="G5166" s="227">
        <v>360976.12000000098</v>
      </c>
      <c r="H5166" s="192" t="s">
        <v>3811</v>
      </c>
    </row>
    <row r="5167" spans="1:8" ht="20" hidden="1" customHeight="1">
      <c r="A5167" s="185">
        <v>9</v>
      </c>
      <c r="B5167" s="212" t="s">
        <v>14</v>
      </c>
      <c r="C5167" s="229" t="s">
        <v>3643</v>
      </c>
      <c r="D5167" s="224" t="s">
        <v>1046</v>
      </c>
      <c r="E5167" s="226"/>
      <c r="F5167" s="226">
        <v>3410</v>
      </c>
      <c r="G5167" s="227">
        <v>357566.12000000098</v>
      </c>
      <c r="H5167" s="192" t="s">
        <v>1110</v>
      </c>
    </row>
    <row r="5168" spans="1:8" ht="20" hidden="1" customHeight="1">
      <c r="A5168" s="185">
        <v>9</v>
      </c>
      <c r="B5168" s="212" t="s">
        <v>14</v>
      </c>
      <c r="C5168" s="229" t="s">
        <v>3644</v>
      </c>
      <c r="D5168" s="224" t="s">
        <v>1046</v>
      </c>
      <c r="E5168" s="226"/>
      <c r="F5168" s="226">
        <v>203.32</v>
      </c>
      <c r="G5168" s="227">
        <v>357362.80000000098</v>
      </c>
      <c r="H5168" s="192" t="s">
        <v>1085</v>
      </c>
    </row>
    <row r="5169" spans="1:8" ht="20" hidden="1" customHeight="1">
      <c r="A5169" s="185">
        <v>9</v>
      </c>
      <c r="B5169" s="212" t="s">
        <v>14</v>
      </c>
      <c r="C5169" s="229" t="s">
        <v>3645</v>
      </c>
      <c r="D5169" s="224" t="s">
        <v>1046</v>
      </c>
      <c r="E5169" s="226"/>
      <c r="F5169" s="226">
        <v>1700</v>
      </c>
      <c r="G5169" s="227">
        <v>355662.80000000098</v>
      </c>
      <c r="H5169" s="192" t="s">
        <v>4950</v>
      </c>
    </row>
    <row r="5170" spans="1:8" ht="20" hidden="1" customHeight="1">
      <c r="A5170" s="185">
        <v>9</v>
      </c>
      <c r="B5170" s="212" t="s">
        <v>14</v>
      </c>
      <c r="C5170" s="229" t="s">
        <v>3646</v>
      </c>
      <c r="D5170" s="224" t="s">
        <v>1046</v>
      </c>
      <c r="E5170" s="226"/>
      <c r="F5170" s="226">
        <v>950</v>
      </c>
      <c r="G5170" s="227">
        <v>354712.80000000098</v>
      </c>
      <c r="H5170" s="192" t="s">
        <v>1047</v>
      </c>
    </row>
    <row r="5171" spans="1:8" ht="20" hidden="1" customHeight="1">
      <c r="A5171" s="185">
        <v>9</v>
      </c>
      <c r="B5171" s="212" t="s">
        <v>14</v>
      </c>
      <c r="C5171" s="229" t="s">
        <v>3647</v>
      </c>
      <c r="D5171" s="224" t="s">
        <v>1046</v>
      </c>
      <c r="E5171" s="226"/>
      <c r="F5171" s="226">
        <v>22</v>
      </c>
      <c r="G5171" s="227">
        <v>354690.80000000098</v>
      </c>
      <c r="H5171" s="192" t="s">
        <v>1053</v>
      </c>
    </row>
    <row r="5172" spans="1:8" ht="20" hidden="1" customHeight="1">
      <c r="A5172" s="185">
        <v>9</v>
      </c>
      <c r="B5172" s="212" t="s">
        <v>14</v>
      </c>
      <c r="C5172" s="229" t="s">
        <v>3648</v>
      </c>
      <c r="D5172" s="224" t="s">
        <v>1046</v>
      </c>
      <c r="E5172" s="226"/>
      <c r="F5172" s="226">
        <v>100</v>
      </c>
      <c r="G5172" s="227">
        <v>354590.80000000098</v>
      </c>
      <c r="H5172" s="192" t="s">
        <v>1075</v>
      </c>
    </row>
    <row r="5173" spans="1:8" ht="20" hidden="1" customHeight="1">
      <c r="A5173" s="185">
        <v>9</v>
      </c>
      <c r="B5173" s="212" t="s">
        <v>14</v>
      </c>
      <c r="C5173" s="229" t="s">
        <v>3649</v>
      </c>
      <c r="D5173" s="224" t="s">
        <v>1046</v>
      </c>
      <c r="E5173" s="226"/>
      <c r="F5173" s="226">
        <v>78.28</v>
      </c>
      <c r="G5173" s="227">
        <v>354512.52000000101</v>
      </c>
      <c r="H5173" s="192" t="s">
        <v>3811</v>
      </c>
    </row>
    <row r="5174" spans="1:8" ht="20" hidden="1" customHeight="1">
      <c r="A5174" s="185">
        <v>9</v>
      </c>
      <c r="B5174" s="212" t="s">
        <v>14</v>
      </c>
      <c r="C5174" s="229" t="s">
        <v>3650</v>
      </c>
      <c r="D5174" s="224" t="s">
        <v>1046</v>
      </c>
      <c r="E5174" s="226"/>
      <c r="F5174" s="226">
        <v>43810</v>
      </c>
      <c r="G5174" s="227">
        <v>310702.52000000101</v>
      </c>
      <c r="H5174" s="192" t="s">
        <v>1110</v>
      </c>
    </row>
    <row r="5175" spans="1:8" ht="20" hidden="1" customHeight="1">
      <c r="A5175" s="185">
        <v>9</v>
      </c>
      <c r="B5175" s="212" t="s">
        <v>14</v>
      </c>
      <c r="C5175" s="229" t="s">
        <v>3651</v>
      </c>
      <c r="D5175" s="224" t="s">
        <v>1046</v>
      </c>
      <c r="E5175" s="226"/>
      <c r="F5175" s="226">
        <v>246911.98</v>
      </c>
      <c r="G5175" s="227">
        <v>63790.5400000011</v>
      </c>
      <c r="H5175" s="192" t="s">
        <v>1110</v>
      </c>
    </row>
    <row r="5176" spans="1:8" ht="20" hidden="1" customHeight="1">
      <c r="A5176" s="185">
        <v>9</v>
      </c>
      <c r="B5176" s="212" t="s">
        <v>14</v>
      </c>
      <c r="C5176" s="229" t="s">
        <v>3652</v>
      </c>
      <c r="D5176" s="224" t="s">
        <v>1046</v>
      </c>
      <c r="E5176" s="226"/>
      <c r="F5176" s="226">
        <v>22900</v>
      </c>
      <c r="G5176" s="227">
        <v>40890.5400000011</v>
      </c>
      <c r="H5176" s="192" t="s">
        <v>1110</v>
      </c>
    </row>
    <row r="5177" spans="1:8" ht="20" hidden="1" customHeight="1">
      <c r="A5177" s="185">
        <v>9</v>
      </c>
      <c r="B5177" s="212" t="s">
        <v>14</v>
      </c>
      <c r="C5177" s="229" t="s">
        <v>1165</v>
      </c>
      <c r="D5177" s="224" t="s">
        <v>1046</v>
      </c>
      <c r="E5177" s="226"/>
      <c r="F5177" s="226">
        <v>215.65</v>
      </c>
      <c r="G5177" s="227">
        <v>40674.890000001098</v>
      </c>
      <c r="H5177" s="192" t="s">
        <v>1071</v>
      </c>
    </row>
    <row r="5178" spans="1:8" ht="20" hidden="1" customHeight="1">
      <c r="A5178" s="185">
        <v>9</v>
      </c>
      <c r="B5178" s="212" t="s">
        <v>14</v>
      </c>
      <c r="C5178" s="229" t="s">
        <v>1165</v>
      </c>
      <c r="D5178" s="224" t="s">
        <v>1046</v>
      </c>
      <c r="E5178" s="226"/>
      <c r="F5178" s="226">
        <v>86.45</v>
      </c>
      <c r="G5178" s="227">
        <v>40588.440000001101</v>
      </c>
      <c r="H5178" s="192" t="s">
        <v>1071</v>
      </c>
    </row>
    <row r="5179" spans="1:8" ht="20" hidden="1" customHeight="1">
      <c r="A5179" s="185">
        <v>9</v>
      </c>
      <c r="B5179" s="212" t="s">
        <v>14</v>
      </c>
      <c r="C5179" s="229" t="s">
        <v>1165</v>
      </c>
      <c r="D5179" s="224" t="s">
        <v>1046</v>
      </c>
      <c r="E5179" s="226"/>
      <c r="F5179" s="226">
        <v>12.1</v>
      </c>
      <c r="G5179" s="227">
        <v>40576.340000001102</v>
      </c>
      <c r="H5179" s="192" t="s">
        <v>1071</v>
      </c>
    </row>
    <row r="5180" spans="1:8" ht="20" hidden="1" customHeight="1">
      <c r="A5180" s="185">
        <v>9</v>
      </c>
      <c r="B5180" s="212" t="s">
        <v>14</v>
      </c>
      <c r="C5180" s="229" t="s">
        <v>1165</v>
      </c>
      <c r="D5180" s="224" t="s">
        <v>1046</v>
      </c>
      <c r="E5180" s="226"/>
      <c r="F5180" s="226">
        <v>22.8</v>
      </c>
      <c r="G5180" s="227">
        <v>40553.5400000011</v>
      </c>
      <c r="H5180" s="192" t="s">
        <v>1071</v>
      </c>
    </row>
    <row r="5181" spans="1:8" ht="20" hidden="1" customHeight="1">
      <c r="A5181" s="185">
        <v>9</v>
      </c>
      <c r="B5181" s="212" t="s">
        <v>14</v>
      </c>
      <c r="C5181" s="229" t="s">
        <v>1165</v>
      </c>
      <c r="D5181" s="224" t="s">
        <v>1046</v>
      </c>
      <c r="E5181" s="226"/>
      <c r="F5181" s="226">
        <v>150.02000000000001</v>
      </c>
      <c r="G5181" s="227">
        <v>40403.520000001103</v>
      </c>
      <c r="H5181" s="192" t="s">
        <v>1071</v>
      </c>
    </row>
    <row r="5182" spans="1:8" ht="20" hidden="1" customHeight="1">
      <c r="A5182" s="185">
        <v>9</v>
      </c>
      <c r="B5182" s="212" t="s">
        <v>14</v>
      </c>
      <c r="C5182" s="229" t="s">
        <v>1165</v>
      </c>
      <c r="D5182" s="224" t="s">
        <v>1046</v>
      </c>
      <c r="E5182" s="226"/>
      <c r="F5182" s="226">
        <v>33.82</v>
      </c>
      <c r="G5182" s="227">
        <v>40369.700000001103</v>
      </c>
      <c r="H5182" s="192" t="s">
        <v>1071</v>
      </c>
    </row>
    <row r="5183" spans="1:8" ht="20" hidden="1" customHeight="1">
      <c r="A5183" s="185">
        <v>9</v>
      </c>
      <c r="B5183" s="212" t="s">
        <v>14</v>
      </c>
      <c r="C5183" s="229" t="s">
        <v>1165</v>
      </c>
      <c r="D5183" s="224" t="s">
        <v>1046</v>
      </c>
      <c r="E5183" s="226"/>
      <c r="F5183" s="226">
        <v>43.7</v>
      </c>
      <c r="G5183" s="227">
        <v>40326.000000001099</v>
      </c>
      <c r="H5183" s="192" t="s">
        <v>1071</v>
      </c>
    </row>
    <row r="5184" spans="1:8" ht="20" hidden="1" customHeight="1">
      <c r="A5184" s="185">
        <v>9</v>
      </c>
      <c r="B5184" s="212" t="s">
        <v>14</v>
      </c>
      <c r="C5184" s="229" t="s">
        <v>1165</v>
      </c>
      <c r="D5184" s="224" t="s">
        <v>1046</v>
      </c>
      <c r="E5184" s="226"/>
      <c r="F5184" s="226">
        <v>47.16</v>
      </c>
      <c r="G5184" s="227">
        <v>40278.840000001102</v>
      </c>
      <c r="H5184" s="192" t="s">
        <v>1071</v>
      </c>
    </row>
    <row r="5185" spans="1:8" ht="20" hidden="1" customHeight="1">
      <c r="A5185" s="185">
        <v>9</v>
      </c>
      <c r="B5185" s="212" t="s">
        <v>14</v>
      </c>
      <c r="C5185" s="229" t="s">
        <v>1165</v>
      </c>
      <c r="D5185" s="224" t="s">
        <v>1046</v>
      </c>
      <c r="E5185" s="226"/>
      <c r="F5185" s="226">
        <v>227.33</v>
      </c>
      <c r="G5185" s="227">
        <v>40051.510000001101</v>
      </c>
      <c r="H5185" s="192" t="s">
        <v>1071</v>
      </c>
    </row>
    <row r="5186" spans="1:8" ht="20" hidden="1" customHeight="1">
      <c r="A5186" s="185">
        <v>9</v>
      </c>
      <c r="B5186" s="212" t="s">
        <v>14</v>
      </c>
      <c r="C5186" s="229" t="s">
        <v>4280</v>
      </c>
      <c r="D5186" s="224" t="s">
        <v>3804</v>
      </c>
      <c r="E5186" s="226"/>
      <c r="F5186" s="226">
        <v>8230.1</v>
      </c>
      <c r="G5186" s="227">
        <v>350431.49000000098</v>
      </c>
      <c r="H5186" s="192" t="s">
        <v>1053</v>
      </c>
    </row>
    <row r="5187" spans="1:8" ht="20" hidden="1" customHeight="1">
      <c r="A5187" s="185">
        <v>2</v>
      </c>
      <c r="B5187" s="212" t="s">
        <v>14</v>
      </c>
      <c r="C5187" s="219" t="s">
        <v>3653</v>
      </c>
      <c r="D5187" s="203" t="s">
        <v>1046</v>
      </c>
      <c r="E5187" s="226"/>
      <c r="F5187" s="226">
        <v>22216.77</v>
      </c>
      <c r="G5187" s="227"/>
      <c r="H5187" s="192" t="s">
        <v>1097</v>
      </c>
    </row>
    <row r="5188" spans="1:8" ht="20" hidden="1" customHeight="1">
      <c r="A5188" s="185">
        <v>9</v>
      </c>
      <c r="B5188" s="212" t="s">
        <v>14</v>
      </c>
      <c r="C5188" s="229" t="s">
        <v>4281</v>
      </c>
      <c r="D5188" s="224" t="s">
        <v>3804</v>
      </c>
      <c r="E5188" s="226"/>
      <c r="F5188" s="226">
        <v>5676.29</v>
      </c>
      <c r="G5188" s="227">
        <v>344755.200000001</v>
      </c>
      <c r="H5188" s="192" t="s">
        <v>1097</v>
      </c>
    </row>
    <row r="5189" spans="1:8" ht="20" hidden="1" customHeight="1">
      <c r="A5189" s="185">
        <v>9</v>
      </c>
      <c r="B5189" s="212" t="s">
        <v>14</v>
      </c>
      <c r="C5189" s="229" t="s">
        <v>3654</v>
      </c>
      <c r="D5189" s="224" t="s">
        <v>1046</v>
      </c>
      <c r="E5189" s="226"/>
      <c r="F5189" s="226">
        <v>4380</v>
      </c>
      <c r="G5189" s="227">
        <v>340375.200000001</v>
      </c>
      <c r="H5189" s="192" t="s">
        <v>1077</v>
      </c>
    </row>
    <row r="5190" spans="1:8" ht="20" hidden="1" customHeight="1">
      <c r="A5190" s="185">
        <v>9</v>
      </c>
      <c r="B5190" s="212" t="s">
        <v>14</v>
      </c>
      <c r="C5190" s="229" t="s">
        <v>4282</v>
      </c>
      <c r="D5190" s="224" t="s">
        <v>3804</v>
      </c>
      <c r="E5190" s="226"/>
      <c r="F5190" s="226">
        <v>48.12</v>
      </c>
      <c r="G5190" s="227">
        <v>340327.08000000101</v>
      </c>
      <c r="H5190" s="192" t="s">
        <v>3811</v>
      </c>
    </row>
    <row r="5191" spans="1:8" ht="20" hidden="1" customHeight="1">
      <c r="A5191" s="185">
        <v>9</v>
      </c>
      <c r="B5191" s="212" t="s">
        <v>14</v>
      </c>
      <c r="C5191" s="229" t="s">
        <v>3655</v>
      </c>
      <c r="D5191" s="224" t="s">
        <v>1046</v>
      </c>
      <c r="E5191" s="226"/>
      <c r="F5191" s="226">
        <v>3000</v>
      </c>
      <c r="G5191" s="227">
        <v>337327.08000000101</v>
      </c>
      <c r="H5191" s="192" t="s">
        <v>3808</v>
      </c>
    </row>
    <row r="5192" spans="1:8" ht="20" hidden="1" customHeight="1">
      <c r="A5192" s="185">
        <v>9</v>
      </c>
      <c r="B5192" s="212" t="s">
        <v>14</v>
      </c>
      <c r="C5192" s="229" t="s">
        <v>3656</v>
      </c>
      <c r="D5192" s="224" t="s">
        <v>1046</v>
      </c>
      <c r="E5192" s="226"/>
      <c r="F5192" s="226">
        <v>67</v>
      </c>
      <c r="G5192" s="227">
        <v>337260.08000000101</v>
      </c>
      <c r="H5192" s="192" t="s">
        <v>1077</v>
      </c>
    </row>
    <row r="5193" spans="1:8" ht="20" hidden="1" customHeight="1">
      <c r="A5193" s="185">
        <v>9</v>
      </c>
      <c r="B5193" s="212" t="s">
        <v>14</v>
      </c>
      <c r="C5193" s="229" t="s">
        <v>4283</v>
      </c>
      <c r="D5193" s="224" t="s">
        <v>3804</v>
      </c>
      <c r="E5193" s="226"/>
      <c r="F5193" s="226">
        <v>2827.2</v>
      </c>
      <c r="G5193" s="227">
        <v>334432.88000000099</v>
      </c>
      <c r="H5193" s="192" t="s">
        <v>1053</v>
      </c>
    </row>
    <row r="5194" spans="1:8" ht="20" hidden="1" customHeight="1">
      <c r="A5194" s="185">
        <v>9</v>
      </c>
      <c r="B5194" s="212" t="s">
        <v>14</v>
      </c>
      <c r="C5194" s="229" t="s">
        <v>3657</v>
      </c>
      <c r="D5194" s="224" t="s">
        <v>1046</v>
      </c>
      <c r="E5194" s="226"/>
      <c r="F5194" s="226">
        <v>236</v>
      </c>
      <c r="G5194" s="227">
        <v>334196.88000000099</v>
      </c>
      <c r="H5194" s="192" t="s">
        <v>1075</v>
      </c>
    </row>
    <row r="5195" spans="1:8" ht="20" hidden="1" customHeight="1">
      <c r="A5195" s="185">
        <v>9</v>
      </c>
      <c r="B5195" s="212" t="s">
        <v>14</v>
      </c>
      <c r="C5195" s="229" t="s">
        <v>3658</v>
      </c>
      <c r="D5195" s="224" t="s">
        <v>1046</v>
      </c>
      <c r="E5195" s="226"/>
      <c r="F5195" s="226">
        <v>3227</v>
      </c>
      <c r="G5195" s="227">
        <v>330969.88000000099</v>
      </c>
      <c r="H5195" s="192" t="s">
        <v>1124</v>
      </c>
    </row>
    <row r="5196" spans="1:8" ht="20" hidden="1" customHeight="1">
      <c r="A5196" s="185">
        <v>9</v>
      </c>
      <c r="B5196" s="212" t="s">
        <v>14</v>
      </c>
      <c r="C5196" s="229" t="s">
        <v>3659</v>
      </c>
      <c r="D5196" s="224" t="s">
        <v>1046</v>
      </c>
      <c r="E5196" s="226"/>
      <c r="F5196" s="226">
        <v>615</v>
      </c>
      <c r="G5196" s="227">
        <v>330354.88000000099</v>
      </c>
      <c r="H5196" s="192" t="s">
        <v>1124</v>
      </c>
    </row>
    <row r="5197" spans="1:8" ht="20" hidden="1" customHeight="1">
      <c r="A5197" s="185">
        <v>9</v>
      </c>
      <c r="B5197" s="212" t="s">
        <v>14</v>
      </c>
      <c r="C5197" s="229" t="s">
        <v>3660</v>
      </c>
      <c r="D5197" s="224" t="s">
        <v>1046</v>
      </c>
      <c r="E5197" s="226"/>
      <c r="F5197" s="226">
        <v>833</v>
      </c>
      <c r="G5197" s="227">
        <v>329521.88000000099</v>
      </c>
      <c r="H5197" s="192" t="s">
        <v>1124</v>
      </c>
    </row>
    <row r="5198" spans="1:8" ht="20" hidden="1" customHeight="1">
      <c r="A5198" s="185">
        <v>9</v>
      </c>
      <c r="B5198" s="212" t="s">
        <v>14</v>
      </c>
      <c r="C5198" s="229" t="s">
        <v>3661</v>
      </c>
      <c r="D5198" s="224" t="s">
        <v>1046</v>
      </c>
      <c r="E5198" s="226"/>
      <c r="F5198" s="226">
        <v>300</v>
      </c>
      <c r="G5198" s="227">
        <v>329221.88000000099</v>
      </c>
      <c r="H5198" s="192" t="s">
        <v>4995</v>
      </c>
    </row>
    <row r="5199" spans="1:8" ht="20" hidden="1" customHeight="1">
      <c r="A5199" s="185">
        <v>9</v>
      </c>
      <c r="B5199" s="212" t="s">
        <v>14</v>
      </c>
      <c r="C5199" s="229" t="s">
        <v>3662</v>
      </c>
      <c r="D5199" s="224" t="s">
        <v>1046</v>
      </c>
      <c r="E5199" s="226"/>
      <c r="F5199" s="226">
        <v>300</v>
      </c>
      <c r="G5199" s="227">
        <v>328921.88000000099</v>
      </c>
      <c r="H5199" s="192" t="s">
        <v>4995</v>
      </c>
    </row>
    <row r="5200" spans="1:8" ht="20" hidden="1" customHeight="1">
      <c r="A5200" s="185">
        <v>9</v>
      </c>
      <c r="B5200" s="212" t="s">
        <v>14</v>
      </c>
      <c r="C5200" s="229" t="s">
        <v>3663</v>
      </c>
      <c r="D5200" s="224" t="s">
        <v>1046</v>
      </c>
      <c r="E5200" s="226"/>
      <c r="F5200" s="226">
        <v>200</v>
      </c>
      <c r="G5200" s="227">
        <v>328721.88000000099</v>
      </c>
      <c r="H5200" s="192" t="s">
        <v>4995</v>
      </c>
    </row>
    <row r="5201" spans="1:8" ht="20" hidden="1" customHeight="1">
      <c r="A5201" s="185">
        <v>9</v>
      </c>
      <c r="B5201" s="212" t="s">
        <v>14</v>
      </c>
      <c r="C5201" s="229" t="s">
        <v>3664</v>
      </c>
      <c r="D5201" s="224" t="s">
        <v>1046</v>
      </c>
      <c r="E5201" s="226"/>
      <c r="F5201" s="226">
        <v>4000</v>
      </c>
      <c r="G5201" s="227">
        <v>324721.88000000099</v>
      </c>
      <c r="H5201" s="192" t="s">
        <v>4950</v>
      </c>
    </row>
    <row r="5202" spans="1:8" ht="20" hidden="1" customHeight="1">
      <c r="A5202" s="185">
        <v>9</v>
      </c>
      <c r="B5202" s="212" t="s">
        <v>14</v>
      </c>
      <c r="C5202" s="229" t="s">
        <v>3665</v>
      </c>
      <c r="D5202" s="224" t="s">
        <v>1046</v>
      </c>
      <c r="E5202" s="226"/>
      <c r="F5202" s="226">
        <v>240</v>
      </c>
      <c r="G5202" s="227">
        <v>324481.88000000099</v>
      </c>
      <c r="H5202" s="192" t="s">
        <v>1075</v>
      </c>
    </row>
    <row r="5203" spans="1:8" ht="20" hidden="1" customHeight="1">
      <c r="A5203" s="185">
        <v>9</v>
      </c>
      <c r="B5203" s="212" t="s">
        <v>14</v>
      </c>
      <c r="C5203" s="229" t="s">
        <v>3666</v>
      </c>
      <c r="D5203" s="224" t="s">
        <v>1046</v>
      </c>
      <c r="E5203" s="226"/>
      <c r="F5203" s="226">
        <v>240.1</v>
      </c>
      <c r="G5203" s="227">
        <v>324241.78000000102</v>
      </c>
      <c r="H5203" s="192" t="s">
        <v>3811</v>
      </c>
    </row>
    <row r="5204" spans="1:8" ht="20" hidden="1" customHeight="1">
      <c r="A5204" s="185">
        <v>9</v>
      </c>
      <c r="B5204" s="212" t="s">
        <v>14</v>
      </c>
      <c r="C5204" s="229" t="s">
        <v>3667</v>
      </c>
      <c r="D5204" s="224" t="s">
        <v>1046</v>
      </c>
      <c r="E5204" s="226"/>
      <c r="F5204" s="226">
        <v>2000</v>
      </c>
      <c r="G5204" s="227">
        <v>322241.78000000102</v>
      </c>
      <c r="H5204" s="192" t="s">
        <v>1053</v>
      </c>
    </row>
    <row r="5205" spans="1:8" ht="20" hidden="1" customHeight="1">
      <c r="A5205" s="185">
        <v>9</v>
      </c>
      <c r="B5205" s="212" t="s">
        <v>14</v>
      </c>
      <c r="C5205" s="229" t="s">
        <v>3668</v>
      </c>
      <c r="D5205" s="224" t="s">
        <v>1046</v>
      </c>
      <c r="E5205" s="226"/>
      <c r="F5205" s="226">
        <v>70899</v>
      </c>
      <c r="G5205" s="227">
        <v>251342.78000000099</v>
      </c>
      <c r="H5205" s="192" t="s">
        <v>1110</v>
      </c>
    </row>
    <row r="5206" spans="1:8" ht="20" customHeight="1">
      <c r="A5206" s="185">
        <v>9</v>
      </c>
      <c r="B5206" s="212" t="s">
        <v>14</v>
      </c>
      <c r="C5206" s="229" t="s">
        <v>5168</v>
      </c>
      <c r="D5206" s="224" t="s">
        <v>5059</v>
      </c>
      <c r="E5206" s="226"/>
      <c r="F5206" s="226">
        <v>3000</v>
      </c>
      <c r="G5206" s="227">
        <v>248342.78000000099</v>
      </c>
      <c r="H5206" s="192" t="s">
        <v>1091</v>
      </c>
    </row>
    <row r="5207" spans="1:8" ht="20" hidden="1" customHeight="1">
      <c r="A5207" s="185">
        <v>9</v>
      </c>
      <c r="B5207" s="212" t="s">
        <v>14</v>
      </c>
      <c r="C5207" s="229" t="s">
        <v>1165</v>
      </c>
      <c r="D5207" s="224" t="s">
        <v>1046</v>
      </c>
      <c r="E5207" s="226"/>
      <c r="F5207" s="226">
        <v>98.63</v>
      </c>
      <c r="G5207" s="227">
        <v>248244.15000000101</v>
      </c>
      <c r="H5207" s="192" t="s">
        <v>1071</v>
      </c>
    </row>
    <row r="5208" spans="1:8" ht="20" hidden="1" customHeight="1">
      <c r="A5208" s="185">
        <v>9</v>
      </c>
      <c r="B5208" s="212" t="s">
        <v>14</v>
      </c>
      <c r="C5208" s="229" t="s">
        <v>1165</v>
      </c>
      <c r="D5208" s="224" t="s">
        <v>1046</v>
      </c>
      <c r="E5208" s="226"/>
      <c r="F5208" s="226">
        <v>12.1</v>
      </c>
      <c r="G5208" s="227">
        <v>248232.05000000101</v>
      </c>
      <c r="H5208" s="192" t="s">
        <v>1071</v>
      </c>
    </row>
    <row r="5209" spans="1:8" ht="20" hidden="1" customHeight="1">
      <c r="A5209" s="185">
        <v>9</v>
      </c>
      <c r="B5209" s="212" t="s">
        <v>14</v>
      </c>
      <c r="C5209" s="229" t="s">
        <v>1165</v>
      </c>
      <c r="D5209" s="224" t="s">
        <v>1046</v>
      </c>
      <c r="E5209" s="226"/>
      <c r="F5209" s="226"/>
      <c r="G5209" s="227">
        <v>248232.05000000101</v>
      </c>
      <c r="H5209" s="192" t="s">
        <v>1071</v>
      </c>
    </row>
    <row r="5210" spans="1:8" ht="20" hidden="1" customHeight="1">
      <c r="A5210" s="185">
        <v>9</v>
      </c>
      <c r="B5210" s="212" t="s">
        <v>14</v>
      </c>
      <c r="C5210" s="229" t="s">
        <v>4284</v>
      </c>
      <c r="D5210" s="224" t="s">
        <v>3804</v>
      </c>
      <c r="E5210" s="226"/>
      <c r="F5210" s="226">
        <f>264408.23-F5480</f>
        <v>96702.589999999967</v>
      </c>
      <c r="G5210" s="227">
        <v>70918.560000001205</v>
      </c>
      <c r="H5210" s="192" t="s">
        <v>1087</v>
      </c>
    </row>
    <row r="5211" spans="1:8" ht="20" hidden="1" customHeight="1">
      <c r="A5211" s="185">
        <v>9</v>
      </c>
      <c r="B5211" s="212" t="s">
        <v>14</v>
      </c>
      <c r="C5211" s="229" t="s">
        <v>3669</v>
      </c>
      <c r="D5211" s="203" t="s">
        <v>1046</v>
      </c>
      <c r="E5211" s="226"/>
      <c r="F5211" s="226">
        <v>26648</v>
      </c>
      <c r="G5211" s="227">
        <v>44270.560000001198</v>
      </c>
      <c r="H5211" s="192" t="s">
        <v>1102</v>
      </c>
    </row>
    <row r="5212" spans="1:8" ht="20" hidden="1" customHeight="1">
      <c r="A5212" s="185">
        <v>9</v>
      </c>
      <c r="B5212" s="212" t="s">
        <v>14</v>
      </c>
      <c r="C5212" s="229" t="s">
        <v>2230</v>
      </c>
      <c r="D5212" s="224" t="s">
        <v>3804</v>
      </c>
      <c r="E5212" s="226"/>
      <c r="F5212" s="226">
        <v>3500</v>
      </c>
      <c r="G5212" s="227">
        <v>40770.560000001198</v>
      </c>
      <c r="H5212" s="192" t="s">
        <v>1116</v>
      </c>
    </row>
    <row r="5213" spans="1:8" ht="20" hidden="1" customHeight="1">
      <c r="A5213" s="185">
        <v>9</v>
      </c>
      <c r="B5213" s="212" t="s">
        <v>14</v>
      </c>
      <c r="C5213" s="229" t="s">
        <v>4047</v>
      </c>
      <c r="D5213" s="224" t="s">
        <v>3804</v>
      </c>
      <c r="E5213" s="226"/>
      <c r="F5213" s="226">
        <v>7000</v>
      </c>
      <c r="G5213" s="227">
        <v>33770.560000001198</v>
      </c>
      <c r="H5213" s="192" t="s">
        <v>1124</v>
      </c>
    </row>
    <row r="5214" spans="1:8" ht="20" hidden="1" customHeight="1">
      <c r="A5214" s="185">
        <v>10</v>
      </c>
      <c r="B5214" s="212" t="s">
        <v>14</v>
      </c>
      <c r="C5214" s="210" t="s">
        <v>5056</v>
      </c>
      <c r="D5214" s="203" t="s">
        <v>4984</v>
      </c>
      <c r="E5214" s="204"/>
      <c r="F5214" s="204">
        <v>7750.01</v>
      </c>
      <c r="G5214" s="205" t="e">
        <f>#REF!+E5214-F5214</f>
        <v>#REF!</v>
      </c>
      <c r="H5214" s="214" t="s">
        <v>4984</v>
      </c>
    </row>
    <row r="5215" spans="1:8" ht="20" hidden="1" customHeight="1">
      <c r="A5215" s="185">
        <v>10</v>
      </c>
      <c r="B5215" s="212" t="s">
        <v>14</v>
      </c>
      <c r="C5215" s="210" t="s">
        <v>4073</v>
      </c>
      <c r="D5215" s="203" t="s">
        <v>3804</v>
      </c>
      <c r="E5215" s="204"/>
      <c r="F5215" s="204">
        <v>5</v>
      </c>
      <c r="G5215" s="205" t="e">
        <f>G5214+E5215-F5215</f>
        <v>#REF!</v>
      </c>
      <c r="H5215" s="192" t="s">
        <v>3805</v>
      </c>
    </row>
    <row r="5216" spans="1:8" ht="20" hidden="1" customHeight="1">
      <c r="A5216" s="185">
        <v>12</v>
      </c>
      <c r="B5216" s="212" t="s">
        <v>14</v>
      </c>
      <c r="C5216" s="202" t="s">
        <v>3803</v>
      </c>
      <c r="D5216" s="203" t="s">
        <v>3804</v>
      </c>
      <c r="E5216" s="206"/>
      <c r="F5216" s="204">
        <v>2</v>
      </c>
      <c r="G5216" s="205">
        <v>2000098</v>
      </c>
      <c r="H5216" s="192" t="s">
        <v>3805</v>
      </c>
    </row>
    <row r="5217" spans="1:8" ht="20" hidden="1" customHeight="1">
      <c r="A5217" s="185">
        <v>12</v>
      </c>
      <c r="B5217" s="212" t="s">
        <v>14</v>
      </c>
      <c r="C5217" s="202" t="s">
        <v>3803</v>
      </c>
      <c r="D5217" s="203" t="s">
        <v>3804</v>
      </c>
      <c r="E5217" s="204"/>
      <c r="F5217" s="204">
        <v>2</v>
      </c>
      <c r="G5217" s="205">
        <v>2000096</v>
      </c>
      <c r="H5217" s="192" t="s">
        <v>3805</v>
      </c>
    </row>
    <row r="5218" spans="1:8" ht="20" hidden="1" customHeight="1">
      <c r="A5218" s="185">
        <v>12</v>
      </c>
      <c r="B5218" s="212" t="s">
        <v>14</v>
      </c>
      <c r="C5218" s="202" t="s">
        <v>3803</v>
      </c>
      <c r="D5218" s="203" t="s">
        <v>3804</v>
      </c>
      <c r="E5218" s="206"/>
      <c r="F5218" s="204">
        <v>2</v>
      </c>
      <c r="G5218" s="205">
        <v>94</v>
      </c>
      <c r="H5218" s="192" t="s">
        <v>3805</v>
      </c>
    </row>
    <row r="5219" spans="1:8" ht="20" hidden="1" customHeight="1">
      <c r="A5219" s="185">
        <v>12</v>
      </c>
      <c r="B5219" s="212" t="s">
        <v>14</v>
      </c>
      <c r="C5219" s="202" t="s">
        <v>3803</v>
      </c>
      <c r="D5219" s="203" t="s">
        <v>3804</v>
      </c>
      <c r="E5219" s="206"/>
      <c r="F5219" s="204">
        <v>2</v>
      </c>
      <c r="G5219" s="205">
        <v>92</v>
      </c>
      <c r="H5219" s="192" t="s">
        <v>3805</v>
      </c>
    </row>
    <row r="5220" spans="1:8" ht="20" hidden="1" customHeight="1">
      <c r="A5220" s="185">
        <v>12</v>
      </c>
      <c r="B5220" s="212" t="s">
        <v>14</v>
      </c>
      <c r="C5220" s="202" t="s">
        <v>5169</v>
      </c>
      <c r="D5220" s="203" t="s">
        <v>4984</v>
      </c>
      <c r="E5220" s="204"/>
      <c r="F5220" s="204">
        <v>1750</v>
      </c>
      <c r="G5220" s="205">
        <v>10350.370000000001</v>
      </c>
      <c r="H5220" s="214" t="s">
        <v>4984</v>
      </c>
    </row>
    <row r="5221" spans="1:8" ht="20" hidden="1" customHeight="1">
      <c r="A5221" s="185">
        <v>12</v>
      </c>
      <c r="B5221" s="212" t="s">
        <v>14</v>
      </c>
      <c r="C5221" s="202" t="s">
        <v>5169</v>
      </c>
      <c r="D5221" s="203" t="s">
        <v>4984</v>
      </c>
      <c r="E5221" s="204"/>
      <c r="F5221" s="204">
        <v>875</v>
      </c>
      <c r="G5221" s="205">
        <v>9475.3700000000008</v>
      </c>
      <c r="H5221" s="214" t="s">
        <v>4984</v>
      </c>
    </row>
    <row r="5222" spans="1:8" ht="20" hidden="1" customHeight="1">
      <c r="A5222" s="185">
        <v>16</v>
      </c>
      <c r="B5222" s="212" t="s">
        <v>14</v>
      </c>
      <c r="C5222" s="278" t="s">
        <v>3670</v>
      </c>
      <c r="D5222" s="203" t="s">
        <v>1046</v>
      </c>
      <c r="E5222" s="204"/>
      <c r="F5222" s="204">
        <v>8900</v>
      </c>
      <c r="G5222" s="205">
        <v>1363147.4</v>
      </c>
      <c r="H5222" s="192" t="s">
        <v>1047</v>
      </c>
    </row>
    <row r="5223" spans="1:8" ht="20" hidden="1" customHeight="1">
      <c r="A5223" s="185">
        <v>16</v>
      </c>
      <c r="B5223" s="212" t="s">
        <v>14</v>
      </c>
      <c r="C5223" s="210" t="s">
        <v>3671</v>
      </c>
      <c r="D5223" s="203" t="s">
        <v>1046</v>
      </c>
      <c r="E5223" s="204"/>
      <c r="F5223" s="204">
        <v>8000</v>
      </c>
      <c r="G5223" s="205">
        <v>493438</v>
      </c>
      <c r="H5223" s="192" t="s">
        <v>4950</v>
      </c>
    </row>
    <row r="5224" spans="1:8" ht="20" hidden="1" customHeight="1">
      <c r="A5224" s="185">
        <v>18</v>
      </c>
      <c r="B5224" s="212" t="s">
        <v>14</v>
      </c>
      <c r="C5224" s="202" t="s">
        <v>4285</v>
      </c>
      <c r="D5224" s="203" t="s">
        <v>3804</v>
      </c>
      <c r="E5224" s="204"/>
      <c r="F5224" s="204">
        <v>16500</v>
      </c>
      <c r="G5224" s="205">
        <v>790.720000000205</v>
      </c>
      <c r="H5224" s="192" t="s">
        <v>3818</v>
      </c>
    </row>
    <row r="5225" spans="1:8" ht="20" hidden="1" customHeight="1">
      <c r="A5225" s="185">
        <v>18</v>
      </c>
      <c r="B5225" s="212" t="s">
        <v>14</v>
      </c>
      <c r="C5225" s="202" t="s">
        <v>3803</v>
      </c>
      <c r="D5225" s="203" t="s">
        <v>3804</v>
      </c>
      <c r="E5225" s="204"/>
      <c r="F5225" s="204">
        <v>9</v>
      </c>
      <c r="G5225" s="205">
        <v>781.720000000205</v>
      </c>
      <c r="H5225" s="192" t="s">
        <v>3805</v>
      </c>
    </row>
    <row r="5226" spans="1:8" ht="20" hidden="1" customHeight="1">
      <c r="A5226" s="185">
        <v>18</v>
      </c>
      <c r="B5226" s="212" t="s">
        <v>14</v>
      </c>
      <c r="C5226" s="202" t="s">
        <v>4073</v>
      </c>
      <c r="D5226" s="203" t="s">
        <v>3804</v>
      </c>
      <c r="E5226" s="204"/>
      <c r="F5226" s="204">
        <v>5</v>
      </c>
      <c r="G5226" s="205">
        <v>776.720000000205</v>
      </c>
      <c r="H5226" s="192" t="s">
        <v>3805</v>
      </c>
    </row>
    <row r="5227" spans="1:8" ht="20" hidden="1" customHeight="1">
      <c r="A5227" s="185">
        <v>19</v>
      </c>
      <c r="B5227" s="212" t="s">
        <v>14</v>
      </c>
      <c r="C5227" s="202" t="s">
        <v>1165</v>
      </c>
      <c r="D5227" s="203" t="s">
        <v>1046</v>
      </c>
      <c r="E5227" s="204"/>
      <c r="F5227" s="204">
        <v>29.45</v>
      </c>
      <c r="G5227" s="205">
        <v>5403.84</v>
      </c>
      <c r="H5227" s="192" t="s">
        <v>1071</v>
      </c>
    </row>
    <row r="5228" spans="1:8" ht="20" hidden="1" customHeight="1">
      <c r="A5228" s="185">
        <v>19</v>
      </c>
      <c r="B5228" s="212" t="s">
        <v>14</v>
      </c>
      <c r="C5228" s="202" t="s">
        <v>1165</v>
      </c>
      <c r="D5228" s="203" t="s">
        <v>1046</v>
      </c>
      <c r="E5228" s="204"/>
      <c r="F5228" s="204">
        <v>29.45</v>
      </c>
      <c r="G5228" s="205">
        <v>5374.39</v>
      </c>
      <c r="H5228" s="192" t="s">
        <v>1071</v>
      </c>
    </row>
    <row r="5229" spans="1:8" ht="20" hidden="1" customHeight="1">
      <c r="A5229" s="185">
        <v>19</v>
      </c>
      <c r="B5229" s="212" t="s">
        <v>14</v>
      </c>
      <c r="C5229" s="202" t="s">
        <v>1165</v>
      </c>
      <c r="D5229" s="203" t="s">
        <v>1046</v>
      </c>
      <c r="E5229" s="204"/>
      <c r="F5229" s="204">
        <v>31.92</v>
      </c>
      <c r="G5229" s="205">
        <v>5342.47</v>
      </c>
      <c r="H5229" s="192" t="s">
        <v>1071</v>
      </c>
    </row>
    <row r="5230" spans="1:8" ht="20" hidden="1" customHeight="1">
      <c r="A5230" s="185">
        <v>19</v>
      </c>
      <c r="B5230" s="212" t="s">
        <v>14</v>
      </c>
      <c r="C5230" s="202" t="s">
        <v>1165</v>
      </c>
      <c r="D5230" s="203" t="s">
        <v>1046</v>
      </c>
      <c r="E5230" s="204"/>
      <c r="F5230" s="204">
        <v>29.45</v>
      </c>
      <c r="G5230" s="205">
        <v>5313.02</v>
      </c>
      <c r="H5230" s="192" t="s">
        <v>1071</v>
      </c>
    </row>
    <row r="5231" spans="1:8" ht="20" hidden="1" customHeight="1">
      <c r="A5231" s="185">
        <v>19</v>
      </c>
      <c r="B5231" s="212" t="s">
        <v>14</v>
      </c>
      <c r="C5231" s="202" t="s">
        <v>1165</v>
      </c>
      <c r="D5231" s="203" t="s">
        <v>1046</v>
      </c>
      <c r="E5231" s="204"/>
      <c r="F5231" s="204">
        <v>58.62</v>
      </c>
      <c r="G5231" s="205">
        <v>5254.4</v>
      </c>
      <c r="H5231" s="192" t="s">
        <v>1071</v>
      </c>
    </row>
    <row r="5232" spans="1:8" ht="20" hidden="1" customHeight="1">
      <c r="A5232" s="185">
        <v>19</v>
      </c>
      <c r="B5232" s="212" t="s">
        <v>14</v>
      </c>
      <c r="C5232" s="202" t="s">
        <v>1165</v>
      </c>
      <c r="D5232" s="203" t="s">
        <v>1046</v>
      </c>
      <c r="E5232" s="204"/>
      <c r="F5232" s="204">
        <v>29.45</v>
      </c>
      <c r="G5232" s="205">
        <v>5224.95</v>
      </c>
      <c r="H5232" s="192" t="s">
        <v>1071</v>
      </c>
    </row>
    <row r="5233" spans="1:8" ht="20" hidden="1" customHeight="1">
      <c r="A5233" s="185">
        <v>19</v>
      </c>
      <c r="B5233" s="212" t="s">
        <v>14</v>
      </c>
      <c r="C5233" s="202" t="s">
        <v>1165</v>
      </c>
      <c r="D5233" s="203" t="s">
        <v>1046</v>
      </c>
      <c r="E5233" s="204"/>
      <c r="F5233" s="204">
        <v>9.1199999999999992</v>
      </c>
      <c r="G5233" s="205">
        <v>5215.83</v>
      </c>
      <c r="H5233" s="192" t="s">
        <v>1071</v>
      </c>
    </row>
    <row r="5234" spans="1:8" ht="20" hidden="1" customHeight="1">
      <c r="A5234" s="185">
        <v>19</v>
      </c>
      <c r="B5234" s="212" t="s">
        <v>14</v>
      </c>
      <c r="C5234" s="202" t="s">
        <v>1165</v>
      </c>
      <c r="D5234" s="203" t="s">
        <v>1046</v>
      </c>
      <c r="E5234" s="204"/>
      <c r="F5234" s="204">
        <v>8.5500000000000007</v>
      </c>
      <c r="G5234" s="205">
        <v>5207.28</v>
      </c>
      <c r="H5234" s="192" t="s">
        <v>1071</v>
      </c>
    </row>
    <row r="5235" spans="1:8" ht="20" hidden="1" customHeight="1">
      <c r="A5235" s="185">
        <v>19</v>
      </c>
      <c r="B5235" s="212" t="s">
        <v>14</v>
      </c>
      <c r="C5235" s="202" t="s">
        <v>1165</v>
      </c>
      <c r="D5235" s="203" t="s">
        <v>1046</v>
      </c>
      <c r="E5235" s="204"/>
      <c r="F5235" s="204">
        <v>22.76</v>
      </c>
      <c r="G5235" s="205">
        <v>5184.5200000000004</v>
      </c>
      <c r="H5235" s="192" t="s">
        <v>1071</v>
      </c>
    </row>
    <row r="5236" spans="1:8" ht="20" hidden="1" customHeight="1">
      <c r="A5236" s="185">
        <v>19</v>
      </c>
      <c r="B5236" s="212" t="s">
        <v>14</v>
      </c>
      <c r="C5236" s="202" t="s">
        <v>1165</v>
      </c>
      <c r="D5236" s="203" t="s">
        <v>1046</v>
      </c>
      <c r="E5236" s="204"/>
      <c r="F5236" s="204">
        <v>89.19</v>
      </c>
      <c r="G5236" s="205">
        <v>5095.33</v>
      </c>
      <c r="H5236" s="192" t="s">
        <v>1071</v>
      </c>
    </row>
    <row r="5237" spans="1:8" ht="20" hidden="1" customHeight="1">
      <c r="A5237" s="185">
        <v>19</v>
      </c>
      <c r="B5237" s="212" t="s">
        <v>14</v>
      </c>
      <c r="C5237" s="202" t="s">
        <v>1165</v>
      </c>
      <c r="D5237" s="203" t="s">
        <v>1046</v>
      </c>
      <c r="E5237" s="204"/>
      <c r="F5237" s="204">
        <v>14.25</v>
      </c>
      <c r="G5237" s="205">
        <v>5081.08</v>
      </c>
      <c r="H5237" s="192" t="s">
        <v>1071</v>
      </c>
    </row>
    <row r="5238" spans="1:8" ht="20" hidden="1" customHeight="1">
      <c r="A5238" s="185">
        <v>19</v>
      </c>
      <c r="B5238" s="212" t="s">
        <v>14</v>
      </c>
      <c r="C5238" s="202" t="s">
        <v>1165</v>
      </c>
      <c r="D5238" s="203" t="s">
        <v>1046</v>
      </c>
      <c r="E5238" s="204"/>
      <c r="F5238" s="204">
        <v>79.8</v>
      </c>
      <c r="G5238" s="205">
        <v>5001.28</v>
      </c>
      <c r="H5238" s="192" t="s">
        <v>1071</v>
      </c>
    </row>
    <row r="5239" spans="1:8" ht="20" hidden="1" customHeight="1">
      <c r="A5239" s="185">
        <v>19</v>
      </c>
      <c r="B5239" s="212" t="s">
        <v>14</v>
      </c>
      <c r="C5239" s="202" t="s">
        <v>1165</v>
      </c>
      <c r="D5239" s="203" t="s">
        <v>1046</v>
      </c>
      <c r="E5239" s="204"/>
      <c r="F5239" s="204">
        <v>14.25</v>
      </c>
      <c r="G5239" s="205">
        <v>4987.03</v>
      </c>
      <c r="H5239" s="192" t="s">
        <v>1071</v>
      </c>
    </row>
    <row r="5240" spans="1:8" ht="20" hidden="1" customHeight="1">
      <c r="A5240" s="185">
        <v>19</v>
      </c>
      <c r="B5240" s="212" t="s">
        <v>14</v>
      </c>
      <c r="C5240" s="202" t="s">
        <v>1165</v>
      </c>
      <c r="D5240" s="203" t="s">
        <v>1046</v>
      </c>
      <c r="E5240" s="204"/>
      <c r="F5240" s="204">
        <v>85.12</v>
      </c>
      <c r="G5240" s="205">
        <v>4901.91</v>
      </c>
      <c r="H5240" s="192" t="s">
        <v>1071</v>
      </c>
    </row>
    <row r="5241" spans="1:8" ht="20" hidden="1" customHeight="1">
      <c r="A5241" s="185">
        <v>19</v>
      </c>
      <c r="B5241" s="212" t="s">
        <v>14</v>
      </c>
      <c r="C5241" s="202" t="s">
        <v>1165</v>
      </c>
      <c r="D5241" s="203" t="s">
        <v>1046</v>
      </c>
      <c r="E5241" s="204"/>
      <c r="F5241" s="204">
        <v>10.1</v>
      </c>
      <c r="G5241" s="205">
        <v>4891.8100000000004</v>
      </c>
      <c r="H5241" s="192" t="s">
        <v>1071</v>
      </c>
    </row>
    <row r="5242" spans="1:8" ht="20" hidden="1" customHeight="1">
      <c r="A5242" s="185">
        <v>19</v>
      </c>
      <c r="B5242" s="212" t="s">
        <v>14</v>
      </c>
      <c r="C5242" s="202" t="s">
        <v>1165</v>
      </c>
      <c r="D5242" s="203" t="s">
        <v>1046</v>
      </c>
      <c r="E5242" s="204"/>
      <c r="F5242" s="204">
        <v>12.22</v>
      </c>
      <c r="G5242" s="205">
        <v>4879.59</v>
      </c>
      <c r="H5242" s="192" t="s">
        <v>1071</v>
      </c>
    </row>
    <row r="5243" spans="1:8" ht="20" hidden="1" customHeight="1">
      <c r="A5243" s="185">
        <v>19</v>
      </c>
      <c r="B5243" s="212" t="s">
        <v>14</v>
      </c>
      <c r="C5243" s="202" t="s">
        <v>1165</v>
      </c>
      <c r="D5243" s="203" t="s">
        <v>1046</v>
      </c>
      <c r="E5243" s="204"/>
      <c r="F5243" s="204">
        <v>7.6</v>
      </c>
      <c r="G5243" s="205">
        <v>4871.99</v>
      </c>
      <c r="H5243" s="192" t="s">
        <v>1071</v>
      </c>
    </row>
    <row r="5244" spans="1:8" ht="20" hidden="1" customHeight="1">
      <c r="A5244" s="185">
        <v>19</v>
      </c>
      <c r="B5244" s="212" t="s">
        <v>14</v>
      </c>
      <c r="C5244" s="202" t="s">
        <v>1165</v>
      </c>
      <c r="D5244" s="203" t="s">
        <v>1046</v>
      </c>
      <c r="E5244" s="204"/>
      <c r="F5244" s="204">
        <v>5.7</v>
      </c>
      <c r="G5244" s="205">
        <v>4866.29</v>
      </c>
      <c r="H5244" s="192" t="s">
        <v>1071</v>
      </c>
    </row>
    <row r="5245" spans="1:8" ht="20" hidden="1" customHeight="1">
      <c r="A5245" s="185">
        <v>19</v>
      </c>
      <c r="B5245" s="212" t="s">
        <v>14</v>
      </c>
      <c r="C5245" s="202" t="s">
        <v>1165</v>
      </c>
      <c r="D5245" s="203" t="s">
        <v>1046</v>
      </c>
      <c r="E5245" s="204"/>
      <c r="F5245" s="204">
        <v>258.04000000000002</v>
      </c>
      <c r="G5245" s="205">
        <v>4608.25</v>
      </c>
      <c r="H5245" s="192" t="s">
        <v>1071</v>
      </c>
    </row>
    <row r="5246" spans="1:8" ht="20" hidden="1" customHeight="1">
      <c r="A5246" s="185">
        <v>19</v>
      </c>
      <c r="B5246" s="212" t="s">
        <v>14</v>
      </c>
      <c r="C5246" s="202" t="s">
        <v>3672</v>
      </c>
      <c r="D5246" s="203" t="s">
        <v>1046</v>
      </c>
      <c r="E5246" s="204"/>
      <c r="F5246" s="204">
        <v>248.53</v>
      </c>
      <c r="G5246" s="205">
        <v>4359.72</v>
      </c>
      <c r="H5246" s="192" t="s">
        <v>1106</v>
      </c>
    </row>
    <row r="5247" spans="1:8" ht="20" hidden="1" customHeight="1">
      <c r="A5247" s="185">
        <v>19</v>
      </c>
      <c r="B5247" s="212" t="s">
        <v>14</v>
      </c>
      <c r="C5247" s="202" t="s">
        <v>1165</v>
      </c>
      <c r="D5247" s="203" t="s">
        <v>1046</v>
      </c>
      <c r="E5247" s="204"/>
      <c r="F5247" s="204">
        <v>244.74</v>
      </c>
      <c r="G5247" s="205">
        <v>4114.9799999999996</v>
      </c>
      <c r="H5247" s="192" t="s">
        <v>1071</v>
      </c>
    </row>
    <row r="5248" spans="1:8" ht="20" hidden="1" customHeight="1">
      <c r="A5248" s="185">
        <v>19</v>
      </c>
      <c r="B5248" s="212" t="s">
        <v>14</v>
      </c>
      <c r="C5248" s="202" t="s">
        <v>1165</v>
      </c>
      <c r="D5248" s="203" t="s">
        <v>1046</v>
      </c>
      <c r="E5248" s="204"/>
      <c r="F5248" s="204">
        <v>21.38</v>
      </c>
      <c r="G5248" s="205">
        <v>4093.6</v>
      </c>
      <c r="H5248" s="192" t="s">
        <v>1071</v>
      </c>
    </row>
    <row r="5249" spans="1:8" ht="20" hidden="1" customHeight="1">
      <c r="A5249" s="185">
        <v>19</v>
      </c>
      <c r="B5249" s="212" t="s">
        <v>14</v>
      </c>
      <c r="C5249" s="202" t="s">
        <v>4286</v>
      </c>
      <c r="D5249" s="203" t="s">
        <v>3804</v>
      </c>
      <c r="E5249" s="204"/>
      <c r="F5249" s="204">
        <f>7620.66-1620.35</f>
        <v>6000.3099999999995</v>
      </c>
      <c r="G5249" s="205">
        <v>6473.56</v>
      </c>
      <c r="H5249" s="192" t="s">
        <v>1097</v>
      </c>
    </row>
    <row r="5250" spans="1:8" ht="20" hidden="1" customHeight="1">
      <c r="A5250" s="185">
        <v>20</v>
      </c>
      <c r="B5250" s="212" t="s">
        <v>14</v>
      </c>
      <c r="C5250" s="210" t="s">
        <v>3673</v>
      </c>
      <c r="D5250" s="203" t="s">
        <v>1046</v>
      </c>
      <c r="E5250" s="204"/>
      <c r="F5250" s="204">
        <v>300</v>
      </c>
      <c r="G5250" s="205">
        <v>26791.220000000401</v>
      </c>
      <c r="H5250" s="192" t="s">
        <v>3818</v>
      </c>
    </row>
    <row r="5251" spans="1:8" ht="20" hidden="1" customHeight="1">
      <c r="A5251" s="185">
        <v>20</v>
      </c>
      <c r="B5251" s="212" t="s">
        <v>14</v>
      </c>
      <c r="C5251" s="210" t="s">
        <v>3674</v>
      </c>
      <c r="D5251" s="203" t="s">
        <v>1046</v>
      </c>
      <c r="E5251" s="204"/>
      <c r="F5251" s="204">
        <v>3964.13</v>
      </c>
      <c r="G5251" s="205">
        <v>22827.0900000004</v>
      </c>
      <c r="H5251" s="192" t="s">
        <v>1087</v>
      </c>
    </row>
    <row r="5252" spans="1:8" ht="20" hidden="1" customHeight="1">
      <c r="A5252" s="185">
        <v>20</v>
      </c>
      <c r="B5252" s="212" t="s">
        <v>14</v>
      </c>
      <c r="C5252" s="210" t="s">
        <v>4287</v>
      </c>
      <c r="D5252" s="250" t="s">
        <v>3804</v>
      </c>
      <c r="E5252" s="204"/>
      <c r="F5252" s="204">
        <v>3825</v>
      </c>
      <c r="G5252" s="205">
        <v>19002.0900000004</v>
      </c>
      <c r="H5252" s="192" t="s">
        <v>1087</v>
      </c>
    </row>
    <row r="5253" spans="1:8" ht="20" hidden="1" customHeight="1">
      <c r="A5253" s="185">
        <v>20</v>
      </c>
      <c r="B5253" s="212" t="s">
        <v>14</v>
      </c>
      <c r="C5253" s="210" t="s">
        <v>4288</v>
      </c>
      <c r="D5253" s="250" t="s">
        <v>3804</v>
      </c>
      <c r="E5253" s="204"/>
      <c r="F5253" s="204">
        <v>3825</v>
      </c>
      <c r="G5253" s="205">
        <v>15177.0900000004</v>
      </c>
      <c r="H5253" s="192" t="s">
        <v>1087</v>
      </c>
    </row>
    <row r="5254" spans="1:8" ht="20" hidden="1" customHeight="1">
      <c r="A5254" s="185">
        <v>20</v>
      </c>
      <c r="B5254" s="212" t="s">
        <v>14</v>
      </c>
      <c r="C5254" s="210" t="s">
        <v>3805</v>
      </c>
      <c r="D5254" s="203" t="s">
        <v>3804</v>
      </c>
      <c r="E5254" s="204"/>
      <c r="F5254" s="204">
        <v>30</v>
      </c>
      <c r="G5254" s="205">
        <v>650.330000000317</v>
      </c>
      <c r="H5254" s="192" t="s">
        <v>3805</v>
      </c>
    </row>
    <row r="5255" spans="1:8" ht="20" hidden="1" customHeight="1">
      <c r="A5255" s="185">
        <v>20</v>
      </c>
      <c r="B5255" s="212" t="s">
        <v>14</v>
      </c>
      <c r="C5255" s="210" t="s">
        <v>3675</v>
      </c>
      <c r="D5255" s="203" t="s">
        <v>1046</v>
      </c>
      <c r="E5255" s="204"/>
      <c r="F5255" s="204">
        <v>3994.71</v>
      </c>
      <c r="G5255" s="205">
        <v>16655.620000000301</v>
      </c>
      <c r="H5255" s="192" t="s">
        <v>1087</v>
      </c>
    </row>
    <row r="5256" spans="1:8" ht="20" hidden="1" customHeight="1">
      <c r="A5256" s="185">
        <v>20</v>
      </c>
      <c r="B5256" s="212" t="s">
        <v>14</v>
      </c>
      <c r="C5256" s="210" t="s">
        <v>4289</v>
      </c>
      <c r="D5256" s="250" t="s">
        <v>3804</v>
      </c>
      <c r="E5256" s="204"/>
      <c r="F5256" s="204">
        <v>3825</v>
      </c>
      <c r="G5256" s="205">
        <v>12830.620000000299</v>
      </c>
      <c r="H5256" s="192" t="s">
        <v>1087</v>
      </c>
    </row>
    <row r="5257" spans="1:8" ht="20" hidden="1" customHeight="1">
      <c r="A5257" s="185">
        <v>20</v>
      </c>
      <c r="B5257" s="212" t="s">
        <v>14</v>
      </c>
      <c r="C5257" s="210" t="s">
        <v>4290</v>
      </c>
      <c r="D5257" s="250" t="s">
        <v>3804</v>
      </c>
      <c r="E5257" s="204"/>
      <c r="F5257" s="204">
        <v>3825</v>
      </c>
      <c r="G5257" s="205">
        <v>9005.6200000003191</v>
      </c>
      <c r="H5257" s="192" t="s">
        <v>1087</v>
      </c>
    </row>
    <row r="5258" spans="1:8" ht="20" hidden="1" customHeight="1">
      <c r="A5258" s="185">
        <v>27</v>
      </c>
      <c r="B5258" s="212" t="s">
        <v>12</v>
      </c>
      <c r="C5258" s="210" t="s">
        <v>3676</v>
      </c>
      <c r="D5258" s="203" t="s">
        <v>1046</v>
      </c>
      <c r="E5258" s="204"/>
      <c r="F5258" s="204">
        <v>36531.67</v>
      </c>
      <c r="G5258" s="205"/>
      <c r="H5258" s="192" t="s">
        <v>1087</v>
      </c>
    </row>
    <row r="5259" spans="1:8" ht="20" hidden="1" customHeight="1">
      <c r="A5259" s="185">
        <v>27</v>
      </c>
      <c r="B5259" s="212" t="s">
        <v>14</v>
      </c>
      <c r="C5259" s="210" t="s">
        <v>4291</v>
      </c>
      <c r="D5259" s="203" t="s">
        <v>3804</v>
      </c>
      <c r="E5259" s="204"/>
      <c r="F5259" s="204">
        <f>58841.64-F5262</f>
        <v>28492.87</v>
      </c>
      <c r="G5259" s="205">
        <v>25687.550000000199</v>
      </c>
      <c r="H5259" s="192" t="s">
        <v>1087</v>
      </c>
    </row>
    <row r="5260" spans="1:8" ht="20" hidden="1" customHeight="1">
      <c r="A5260" s="185">
        <v>27</v>
      </c>
      <c r="B5260" s="212" t="s">
        <v>14</v>
      </c>
      <c r="C5260" s="210" t="s">
        <v>3677</v>
      </c>
      <c r="D5260" s="203" t="s">
        <v>1046</v>
      </c>
      <c r="E5260" s="204"/>
      <c r="F5260" s="204">
        <v>5340</v>
      </c>
      <c r="G5260" s="205">
        <v>20347.550000000199</v>
      </c>
      <c r="H5260" s="192" t="s">
        <v>1102</v>
      </c>
    </row>
    <row r="5261" spans="1:8" ht="20" hidden="1" customHeight="1">
      <c r="A5261" s="185">
        <v>27</v>
      </c>
      <c r="B5261" s="212" t="s">
        <v>14</v>
      </c>
      <c r="C5261" s="210" t="s">
        <v>5056</v>
      </c>
      <c r="D5261" s="203" t="s">
        <v>4984</v>
      </c>
      <c r="E5261" s="204"/>
      <c r="F5261" s="204">
        <v>38250</v>
      </c>
      <c r="G5261" s="205">
        <v>12097.550000000199</v>
      </c>
      <c r="H5261" s="214" t="s">
        <v>4984</v>
      </c>
    </row>
    <row r="5262" spans="1:8" ht="20" hidden="1" customHeight="1">
      <c r="A5262" s="185">
        <v>27</v>
      </c>
      <c r="B5262" s="212" t="s">
        <v>14</v>
      </c>
      <c r="C5262" s="210" t="s">
        <v>3678</v>
      </c>
      <c r="D5262" s="203" t="s">
        <v>1046</v>
      </c>
      <c r="E5262" s="204"/>
      <c r="F5262" s="204">
        <v>30348.77</v>
      </c>
      <c r="G5262" s="205"/>
      <c r="H5262" s="192" t="s">
        <v>1087</v>
      </c>
    </row>
    <row r="5263" spans="1:8" ht="20" hidden="1" customHeight="1">
      <c r="A5263" s="185">
        <v>27</v>
      </c>
      <c r="B5263" s="212" t="s">
        <v>14</v>
      </c>
      <c r="C5263" s="210" t="s">
        <v>4292</v>
      </c>
      <c r="D5263" s="203" t="s">
        <v>3804</v>
      </c>
      <c r="E5263" s="204"/>
      <c r="F5263" s="204">
        <f>66801.9-F5481</f>
        <v>28411.499999999993</v>
      </c>
      <c r="G5263" s="205">
        <v>15297.5000000002</v>
      </c>
      <c r="H5263" s="192" t="s">
        <v>1087</v>
      </c>
    </row>
    <row r="5264" spans="1:8" ht="20" hidden="1" customHeight="1">
      <c r="A5264" s="185">
        <v>27</v>
      </c>
      <c r="B5264" s="212" t="s">
        <v>14</v>
      </c>
      <c r="C5264" s="210" t="s">
        <v>3679</v>
      </c>
      <c r="D5264" s="203" t="s">
        <v>1046</v>
      </c>
      <c r="E5264" s="204"/>
      <c r="F5264" s="204">
        <v>4980.5</v>
      </c>
      <c r="G5264" s="205">
        <v>10317.0000000002</v>
      </c>
      <c r="H5264" s="192" t="s">
        <v>1102</v>
      </c>
    </row>
    <row r="5265" spans="1:8" ht="20" hidden="1" customHeight="1">
      <c r="A5265" s="185">
        <v>29</v>
      </c>
      <c r="B5265" s="212" t="s">
        <v>14</v>
      </c>
      <c r="C5265" s="210" t="s">
        <v>4190</v>
      </c>
      <c r="D5265" s="203" t="s">
        <v>3804</v>
      </c>
      <c r="E5265" s="204"/>
      <c r="F5265" s="204">
        <v>3214.71</v>
      </c>
      <c r="G5265" s="205">
        <v>7239.0299999999897</v>
      </c>
      <c r="H5265" s="192" t="s">
        <v>1104</v>
      </c>
    </row>
    <row r="5266" spans="1:8" ht="20" hidden="1" customHeight="1">
      <c r="A5266" s="185">
        <v>29</v>
      </c>
      <c r="B5266" s="212" t="s">
        <v>14</v>
      </c>
      <c r="C5266" s="210" t="s">
        <v>5170</v>
      </c>
      <c r="D5266" s="271" t="s">
        <v>4984</v>
      </c>
      <c r="E5266" s="204"/>
      <c r="F5266" s="204">
        <v>82549.960000000006</v>
      </c>
      <c r="G5266" s="205">
        <v>4689.0699999999797</v>
      </c>
      <c r="H5266" s="214" t="s">
        <v>4984</v>
      </c>
    </row>
    <row r="5267" spans="1:8" ht="20" hidden="1" customHeight="1">
      <c r="A5267" s="185">
        <v>29</v>
      </c>
      <c r="B5267" s="212" t="s">
        <v>14</v>
      </c>
      <c r="C5267" s="202" t="s">
        <v>3803</v>
      </c>
      <c r="D5267" s="203" t="s">
        <v>3804</v>
      </c>
      <c r="E5267" s="204"/>
      <c r="F5267" s="204">
        <v>9</v>
      </c>
      <c r="G5267" s="205">
        <v>4680.0699999999797</v>
      </c>
      <c r="H5267" s="192" t="s">
        <v>3805</v>
      </c>
    </row>
    <row r="5268" spans="1:8" ht="20" hidden="1" customHeight="1">
      <c r="A5268" s="185">
        <v>29</v>
      </c>
      <c r="B5268" s="212" t="s">
        <v>14</v>
      </c>
      <c r="C5268" s="210" t="s">
        <v>3680</v>
      </c>
      <c r="D5268" s="203" t="s">
        <v>1046</v>
      </c>
      <c r="E5268" s="204"/>
      <c r="F5268" s="204">
        <v>6401.89</v>
      </c>
      <c r="G5268" s="205">
        <v>18278.18</v>
      </c>
      <c r="H5268" s="192" t="s">
        <v>1106</v>
      </c>
    </row>
    <row r="5269" spans="1:8" ht="20" hidden="1" customHeight="1">
      <c r="A5269" s="185">
        <v>29</v>
      </c>
      <c r="B5269" s="212" t="s">
        <v>14</v>
      </c>
      <c r="C5269" s="210" t="s">
        <v>3681</v>
      </c>
      <c r="D5269" s="203" t="s">
        <v>1046</v>
      </c>
      <c r="E5269" s="204"/>
      <c r="F5269" s="204">
        <f>4929.84-F5420</f>
        <v>3760</v>
      </c>
      <c r="G5269" s="205">
        <v>13348.34</v>
      </c>
      <c r="H5269" s="192" t="s">
        <v>1106</v>
      </c>
    </row>
    <row r="5270" spans="1:8" ht="20" hidden="1" customHeight="1">
      <c r="A5270" s="185">
        <v>29</v>
      </c>
      <c r="B5270" s="212" t="s">
        <v>14</v>
      </c>
      <c r="C5270" s="210" t="s">
        <v>4075</v>
      </c>
      <c r="D5270" s="203" t="s">
        <v>3804</v>
      </c>
      <c r="E5270" s="204"/>
      <c r="F5270" s="204">
        <v>100</v>
      </c>
      <c r="G5270" s="205">
        <v>13248.34</v>
      </c>
      <c r="H5270" s="192" t="s">
        <v>1053</v>
      </c>
    </row>
    <row r="5271" spans="1:8" ht="20" hidden="1" customHeight="1">
      <c r="A5271" s="185">
        <v>29</v>
      </c>
      <c r="B5271" s="212" t="s">
        <v>14</v>
      </c>
      <c r="C5271" s="210" t="s">
        <v>4209</v>
      </c>
      <c r="D5271" s="203" t="s">
        <v>3804</v>
      </c>
      <c r="E5271" s="204"/>
      <c r="F5271" s="204">
        <v>10</v>
      </c>
      <c r="G5271" s="205">
        <v>13240.01</v>
      </c>
      <c r="H5271" s="192" t="s">
        <v>3805</v>
      </c>
    </row>
    <row r="5272" spans="1:8" ht="20" hidden="1" customHeight="1">
      <c r="A5272" s="185">
        <v>29</v>
      </c>
      <c r="B5272" s="212" t="s">
        <v>14</v>
      </c>
      <c r="C5272" s="210" t="s">
        <v>3682</v>
      </c>
      <c r="D5272" s="203" t="s">
        <v>1046</v>
      </c>
      <c r="E5272" s="204"/>
      <c r="F5272" s="204">
        <v>13065.33</v>
      </c>
      <c r="G5272" s="205">
        <v>10174.68</v>
      </c>
      <c r="H5272" s="192" t="s">
        <v>1097</v>
      </c>
    </row>
    <row r="5273" spans="1:8" ht="20" hidden="1" customHeight="1">
      <c r="A5273" s="185">
        <v>29</v>
      </c>
      <c r="B5273" s="212" t="s">
        <v>14</v>
      </c>
      <c r="C5273" s="279" t="s">
        <v>5171</v>
      </c>
      <c r="D5273" s="203" t="s">
        <v>4984</v>
      </c>
      <c r="E5273" s="204"/>
      <c r="F5273" s="204">
        <v>118950</v>
      </c>
      <c r="G5273" s="205">
        <v>11224.68</v>
      </c>
      <c r="H5273" s="214" t="s">
        <v>4984</v>
      </c>
    </row>
    <row r="5274" spans="1:8" ht="20" hidden="1" customHeight="1">
      <c r="A5274" s="185">
        <v>29</v>
      </c>
      <c r="B5274" s="212" t="s">
        <v>14</v>
      </c>
      <c r="C5274" s="202" t="s">
        <v>3803</v>
      </c>
      <c r="D5274" s="203" t="s">
        <v>3804</v>
      </c>
      <c r="E5274" s="204"/>
      <c r="F5274" s="204">
        <v>15</v>
      </c>
      <c r="G5274" s="205">
        <v>11209.68</v>
      </c>
      <c r="H5274" s="192" t="s">
        <v>3805</v>
      </c>
    </row>
    <row r="5275" spans="1:8" ht="20" hidden="1" customHeight="1">
      <c r="A5275" s="185">
        <v>30</v>
      </c>
      <c r="B5275" s="212" t="s">
        <v>14</v>
      </c>
      <c r="C5275" s="229" t="s">
        <v>3803</v>
      </c>
      <c r="D5275" s="224" t="s">
        <v>3804</v>
      </c>
      <c r="E5275" s="226"/>
      <c r="F5275" s="226">
        <v>40</v>
      </c>
      <c r="G5275" s="227">
        <v>24.6799999999348</v>
      </c>
      <c r="H5275" s="192" t="s">
        <v>3805</v>
      </c>
    </row>
    <row r="5276" spans="1:8" ht="20" hidden="1" customHeight="1">
      <c r="A5276" s="185">
        <v>30</v>
      </c>
      <c r="B5276" s="212" t="s">
        <v>14</v>
      </c>
      <c r="C5276" s="229" t="s">
        <v>3803</v>
      </c>
      <c r="D5276" s="224" t="s">
        <v>3804</v>
      </c>
      <c r="E5276" s="226"/>
      <c r="F5276" s="226">
        <v>40</v>
      </c>
      <c r="G5276" s="227">
        <v>484.67999999993498</v>
      </c>
      <c r="H5276" s="192" t="s">
        <v>3805</v>
      </c>
    </row>
    <row r="5277" spans="1:8" ht="20" hidden="1" customHeight="1">
      <c r="A5277" s="185">
        <v>30</v>
      </c>
      <c r="B5277" s="212" t="s">
        <v>14</v>
      </c>
      <c r="C5277" s="229" t="s">
        <v>3803</v>
      </c>
      <c r="D5277" s="224" t="s">
        <v>3804</v>
      </c>
      <c r="E5277" s="226"/>
      <c r="F5277" s="226">
        <v>40</v>
      </c>
      <c r="G5277" s="227">
        <v>300444.68</v>
      </c>
      <c r="H5277" s="192" t="s">
        <v>3805</v>
      </c>
    </row>
    <row r="5278" spans="1:8" ht="20" hidden="1" customHeight="1">
      <c r="A5278" s="185">
        <v>30</v>
      </c>
      <c r="B5278" s="212" t="s">
        <v>14</v>
      </c>
      <c r="C5278" s="229" t="s">
        <v>4073</v>
      </c>
      <c r="D5278" s="224" t="s">
        <v>3804</v>
      </c>
      <c r="E5278" s="226"/>
      <c r="F5278" s="226">
        <v>5</v>
      </c>
      <c r="G5278" s="227">
        <v>300440.94</v>
      </c>
      <c r="H5278" s="192" t="s">
        <v>3805</v>
      </c>
    </row>
    <row r="5279" spans="1:8" ht="20" hidden="1" customHeight="1">
      <c r="A5279" s="185">
        <v>30</v>
      </c>
      <c r="B5279" s="212" t="s">
        <v>14</v>
      </c>
      <c r="C5279" s="229" t="s">
        <v>3803</v>
      </c>
      <c r="D5279" s="224" t="s">
        <v>3804</v>
      </c>
      <c r="E5279" s="226"/>
      <c r="F5279" s="226">
        <v>15</v>
      </c>
      <c r="G5279" s="227">
        <v>425.93999999994401</v>
      </c>
      <c r="H5279" s="192" t="s">
        <v>3805</v>
      </c>
    </row>
    <row r="5280" spans="1:8" ht="20" hidden="1" customHeight="1">
      <c r="A5280" s="185">
        <v>30</v>
      </c>
      <c r="B5280" s="212" t="s">
        <v>14</v>
      </c>
      <c r="C5280" s="229" t="s">
        <v>4134</v>
      </c>
      <c r="D5280" s="224" t="s">
        <v>3804</v>
      </c>
      <c r="E5280" s="226"/>
      <c r="F5280" s="226">
        <v>100</v>
      </c>
      <c r="G5280" s="227">
        <v>325.93999999994401</v>
      </c>
      <c r="H5280" s="192" t="s">
        <v>3805</v>
      </c>
    </row>
    <row r="5281" spans="1:8" ht="20" hidden="1" customHeight="1">
      <c r="A5281" s="185">
        <v>31</v>
      </c>
      <c r="B5281" s="212" t="s">
        <v>14</v>
      </c>
      <c r="C5281" s="210" t="s">
        <v>4293</v>
      </c>
      <c r="D5281" s="271" t="s">
        <v>3804</v>
      </c>
      <c r="E5281" s="204"/>
      <c r="F5281" s="204">
        <v>202</v>
      </c>
      <c r="G5281" s="205">
        <v>124828.9</v>
      </c>
      <c r="H5281" s="192" t="s">
        <v>4995</v>
      </c>
    </row>
    <row r="5282" spans="1:8" ht="20" hidden="1" customHeight="1">
      <c r="A5282" s="185">
        <v>31</v>
      </c>
      <c r="B5282" s="212" t="s">
        <v>14</v>
      </c>
      <c r="C5282" s="210" t="s">
        <v>3683</v>
      </c>
      <c r="D5282" s="203" t="s">
        <v>1046</v>
      </c>
      <c r="E5282" s="204"/>
      <c r="F5282" s="204">
        <v>266</v>
      </c>
      <c r="G5282" s="205">
        <v>124562.9</v>
      </c>
      <c r="H5282" s="192" t="s">
        <v>3818</v>
      </c>
    </row>
    <row r="5283" spans="1:8" ht="20" hidden="1" customHeight="1">
      <c r="A5283" s="185">
        <v>31</v>
      </c>
      <c r="B5283" s="212" t="s">
        <v>14</v>
      </c>
      <c r="C5283" s="210" t="s">
        <v>3684</v>
      </c>
      <c r="D5283" s="271" t="s">
        <v>1046</v>
      </c>
      <c r="E5283" s="204"/>
      <c r="F5283" s="204">
        <v>489.77</v>
      </c>
      <c r="G5283" s="205">
        <v>124073.13</v>
      </c>
      <c r="H5283" s="192" t="s">
        <v>3811</v>
      </c>
    </row>
    <row r="5284" spans="1:8" ht="20" hidden="1" customHeight="1">
      <c r="A5284" s="185">
        <v>31</v>
      </c>
      <c r="B5284" s="212" t="s">
        <v>14</v>
      </c>
      <c r="C5284" s="210" t="s">
        <v>3685</v>
      </c>
      <c r="D5284" s="271" t="s">
        <v>1046</v>
      </c>
      <c r="E5284" s="204"/>
      <c r="F5284" s="204">
        <v>1100</v>
      </c>
      <c r="G5284" s="205">
        <v>122973.13</v>
      </c>
      <c r="H5284" s="192" t="s">
        <v>1047</v>
      </c>
    </row>
    <row r="5285" spans="1:8" ht="20" hidden="1" customHeight="1">
      <c r="A5285" s="185">
        <v>31</v>
      </c>
      <c r="B5285" s="212" t="s">
        <v>14</v>
      </c>
      <c r="C5285" s="210" t="s">
        <v>3686</v>
      </c>
      <c r="D5285" s="271" t="s">
        <v>1046</v>
      </c>
      <c r="E5285" s="204"/>
      <c r="F5285" s="204">
        <v>400</v>
      </c>
      <c r="G5285" s="205">
        <v>122573.13</v>
      </c>
      <c r="H5285" s="192" t="s">
        <v>1047</v>
      </c>
    </row>
    <row r="5286" spans="1:8" ht="20" hidden="1" customHeight="1">
      <c r="A5286" s="185">
        <v>31</v>
      </c>
      <c r="B5286" s="212" t="s">
        <v>14</v>
      </c>
      <c r="C5286" s="210" t="s">
        <v>3687</v>
      </c>
      <c r="D5286" s="271" t="s">
        <v>1046</v>
      </c>
      <c r="E5286" s="204"/>
      <c r="F5286" s="204">
        <v>540</v>
      </c>
      <c r="G5286" s="205">
        <v>122033.13</v>
      </c>
      <c r="H5286" s="192" t="s">
        <v>1047</v>
      </c>
    </row>
    <row r="5287" spans="1:8" ht="20" hidden="1" customHeight="1">
      <c r="A5287" s="185">
        <v>31</v>
      </c>
      <c r="B5287" s="212" t="s">
        <v>14</v>
      </c>
      <c r="C5287" s="210" t="s">
        <v>3688</v>
      </c>
      <c r="D5287" s="271" t="s">
        <v>1046</v>
      </c>
      <c r="E5287" s="204"/>
      <c r="F5287" s="204">
        <v>2168.5</v>
      </c>
      <c r="G5287" s="205">
        <v>119864.63</v>
      </c>
      <c r="H5287" s="192" t="s">
        <v>1047</v>
      </c>
    </row>
    <row r="5288" spans="1:8" ht="20" hidden="1" customHeight="1">
      <c r="A5288" s="185">
        <v>31</v>
      </c>
      <c r="B5288" s="212" t="s">
        <v>14</v>
      </c>
      <c r="C5288" s="210" t="s">
        <v>3689</v>
      </c>
      <c r="D5288" s="271" t="s">
        <v>1046</v>
      </c>
      <c r="E5288" s="204"/>
      <c r="F5288" s="204">
        <v>98</v>
      </c>
      <c r="G5288" s="205">
        <v>119766.63</v>
      </c>
      <c r="H5288" s="192" t="s">
        <v>4995</v>
      </c>
    </row>
    <row r="5289" spans="1:8" ht="20" hidden="1" customHeight="1">
      <c r="A5289" s="185">
        <v>31</v>
      </c>
      <c r="B5289" s="212" t="s">
        <v>14</v>
      </c>
      <c r="C5289" s="210" t="s">
        <v>3690</v>
      </c>
      <c r="D5289" s="271" t="s">
        <v>1046</v>
      </c>
      <c r="E5289" s="204"/>
      <c r="F5289" s="204">
        <v>800</v>
      </c>
      <c r="G5289" s="205">
        <v>118966.63</v>
      </c>
      <c r="H5289" s="192" t="s">
        <v>1053</v>
      </c>
    </row>
    <row r="5290" spans="1:8" ht="20" hidden="1" customHeight="1">
      <c r="A5290" s="185">
        <v>31</v>
      </c>
      <c r="B5290" s="212" t="s">
        <v>14</v>
      </c>
      <c r="C5290" s="210" t="s">
        <v>3691</v>
      </c>
      <c r="D5290" s="271" t="s">
        <v>1046</v>
      </c>
      <c r="E5290" s="204"/>
      <c r="F5290" s="204">
        <v>60</v>
      </c>
      <c r="G5290" s="205">
        <v>118906.63</v>
      </c>
      <c r="H5290" s="192" t="s">
        <v>1047</v>
      </c>
    </row>
    <row r="5291" spans="1:8" ht="20" hidden="1" customHeight="1">
      <c r="A5291" s="185">
        <v>31</v>
      </c>
      <c r="B5291" s="212" t="s">
        <v>14</v>
      </c>
      <c r="C5291" s="278" t="s">
        <v>3692</v>
      </c>
      <c r="D5291" s="271" t="s">
        <v>1046</v>
      </c>
      <c r="E5291" s="204"/>
      <c r="F5291" s="204">
        <v>40</v>
      </c>
      <c r="G5291" s="205">
        <v>118866.63</v>
      </c>
      <c r="H5291" s="192" t="s">
        <v>1077</v>
      </c>
    </row>
    <row r="5292" spans="1:8" ht="20" hidden="1" customHeight="1">
      <c r="A5292" s="185">
        <v>31</v>
      </c>
      <c r="B5292" s="212" t="s">
        <v>14</v>
      </c>
      <c r="C5292" s="278" t="s">
        <v>3693</v>
      </c>
      <c r="D5292" s="271" t="s">
        <v>1046</v>
      </c>
      <c r="E5292" s="204"/>
      <c r="F5292" s="204">
        <v>788</v>
      </c>
      <c r="G5292" s="205">
        <v>118078.63</v>
      </c>
      <c r="H5292" s="192" t="s">
        <v>1112</v>
      </c>
    </row>
    <row r="5293" spans="1:8" ht="20" hidden="1" customHeight="1">
      <c r="A5293" s="185">
        <v>31</v>
      </c>
      <c r="B5293" s="212" t="s">
        <v>14</v>
      </c>
      <c r="C5293" s="210" t="s">
        <v>3694</v>
      </c>
      <c r="D5293" s="271" t="s">
        <v>1046</v>
      </c>
      <c r="E5293" s="204"/>
      <c r="F5293" s="204">
        <v>56.5</v>
      </c>
      <c r="G5293" s="205">
        <v>118022.13</v>
      </c>
      <c r="H5293" s="192" t="s">
        <v>3811</v>
      </c>
    </row>
    <row r="5294" spans="1:8" ht="20" hidden="1" customHeight="1">
      <c r="A5294" s="185">
        <v>31</v>
      </c>
      <c r="B5294" s="212" t="s">
        <v>14</v>
      </c>
      <c r="C5294" s="210" t="s">
        <v>3695</v>
      </c>
      <c r="D5294" s="271" t="s">
        <v>1046</v>
      </c>
      <c r="E5294" s="204"/>
      <c r="F5294" s="204">
        <v>1792.25</v>
      </c>
      <c r="G5294" s="205">
        <v>116229.88</v>
      </c>
      <c r="H5294" s="192" t="s">
        <v>1047</v>
      </c>
    </row>
    <row r="5295" spans="1:8" ht="20" hidden="1" customHeight="1">
      <c r="A5295" s="185">
        <v>31</v>
      </c>
      <c r="B5295" s="212" t="s">
        <v>14</v>
      </c>
      <c r="C5295" s="210" t="s">
        <v>3696</v>
      </c>
      <c r="D5295" s="271" t="s">
        <v>1046</v>
      </c>
      <c r="E5295" s="204"/>
      <c r="F5295" s="204">
        <v>231.03</v>
      </c>
      <c r="G5295" s="205">
        <v>115998.85</v>
      </c>
      <c r="H5295" s="192" t="s">
        <v>3811</v>
      </c>
    </row>
    <row r="5296" spans="1:8" ht="20" hidden="1" customHeight="1">
      <c r="A5296" s="185">
        <v>31</v>
      </c>
      <c r="B5296" s="212" t="s">
        <v>14</v>
      </c>
      <c r="C5296" s="210" t="s">
        <v>3697</v>
      </c>
      <c r="D5296" s="271" t="s">
        <v>1046</v>
      </c>
      <c r="E5296" s="204"/>
      <c r="F5296" s="204">
        <v>771</v>
      </c>
      <c r="G5296" s="205">
        <v>115227.85</v>
      </c>
      <c r="H5296" s="192" t="s">
        <v>1075</v>
      </c>
    </row>
    <row r="5297" spans="1:8" ht="20" hidden="1" customHeight="1">
      <c r="A5297" s="185">
        <v>31</v>
      </c>
      <c r="B5297" s="212" t="s">
        <v>14</v>
      </c>
      <c r="C5297" s="210" t="s">
        <v>3698</v>
      </c>
      <c r="D5297" s="271" t="s">
        <v>1046</v>
      </c>
      <c r="E5297" s="204"/>
      <c r="F5297" s="204">
        <v>49</v>
      </c>
      <c r="G5297" s="205">
        <v>115178.85</v>
      </c>
      <c r="H5297" s="192" t="s">
        <v>1053</v>
      </c>
    </row>
    <row r="5298" spans="1:8" ht="20" hidden="1" customHeight="1">
      <c r="A5298" s="185">
        <v>31</v>
      </c>
      <c r="B5298" s="212" t="s">
        <v>14</v>
      </c>
      <c r="C5298" s="210" t="s">
        <v>3699</v>
      </c>
      <c r="D5298" s="271" t="s">
        <v>1046</v>
      </c>
      <c r="E5298" s="204"/>
      <c r="F5298" s="204">
        <v>767</v>
      </c>
      <c r="G5298" s="205">
        <v>114411.85</v>
      </c>
      <c r="H5298" s="192" t="s">
        <v>1075</v>
      </c>
    </row>
    <row r="5299" spans="1:8" ht="20" hidden="1" customHeight="1">
      <c r="A5299" s="185">
        <v>31</v>
      </c>
      <c r="B5299" s="212" t="s">
        <v>14</v>
      </c>
      <c r="C5299" s="210" t="s">
        <v>3700</v>
      </c>
      <c r="D5299" s="271" t="s">
        <v>1046</v>
      </c>
      <c r="E5299" s="204"/>
      <c r="F5299" s="204">
        <v>271</v>
      </c>
      <c r="G5299" s="205">
        <v>114140.85</v>
      </c>
      <c r="H5299" s="192" t="s">
        <v>1075</v>
      </c>
    </row>
    <row r="5300" spans="1:8" ht="20" hidden="1" customHeight="1">
      <c r="A5300" s="185">
        <v>31</v>
      </c>
      <c r="B5300" s="212" t="s">
        <v>14</v>
      </c>
      <c r="C5300" s="210" t="s">
        <v>3701</v>
      </c>
      <c r="D5300" s="271" t="s">
        <v>1046</v>
      </c>
      <c r="E5300" s="204"/>
      <c r="F5300" s="204">
        <v>29.99</v>
      </c>
      <c r="G5300" s="205">
        <v>114110.86</v>
      </c>
      <c r="H5300" s="192" t="s">
        <v>1047</v>
      </c>
    </row>
    <row r="5301" spans="1:8" ht="20" hidden="1" customHeight="1">
      <c r="A5301" s="185">
        <v>31</v>
      </c>
      <c r="B5301" s="212" t="s">
        <v>14</v>
      </c>
      <c r="C5301" s="210" t="s">
        <v>3702</v>
      </c>
      <c r="D5301" s="271" t="s">
        <v>1046</v>
      </c>
      <c r="E5301" s="204"/>
      <c r="F5301" s="204">
        <v>200</v>
      </c>
      <c r="G5301" s="205">
        <v>113910.86</v>
      </c>
      <c r="H5301" s="192" t="s">
        <v>4995</v>
      </c>
    </row>
    <row r="5302" spans="1:8" ht="20" hidden="1" customHeight="1">
      <c r="A5302" s="185">
        <v>31</v>
      </c>
      <c r="B5302" s="212" t="s">
        <v>14</v>
      </c>
      <c r="C5302" s="210" t="s">
        <v>3703</v>
      </c>
      <c r="D5302" s="271" t="s">
        <v>1046</v>
      </c>
      <c r="E5302" s="204"/>
      <c r="F5302" s="204">
        <v>5800</v>
      </c>
      <c r="G5302" s="205">
        <v>108110.86</v>
      </c>
      <c r="H5302" s="192" t="s">
        <v>1077</v>
      </c>
    </row>
    <row r="5303" spans="1:8" ht="20" hidden="1" customHeight="1">
      <c r="A5303" s="185">
        <v>31</v>
      </c>
      <c r="B5303" s="212" t="s">
        <v>14</v>
      </c>
      <c r="C5303" s="210" t="s">
        <v>3704</v>
      </c>
      <c r="D5303" s="271" t="s">
        <v>1046</v>
      </c>
      <c r="E5303" s="204"/>
      <c r="F5303" s="204">
        <v>1000</v>
      </c>
      <c r="G5303" s="205">
        <v>107110.86</v>
      </c>
      <c r="H5303" s="192" t="s">
        <v>5062</v>
      </c>
    </row>
    <row r="5304" spans="1:8" ht="20" hidden="1" customHeight="1">
      <c r="A5304" s="185">
        <v>31</v>
      </c>
      <c r="B5304" s="212" t="s">
        <v>14</v>
      </c>
      <c r="C5304" s="210" t="s">
        <v>3705</v>
      </c>
      <c r="D5304" s="271" t="s">
        <v>1046</v>
      </c>
      <c r="E5304" s="204"/>
      <c r="F5304" s="204">
        <v>1320.95</v>
      </c>
      <c r="G5304" s="205">
        <v>105789.91</v>
      </c>
      <c r="H5304" s="192" t="s">
        <v>1077</v>
      </c>
    </row>
    <row r="5305" spans="1:8" ht="20" hidden="1" customHeight="1">
      <c r="A5305" s="185">
        <v>31</v>
      </c>
      <c r="B5305" s="212" t="s">
        <v>14</v>
      </c>
      <c r="C5305" s="210" t="s">
        <v>3706</v>
      </c>
      <c r="D5305" s="271" t="s">
        <v>1046</v>
      </c>
      <c r="E5305" s="204"/>
      <c r="F5305" s="204">
        <v>3430</v>
      </c>
      <c r="G5305" s="205">
        <v>102359.91</v>
      </c>
      <c r="H5305" s="192" t="s">
        <v>5160</v>
      </c>
    </row>
    <row r="5306" spans="1:8" ht="20" hidden="1" customHeight="1">
      <c r="A5306" s="185">
        <v>31</v>
      </c>
      <c r="B5306" s="212" t="s">
        <v>14</v>
      </c>
      <c r="C5306" s="210" t="s">
        <v>3803</v>
      </c>
      <c r="D5306" s="271" t="s">
        <v>3804</v>
      </c>
      <c r="E5306" s="204"/>
      <c r="F5306" s="204">
        <v>34.200000000000003</v>
      </c>
      <c r="G5306" s="205">
        <v>102325.71</v>
      </c>
      <c r="H5306" s="192" t="s">
        <v>3805</v>
      </c>
    </row>
    <row r="5307" spans="1:8" ht="20" hidden="1" customHeight="1">
      <c r="A5307" s="185">
        <v>31</v>
      </c>
      <c r="B5307" s="212" t="s">
        <v>14</v>
      </c>
      <c r="C5307" s="210" t="s">
        <v>3707</v>
      </c>
      <c r="D5307" s="271" t="s">
        <v>1046</v>
      </c>
      <c r="E5307" s="204"/>
      <c r="F5307" s="204">
        <v>5218.3999999999996</v>
      </c>
      <c r="G5307" s="205">
        <v>228881.85</v>
      </c>
      <c r="H5307" s="192" t="s">
        <v>1047</v>
      </c>
    </row>
    <row r="5308" spans="1:8" ht="20" hidden="1" customHeight="1">
      <c r="A5308" s="185">
        <v>31</v>
      </c>
      <c r="B5308" s="212" t="s">
        <v>14</v>
      </c>
      <c r="C5308" s="210" t="s">
        <v>3803</v>
      </c>
      <c r="D5308" s="271" t="s">
        <v>3804</v>
      </c>
      <c r="E5308" s="204"/>
      <c r="F5308" s="204">
        <v>1.8</v>
      </c>
      <c r="G5308" s="205">
        <v>228880.05</v>
      </c>
      <c r="H5308" s="192" t="s">
        <v>3805</v>
      </c>
    </row>
    <row r="5309" spans="1:8" ht="20" hidden="1" customHeight="1">
      <c r="A5309" s="185">
        <v>31</v>
      </c>
      <c r="B5309" s="212" t="s">
        <v>14</v>
      </c>
      <c r="C5309" s="210" t="s">
        <v>3708</v>
      </c>
      <c r="D5309" s="271" t="s">
        <v>1046</v>
      </c>
      <c r="E5309" s="204"/>
      <c r="F5309" s="204">
        <v>6508</v>
      </c>
      <c r="G5309" s="205">
        <v>222372.05</v>
      </c>
      <c r="H5309" s="192" t="s">
        <v>1047</v>
      </c>
    </row>
    <row r="5310" spans="1:8" ht="20" hidden="1" customHeight="1">
      <c r="A5310" s="185">
        <v>31</v>
      </c>
      <c r="B5310" s="212" t="s">
        <v>14</v>
      </c>
      <c r="C5310" s="210" t="s">
        <v>3803</v>
      </c>
      <c r="D5310" s="271" t="s">
        <v>3804</v>
      </c>
      <c r="E5310" s="204"/>
      <c r="F5310" s="204">
        <v>4.5</v>
      </c>
      <c r="G5310" s="205">
        <v>222367.55</v>
      </c>
      <c r="H5310" s="192" t="s">
        <v>3805</v>
      </c>
    </row>
    <row r="5311" spans="1:8" ht="20" hidden="1" customHeight="1">
      <c r="A5311" s="185">
        <v>31</v>
      </c>
      <c r="B5311" s="212" t="s">
        <v>14</v>
      </c>
      <c r="C5311" s="210" t="s">
        <v>3709</v>
      </c>
      <c r="D5311" s="271" t="s">
        <v>1046</v>
      </c>
      <c r="E5311" s="204"/>
      <c r="F5311" s="204">
        <v>763</v>
      </c>
      <c r="G5311" s="205">
        <v>221604.55</v>
      </c>
      <c r="H5311" s="192" t="s">
        <v>1047</v>
      </c>
    </row>
    <row r="5312" spans="1:8" ht="20" hidden="1" customHeight="1">
      <c r="A5312" s="185">
        <v>31</v>
      </c>
      <c r="B5312" s="212" t="s">
        <v>14</v>
      </c>
      <c r="C5312" s="210" t="s">
        <v>3710</v>
      </c>
      <c r="D5312" s="271" t="s">
        <v>1046</v>
      </c>
      <c r="E5312" s="204"/>
      <c r="F5312" s="204">
        <v>48</v>
      </c>
      <c r="G5312" s="205">
        <v>221556.55</v>
      </c>
      <c r="H5312" s="192" t="s">
        <v>5160</v>
      </c>
    </row>
    <row r="5313" spans="1:8" ht="20" hidden="1" customHeight="1">
      <c r="A5313" s="185">
        <v>31</v>
      </c>
      <c r="B5313" s="212" t="s">
        <v>14</v>
      </c>
      <c r="C5313" s="210" t="s">
        <v>3711</v>
      </c>
      <c r="D5313" s="271" t="s">
        <v>1046</v>
      </c>
      <c r="E5313" s="204"/>
      <c r="F5313" s="204">
        <v>708.5</v>
      </c>
      <c r="G5313" s="205">
        <v>220848.05</v>
      </c>
      <c r="H5313" s="192" t="s">
        <v>1075</v>
      </c>
    </row>
    <row r="5314" spans="1:8" ht="20" hidden="1" customHeight="1">
      <c r="A5314" s="185">
        <v>31</v>
      </c>
      <c r="B5314" s="212" t="s">
        <v>14</v>
      </c>
      <c r="C5314" s="210" t="s">
        <v>3712</v>
      </c>
      <c r="D5314" s="271" t="s">
        <v>1046</v>
      </c>
      <c r="E5314" s="204"/>
      <c r="F5314" s="204">
        <v>485</v>
      </c>
      <c r="G5314" s="205">
        <v>220363.05</v>
      </c>
      <c r="H5314" s="192" t="s">
        <v>1047</v>
      </c>
    </row>
    <row r="5315" spans="1:8" ht="20" hidden="1" customHeight="1">
      <c r="A5315" s="185">
        <v>31</v>
      </c>
      <c r="B5315" s="212" t="s">
        <v>14</v>
      </c>
      <c r="C5315" s="210" t="s">
        <v>3713</v>
      </c>
      <c r="D5315" s="271" t="s">
        <v>1046</v>
      </c>
      <c r="E5315" s="204"/>
      <c r="F5315" s="204">
        <v>887</v>
      </c>
      <c r="G5315" s="205">
        <v>219476.05</v>
      </c>
      <c r="H5315" s="192" t="s">
        <v>1047</v>
      </c>
    </row>
    <row r="5316" spans="1:8" ht="20" hidden="1" customHeight="1">
      <c r="A5316" s="185">
        <v>31</v>
      </c>
      <c r="B5316" s="212" t="s">
        <v>14</v>
      </c>
      <c r="C5316" s="210" t="s">
        <v>3714</v>
      </c>
      <c r="D5316" s="271" t="s">
        <v>1046</v>
      </c>
      <c r="E5316" s="204"/>
      <c r="F5316" s="204">
        <v>242</v>
      </c>
      <c r="G5316" s="205">
        <v>219234.05</v>
      </c>
      <c r="H5316" s="192" t="s">
        <v>3811</v>
      </c>
    </row>
    <row r="5317" spans="1:8" ht="20" hidden="1" customHeight="1">
      <c r="A5317" s="185">
        <v>31</v>
      </c>
      <c r="B5317" s="212" t="s">
        <v>14</v>
      </c>
      <c r="C5317" s="210" t="s">
        <v>3715</v>
      </c>
      <c r="D5317" s="271" t="s">
        <v>1046</v>
      </c>
      <c r="E5317" s="204"/>
      <c r="F5317" s="204">
        <v>201.6</v>
      </c>
      <c r="G5317" s="205">
        <v>219032.45</v>
      </c>
      <c r="H5317" s="192" t="s">
        <v>3811</v>
      </c>
    </row>
    <row r="5318" spans="1:8" ht="20" hidden="1" customHeight="1">
      <c r="A5318" s="185">
        <v>31</v>
      </c>
      <c r="B5318" s="212" t="s">
        <v>14</v>
      </c>
      <c r="C5318" s="210" t="s">
        <v>3716</v>
      </c>
      <c r="D5318" s="271" t="s">
        <v>1046</v>
      </c>
      <c r="E5318" s="204"/>
      <c r="F5318" s="204">
        <v>211</v>
      </c>
      <c r="G5318" s="205">
        <v>218821.45</v>
      </c>
      <c r="H5318" s="192" t="s">
        <v>3811</v>
      </c>
    </row>
    <row r="5319" spans="1:8" ht="20" hidden="1" customHeight="1">
      <c r="A5319" s="185">
        <v>31</v>
      </c>
      <c r="B5319" s="212" t="s">
        <v>14</v>
      </c>
      <c r="C5319" s="210" t="s">
        <v>3717</v>
      </c>
      <c r="D5319" s="271" t="s">
        <v>1046</v>
      </c>
      <c r="E5319" s="204"/>
      <c r="F5319" s="204">
        <v>22</v>
      </c>
      <c r="G5319" s="205">
        <v>218799.45</v>
      </c>
      <c r="H5319" s="192" t="s">
        <v>1047</v>
      </c>
    </row>
    <row r="5320" spans="1:8" ht="20" hidden="1" customHeight="1">
      <c r="A5320" s="185">
        <v>31</v>
      </c>
      <c r="B5320" s="212" t="s">
        <v>14</v>
      </c>
      <c r="C5320" s="210" t="s">
        <v>3718</v>
      </c>
      <c r="D5320" s="271" t="s">
        <v>1046</v>
      </c>
      <c r="E5320" s="204"/>
      <c r="F5320" s="204">
        <v>187</v>
      </c>
      <c r="G5320" s="205">
        <v>218612.45</v>
      </c>
      <c r="H5320" s="192" t="s">
        <v>1077</v>
      </c>
    </row>
    <row r="5321" spans="1:8" ht="20" hidden="1" customHeight="1">
      <c r="A5321" s="185">
        <v>31</v>
      </c>
      <c r="B5321" s="212" t="s">
        <v>14</v>
      </c>
      <c r="C5321" s="210" t="s">
        <v>3719</v>
      </c>
      <c r="D5321" s="271" t="s">
        <v>1046</v>
      </c>
      <c r="E5321" s="204"/>
      <c r="F5321" s="204">
        <v>157</v>
      </c>
      <c r="G5321" s="205">
        <v>218455.45</v>
      </c>
      <c r="H5321" s="192" t="s">
        <v>4995</v>
      </c>
    </row>
    <row r="5322" spans="1:8" ht="20" hidden="1" customHeight="1">
      <c r="A5322" s="185">
        <v>31</v>
      </c>
      <c r="B5322" s="212" t="s">
        <v>14</v>
      </c>
      <c r="C5322" s="210" t="s">
        <v>3720</v>
      </c>
      <c r="D5322" s="271" t="s">
        <v>1046</v>
      </c>
      <c r="E5322" s="204"/>
      <c r="F5322" s="204">
        <v>812.7</v>
      </c>
      <c r="G5322" s="205">
        <v>217642.75</v>
      </c>
      <c r="H5322" s="192" t="s">
        <v>3811</v>
      </c>
    </row>
    <row r="5323" spans="1:8" ht="20" hidden="1" customHeight="1">
      <c r="A5323" s="185">
        <v>31</v>
      </c>
      <c r="B5323" s="212" t="s">
        <v>14</v>
      </c>
      <c r="C5323" s="210" t="s">
        <v>3721</v>
      </c>
      <c r="D5323" s="271" t="s">
        <v>1046</v>
      </c>
      <c r="E5323" s="204"/>
      <c r="F5323" s="204">
        <v>532</v>
      </c>
      <c r="G5323" s="205">
        <v>217110.75</v>
      </c>
      <c r="H5323" s="192" t="s">
        <v>3811</v>
      </c>
    </row>
    <row r="5324" spans="1:8" ht="20" hidden="1" customHeight="1">
      <c r="A5324" s="185">
        <v>31</v>
      </c>
      <c r="B5324" s="212" t="s">
        <v>14</v>
      </c>
      <c r="C5324" s="210" t="s">
        <v>3722</v>
      </c>
      <c r="D5324" s="271" t="s">
        <v>1046</v>
      </c>
      <c r="E5324" s="204"/>
      <c r="F5324" s="204">
        <v>405</v>
      </c>
      <c r="G5324" s="205">
        <v>216705.75</v>
      </c>
      <c r="H5324" s="192" t="s">
        <v>3811</v>
      </c>
    </row>
    <row r="5325" spans="1:8" ht="20" hidden="1" customHeight="1">
      <c r="A5325" s="185">
        <v>31</v>
      </c>
      <c r="B5325" s="212" t="s">
        <v>14</v>
      </c>
      <c r="C5325" s="210" t="s">
        <v>3803</v>
      </c>
      <c r="D5325" s="271" t="s">
        <v>3804</v>
      </c>
      <c r="E5325" s="204"/>
      <c r="F5325" s="204">
        <v>30.6</v>
      </c>
      <c r="G5325" s="205">
        <v>216675.15</v>
      </c>
      <c r="H5325" s="192" t="s">
        <v>3805</v>
      </c>
    </row>
    <row r="5326" spans="1:8" ht="20" hidden="1" customHeight="1">
      <c r="A5326" s="185">
        <v>31</v>
      </c>
      <c r="B5326" s="212" t="s">
        <v>14</v>
      </c>
      <c r="C5326" s="278" t="s">
        <v>3723</v>
      </c>
      <c r="D5326" s="271" t="s">
        <v>1046</v>
      </c>
      <c r="E5326" s="204"/>
      <c r="F5326" s="204">
        <v>3000</v>
      </c>
      <c r="G5326" s="205">
        <v>213675.15</v>
      </c>
      <c r="H5326" s="192" t="s">
        <v>1047</v>
      </c>
    </row>
    <row r="5327" spans="1:8" ht="20" hidden="1" customHeight="1">
      <c r="A5327" s="185">
        <v>31</v>
      </c>
      <c r="B5327" s="212" t="s">
        <v>14</v>
      </c>
      <c r="C5327" s="210" t="s">
        <v>3803</v>
      </c>
      <c r="D5327" s="271" t="s">
        <v>3804</v>
      </c>
      <c r="E5327" s="204"/>
      <c r="F5327" s="204">
        <v>1.8</v>
      </c>
      <c r="G5327" s="205">
        <v>213673.35</v>
      </c>
      <c r="H5327" s="192" t="s">
        <v>3805</v>
      </c>
    </row>
    <row r="5328" spans="1:8" ht="20" hidden="1" customHeight="1">
      <c r="A5328" s="185">
        <v>31</v>
      </c>
      <c r="B5328" s="212" t="s">
        <v>14</v>
      </c>
      <c r="C5328" s="210" t="s">
        <v>4294</v>
      </c>
      <c r="D5328" s="224" t="s">
        <v>3804</v>
      </c>
      <c r="E5328" s="204"/>
      <c r="F5328" s="204">
        <v>375</v>
      </c>
      <c r="G5328" s="205">
        <v>193298.35</v>
      </c>
      <c r="H5328" s="192" t="s">
        <v>1053</v>
      </c>
    </row>
    <row r="5329" spans="1:8" ht="20" hidden="1" customHeight="1">
      <c r="A5329" s="185">
        <v>31</v>
      </c>
      <c r="B5329" s="212" t="s">
        <v>14</v>
      </c>
      <c r="C5329" s="210" t="s">
        <v>4295</v>
      </c>
      <c r="D5329" s="224" t="s">
        <v>3804</v>
      </c>
      <c r="E5329" s="204"/>
      <c r="F5329" s="204">
        <v>21</v>
      </c>
      <c r="G5329" s="205">
        <v>193277.35</v>
      </c>
      <c r="H5329" s="192" t="s">
        <v>1053</v>
      </c>
    </row>
    <row r="5330" spans="1:8" ht="20" hidden="1" customHeight="1">
      <c r="A5330" s="185">
        <v>31</v>
      </c>
      <c r="B5330" s="212" t="s">
        <v>14</v>
      </c>
      <c r="C5330" s="210" t="s">
        <v>3724</v>
      </c>
      <c r="D5330" s="271" t="s">
        <v>1046</v>
      </c>
      <c r="E5330" s="204"/>
      <c r="F5330" s="204">
        <v>100</v>
      </c>
      <c r="G5330" s="205">
        <v>193177.35</v>
      </c>
      <c r="H5330" s="192" t="s">
        <v>1077</v>
      </c>
    </row>
    <row r="5331" spans="1:8" ht="20" hidden="1" customHeight="1">
      <c r="A5331" s="185">
        <v>31</v>
      </c>
      <c r="B5331" s="212" t="s">
        <v>14</v>
      </c>
      <c r="C5331" s="210" t="s">
        <v>3725</v>
      </c>
      <c r="D5331" s="271" t="s">
        <v>1046</v>
      </c>
      <c r="E5331" s="204"/>
      <c r="F5331" s="204">
        <v>500</v>
      </c>
      <c r="G5331" s="205">
        <v>192677.35</v>
      </c>
      <c r="H5331" s="192" t="s">
        <v>1077</v>
      </c>
    </row>
    <row r="5332" spans="1:8" ht="20" hidden="1" customHeight="1">
      <c r="A5332" s="185">
        <v>31</v>
      </c>
      <c r="B5332" s="212" t="s">
        <v>14</v>
      </c>
      <c r="C5332" s="210" t="s">
        <v>3726</v>
      </c>
      <c r="D5332" s="271" t="s">
        <v>1046</v>
      </c>
      <c r="E5332" s="204"/>
      <c r="F5332" s="204">
        <v>682.52</v>
      </c>
      <c r="G5332" s="205">
        <v>191994.83</v>
      </c>
      <c r="H5332" s="192" t="s">
        <v>1047</v>
      </c>
    </row>
    <row r="5333" spans="1:8" ht="20" hidden="1" customHeight="1">
      <c r="A5333" s="185">
        <v>31</v>
      </c>
      <c r="B5333" s="212" t="s">
        <v>14</v>
      </c>
      <c r="C5333" s="210" t="s">
        <v>3727</v>
      </c>
      <c r="D5333" s="271" t="s">
        <v>1046</v>
      </c>
      <c r="E5333" s="204"/>
      <c r="F5333" s="204">
        <v>150</v>
      </c>
      <c r="G5333" s="205">
        <v>191844.83</v>
      </c>
      <c r="H5333" s="192" t="s">
        <v>1077</v>
      </c>
    </row>
    <row r="5334" spans="1:8" ht="20" hidden="1" customHeight="1">
      <c r="A5334" s="185">
        <v>31</v>
      </c>
      <c r="B5334" s="212" t="s">
        <v>14</v>
      </c>
      <c r="C5334" s="210" t="s">
        <v>4296</v>
      </c>
      <c r="D5334" s="224" t="s">
        <v>3804</v>
      </c>
      <c r="E5334" s="204"/>
      <c r="F5334" s="204">
        <v>15</v>
      </c>
      <c r="G5334" s="205">
        <v>191829.83</v>
      </c>
      <c r="H5334" s="192" t="s">
        <v>1077</v>
      </c>
    </row>
    <row r="5335" spans="1:8" ht="20" hidden="1" customHeight="1">
      <c r="A5335" s="185">
        <v>31</v>
      </c>
      <c r="B5335" s="212" t="s">
        <v>14</v>
      </c>
      <c r="C5335" s="210" t="s">
        <v>3728</v>
      </c>
      <c r="D5335" s="271" t="s">
        <v>1046</v>
      </c>
      <c r="E5335" s="204"/>
      <c r="F5335" s="204">
        <v>1111</v>
      </c>
      <c r="G5335" s="205">
        <v>190718.83</v>
      </c>
      <c r="H5335" s="192" t="s">
        <v>1047</v>
      </c>
    </row>
    <row r="5336" spans="1:8" ht="20" hidden="1" customHeight="1">
      <c r="A5336" s="185">
        <v>31</v>
      </c>
      <c r="B5336" s="212" t="s">
        <v>14</v>
      </c>
      <c r="C5336" s="210" t="s">
        <v>3729</v>
      </c>
      <c r="D5336" s="271" t="s">
        <v>1046</v>
      </c>
      <c r="E5336" s="204"/>
      <c r="F5336" s="204">
        <v>1765</v>
      </c>
      <c r="G5336" s="205">
        <v>188953.83</v>
      </c>
      <c r="H5336" s="192" t="s">
        <v>1047</v>
      </c>
    </row>
    <row r="5337" spans="1:8" ht="20" hidden="1" customHeight="1">
      <c r="A5337" s="185">
        <v>31</v>
      </c>
      <c r="B5337" s="212" t="s">
        <v>14</v>
      </c>
      <c r="C5337" s="210" t="s">
        <v>3730</v>
      </c>
      <c r="D5337" s="271" t="s">
        <v>1046</v>
      </c>
      <c r="E5337" s="204"/>
      <c r="F5337" s="204">
        <v>1089</v>
      </c>
      <c r="G5337" s="205">
        <v>187864.83</v>
      </c>
      <c r="H5337" s="192" t="s">
        <v>1053</v>
      </c>
    </row>
    <row r="5338" spans="1:8" ht="20" hidden="1" customHeight="1">
      <c r="A5338" s="185">
        <v>31</v>
      </c>
      <c r="B5338" s="212" t="s">
        <v>14</v>
      </c>
      <c r="C5338" s="210" t="s">
        <v>3731</v>
      </c>
      <c r="D5338" s="271" t="s">
        <v>1046</v>
      </c>
      <c r="E5338" s="204"/>
      <c r="F5338" s="204">
        <v>225</v>
      </c>
      <c r="G5338" s="205">
        <v>187639.83</v>
      </c>
      <c r="H5338" s="192" t="s">
        <v>1047</v>
      </c>
    </row>
    <row r="5339" spans="1:8" ht="20" hidden="1" customHeight="1">
      <c r="A5339" s="185">
        <v>31</v>
      </c>
      <c r="B5339" s="212" t="s">
        <v>14</v>
      </c>
      <c r="C5339" s="278" t="s">
        <v>3732</v>
      </c>
      <c r="D5339" s="271" t="s">
        <v>1046</v>
      </c>
      <c r="E5339" s="204"/>
      <c r="F5339" s="204">
        <v>80</v>
      </c>
      <c r="G5339" s="205">
        <v>187559.83</v>
      </c>
      <c r="H5339" s="192" t="s">
        <v>1077</v>
      </c>
    </row>
    <row r="5340" spans="1:8" ht="20" hidden="1" customHeight="1">
      <c r="A5340" s="185">
        <v>31</v>
      </c>
      <c r="B5340" s="212" t="s">
        <v>14</v>
      </c>
      <c r="C5340" s="210" t="s">
        <v>3733</v>
      </c>
      <c r="D5340" s="271" t="s">
        <v>1046</v>
      </c>
      <c r="E5340" s="204"/>
      <c r="F5340" s="204">
        <v>217</v>
      </c>
      <c r="G5340" s="205">
        <v>187342.83</v>
      </c>
      <c r="H5340" s="192" t="s">
        <v>3811</v>
      </c>
    </row>
    <row r="5341" spans="1:8" ht="20" hidden="1" customHeight="1">
      <c r="A5341" s="185">
        <v>31</v>
      </c>
      <c r="B5341" s="212" t="s">
        <v>14</v>
      </c>
      <c r="C5341" s="210" t="s">
        <v>3734</v>
      </c>
      <c r="D5341" s="271" t="s">
        <v>1046</v>
      </c>
      <c r="E5341" s="204"/>
      <c r="F5341" s="204">
        <v>221</v>
      </c>
      <c r="G5341" s="205">
        <v>187121.83</v>
      </c>
      <c r="H5341" s="192" t="s">
        <v>3811</v>
      </c>
    </row>
    <row r="5342" spans="1:8" ht="20" hidden="1" customHeight="1">
      <c r="A5342" s="185">
        <v>31</v>
      </c>
      <c r="B5342" s="212" t="s">
        <v>14</v>
      </c>
      <c r="C5342" s="210" t="s">
        <v>3735</v>
      </c>
      <c r="D5342" s="271" t="s">
        <v>1046</v>
      </c>
      <c r="E5342" s="204"/>
      <c r="F5342" s="204">
        <v>99</v>
      </c>
      <c r="G5342" s="205">
        <v>187022.83</v>
      </c>
      <c r="H5342" s="192" t="s">
        <v>1075</v>
      </c>
    </row>
    <row r="5343" spans="1:8" ht="20" hidden="1" customHeight="1">
      <c r="A5343" s="185">
        <v>31</v>
      </c>
      <c r="B5343" s="212" t="s">
        <v>14</v>
      </c>
      <c r="C5343" s="210" t="s">
        <v>3736</v>
      </c>
      <c r="D5343" s="271" t="s">
        <v>1046</v>
      </c>
      <c r="E5343" s="204"/>
      <c r="F5343" s="204">
        <v>110</v>
      </c>
      <c r="G5343" s="205">
        <v>186912.83</v>
      </c>
      <c r="H5343" s="192" t="s">
        <v>1108</v>
      </c>
    </row>
    <row r="5344" spans="1:8" ht="20" hidden="1" customHeight="1">
      <c r="A5344" s="185">
        <v>31</v>
      </c>
      <c r="B5344" s="212" t="s">
        <v>14</v>
      </c>
      <c r="C5344" s="210" t="s">
        <v>3737</v>
      </c>
      <c r="D5344" s="271" t="s">
        <v>1046</v>
      </c>
      <c r="E5344" s="204"/>
      <c r="F5344" s="204">
        <v>217</v>
      </c>
      <c r="G5344" s="205">
        <v>186695.83</v>
      </c>
      <c r="H5344" s="192" t="s">
        <v>3811</v>
      </c>
    </row>
    <row r="5345" spans="1:8" ht="20" hidden="1" customHeight="1">
      <c r="A5345" s="185">
        <v>31</v>
      </c>
      <c r="B5345" s="212" t="s">
        <v>14</v>
      </c>
      <c r="C5345" s="210" t="s">
        <v>3738</v>
      </c>
      <c r="D5345" s="271" t="s">
        <v>1046</v>
      </c>
      <c r="E5345" s="204"/>
      <c r="F5345" s="204">
        <v>708.95</v>
      </c>
      <c r="G5345" s="205">
        <v>185986.88</v>
      </c>
      <c r="H5345" s="192" t="s">
        <v>1077</v>
      </c>
    </row>
    <row r="5346" spans="1:8" ht="20" hidden="1" customHeight="1">
      <c r="A5346" s="185">
        <v>31</v>
      </c>
      <c r="B5346" s="212" t="s">
        <v>14</v>
      </c>
      <c r="C5346" s="210" t="s">
        <v>3739</v>
      </c>
      <c r="D5346" s="271" t="s">
        <v>1046</v>
      </c>
      <c r="E5346" s="204"/>
      <c r="F5346" s="204">
        <v>88</v>
      </c>
      <c r="G5346" s="205">
        <v>185898.88</v>
      </c>
      <c r="H5346" s="192" t="s">
        <v>1053</v>
      </c>
    </row>
    <row r="5347" spans="1:8" ht="20" hidden="1" customHeight="1">
      <c r="A5347" s="185">
        <v>31</v>
      </c>
      <c r="B5347" s="212" t="s">
        <v>14</v>
      </c>
      <c r="C5347" s="210" t="s">
        <v>3740</v>
      </c>
      <c r="D5347" s="271" t="s">
        <v>1046</v>
      </c>
      <c r="E5347" s="204"/>
      <c r="F5347" s="204">
        <v>390</v>
      </c>
      <c r="G5347" s="205">
        <v>185508.88</v>
      </c>
      <c r="H5347" s="192" t="s">
        <v>4995</v>
      </c>
    </row>
    <row r="5348" spans="1:8" ht="20" hidden="1" customHeight="1">
      <c r="A5348" s="185">
        <v>31</v>
      </c>
      <c r="B5348" s="212" t="s">
        <v>14</v>
      </c>
      <c r="C5348" s="210" t="s">
        <v>3803</v>
      </c>
      <c r="D5348" s="271" t="s">
        <v>3804</v>
      </c>
      <c r="E5348" s="204"/>
      <c r="F5348" s="204">
        <v>40.5</v>
      </c>
      <c r="G5348" s="205">
        <v>185468.38</v>
      </c>
      <c r="H5348" s="192" t="s">
        <v>3805</v>
      </c>
    </row>
    <row r="5349" spans="1:8" ht="20" hidden="1" customHeight="1">
      <c r="A5349" s="185">
        <v>31</v>
      </c>
      <c r="B5349" s="212" t="s">
        <v>14</v>
      </c>
      <c r="C5349" s="210" t="s">
        <v>3803</v>
      </c>
      <c r="D5349" s="271" t="s">
        <v>3804</v>
      </c>
      <c r="E5349" s="204"/>
      <c r="F5349" s="204">
        <v>9</v>
      </c>
      <c r="G5349" s="205">
        <v>135459.38</v>
      </c>
      <c r="H5349" s="192" t="s">
        <v>3805</v>
      </c>
    </row>
    <row r="5350" spans="1:8" ht="20" hidden="1" customHeight="1">
      <c r="A5350" s="185">
        <v>31</v>
      </c>
      <c r="B5350" s="212" t="s">
        <v>14</v>
      </c>
      <c r="C5350" s="280" t="s">
        <v>3741</v>
      </c>
      <c r="D5350" s="271" t="s">
        <v>1046</v>
      </c>
      <c r="E5350" s="204"/>
      <c r="F5350" s="204">
        <v>2600</v>
      </c>
      <c r="G5350" s="205">
        <v>132859.38</v>
      </c>
      <c r="H5350" s="192" t="s">
        <v>1047</v>
      </c>
    </row>
    <row r="5351" spans="1:8" ht="20" hidden="1" customHeight="1">
      <c r="A5351" s="185">
        <v>31</v>
      </c>
      <c r="B5351" s="212" t="s">
        <v>14</v>
      </c>
      <c r="C5351" s="185" t="s">
        <v>3803</v>
      </c>
      <c r="D5351" s="271" t="s">
        <v>3804</v>
      </c>
      <c r="E5351" s="204"/>
      <c r="F5351" s="204">
        <v>1.8</v>
      </c>
      <c r="G5351" s="205">
        <v>132857.57999999999</v>
      </c>
      <c r="H5351" s="192" t="s">
        <v>3805</v>
      </c>
    </row>
    <row r="5352" spans="1:8" ht="20" hidden="1" customHeight="1">
      <c r="A5352" s="185">
        <v>31</v>
      </c>
      <c r="B5352" s="212" t="s">
        <v>14</v>
      </c>
      <c r="C5352" s="251" t="s">
        <v>3742</v>
      </c>
      <c r="D5352" s="271" t="s">
        <v>1046</v>
      </c>
      <c r="E5352" s="204"/>
      <c r="F5352" s="204">
        <v>450</v>
      </c>
      <c r="G5352" s="205">
        <v>132407.57999999999</v>
      </c>
      <c r="H5352" s="192" t="s">
        <v>1124</v>
      </c>
    </row>
    <row r="5353" spans="1:8" ht="20" hidden="1" customHeight="1">
      <c r="A5353" s="185">
        <v>31</v>
      </c>
      <c r="B5353" s="212" t="s">
        <v>14</v>
      </c>
      <c r="C5353" s="251" t="s">
        <v>3743</v>
      </c>
      <c r="D5353" s="271" t="s">
        <v>1046</v>
      </c>
      <c r="E5353" s="204"/>
      <c r="F5353" s="204">
        <v>616.5</v>
      </c>
      <c r="G5353" s="205">
        <v>131791.07999999999</v>
      </c>
      <c r="H5353" s="192" t="s">
        <v>3811</v>
      </c>
    </row>
    <row r="5354" spans="1:8" ht="20" hidden="1" customHeight="1">
      <c r="A5354" s="185">
        <v>31</v>
      </c>
      <c r="B5354" s="212" t="s">
        <v>14</v>
      </c>
      <c r="C5354" s="251" t="s">
        <v>3744</v>
      </c>
      <c r="D5354" s="271" t="s">
        <v>1046</v>
      </c>
      <c r="E5354" s="204"/>
      <c r="F5354" s="204">
        <v>443</v>
      </c>
      <c r="G5354" s="205">
        <v>131348.07999999999</v>
      </c>
      <c r="H5354" s="192" t="s">
        <v>3811</v>
      </c>
    </row>
    <row r="5355" spans="1:8" ht="20" hidden="1" customHeight="1">
      <c r="A5355" s="185">
        <v>31</v>
      </c>
      <c r="B5355" s="212" t="s">
        <v>14</v>
      </c>
      <c r="C5355" s="251" t="s">
        <v>3745</v>
      </c>
      <c r="D5355" s="271" t="s">
        <v>1046</v>
      </c>
      <c r="E5355" s="204"/>
      <c r="F5355" s="204">
        <v>641.5</v>
      </c>
      <c r="G5355" s="205">
        <v>130706.58</v>
      </c>
      <c r="H5355" s="192" t="s">
        <v>1075</v>
      </c>
    </row>
    <row r="5356" spans="1:8" ht="20" hidden="1" customHeight="1">
      <c r="A5356" s="185">
        <v>31</v>
      </c>
      <c r="B5356" s="212" t="s">
        <v>14</v>
      </c>
      <c r="C5356" s="251" t="s">
        <v>3746</v>
      </c>
      <c r="D5356" s="271" t="s">
        <v>1046</v>
      </c>
      <c r="E5356" s="204"/>
      <c r="F5356" s="204">
        <v>546</v>
      </c>
      <c r="G5356" s="205">
        <v>130160.58</v>
      </c>
      <c r="H5356" s="192" t="s">
        <v>1047</v>
      </c>
    </row>
    <row r="5357" spans="1:8" ht="20" hidden="1" customHeight="1">
      <c r="A5357" s="185">
        <v>31</v>
      </c>
      <c r="B5357" s="212" t="s">
        <v>14</v>
      </c>
      <c r="C5357" s="185" t="s">
        <v>3747</v>
      </c>
      <c r="D5357" s="271" t="s">
        <v>1046</v>
      </c>
      <c r="E5357" s="204"/>
      <c r="F5357" s="204">
        <v>473.5</v>
      </c>
      <c r="G5357" s="205">
        <v>129687.08</v>
      </c>
      <c r="H5357" s="192" t="s">
        <v>1112</v>
      </c>
    </row>
    <row r="5358" spans="1:8" ht="20" hidden="1" customHeight="1">
      <c r="A5358" s="185">
        <v>31</v>
      </c>
      <c r="B5358" s="212" t="s">
        <v>14</v>
      </c>
      <c r="C5358" s="251" t="s">
        <v>3748</v>
      </c>
      <c r="D5358" s="271" t="s">
        <v>1046</v>
      </c>
      <c r="E5358" s="204"/>
      <c r="F5358" s="204">
        <v>80</v>
      </c>
      <c r="G5358" s="205">
        <v>129607.08</v>
      </c>
      <c r="H5358" s="192" t="s">
        <v>1047</v>
      </c>
    </row>
    <row r="5359" spans="1:8" ht="20" hidden="1" customHeight="1">
      <c r="A5359" s="185">
        <v>31</v>
      </c>
      <c r="B5359" s="212" t="s">
        <v>14</v>
      </c>
      <c r="C5359" s="280" t="s">
        <v>3749</v>
      </c>
      <c r="D5359" s="271" t="s">
        <v>1046</v>
      </c>
      <c r="E5359" s="204"/>
      <c r="F5359" s="204">
        <v>1500</v>
      </c>
      <c r="G5359" s="205">
        <v>128107.08</v>
      </c>
      <c r="H5359" s="192" t="s">
        <v>1047</v>
      </c>
    </row>
    <row r="5360" spans="1:8" ht="20" hidden="1" customHeight="1">
      <c r="A5360" s="185">
        <v>31</v>
      </c>
      <c r="B5360" s="212" t="s">
        <v>14</v>
      </c>
      <c r="C5360" s="251" t="s">
        <v>3750</v>
      </c>
      <c r="D5360" s="271" t="s">
        <v>1046</v>
      </c>
      <c r="E5360" s="204"/>
      <c r="F5360" s="204">
        <v>504.2</v>
      </c>
      <c r="G5360" s="205">
        <v>127602.88</v>
      </c>
      <c r="H5360" s="192" t="s">
        <v>3811</v>
      </c>
    </row>
    <row r="5361" spans="1:8" ht="20" hidden="1" customHeight="1">
      <c r="A5361" s="185">
        <v>31</v>
      </c>
      <c r="B5361" s="212" t="s">
        <v>14</v>
      </c>
      <c r="C5361" s="251" t="s">
        <v>3751</v>
      </c>
      <c r="D5361" s="271" t="s">
        <v>1046</v>
      </c>
      <c r="E5361" s="204"/>
      <c r="F5361" s="204">
        <v>570.01</v>
      </c>
      <c r="G5361" s="205">
        <v>127032.87</v>
      </c>
      <c r="H5361" s="192" t="s">
        <v>3811</v>
      </c>
    </row>
    <row r="5362" spans="1:8" ht="20" hidden="1" customHeight="1">
      <c r="A5362" s="185">
        <v>31</v>
      </c>
      <c r="B5362" s="212" t="s">
        <v>14</v>
      </c>
      <c r="C5362" s="251" t="s">
        <v>3752</v>
      </c>
      <c r="D5362" s="271" t="s">
        <v>1046</v>
      </c>
      <c r="E5362" s="204"/>
      <c r="F5362" s="204">
        <v>400</v>
      </c>
      <c r="G5362" s="205">
        <v>126632.87</v>
      </c>
      <c r="H5362" s="192" t="s">
        <v>4995</v>
      </c>
    </row>
    <row r="5363" spans="1:8" ht="20" hidden="1" customHeight="1">
      <c r="A5363" s="185">
        <v>31</v>
      </c>
      <c r="B5363" s="212" t="s">
        <v>14</v>
      </c>
      <c r="C5363" s="251" t="s">
        <v>3753</v>
      </c>
      <c r="D5363" s="271" t="s">
        <v>1046</v>
      </c>
      <c r="E5363" s="204"/>
      <c r="F5363" s="204">
        <v>1171</v>
      </c>
      <c r="G5363" s="205">
        <v>125461.87</v>
      </c>
      <c r="H5363" s="192" t="s">
        <v>1075</v>
      </c>
    </row>
    <row r="5364" spans="1:8" ht="20" hidden="1" customHeight="1">
      <c r="A5364" s="185">
        <v>31</v>
      </c>
      <c r="B5364" s="212" t="s">
        <v>14</v>
      </c>
      <c r="C5364" s="251" t="s">
        <v>3754</v>
      </c>
      <c r="D5364" s="271" t="s">
        <v>1046</v>
      </c>
      <c r="E5364" s="204"/>
      <c r="F5364" s="204">
        <v>720</v>
      </c>
      <c r="G5364" s="205">
        <v>124741.87</v>
      </c>
      <c r="H5364" s="192" t="s">
        <v>1124</v>
      </c>
    </row>
    <row r="5365" spans="1:8" ht="20" hidden="1" customHeight="1">
      <c r="A5365" s="185">
        <v>31</v>
      </c>
      <c r="B5365" s="212" t="s">
        <v>14</v>
      </c>
      <c r="C5365" s="251" t="s">
        <v>3755</v>
      </c>
      <c r="D5365" s="271" t="s">
        <v>1046</v>
      </c>
      <c r="E5365" s="204"/>
      <c r="F5365" s="204">
        <v>560</v>
      </c>
      <c r="G5365" s="205">
        <v>124181.87</v>
      </c>
      <c r="H5365" s="192" t="s">
        <v>1124</v>
      </c>
    </row>
    <row r="5366" spans="1:8" ht="20" hidden="1" customHeight="1">
      <c r="A5366" s="185">
        <v>31</v>
      </c>
      <c r="B5366" s="212" t="s">
        <v>14</v>
      </c>
      <c r="C5366" s="251" t="s">
        <v>3756</v>
      </c>
      <c r="D5366" s="271" t="s">
        <v>1046</v>
      </c>
      <c r="E5366" s="204"/>
      <c r="F5366" s="204">
        <v>21.6</v>
      </c>
      <c r="G5366" s="205">
        <v>124160.27</v>
      </c>
      <c r="H5366" s="192" t="s">
        <v>1047</v>
      </c>
    </row>
    <row r="5367" spans="1:8" ht="20" hidden="1" customHeight="1">
      <c r="A5367" s="185">
        <v>31</v>
      </c>
      <c r="B5367" s="212" t="s">
        <v>14</v>
      </c>
      <c r="C5367" s="251" t="s">
        <v>3757</v>
      </c>
      <c r="D5367" s="271" t="s">
        <v>1046</v>
      </c>
      <c r="E5367" s="204"/>
      <c r="F5367" s="204">
        <v>11.89</v>
      </c>
      <c r="G5367" s="205">
        <v>124148.38</v>
      </c>
      <c r="H5367" s="192" t="s">
        <v>1053</v>
      </c>
    </row>
    <row r="5368" spans="1:8" ht="20" hidden="1" customHeight="1">
      <c r="A5368" s="185">
        <v>31</v>
      </c>
      <c r="B5368" s="212" t="s">
        <v>14</v>
      </c>
      <c r="C5368" s="251" t="s">
        <v>3758</v>
      </c>
      <c r="D5368" s="271" t="s">
        <v>1046</v>
      </c>
      <c r="E5368" s="204"/>
      <c r="F5368" s="204">
        <v>902.8</v>
      </c>
      <c r="G5368" s="205">
        <v>123245.58</v>
      </c>
      <c r="H5368" s="192" t="s">
        <v>1104</v>
      </c>
    </row>
    <row r="5369" spans="1:8" ht="20" hidden="1" customHeight="1">
      <c r="A5369" s="185">
        <v>31</v>
      </c>
      <c r="B5369" s="212" t="s">
        <v>14</v>
      </c>
      <c r="C5369" s="251" t="s">
        <v>3803</v>
      </c>
      <c r="D5369" s="271" t="s">
        <v>3804</v>
      </c>
      <c r="E5369" s="204"/>
      <c r="F5369" s="204">
        <v>36.9</v>
      </c>
      <c r="G5369" s="205">
        <v>123208.68</v>
      </c>
      <c r="H5369" s="192" t="s">
        <v>3805</v>
      </c>
    </row>
    <row r="5370" spans="1:8" ht="20" hidden="1" customHeight="1">
      <c r="A5370" s="185">
        <v>31</v>
      </c>
      <c r="B5370" s="212" t="s">
        <v>14</v>
      </c>
      <c r="C5370" s="185" t="s">
        <v>5172</v>
      </c>
      <c r="D5370" s="281" t="s">
        <v>4984</v>
      </c>
      <c r="E5370" s="282"/>
      <c r="F5370" s="282">
        <v>7500</v>
      </c>
      <c r="G5370" s="205">
        <v>115727.11</v>
      </c>
      <c r="H5370" s="214" t="s">
        <v>4984</v>
      </c>
    </row>
    <row r="5371" spans="1:8" ht="20" hidden="1" customHeight="1">
      <c r="A5371" s="185">
        <v>31</v>
      </c>
      <c r="B5371" s="212" t="s">
        <v>14</v>
      </c>
      <c r="C5371" s="185" t="s">
        <v>5172</v>
      </c>
      <c r="D5371" s="271" t="s">
        <v>4984</v>
      </c>
      <c r="E5371" s="204"/>
      <c r="F5371" s="204">
        <v>5166.67</v>
      </c>
      <c r="G5371" s="205">
        <v>110560.44</v>
      </c>
      <c r="H5371" s="214" t="s">
        <v>4984</v>
      </c>
    </row>
    <row r="5372" spans="1:8" ht="20" hidden="1" customHeight="1">
      <c r="A5372" s="185">
        <v>31</v>
      </c>
      <c r="B5372" s="212" t="s">
        <v>14</v>
      </c>
      <c r="C5372" s="185" t="s">
        <v>3759</v>
      </c>
      <c r="D5372" s="203" t="s">
        <v>1046</v>
      </c>
      <c r="E5372" s="204"/>
      <c r="F5372" s="204">
        <v>9600</v>
      </c>
      <c r="G5372" s="205">
        <v>100960.44</v>
      </c>
      <c r="H5372" s="192" t="s">
        <v>3818</v>
      </c>
    </row>
    <row r="5373" spans="1:8" ht="20" hidden="1" customHeight="1">
      <c r="A5373" s="185">
        <v>31</v>
      </c>
      <c r="B5373" s="212" t="s">
        <v>14</v>
      </c>
      <c r="C5373" s="185" t="s">
        <v>3803</v>
      </c>
      <c r="D5373" s="271" t="s">
        <v>3804</v>
      </c>
      <c r="E5373" s="204"/>
      <c r="F5373" s="204">
        <v>4.5</v>
      </c>
      <c r="G5373" s="205">
        <v>100955.94</v>
      </c>
      <c r="H5373" s="192" t="s">
        <v>3805</v>
      </c>
    </row>
    <row r="5374" spans="1:8" ht="20" hidden="1" customHeight="1">
      <c r="A5374" s="185">
        <v>31</v>
      </c>
      <c r="B5374" s="212" t="s">
        <v>14</v>
      </c>
      <c r="C5374" s="251" t="s">
        <v>3760</v>
      </c>
      <c r="D5374" s="271" t="s">
        <v>1046</v>
      </c>
      <c r="E5374" s="204"/>
      <c r="F5374" s="204">
        <v>20000</v>
      </c>
      <c r="G5374" s="205">
        <v>80955.94</v>
      </c>
      <c r="H5374" s="192" t="s">
        <v>4995</v>
      </c>
    </row>
    <row r="5375" spans="1:8" ht="20" hidden="1" customHeight="1">
      <c r="A5375" s="185">
        <v>31</v>
      </c>
      <c r="B5375" s="212" t="s">
        <v>14</v>
      </c>
      <c r="C5375" s="185" t="s">
        <v>3803</v>
      </c>
      <c r="D5375" s="271" t="s">
        <v>3804</v>
      </c>
      <c r="E5375" s="204"/>
      <c r="F5375" s="204">
        <v>9</v>
      </c>
      <c r="G5375" s="205">
        <v>80946.94</v>
      </c>
      <c r="H5375" s="192" t="s">
        <v>3805</v>
      </c>
    </row>
    <row r="5376" spans="1:8" ht="20" hidden="1" customHeight="1">
      <c r="A5376" s="185">
        <v>31</v>
      </c>
      <c r="B5376" s="212" t="s">
        <v>14</v>
      </c>
      <c r="C5376" s="185" t="s">
        <v>3761</v>
      </c>
      <c r="D5376" s="203" t="s">
        <v>1046</v>
      </c>
      <c r="E5376" s="204"/>
      <c r="F5376" s="204">
        <v>2500</v>
      </c>
      <c r="G5376" s="205">
        <v>78446.94</v>
      </c>
      <c r="H5376" s="192" t="s">
        <v>3818</v>
      </c>
    </row>
    <row r="5377" spans="1:8" ht="20" hidden="1" customHeight="1">
      <c r="A5377" s="185">
        <v>31</v>
      </c>
      <c r="B5377" s="212" t="s">
        <v>14</v>
      </c>
      <c r="C5377" s="251" t="s">
        <v>3762</v>
      </c>
      <c r="D5377" s="271" t="s">
        <v>1046</v>
      </c>
      <c r="E5377" s="204"/>
      <c r="F5377" s="204">
        <v>336</v>
      </c>
      <c r="G5377" s="205">
        <v>78110.94</v>
      </c>
      <c r="H5377" s="192" t="s">
        <v>3811</v>
      </c>
    </row>
    <row r="5378" spans="1:8" ht="20" hidden="1" customHeight="1">
      <c r="A5378" s="185">
        <v>31</v>
      </c>
      <c r="B5378" s="212" t="s">
        <v>14</v>
      </c>
      <c r="C5378" s="251" t="s">
        <v>3763</v>
      </c>
      <c r="D5378" s="271" t="s">
        <v>1046</v>
      </c>
      <c r="E5378" s="204"/>
      <c r="F5378" s="204">
        <v>420.77</v>
      </c>
      <c r="G5378" s="205">
        <v>77690.17</v>
      </c>
      <c r="H5378" s="192" t="s">
        <v>3811</v>
      </c>
    </row>
    <row r="5379" spans="1:8" ht="20" hidden="1" customHeight="1">
      <c r="A5379" s="185">
        <v>31</v>
      </c>
      <c r="B5379" s="212" t="s">
        <v>14</v>
      </c>
      <c r="C5379" s="251" t="s">
        <v>3764</v>
      </c>
      <c r="D5379" s="271" t="s">
        <v>1046</v>
      </c>
      <c r="E5379" s="204"/>
      <c r="F5379" s="204">
        <v>100</v>
      </c>
      <c r="G5379" s="205">
        <v>77590.17</v>
      </c>
      <c r="H5379" s="192" t="s">
        <v>1112</v>
      </c>
    </row>
    <row r="5380" spans="1:8" ht="20" hidden="1" customHeight="1">
      <c r="A5380" s="185">
        <v>31</v>
      </c>
      <c r="B5380" s="212" t="s">
        <v>14</v>
      </c>
      <c r="C5380" s="251" t="s">
        <v>3765</v>
      </c>
      <c r="D5380" s="271" t="s">
        <v>1046</v>
      </c>
      <c r="E5380" s="204"/>
      <c r="F5380" s="204">
        <v>79</v>
      </c>
      <c r="G5380" s="205">
        <v>77511.17</v>
      </c>
      <c r="H5380" s="192" t="s">
        <v>1047</v>
      </c>
    </row>
    <row r="5381" spans="1:8" ht="20" hidden="1" customHeight="1">
      <c r="A5381" s="185">
        <v>31</v>
      </c>
      <c r="B5381" s="212" t="s">
        <v>14</v>
      </c>
      <c r="C5381" s="251" t="s">
        <v>3766</v>
      </c>
      <c r="D5381" s="271" t="s">
        <v>1046</v>
      </c>
      <c r="E5381" s="204"/>
      <c r="F5381" s="204">
        <v>738</v>
      </c>
      <c r="G5381" s="205">
        <v>76773.17</v>
      </c>
      <c r="H5381" s="192" t="s">
        <v>3811</v>
      </c>
    </row>
    <row r="5382" spans="1:8" ht="20" hidden="1" customHeight="1">
      <c r="A5382" s="185">
        <v>31</v>
      </c>
      <c r="B5382" s="212" t="s">
        <v>14</v>
      </c>
      <c r="C5382" s="251" t="s">
        <v>3767</v>
      </c>
      <c r="D5382" s="271" t="s">
        <v>1046</v>
      </c>
      <c r="E5382" s="204"/>
      <c r="F5382" s="204">
        <v>610</v>
      </c>
      <c r="G5382" s="205">
        <v>76163.17</v>
      </c>
      <c r="H5382" s="192" t="s">
        <v>1047</v>
      </c>
    </row>
    <row r="5383" spans="1:8" ht="20" hidden="1" customHeight="1">
      <c r="A5383" s="185">
        <v>31</v>
      </c>
      <c r="B5383" s="212" t="s">
        <v>14</v>
      </c>
      <c r="C5383" s="280" t="s">
        <v>3768</v>
      </c>
      <c r="D5383" s="271" t="s">
        <v>1046</v>
      </c>
      <c r="E5383" s="204"/>
      <c r="F5383" s="204">
        <v>80</v>
      </c>
      <c r="G5383" s="205">
        <v>76083.17</v>
      </c>
      <c r="H5383" s="192" t="s">
        <v>1047</v>
      </c>
    </row>
    <row r="5384" spans="1:8" ht="20" hidden="1" customHeight="1">
      <c r="A5384" s="185">
        <v>31</v>
      </c>
      <c r="B5384" s="212" t="s">
        <v>14</v>
      </c>
      <c r="C5384" s="251" t="s">
        <v>3769</v>
      </c>
      <c r="D5384" s="271" t="s">
        <v>1046</v>
      </c>
      <c r="E5384" s="204"/>
      <c r="F5384" s="204">
        <v>8948</v>
      </c>
      <c r="G5384" s="205">
        <v>67135.17</v>
      </c>
      <c r="H5384" s="192" t="s">
        <v>1047</v>
      </c>
    </row>
    <row r="5385" spans="1:8" ht="20" hidden="1" customHeight="1">
      <c r="A5385" s="185">
        <v>31</v>
      </c>
      <c r="B5385" s="212" t="s">
        <v>14</v>
      </c>
      <c r="C5385" s="251" t="s">
        <v>3803</v>
      </c>
      <c r="D5385" s="271" t="s">
        <v>3804</v>
      </c>
      <c r="E5385" s="204"/>
      <c r="F5385" s="204">
        <v>26.1</v>
      </c>
      <c r="G5385" s="205">
        <v>67109.070000000007</v>
      </c>
      <c r="H5385" s="192" t="s">
        <v>3805</v>
      </c>
    </row>
    <row r="5386" spans="1:8" ht="20" hidden="1" customHeight="1">
      <c r="A5386" s="185">
        <v>31</v>
      </c>
      <c r="B5386" s="212" t="s">
        <v>14</v>
      </c>
      <c r="C5386" s="251" t="s">
        <v>3770</v>
      </c>
      <c r="D5386" s="271" t="s">
        <v>1046</v>
      </c>
      <c r="E5386" s="204"/>
      <c r="F5386" s="204">
        <v>17740</v>
      </c>
      <c r="G5386" s="205">
        <v>14369.07</v>
      </c>
      <c r="H5386" s="192" t="s">
        <v>1110</v>
      </c>
    </row>
    <row r="5387" spans="1:8" ht="20" hidden="1" customHeight="1">
      <c r="A5387" s="185">
        <v>31</v>
      </c>
      <c r="B5387" s="212" t="s">
        <v>14</v>
      </c>
      <c r="C5387" s="185" t="s">
        <v>3803</v>
      </c>
      <c r="D5387" s="271" t="s">
        <v>3804</v>
      </c>
      <c r="E5387" s="204"/>
      <c r="F5387" s="204">
        <v>27</v>
      </c>
      <c r="G5387" s="205">
        <v>14342.07</v>
      </c>
      <c r="H5387" s="192" t="s">
        <v>3805</v>
      </c>
    </row>
    <row r="5388" spans="1:8" ht="20" hidden="1" customHeight="1">
      <c r="A5388" s="185">
        <v>31</v>
      </c>
      <c r="B5388" s="212" t="s">
        <v>14</v>
      </c>
      <c r="C5388" s="251" t="s">
        <v>3771</v>
      </c>
      <c r="D5388" s="271" t="s">
        <v>1046</v>
      </c>
      <c r="E5388" s="204"/>
      <c r="F5388" s="204">
        <v>5800</v>
      </c>
      <c r="G5388" s="205">
        <v>88542.07</v>
      </c>
      <c r="H5388" s="192" t="s">
        <v>1077</v>
      </c>
    </row>
    <row r="5389" spans="1:8" ht="20" hidden="1" customHeight="1">
      <c r="A5389" s="185">
        <v>31</v>
      </c>
      <c r="B5389" s="212" t="s">
        <v>14</v>
      </c>
      <c r="C5389" s="251" t="s">
        <v>3772</v>
      </c>
      <c r="D5389" s="271" t="s">
        <v>1046</v>
      </c>
      <c r="E5389" s="204"/>
      <c r="F5389" s="204">
        <v>3000</v>
      </c>
      <c r="G5389" s="205">
        <v>85542.07</v>
      </c>
      <c r="H5389" s="192" t="s">
        <v>4950</v>
      </c>
    </row>
    <row r="5390" spans="1:8" ht="20" hidden="1" customHeight="1">
      <c r="A5390" s="185">
        <v>31</v>
      </c>
      <c r="B5390" s="212" t="s">
        <v>14</v>
      </c>
      <c r="C5390" s="251" t="s">
        <v>3773</v>
      </c>
      <c r="D5390" s="271" t="s">
        <v>1046</v>
      </c>
      <c r="E5390" s="204"/>
      <c r="F5390" s="204">
        <v>3736.24</v>
      </c>
      <c r="G5390" s="205">
        <v>81805.83</v>
      </c>
      <c r="H5390" s="192" t="s">
        <v>3811</v>
      </c>
    </row>
    <row r="5391" spans="1:8" ht="20" hidden="1" customHeight="1">
      <c r="A5391" s="185">
        <v>31</v>
      </c>
      <c r="B5391" s="212" t="s">
        <v>14</v>
      </c>
      <c r="C5391" s="251" t="s">
        <v>3774</v>
      </c>
      <c r="D5391" s="271" t="s">
        <v>1046</v>
      </c>
      <c r="E5391" s="204"/>
      <c r="F5391" s="204">
        <v>42</v>
      </c>
      <c r="G5391" s="205">
        <v>81763.83</v>
      </c>
      <c r="H5391" s="192" t="s">
        <v>1053</v>
      </c>
    </row>
    <row r="5392" spans="1:8" ht="20" hidden="1" customHeight="1">
      <c r="A5392" s="185">
        <v>31</v>
      </c>
      <c r="B5392" s="212" t="s">
        <v>14</v>
      </c>
      <c r="C5392" s="251" t="s">
        <v>3775</v>
      </c>
      <c r="D5392" s="271" t="s">
        <v>1046</v>
      </c>
      <c r="E5392" s="204"/>
      <c r="F5392" s="204">
        <v>14035.5</v>
      </c>
      <c r="G5392" s="205">
        <v>67728.33</v>
      </c>
      <c r="H5392" s="192" t="s">
        <v>1047</v>
      </c>
    </row>
    <row r="5393" spans="1:8" ht="20" hidden="1" customHeight="1">
      <c r="A5393" s="185">
        <v>31</v>
      </c>
      <c r="B5393" s="212" t="s">
        <v>14</v>
      </c>
      <c r="C5393" s="280" t="s">
        <v>3776</v>
      </c>
      <c r="D5393" s="271" t="s">
        <v>1046</v>
      </c>
      <c r="E5393" s="204"/>
      <c r="F5393" s="204">
        <v>641</v>
      </c>
      <c r="G5393" s="205">
        <v>67087.33</v>
      </c>
      <c r="H5393" s="192" t="s">
        <v>3811</v>
      </c>
    </row>
    <row r="5394" spans="1:8" ht="20" hidden="1" customHeight="1">
      <c r="A5394" s="185">
        <v>31</v>
      </c>
      <c r="B5394" s="212" t="s">
        <v>14</v>
      </c>
      <c r="C5394" s="280" t="s">
        <v>3777</v>
      </c>
      <c r="D5394" s="271" t="s">
        <v>1046</v>
      </c>
      <c r="E5394" s="204"/>
      <c r="F5394" s="204">
        <v>500</v>
      </c>
      <c r="G5394" s="205">
        <v>66587.33</v>
      </c>
      <c r="H5394" s="192" t="s">
        <v>1047</v>
      </c>
    </row>
    <row r="5395" spans="1:8" ht="20" hidden="1" customHeight="1">
      <c r="A5395" s="185">
        <v>31</v>
      </c>
      <c r="B5395" s="212" t="s">
        <v>14</v>
      </c>
      <c r="C5395" s="251" t="s">
        <v>3778</v>
      </c>
      <c r="D5395" s="271" t="s">
        <v>1046</v>
      </c>
      <c r="E5395" s="204"/>
      <c r="F5395" s="204">
        <v>5000</v>
      </c>
      <c r="G5395" s="205">
        <v>61587.33</v>
      </c>
      <c r="H5395" s="192" t="s">
        <v>4950</v>
      </c>
    </row>
    <row r="5396" spans="1:8" ht="20" hidden="1" customHeight="1">
      <c r="A5396" s="185">
        <v>31</v>
      </c>
      <c r="B5396" s="212" t="s">
        <v>14</v>
      </c>
      <c r="C5396" s="251" t="s">
        <v>3779</v>
      </c>
      <c r="D5396" s="271" t="s">
        <v>1046</v>
      </c>
      <c r="E5396" s="204"/>
      <c r="F5396" s="204">
        <v>3030</v>
      </c>
      <c r="G5396" s="205">
        <v>58557.33</v>
      </c>
      <c r="H5396" s="192" t="s">
        <v>1047</v>
      </c>
    </row>
    <row r="5397" spans="1:8" ht="20" hidden="1" customHeight="1">
      <c r="A5397" s="185">
        <v>31</v>
      </c>
      <c r="B5397" s="283" t="s">
        <v>14</v>
      </c>
      <c r="C5397" s="284" t="s">
        <v>3803</v>
      </c>
      <c r="D5397" s="285" t="s">
        <v>3804</v>
      </c>
      <c r="E5397" s="286"/>
      <c r="F5397" s="286">
        <v>30.6</v>
      </c>
      <c r="G5397" s="286">
        <v>63526.73</v>
      </c>
      <c r="H5397" s="284" t="s">
        <v>3805</v>
      </c>
    </row>
    <row r="5398" spans="1:8" ht="20" hidden="1" customHeight="1">
      <c r="A5398" s="185">
        <v>36</v>
      </c>
      <c r="B5398" s="287" t="s">
        <v>14</v>
      </c>
      <c r="C5398" s="185" t="s">
        <v>3780</v>
      </c>
      <c r="D5398" s="288" t="s">
        <v>1046</v>
      </c>
      <c r="E5398" s="282"/>
      <c r="F5398" s="282">
        <v>6610</v>
      </c>
      <c r="G5398" s="289">
        <v>135749.74</v>
      </c>
      <c r="H5398" s="290" t="s">
        <v>1112</v>
      </c>
    </row>
    <row r="5399" spans="1:8" ht="20" hidden="1" customHeight="1">
      <c r="A5399" s="185">
        <v>36</v>
      </c>
      <c r="B5399" s="212" t="s">
        <v>14</v>
      </c>
      <c r="C5399" s="251" t="s">
        <v>3781</v>
      </c>
      <c r="D5399" s="203" t="s">
        <v>1046</v>
      </c>
      <c r="E5399" s="204"/>
      <c r="F5399" s="204">
        <v>2780</v>
      </c>
      <c r="G5399" s="205">
        <v>8394.5999999999804</v>
      </c>
      <c r="H5399" s="192" t="s">
        <v>1047</v>
      </c>
    </row>
    <row r="5400" spans="1:8" ht="20" hidden="1" customHeight="1">
      <c r="A5400" s="185">
        <v>36</v>
      </c>
      <c r="B5400" s="212" t="s">
        <v>14</v>
      </c>
      <c r="C5400" s="251" t="s">
        <v>3782</v>
      </c>
      <c r="D5400" s="203" t="s">
        <v>1046</v>
      </c>
      <c r="E5400" s="204"/>
      <c r="F5400" s="204">
        <v>8249.4</v>
      </c>
      <c r="G5400" s="205">
        <v>145.199999999981</v>
      </c>
      <c r="H5400" s="192" t="s">
        <v>1047</v>
      </c>
    </row>
    <row r="5401" spans="1:8" ht="20" hidden="1" customHeight="1">
      <c r="A5401" s="185">
        <v>36</v>
      </c>
      <c r="B5401" s="212" t="s">
        <v>14</v>
      </c>
      <c r="C5401" s="251" t="s">
        <v>3783</v>
      </c>
      <c r="D5401" s="203" t="s">
        <v>1046</v>
      </c>
      <c r="E5401" s="204"/>
      <c r="F5401" s="204">
        <v>7966</v>
      </c>
      <c r="G5401" s="205">
        <v>142179.20000000001</v>
      </c>
      <c r="H5401" s="192" t="s">
        <v>1047</v>
      </c>
    </row>
    <row r="5402" spans="1:8" ht="20" hidden="1" customHeight="1">
      <c r="A5402" s="185">
        <v>36</v>
      </c>
      <c r="B5402" s="212" t="s">
        <v>14</v>
      </c>
      <c r="C5402" s="251" t="s">
        <v>3784</v>
      </c>
      <c r="D5402" s="203" t="s">
        <v>1046</v>
      </c>
      <c r="E5402" s="204"/>
      <c r="F5402" s="204">
        <v>10000</v>
      </c>
      <c r="G5402" s="205">
        <v>132179.20000000001</v>
      </c>
      <c r="H5402" s="192" t="s">
        <v>1047</v>
      </c>
    </row>
    <row r="5403" spans="1:8" ht="20" hidden="1" customHeight="1">
      <c r="A5403" s="185">
        <v>36</v>
      </c>
      <c r="B5403" s="212" t="s">
        <v>14</v>
      </c>
      <c r="C5403" s="185" t="s">
        <v>3785</v>
      </c>
      <c r="D5403" s="203" t="s">
        <v>1046</v>
      </c>
      <c r="E5403" s="204"/>
      <c r="F5403" s="204">
        <v>7500</v>
      </c>
      <c r="G5403" s="205">
        <v>124679.2</v>
      </c>
      <c r="H5403" s="192" t="s">
        <v>1112</v>
      </c>
    </row>
    <row r="5404" spans="1:8" ht="20" hidden="1" customHeight="1">
      <c r="A5404" s="185">
        <v>36</v>
      </c>
      <c r="B5404" s="212" t="s">
        <v>14</v>
      </c>
      <c r="C5404" s="251" t="s">
        <v>3786</v>
      </c>
      <c r="D5404" s="203" t="s">
        <v>1046</v>
      </c>
      <c r="E5404" s="204"/>
      <c r="F5404" s="204">
        <v>24663</v>
      </c>
      <c r="G5404" s="205">
        <v>100016.2</v>
      </c>
      <c r="H5404" s="192" t="s">
        <v>1047</v>
      </c>
    </row>
    <row r="5405" spans="1:8" ht="20" hidden="1" customHeight="1">
      <c r="A5405" s="185">
        <v>36</v>
      </c>
      <c r="B5405" s="212" t="s">
        <v>14</v>
      </c>
      <c r="C5405" s="251" t="s">
        <v>3787</v>
      </c>
      <c r="D5405" s="203" t="s">
        <v>1046</v>
      </c>
      <c r="E5405" s="204"/>
      <c r="F5405" s="204">
        <v>50000</v>
      </c>
      <c r="G5405" s="205">
        <v>50016.2</v>
      </c>
      <c r="H5405" s="192" t="s">
        <v>1047</v>
      </c>
    </row>
    <row r="5406" spans="1:8" ht="20" hidden="1" customHeight="1">
      <c r="A5406" s="185">
        <v>38</v>
      </c>
      <c r="B5406" s="212" t="s">
        <v>14</v>
      </c>
      <c r="C5406" s="202" t="s">
        <v>3803</v>
      </c>
      <c r="D5406" s="203" t="s">
        <v>3804</v>
      </c>
      <c r="E5406" s="204"/>
      <c r="F5406" s="204">
        <v>9</v>
      </c>
      <c r="G5406" s="205">
        <v>58623.75</v>
      </c>
      <c r="H5406" s="192" t="s">
        <v>3805</v>
      </c>
    </row>
    <row r="5407" spans="1:8" ht="20" hidden="1" customHeight="1">
      <c r="A5407" s="185">
        <v>38</v>
      </c>
      <c r="B5407" s="212" t="s">
        <v>14</v>
      </c>
      <c r="C5407" s="202" t="s">
        <v>3803</v>
      </c>
      <c r="D5407" s="203" t="s">
        <v>3804</v>
      </c>
      <c r="E5407" s="204"/>
      <c r="F5407" s="204">
        <v>9</v>
      </c>
      <c r="G5407" s="205">
        <v>8614.75</v>
      </c>
      <c r="H5407" s="192" t="s">
        <v>3805</v>
      </c>
    </row>
    <row r="5408" spans="1:8" ht="20" hidden="1" customHeight="1">
      <c r="A5408" s="185">
        <v>38</v>
      </c>
      <c r="B5408" s="212" t="s">
        <v>14</v>
      </c>
      <c r="C5408" s="202" t="s">
        <v>3803</v>
      </c>
      <c r="D5408" s="203" t="s">
        <v>3804</v>
      </c>
      <c r="E5408" s="204"/>
      <c r="F5408" s="204">
        <v>15</v>
      </c>
      <c r="G5408" s="205">
        <v>8599.75</v>
      </c>
      <c r="H5408" s="192" t="s">
        <v>3805</v>
      </c>
    </row>
    <row r="5409" spans="1:8" ht="20" hidden="1" customHeight="1">
      <c r="A5409" s="185">
        <v>44</v>
      </c>
      <c r="B5409" s="212" t="s">
        <v>14</v>
      </c>
      <c r="C5409" s="210" t="s">
        <v>5173</v>
      </c>
      <c r="D5409" s="224" t="s">
        <v>5047</v>
      </c>
      <c r="E5409" s="204"/>
      <c r="F5409" s="204">
        <v>31000</v>
      </c>
      <c r="G5409" s="205">
        <v>22672.55</v>
      </c>
      <c r="H5409" s="192" t="s">
        <v>5048</v>
      </c>
    </row>
    <row r="5410" spans="1:8" ht="20" hidden="1" customHeight="1">
      <c r="A5410" s="185">
        <v>44</v>
      </c>
      <c r="B5410" s="212" t="s">
        <v>14</v>
      </c>
      <c r="C5410" s="210" t="s">
        <v>5174</v>
      </c>
      <c r="D5410" s="224" t="s">
        <v>5049</v>
      </c>
      <c r="E5410" s="204"/>
      <c r="F5410" s="204">
        <v>49000</v>
      </c>
      <c r="G5410" s="205">
        <v>23672.55</v>
      </c>
      <c r="H5410" s="192" t="s">
        <v>5065</v>
      </c>
    </row>
    <row r="5411" spans="1:8" ht="20" hidden="1" customHeight="1">
      <c r="A5411" s="185">
        <v>44</v>
      </c>
      <c r="B5411" s="212" t="s">
        <v>14</v>
      </c>
      <c r="C5411" s="210" t="s">
        <v>5174</v>
      </c>
      <c r="D5411" s="224" t="s">
        <v>5049</v>
      </c>
      <c r="E5411" s="204"/>
      <c r="F5411" s="204">
        <v>1000</v>
      </c>
      <c r="G5411" s="205">
        <v>52672.55</v>
      </c>
      <c r="H5411" s="192" t="s">
        <v>5065</v>
      </c>
    </row>
    <row r="5412" spans="1:8" ht="20" hidden="1" customHeight="1">
      <c r="A5412" s="185">
        <v>44</v>
      </c>
      <c r="B5412" s="212" t="s">
        <v>14</v>
      </c>
      <c r="C5412" s="210" t="s">
        <v>5175</v>
      </c>
      <c r="D5412" s="224" t="s">
        <v>5047</v>
      </c>
      <c r="E5412" s="204"/>
      <c r="F5412" s="204">
        <v>28500</v>
      </c>
      <c r="G5412" s="205">
        <v>24172.55</v>
      </c>
      <c r="H5412" s="192" t="s">
        <v>5048</v>
      </c>
    </row>
    <row r="5413" spans="1:8" ht="20" hidden="1" customHeight="1">
      <c r="A5413" s="185">
        <v>44</v>
      </c>
      <c r="B5413" s="212" t="s">
        <v>14</v>
      </c>
      <c r="C5413" s="210" t="s">
        <v>3788</v>
      </c>
      <c r="D5413" s="224" t="s">
        <v>1046</v>
      </c>
      <c r="E5413" s="204"/>
      <c r="F5413" s="204">
        <v>20000</v>
      </c>
      <c r="G5413" s="205">
        <v>19179.25</v>
      </c>
      <c r="H5413" s="192" t="s">
        <v>1118</v>
      </c>
    </row>
    <row r="5414" spans="1:8" ht="20" hidden="1" customHeight="1">
      <c r="A5414" s="185">
        <v>44</v>
      </c>
      <c r="B5414" s="212" t="s">
        <v>14</v>
      </c>
      <c r="C5414" s="210" t="s">
        <v>3789</v>
      </c>
      <c r="D5414" s="224" t="s">
        <v>1046</v>
      </c>
      <c r="E5414" s="204"/>
      <c r="F5414" s="204">
        <v>3000</v>
      </c>
      <c r="G5414" s="205">
        <v>16179.25</v>
      </c>
      <c r="H5414" s="192" t="s">
        <v>1118</v>
      </c>
    </row>
    <row r="5415" spans="1:8" ht="20" hidden="1" customHeight="1">
      <c r="A5415" s="291">
        <v>51</v>
      </c>
      <c r="B5415" s="212" t="s">
        <v>14</v>
      </c>
      <c r="C5415" s="229" t="s">
        <v>4073</v>
      </c>
      <c r="D5415" s="224" t="s">
        <v>3804</v>
      </c>
      <c r="E5415" s="204"/>
      <c r="F5415" s="204">
        <v>10</v>
      </c>
      <c r="G5415" s="205">
        <f>G5414+E5415-F5415</f>
        <v>16169.25</v>
      </c>
      <c r="H5415" s="192" t="s">
        <v>3805</v>
      </c>
    </row>
    <row r="5416" spans="1:8" ht="20" hidden="1" customHeight="1">
      <c r="A5416" s="291">
        <v>53</v>
      </c>
      <c r="B5416" s="212" t="s">
        <v>14</v>
      </c>
      <c r="C5416" s="210" t="s">
        <v>3803</v>
      </c>
      <c r="D5416" s="203" t="s">
        <v>3804</v>
      </c>
      <c r="E5416" s="204"/>
      <c r="F5416" s="204">
        <v>26.4</v>
      </c>
      <c r="G5416" s="205">
        <v>1929.29000000002</v>
      </c>
      <c r="H5416" s="192" t="s">
        <v>3805</v>
      </c>
    </row>
    <row r="5417" spans="1:8" ht="20" hidden="1" customHeight="1">
      <c r="A5417" s="291">
        <v>53</v>
      </c>
      <c r="B5417" s="212" t="s">
        <v>14</v>
      </c>
      <c r="C5417" s="210" t="s">
        <v>3803</v>
      </c>
      <c r="D5417" s="203" t="s">
        <v>3804</v>
      </c>
      <c r="E5417" s="204"/>
      <c r="F5417" s="204">
        <v>4.32</v>
      </c>
      <c r="G5417" s="205">
        <v>1924.97000000002</v>
      </c>
      <c r="H5417" s="192" t="s">
        <v>3805</v>
      </c>
    </row>
    <row r="5418" spans="1:8" ht="20" hidden="1" customHeight="1">
      <c r="A5418" s="291">
        <v>53</v>
      </c>
      <c r="B5418" s="212" t="s">
        <v>14</v>
      </c>
      <c r="C5418" s="210" t="s">
        <v>3790</v>
      </c>
      <c r="D5418" s="203" t="s">
        <v>1046</v>
      </c>
      <c r="E5418" s="204"/>
      <c r="F5418" s="204">
        <v>6591.04</v>
      </c>
      <c r="G5418" s="205">
        <v>5333.93</v>
      </c>
      <c r="H5418" s="192" t="s">
        <v>1087</v>
      </c>
    </row>
    <row r="5419" spans="1:8" ht="20" hidden="1" customHeight="1">
      <c r="A5419" s="291">
        <v>53</v>
      </c>
      <c r="B5419" s="212" t="s">
        <v>14</v>
      </c>
      <c r="C5419" s="210" t="s">
        <v>3791</v>
      </c>
      <c r="D5419" s="203" t="s">
        <v>1046</v>
      </c>
      <c r="E5419" s="204"/>
      <c r="F5419" s="204">
        <v>300</v>
      </c>
      <c r="G5419" s="205">
        <v>5033.93</v>
      </c>
      <c r="H5419" s="192" t="s">
        <v>3818</v>
      </c>
    </row>
    <row r="5420" spans="1:8" ht="20" hidden="1" customHeight="1">
      <c r="A5420" s="185">
        <v>29</v>
      </c>
      <c r="B5420" s="212" t="s">
        <v>14</v>
      </c>
      <c r="C5420" s="210" t="s">
        <v>3792</v>
      </c>
      <c r="D5420" s="203" t="s">
        <v>1046</v>
      </c>
      <c r="E5420" s="286"/>
      <c r="F5420" s="204">
        <v>1169.8399999999999</v>
      </c>
      <c r="G5420" s="205"/>
      <c r="H5420" s="192" t="s">
        <v>1106</v>
      </c>
    </row>
    <row r="5421" spans="1:8" ht="20" hidden="1" customHeight="1">
      <c r="A5421" s="291">
        <v>53</v>
      </c>
      <c r="B5421" s="212" t="s">
        <v>14</v>
      </c>
      <c r="C5421" s="210" t="s">
        <v>2393</v>
      </c>
      <c r="D5421" s="203" t="s">
        <v>1046</v>
      </c>
      <c r="E5421" s="286"/>
      <c r="F5421" s="204">
        <v>5785.04</v>
      </c>
      <c r="G5421" s="205">
        <v>7482.65</v>
      </c>
      <c r="H5421" s="192" t="s">
        <v>5061</v>
      </c>
    </row>
    <row r="5422" spans="1:8" ht="20" hidden="1" customHeight="1">
      <c r="A5422" s="185">
        <v>53</v>
      </c>
      <c r="B5422" s="212" t="s">
        <v>14</v>
      </c>
      <c r="C5422" s="210" t="s">
        <v>5176</v>
      </c>
      <c r="D5422" s="250" t="s">
        <v>4984</v>
      </c>
      <c r="E5422" s="282"/>
      <c r="F5422" s="204">
        <v>24230.6</v>
      </c>
      <c r="G5422" s="205">
        <v>8252.0499999999993</v>
      </c>
      <c r="H5422" s="214" t="s">
        <v>4984</v>
      </c>
    </row>
    <row r="5423" spans="1:8" ht="20" hidden="1" customHeight="1">
      <c r="A5423" s="291">
        <v>53</v>
      </c>
      <c r="B5423" s="212" t="s">
        <v>14</v>
      </c>
      <c r="C5423" s="210" t="s">
        <v>3793</v>
      </c>
      <c r="D5423" s="203" t="s">
        <v>1046</v>
      </c>
      <c r="E5423" s="204"/>
      <c r="F5423" s="204">
        <v>3463.86</v>
      </c>
      <c r="G5423" s="205">
        <v>4788.1899999999996</v>
      </c>
      <c r="H5423" s="192" t="s">
        <v>1106</v>
      </c>
    </row>
    <row r="5424" spans="1:8" ht="20" hidden="1" customHeight="1">
      <c r="A5424" s="291">
        <v>53</v>
      </c>
      <c r="B5424" s="212" t="s">
        <v>14</v>
      </c>
      <c r="C5424" s="210" t="s">
        <v>3794</v>
      </c>
      <c r="D5424" s="203" t="s">
        <v>1046</v>
      </c>
      <c r="E5424" s="204"/>
      <c r="F5424" s="204">
        <v>75.3</v>
      </c>
      <c r="G5424" s="205">
        <v>4712.8900000000003</v>
      </c>
      <c r="H5424" s="192" t="s">
        <v>1106</v>
      </c>
    </row>
    <row r="5425" spans="1:8" ht="20" hidden="1" customHeight="1">
      <c r="A5425" s="291">
        <v>53</v>
      </c>
      <c r="B5425" s="212" t="s">
        <v>14</v>
      </c>
      <c r="C5425" s="210" t="s">
        <v>3795</v>
      </c>
      <c r="D5425" s="203" t="s">
        <v>1046</v>
      </c>
      <c r="E5425" s="204"/>
      <c r="F5425" s="204">
        <v>6487.16</v>
      </c>
      <c r="G5425" s="205">
        <v>8232.57</v>
      </c>
      <c r="H5425" s="192" t="s">
        <v>1097</v>
      </c>
    </row>
    <row r="5426" spans="1:8" ht="20" hidden="1" customHeight="1">
      <c r="A5426" s="291">
        <v>53</v>
      </c>
      <c r="B5426" s="292" t="s">
        <v>14</v>
      </c>
      <c r="C5426" s="210" t="s">
        <v>3796</v>
      </c>
      <c r="D5426" s="203" t="s">
        <v>1046</v>
      </c>
      <c r="E5426" s="286"/>
      <c r="F5426" s="204">
        <v>7434.41</v>
      </c>
      <c r="G5426" s="205">
        <v>10764.72</v>
      </c>
      <c r="H5426" s="192" t="s">
        <v>1087</v>
      </c>
    </row>
    <row r="5427" spans="1:8" ht="20" hidden="1" customHeight="1">
      <c r="A5427" s="185">
        <v>13</v>
      </c>
      <c r="B5427" s="212" t="s">
        <v>14</v>
      </c>
      <c r="C5427" s="202" t="s">
        <v>5177</v>
      </c>
      <c r="D5427" s="203" t="s">
        <v>4984</v>
      </c>
      <c r="E5427" s="282"/>
      <c r="F5427" s="204">
        <v>5007791.67</v>
      </c>
      <c r="G5427" s="205">
        <v>38458.330000000104</v>
      </c>
      <c r="H5427" s="214" t="s">
        <v>4984</v>
      </c>
    </row>
    <row r="5428" spans="1:8" ht="20" hidden="1" customHeight="1">
      <c r="A5428" s="291">
        <v>13</v>
      </c>
      <c r="B5428" s="292" t="s">
        <v>14</v>
      </c>
      <c r="C5428" s="202" t="s">
        <v>3803</v>
      </c>
      <c r="D5428" s="203" t="s">
        <v>3804</v>
      </c>
      <c r="E5428" s="204"/>
      <c r="F5428" s="204">
        <v>25</v>
      </c>
      <c r="G5428" s="205">
        <v>38433.330000000104</v>
      </c>
      <c r="H5428" s="192" t="s">
        <v>3805</v>
      </c>
    </row>
    <row r="5429" spans="1:8" ht="20" hidden="1" customHeight="1">
      <c r="A5429" s="291">
        <v>13</v>
      </c>
      <c r="B5429" s="292" t="s">
        <v>14</v>
      </c>
      <c r="C5429" s="202" t="s">
        <v>3803</v>
      </c>
      <c r="D5429" s="203" t="s">
        <v>3804</v>
      </c>
      <c r="E5429" s="204"/>
      <c r="F5429" s="204">
        <v>7</v>
      </c>
      <c r="G5429" s="205">
        <v>7.2759576141834298E-11</v>
      </c>
      <c r="H5429" s="192" t="s">
        <v>3805</v>
      </c>
    </row>
    <row r="5430" spans="1:8" ht="20" hidden="1" customHeight="1">
      <c r="A5430" s="291" t="s">
        <v>5178</v>
      </c>
      <c r="B5430" s="293" t="s">
        <v>14</v>
      </c>
      <c r="C5430" s="284" t="s">
        <v>5179</v>
      </c>
      <c r="D5430" s="224" t="s">
        <v>5049</v>
      </c>
      <c r="E5430" s="251"/>
      <c r="F5430" s="251">
        <v>20000</v>
      </c>
      <c r="G5430" s="294">
        <v>0</v>
      </c>
      <c r="H5430" s="192" t="s">
        <v>5050</v>
      </c>
    </row>
    <row r="5431" spans="1:8" ht="20" hidden="1" customHeight="1">
      <c r="A5431" s="291" t="s">
        <v>5178</v>
      </c>
      <c r="B5431" s="295" t="s">
        <v>14</v>
      </c>
      <c r="C5431" s="296" t="s">
        <v>5180</v>
      </c>
      <c r="D5431" s="297" t="s">
        <v>5049</v>
      </c>
      <c r="E5431" s="296"/>
      <c r="F5431" s="296">
        <v>30000</v>
      </c>
      <c r="G5431" s="298">
        <v>0</v>
      </c>
      <c r="H5431" s="192" t="s">
        <v>5050</v>
      </c>
    </row>
    <row r="5432" spans="1:8" ht="20" hidden="1" customHeight="1">
      <c r="A5432" s="185">
        <v>9</v>
      </c>
      <c r="B5432" s="193" t="s">
        <v>1068</v>
      </c>
      <c r="C5432" s="251" t="s">
        <v>5181</v>
      </c>
      <c r="D5432" s="299" t="s">
        <v>4984</v>
      </c>
      <c r="E5432" s="251"/>
      <c r="F5432" s="204">
        <v>8000000</v>
      </c>
      <c r="G5432" s="294"/>
      <c r="H5432" s="214" t="s">
        <v>4984</v>
      </c>
    </row>
    <row r="5433" spans="1:8" ht="20" hidden="1" customHeight="1">
      <c r="A5433" s="251">
        <v>9</v>
      </c>
      <c r="B5433" s="193" t="s">
        <v>1048</v>
      </c>
      <c r="C5433" s="300" t="s">
        <v>5182</v>
      </c>
      <c r="D5433" s="299" t="s">
        <v>5183</v>
      </c>
      <c r="E5433" s="251"/>
      <c r="F5433" s="204">
        <v>4700</v>
      </c>
      <c r="G5433" s="301">
        <v>461200</v>
      </c>
      <c r="H5433" s="192" t="s">
        <v>5184</v>
      </c>
    </row>
    <row r="5434" spans="1:8" ht="20" hidden="1" customHeight="1">
      <c r="A5434" s="251">
        <v>9</v>
      </c>
      <c r="B5434" s="193" t="s">
        <v>1048</v>
      </c>
      <c r="C5434" s="300" t="s">
        <v>5185</v>
      </c>
      <c r="D5434" s="299" t="s">
        <v>5183</v>
      </c>
      <c r="E5434" s="251"/>
      <c r="F5434" s="204">
        <v>16900</v>
      </c>
      <c r="G5434" s="301">
        <v>1428910</v>
      </c>
      <c r="H5434" s="192" t="s">
        <v>5184</v>
      </c>
    </row>
    <row r="5435" spans="1:8" ht="20" hidden="1" customHeight="1">
      <c r="A5435" s="251">
        <v>9</v>
      </c>
      <c r="B5435" s="193" t="s">
        <v>1057</v>
      </c>
      <c r="C5435" s="300" t="s">
        <v>5186</v>
      </c>
      <c r="D5435" s="299" t="s">
        <v>5183</v>
      </c>
      <c r="E5435" s="251"/>
      <c r="F5435" s="204">
        <v>8580</v>
      </c>
      <c r="G5435" s="301">
        <v>957074</v>
      </c>
      <c r="H5435" s="192" t="s">
        <v>5184</v>
      </c>
    </row>
    <row r="5436" spans="1:8" ht="20" hidden="1" customHeight="1">
      <c r="A5436" s="251">
        <v>9</v>
      </c>
      <c r="B5436" s="193" t="s">
        <v>1057</v>
      </c>
      <c r="C5436" s="300" t="s">
        <v>5187</v>
      </c>
      <c r="D5436" s="299" t="s">
        <v>5183</v>
      </c>
      <c r="E5436" s="251"/>
      <c r="F5436" s="204">
        <v>280</v>
      </c>
      <c r="G5436" s="301">
        <v>26600</v>
      </c>
      <c r="H5436" s="192" t="s">
        <v>5184</v>
      </c>
    </row>
    <row r="5437" spans="1:8" ht="20" hidden="1" customHeight="1">
      <c r="A5437" s="251">
        <v>9</v>
      </c>
      <c r="B5437" s="193" t="s">
        <v>1057</v>
      </c>
      <c r="C5437" s="300" t="s">
        <v>5188</v>
      </c>
      <c r="D5437" s="299" t="s">
        <v>5183</v>
      </c>
      <c r="E5437" s="251"/>
      <c r="F5437" s="204">
        <v>1480</v>
      </c>
      <c r="G5437" s="301">
        <v>209171.05</v>
      </c>
      <c r="H5437" s="192" t="s">
        <v>5184</v>
      </c>
    </row>
    <row r="5438" spans="1:8" ht="20" hidden="1" customHeight="1">
      <c r="A5438" s="251">
        <v>9</v>
      </c>
      <c r="B5438" s="193" t="s">
        <v>1057</v>
      </c>
      <c r="C5438" s="300" t="s">
        <v>5189</v>
      </c>
      <c r="D5438" s="299" t="s">
        <v>5183</v>
      </c>
      <c r="E5438" s="251"/>
      <c r="F5438" s="204">
        <v>918.69</v>
      </c>
      <c r="G5438" s="301">
        <v>38682</v>
      </c>
      <c r="H5438" s="192" t="s">
        <v>5184</v>
      </c>
    </row>
    <row r="5439" spans="1:8" ht="20" hidden="1" customHeight="1">
      <c r="A5439" s="251">
        <v>9</v>
      </c>
      <c r="B5439" s="193" t="s">
        <v>1057</v>
      </c>
      <c r="C5439" s="300" t="s">
        <v>5190</v>
      </c>
      <c r="D5439" s="299" t="s">
        <v>5183</v>
      </c>
      <c r="E5439" s="251"/>
      <c r="F5439" s="204">
        <v>13062.109999999999</v>
      </c>
      <c r="G5439" s="301">
        <v>550000</v>
      </c>
      <c r="H5439" s="192" t="s">
        <v>5184</v>
      </c>
    </row>
    <row r="5440" spans="1:8" ht="20" hidden="1" customHeight="1">
      <c r="A5440" s="251">
        <v>9</v>
      </c>
      <c r="B5440" s="193" t="s">
        <v>1064</v>
      </c>
      <c r="C5440" s="300" t="s">
        <v>5191</v>
      </c>
      <c r="D5440" s="299" t="s">
        <v>5183</v>
      </c>
      <c r="E5440" s="251"/>
      <c r="F5440" s="204">
        <v>6360</v>
      </c>
      <c r="G5440" s="301">
        <v>831783.65</v>
      </c>
      <c r="H5440" s="192" t="s">
        <v>5184</v>
      </c>
    </row>
    <row r="5441" spans="1:8" ht="20" hidden="1" customHeight="1">
      <c r="A5441" s="251">
        <v>9</v>
      </c>
      <c r="B5441" s="193" t="s">
        <v>1044</v>
      </c>
      <c r="C5441" s="300" t="s">
        <v>5192</v>
      </c>
      <c r="D5441" s="299" t="s">
        <v>5183</v>
      </c>
      <c r="E5441" s="251"/>
      <c r="F5441" s="204">
        <v>5337.83</v>
      </c>
      <c r="G5441" s="301">
        <v>289282.74</v>
      </c>
      <c r="H5441" s="192" t="s">
        <v>5184</v>
      </c>
    </row>
    <row r="5442" spans="1:8" ht="20" hidden="1" customHeight="1">
      <c r="A5442" s="251">
        <v>9</v>
      </c>
      <c r="B5442" s="193" t="s">
        <v>1044</v>
      </c>
      <c r="C5442" s="300" t="s">
        <v>5193</v>
      </c>
      <c r="D5442" s="299" t="s">
        <v>5183</v>
      </c>
      <c r="E5442" s="251"/>
      <c r="F5442" s="204">
        <v>2100</v>
      </c>
      <c r="G5442" s="301">
        <v>310300</v>
      </c>
      <c r="H5442" s="192" t="s">
        <v>5184</v>
      </c>
    </row>
    <row r="5443" spans="1:8" ht="20" hidden="1" customHeight="1">
      <c r="A5443" s="251">
        <v>9</v>
      </c>
      <c r="B5443" s="193" t="s">
        <v>1044</v>
      </c>
      <c r="C5443" s="300" t="s">
        <v>5194</v>
      </c>
      <c r="D5443" s="299" t="s">
        <v>5183</v>
      </c>
      <c r="E5443" s="251"/>
      <c r="F5443" s="204">
        <v>780</v>
      </c>
      <c r="G5443" s="301">
        <v>94051.44</v>
      </c>
      <c r="H5443" s="192" t="s">
        <v>5184</v>
      </c>
    </row>
    <row r="5444" spans="1:8" ht="20" hidden="1" customHeight="1">
      <c r="A5444" s="251">
        <v>9</v>
      </c>
      <c r="B5444" s="193" t="s">
        <v>1044</v>
      </c>
      <c r="C5444" s="300" t="s">
        <v>5195</v>
      </c>
      <c r="D5444" s="299" t="s">
        <v>5183</v>
      </c>
      <c r="E5444" s="251"/>
      <c r="F5444" s="204">
        <v>2092</v>
      </c>
      <c r="G5444" s="301">
        <v>256300</v>
      </c>
      <c r="H5444" s="192" t="s">
        <v>5184</v>
      </c>
    </row>
    <row r="5445" spans="1:8" ht="20" hidden="1" customHeight="1">
      <c r="A5445" s="251">
        <v>9</v>
      </c>
      <c r="B5445" s="193" t="s">
        <v>1066</v>
      </c>
      <c r="C5445" s="300" t="s">
        <v>5196</v>
      </c>
      <c r="D5445" s="299" t="s">
        <v>5183</v>
      </c>
      <c r="E5445" s="251"/>
      <c r="F5445" s="204">
        <v>4500</v>
      </c>
      <c r="G5445" s="301">
        <v>644579.56000000006</v>
      </c>
      <c r="H5445" s="192" t="s">
        <v>5184</v>
      </c>
    </row>
    <row r="5446" spans="1:8" ht="20" hidden="1" customHeight="1">
      <c r="A5446" s="251">
        <v>9</v>
      </c>
      <c r="B5446" s="193" t="s">
        <v>1066</v>
      </c>
      <c r="C5446" s="300" t="s">
        <v>5197</v>
      </c>
      <c r="D5446" s="299" t="s">
        <v>5183</v>
      </c>
      <c r="E5446" s="251"/>
      <c r="F5446" s="204">
        <v>978</v>
      </c>
      <c r="G5446" s="301">
        <v>147000</v>
      </c>
      <c r="H5446" s="192" t="s">
        <v>5184</v>
      </c>
    </row>
    <row r="5447" spans="1:8" ht="20" hidden="1" customHeight="1">
      <c r="A5447" s="251">
        <v>9</v>
      </c>
      <c r="B5447" s="193" t="s">
        <v>1066</v>
      </c>
      <c r="C5447" s="300" t="s">
        <v>5198</v>
      </c>
      <c r="D5447" s="299" t="s">
        <v>5183</v>
      </c>
      <c r="E5447" s="251"/>
      <c r="F5447" s="204">
        <v>800</v>
      </c>
      <c r="G5447" s="301">
        <v>300000</v>
      </c>
      <c r="H5447" s="192" t="s">
        <v>5184</v>
      </c>
    </row>
    <row r="5448" spans="1:8" ht="20" hidden="1" customHeight="1">
      <c r="A5448" s="251">
        <v>9</v>
      </c>
      <c r="B5448" s="193" t="s">
        <v>1066</v>
      </c>
      <c r="C5448" s="300" t="s">
        <v>5199</v>
      </c>
      <c r="D5448" s="299" t="s">
        <v>5183</v>
      </c>
      <c r="E5448" s="251"/>
      <c r="F5448" s="204">
        <v>2600</v>
      </c>
      <c r="G5448" s="301">
        <v>524270</v>
      </c>
      <c r="H5448" s="192" t="s">
        <v>5184</v>
      </c>
    </row>
    <row r="5449" spans="1:8" ht="20" hidden="1" customHeight="1">
      <c r="A5449" s="251">
        <v>9</v>
      </c>
      <c r="B5449" s="193" t="s">
        <v>1067</v>
      </c>
      <c r="C5449" s="300" t="s">
        <v>5200</v>
      </c>
      <c r="D5449" s="299" t="s">
        <v>5183</v>
      </c>
      <c r="E5449" s="251"/>
      <c r="F5449" s="204">
        <v>760</v>
      </c>
      <c r="G5449" s="301">
        <v>54353.79</v>
      </c>
      <c r="H5449" s="192" t="s">
        <v>5184</v>
      </c>
    </row>
    <row r="5450" spans="1:8" ht="20" hidden="1" customHeight="1">
      <c r="A5450" s="251">
        <v>9</v>
      </c>
      <c r="B5450" s="193" t="s">
        <v>1067</v>
      </c>
      <c r="C5450" s="300" t="s">
        <v>5201</v>
      </c>
      <c r="D5450" s="299" t="s">
        <v>5183</v>
      </c>
      <c r="E5450" s="251"/>
      <c r="F5450" s="204">
        <v>1700</v>
      </c>
      <c r="G5450" s="301">
        <v>36309.24</v>
      </c>
      <c r="H5450" s="192" t="s">
        <v>5184</v>
      </c>
    </row>
    <row r="5451" spans="1:8" ht="20" hidden="1" customHeight="1">
      <c r="A5451" s="251">
        <v>9</v>
      </c>
      <c r="B5451" s="193" t="s">
        <v>1067</v>
      </c>
      <c r="C5451" s="300" t="s">
        <v>5202</v>
      </c>
      <c r="D5451" s="299" t="s">
        <v>5183</v>
      </c>
      <c r="E5451" s="251"/>
      <c r="F5451" s="204">
        <v>1390</v>
      </c>
      <c r="G5451" s="301">
        <v>131206.57</v>
      </c>
      <c r="H5451" s="192" t="s">
        <v>5184</v>
      </c>
    </row>
    <row r="5452" spans="1:8" ht="20" hidden="1" customHeight="1">
      <c r="A5452" s="251">
        <v>9</v>
      </c>
      <c r="B5452" s="193" t="s">
        <v>1068</v>
      </c>
      <c r="C5452" s="300" t="s">
        <v>5203</v>
      </c>
      <c r="D5452" s="299" t="s">
        <v>5183</v>
      </c>
      <c r="E5452" s="251"/>
      <c r="F5452" s="204">
        <v>1550</v>
      </c>
      <c r="G5452" s="301">
        <v>296599.11</v>
      </c>
      <c r="H5452" s="192" t="s">
        <v>5184</v>
      </c>
    </row>
    <row r="5453" spans="1:8" ht="20" hidden="1" customHeight="1">
      <c r="A5453" s="251">
        <v>9</v>
      </c>
      <c r="B5453" s="193" t="s">
        <v>1068</v>
      </c>
      <c r="C5453" s="300" t="s">
        <v>5204</v>
      </c>
      <c r="D5453" s="299" t="s">
        <v>5183</v>
      </c>
      <c r="E5453" s="251"/>
      <c r="F5453" s="204">
        <v>0</v>
      </c>
      <c r="G5453" s="301">
        <v>120000</v>
      </c>
      <c r="H5453" s="192" t="s">
        <v>5184</v>
      </c>
    </row>
    <row r="5454" spans="1:8" ht="20" hidden="1" customHeight="1">
      <c r="A5454" s="251">
        <v>9</v>
      </c>
      <c r="B5454" s="193" t="s">
        <v>1068</v>
      </c>
      <c r="C5454" s="300" t="s">
        <v>5205</v>
      </c>
      <c r="D5454" s="299" t="s">
        <v>5183</v>
      </c>
      <c r="E5454" s="251"/>
      <c r="F5454" s="204">
        <v>0</v>
      </c>
      <c r="G5454" s="301">
        <v>18400</v>
      </c>
      <c r="H5454" s="192" t="s">
        <v>5184</v>
      </c>
    </row>
    <row r="5455" spans="1:8" ht="20" hidden="1" customHeight="1">
      <c r="A5455" s="251">
        <v>9</v>
      </c>
      <c r="B5455" s="193" t="s">
        <v>1068</v>
      </c>
      <c r="C5455" s="300" t="s">
        <v>5206</v>
      </c>
      <c r="D5455" s="299" t="s">
        <v>5183</v>
      </c>
      <c r="E5455" s="251"/>
      <c r="F5455" s="204">
        <v>2100</v>
      </c>
      <c r="G5455" s="301">
        <v>19369</v>
      </c>
      <c r="H5455" s="192" t="s">
        <v>5184</v>
      </c>
    </row>
    <row r="5456" spans="1:8" ht="20" hidden="1" customHeight="1">
      <c r="A5456" s="251">
        <v>9</v>
      </c>
      <c r="B5456" s="193" t="s">
        <v>1068</v>
      </c>
      <c r="C5456" s="300" t="s">
        <v>5207</v>
      </c>
      <c r="D5456" s="299" t="s">
        <v>5183</v>
      </c>
      <c r="E5456" s="251"/>
      <c r="F5456" s="204">
        <v>0</v>
      </c>
      <c r="G5456" s="301">
        <v>25700</v>
      </c>
      <c r="H5456" s="192" t="s">
        <v>5184</v>
      </c>
    </row>
    <row r="5457" spans="1:8" ht="20" hidden="1" customHeight="1">
      <c r="A5457" s="251">
        <v>9</v>
      </c>
      <c r="B5457" s="193" t="s">
        <v>1068</v>
      </c>
      <c r="C5457" s="300" t="s">
        <v>5208</v>
      </c>
      <c r="D5457" s="299" t="s">
        <v>5183</v>
      </c>
      <c r="E5457" s="251"/>
      <c r="F5457" s="204">
        <v>1540</v>
      </c>
      <c r="G5457" s="301">
        <v>161509</v>
      </c>
      <c r="H5457" s="192" t="s">
        <v>5184</v>
      </c>
    </row>
    <row r="5458" spans="1:8" ht="20" hidden="1" customHeight="1">
      <c r="A5458" s="251">
        <v>9</v>
      </c>
      <c r="B5458" s="193" t="s">
        <v>1068</v>
      </c>
      <c r="C5458" s="300" t="s">
        <v>5209</v>
      </c>
      <c r="D5458" s="299" t="s">
        <v>5183</v>
      </c>
      <c r="E5458" s="251"/>
      <c r="F5458" s="204">
        <v>4650</v>
      </c>
      <c r="G5458" s="301">
        <v>713205.22</v>
      </c>
      <c r="H5458" s="192" t="s">
        <v>5184</v>
      </c>
    </row>
    <row r="5459" spans="1:8" ht="20" hidden="1" customHeight="1">
      <c r="A5459" s="251">
        <v>9</v>
      </c>
      <c r="B5459" s="193" t="s">
        <v>12</v>
      </c>
      <c r="C5459" s="300" t="s">
        <v>5210</v>
      </c>
      <c r="D5459" s="299" t="s">
        <v>5183</v>
      </c>
      <c r="E5459" s="251"/>
      <c r="F5459" s="204">
        <v>1210</v>
      </c>
      <c r="G5459" s="301">
        <v>139630</v>
      </c>
      <c r="H5459" s="192" t="s">
        <v>5184</v>
      </c>
    </row>
    <row r="5460" spans="1:8" ht="20" hidden="1" customHeight="1">
      <c r="A5460" s="251">
        <v>9</v>
      </c>
      <c r="B5460" s="193" t="s">
        <v>12</v>
      </c>
      <c r="C5460" s="300" t="s">
        <v>5211</v>
      </c>
      <c r="D5460" s="299" t="s">
        <v>5183</v>
      </c>
      <c r="E5460" s="251"/>
      <c r="F5460" s="204">
        <v>3300</v>
      </c>
      <c r="G5460" s="301">
        <v>672400</v>
      </c>
      <c r="H5460" s="192" t="s">
        <v>5184</v>
      </c>
    </row>
    <row r="5461" spans="1:8" ht="20" hidden="1" customHeight="1">
      <c r="A5461" s="251">
        <v>9</v>
      </c>
      <c r="B5461" s="193" t="s">
        <v>13</v>
      </c>
      <c r="C5461" s="300" t="s">
        <v>5212</v>
      </c>
      <c r="D5461" s="299" t="s">
        <v>5183</v>
      </c>
      <c r="E5461" s="251"/>
      <c r="F5461" s="204">
        <v>2288</v>
      </c>
      <c r="G5461" s="301">
        <v>563840</v>
      </c>
      <c r="H5461" s="192" t="s">
        <v>5184</v>
      </c>
    </row>
    <row r="5462" spans="1:8" ht="20" hidden="1" customHeight="1">
      <c r="A5462" s="251">
        <v>9</v>
      </c>
      <c r="B5462" s="193" t="s">
        <v>14</v>
      </c>
      <c r="C5462" s="300" t="s">
        <v>5213</v>
      </c>
      <c r="D5462" s="299" t="s">
        <v>5183</v>
      </c>
      <c r="E5462" s="251"/>
      <c r="F5462" s="204">
        <v>6200</v>
      </c>
      <c r="G5462" s="301">
        <v>853460</v>
      </c>
      <c r="H5462" s="192" t="s">
        <v>5184</v>
      </c>
    </row>
    <row r="5463" spans="1:8" ht="20" hidden="1" customHeight="1">
      <c r="A5463" s="251"/>
      <c r="B5463" s="193" t="s">
        <v>1057</v>
      </c>
      <c r="C5463" s="300" t="s">
        <v>5214</v>
      </c>
      <c r="D5463" s="299" t="s">
        <v>5183</v>
      </c>
      <c r="E5463" s="251"/>
      <c r="F5463" s="204">
        <v>4000</v>
      </c>
      <c r="G5463" s="301">
        <v>791308.37</v>
      </c>
      <c r="H5463" s="192" t="s">
        <v>5184</v>
      </c>
    </row>
    <row r="5464" spans="1:8" ht="20" hidden="1" customHeight="1">
      <c r="A5464" s="251"/>
      <c r="B5464" s="193" t="s">
        <v>1064</v>
      </c>
      <c r="C5464" s="300" t="s">
        <v>5215</v>
      </c>
      <c r="D5464" s="299" t="s">
        <v>5183</v>
      </c>
      <c r="E5464" s="251"/>
      <c r="F5464" s="204">
        <v>4800</v>
      </c>
      <c r="G5464" s="301">
        <v>667275.15</v>
      </c>
      <c r="H5464" s="192" t="s">
        <v>5184</v>
      </c>
    </row>
    <row r="5465" spans="1:8" ht="20" hidden="1" customHeight="1">
      <c r="A5465" s="251"/>
      <c r="B5465" s="193" t="s">
        <v>1057</v>
      </c>
      <c r="C5465" s="300" t="s">
        <v>5216</v>
      </c>
      <c r="D5465" s="299" t="s">
        <v>5183</v>
      </c>
      <c r="E5465" s="251"/>
      <c r="F5465" s="204">
        <v>420</v>
      </c>
      <c r="G5465" s="301">
        <v>50000</v>
      </c>
      <c r="H5465" s="192" t="s">
        <v>5184</v>
      </c>
    </row>
    <row r="5466" spans="1:8" ht="20" hidden="1" customHeight="1">
      <c r="A5466" s="251"/>
      <c r="B5466" s="193" t="s">
        <v>1044</v>
      </c>
      <c r="C5466" s="300" t="s">
        <v>5217</v>
      </c>
      <c r="D5466" s="299" t="s">
        <v>5183</v>
      </c>
      <c r="E5466" s="251"/>
      <c r="F5466" s="204">
        <v>300</v>
      </c>
      <c r="G5466" s="301">
        <v>50000</v>
      </c>
      <c r="H5466" s="192" t="s">
        <v>5184</v>
      </c>
    </row>
    <row r="5467" spans="1:8" ht="20" hidden="1" customHeight="1">
      <c r="A5467" s="251"/>
      <c r="B5467" s="193" t="s">
        <v>1068</v>
      </c>
      <c r="C5467" s="300" t="s">
        <v>5218</v>
      </c>
      <c r="D5467" s="299" t="s">
        <v>5183</v>
      </c>
      <c r="E5467" s="251"/>
      <c r="F5467" s="204">
        <v>500</v>
      </c>
      <c r="G5467" s="301">
        <v>10835</v>
      </c>
      <c r="H5467" s="192" t="s">
        <v>5184</v>
      </c>
    </row>
    <row r="5468" spans="1:8" ht="20" hidden="1" customHeight="1">
      <c r="A5468" s="251"/>
      <c r="B5468" s="193" t="s">
        <v>1057</v>
      </c>
      <c r="C5468" s="300" t="s">
        <v>5219</v>
      </c>
      <c r="D5468" s="299" t="s">
        <v>5183</v>
      </c>
      <c r="E5468" s="251"/>
      <c r="F5468" s="204">
        <v>530</v>
      </c>
      <c r="G5468" s="301">
        <v>41060</v>
      </c>
      <c r="H5468" s="192" t="s">
        <v>5184</v>
      </c>
    </row>
    <row r="5469" spans="1:8" ht="20" hidden="1" customHeight="1">
      <c r="A5469" s="251"/>
      <c r="B5469" s="193" t="s">
        <v>1066</v>
      </c>
      <c r="C5469" s="300" t="s">
        <v>5220</v>
      </c>
      <c r="D5469" s="299" t="s">
        <v>5183</v>
      </c>
      <c r="E5469" s="251"/>
      <c r="F5469" s="204">
        <v>390</v>
      </c>
      <c r="G5469" s="301">
        <v>45000</v>
      </c>
      <c r="H5469" s="192" t="s">
        <v>5184</v>
      </c>
    </row>
    <row r="5470" spans="1:8" ht="20" hidden="1" customHeight="1">
      <c r="A5470" s="251"/>
      <c r="B5470" s="193" t="s">
        <v>1067</v>
      </c>
      <c r="C5470" s="300" t="s">
        <v>5221</v>
      </c>
      <c r="D5470" s="299" t="s">
        <v>5183</v>
      </c>
      <c r="E5470" s="251"/>
      <c r="F5470" s="204">
        <v>310</v>
      </c>
      <c r="G5470" s="301">
        <v>50000</v>
      </c>
      <c r="H5470" s="192" t="s">
        <v>5184</v>
      </c>
    </row>
    <row r="5471" spans="1:8" ht="20" hidden="1" customHeight="1">
      <c r="A5471" s="251"/>
      <c r="B5471" s="193" t="s">
        <v>1068</v>
      </c>
      <c r="C5471" s="300" t="s">
        <v>5222</v>
      </c>
      <c r="D5471" s="299" t="s">
        <v>5183</v>
      </c>
      <c r="E5471" s="251"/>
      <c r="F5471" s="204">
        <v>500</v>
      </c>
      <c r="G5471" s="301">
        <v>14900</v>
      </c>
      <c r="H5471" s="192" t="s">
        <v>5184</v>
      </c>
    </row>
    <row r="5472" spans="1:8" ht="20" hidden="1" customHeight="1">
      <c r="A5472" s="251"/>
      <c r="B5472" s="193" t="s">
        <v>1068</v>
      </c>
      <c r="C5472" s="300" t="s">
        <v>5223</v>
      </c>
      <c r="D5472" s="299" t="s">
        <v>5183</v>
      </c>
      <c r="E5472" s="251"/>
      <c r="F5472" s="204">
        <v>420</v>
      </c>
      <c r="G5472" s="301">
        <v>54479.6</v>
      </c>
      <c r="H5472" s="192" t="s">
        <v>5184</v>
      </c>
    </row>
    <row r="5473" spans="1:9" ht="20" hidden="1" customHeight="1">
      <c r="A5473" s="251"/>
      <c r="B5473" s="193" t="s">
        <v>14</v>
      </c>
      <c r="C5473" s="300" t="s">
        <v>5213</v>
      </c>
      <c r="D5473" s="299" t="s">
        <v>5183</v>
      </c>
      <c r="E5473" s="251"/>
      <c r="F5473" s="204">
        <v>6200</v>
      </c>
      <c r="G5473" s="301">
        <v>853460</v>
      </c>
      <c r="H5473" s="192" t="s">
        <v>5184</v>
      </c>
    </row>
    <row r="5474" spans="1:9" ht="20" hidden="1" customHeight="1">
      <c r="A5474" s="251"/>
      <c r="B5474" s="193" t="s">
        <v>14</v>
      </c>
      <c r="C5474" s="300" t="s">
        <v>5224</v>
      </c>
      <c r="D5474" s="299" t="s">
        <v>5183</v>
      </c>
      <c r="E5474" s="251"/>
      <c r="F5474" s="204">
        <v>3000</v>
      </c>
      <c r="G5474" s="301">
        <v>321610.08</v>
      </c>
      <c r="H5474" s="192" t="s">
        <v>5184</v>
      </c>
    </row>
    <row r="5475" spans="1:9" ht="20" hidden="1" customHeight="1">
      <c r="A5475" s="296"/>
      <c r="B5475" s="193" t="s">
        <v>14</v>
      </c>
      <c r="C5475" s="302" t="s">
        <v>5225</v>
      </c>
      <c r="D5475" s="303" t="s">
        <v>5183</v>
      </c>
      <c r="E5475" s="296"/>
      <c r="F5475" s="255">
        <v>998</v>
      </c>
      <c r="G5475" s="301">
        <v>208092.74</v>
      </c>
      <c r="H5475" s="304" t="s">
        <v>5184</v>
      </c>
    </row>
    <row r="5476" spans="1:9" ht="20" hidden="1" customHeight="1">
      <c r="A5476" s="251">
        <v>10</v>
      </c>
      <c r="B5476" s="193" t="s">
        <v>1064</v>
      </c>
      <c r="C5476" s="300" t="s">
        <v>5226</v>
      </c>
      <c r="D5476" s="299" t="s">
        <v>4984</v>
      </c>
      <c r="E5476" s="251"/>
      <c r="F5476" s="204">
        <v>5000000</v>
      </c>
      <c r="G5476" s="296"/>
      <c r="H5476" s="304" t="s">
        <v>4984</v>
      </c>
    </row>
    <row r="5477" spans="1:9" ht="20" hidden="1" customHeight="1">
      <c r="A5477" s="251">
        <v>30</v>
      </c>
      <c r="B5477" s="193" t="s">
        <v>1064</v>
      </c>
      <c r="C5477" s="300" t="s">
        <v>5227</v>
      </c>
      <c r="D5477" s="299" t="s">
        <v>4984</v>
      </c>
      <c r="E5477" s="251"/>
      <c r="F5477" s="204">
        <v>3800000</v>
      </c>
      <c r="G5477" s="251"/>
      <c r="H5477" s="192" t="s">
        <v>4984</v>
      </c>
    </row>
    <row r="5478" spans="1:9" ht="20" hidden="1" customHeight="1">
      <c r="A5478" s="284">
        <v>30</v>
      </c>
      <c r="B5478" s="193" t="s">
        <v>1044</v>
      </c>
      <c r="C5478" s="305" t="s">
        <v>5228</v>
      </c>
      <c r="D5478" s="306" t="s">
        <v>4984</v>
      </c>
      <c r="E5478" s="284"/>
      <c r="F5478" s="286">
        <v>700000</v>
      </c>
      <c r="G5478" s="284"/>
      <c r="H5478" s="307" t="s">
        <v>4984</v>
      </c>
    </row>
    <row r="5479" spans="1:9" ht="20" hidden="1" customHeight="1">
      <c r="A5479" s="185">
        <v>19</v>
      </c>
      <c r="B5479" s="212" t="s">
        <v>14</v>
      </c>
      <c r="C5479" s="202" t="s">
        <v>3797</v>
      </c>
      <c r="D5479" s="203" t="s">
        <v>1046</v>
      </c>
      <c r="E5479" s="204"/>
      <c r="F5479" s="204">
        <v>1620.35</v>
      </c>
      <c r="G5479" s="205"/>
      <c r="H5479" s="192" t="s">
        <v>1097</v>
      </c>
      <c r="I5479" s="192"/>
    </row>
    <row r="5480" spans="1:9" ht="20" hidden="1" customHeight="1">
      <c r="A5480" s="185">
        <v>9</v>
      </c>
      <c r="B5480" s="212" t="s">
        <v>14</v>
      </c>
      <c r="C5480" s="229" t="s">
        <v>3798</v>
      </c>
      <c r="D5480" s="203" t="s">
        <v>1046</v>
      </c>
      <c r="E5480" s="226"/>
      <c r="F5480" s="226">
        <v>167705.64000000001</v>
      </c>
      <c r="G5480" s="227">
        <v>70918.560000001205</v>
      </c>
      <c r="H5480" s="192" t="s">
        <v>1106</v>
      </c>
    </row>
    <row r="5481" spans="1:9" ht="20" hidden="1" customHeight="1">
      <c r="A5481" s="185">
        <v>27</v>
      </c>
      <c r="B5481" s="308" t="s">
        <v>14</v>
      </c>
      <c r="C5481" s="254" t="s">
        <v>3799</v>
      </c>
      <c r="D5481" s="253" t="s">
        <v>1046</v>
      </c>
      <c r="E5481" s="296"/>
      <c r="F5481" s="296">
        <v>38390.400000000001</v>
      </c>
      <c r="G5481" s="296"/>
      <c r="H5481" s="304" t="s">
        <v>1087</v>
      </c>
    </row>
  </sheetData>
  <autoFilter ref="A1:I5481" xr:uid="{B3FDC12A-5331-3040-B667-4889A953180D}">
    <filterColumn colId="2">
      <filters>
        <filter val="付徐中科团队借支招待费备用金"/>
        <filter val="付雍佳强1月工资6169.55+1月生活费929+5张报销4777.5-扣借支3556.33=8319.72"/>
        <filter val="何俊杰借支中盐内蒙古项目备用金"/>
        <filter val="何俊杰借支内蒙古宜化备用金"/>
        <filter val="周稳借支"/>
        <filter val="商务部冯肖借支青海发投碱业出差经费--个人"/>
        <filter val="商务部林柱生报销青海发投4.30-5.5严雅楠一家机票费，旅游团费，餐费，交通费（总金额30441，冲借支3万，付441）--个人"/>
        <filter val="商务部汤卓宁用款催收姚煜均借支--个人"/>
        <filter val="宋超借支备用金"/>
        <filter val="总经办林全意借支市场开拓费用--个人"/>
        <filter val="湖北双环朱斯超借支备用金"/>
        <filter val="牛国庆借支差旅备用金"/>
        <filter val="牛国庆借支招待费"/>
        <filter val="王国志借支成渝钒钛外协车费--个人"/>
        <filter val="生产部何俊杰借支内蒙古君正化工大修项目备用金--公司"/>
        <filter val="生产部何俊杰借支内蒙古宜化预支6月工资10000元--个人"/>
        <filter val="生产部侯礼借支新疆伊犁钢铁烘烤器项目备用金--个人"/>
        <filter val="生产部周稳借支新疆宜化现场购买生活食材，借支备用金2000--个人"/>
        <filter val="生产部唐欣欣用款日照钢铁代张凯华付款，借支2025年7月7日，赵炳松、宋世文已申请金额4万（两人每人约5.2万元）。本次申请每人申请一万后，每人余额约2000左右--个人"/>
        <filter val="生产部唐欣欣用款日照钢铁张凯华借支--个人"/>
        <filter val="生产部宋超借支招待伊犁钢铁张波林，岳俊峰，冯俊伟，马强，韩金亮安全主任工，每个人安排一张1000元卡。张波林2条烟，岳俊峰1条烟。--个人"/>
        <filter val="生产部宋超借支新疆伊犁钢铁备用金--个人"/>
        <filter val="生产部张月用款垫付外协人员工资先借支2万元付戴路生--个人"/>
        <filter val="生产部李晶用款唐山中厚板材黄震借支备用金购买气体及零星采购--个人"/>
        <filter val="生产部李晶用款戴路生借支新疆宜化工资--个人"/>
        <filter val="生产部李晶用款黄震借支新疆宜化备用金--个人"/>
        <filter val="生产部李权智借支新洋丰外协人员生活住宿费备用金--个人"/>
        <filter val="生产部李权智用款山西铝业外协安全员刘宾建3.15-3.28工资12000元，体检费220元，交通费161元，冲借支4000元--个人"/>
        <filter val="生产部李权智用款日照钢铁借支付张凯华(总金额35万，扣承兑现金5000元)--个人"/>
        <filter val="生产部李权智用款青海发投借支付周飞团队工人工资--个人"/>
        <filter val="生产部李权智用款青海发投工程外包费（全款13万，冲借支2万，已付3万6，剩余7万4未付）付周飞团队工人工资--个人"/>
        <filter val="生产部林家祥借支江西玉山万年青外协员工生活费，住宿费以及现场零星采购。--个人"/>
        <filter val="生产部林维借支日照钢铁外协工资备用金--个人"/>
        <filter val="生产部王国志借支江西晶昊盐化项目备用金--个人"/>
        <filter val="生产部王森借支日照钢铁备用金--个人"/>
        <filter val="生产部王森报销日照钢铁采购材料费1080.84元，冲借支1000元，实付80.84--个人"/>
        <filter val="生产部闵洋报销内蒙古宜化5.8-7.26现场租赁车辆费用（总金额6500，冲借支5000，实付1500）--个人"/>
        <filter val="生产部闵洋报销内蒙古宜化项目外协人员生活费（全款5190元，冲借支1780元，实际支付3410元）--个人"/>
        <filter val="生产部闵洋用款伊犁钢铁朱丹宁承包工程尾款39437元，冲借支29169元，付10268元--个人"/>
        <filter val="生产部闵洋用款新疆伊犁竖炉除尘道项目朱大勇外包团队尾款49209元，冲借支30000元，付19209元--个人"/>
        <filter val="生产部陈铭浩借支项目备用金--个人"/>
        <filter val="生产部马全花借支青海发投项目备用金--个人"/>
        <filter val="生产部马全花用款中盐内蒙古工程外包费付高国俊（总金额11万，冲借支5万，2.21付2万）--个人"/>
        <filter val="生产部黄婷借支采购备用金--个人"/>
        <filter val="石小伟工伤住院费借支付鄂州市中心医院"/>
        <filter val="综合部蒋霞借支2025年年会抽奖奖品及现金红包（转账15400，现金6600）--个人"/>
        <filter val="综合部蒋霞借支劳务李柏松赣锋锂业受伤住院费--个人"/>
        <filter val="综合部蒋霞借支医药费（宋华兵，住院号2401855）付荆门市人民医院（荆楚理工学院附属荆门市人民医院）"/>
        <filter val="综合部蒋霞借支年会嘉宾住宿费及新增红包--个人"/>
        <filter val="综合部蒋霞借支购买GB1、GB2、锅炉B法律法规、技术技术规范书箱"/>
        <filter val="综合部蒋霞报销购买GB1、GB2、锅炉B法律法规、技术技术规范书箱3306.27元，冲借支3000元，实付6.27元--个人"/>
        <filter val="财务部杨万成借支厨房用品采购及其他应急事务处理备用金--个人"/>
        <filter val="财务部汪余欢借支发投采购备用金--个人"/>
        <filter val="财务部汪余欢用款徐中科借支--个人"/>
        <filter val="财务部汪余欢用款徐中科借支差旅费付吴传俊--个人"/>
        <filter val="财务部汪余欢用款徐中科团队6月收款提成（总金额9195.6，冲借支5000元，付4195.6）--个人"/>
        <filter val="财务部童西婷用款徐中科团队借支付吴传俊--个人"/>
        <filter val="财务部黄华容借支"/>
        <filter val="转姚煜均借支"/>
        <filter val="转张霖泽借支"/>
        <filter val="转张霖泽借支备用金"/>
        <filter val="转徐中科团队借支付吴传俊"/>
        <filter val="转李晶借支项目备用金"/>
        <filter val="转李晶日照钢铁借支"/>
        <filter val="转林家祥借支"/>
        <filter val="转林柱生借支"/>
        <filter val="转林柱生新阳峰和双环借支"/>
        <filter val="转林柱生日照钢铁借支"/>
        <filter val="转林维日照钢铁借支"/>
        <filter val="转管厚良内蒙古君正住宿费借支备用金"/>
        <filter val="转陈涛差旅借支"/>
        <filter val="销售部刘江波借支伊犁钢铁客情费用付林全意--个人"/>
        <filter val="销售部刘江波借支福建三明招待费--个人"/>
        <filter val="销售部刘江波报销2.10-3.24江苏永钢，三明钢铁，福建龙钢差旅费（总金额6118.53，扣借支3000元，实付3118.53）--个人"/>
        <filter val="销售部刘江波报销4.7-4.25三明差旅费（扣借支4000元，实付435.43元）--个人"/>
        <filter val="销售部林柱生借支备用金--个人"/>
        <filter val="销售部林柱生借支差旅备用金--个人"/>
        <filter val="销售部林维借支日照钢铁采购一台拉气体双排货车备用金--个人"/>
        <filter val="销售部牛国庆报销2.13-3.28永钢，沙钢，兴澄特钢等项目差旅费（总金额8836.5，冲借支，实付2836.5）--个人"/>
        <filter val="销售部管厚良借支5月差旅费借支--个人"/>
        <filter val="销售部管厚良借支内蒙古君正化工大修工人住宿备用金--公司"/>
        <filter val="销售部管厚良借支差旅费备用金--个人"/>
        <filter val="销售部管厚良借支河南豫光和安徽恒鑫招标拜访--个人"/>
        <filter val="销售部管厚良报销2.8-2.28湖北宜化，兴发等项目差旅费（总金额3380，扣借支3000元，实付380）--个人"/>
        <filter val="销售部管厚良报销3.1-3.26兴发，应城双环，内蒙等项目差旅费（总金额5207.5，扣借支3000元，实付2207.5）--个人"/>
        <filter val="销售部管厚良报销内蒙古宜化，日照钢铁5.7-5.31差旅费（总金额5238.55，冲借支5000，实付238.55）--个人"/>
        <filter val="销售部郑然借支日照钢铁备用金--个人"/>
        <filter val="销售部陈涛借支差旅费备用金"/>
        <filter val="销售部陈涛报销湘钢验收招待费2376元（4.22冲借支1293元，补付1083）--个人"/>
      </filters>
    </filterColumn>
    <filterColumn colId="7">
      <filters>
        <filter val="交通费"/>
        <filter val="借支"/>
        <filter val="催收费用"/>
        <filter val="办公费"/>
        <filter val="工伤支出"/>
        <filter val="工资"/>
        <filter val="差旅费"/>
        <filter val="招待费"/>
        <filter val="福利费"/>
        <filter val="车辆费用"/>
      </filters>
    </filterColumn>
  </autoFilter>
  <dataValidations count="1">
    <dataValidation type="list" allowBlank="1" showInputMessage="1" showErrorMessage="1" sqref="H398 H417 H442 H784 H1971 H2240 H2501 H2536 H2638 H2640 H2643 H2758 H2847 H2850 H3099 H3137 H3279 H3472 H3482 H3554 H3600 H3658 H3703 H3723 H3744 H3751 H3763 H3771 H3774 H3780 H3791 H3798 H3807 H3816 H3829 H3840 H3852 H3870 H3883 H3885 H3893 H3899 H3904 H3947 D3987 D4040 H4040 D4042 D4105 D4210 H4558 H4932 H5152 H5214 H5261 H5266 H5273 H5422 H5427 H5432 D2:D1345 D1349:D1357 D1359:D1530 D1534:D1595 D1597:D1647 D1654:D1757 D1760:D2079 D2083:D2493 D2501:D2512 D2514:D3100 D3106:D3110 D3115:D3160 D3162:D3200 D3202:D3212 D3214:D3222 D3224:D3237 D3239:D3249 D3251:D3274 D3276:D3283 D3285:D3403 D3406:D3471 D3473:D3479 D3482:D3980 D3989:D4011 D4014:D4025 D4044:D4057 D4062:D4086 D4109:D4208 D4212:D4284 D4297:D4775 D4778:D4933 D4937:D5251 D5254:D5255 D5258:D5421 D5423:D5429 D5479:D5481 H148:H149 H294:H295 H789:H790 H793:H805 H923:H924 H1076:H1077 H1314:H1315 H1557:H1558 H1756:H1757 H2017:H2018 H2242:H2243 H2511:H2512 H2760:H2761 H2844:H2845 H2855:H2858 H2860:H2863 H2866:H2869 H2872:H2875 H2879:H2882 H2884:H2887 H2889:H2890 H3119:H3121 H3125:H3127 H3129:H3135 H3332:H3333 H3335:H3336 H3438:H3440 H4208:H4209 H4395:H4396 H4508:H4509 H4576:H4577 H4693:H4694 H4776:H4777 H4971:H4972 H5104:H5105 H5138:H5139 H5220:H5221 H5370:H5371" xr:uid="{D213C6FB-E73F-1D4E-82B7-AAEBBA72B9CB}">
      <formula1>收支类别</formula1>
    </dataValidation>
  </dataValidations>
  <pageMargins left="0.75" right="0.75" top="1" bottom="1" header="0.5" footer="0.5"/>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9D10C-5528-8A4B-AB15-B54CC7241262}">
  <sheetPr filterMode="1"/>
  <dimension ref="A1:J133"/>
  <sheetViews>
    <sheetView zoomScaleSheetLayoutView="100" workbookViewId="0">
      <selection activeCell="D35" sqref="D35"/>
    </sheetView>
  </sheetViews>
  <sheetFormatPr baseColWidth="10" defaultColWidth="9" defaultRowHeight="15"/>
  <cols>
    <col min="2" max="2" width="17.1640625" customWidth="1"/>
    <col min="3" max="3" width="34.6640625" customWidth="1"/>
    <col min="4" max="4" width="29" customWidth="1"/>
    <col min="5" max="5" width="112.1640625" customWidth="1"/>
    <col min="6" max="6" width="12.1640625" style="55" customWidth="1"/>
    <col min="7" max="7" width="9.33203125" bestFit="1" customWidth="1"/>
    <col min="8" max="8" width="10.33203125" bestFit="1" customWidth="1"/>
    <col min="10" max="10" width="10.33203125" bestFit="1" customWidth="1"/>
  </cols>
  <sheetData>
    <row r="1" spans="1:10">
      <c r="D1" t="s">
        <v>5229</v>
      </c>
      <c r="F1" s="177" t="s">
        <v>5230</v>
      </c>
      <c r="G1" s="114" t="s">
        <v>5184</v>
      </c>
      <c r="H1" s="114" t="s">
        <v>3803</v>
      </c>
      <c r="I1" s="114" t="s">
        <v>5231</v>
      </c>
      <c r="J1" s="114"/>
    </row>
    <row r="2" spans="1:10" hidden="1">
      <c r="A2" s="178">
        <v>6</v>
      </c>
      <c r="B2" s="178" t="s">
        <v>4378</v>
      </c>
      <c r="C2" s="179" t="s">
        <v>5232</v>
      </c>
      <c r="D2" s="180">
        <v>45660</v>
      </c>
      <c r="E2" s="181" t="s">
        <v>5233</v>
      </c>
      <c r="G2" t="s">
        <v>5234</v>
      </c>
      <c r="H2" t="s">
        <v>3803</v>
      </c>
    </row>
    <row r="3" spans="1:10">
      <c r="A3" s="178">
        <v>80</v>
      </c>
      <c r="B3" s="178" t="s">
        <v>4378</v>
      </c>
      <c r="C3" s="179" t="s">
        <v>5235</v>
      </c>
      <c r="D3" s="180">
        <v>45671</v>
      </c>
      <c r="E3" s="181" t="s">
        <v>5182</v>
      </c>
      <c r="F3" s="177">
        <v>461200</v>
      </c>
      <c r="G3" s="114"/>
      <c r="H3" s="114">
        <v>4700</v>
      </c>
      <c r="I3" s="114"/>
      <c r="J3" s="114">
        <f>H3+G3+I3</f>
        <v>4700</v>
      </c>
    </row>
    <row r="4" spans="1:10" hidden="1">
      <c r="A4" s="178">
        <v>117</v>
      </c>
      <c r="B4" s="178" t="s">
        <v>4378</v>
      </c>
      <c r="C4" s="179" t="s">
        <v>5235</v>
      </c>
      <c r="D4" s="180">
        <v>45674</v>
      </c>
      <c r="E4" s="181" t="s">
        <v>5236</v>
      </c>
    </row>
    <row r="5" spans="1:10">
      <c r="A5" s="178">
        <v>185</v>
      </c>
      <c r="B5" s="178" t="s">
        <v>4378</v>
      </c>
      <c r="C5" s="179" t="s">
        <v>5235</v>
      </c>
      <c r="D5" s="180">
        <v>45682</v>
      </c>
      <c r="E5" s="181" t="s">
        <v>5185</v>
      </c>
      <c r="F5" s="182">
        <v>1428910</v>
      </c>
      <c r="G5" s="110"/>
      <c r="H5" s="110">
        <v>16900</v>
      </c>
      <c r="I5" s="110"/>
      <c r="J5" s="110">
        <f t="shared" ref="J5:J10" si="0">H5+G5+I5</f>
        <v>16900</v>
      </c>
    </row>
    <row r="6" spans="1:10">
      <c r="A6" s="178">
        <v>259</v>
      </c>
      <c r="B6" s="178" t="s">
        <v>4378</v>
      </c>
      <c r="C6" s="179" t="s">
        <v>5235</v>
      </c>
      <c r="D6" s="180">
        <v>45702</v>
      </c>
      <c r="E6" s="181" t="s">
        <v>5186</v>
      </c>
      <c r="F6" s="182">
        <v>957074</v>
      </c>
      <c r="G6" s="110"/>
      <c r="H6" s="110">
        <v>8580</v>
      </c>
      <c r="I6" s="110"/>
      <c r="J6" s="110">
        <f t="shared" si="0"/>
        <v>8580</v>
      </c>
    </row>
    <row r="7" spans="1:10">
      <c r="A7" s="178">
        <v>260</v>
      </c>
      <c r="B7" s="178" t="s">
        <v>4378</v>
      </c>
      <c r="C7" s="179" t="s">
        <v>5235</v>
      </c>
      <c r="D7" s="180">
        <v>45702</v>
      </c>
      <c r="E7" s="181" t="s">
        <v>5187</v>
      </c>
      <c r="F7" s="182">
        <v>26600</v>
      </c>
      <c r="G7" s="110"/>
      <c r="H7" s="110">
        <v>280</v>
      </c>
      <c r="I7" s="110"/>
      <c r="J7" s="110">
        <f t="shared" si="0"/>
        <v>280</v>
      </c>
    </row>
    <row r="8" spans="1:10">
      <c r="A8" s="178">
        <v>261</v>
      </c>
      <c r="B8" s="178" t="s">
        <v>4378</v>
      </c>
      <c r="C8" s="179" t="s">
        <v>5235</v>
      </c>
      <c r="D8" s="180">
        <v>45702</v>
      </c>
      <c r="E8" s="181" t="s">
        <v>5188</v>
      </c>
      <c r="F8" s="182">
        <v>209171.05</v>
      </c>
      <c r="G8" s="110"/>
      <c r="H8" s="110">
        <v>1480</v>
      </c>
      <c r="I8" s="110"/>
      <c r="J8" s="110">
        <f t="shared" si="0"/>
        <v>1480</v>
      </c>
    </row>
    <row r="9" spans="1:10">
      <c r="A9" s="178">
        <v>391</v>
      </c>
      <c r="B9" s="178" t="s">
        <v>4378</v>
      </c>
      <c r="C9" s="179" t="s">
        <v>5235</v>
      </c>
      <c r="D9" s="180">
        <v>45716</v>
      </c>
      <c r="E9" s="181" t="s">
        <v>5189</v>
      </c>
      <c r="F9" s="182">
        <v>38682</v>
      </c>
      <c r="G9" s="110">
        <v>711.84</v>
      </c>
      <c r="H9" s="110">
        <v>206.85</v>
      </c>
      <c r="I9" s="110"/>
      <c r="J9" s="110">
        <f t="shared" si="0"/>
        <v>918.69</v>
      </c>
    </row>
    <row r="10" spans="1:10">
      <c r="A10" s="178">
        <v>392</v>
      </c>
      <c r="B10" s="178" t="s">
        <v>4378</v>
      </c>
      <c r="C10" s="179" t="s">
        <v>5235</v>
      </c>
      <c r="D10" s="180">
        <v>45716</v>
      </c>
      <c r="E10" s="181" t="s">
        <v>5190</v>
      </c>
      <c r="F10" s="177">
        <v>550000</v>
      </c>
      <c r="G10" s="114">
        <v>10121.129999999999</v>
      </c>
      <c r="H10" s="114">
        <v>2940.98</v>
      </c>
      <c r="I10" s="114"/>
      <c r="J10" s="114">
        <f t="shared" si="0"/>
        <v>13062.109999999999</v>
      </c>
    </row>
    <row r="11" spans="1:10" hidden="1">
      <c r="A11" s="178">
        <v>618</v>
      </c>
      <c r="B11" s="178" t="s">
        <v>4378</v>
      </c>
      <c r="C11" s="179" t="s">
        <v>5235</v>
      </c>
      <c r="D11" s="180">
        <v>45743</v>
      </c>
      <c r="E11" s="181" t="s">
        <v>5237</v>
      </c>
    </row>
    <row r="12" spans="1:10">
      <c r="A12" s="178">
        <v>832</v>
      </c>
      <c r="B12" s="178" t="s">
        <v>4378</v>
      </c>
      <c r="C12" s="179" t="s">
        <v>5235</v>
      </c>
      <c r="D12" s="180">
        <v>45771</v>
      </c>
      <c r="E12" s="181" t="s">
        <v>5191</v>
      </c>
      <c r="F12" s="182">
        <v>831783.65</v>
      </c>
      <c r="G12" s="110"/>
      <c r="H12" s="110">
        <v>6360</v>
      </c>
      <c r="I12" s="110"/>
      <c r="J12" s="110">
        <f t="shared" ref="J12:J36" si="1">H12+G12+I12</f>
        <v>6360</v>
      </c>
    </row>
    <row r="13" spans="1:10">
      <c r="A13" s="178">
        <v>938</v>
      </c>
      <c r="B13" s="178" t="s">
        <v>4378</v>
      </c>
      <c r="C13" s="179" t="s">
        <v>5235</v>
      </c>
      <c r="D13" s="180">
        <v>45784</v>
      </c>
      <c r="E13" s="181" t="s">
        <v>5192</v>
      </c>
      <c r="F13" s="182">
        <v>289282.74</v>
      </c>
      <c r="G13" s="110">
        <v>3688.91</v>
      </c>
      <c r="H13" s="110">
        <v>1648.92</v>
      </c>
      <c r="I13" s="110"/>
      <c r="J13" s="110">
        <f t="shared" si="1"/>
        <v>5337.83</v>
      </c>
    </row>
    <row r="14" spans="1:10">
      <c r="A14" s="178">
        <v>1037</v>
      </c>
      <c r="B14" s="178" t="s">
        <v>4378</v>
      </c>
      <c r="C14" s="179" t="s">
        <v>5235</v>
      </c>
      <c r="D14" s="180">
        <v>45796</v>
      </c>
      <c r="E14" s="181" t="s">
        <v>5193</v>
      </c>
      <c r="F14" s="182">
        <v>310300</v>
      </c>
      <c r="G14" s="110"/>
      <c r="H14" s="110">
        <v>2100</v>
      </c>
      <c r="I14" s="110"/>
      <c r="J14" s="110">
        <f t="shared" si="1"/>
        <v>2100</v>
      </c>
    </row>
    <row r="15" spans="1:10">
      <c r="A15" s="178">
        <v>1056</v>
      </c>
      <c r="B15" s="178" t="s">
        <v>4378</v>
      </c>
      <c r="C15" s="179" t="s">
        <v>5235</v>
      </c>
      <c r="D15" s="180">
        <v>45799</v>
      </c>
      <c r="E15" s="181" t="s">
        <v>5194</v>
      </c>
      <c r="F15" s="182">
        <v>94051.44</v>
      </c>
      <c r="G15" s="110"/>
      <c r="H15" s="110">
        <v>780</v>
      </c>
      <c r="I15" s="110"/>
      <c r="J15" s="110">
        <f t="shared" si="1"/>
        <v>780</v>
      </c>
    </row>
    <row r="16" spans="1:10">
      <c r="A16" s="178">
        <v>1132</v>
      </c>
      <c r="B16" s="178" t="s">
        <v>4378</v>
      </c>
      <c r="C16" s="179" t="s">
        <v>5235</v>
      </c>
      <c r="D16" s="180">
        <v>45807</v>
      </c>
      <c r="E16" s="181" t="s">
        <v>5195</v>
      </c>
      <c r="F16" s="182">
        <v>256300</v>
      </c>
      <c r="G16" s="110"/>
      <c r="H16" s="110">
        <v>2092</v>
      </c>
      <c r="I16" s="110"/>
      <c r="J16" s="110">
        <f t="shared" si="1"/>
        <v>2092</v>
      </c>
    </row>
    <row r="17" spans="1:10">
      <c r="A17" s="178">
        <v>1424</v>
      </c>
      <c r="B17" s="178" t="s">
        <v>4378</v>
      </c>
      <c r="C17" s="179" t="s">
        <v>5235</v>
      </c>
      <c r="D17" s="180">
        <v>45840</v>
      </c>
      <c r="E17" s="181" t="s">
        <v>5196</v>
      </c>
      <c r="F17" s="182">
        <v>644579.56000000006</v>
      </c>
      <c r="G17" s="110"/>
      <c r="H17" s="110">
        <v>4500</v>
      </c>
      <c r="I17" s="110"/>
      <c r="J17" s="110">
        <f t="shared" si="1"/>
        <v>4500</v>
      </c>
    </row>
    <row r="18" spans="1:10" ht="13" customHeight="1">
      <c r="A18" s="178">
        <v>1623</v>
      </c>
      <c r="B18" s="178" t="s">
        <v>4378</v>
      </c>
      <c r="C18" s="179" t="s">
        <v>5235</v>
      </c>
      <c r="D18" s="180">
        <v>45863</v>
      </c>
      <c r="E18" s="181" t="s">
        <v>5197</v>
      </c>
      <c r="F18" s="182">
        <v>147000</v>
      </c>
      <c r="G18" s="110"/>
      <c r="H18" s="110">
        <v>978</v>
      </c>
      <c r="I18" s="110"/>
      <c r="J18" s="110">
        <f t="shared" si="1"/>
        <v>978</v>
      </c>
    </row>
    <row r="19" spans="1:10">
      <c r="A19" s="178">
        <v>1686</v>
      </c>
      <c r="B19" s="178" t="s">
        <v>4378</v>
      </c>
      <c r="C19" s="179" t="s">
        <v>5235</v>
      </c>
      <c r="D19" s="180">
        <v>45868</v>
      </c>
      <c r="E19" s="181" t="s">
        <v>5198</v>
      </c>
      <c r="F19" s="182">
        <v>300000</v>
      </c>
      <c r="G19" s="110"/>
      <c r="H19" s="110">
        <v>800</v>
      </c>
      <c r="I19" s="110"/>
      <c r="J19" s="110">
        <f t="shared" si="1"/>
        <v>800</v>
      </c>
    </row>
    <row r="20" spans="1:10">
      <c r="A20" s="178">
        <v>1692</v>
      </c>
      <c r="B20" s="178" t="s">
        <v>4378</v>
      </c>
      <c r="C20" s="179" t="s">
        <v>5235</v>
      </c>
      <c r="D20" s="180">
        <v>45869</v>
      </c>
      <c r="E20" s="181" t="s">
        <v>5199</v>
      </c>
      <c r="F20" s="182">
        <v>524270</v>
      </c>
      <c r="G20" s="110"/>
      <c r="H20" s="110">
        <v>2600</v>
      </c>
      <c r="I20" s="110"/>
      <c r="J20" s="110">
        <f t="shared" si="1"/>
        <v>2600</v>
      </c>
    </row>
    <row r="21" spans="1:10">
      <c r="A21" s="178">
        <v>1735</v>
      </c>
      <c r="B21" s="178" t="s">
        <v>4378</v>
      </c>
      <c r="C21" s="179" t="s">
        <v>5235</v>
      </c>
      <c r="D21" s="180">
        <v>45875</v>
      </c>
      <c r="E21" s="181" t="s">
        <v>5200</v>
      </c>
      <c r="F21" s="182">
        <v>54353.79</v>
      </c>
      <c r="G21" s="110"/>
      <c r="H21" s="110">
        <v>760</v>
      </c>
      <c r="I21" s="110"/>
      <c r="J21" s="110">
        <f t="shared" si="1"/>
        <v>760</v>
      </c>
    </row>
    <row r="22" spans="1:10">
      <c r="A22" s="178">
        <v>1736</v>
      </c>
      <c r="B22" s="178" t="s">
        <v>4378</v>
      </c>
      <c r="C22" s="179" t="s">
        <v>5235</v>
      </c>
      <c r="D22" s="180">
        <v>45875</v>
      </c>
      <c r="E22" s="181" t="s">
        <v>5201</v>
      </c>
      <c r="F22" s="182">
        <v>36309.24</v>
      </c>
      <c r="G22" s="110"/>
      <c r="H22" s="110">
        <v>1700</v>
      </c>
      <c r="I22" s="110"/>
      <c r="J22" s="110">
        <f t="shared" si="1"/>
        <v>1700</v>
      </c>
    </row>
    <row r="23" spans="1:10">
      <c r="A23" s="178">
        <v>1922</v>
      </c>
      <c r="B23" s="178" t="s">
        <v>4378</v>
      </c>
      <c r="C23" s="179" t="s">
        <v>5235</v>
      </c>
      <c r="D23" s="180">
        <v>45898</v>
      </c>
      <c r="E23" s="181" t="s">
        <v>5202</v>
      </c>
      <c r="F23" s="182">
        <v>131206.57</v>
      </c>
      <c r="G23" s="110"/>
      <c r="H23" s="110">
        <v>1390</v>
      </c>
      <c r="I23" s="110"/>
      <c r="J23" s="110">
        <f t="shared" si="1"/>
        <v>1390</v>
      </c>
    </row>
    <row r="24" spans="1:10">
      <c r="A24" s="178">
        <v>1966</v>
      </c>
      <c r="B24" s="178" t="s">
        <v>4378</v>
      </c>
      <c r="C24" s="179" t="s">
        <v>5235</v>
      </c>
      <c r="D24" s="180">
        <v>45902</v>
      </c>
      <c r="E24" s="181" t="s">
        <v>5203</v>
      </c>
      <c r="F24" s="182">
        <v>296599.11</v>
      </c>
      <c r="G24" s="110"/>
      <c r="H24" s="110">
        <v>1550</v>
      </c>
      <c r="I24" s="110"/>
      <c r="J24" s="110">
        <f t="shared" si="1"/>
        <v>1550</v>
      </c>
    </row>
    <row r="25" spans="1:10">
      <c r="A25" s="178">
        <v>2005</v>
      </c>
      <c r="B25" s="178" t="s">
        <v>4378</v>
      </c>
      <c r="C25" s="179" t="s">
        <v>5235</v>
      </c>
      <c r="D25" s="180">
        <v>45908</v>
      </c>
      <c r="E25" s="181" t="s">
        <v>5204</v>
      </c>
      <c r="F25" s="182">
        <v>120000</v>
      </c>
      <c r="G25" s="110"/>
      <c r="H25" s="110"/>
      <c r="I25" s="110"/>
      <c r="J25" s="110">
        <f t="shared" si="1"/>
        <v>0</v>
      </c>
    </row>
    <row r="26" spans="1:10">
      <c r="A26" s="178">
        <v>2007</v>
      </c>
      <c r="B26" s="178" t="s">
        <v>4378</v>
      </c>
      <c r="C26" s="179" t="s">
        <v>5235</v>
      </c>
      <c r="D26" s="180">
        <v>45908</v>
      </c>
      <c r="E26" s="181" t="s">
        <v>5205</v>
      </c>
      <c r="F26" s="182">
        <v>18400</v>
      </c>
      <c r="G26" s="110"/>
      <c r="H26" s="110"/>
      <c r="I26" s="110"/>
      <c r="J26" s="110">
        <f t="shared" si="1"/>
        <v>0</v>
      </c>
    </row>
    <row r="27" spans="1:10">
      <c r="A27" s="178">
        <v>2008</v>
      </c>
      <c r="B27" s="178" t="s">
        <v>4378</v>
      </c>
      <c r="C27" s="179" t="s">
        <v>5235</v>
      </c>
      <c r="D27" s="180">
        <v>45908</v>
      </c>
      <c r="E27" s="181" t="s">
        <v>5206</v>
      </c>
      <c r="F27" s="182">
        <v>19369</v>
      </c>
      <c r="G27" s="110"/>
      <c r="H27" s="110">
        <v>2100</v>
      </c>
      <c r="I27" s="110"/>
      <c r="J27" s="110">
        <f t="shared" si="1"/>
        <v>2100</v>
      </c>
    </row>
    <row r="28" spans="1:10">
      <c r="A28" s="178">
        <v>2014</v>
      </c>
      <c r="B28" s="178" t="s">
        <v>4378</v>
      </c>
      <c r="C28" s="179" t="s">
        <v>5235</v>
      </c>
      <c r="D28" s="180">
        <v>45909</v>
      </c>
      <c r="E28" s="181" t="s">
        <v>5207</v>
      </c>
      <c r="F28" s="182">
        <v>25700</v>
      </c>
      <c r="G28" s="110"/>
      <c r="H28" s="110"/>
      <c r="I28" s="110"/>
      <c r="J28" s="110">
        <f t="shared" si="1"/>
        <v>0</v>
      </c>
    </row>
    <row r="29" spans="1:10">
      <c r="A29" s="178">
        <v>2090</v>
      </c>
      <c r="B29" s="178" t="s">
        <v>4378</v>
      </c>
      <c r="C29" s="179" t="s">
        <v>5235</v>
      </c>
      <c r="D29" s="180">
        <v>45926</v>
      </c>
      <c r="E29" s="181" t="s">
        <v>5208</v>
      </c>
      <c r="F29" s="182">
        <v>161509</v>
      </c>
      <c r="G29" s="110"/>
      <c r="H29" s="110">
        <v>1540</v>
      </c>
      <c r="I29" s="110"/>
      <c r="J29" s="110">
        <f t="shared" si="1"/>
        <v>1540</v>
      </c>
    </row>
    <row r="30" spans="1:10">
      <c r="A30" s="178">
        <v>2120</v>
      </c>
      <c r="B30" s="178" t="s">
        <v>4378</v>
      </c>
      <c r="C30" s="179" t="s">
        <v>5235</v>
      </c>
      <c r="D30" s="180">
        <v>45929</v>
      </c>
      <c r="E30" s="181" t="s">
        <v>5209</v>
      </c>
      <c r="F30" s="182">
        <v>713205.22</v>
      </c>
      <c r="G30" s="110"/>
      <c r="H30" s="110">
        <v>4650</v>
      </c>
      <c r="I30" s="110"/>
      <c r="J30" s="110">
        <f t="shared" si="1"/>
        <v>4650</v>
      </c>
    </row>
    <row r="31" spans="1:10">
      <c r="A31" s="178">
        <v>2171</v>
      </c>
      <c r="B31" s="178" t="s">
        <v>4378</v>
      </c>
      <c r="C31" s="179" t="s">
        <v>5235</v>
      </c>
      <c r="D31" s="180">
        <v>45940</v>
      </c>
      <c r="E31" s="181" t="s">
        <v>5210</v>
      </c>
      <c r="F31" s="182">
        <v>139630</v>
      </c>
      <c r="G31" s="110"/>
      <c r="H31" s="110">
        <v>1210</v>
      </c>
      <c r="I31" s="110"/>
      <c r="J31" s="110">
        <f t="shared" si="1"/>
        <v>1210</v>
      </c>
    </row>
    <row r="32" spans="1:10">
      <c r="A32" s="178">
        <v>2255</v>
      </c>
      <c r="B32" s="178" t="s">
        <v>4378</v>
      </c>
      <c r="C32" s="179" t="s">
        <v>5235</v>
      </c>
      <c r="D32" s="180">
        <v>45959</v>
      </c>
      <c r="E32" s="181" t="s">
        <v>5211</v>
      </c>
      <c r="F32" s="182">
        <v>672400</v>
      </c>
      <c r="G32" s="110"/>
      <c r="H32" s="110">
        <v>3300</v>
      </c>
      <c r="I32" s="110"/>
      <c r="J32" s="110">
        <f t="shared" si="1"/>
        <v>3300</v>
      </c>
    </row>
    <row r="33" spans="1:10">
      <c r="A33" s="178">
        <v>2321</v>
      </c>
      <c r="B33" s="178" t="s">
        <v>4378</v>
      </c>
      <c r="C33" s="179" t="s">
        <v>5235</v>
      </c>
      <c r="D33" s="180">
        <v>45964</v>
      </c>
      <c r="E33" s="181" t="s">
        <v>5212</v>
      </c>
      <c r="F33" s="182">
        <v>563840</v>
      </c>
      <c r="G33" s="110"/>
      <c r="H33" s="110">
        <v>2288</v>
      </c>
      <c r="I33" s="110"/>
      <c r="J33" s="110">
        <f t="shared" si="1"/>
        <v>2288</v>
      </c>
    </row>
    <row r="34" spans="1:10">
      <c r="A34" s="178">
        <v>2474</v>
      </c>
      <c r="B34" s="178" t="s">
        <v>4378</v>
      </c>
      <c r="C34" s="179" t="s">
        <v>5235</v>
      </c>
      <c r="D34" s="180">
        <v>45996</v>
      </c>
      <c r="E34" s="181" t="s">
        <v>5213</v>
      </c>
      <c r="F34" s="182">
        <v>853460</v>
      </c>
      <c r="G34" s="110"/>
      <c r="H34" s="110">
        <v>6050</v>
      </c>
      <c r="I34" s="110">
        <v>150</v>
      </c>
      <c r="J34" s="110">
        <f t="shared" si="1"/>
        <v>6200</v>
      </c>
    </row>
    <row r="35" spans="1:10">
      <c r="A35" s="178">
        <v>9</v>
      </c>
      <c r="B35" s="178" t="s">
        <v>4378</v>
      </c>
      <c r="C35" s="179" t="s">
        <v>5238</v>
      </c>
      <c r="D35" s="180">
        <v>45716</v>
      </c>
      <c r="E35" s="181" t="s">
        <v>5214</v>
      </c>
      <c r="F35" s="182">
        <v>791308.37</v>
      </c>
      <c r="G35" s="110"/>
      <c r="H35" s="110">
        <v>4000</v>
      </c>
      <c r="I35" s="110"/>
      <c r="J35" s="110">
        <f t="shared" si="1"/>
        <v>4000</v>
      </c>
    </row>
    <row r="36" spans="1:10">
      <c r="A36" s="178">
        <v>32</v>
      </c>
      <c r="B36" s="178" t="s">
        <v>4378</v>
      </c>
      <c r="C36" s="179" t="s">
        <v>5238</v>
      </c>
      <c r="D36" s="180">
        <v>45758</v>
      </c>
      <c r="E36" s="181" t="s">
        <v>5215</v>
      </c>
      <c r="F36" s="177">
        <v>667275.15</v>
      </c>
      <c r="G36" s="114"/>
      <c r="H36" s="114">
        <v>4800</v>
      </c>
      <c r="I36" s="114"/>
      <c r="J36" s="114">
        <f t="shared" si="1"/>
        <v>4800</v>
      </c>
    </row>
    <row r="37" spans="1:10" hidden="1">
      <c r="A37" s="178">
        <v>6</v>
      </c>
      <c r="B37" s="178" t="s">
        <v>4378</v>
      </c>
      <c r="C37" s="179" t="s">
        <v>5239</v>
      </c>
      <c r="D37" s="180">
        <v>45660</v>
      </c>
      <c r="E37" s="181" t="s">
        <v>5240</v>
      </c>
    </row>
    <row r="38" spans="1:10" hidden="1">
      <c r="A38" s="178">
        <v>10</v>
      </c>
      <c r="B38" s="178" t="s">
        <v>4378</v>
      </c>
      <c r="C38" s="179" t="s">
        <v>5239</v>
      </c>
      <c r="D38" s="180">
        <v>45671</v>
      </c>
      <c r="E38" s="181" t="s">
        <v>5241</v>
      </c>
    </row>
    <row r="39" spans="1:10" hidden="1">
      <c r="A39" s="178">
        <v>13</v>
      </c>
      <c r="B39" s="178" t="s">
        <v>4378</v>
      </c>
      <c r="C39" s="179" t="s">
        <v>5239</v>
      </c>
      <c r="D39" s="180">
        <v>45674</v>
      </c>
      <c r="E39" s="181" t="s">
        <v>5242</v>
      </c>
    </row>
    <row r="40" spans="1:10" hidden="1">
      <c r="A40" s="178">
        <v>28</v>
      </c>
      <c r="B40" s="178" t="s">
        <v>4378</v>
      </c>
      <c r="C40" s="179" t="s">
        <v>5239</v>
      </c>
      <c r="D40" s="180">
        <v>45682</v>
      </c>
      <c r="E40" s="181" t="s">
        <v>5243</v>
      </c>
    </row>
    <row r="41" spans="1:10" hidden="1">
      <c r="A41" s="178">
        <v>37</v>
      </c>
      <c r="B41" s="178" t="s">
        <v>4378</v>
      </c>
      <c r="C41" s="179" t="s">
        <v>5239</v>
      </c>
      <c r="D41" s="180">
        <v>45702</v>
      </c>
      <c r="E41" s="181" t="s">
        <v>5244</v>
      </c>
    </row>
    <row r="42" spans="1:10" hidden="1">
      <c r="A42" s="178">
        <v>38</v>
      </c>
      <c r="B42" s="178" t="s">
        <v>4378</v>
      </c>
      <c r="C42" s="179" t="s">
        <v>5239</v>
      </c>
      <c r="D42" s="180">
        <v>45702</v>
      </c>
      <c r="E42" s="181" t="s">
        <v>5245</v>
      </c>
    </row>
    <row r="43" spans="1:10" hidden="1">
      <c r="A43" s="178">
        <v>39</v>
      </c>
      <c r="B43" s="178" t="s">
        <v>4378</v>
      </c>
      <c r="C43" s="179" t="s">
        <v>5239</v>
      </c>
      <c r="D43" s="180">
        <v>45702</v>
      </c>
      <c r="E43" s="181" t="s">
        <v>5246</v>
      </c>
    </row>
    <row r="44" spans="1:10" hidden="1">
      <c r="A44" s="178">
        <v>53</v>
      </c>
      <c r="B44" s="178" t="s">
        <v>4378</v>
      </c>
      <c r="C44" s="179" t="s">
        <v>5239</v>
      </c>
      <c r="D44" s="180">
        <v>45716</v>
      </c>
      <c r="E44" s="181" t="s">
        <v>5247</v>
      </c>
    </row>
    <row r="45" spans="1:10" hidden="1">
      <c r="A45" s="178">
        <v>56</v>
      </c>
      <c r="B45" s="178" t="s">
        <v>4378</v>
      </c>
      <c r="C45" s="179" t="s">
        <v>5239</v>
      </c>
      <c r="D45" s="180">
        <v>45716</v>
      </c>
      <c r="E45" s="181" t="s">
        <v>5242</v>
      </c>
    </row>
    <row r="46" spans="1:10" hidden="1">
      <c r="A46" s="178">
        <v>57</v>
      </c>
      <c r="B46" s="178" t="s">
        <v>4378</v>
      </c>
      <c r="C46" s="179" t="s">
        <v>5239</v>
      </c>
      <c r="D46" s="180">
        <v>45716</v>
      </c>
      <c r="E46" s="181" t="s">
        <v>5242</v>
      </c>
    </row>
    <row r="47" spans="1:10" hidden="1">
      <c r="A47" s="178">
        <v>65</v>
      </c>
      <c r="B47" s="178" t="s">
        <v>4378</v>
      </c>
      <c r="C47" s="179" t="s">
        <v>5239</v>
      </c>
      <c r="D47" s="180">
        <v>45743</v>
      </c>
      <c r="E47" s="181" t="s">
        <v>5248</v>
      </c>
    </row>
    <row r="48" spans="1:10" hidden="1">
      <c r="A48" s="178">
        <v>66</v>
      </c>
      <c r="B48" s="178" t="s">
        <v>4378</v>
      </c>
      <c r="C48" s="179" t="s">
        <v>5239</v>
      </c>
      <c r="D48" s="180">
        <v>45743</v>
      </c>
      <c r="E48" s="181" t="s">
        <v>5249</v>
      </c>
    </row>
    <row r="49" spans="1:5" hidden="1">
      <c r="A49" s="178">
        <v>76</v>
      </c>
      <c r="B49" s="178" t="s">
        <v>4378</v>
      </c>
      <c r="C49" s="179" t="s">
        <v>5239</v>
      </c>
      <c r="D49" s="180">
        <v>45758</v>
      </c>
      <c r="E49" s="181" t="s">
        <v>5250</v>
      </c>
    </row>
    <row r="50" spans="1:5" hidden="1">
      <c r="A50" s="178">
        <v>77</v>
      </c>
      <c r="B50" s="178" t="s">
        <v>4378</v>
      </c>
      <c r="C50" s="179" t="s">
        <v>5239</v>
      </c>
      <c r="D50" s="180">
        <v>45758</v>
      </c>
      <c r="E50" s="181" t="s">
        <v>5251</v>
      </c>
    </row>
    <row r="51" spans="1:5" hidden="1">
      <c r="A51" s="178">
        <v>85</v>
      </c>
      <c r="B51" s="178" t="s">
        <v>4378</v>
      </c>
      <c r="C51" s="179" t="s">
        <v>5239</v>
      </c>
      <c r="D51" s="180">
        <v>45771</v>
      </c>
      <c r="E51" s="181" t="s">
        <v>5252</v>
      </c>
    </row>
    <row r="52" spans="1:5" hidden="1">
      <c r="A52" s="178">
        <v>86</v>
      </c>
      <c r="B52" s="178" t="s">
        <v>4378</v>
      </c>
      <c r="C52" s="179" t="s">
        <v>5239</v>
      </c>
      <c r="D52" s="180">
        <v>45771</v>
      </c>
      <c r="E52" s="181" t="s">
        <v>5249</v>
      </c>
    </row>
    <row r="53" spans="1:5" hidden="1">
      <c r="A53" s="178">
        <v>91</v>
      </c>
      <c r="B53" s="178" t="s">
        <v>4378</v>
      </c>
      <c r="C53" s="179" t="s">
        <v>5239</v>
      </c>
      <c r="D53" s="180">
        <v>45784</v>
      </c>
      <c r="E53" s="181" t="s">
        <v>5253</v>
      </c>
    </row>
    <row r="54" spans="1:5" hidden="1">
      <c r="A54" s="178">
        <v>96</v>
      </c>
      <c r="B54" s="178" t="s">
        <v>4378</v>
      </c>
      <c r="C54" s="179" t="s">
        <v>5239</v>
      </c>
      <c r="D54" s="180">
        <v>45796</v>
      </c>
      <c r="E54" s="181" t="s">
        <v>5249</v>
      </c>
    </row>
    <row r="55" spans="1:5" hidden="1">
      <c r="A55" s="178">
        <v>97</v>
      </c>
      <c r="B55" s="178" t="s">
        <v>4378</v>
      </c>
      <c r="C55" s="179" t="s">
        <v>5239</v>
      </c>
      <c r="D55" s="180">
        <v>45796</v>
      </c>
      <c r="E55" s="181" t="s">
        <v>5249</v>
      </c>
    </row>
    <row r="56" spans="1:5" hidden="1">
      <c r="A56" s="178">
        <v>98</v>
      </c>
      <c r="B56" s="178" t="s">
        <v>4378</v>
      </c>
      <c r="C56" s="179" t="s">
        <v>5239</v>
      </c>
      <c r="D56" s="180">
        <v>45796</v>
      </c>
      <c r="E56" s="181" t="s">
        <v>5254</v>
      </c>
    </row>
    <row r="57" spans="1:5" hidden="1">
      <c r="A57" s="178">
        <v>103</v>
      </c>
      <c r="B57" s="178" t="s">
        <v>4378</v>
      </c>
      <c r="C57" s="179" t="s">
        <v>5239</v>
      </c>
      <c r="D57" s="180">
        <v>45799</v>
      </c>
      <c r="E57" s="181" t="s">
        <v>5249</v>
      </c>
    </row>
    <row r="58" spans="1:5" hidden="1">
      <c r="A58" s="178">
        <v>104</v>
      </c>
      <c r="B58" s="178" t="s">
        <v>4378</v>
      </c>
      <c r="C58" s="179" t="s">
        <v>5239</v>
      </c>
      <c r="D58" s="180">
        <v>45799</v>
      </c>
      <c r="E58" s="181" t="s">
        <v>5249</v>
      </c>
    </row>
    <row r="59" spans="1:5" hidden="1">
      <c r="A59" s="178">
        <v>105</v>
      </c>
      <c r="B59" s="178" t="s">
        <v>4378</v>
      </c>
      <c r="C59" s="179" t="s">
        <v>5239</v>
      </c>
      <c r="D59" s="180">
        <v>45799</v>
      </c>
      <c r="E59" s="181" t="s">
        <v>5249</v>
      </c>
    </row>
    <row r="60" spans="1:5" hidden="1">
      <c r="A60" s="178">
        <v>106</v>
      </c>
      <c r="B60" s="178" t="s">
        <v>4378</v>
      </c>
      <c r="C60" s="179" t="s">
        <v>5239</v>
      </c>
      <c r="D60" s="180">
        <v>45799</v>
      </c>
      <c r="E60" s="181" t="s">
        <v>5249</v>
      </c>
    </row>
    <row r="61" spans="1:5" hidden="1">
      <c r="A61" s="178">
        <v>107</v>
      </c>
      <c r="B61" s="178" t="s">
        <v>4378</v>
      </c>
      <c r="C61" s="179" t="s">
        <v>5239</v>
      </c>
      <c r="D61" s="180">
        <v>45799</v>
      </c>
      <c r="E61" s="181" t="s">
        <v>5254</v>
      </c>
    </row>
    <row r="62" spans="1:5" hidden="1">
      <c r="A62" s="178">
        <v>113</v>
      </c>
      <c r="B62" s="178" t="s">
        <v>4378</v>
      </c>
      <c r="C62" s="179" t="s">
        <v>5239</v>
      </c>
      <c r="D62" s="180">
        <v>45807</v>
      </c>
      <c r="E62" s="181" t="s">
        <v>5255</v>
      </c>
    </row>
    <row r="63" spans="1:5" hidden="1">
      <c r="A63" s="178">
        <v>140</v>
      </c>
      <c r="B63" s="178" t="s">
        <v>4378</v>
      </c>
      <c r="C63" s="179" t="s">
        <v>5239</v>
      </c>
      <c r="D63" s="180">
        <v>45840</v>
      </c>
      <c r="E63" s="181" t="s">
        <v>5249</v>
      </c>
    </row>
    <row r="64" spans="1:5" hidden="1">
      <c r="A64" s="178">
        <v>141</v>
      </c>
      <c r="B64" s="178" t="s">
        <v>4378</v>
      </c>
      <c r="C64" s="179" t="s">
        <v>5239</v>
      </c>
      <c r="D64" s="180">
        <v>45840</v>
      </c>
      <c r="E64" s="181" t="s">
        <v>5256</v>
      </c>
    </row>
    <row r="65" spans="1:5" hidden="1">
      <c r="A65" s="178">
        <v>153</v>
      </c>
      <c r="B65" s="178" t="s">
        <v>4378</v>
      </c>
      <c r="C65" s="179" t="s">
        <v>5239</v>
      </c>
      <c r="D65" s="180">
        <v>45863</v>
      </c>
      <c r="E65" s="181" t="s">
        <v>5257</v>
      </c>
    </row>
    <row r="66" spans="1:5" hidden="1">
      <c r="A66" s="178">
        <v>159</v>
      </c>
      <c r="B66" s="178" t="s">
        <v>4378</v>
      </c>
      <c r="C66" s="179" t="s">
        <v>5239</v>
      </c>
      <c r="D66" s="180">
        <v>45868</v>
      </c>
      <c r="E66" s="181" t="s">
        <v>5246</v>
      </c>
    </row>
    <row r="67" spans="1:5" hidden="1">
      <c r="A67" s="178">
        <v>160</v>
      </c>
      <c r="B67" s="178" t="s">
        <v>4378</v>
      </c>
      <c r="C67" s="179" t="s">
        <v>5239</v>
      </c>
      <c r="D67" s="180">
        <v>45868</v>
      </c>
      <c r="E67" s="181" t="s">
        <v>5258</v>
      </c>
    </row>
    <row r="68" spans="1:5" hidden="1">
      <c r="A68" s="178">
        <v>165</v>
      </c>
      <c r="B68" s="178" t="s">
        <v>4378</v>
      </c>
      <c r="C68" s="179" t="s">
        <v>5239</v>
      </c>
      <c r="D68" s="180">
        <v>45869</v>
      </c>
      <c r="E68" s="181" t="s">
        <v>5249</v>
      </c>
    </row>
    <row r="69" spans="1:5" hidden="1">
      <c r="A69" s="178">
        <v>166</v>
      </c>
      <c r="B69" s="178" t="s">
        <v>4378</v>
      </c>
      <c r="C69" s="179" t="s">
        <v>5239</v>
      </c>
      <c r="D69" s="180">
        <v>45869</v>
      </c>
      <c r="E69" s="181" t="s">
        <v>5249</v>
      </c>
    </row>
    <row r="70" spans="1:5" hidden="1">
      <c r="A70" s="178">
        <v>167</v>
      </c>
      <c r="B70" s="178" t="s">
        <v>4378</v>
      </c>
      <c r="C70" s="179" t="s">
        <v>5239</v>
      </c>
      <c r="D70" s="180">
        <v>45869</v>
      </c>
      <c r="E70" s="181" t="s">
        <v>5254</v>
      </c>
    </row>
    <row r="71" spans="1:5" hidden="1">
      <c r="A71" s="178">
        <v>171</v>
      </c>
      <c r="B71" s="178" t="s">
        <v>4378</v>
      </c>
      <c r="C71" s="179" t="s">
        <v>5239</v>
      </c>
      <c r="D71" s="180">
        <v>45875</v>
      </c>
      <c r="E71" s="181" t="s">
        <v>5252</v>
      </c>
    </row>
    <row r="72" spans="1:5" hidden="1">
      <c r="A72" s="178">
        <v>172</v>
      </c>
      <c r="B72" s="178" t="s">
        <v>4378</v>
      </c>
      <c r="C72" s="179" t="s">
        <v>5239</v>
      </c>
      <c r="D72" s="180">
        <v>45875</v>
      </c>
      <c r="E72" s="181" t="s">
        <v>5259</v>
      </c>
    </row>
    <row r="73" spans="1:5" hidden="1">
      <c r="A73" s="178">
        <v>187</v>
      </c>
      <c r="B73" s="178" t="s">
        <v>4378</v>
      </c>
      <c r="C73" s="179" t="s">
        <v>5239</v>
      </c>
      <c r="D73" s="180">
        <v>45898</v>
      </c>
      <c r="E73" s="181" t="s">
        <v>5260</v>
      </c>
    </row>
    <row r="74" spans="1:5" hidden="1">
      <c r="A74" s="178">
        <v>188</v>
      </c>
      <c r="B74" s="178" t="s">
        <v>4378</v>
      </c>
      <c r="C74" s="179" t="s">
        <v>5239</v>
      </c>
      <c r="D74" s="180">
        <v>45898</v>
      </c>
      <c r="E74" s="181" t="s">
        <v>5261</v>
      </c>
    </row>
    <row r="75" spans="1:5" hidden="1">
      <c r="A75" s="178">
        <v>189</v>
      </c>
      <c r="B75" s="178" t="s">
        <v>4378</v>
      </c>
      <c r="C75" s="179" t="s">
        <v>5239</v>
      </c>
      <c r="D75" s="180">
        <v>45898</v>
      </c>
      <c r="E75" s="181" t="s">
        <v>5262</v>
      </c>
    </row>
    <row r="76" spans="1:5" hidden="1">
      <c r="A76" s="178">
        <v>192</v>
      </c>
      <c r="B76" s="178" t="s">
        <v>4378</v>
      </c>
      <c r="C76" s="179" t="s">
        <v>5239</v>
      </c>
      <c r="D76" s="180">
        <v>45902</v>
      </c>
      <c r="E76" s="181" t="s">
        <v>5252</v>
      </c>
    </row>
    <row r="77" spans="1:5" hidden="1">
      <c r="A77" s="178">
        <v>196</v>
      </c>
      <c r="B77" s="178" t="s">
        <v>4378</v>
      </c>
      <c r="C77" s="179" t="s">
        <v>5239</v>
      </c>
      <c r="D77" s="180">
        <v>45908</v>
      </c>
      <c r="E77" s="181" t="s">
        <v>5254</v>
      </c>
    </row>
    <row r="78" spans="1:5" hidden="1">
      <c r="A78" s="178">
        <v>197</v>
      </c>
      <c r="B78" s="178" t="s">
        <v>4378</v>
      </c>
      <c r="C78" s="179" t="s">
        <v>5239</v>
      </c>
      <c r="D78" s="180">
        <v>45908</v>
      </c>
      <c r="E78" s="181" t="s">
        <v>5263</v>
      </c>
    </row>
    <row r="79" spans="1:5" hidden="1">
      <c r="A79" s="178">
        <v>198</v>
      </c>
      <c r="B79" s="178" t="s">
        <v>4378</v>
      </c>
      <c r="C79" s="179" t="s">
        <v>5239</v>
      </c>
      <c r="D79" s="180">
        <v>45908</v>
      </c>
      <c r="E79" s="181" t="s">
        <v>5254</v>
      </c>
    </row>
    <row r="80" spans="1:5" hidden="1">
      <c r="A80" s="178">
        <v>199</v>
      </c>
      <c r="B80" s="178" t="s">
        <v>4378</v>
      </c>
      <c r="C80" s="179" t="s">
        <v>5239</v>
      </c>
      <c r="D80" s="180">
        <v>45908</v>
      </c>
      <c r="E80" s="181" t="s">
        <v>5254</v>
      </c>
    </row>
    <row r="81" spans="1:5" hidden="1">
      <c r="A81" s="178">
        <v>200</v>
      </c>
      <c r="B81" s="178" t="s">
        <v>4378</v>
      </c>
      <c r="C81" s="179" t="s">
        <v>5239</v>
      </c>
      <c r="D81" s="180">
        <v>45908</v>
      </c>
      <c r="E81" s="181" t="s">
        <v>5264</v>
      </c>
    </row>
    <row r="82" spans="1:5" hidden="1">
      <c r="A82" s="178">
        <v>201</v>
      </c>
      <c r="B82" s="178" t="s">
        <v>4378</v>
      </c>
      <c r="C82" s="179" t="s">
        <v>5239</v>
      </c>
      <c r="D82" s="180">
        <v>45908</v>
      </c>
      <c r="E82" s="181" t="s">
        <v>5262</v>
      </c>
    </row>
    <row r="83" spans="1:5" hidden="1">
      <c r="A83" s="178">
        <v>202</v>
      </c>
      <c r="B83" s="178" t="s">
        <v>4378</v>
      </c>
      <c r="C83" s="179" t="s">
        <v>5239</v>
      </c>
      <c r="D83" s="180">
        <v>45909</v>
      </c>
      <c r="E83" s="181" t="s">
        <v>5249</v>
      </c>
    </row>
    <row r="84" spans="1:5" hidden="1">
      <c r="A84" s="178">
        <v>203</v>
      </c>
      <c r="B84" s="178" t="s">
        <v>4378</v>
      </c>
      <c r="C84" s="179" t="s">
        <v>5239</v>
      </c>
      <c r="D84" s="180">
        <v>45909</v>
      </c>
      <c r="E84" s="181" t="s">
        <v>5249</v>
      </c>
    </row>
    <row r="85" spans="1:5" hidden="1">
      <c r="A85" s="178">
        <v>218</v>
      </c>
      <c r="B85" s="178" t="s">
        <v>4378</v>
      </c>
      <c r="C85" s="179" t="s">
        <v>5239</v>
      </c>
      <c r="D85" s="180">
        <v>45926</v>
      </c>
      <c r="E85" s="181" t="s">
        <v>5246</v>
      </c>
    </row>
    <row r="86" spans="1:5" hidden="1">
      <c r="A86" s="178">
        <v>219</v>
      </c>
      <c r="B86" s="178" t="s">
        <v>4378</v>
      </c>
      <c r="C86" s="179" t="s">
        <v>5239</v>
      </c>
      <c r="D86" s="180">
        <v>45926</v>
      </c>
      <c r="E86" s="181" t="s">
        <v>5246</v>
      </c>
    </row>
    <row r="87" spans="1:5" hidden="1">
      <c r="A87" s="178">
        <v>223</v>
      </c>
      <c r="B87" s="178" t="s">
        <v>4378</v>
      </c>
      <c r="C87" s="179" t="s">
        <v>5239</v>
      </c>
      <c r="D87" s="180">
        <v>45926</v>
      </c>
      <c r="E87" s="181" t="s">
        <v>5258</v>
      </c>
    </row>
    <row r="88" spans="1:5" hidden="1">
      <c r="A88" s="178">
        <v>224</v>
      </c>
      <c r="B88" s="178" t="s">
        <v>4378</v>
      </c>
      <c r="C88" s="179" t="s">
        <v>5239</v>
      </c>
      <c r="D88" s="180">
        <v>45926</v>
      </c>
      <c r="E88" s="181" t="s">
        <v>5258</v>
      </c>
    </row>
    <row r="89" spans="1:5" hidden="1">
      <c r="A89" s="178">
        <v>225</v>
      </c>
      <c r="B89" s="178" t="s">
        <v>4378</v>
      </c>
      <c r="C89" s="179" t="s">
        <v>5239</v>
      </c>
      <c r="D89" s="180">
        <v>45926</v>
      </c>
      <c r="E89" s="181" t="s">
        <v>5258</v>
      </c>
    </row>
    <row r="90" spans="1:5" hidden="1">
      <c r="A90" s="178">
        <v>226</v>
      </c>
      <c r="B90" s="178" t="s">
        <v>4378</v>
      </c>
      <c r="C90" s="179" t="s">
        <v>5239</v>
      </c>
      <c r="D90" s="180">
        <v>45926</v>
      </c>
      <c r="E90" s="181" t="s">
        <v>5258</v>
      </c>
    </row>
    <row r="91" spans="1:5" hidden="1">
      <c r="A91" s="178">
        <v>237</v>
      </c>
      <c r="B91" s="178" t="s">
        <v>4378</v>
      </c>
      <c r="C91" s="179" t="s">
        <v>5239</v>
      </c>
      <c r="D91" s="180">
        <v>45929</v>
      </c>
      <c r="E91" s="181" t="s">
        <v>5256</v>
      </c>
    </row>
    <row r="92" spans="1:5" hidden="1">
      <c r="A92" s="178">
        <v>239</v>
      </c>
      <c r="B92" s="178" t="s">
        <v>4378</v>
      </c>
      <c r="C92" s="179" t="s">
        <v>5239</v>
      </c>
      <c r="D92" s="180">
        <v>45940</v>
      </c>
      <c r="E92" s="181" t="s">
        <v>5265</v>
      </c>
    </row>
    <row r="93" spans="1:5" hidden="1">
      <c r="A93" s="178">
        <v>257</v>
      </c>
      <c r="B93" s="178" t="s">
        <v>4378</v>
      </c>
      <c r="C93" s="179" t="s">
        <v>5239</v>
      </c>
      <c r="D93" s="180">
        <v>45959</v>
      </c>
      <c r="E93" s="181" t="s">
        <v>5261</v>
      </c>
    </row>
    <row r="94" spans="1:5" hidden="1">
      <c r="A94" s="178">
        <v>259</v>
      </c>
      <c r="B94" s="178" t="s">
        <v>4378</v>
      </c>
      <c r="C94" s="179" t="s">
        <v>5239</v>
      </c>
      <c r="D94" s="180">
        <v>45959</v>
      </c>
      <c r="E94" s="181" t="s">
        <v>5260</v>
      </c>
    </row>
    <row r="95" spans="1:5" hidden="1">
      <c r="A95" s="178">
        <v>263</v>
      </c>
      <c r="B95" s="178" t="s">
        <v>4378</v>
      </c>
      <c r="C95" s="179" t="s">
        <v>5239</v>
      </c>
      <c r="D95" s="180">
        <v>45964</v>
      </c>
      <c r="E95" s="181" t="s">
        <v>5266</v>
      </c>
    </row>
    <row r="96" spans="1:5" hidden="1">
      <c r="A96" s="178">
        <v>276</v>
      </c>
      <c r="B96" s="178" t="s">
        <v>4378</v>
      </c>
      <c r="C96" s="179" t="s">
        <v>5239</v>
      </c>
      <c r="D96" s="180">
        <v>45996</v>
      </c>
      <c r="E96" s="181" t="s">
        <v>5267</v>
      </c>
    </row>
    <row r="97" spans="1:10" hidden="1">
      <c r="A97" s="178">
        <v>277</v>
      </c>
      <c r="B97" s="178" t="s">
        <v>4378</v>
      </c>
      <c r="C97" s="179" t="s">
        <v>5239</v>
      </c>
      <c r="D97" s="180">
        <v>45996</v>
      </c>
      <c r="E97" s="181" t="s">
        <v>5241</v>
      </c>
    </row>
    <row r="98" spans="1:10">
      <c r="A98" s="178">
        <v>18</v>
      </c>
      <c r="B98" s="178" t="s">
        <v>647</v>
      </c>
      <c r="C98" s="179" t="s">
        <v>5268</v>
      </c>
      <c r="D98" s="180">
        <v>45701</v>
      </c>
      <c r="E98" s="181" t="s">
        <v>5216</v>
      </c>
      <c r="F98" s="182">
        <v>50000</v>
      </c>
      <c r="G98" s="110"/>
      <c r="H98" s="110">
        <v>420</v>
      </c>
      <c r="I98" s="110"/>
      <c r="J98" s="110">
        <f>H98+G98+I98</f>
        <v>420</v>
      </c>
    </row>
    <row r="99" spans="1:10">
      <c r="A99" s="178">
        <v>74</v>
      </c>
      <c r="B99" s="178" t="s">
        <v>647</v>
      </c>
      <c r="C99" s="179" t="s">
        <v>5268</v>
      </c>
      <c r="D99" s="180">
        <v>45796</v>
      </c>
      <c r="E99" s="181" t="s">
        <v>5217</v>
      </c>
      <c r="F99" s="182">
        <v>50000</v>
      </c>
      <c r="G99" s="110"/>
      <c r="H99" s="110">
        <v>300</v>
      </c>
      <c r="I99" s="110"/>
      <c r="J99" s="110">
        <f>H99+G99+I99</f>
        <v>300</v>
      </c>
    </row>
    <row r="100" spans="1:10">
      <c r="A100" s="178">
        <v>151</v>
      </c>
      <c r="B100" s="178" t="s">
        <v>647</v>
      </c>
      <c r="C100" s="179" t="s">
        <v>5268</v>
      </c>
      <c r="D100" s="180">
        <v>45909</v>
      </c>
      <c r="E100" s="181" t="s">
        <v>5218</v>
      </c>
      <c r="F100" s="177">
        <v>10835</v>
      </c>
      <c r="G100" s="114"/>
      <c r="H100" s="114">
        <v>500</v>
      </c>
      <c r="I100" s="114"/>
      <c r="J100" s="114">
        <f>H100+G100+I100</f>
        <v>500</v>
      </c>
    </row>
    <row r="101" spans="1:10" hidden="1">
      <c r="A101" s="178">
        <v>4</v>
      </c>
      <c r="B101" s="178" t="s">
        <v>647</v>
      </c>
      <c r="C101" s="179" t="s">
        <v>5239</v>
      </c>
      <c r="D101" s="180">
        <v>45671</v>
      </c>
      <c r="E101" s="181" t="s">
        <v>5269</v>
      </c>
    </row>
    <row r="102" spans="1:10" hidden="1">
      <c r="A102" s="178">
        <v>5</v>
      </c>
      <c r="B102" s="178" t="s">
        <v>647</v>
      </c>
      <c r="C102" s="179" t="s">
        <v>5239</v>
      </c>
      <c r="D102" s="180">
        <v>45701</v>
      </c>
      <c r="E102" s="181" t="s">
        <v>5270</v>
      </c>
    </row>
    <row r="103" spans="1:10">
      <c r="A103" s="178">
        <v>98</v>
      </c>
      <c r="B103" s="178" t="s">
        <v>4365</v>
      </c>
      <c r="C103" s="179" t="s">
        <v>5271</v>
      </c>
      <c r="D103" s="180">
        <v>45702</v>
      </c>
      <c r="E103" s="181" t="s">
        <v>5219</v>
      </c>
      <c r="F103" s="177">
        <v>41060</v>
      </c>
      <c r="G103" s="114"/>
      <c r="H103" s="114">
        <v>530</v>
      </c>
      <c r="I103" s="114"/>
      <c r="J103" s="114">
        <f>H103+G103+I103</f>
        <v>530</v>
      </c>
    </row>
    <row r="104" spans="1:10" hidden="1">
      <c r="A104" s="178">
        <v>189</v>
      </c>
      <c r="B104" s="178" t="s">
        <v>4365</v>
      </c>
      <c r="C104" s="179" t="s">
        <v>5271</v>
      </c>
      <c r="D104" s="180">
        <v>45743</v>
      </c>
      <c r="E104" s="181" t="s">
        <v>5237</v>
      </c>
    </row>
    <row r="105" spans="1:10" hidden="1">
      <c r="A105" s="178">
        <v>416</v>
      </c>
      <c r="B105" s="178" t="s">
        <v>4365</v>
      </c>
      <c r="C105" s="179" t="s">
        <v>5271</v>
      </c>
      <c r="D105" s="180">
        <v>45959</v>
      </c>
      <c r="E105" s="181" t="s">
        <v>5272</v>
      </c>
    </row>
    <row r="106" spans="1:10">
      <c r="A106" s="178">
        <v>564</v>
      </c>
      <c r="B106" s="178" t="s">
        <v>4365</v>
      </c>
      <c r="C106" s="179" t="s">
        <v>5273</v>
      </c>
      <c r="D106" s="180">
        <v>45863</v>
      </c>
      <c r="E106" s="181" t="s">
        <v>5220</v>
      </c>
      <c r="F106" s="177">
        <v>45000</v>
      </c>
      <c r="G106" s="114"/>
      <c r="H106" s="114">
        <v>390</v>
      </c>
      <c r="I106" s="114"/>
      <c r="J106" s="114">
        <f>H106+G106+I106</f>
        <v>390</v>
      </c>
    </row>
    <row r="107" spans="1:10" hidden="1">
      <c r="A107" s="178">
        <v>623</v>
      </c>
      <c r="B107" s="178" t="s">
        <v>4365</v>
      </c>
      <c r="C107" s="179" t="s">
        <v>5273</v>
      </c>
      <c r="D107" s="180">
        <v>45875</v>
      </c>
      <c r="E107" s="181" t="s">
        <v>5237</v>
      </c>
    </row>
    <row r="108" spans="1:10">
      <c r="A108" s="178">
        <v>685</v>
      </c>
      <c r="B108" s="178" t="s">
        <v>4365</v>
      </c>
      <c r="C108" s="179" t="s">
        <v>5273</v>
      </c>
      <c r="D108" s="180">
        <v>45898</v>
      </c>
      <c r="E108" s="181" t="s">
        <v>5221</v>
      </c>
      <c r="F108" s="182">
        <v>50000</v>
      </c>
      <c r="G108" s="110"/>
      <c r="H108" s="110">
        <v>310</v>
      </c>
      <c r="I108" s="110"/>
      <c r="J108" s="110">
        <f>H108+G108+I108</f>
        <v>310</v>
      </c>
    </row>
    <row r="109" spans="1:10">
      <c r="A109" s="178">
        <v>737</v>
      </c>
      <c r="B109" s="178" t="s">
        <v>4365</v>
      </c>
      <c r="C109" s="179" t="s">
        <v>5273</v>
      </c>
      <c r="D109" s="180">
        <v>45909</v>
      </c>
      <c r="E109" s="181" t="s">
        <v>5222</v>
      </c>
      <c r="F109" s="182">
        <v>14900</v>
      </c>
      <c r="G109" s="110"/>
      <c r="H109" s="110">
        <v>500</v>
      </c>
      <c r="I109" s="110"/>
      <c r="J109" s="110">
        <f>H109+G109+I109</f>
        <v>500</v>
      </c>
    </row>
    <row r="110" spans="1:10">
      <c r="A110" s="178">
        <v>790</v>
      </c>
      <c r="B110" s="178" t="s">
        <v>4365</v>
      </c>
      <c r="C110" s="179" t="s">
        <v>5273</v>
      </c>
      <c r="D110" s="180">
        <v>45926</v>
      </c>
      <c r="E110" s="181" t="s">
        <v>5223</v>
      </c>
      <c r="F110" s="177">
        <v>54479.6</v>
      </c>
      <c r="G110" s="114"/>
      <c r="H110" s="114">
        <v>420</v>
      </c>
      <c r="I110" s="114"/>
      <c r="J110" s="114">
        <f>H110+G110+I110</f>
        <v>420</v>
      </c>
    </row>
    <row r="111" spans="1:10" hidden="1">
      <c r="A111" s="178">
        <v>1019</v>
      </c>
      <c r="B111" s="178" t="s">
        <v>4365</v>
      </c>
      <c r="C111" s="179" t="s">
        <v>5273</v>
      </c>
      <c r="D111" s="180">
        <v>45993</v>
      </c>
      <c r="E111" s="181" t="s">
        <v>5274</v>
      </c>
    </row>
    <row r="112" spans="1:10" hidden="1">
      <c r="A112" s="178">
        <v>13</v>
      </c>
      <c r="B112" s="178" t="s">
        <v>4365</v>
      </c>
      <c r="C112" s="179" t="s">
        <v>5239</v>
      </c>
      <c r="D112" s="180">
        <v>45702</v>
      </c>
      <c r="E112" s="181" t="s">
        <v>5275</v>
      </c>
    </row>
    <row r="113" spans="1:5" hidden="1">
      <c r="A113" s="178">
        <v>15</v>
      </c>
      <c r="B113" s="178" t="s">
        <v>4365</v>
      </c>
      <c r="C113" s="179" t="s">
        <v>5239</v>
      </c>
      <c r="D113" s="180">
        <v>45743</v>
      </c>
      <c r="E113" s="181" t="s">
        <v>5276</v>
      </c>
    </row>
    <row r="114" spans="1:5" hidden="1">
      <c r="A114" s="178">
        <v>32</v>
      </c>
      <c r="B114" s="178" t="s">
        <v>4365</v>
      </c>
      <c r="C114" s="179" t="s">
        <v>5239</v>
      </c>
      <c r="D114" s="180">
        <v>45863</v>
      </c>
      <c r="E114" s="181" t="s">
        <v>5275</v>
      </c>
    </row>
    <row r="115" spans="1:5" hidden="1">
      <c r="A115" s="178">
        <v>34</v>
      </c>
      <c r="B115" s="178" t="s">
        <v>4365</v>
      </c>
      <c r="C115" s="179" t="s">
        <v>5239</v>
      </c>
      <c r="D115" s="180">
        <v>45875</v>
      </c>
      <c r="E115" s="181" t="s">
        <v>5276</v>
      </c>
    </row>
    <row r="116" spans="1:5" hidden="1">
      <c r="A116" s="178">
        <v>40</v>
      </c>
      <c r="B116" s="178" t="s">
        <v>4365</v>
      </c>
      <c r="C116" s="179" t="s">
        <v>5239</v>
      </c>
      <c r="D116" s="180">
        <v>45898</v>
      </c>
      <c r="E116" s="181" t="s">
        <v>5277</v>
      </c>
    </row>
    <row r="117" spans="1:5" hidden="1">
      <c r="A117" s="178">
        <v>41</v>
      </c>
      <c r="B117" s="178" t="s">
        <v>4365</v>
      </c>
      <c r="C117" s="179" t="s">
        <v>5239</v>
      </c>
      <c r="D117" s="180">
        <v>45909</v>
      </c>
      <c r="E117" s="181" t="s">
        <v>5277</v>
      </c>
    </row>
    <row r="118" spans="1:5" hidden="1">
      <c r="A118" s="178">
        <v>42</v>
      </c>
      <c r="B118" s="178" t="s">
        <v>4365</v>
      </c>
      <c r="C118" s="179" t="s">
        <v>5239</v>
      </c>
      <c r="D118" s="180">
        <v>45909</v>
      </c>
      <c r="E118" s="181" t="s">
        <v>5277</v>
      </c>
    </row>
    <row r="119" spans="1:5" hidden="1">
      <c r="A119" s="178">
        <v>48</v>
      </c>
      <c r="B119" s="178" t="s">
        <v>4365</v>
      </c>
      <c r="C119" s="179" t="s">
        <v>5239</v>
      </c>
      <c r="D119" s="180">
        <v>45926</v>
      </c>
      <c r="E119" s="181" t="s">
        <v>5275</v>
      </c>
    </row>
    <row r="120" spans="1:5" hidden="1">
      <c r="A120" s="178">
        <v>59</v>
      </c>
      <c r="B120" s="178" t="s">
        <v>4365</v>
      </c>
      <c r="C120" s="179" t="s">
        <v>5239</v>
      </c>
      <c r="D120" s="180">
        <v>45959</v>
      </c>
      <c r="E120" s="181" t="s">
        <v>5277</v>
      </c>
    </row>
    <row r="121" spans="1:5" hidden="1">
      <c r="A121" s="178">
        <v>5</v>
      </c>
      <c r="B121" s="178" t="s">
        <v>4393</v>
      </c>
      <c r="C121" s="179" t="s">
        <v>5278</v>
      </c>
      <c r="D121" s="180">
        <v>45702</v>
      </c>
      <c r="E121" s="181" t="s">
        <v>5279</v>
      </c>
    </row>
    <row r="122" spans="1:5" hidden="1">
      <c r="A122" s="178">
        <v>7</v>
      </c>
      <c r="B122" s="178" t="s">
        <v>4393</v>
      </c>
      <c r="C122" s="179" t="s">
        <v>5278</v>
      </c>
      <c r="D122" s="180">
        <v>45716</v>
      </c>
      <c r="E122" s="181" t="s">
        <v>5280</v>
      </c>
    </row>
    <row r="123" spans="1:5" hidden="1">
      <c r="A123" s="178">
        <v>9</v>
      </c>
      <c r="B123" s="178" t="s">
        <v>4393</v>
      </c>
      <c r="C123" s="179" t="s">
        <v>5278</v>
      </c>
      <c r="D123" s="180">
        <v>45743</v>
      </c>
      <c r="E123" s="181" t="s">
        <v>5281</v>
      </c>
    </row>
    <row r="124" spans="1:5" hidden="1">
      <c r="A124" s="178">
        <v>11</v>
      </c>
      <c r="B124" s="178" t="s">
        <v>4393</v>
      </c>
      <c r="C124" s="179" t="s">
        <v>5278</v>
      </c>
      <c r="D124" s="180">
        <v>45771</v>
      </c>
      <c r="E124" s="181" t="s">
        <v>5281</v>
      </c>
    </row>
    <row r="125" spans="1:5" hidden="1">
      <c r="A125" s="178">
        <v>14</v>
      </c>
      <c r="B125" s="178" t="s">
        <v>4393</v>
      </c>
      <c r="C125" s="179" t="s">
        <v>5278</v>
      </c>
      <c r="D125" s="180">
        <v>45869</v>
      </c>
      <c r="E125" s="181" t="s">
        <v>5281</v>
      </c>
    </row>
    <row r="126" spans="1:5" hidden="1">
      <c r="A126" s="178">
        <v>18</v>
      </c>
      <c r="B126" s="178" t="s">
        <v>4393</v>
      </c>
      <c r="C126" s="179" t="s">
        <v>5278</v>
      </c>
      <c r="D126" s="180">
        <v>45898</v>
      </c>
      <c r="E126" s="181" t="s">
        <v>5282</v>
      </c>
    </row>
    <row r="127" spans="1:5" hidden="1">
      <c r="A127" s="178">
        <v>20</v>
      </c>
      <c r="B127" s="178" t="s">
        <v>4393</v>
      </c>
      <c r="C127" s="179" t="s">
        <v>5278</v>
      </c>
      <c r="D127" s="180">
        <v>45926</v>
      </c>
      <c r="E127" s="181" t="s">
        <v>5283</v>
      </c>
    </row>
    <row r="128" spans="1:5" hidden="1">
      <c r="A128" s="178">
        <v>22</v>
      </c>
      <c r="B128" s="178" t="s">
        <v>4393</v>
      </c>
      <c r="C128" s="179" t="s">
        <v>5278</v>
      </c>
      <c r="D128" s="180">
        <v>45959</v>
      </c>
      <c r="E128" s="181" t="s">
        <v>5281</v>
      </c>
    </row>
    <row r="129" spans="1:10" hidden="1">
      <c r="A129" s="178">
        <v>25</v>
      </c>
      <c r="B129" s="178" t="s">
        <v>4393</v>
      </c>
      <c r="C129" s="179" t="s">
        <v>5278</v>
      </c>
      <c r="D129" s="180">
        <v>45993</v>
      </c>
      <c r="E129" s="181" t="s">
        <v>5284</v>
      </c>
    </row>
    <row r="130" spans="1:10">
      <c r="A130" s="178">
        <v>2474</v>
      </c>
      <c r="B130" s="178" t="s">
        <v>4378</v>
      </c>
      <c r="C130" s="179" t="s">
        <v>5235</v>
      </c>
      <c r="D130" s="180">
        <v>45996</v>
      </c>
      <c r="E130" s="181" t="s">
        <v>5213</v>
      </c>
      <c r="F130" s="183">
        <v>853460</v>
      </c>
      <c r="G130" s="183"/>
      <c r="H130" s="110">
        <f>6050</f>
        <v>6050</v>
      </c>
      <c r="I130" s="110">
        <v>150</v>
      </c>
      <c r="J130" s="110">
        <f>H130+G130+I130</f>
        <v>6200</v>
      </c>
    </row>
    <row r="131" spans="1:10">
      <c r="A131" s="178">
        <v>2692</v>
      </c>
      <c r="B131" s="178" t="s">
        <v>4378</v>
      </c>
      <c r="C131" s="179" t="s">
        <v>5235</v>
      </c>
      <c r="D131" s="180">
        <v>46021</v>
      </c>
      <c r="E131" s="181" t="s">
        <v>5224</v>
      </c>
      <c r="F131" s="183">
        <v>321610.08</v>
      </c>
      <c r="G131" s="183"/>
      <c r="H131" s="110">
        <v>3000</v>
      </c>
      <c r="I131" s="110"/>
      <c r="J131" s="110">
        <f>H131+G131+I131</f>
        <v>3000</v>
      </c>
    </row>
    <row r="132" spans="1:10">
      <c r="A132" s="178">
        <v>2716</v>
      </c>
      <c r="B132" s="178" t="s">
        <v>4378</v>
      </c>
      <c r="C132" s="179" t="s">
        <v>5235</v>
      </c>
      <c r="D132" s="180">
        <v>46022</v>
      </c>
      <c r="E132" s="181" t="s">
        <v>5225</v>
      </c>
      <c r="F132" s="184">
        <v>208092.74</v>
      </c>
      <c r="G132" s="184"/>
      <c r="H132" s="114">
        <v>998</v>
      </c>
      <c r="I132" s="114"/>
      <c r="J132" s="114">
        <f>H132+G132+I132</f>
        <v>998</v>
      </c>
    </row>
    <row r="133" spans="1:10">
      <c r="F133" s="55">
        <f>SUM(F2:F132)</f>
        <v>14033207.310000002</v>
      </c>
      <c r="G133" s="55">
        <f>SUM(G2:G132)</f>
        <v>14521.88</v>
      </c>
      <c r="H133" s="55">
        <f>SUM(H2:H132)</f>
        <v>105702.75</v>
      </c>
      <c r="I133" s="55">
        <f>SUM(I2:I132)</f>
        <v>300</v>
      </c>
      <c r="J133" s="55">
        <f>SUM(J2:J132)</f>
        <v>120524.63</v>
      </c>
    </row>
  </sheetData>
  <autoFilter ref="A1:I133" xr:uid="{B50C3E14-4CD1-AF4C-B10E-4C08DE76D8E7}">
    <filterColumn colId="5">
      <filters>
        <filter val="10835"/>
        <filter val="120000"/>
        <filter val="131206.57"/>
        <filter val="139630"/>
        <filter val="14033207.31"/>
        <filter val="1428910"/>
        <filter val="147000"/>
        <filter val="14900"/>
        <filter val="161509"/>
        <filter val="18400"/>
        <filter val="19369"/>
        <filter val="208,092.74"/>
        <filter val="209171.05"/>
        <filter val="256300"/>
        <filter val="25700"/>
        <filter val="26600"/>
        <filter val="289282.74"/>
        <filter val="296599.11"/>
        <filter val="300000"/>
        <filter val="310300"/>
        <filter val="321,610.08"/>
        <filter val="36309.24"/>
        <filter val="38682"/>
        <filter val="41060"/>
        <filter val="45000"/>
        <filter val="461200"/>
        <filter val="50000"/>
        <filter val="524270"/>
        <filter val="54353.79"/>
        <filter val="54479.6"/>
        <filter val="550000"/>
        <filter val="563840"/>
        <filter val="644579.56"/>
        <filter val="667275.15"/>
        <filter val="672400"/>
        <filter val="713205.22"/>
        <filter val="791308.37"/>
        <filter val="831783.65"/>
        <filter val="853,460.00"/>
        <filter val="853460"/>
        <filter val="94051.44"/>
        <filter val="957074"/>
      </filters>
    </filterColumn>
  </autoFilter>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54446-D7F6-5640-AEA5-E48FBEEE23C1}">
  <dimension ref="A1:Y397"/>
  <sheetViews>
    <sheetView topLeftCell="A369" zoomScaleSheetLayoutView="100" workbookViewId="0">
      <selection activeCell="C403" sqref="C403"/>
    </sheetView>
  </sheetViews>
  <sheetFormatPr baseColWidth="10" defaultColWidth="15.6640625" defaultRowHeight="15"/>
  <sheetData>
    <row r="1" spans="1:25" ht="17">
      <c r="A1" s="1"/>
      <c r="B1" s="1"/>
      <c r="C1" s="2"/>
      <c r="D1" s="3"/>
      <c r="E1" s="1"/>
      <c r="F1" s="1"/>
      <c r="G1" s="4"/>
      <c r="H1" s="5">
        <f>SUBTOTAL(9,H3:H4996)</f>
        <v>86441609.980000004</v>
      </c>
      <c r="I1" s="5">
        <f>SUBTOTAL(9,I3:I4996)</f>
        <v>8784430.0999999996</v>
      </c>
      <c r="J1" s="5">
        <f>SUBTOTAL(9,J3:J4996)</f>
        <v>77656179.880000025</v>
      </c>
      <c r="K1" s="5" t="s">
        <v>5336</v>
      </c>
      <c r="L1" s="6">
        <v>-249069796.46000001</v>
      </c>
      <c r="M1" s="1"/>
      <c r="N1" s="1"/>
      <c r="O1" s="1"/>
      <c r="P1" s="1"/>
      <c r="Q1" s="1"/>
      <c r="R1" s="1"/>
      <c r="S1" s="1"/>
      <c r="T1" s="1"/>
      <c r="U1" s="1"/>
      <c r="V1" s="1"/>
      <c r="W1" s="1"/>
      <c r="X1" s="1"/>
      <c r="Y1" s="1"/>
    </row>
    <row r="2" spans="1:25" ht="36" customHeight="1">
      <c r="A2" s="7" t="s">
        <v>4354</v>
      </c>
      <c r="B2" s="8" t="s">
        <v>5337</v>
      </c>
      <c r="C2" s="9" t="s">
        <v>5306</v>
      </c>
      <c r="D2" s="10" t="s">
        <v>5307</v>
      </c>
      <c r="E2" s="7" t="s">
        <v>5338</v>
      </c>
      <c r="F2" s="7" t="s">
        <v>5339</v>
      </c>
      <c r="G2" s="11" t="s">
        <v>5340</v>
      </c>
      <c r="H2" s="7" t="s">
        <v>5341</v>
      </c>
      <c r="I2" s="7" t="s">
        <v>5342</v>
      </c>
      <c r="J2" s="7" t="s">
        <v>5343</v>
      </c>
      <c r="K2" s="12" t="s">
        <v>5344</v>
      </c>
      <c r="L2" s="7" t="s">
        <v>76</v>
      </c>
      <c r="M2" s="7" t="s">
        <v>5345</v>
      </c>
      <c r="N2" s="13" t="s">
        <v>5346</v>
      </c>
      <c r="O2" s="14" t="s">
        <v>5347</v>
      </c>
      <c r="P2" s="15" t="s">
        <v>5348</v>
      </c>
      <c r="Q2" s="15" t="s">
        <v>5349</v>
      </c>
      <c r="R2" s="12" t="s">
        <v>5350</v>
      </c>
      <c r="S2" s="16" t="s">
        <v>5351</v>
      </c>
      <c r="T2" s="16" t="s">
        <v>45</v>
      </c>
      <c r="U2" s="1"/>
      <c r="V2" s="1"/>
      <c r="W2" s="1"/>
      <c r="X2" s="1"/>
      <c r="Y2" s="1"/>
    </row>
    <row r="3" spans="1:25">
      <c r="A3" s="17">
        <v>272</v>
      </c>
      <c r="B3" s="18"/>
      <c r="C3" s="19" t="s">
        <v>1048</v>
      </c>
      <c r="D3" s="20" t="s">
        <v>5317</v>
      </c>
      <c r="E3" s="21" t="s">
        <v>5352</v>
      </c>
      <c r="F3" s="21" t="s">
        <v>5353</v>
      </c>
      <c r="G3" s="22">
        <v>0.13</v>
      </c>
      <c r="H3" s="23">
        <v>235000</v>
      </c>
      <c r="I3" s="23">
        <v>27035.4</v>
      </c>
      <c r="J3" s="23">
        <v>207964.6</v>
      </c>
      <c r="K3" s="24" t="s">
        <v>5354</v>
      </c>
      <c r="L3" s="17" t="s">
        <v>4349</v>
      </c>
      <c r="M3" s="17"/>
      <c r="N3" s="25"/>
      <c r="O3" s="26"/>
      <c r="P3" s="27"/>
      <c r="Q3" s="27"/>
      <c r="R3" s="28"/>
      <c r="S3" s="29" t="s">
        <v>5355</v>
      </c>
      <c r="T3" s="29"/>
      <c r="U3" s="1"/>
      <c r="V3" s="1">
        <v>1</v>
      </c>
      <c r="W3" s="1" t="e">
        <v>#N/A</v>
      </c>
      <c r="X3" s="1" t="e">
        <v>#N/A</v>
      </c>
      <c r="Y3" s="1" t="e">
        <v>#N/A</v>
      </c>
    </row>
    <row r="4" spans="1:25">
      <c r="A4" s="17">
        <v>273</v>
      </c>
      <c r="B4" s="18"/>
      <c r="C4" s="19" t="s">
        <v>1048</v>
      </c>
      <c r="D4" s="20" t="s">
        <v>5315</v>
      </c>
      <c r="E4" s="21" t="s">
        <v>444</v>
      </c>
      <c r="F4" s="21" t="s">
        <v>445</v>
      </c>
      <c r="G4" s="22">
        <v>0.13</v>
      </c>
      <c r="H4" s="23">
        <v>64084</v>
      </c>
      <c r="I4" s="23">
        <v>7372.5</v>
      </c>
      <c r="J4" s="23">
        <v>56711.5</v>
      </c>
      <c r="K4" s="24" t="s">
        <v>5356</v>
      </c>
      <c r="L4" s="17" t="s">
        <v>4349</v>
      </c>
      <c r="M4" s="17"/>
      <c r="N4" s="25"/>
      <c r="O4" s="26"/>
      <c r="P4" s="27"/>
      <c r="Q4" s="27"/>
      <c r="R4" s="28"/>
      <c r="S4" s="29" t="s">
        <v>5357</v>
      </c>
      <c r="T4" s="29"/>
      <c r="U4" s="1"/>
      <c r="V4" s="1">
        <v>1</v>
      </c>
      <c r="W4" s="1" t="e">
        <v>#N/A</v>
      </c>
      <c r="X4" s="1" t="e">
        <v>#N/A</v>
      </c>
      <c r="Y4" s="1" t="e">
        <v>#N/A</v>
      </c>
    </row>
    <row r="5" spans="1:25">
      <c r="A5" s="17">
        <v>274</v>
      </c>
      <c r="B5" s="18"/>
      <c r="C5" s="19" t="s">
        <v>1048</v>
      </c>
      <c r="D5" s="20" t="s">
        <v>5317</v>
      </c>
      <c r="E5" s="21" t="s">
        <v>141</v>
      </c>
      <c r="F5" s="21" t="s">
        <v>371</v>
      </c>
      <c r="G5" s="22">
        <v>0.09</v>
      </c>
      <c r="H5" s="23">
        <v>20000</v>
      </c>
      <c r="I5" s="23">
        <v>1651.38</v>
      </c>
      <c r="J5" s="23">
        <v>18348.62</v>
      </c>
      <c r="K5" s="24" t="s">
        <v>5358</v>
      </c>
      <c r="L5" s="17" t="s">
        <v>4349</v>
      </c>
      <c r="M5" s="17"/>
      <c r="N5" s="25"/>
      <c r="O5" s="26"/>
      <c r="P5" s="27"/>
      <c r="Q5" s="27"/>
      <c r="R5" s="28"/>
      <c r="S5" s="29" t="s">
        <v>5359</v>
      </c>
      <c r="T5" s="29"/>
      <c r="U5" s="1"/>
      <c r="V5" s="1">
        <v>1</v>
      </c>
      <c r="W5" s="1" t="e">
        <v>#N/A</v>
      </c>
      <c r="X5" s="1" t="e">
        <v>#N/A</v>
      </c>
      <c r="Y5" s="1" t="e">
        <v>#N/A</v>
      </c>
    </row>
    <row r="6" spans="1:25">
      <c r="A6" s="17">
        <v>275</v>
      </c>
      <c r="B6" s="18"/>
      <c r="C6" s="19" t="s">
        <v>1048</v>
      </c>
      <c r="D6" s="20" t="s">
        <v>5326</v>
      </c>
      <c r="E6" s="21" t="s">
        <v>134</v>
      </c>
      <c r="F6" s="21" t="s">
        <v>219</v>
      </c>
      <c r="G6" s="22">
        <v>0.13</v>
      </c>
      <c r="H6" s="23">
        <v>320000</v>
      </c>
      <c r="I6" s="23">
        <v>36814.160000000003</v>
      </c>
      <c r="J6" s="23">
        <v>283185.84000000003</v>
      </c>
      <c r="K6" s="24" t="s">
        <v>5360</v>
      </c>
      <c r="L6" s="17" t="s">
        <v>4349</v>
      </c>
      <c r="M6" s="17"/>
      <c r="N6" s="25"/>
      <c r="O6" s="26"/>
      <c r="P6" s="27"/>
      <c r="Q6" s="27"/>
      <c r="R6" s="28"/>
      <c r="S6" s="29" t="s">
        <v>5361</v>
      </c>
      <c r="T6" s="29"/>
      <c r="U6" s="1"/>
      <c r="V6" s="1">
        <v>1</v>
      </c>
      <c r="W6" s="1" t="e">
        <v>#N/A</v>
      </c>
      <c r="X6" s="1" t="e">
        <v>#N/A</v>
      </c>
      <c r="Y6" s="1" t="e">
        <v>#N/A</v>
      </c>
    </row>
    <row r="7" spans="1:25">
      <c r="A7" s="17">
        <v>276</v>
      </c>
      <c r="B7" s="18"/>
      <c r="C7" s="19" t="s">
        <v>1048</v>
      </c>
      <c r="D7" s="20" t="s">
        <v>5326</v>
      </c>
      <c r="E7" s="21" t="s">
        <v>134</v>
      </c>
      <c r="F7" s="21" t="s">
        <v>222</v>
      </c>
      <c r="G7" s="22">
        <v>0.13</v>
      </c>
      <c r="H7" s="23">
        <v>48000</v>
      </c>
      <c r="I7" s="23">
        <v>5522.12</v>
      </c>
      <c r="J7" s="23">
        <v>42477.88</v>
      </c>
      <c r="K7" s="24" t="s">
        <v>5362</v>
      </c>
      <c r="L7" s="17" t="s">
        <v>4349</v>
      </c>
      <c r="M7" s="17"/>
      <c r="N7" s="25"/>
      <c r="O7" s="26"/>
      <c r="P7" s="27"/>
      <c r="Q7" s="27"/>
      <c r="R7" s="28"/>
      <c r="S7" s="29" t="s">
        <v>5363</v>
      </c>
      <c r="T7" s="29"/>
      <c r="U7" s="1"/>
      <c r="V7" s="1">
        <v>1</v>
      </c>
      <c r="W7" s="1" t="e">
        <v>#N/A</v>
      </c>
      <c r="X7" s="1" t="e">
        <v>#N/A</v>
      </c>
      <c r="Y7" s="1" t="e">
        <v>#N/A</v>
      </c>
    </row>
    <row r="8" spans="1:25">
      <c r="A8" s="17">
        <v>277</v>
      </c>
      <c r="B8" s="18"/>
      <c r="C8" s="19" t="s">
        <v>1048</v>
      </c>
      <c r="D8" s="20" t="s">
        <v>5326</v>
      </c>
      <c r="E8" s="21" t="s">
        <v>134</v>
      </c>
      <c r="F8" s="21" t="s">
        <v>221</v>
      </c>
      <c r="G8" s="22">
        <v>0.13</v>
      </c>
      <c r="H8" s="23">
        <v>160000</v>
      </c>
      <c r="I8" s="23">
        <v>18407.080000000002</v>
      </c>
      <c r="J8" s="23">
        <v>141592.92000000001</v>
      </c>
      <c r="K8" s="24" t="s">
        <v>5364</v>
      </c>
      <c r="L8" s="17" t="s">
        <v>4349</v>
      </c>
      <c r="M8" s="17"/>
      <c r="N8" s="25"/>
      <c r="O8" s="26"/>
      <c r="P8" s="27"/>
      <c r="Q8" s="27"/>
      <c r="R8" s="28"/>
      <c r="S8" s="29" t="s">
        <v>5365</v>
      </c>
      <c r="T8" s="29"/>
      <c r="U8" s="1"/>
      <c r="V8" s="1">
        <v>1</v>
      </c>
      <c r="W8" s="1" t="e">
        <v>#N/A</v>
      </c>
      <c r="X8" s="1" t="e">
        <v>#N/A</v>
      </c>
      <c r="Y8" s="1" t="e">
        <v>#N/A</v>
      </c>
    </row>
    <row r="9" spans="1:25">
      <c r="A9" s="17">
        <v>278</v>
      </c>
      <c r="B9" s="18"/>
      <c r="C9" s="19" t="s">
        <v>1048</v>
      </c>
      <c r="D9" s="20" t="s">
        <v>5325</v>
      </c>
      <c r="E9" s="21" t="s">
        <v>5366</v>
      </c>
      <c r="F9" s="21"/>
      <c r="G9" s="22">
        <v>0</v>
      </c>
      <c r="H9" s="23">
        <v>12000</v>
      </c>
      <c r="I9" s="23"/>
      <c r="J9" s="23">
        <v>12000</v>
      </c>
      <c r="K9" s="24" t="s">
        <v>5367</v>
      </c>
      <c r="L9" s="17" t="s">
        <v>4349</v>
      </c>
      <c r="M9" s="17"/>
      <c r="N9" s="25"/>
      <c r="O9" s="26"/>
      <c r="P9" s="27"/>
      <c r="Q9" s="27"/>
      <c r="R9" s="28"/>
      <c r="S9" s="29" t="s">
        <v>5368</v>
      </c>
      <c r="T9" s="29"/>
      <c r="U9" s="1"/>
      <c r="V9" s="1">
        <v>1</v>
      </c>
      <c r="W9" s="1" t="e">
        <v>#N/A</v>
      </c>
      <c r="X9" s="1" t="e">
        <v>#N/A</v>
      </c>
      <c r="Y9" s="1" t="e">
        <v>#N/A</v>
      </c>
    </row>
    <row r="10" spans="1:25">
      <c r="A10" s="17">
        <v>281</v>
      </c>
      <c r="B10" s="18"/>
      <c r="C10" s="19" t="s">
        <v>1048</v>
      </c>
      <c r="D10" s="20" t="s">
        <v>5314</v>
      </c>
      <c r="E10" s="21" t="s">
        <v>342</v>
      </c>
      <c r="F10" s="21" t="s">
        <v>343</v>
      </c>
      <c r="G10" s="22">
        <v>0.13</v>
      </c>
      <c r="H10" s="23">
        <v>229793</v>
      </c>
      <c r="I10" s="23">
        <v>26436.36</v>
      </c>
      <c r="J10" s="23">
        <v>203356.64</v>
      </c>
      <c r="K10" s="24" t="s">
        <v>5369</v>
      </c>
      <c r="L10" s="17" t="s">
        <v>4349</v>
      </c>
      <c r="M10" s="17"/>
      <c r="N10" s="25"/>
      <c r="O10" s="26"/>
      <c r="P10" s="27"/>
      <c r="Q10" s="27"/>
      <c r="R10" s="28"/>
      <c r="S10" s="29" t="s">
        <v>5370</v>
      </c>
      <c r="T10" s="29"/>
      <c r="U10" s="1"/>
      <c r="V10" s="1">
        <v>1</v>
      </c>
      <c r="W10" s="1" t="e">
        <v>#N/A</v>
      </c>
      <c r="X10" s="1" t="e">
        <v>#N/A</v>
      </c>
      <c r="Y10" s="1" t="e">
        <v>#N/A</v>
      </c>
    </row>
    <row r="11" spans="1:25">
      <c r="A11" s="17">
        <v>280</v>
      </c>
      <c r="B11" s="18"/>
      <c r="C11" s="19" t="s">
        <v>1048</v>
      </c>
      <c r="D11" s="20" t="s">
        <v>5315</v>
      </c>
      <c r="E11" s="21" t="s">
        <v>324</v>
      </c>
      <c r="F11" s="21" t="s">
        <v>330</v>
      </c>
      <c r="G11" s="22">
        <v>0.13</v>
      </c>
      <c r="H11" s="23">
        <v>29606</v>
      </c>
      <c r="I11" s="23">
        <v>3406</v>
      </c>
      <c r="J11" s="23">
        <v>26200</v>
      </c>
      <c r="K11" s="24" t="s">
        <v>5371</v>
      </c>
      <c r="L11" s="17" t="s">
        <v>4349</v>
      </c>
      <c r="M11" s="17"/>
      <c r="N11" s="25"/>
      <c r="O11" s="26"/>
      <c r="P11" s="27"/>
      <c r="Q11" s="27"/>
      <c r="R11" s="28"/>
      <c r="S11" s="29" t="s">
        <v>5372</v>
      </c>
      <c r="T11" s="29"/>
      <c r="U11" s="1"/>
      <c r="V11" s="1">
        <v>1</v>
      </c>
      <c r="W11" s="1" t="e">
        <v>#N/A</v>
      </c>
      <c r="X11" s="1" t="e">
        <v>#N/A</v>
      </c>
      <c r="Y11" s="1" t="e">
        <v>#N/A</v>
      </c>
    </row>
    <row r="12" spans="1:25">
      <c r="A12" s="17">
        <v>279</v>
      </c>
      <c r="B12" s="18"/>
      <c r="C12" s="19" t="s">
        <v>1048</v>
      </c>
      <c r="D12" s="20" t="s">
        <v>5320</v>
      </c>
      <c r="E12" s="21" t="s">
        <v>87</v>
      </c>
      <c r="F12" s="21" t="s">
        <v>309</v>
      </c>
      <c r="G12" s="22">
        <v>0.09</v>
      </c>
      <c r="H12" s="23">
        <v>210000</v>
      </c>
      <c r="I12" s="23">
        <v>17339.45</v>
      </c>
      <c r="J12" s="23">
        <v>192660.55</v>
      </c>
      <c r="K12" s="24" t="s">
        <v>5373</v>
      </c>
      <c r="L12" s="17" t="s">
        <v>4350</v>
      </c>
      <c r="M12" s="17"/>
      <c r="N12" s="25"/>
      <c r="O12" s="26"/>
      <c r="P12" s="27"/>
      <c r="Q12" s="27"/>
      <c r="R12" s="28"/>
      <c r="S12" s="29" t="s">
        <v>5374</v>
      </c>
      <c r="T12" s="29"/>
      <c r="U12" s="1"/>
      <c r="V12" s="1">
        <v>1</v>
      </c>
      <c r="W12" s="1" t="e">
        <v>#N/A</v>
      </c>
      <c r="X12" s="1" t="e">
        <v>#N/A</v>
      </c>
      <c r="Y12" s="1" t="e">
        <v>#N/A</v>
      </c>
    </row>
    <row r="13" spans="1:25">
      <c r="A13" s="17">
        <v>282</v>
      </c>
      <c r="B13" s="18"/>
      <c r="C13" s="19" t="s">
        <v>1048</v>
      </c>
      <c r="D13" s="20" t="s">
        <v>5317</v>
      </c>
      <c r="E13" s="21" t="s">
        <v>540</v>
      </c>
      <c r="F13" s="21" t="s">
        <v>541</v>
      </c>
      <c r="G13" s="22">
        <v>0.13</v>
      </c>
      <c r="H13" s="23">
        <v>36000</v>
      </c>
      <c r="I13" s="23">
        <v>4141.59</v>
      </c>
      <c r="J13" s="23">
        <v>31858.41</v>
      </c>
      <c r="K13" s="24" t="s">
        <v>5375</v>
      </c>
      <c r="L13" s="17" t="s">
        <v>4349</v>
      </c>
      <c r="M13" s="17"/>
      <c r="N13" s="25"/>
      <c r="O13" s="26"/>
      <c r="P13" s="27"/>
      <c r="Q13" s="27"/>
      <c r="R13" s="28"/>
      <c r="S13" s="29" t="s">
        <v>5376</v>
      </c>
      <c r="T13" s="29"/>
      <c r="U13" s="1"/>
      <c r="V13" s="1">
        <v>1</v>
      </c>
      <c r="W13" s="1" t="e">
        <v>#N/A</v>
      </c>
      <c r="X13" s="1" t="e">
        <v>#N/A</v>
      </c>
      <c r="Y13" s="1" t="e">
        <v>#N/A</v>
      </c>
    </row>
    <row r="14" spans="1:25">
      <c r="A14" s="17">
        <v>283</v>
      </c>
      <c r="B14" s="18"/>
      <c r="C14" s="19" t="s">
        <v>1048</v>
      </c>
      <c r="D14" s="20" t="s">
        <v>5317</v>
      </c>
      <c r="E14" s="21" t="s">
        <v>227</v>
      </c>
      <c r="F14" s="21" t="s">
        <v>461</v>
      </c>
      <c r="G14" s="22">
        <v>0.13</v>
      </c>
      <c r="H14" s="23">
        <v>327700</v>
      </c>
      <c r="I14" s="23">
        <v>37700</v>
      </c>
      <c r="J14" s="23">
        <v>290000</v>
      </c>
      <c r="K14" s="24" t="s">
        <v>5377</v>
      </c>
      <c r="L14" s="17" t="s">
        <v>4349</v>
      </c>
      <c r="M14" s="17"/>
      <c r="N14" s="25"/>
      <c r="O14" s="26"/>
      <c r="P14" s="27"/>
      <c r="Q14" s="27"/>
      <c r="R14" s="28"/>
      <c r="S14" s="29" t="s">
        <v>5378</v>
      </c>
      <c r="T14" s="29"/>
      <c r="U14" s="1"/>
      <c r="V14" s="1">
        <v>1</v>
      </c>
      <c r="W14" s="1" t="e">
        <v>#N/A</v>
      </c>
      <c r="X14" s="1" t="e">
        <v>#N/A</v>
      </c>
      <c r="Y14" s="1" t="e">
        <v>#N/A</v>
      </c>
    </row>
    <row r="15" spans="1:25">
      <c r="A15" s="17">
        <v>284</v>
      </c>
      <c r="B15" s="18"/>
      <c r="C15" s="19" t="s">
        <v>1057</v>
      </c>
      <c r="D15" s="20" t="s">
        <v>5326</v>
      </c>
      <c r="E15" s="21" t="s">
        <v>134</v>
      </c>
      <c r="F15" s="21" t="s">
        <v>222</v>
      </c>
      <c r="G15" s="22">
        <v>0.13</v>
      </c>
      <c r="H15" s="23">
        <v>50000</v>
      </c>
      <c r="I15" s="23">
        <v>5752.21</v>
      </c>
      <c r="J15" s="23">
        <v>44247.79</v>
      </c>
      <c r="K15" s="24" t="s">
        <v>5379</v>
      </c>
      <c r="L15" s="17" t="s">
        <v>4349</v>
      </c>
      <c r="M15" s="17"/>
      <c r="N15" s="25"/>
      <c r="O15" s="26"/>
      <c r="P15" s="27"/>
      <c r="Q15" s="27"/>
      <c r="R15" s="28"/>
      <c r="S15" s="29" t="s">
        <v>5380</v>
      </c>
      <c r="T15" s="29"/>
      <c r="U15" s="1"/>
      <c r="V15" s="1">
        <v>1</v>
      </c>
      <c r="W15" s="1" t="e">
        <v>#N/A</v>
      </c>
      <c r="X15" s="1" t="e">
        <v>#N/A</v>
      </c>
      <c r="Y15" s="1" t="e">
        <v>#N/A</v>
      </c>
    </row>
    <row r="16" spans="1:25">
      <c r="A16" s="17">
        <v>285</v>
      </c>
      <c r="B16" s="18"/>
      <c r="C16" s="19" t="s">
        <v>1057</v>
      </c>
      <c r="D16" s="20" t="s">
        <v>5326</v>
      </c>
      <c r="E16" s="21" t="s">
        <v>134</v>
      </c>
      <c r="F16" s="21" t="s">
        <v>219</v>
      </c>
      <c r="G16" s="22">
        <v>0.13</v>
      </c>
      <c r="H16" s="23">
        <v>300000</v>
      </c>
      <c r="I16" s="23">
        <v>34513.269999999997</v>
      </c>
      <c r="J16" s="23">
        <v>265486.73</v>
      </c>
      <c r="K16" s="24" t="s">
        <v>5381</v>
      </c>
      <c r="L16" s="17" t="s">
        <v>4349</v>
      </c>
      <c r="M16" s="17"/>
      <c r="N16" s="25"/>
      <c r="O16" s="26"/>
      <c r="P16" s="27"/>
      <c r="Q16" s="27"/>
      <c r="R16" s="28"/>
      <c r="S16" s="29" t="s">
        <v>5382</v>
      </c>
      <c r="T16" s="29"/>
      <c r="U16" s="1"/>
      <c r="V16" s="1">
        <v>1</v>
      </c>
      <c r="W16" s="1" t="e">
        <v>#N/A</v>
      </c>
      <c r="X16" s="1" t="e">
        <v>#N/A</v>
      </c>
      <c r="Y16" s="1" t="e">
        <v>#N/A</v>
      </c>
    </row>
    <row r="17" spans="1:25">
      <c r="A17" s="17">
        <v>286</v>
      </c>
      <c r="B17" s="18"/>
      <c r="C17" s="19" t="s">
        <v>1057</v>
      </c>
      <c r="D17" s="20" t="s">
        <v>5326</v>
      </c>
      <c r="E17" s="21" t="s">
        <v>134</v>
      </c>
      <c r="F17" s="21" t="s">
        <v>221</v>
      </c>
      <c r="G17" s="22">
        <v>0.13</v>
      </c>
      <c r="H17" s="23">
        <v>200000</v>
      </c>
      <c r="I17" s="23">
        <v>23008.85</v>
      </c>
      <c r="J17" s="23">
        <v>176991.15</v>
      </c>
      <c r="K17" s="24" t="s">
        <v>5383</v>
      </c>
      <c r="L17" s="17" t="s">
        <v>4349</v>
      </c>
      <c r="M17" s="17"/>
      <c r="N17" s="25"/>
      <c r="O17" s="26"/>
      <c r="P17" s="27"/>
      <c r="Q17" s="27"/>
      <c r="R17" s="28"/>
      <c r="S17" s="29" t="s">
        <v>5384</v>
      </c>
      <c r="T17" s="29"/>
      <c r="U17" s="1"/>
      <c r="V17" s="1">
        <v>1</v>
      </c>
      <c r="W17" s="1" t="e">
        <v>#N/A</v>
      </c>
      <c r="X17" s="1" t="e">
        <v>#N/A</v>
      </c>
      <c r="Y17" s="1" t="e">
        <v>#N/A</v>
      </c>
    </row>
    <row r="18" spans="1:25">
      <c r="A18" s="17">
        <v>287</v>
      </c>
      <c r="B18" s="18"/>
      <c r="C18" s="19" t="s">
        <v>1057</v>
      </c>
      <c r="D18" s="20" t="s">
        <v>4348</v>
      </c>
      <c r="E18" s="21" t="s">
        <v>5385</v>
      </c>
      <c r="F18" s="21" t="s">
        <v>5386</v>
      </c>
      <c r="G18" s="22">
        <v>0.09</v>
      </c>
      <c r="H18" s="23">
        <v>8000</v>
      </c>
      <c r="I18" s="23">
        <v>660.55</v>
      </c>
      <c r="J18" s="23">
        <v>7339.45</v>
      </c>
      <c r="K18" s="24" t="s">
        <v>5387</v>
      </c>
      <c r="L18" s="17" t="s">
        <v>4349</v>
      </c>
      <c r="M18" s="17"/>
      <c r="N18" s="25"/>
      <c r="O18" s="26"/>
      <c r="P18" s="27"/>
      <c r="Q18" s="27"/>
      <c r="R18" s="28"/>
      <c r="S18" s="29" t="s">
        <v>5388</v>
      </c>
      <c r="T18" s="29"/>
      <c r="U18" s="1"/>
      <c r="V18" s="1">
        <v>1</v>
      </c>
      <c r="W18" s="1" t="e">
        <v>#N/A</v>
      </c>
      <c r="X18" s="1" t="e">
        <v>#N/A</v>
      </c>
      <c r="Y18" s="1" t="e">
        <v>#N/A</v>
      </c>
    </row>
    <row r="19" spans="1:25">
      <c r="A19" s="17">
        <v>288</v>
      </c>
      <c r="B19" s="18"/>
      <c r="C19" s="19" t="s">
        <v>1057</v>
      </c>
      <c r="D19" s="20" t="s">
        <v>5310</v>
      </c>
      <c r="E19" s="21" t="s">
        <v>50</v>
      </c>
      <c r="F19" s="21" t="s">
        <v>421</v>
      </c>
      <c r="G19" s="22">
        <v>0.09</v>
      </c>
      <c r="H19" s="23">
        <v>70000</v>
      </c>
      <c r="I19" s="23">
        <v>5779.82</v>
      </c>
      <c r="J19" s="23">
        <v>64220.18</v>
      </c>
      <c r="K19" s="24" t="s">
        <v>5389</v>
      </c>
      <c r="L19" s="17" t="s">
        <v>4349</v>
      </c>
      <c r="M19" s="17"/>
      <c r="N19" s="25"/>
      <c r="O19" s="26"/>
      <c r="P19" s="27"/>
      <c r="Q19" s="27"/>
      <c r="R19" s="28"/>
      <c r="S19" s="29" t="s">
        <v>5390</v>
      </c>
      <c r="T19" s="29"/>
      <c r="U19" s="1"/>
      <c r="V19" s="1">
        <v>1</v>
      </c>
      <c r="W19" s="1" t="e">
        <v>#N/A</v>
      </c>
      <c r="X19" s="1" t="e">
        <v>#N/A</v>
      </c>
      <c r="Y19" s="1" t="e">
        <v>#N/A</v>
      </c>
    </row>
    <row r="20" spans="1:25">
      <c r="A20" s="17">
        <v>289</v>
      </c>
      <c r="B20" s="18"/>
      <c r="C20" s="19" t="s">
        <v>1057</v>
      </c>
      <c r="D20" s="20" t="s">
        <v>5310</v>
      </c>
      <c r="E20" s="21" t="s">
        <v>50</v>
      </c>
      <c r="F20" s="21" t="s">
        <v>51</v>
      </c>
      <c r="G20" s="22">
        <v>0.09</v>
      </c>
      <c r="H20" s="23">
        <v>8000</v>
      </c>
      <c r="I20" s="23">
        <v>660.55</v>
      </c>
      <c r="J20" s="23">
        <v>7339.45</v>
      </c>
      <c r="K20" s="24" t="s">
        <v>5391</v>
      </c>
      <c r="L20" s="17" t="s">
        <v>4349</v>
      </c>
      <c r="M20" s="17"/>
      <c r="N20" s="25"/>
      <c r="O20" s="26"/>
      <c r="P20" s="27"/>
      <c r="Q20" s="27"/>
      <c r="R20" s="28"/>
      <c r="S20" s="29" t="s">
        <v>5392</v>
      </c>
      <c r="T20" s="29"/>
      <c r="U20" s="1"/>
      <c r="V20" s="1">
        <v>1</v>
      </c>
      <c r="W20" s="1" t="e">
        <v>#N/A</v>
      </c>
      <c r="X20" s="1" t="e">
        <v>#N/A</v>
      </c>
      <c r="Y20" s="1" t="e">
        <v>#N/A</v>
      </c>
    </row>
    <row r="21" spans="1:25">
      <c r="A21" s="17">
        <v>290</v>
      </c>
      <c r="B21" s="18"/>
      <c r="C21" s="19" t="s">
        <v>1057</v>
      </c>
      <c r="D21" s="20" t="s">
        <v>5325</v>
      </c>
      <c r="E21" s="21" t="s">
        <v>5393</v>
      </c>
      <c r="F21" s="21"/>
      <c r="G21" s="22">
        <v>0.13</v>
      </c>
      <c r="H21" s="23">
        <v>40000</v>
      </c>
      <c r="I21" s="23">
        <v>4601.7700000000004</v>
      </c>
      <c r="J21" s="23">
        <v>35398.230000000003</v>
      </c>
      <c r="K21" s="24" t="s">
        <v>5394</v>
      </c>
      <c r="L21" s="17" t="s">
        <v>4349</v>
      </c>
      <c r="M21" s="17"/>
      <c r="N21" s="25"/>
      <c r="O21" s="26"/>
      <c r="P21" s="27"/>
      <c r="Q21" s="27"/>
      <c r="R21" s="28"/>
      <c r="S21" s="29" t="s">
        <v>5395</v>
      </c>
      <c r="T21" s="29"/>
      <c r="U21" s="1"/>
      <c r="V21" s="1">
        <v>1</v>
      </c>
      <c r="W21" s="1" t="e">
        <v>#N/A</v>
      </c>
      <c r="X21" s="1" t="e">
        <v>#N/A</v>
      </c>
      <c r="Y21" s="1" t="e">
        <v>#N/A</v>
      </c>
    </row>
    <row r="22" spans="1:25">
      <c r="A22" s="17">
        <v>291</v>
      </c>
      <c r="B22" s="18"/>
      <c r="C22" s="19" t="s">
        <v>1057</v>
      </c>
      <c r="D22" s="20" t="s">
        <v>5325</v>
      </c>
      <c r="E22" s="21" t="s">
        <v>5393</v>
      </c>
      <c r="F22" s="21"/>
      <c r="G22" s="22">
        <v>0.13</v>
      </c>
      <c r="H22" s="23">
        <v>40000</v>
      </c>
      <c r="I22" s="23">
        <v>4601.7700000000004</v>
      </c>
      <c r="J22" s="23">
        <v>35398.230000000003</v>
      </c>
      <c r="K22" s="24" t="s">
        <v>5396</v>
      </c>
      <c r="L22" s="17" t="s">
        <v>4349</v>
      </c>
      <c r="M22" s="17"/>
      <c r="N22" s="25"/>
      <c r="O22" s="26"/>
      <c r="P22" s="27"/>
      <c r="Q22" s="27"/>
      <c r="R22" s="28"/>
      <c r="S22" s="29" t="s">
        <v>5397</v>
      </c>
      <c r="T22" s="29"/>
      <c r="U22" s="1"/>
      <c r="V22" s="1">
        <v>1</v>
      </c>
      <c r="W22" s="1" t="e">
        <v>#N/A</v>
      </c>
      <c r="X22" s="1" t="e">
        <v>#N/A</v>
      </c>
      <c r="Y22" s="1" t="e">
        <v>#N/A</v>
      </c>
    </row>
    <row r="23" spans="1:25">
      <c r="A23" s="17">
        <v>292</v>
      </c>
      <c r="B23" s="18"/>
      <c r="C23" s="19" t="s">
        <v>1057</v>
      </c>
      <c r="D23" s="20" t="s">
        <v>5319</v>
      </c>
      <c r="E23" s="21" t="s">
        <v>644</v>
      </c>
      <c r="F23" s="21" t="s">
        <v>645</v>
      </c>
      <c r="G23" s="22">
        <v>0.09</v>
      </c>
      <c r="H23" s="23">
        <v>281267</v>
      </c>
      <c r="I23" s="23">
        <v>23223.88</v>
      </c>
      <c r="J23" s="23">
        <v>258043.12</v>
      </c>
      <c r="K23" s="24" t="s">
        <v>5398</v>
      </c>
      <c r="L23" s="17" t="s">
        <v>4349</v>
      </c>
      <c r="M23" s="17"/>
      <c r="N23" s="25"/>
      <c r="O23" s="26"/>
      <c r="P23" s="27"/>
      <c r="Q23" s="27"/>
      <c r="R23" s="28"/>
      <c r="S23" s="29" t="s">
        <v>5399</v>
      </c>
      <c r="T23" s="29"/>
      <c r="U23" s="1"/>
      <c r="V23" s="1">
        <v>1</v>
      </c>
      <c r="W23" s="1" t="e">
        <v>#N/A</v>
      </c>
      <c r="X23" s="1" t="e">
        <v>#N/A</v>
      </c>
      <c r="Y23" s="1" t="e">
        <v>#N/A</v>
      </c>
    </row>
    <row r="24" spans="1:25">
      <c r="A24" s="17">
        <v>293</v>
      </c>
      <c r="B24" s="18"/>
      <c r="C24" s="19" t="s">
        <v>1057</v>
      </c>
      <c r="D24" s="20" t="s">
        <v>5326</v>
      </c>
      <c r="E24" s="21" t="s">
        <v>134</v>
      </c>
      <c r="F24" s="21" t="s">
        <v>527</v>
      </c>
      <c r="G24" s="22">
        <v>0.13</v>
      </c>
      <c r="H24" s="23">
        <v>318782.74</v>
      </c>
      <c r="I24" s="23">
        <v>36674.120000000003</v>
      </c>
      <c r="J24" s="23">
        <v>282108.62</v>
      </c>
      <c r="K24" s="24" t="s">
        <v>5400</v>
      </c>
      <c r="L24" s="17" t="s">
        <v>4349</v>
      </c>
      <c r="M24" s="17"/>
      <c r="N24" s="25"/>
      <c r="O24" s="26"/>
      <c r="P24" s="27"/>
      <c r="Q24" s="27"/>
      <c r="R24" s="28"/>
      <c r="S24" s="29" t="s">
        <v>5401</v>
      </c>
      <c r="T24" s="29"/>
      <c r="U24" s="1"/>
      <c r="V24" s="1">
        <v>1</v>
      </c>
      <c r="W24" s="1" t="e">
        <v>#N/A</v>
      </c>
      <c r="X24" s="1" t="e">
        <v>#N/A</v>
      </c>
      <c r="Y24" s="1" t="e">
        <v>#N/A</v>
      </c>
    </row>
    <row r="25" spans="1:25">
      <c r="A25" s="17">
        <v>294</v>
      </c>
      <c r="B25" s="18"/>
      <c r="C25" s="19" t="s">
        <v>1057</v>
      </c>
      <c r="D25" s="20" t="s">
        <v>4348</v>
      </c>
      <c r="E25" s="21" t="s">
        <v>5402</v>
      </c>
      <c r="F25" s="21"/>
      <c r="G25" s="22">
        <v>0.13</v>
      </c>
      <c r="H25" s="23">
        <v>130623.85</v>
      </c>
      <c r="I25" s="23">
        <v>15027.52</v>
      </c>
      <c r="J25" s="23">
        <v>115596.33</v>
      </c>
      <c r="K25" s="24" t="s">
        <v>5403</v>
      </c>
      <c r="L25" s="17" t="s">
        <v>4349</v>
      </c>
      <c r="M25" s="17"/>
      <c r="N25" s="25"/>
      <c r="O25" s="26"/>
      <c r="P25" s="27"/>
      <c r="Q25" s="27"/>
      <c r="R25" s="28"/>
      <c r="S25" s="29" t="s">
        <v>5404</v>
      </c>
      <c r="T25" s="29"/>
      <c r="U25" s="1"/>
      <c r="V25" s="1">
        <v>1</v>
      </c>
      <c r="W25" s="1" t="e">
        <v>#N/A</v>
      </c>
      <c r="X25" s="1" t="e">
        <v>#N/A</v>
      </c>
      <c r="Y25" s="1" t="e">
        <v>#N/A</v>
      </c>
    </row>
    <row r="26" spans="1:25">
      <c r="A26" s="17">
        <v>295</v>
      </c>
      <c r="B26" s="18"/>
      <c r="C26" s="19" t="s">
        <v>1057</v>
      </c>
      <c r="D26" s="20" t="s">
        <v>4348</v>
      </c>
      <c r="E26" s="21" t="s">
        <v>5405</v>
      </c>
      <c r="F26" s="21"/>
      <c r="G26" s="22">
        <v>0.06</v>
      </c>
      <c r="H26" s="23">
        <v>543964.96</v>
      </c>
      <c r="I26" s="23">
        <v>30790.47</v>
      </c>
      <c r="J26" s="23">
        <v>513174.49</v>
      </c>
      <c r="K26" s="24" t="s">
        <v>5406</v>
      </c>
      <c r="L26" s="17" t="s">
        <v>4348</v>
      </c>
      <c r="M26" s="17" t="s">
        <v>5407</v>
      </c>
      <c r="N26" s="25"/>
      <c r="O26" s="26"/>
      <c r="P26" s="27"/>
      <c r="Q26" s="27"/>
      <c r="R26" s="28"/>
      <c r="S26" s="29" t="s">
        <v>5408</v>
      </c>
      <c r="T26" s="29"/>
      <c r="U26" s="1"/>
      <c r="V26" s="1">
        <v>1</v>
      </c>
      <c r="W26" s="1" t="e">
        <v>#N/A</v>
      </c>
      <c r="X26" s="1" t="e">
        <v>#N/A</v>
      </c>
      <c r="Y26" s="1" t="e">
        <v>#N/A</v>
      </c>
    </row>
    <row r="27" spans="1:25">
      <c r="A27" s="17">
        <v>296</v>
      </c>
      <c r="B27" s="18"/>
      <c r="C27" s="19" t="s">
        <v>1057</v>
      </c>
      <c r="D27" s="20" t="s">
        <v>4348</v>
      </c>
      <c r="E27" s="21" t="s">
        <v>5405</v>
      </c>
      <c r="F27" s="21"/>
      <c r="G27" s="22">
        <v>0.13</v>
      </c>
      <c r="H27" s="23">
        <v>1178753.76</v>
      </c>
      <c r="I27" s="23">
        <v>135608.84</v>
      </c>
      <c r="J27" s="23">
        <v>1043144.92</v>
      </c>
      <c r="K27" s="24" t="s">
        <v>5409</v>
      </c>
      <c r="L27" s="17" t="s">
        <v>4348</v>
      </c>
      <c r="M27" s="17"/>
      <c r="N27" s="25"/>
      <c r="O27" s="26"/>
      <c r="P27" s="27"/>
      <c r="Q27" s="27"/>
      <c r="R27" s="28"/>
      <c r="S27" s="29" t="s">
        <v>5404</v>
      </c>
      <c r="T27" s="29"/>
      <c r="U27" s="1"/>
      <c r="V27" s="1">
        <v>1</v>
      </c>
      <c r="W27" s="1" t="e">
        <v>#N/A</v>
      </c>
      <c r="X27" s="1" t="e">
        <v>#N/A</v>
      </c>
      <c r="Y27" s="1" t="e">
        <v>#N/A</v>
      </c>
    </row>
    <row r="28" spans="1:25">
      <c r="A28" s="17">
        <v>297</v>
      </c>
      <c r="B28" s="18"/>
      <c r="C28" s="19" t="s">
        <v>1057</v>
      </c>
      <c r="D28" s="20" t="s">
        <v>5310</v>
      </c>
      <c r="E28" s="21" t="s">
        <v>480</v>
      </c>
      <c r="F28" s="21" t="s">
        <v>481</v>
      </c>
      <c r="G28" s="22">
        <v>0.13</v>
      </c>
      <c r="H28" s="23">
        <v>98000</v>
      </c>
      <c r="I28" s="23">
        <v>11274.34</v>
      </c>
      <c r="J28" s="23">
        <v>86725.66</v>
      </c>
      <c r="K28" s="24" t="s">
        <v>5410</v>
      </c>
      <c r="L28" s="17" t="s">
        <v>4349</v>
      </c>
      <c r="M28" s="17"/>
      <c r="N28" s="25"/>
      <c r="O28" s="26"/>
      <c r="P28" s="27"/>
      <c r="Q28" s="27"/>
      <c r="R28" s="28"/>
      <c r="S28" s="29" t="s">
        <v>5411</v>
      </c>
      <c r="T28" s="29"/>
      <c r="U28" s="1"/>
      <c r="V28" s="1">
        <v>1</v>
      </c>
      <c r="W28" s="1" t="e">
        <v>#N/A</v>
      </c>
      <c r="X28" s="1" t="e">
        <v>#N/A</v>
      </c>
      <c r="Y28" s="1" t="e">
        <v>#N/A</v>
      </c>
    </row>
    <row r="29" spans="1:25">
      <c r="A29" s="17">
        <v>298</v>
      </c>
      <c r="B29" s="18"/>
      <c r="C29" s="19" t="s">
        <v>1057</v>
      </c>
      <c r="D29" s="20" t="s">
        <v>5310</v>
      </c>
      <c r="E29" s="21" t="s">
        <v>480</v>
      </c>
      <c r="F29" s="21" t="s">
        <v>481</v>
      </c>
      <c r="G29" s="22">
        <v>0.13</v>
      </c>
      <c r="H29" s="23">
        <v>-98000</v>
      </c>
      <c r="I29" s="23">
        <v>-11274.34</v>
      </c>
      <c r="J29" s="23">
        <v>-86725.66</v>
      </c>
      <c r="K29" s="24" t="s">
        <v>5412</v>
      </c>
      <c r="L29" s="17" t="s">
        <v>4349</v>
      </c>
      <c r="M29" s="17"/>
      <c r="N29" s="25"/>
      <c r="O29" s="26"/>
      <c r="P29" s="27"/>
      <c r="Q29" s="27"/>
      <c r="R29" s="28"/>
      <c r="S29" s="29" t="s">
        <v>5411</v>
      </c>
      <c r="T29" s="29"/>
      <c r="U29" s="1"/>
      <c r="V29" s="1">
        <v>1</v>
      </c>
      <c r="W29" s="1" t="e">
        <v>#N/A</v>
      </c>
      <c r="X29" s="1" t="e">
        <v>#N/A</v>
      </c>
      <c r="Y29" s="1" t="e">
        <v>#N/A</v>
      </c>
    </row>
    <row r="30" spans="1:25">
      <c r="A30" s="17">
        <v>299</v>
      </c>
      <c r="B30" s="18"/>
      <c r="C30" s="19" t="s">
        <v>1057</v>
      </c>
      <c r="D30" s="20" t="s">
        <v>5310</v>
      </c>
      <c r="E30" s="21" t="s">
        <v>480</v>
      </c>
      <c r="F30" s="21" t="s">
        <v>481</v>
      </c>
      <c r="G30" s="22">
        <v>0.13</v>
      </c>
      <c r="H30" s="23">
        <v>98000</v>
      </c>
      <c r="I30" s="23">
        <v>11274.34</v>
      </c>
      <c r="J30" s="23">
        <v>86725.66</v>
      </c>
      <c r="K30" s="24" t="s">
        <v>5413</v>
      </c>
      <c r="L30" s="17" t="s">
        <v>4349</v>
      </c>
      <c r="M30" s="17"/>
      <c r="N30" s="25"/>
      <c r="O30" s="26"/>
      <c r="P30" s="27"/>
      <c r="Q30" s="27"/>
      <c r="R30" s="28"/>
      <c r="S30" s="29" t="s">
        <v>5414</v>
      </c>
      <c r="T30" s="29"/>
      <c r="U30" s="1"/>
      <c r="V30" s="1">
        <v>1</v>
      </c>
      <c r="W30" s="1" t="e">
        <v>#N/A</v>
      </c>
      <c r="X30" s="1" t="e">
        <v>#N/A</v>
      </c>
      <c r="Y30" s="1" t="e">
        <v>#N/A</v>
      </c>
    </row>
    <row r="31" spans="1:25">
      <c r="A31" s="17">
        <v>300</v>
      </c>
      <c r="B31" s="18"/>
      <c r="C31" s="19" t="s">
        <v>1063</v>
      </c>
      <c r="D31" s="20" t="s">
        <v>5315</v>
      </c>
      <c r="E31" s="21" t="s">
        <v>5415</v>
      </c>
      <c r="F31" s="21" t="s">
        <v>5416</v>
      </c>
      <c r="G31" s="22">
        <v>0.13</v>
      </c>
      <c r="H31" s="23">
        <v>-20700</v>
      </c>
      <c r="I31" s="23">
        <v>-18318.580000000002</v>
      </c>
      <c r="J31" s="23">
        <v>-2381.42</v>
      </c>
      <c r="K31" s="24" t="s">
        <v>5417</v>
      </c>
      <c r="L31" s="17" t="s">
        <v>4349</v>
      </c>
      <c r="M31" s="17"/>
      <c r="N31" s="25"/>
      <c r="O31" s="26"/>
      <c r="P31" s="27"/>
      <c r="Q31" s="27"/>
      <c r="R31" s="28"/>
      <c r="S31" s="29" t="s">
        <v>476</v>
      </c>
      <c r="T31" s="29"/>
      <c r="U31" s="1"/>
      <c r="V31" s="1">
        <v>1</v>
      </c>
      <c r="W31" s="1" t="e">
        <v>#N/A</v>
      </c>
      <c r="X31" s="1" t="e">
        <v>#N/A</v>
      </c>
      <c r="Y31" s="1" t="e">
        <v>#N/A</v>
      </c>
    </row>
    <row r="32" spans="1:25">
      <c r="A32" s="17">
        <v>301</v>
      </c>
      <c r="B32" s="18"/>
      <c r="C32" s="19" t="s">
        <v>1063</v>
      </c>
      <c r="D32" s="20" t="s">
        <v>5310</v>
      </c>
      <c r="E32" s="21" t="s">
        <v>480</v>
      </c>
      <c r="F32" s="21" t="s">
        <v>489</v>
      </c>
      <c r="G32" s="22">
        <v>0.13</v>
      </c>
      <c r="H32" s="23">
        <v>32400</v>
      </c>
      <c r="I32" s="23">
        <v>28672.57</v>
      </c>
      <c r="J32" s="23">
        <v>3727.43</v>
      </c>
      <c r="K32" s="24" t="s">
        <v>5418</v>
      </c>
      <c r="L32" s="17" t="s">
        <v>4349</v>
      </c>
      <c r="M32" s="17"/>
      <c r="N32" s="25"/>
      <c r="O32" s="26"/>
      <c r="P32" s="27"/>
      <c r="Q32" s="27"/>
      <c r="R32" s="28"/>
      <c r="S32" s="29" t="s">
        <v>5419</v>
      </c>
      <c r="T32" s="29"/>
      <c r="U32" s="1"/>
      <c r="V32" s="1">
        <v>1</v>
      </c>
      <c r="W32" s="1" t="e">
        <v>#N/A</v>
      </c>
      <c r="X32" s="1" t="e">
        <v>#N/A</v>
      </c>
      <c r="Y32" s="1" t="e">
        <v>#N/A</v>
      </c>
    </row>
    <row r="33" spans="1:25">
      <c r="A33" s="17">
        <v>302</v>
      </c>
      <c r="B33" s="18"/>
      <c r="C33" s="19" t="s">
        <v>1063</v>
      </c>
      <c r="D33" s="20" t="s">
        <v>5310</v>
      </c>
      <c r="E33" s="21" t="s">
        <v>50</v>
      </c>
      <c r="F33" s="21" t="s">
        <v>421</v>
      </c>
      <c r="G33" s="22">
        <v>0.09</v>
      </c>
      <c r="H33" s="23">
        <v>-70000</v>
      </c>
      <c r="I33" s="23">
        <v>-5779.82</v>
      </c>
      <c r="J33" s="23">
        <v>-64220.18</v>
      </c>
      <c r="K33" s="24" t="s">
        <v>5420</v>
      </c>
      <c r="L33" s="17" t="s">
        <v>4349</v>
      </c>
      <c r="M33" s="17"/>
      <c r="N33" s="25"/>
      <c r="O33" s="26"/>
      <c r="P33" s="27"/>
      <c r="Q33" s="27"/>
      <c r="R33" s="28"/>
      <c r="S33" s="29" t="s">
        <v>5390</v>
      </c>
      <c r="T33" s="29"/>
      <c r="U33" s="1"/>
      <c r="V33" s="1">
        <v>1</v>
      </c>
      <c r="W33" s="1" t="e">
        <v>#N/A</v>
      </c>
      <c r="X33" s="1" t="e">
        <v>#N/A</v>
      </c>
      <c r="Y33" s="1" t="e">
        <v>#N/A</v>
      </c>
    </row>
    <row r="34" spans="1:25">
      <c r="A34" s="17">
        <v>303</v>
      </c>
      <c r="B34" s="18"/>
      <c r="C34" s="19" t="s">
        <v>1063</v>
      </c>
      <c r="D34" s="20" t="s">
        <v>5310</v>
      </c>
      <c r="E34" s="21" t="s">
        <v>50</v>
      </c>
      <c r="F34" s="21" t="s">
        <v>51</v>
      </c>
      <c r="G34" s="22">
        <v>0.09</v>
      </c>
      <c r="H34" s="23">
        <v>-8000</v>
      </c>
      <c r="I34" s="23">
        <v>-660.55</v>
      </c>
      <c r="J34" s="23">
        <v>-7339.45</v>
      </c>
      <c r="K34" s="24" t="s">
        <v>5391</v>
      </c>
      <c r="L34" s="17" t="s">
        <v>4349</v>
      </c>
      <c r="M34" s="17"/>
      <c r="N34" s="25"/>
      <c r="O34" s="26"/>
      <c r="P34" s="27"/>
      <c r="Q34" s="27"/>
      <c r="R34" s="28"/>
      <c r="S34" s="29" t="s">
        <v>5392</v>
      </c>
      <c r="T34" s="29"/>
      <c r="U34" s="1"/>
      <c r="V34" s="1">
        <v>1</v>
      </c>
      <c r="W34" s="1" t="e">
        <v>#N/A</v>
      </c>
      <c r="X34" s="1" t="e">
        <v>#N/A</v>
      </c>
      <c r="Y34" s="1" t="e">
        <v>#N/A</v>
      </c>
    </row>
    <row r="35" spans="1:25">
      <c r="A35" s="17">
        <v>304</v>
      </c>
      <c r="B35" s="18"/>
      <c r="C35" s="19" t="s">
        <v>1063</v>
      </c>
      <c r="D35" s="20" t="s">
        <v>5310</v>
      </c>
      <c r="E35" s="21" t="s">
        <v>50</v>
      </c>
      <c r="F35" s="21" t="s">
        <v>421</v>
      </c>
      <c r="G35" s="22">
        <v>0.09</v>
      </c>
      <c r="H35" s="23">
        <v>70000</v>
      </c>
      <c r="I35" s="23">
        <v>5779.82</v>
      </c>
      <c r="J35" s="23">
        <v>64220.18</v>
      </c>
      <c r="K35" s="24" t="s">
        <v>5389</v>
      </c>
      <c r="L35" s="17" t="s">
        <v>4349</v>
      </c>
      <c r="M35" s="17"/>
      <c r="N35" s="25"/>
      <c r="O35" s="26"/>
      <c r="P35" s="27"/>
      <c r="Q35" s="27"/>
      <c r="R35" s="28"/>
      <c r="S35" s="29" t="s">
        <v>5390</v>
      </c>
      <c r="T35" s="29"/>
      <c r="U35" s="1"/>
      <c r="V35" s="1">
        <v>1</v>
      </c>
      <c r="W35" s="1" t="e">
        <v>#N/A</v>
      </c>
      <c r="X35" s="1" t="e">
        <v>#N/A</v>
      </c>
      <c r="Y35" s="1" t="e">
        <v>#N/A</v>
      </c>
    </row>
    <row r="36" spans="1:25">
      <c r="A36" s="17">
        <v>305</v>
      </c>
      <c r="B36" s="18"/>
      <c r="C36" s="19" t="s">
        <v>1063</v>
      </c>
      <c r="D36" s="20" t="s">
        <v>5310</v>
      </c>
      <c r="E36" s="21" t="s">
        <v>50</v>
      </c>
      <c r="F36" s="21" t="s">
        <v>51</v>
      </c>
      <c r="G36" s="22">
        <v>0.09</v>
      </c>
      <c r="H36" s="23">
        <v>8000</v>
      </c>
      <c r="I36" s="23">
        <v>660.55</v>
      </c>
      <c r="J36" s="23">
        <v>7339.45</v>
      </c>
      <c r="K36" s="24" t="s">
        <v>5391</v>
      </c>
      <c r="L36" s="17" t="s">
        <v>4349</v>
      </c>
      <c r="M36" s="17"/>
      <c r="N36" s="25"/>
      <c r="O36" s="26"/>
      <c r="P36" s="27"/>
      <c r="Q36" s="27"/>
      <c r="R36" s="28"/>
      <c r="S36" s="29" t="s">
        <v>5392</v>
      </c>
      <c r="T36" s="29"/>
      <c r="U36" s="1"/>
      <c r="V36" s="1">
        <v>1</v>
      </c>
      <c r="W36" s="1" t="e">
        <v>#N/A</v>
      </c>
      <c r="X36" s="1" t="e">
        <v>#N/A</v>
      </c>
      <c r="Y36" s="1" t="e">
        <v>#N/A</v>
      </c>
    </row>
    <row r="37" spans="1:25">
      <c r="A37" s="17">
        <v>306</v>
      </c>
      <c r="B37" s="18"/>
      <c r="C37" s="19" t="s">
        <v>1063</v>
      </c>
      <c r="D37" s="20" t="s">
        <v>5318</v>
      </c>
      <c r="E37" s="21" t="s">
        <v>456</v>
      </c>
      <c r="F37" s="21" t="s">
        <v>457</v>
      </c>
      <c r="G37" s="22">
        <v>0.09</v>
      </c>
      <c r="H37" s="23">
        <v>423534.2</v>
      </c>
      <c r="I37" s="23">
        <v>34970.71</v>
      </c>
      <c r="J37" s="23">
        <v>388563.49</v>
      </c>
      <c r="K37" s="24" t="s">
        <v>5421</v>
      </c>
      <c r="L37" s="17" t="s">
        <v>4349</v>
      </c>
      <c r="M37" s="17"/>
      <c r="N37" s="25"/>
      <c r="O37" s="26"/>
      <c r="P37" s="27"/>
      <c r="Q37" s="27"/>
      <c r="R37" s="28"/>
      <c r="S37" s="29" t="s">
        <v>5422</v>
      </c>
      <c r="T37" s="29"/>
      <c r="U37" s="1"/>
      <c r="V37" s="1">
        <v>1</v>
      </c>
      <c r="W37" s="1" t="e">
        <v>#N/A</v>
      </c>
      <c r="X37" s="1" t="e">
        <v>#N/A</v>
      </c>
      <c r="Y37" s="1" t="e">
        <v>#N/A</v>
      </c>
    </row>
    <row r="38" spans="1:25">
      <c r="A38" s="17">
        <v>307</v>
      </c>
      <c r="B38" s="44"/>
      <c r="C38" s="19" t="s">
        <v>1063</v>
      </c>
      <c r="D38" s="20" t="s">
        <v>5327</v>
      </c>
      <c r="E38" s="21" t="s">
        <v>406</v>
      </c>
      <c r="F38" s="21" t="s">
        <v>5423</v>
      </c>
      <c r="G38" s="22">
        <v>0.13</v>
      </c>
      <c r="H38" s="29">
        <v>-198581.91</v>
      </c>
      <c r="I38" s="29">
        <v>-22845.71</v>
      </c>
      <c r="J38" s="29">
        <v>-175736.2</v>
      </c>
      <c r="K38" s="29" t="s">
        <v>5424</v>
      </c>
      <c r="L38" s="17" t="s">
        <v>234</v>
      </c>
      <c r="M38" s="29"/>
      <c r="N38" s="29"/>
      <c r="O38" s="29"/>
      <c r="P38" s="29"/>
      <c r="Q38" s="29"/>
      <c r="R38" s="29"/>
      <c r="S38" s="29" t="s">
        <v>5425</v>
      </c>
      <c r="T38" s="29"/>
      <c r="U38" s="1"/>
      <c r="V38" s="1">
        <v>1</v>
      </c>
      <c r="W38" s="1" t="e">
        <v>#N/A</v>
      </c>
      <c r="X38" s="1" t="e">
        <v>#N/A</v>
      </c>
      <c r="Y38" s="1" t="e">
        <v>#N/A</v>
      </c>
    </row>
    <row r="39" spans="1:25">
      <c r="A39" s="17">
        <v>308</v>
      </c>
      <c r="B39" s="44"/>
      <c r="C39" s="19" t="s">
        <v>1063</v>
      </c>
      <c r="D39" s="20" t="s">
        <v>5327</v>
      </c>
      <c r="E39" s="21" t="s">
        <v>406</v>
      </c>
      <c r="F39" s="21" t="s">
        <v>5423</v>
      </c>
      <c r="G39" s="22">
        <v>0.13</v>
      </c>
      <c r="H39" s="29">
        <v>198581.92</v>
      </c>
      <c r="I39" s="29">
        <v>22845.71</v>
      </c>
      <c r="J39" s="29">
        <v>175736.21</v>
      </c>
      <c r="K39" s="29" t="s">
        <v>5426</v>
      </c>
      <c r="L39" s="17" t="s">
        <v>234</v>
      </c>
      <c r="M39" s="29"/>
      <c r="N39" s="29"/>
      <c r="O39" s="29"/>
      <c r="P39" s="29"/>
      <c r="Q39" s="29"/>
      <c r="R39" s="29"/>
      <c r="S39" s="29" t="s">
        <v>5427</v>
      </c>
      <c r="T39" s="29"/>
      <c r="U39" s="1"/>
      <c r="V39" s="1">
        <v>1</v>
      </c>
      <c r="W39" s="1" t="e">
        <v>#N/A</v>
      </c>
      <c r="X39" s="1" t="e">
        <v>#N/A</v>
      </c>
      <c r="Y39" s="1" t="e">
        <v>#N/A</v>
      </c>
    </row>
    <row r="40" spans="1:25">
      <c r="A40" s="17">
        <v>309</v>
      </c>
      <c r="B40" s="44"/>
      <c r="C40" s="19" t="s">
        <v>1063</v>
      </c>
      <c r="D40" s="20" t="s">
        <v>5327</v>
      </c>
      <c r="E40" s="21" t="s">
        <v>406</v>
      </c>
      <c r="F40" s="21" t="s">
        <v>5423</v>
      </c>
      <c r="G40" s="22">
        <v>0.13</v>
      </c>
      <c r="H40" s="29">
        <v>-198581.92</v>
      </c>
      <c r="I40" s="29">
        <v>-22845.71</v>
      </c>
      <c r="J40" s="29">
        <v>-175736.21</v>
      </c>
      <c r="K40" s="29" t="s">
        <v>5428</v>
      </c>
      <c r="L40" s="17" t="s">
        <v>234</v>
      </c>
      <c r="M40" s="29"/>
      <c r="N40" s="29"/>
      <c r="O40" s="29"/>
      <c r="P40" s="29"/>
      <c r="Q40" s="29"/>
      <c r="R40" s="29"/>
      <c r="S40" s="29" t="s">
        <v>5427</v>
      </c>
      <c r="T40" s="29"/>
      <c r="U40" s="1"/>
      <c r="V40" s="1">
        <v>1</v>
      </c>
      <c r="W40" s="1" t="e">
        <v>#N/A</v>
      </c>
      <c r="X40" s="1" t="e">
        <v>#N/A</v>
      </c>
      <c r="Y40" s="1" t="e">
        <v>#N/A</v>
      </c>
    </row>
    <row r="41" spans="1:25">
      <c r="A41" s="17">
        <v>310</v>
      </c>
      <c r="B41" s="44"/>
      <c r="C41" s="19" t="s">
        <v>1063</v>
      </c>
      <c r="D41" s="20" t="s">
        <v>5327</v>
      </c>
      <c r="E41" s="21" t="s">
        <v>406</v>
      </c>
      <c r="F41" s="21" t="s">
        <v>5423</v>
      </c>
      <c r="G41" s="22">
        <v>0.13</v>
      </c>
      <c r="H41" s="29">
        <v>198581.92</v>
      </c>
      <c r="I41" s="29">
        <v>22845.71</v>
      </c>
      <c r="J41" s="29">
        <v>175736.21</v>
      </c>
      <c r="K41" s="29" t="s">
        <v>5429</v>
      </c>
      <c r="L41" s="17" t="s">
        <v>234</v>
      </c>
      <c r="M41" s="29"/>
      <c r="N41" s="29"/>
      <c r="O41" s="29"/>
      <c r="P41" s="29"/>
      <c r="Q41" s="29"/>
      <c r="R41" s="29"/>
      <c r="S41" s="29" t="s">
        <v>5427</v>
      </c>
      <c r="T41" s="29"/>
      <c r="U41" s="1"/>
      <c r="V41" s="1">
        <v>1</v>
      </c>
      <c r="W41" s="1" t="e">
        <v>#N/A</v>
      </c>
      <c r="X41" s="1" t="e">
        <v>#N/A</v>
      </c>
      <c r="Y41" s="1" t="e">
        <v>#N/A</v>
      </c>
    </row>
    <row r="42" spans="1:25">
      <c r="A42" s="17">
        <v>311</v>
      </c>
      <c r="B42" s="44"/>
      <c r="C42" s="19" t="s">
        <v>1063</v>
      </c>
      <c r="D42" s="20" t="s">
        <v>5315</v>
      </c>
      <c r="E42" s="21" t="s">
        <v>653</v>
      </c>
      <c r="F42" s="21" t="s">
        <v>654</v>
      </c>
      <c r="G42" s="22">
        <v>0.13</v>
      </c>
      <c r="H42" s="29">
        <v>122850</v>
      </c>
      <c r="I42" s="29">
        <v>14133.19</v>
      </c>
      <c r="J42" s="29">
        <v>108716.81</v>
      </c>
      <c r="K42" s="29" t="s">
        <v>5430</v>
      </c>
      <c r="L42" s="17" t="s">
        <v>4349</v>
      </c>
      <c r="M42" s="29"/>
      <c r="N42" s="29"/>
      <c r="O42" s="29"/>
      <c r="P42" s="29"/>
      <c r="Q42" s="29"/>
      <c r="R42" s="29"/>
      <c r="S42" s="29" t="s">
        <v>5431</v>
      </c>
      <c r="T42" s="29"/>
      <c r="U42" s="1"/>
      <c r="V42" s="1">
        <v>1</v>
      </c>
      <c r="W42" s="1" t="e">
        <v>#N/A</v>
      </c>
      <c r="X42" s="1" t="e">
        <v>#N/A</v>
      </c>
      <c r="Y42" s="1" t="e">
        <v>#N/A</v>
      </c>
    </row>
    <row r="43" spans="1:25">
      <c r="A43" s="17">
        <v>312</v>
      </c>
      <c r="B43" s="44"/>
      <c r="C43" s="19" t="s">
        <v>1063</v>
      </c>
      <c r="D43" s="20" t="s">
        <v>5311</v>
      </c>
      <c r="E43" s="21" t="s">
        <v>109</v>
      </c>
      <c r="F43" s="21" t="s">
        <v>594</v>
      </c>
      <c r="G43" s="22">
        <v>0.09</v>
      </c>
      <c r="H43" s="29">
        <v>108000</v>
      </c>
      <c r="I43" s="29">
        <v>8917.43</v>
      </c>
      <c r="J43" s="29">
        <v>99082.57</v>
      </c>
      <c r="K43" s="29" t="s">
        <v>5432</v>
      </c>
      <c r="L43" s="17" t="s">
        <v>4349</v>
      </c>
      <c r="M43" s="29"/>
      <c r="N43" s="29"/>
      <c r="O43" s="29"/>
      <c r="P43" s="29"/>
      <c r="Q43" s="29"/>
      <c r="R43" s="29"/>
      <c r="S43" s="29" t="s">
        <v>5433</v>
      </c>
      <c r="T43" s="29"/>
      <c r="U43" s="1"/>
      <c r="V43" s="1">
        <v>1</v>
      </c>
      <c r="W43" s="1" t="e">
        <v>#N/A</v>
      </c>
      <c r="X43" s="1" t="e">
        <v>#N/A</v>
      </c>
      <c r="Y43" s="1" t="e">
        <v>#N/A</v>
      </c>
    </row>
    <row r="44" spans="1:25">
      <c r="A44" s="17">
        <v>313</v>
      </c>
      <c r="B44" s="44"/>
      <c r="C44" s="19" t="s">
        <v>1063</v>
      </c>
      <c r="D44" s="20" t="s">
        <v>5314</v>
      </c>
      <c r="E44" s="21" t="s">
        <v>431</v>
      </c>
      <c r="F44" s="21" t="s">
        <v>432</v>
      </c>
      <c r="G44" s="22">
        <v>0.13</v>
      </c>
      <c r="H44" s="29">
        <v>148000</v>
      </c>
      <c r="I44" s="29">
        <v>17026.55</v>
      </c>
      <c r="J44" s="29">
        <v>130973.45</v>
      </c>
      <c r="K44" s="29" t="s">
        <v>5434</v>
      </c>
      <c r="L44" s="17" t="s">
        <v>4349</v>
      </c>
      <c r="M44" s="29"/>
      <c r="N44" s="29"/>
      <c r="O44" s="29"/>
      <c r="P44" s="29"/>
      <c r="Q44" s="29"/>
      <c r="R44" s="29"/>
      <c r="S44" s="29" t="s">
        <v>5435</v>
      </c>
      <c r="T44" s="29"/>
      <c r="U44" s="1"/>
      <c r="V44" s="1">
        <v>1</v>
      </c>
      <c r="W44" s="1" t="e">
        <v>#N/A</v>
      </c>
      <c r="X44" s="1" t="e">
        <v>#N/A</v>
      </c>
      <c r="Y44" s="1" t="e">
        <v>#N/A</v>
      </c>
    </row>
    <row r="45" spans="1:25">
      <c r="A45" s="17">
        <v>314</v>
      </c>
      <c r="B45" s="44"/>
      <c r="C45" s="19" t="s">
        <v>1063</v>
      </c>
      <c r="D45" s="20" t="s">
        <v>5317</v>
      </c>
      <c r="E45" s="21" t="s">
        <v>227</v>
      </c>
      <c r="F45" s="21" t="s">
        <v>461</v>
      </c>
      <c r="G45" s="22">
        <v>0.13</v>
      </c>
      <c r="H45" s="29">
        <v>-327700</v>
      </c>
      <c r="I45" s="29">
        <v>-37700</v>
      </c>
      <c r="J45" s="29">
        <v>-290000</v>
      </c>
      <c r="K45" s="29" t="s">
        <v>5436</v>
      </c>
      <c r="L45" s="17" t="s">
        <v>5437</v>
      </c>
      <c r="M45" s="29"/>
      <c r="N45" s="29"/>
      <c r="O45" s="29"/>
      <c r="P45" s="29"/>
      <c r="Q45" s="29"/>
      <c r="R45" s="29"/>
      <c r="S45" s="29" t="s">
        <v>5378</v>
      </c>
      <c r="T45" s="29"/>
      <c r="U45" s="1"/>
      <c r="V45" s="1">
        <v>1</v>
      </c>
      <c r="W45" s="1" t="e">
        <v>#N/A</v>
      </c>
      <c r="X45" s="1" t="e">
        <v>#N/A</v>
      </c>
      <c r="Y45" s="1" t="e">
        <v>#N/A</v>
      </c>
    </row>
    <row r="46" spans="1:25">
      <c r="A46" s="17">
        <v>315</v>
      </c>
      <c r="B46" s="44"/>
      <c r="C46" s="19" t="s">
        <v>1063</v>
      </c>
      <c r="D46" s="20" t="s">
        <v>5317</v>
      </c>
      <c r="E46" s="21" t="s">
        <v>227</v>
      </c>
      <c r="F46" s="21" t="s">
        <v>461</v>
      </c>
      <c r="G46" s="22">
        <v>0.13</v>
      </c>
      <c r="H46" s="29">
        <v>279983</v>
      </c>
      <c r="I46" s="29">
        <v>32210.43</v>
      </c>
      <c r="J46" s="29">
        <v>247772.57</v>
      </c>
      <c r="K46" s="29" t="s">
        <v>5438</v>
      </c>
      <c r="L46" s="17" t="s">
        <v>4349</v>
      </c>
      <c r="M46" s="29"/>
      <c r="N46" s="29"/>
      <c r="O46" s="29"/>
      <c r="P46" s="29"/>
      <c r="Q46" s="29"/>
      <c r="R46" s="29"/>
      <c r="S46" s="29" t="s">
        <v>5378</v>
      </c>
      <c r="T46" s="29"/>
      <c r="U46" s="1"/>
      <c r="V46" s="1">
        <v>1</v>
      </c>
      <c r="W46" s="1" t="e">
        <v>#N/A</v>
      </c>
      <c r="X46" s="1" t="e">
        <v>#N/A</v>
      </c>
      <c r="Y46" s="1" t="e">
        <v>#N/A</v>
      </c>
    </row>
    <row r="47" spans="1:25">
      <c r="A47" s="17">
        <v>316</v>
      </c>
      <c r="B47" s="44"/>
      <c r="C47" s="19" t="s">
        <v>1063</v>
      </c>
      <c r="D47" s="20" t="s">
        <v>5310</v>
      </c>
      <c r="E47" s="21" t="s">
        <v>50</v>
      </c>
      <c r="F47" s="21" t="s">
        <v>56</v>
      </c>
      <c r="G47" s="22">
        <v>0.09</v>
      </c>
      <c r="H47" s="29">
        <v>35000</v>
      </c>
      <c r="I47" s="29">
        <v>2889.91</v>
      </c>
      <c r="J47" s="29">
        <v>32110.09</v>
      </c>
      <c r="K47" s="29" t="s">
        <v>5439</v>
      </c>
      <c r="L47" s="17" t="s">
        <v>4349</v>
      </c>
      <c r="M47" s="29"/>
      <c r="N47" s="29"/>
      <c r="O47" s="29"/>
      <c r="P47" s="29"/>
      <c r="Q47" s="29"/>
      <c r="R47" s="29"/>
      <c r="S47" s="29" t="s">
        <v>5440</v>
      </c>
      <c r="T47" s="29"/>
      <c r="U47" s="1"/>
      <c r="V47" s="1">
        <v>1</v>
      </c>
      <c r="W47" s="1" t="e">
        <v>#N/A</v>
      </c>
      <c r="X47" s="1" t="e">
        <v>#N/A</v>
      </c>
      <c r="Y47" s="1" t="e">
        <v>#N/A</v>
      </c>
    </row>
    <row r="48" spans="1:25">
      <c r="A48" s="17">
        <v>317</v>
      </c>
      <c r="B48" s="44"/>
      <c r="C48" s="19" t="s">
        <v>1063</v>
      </c>
      <c r="D48" s="20" t="s">
        <v>4348</v>
      </c>
      <c r="E48" s="21" t="s">
        <v>58</v>
      </c>
      <c r="F48" s="21" t="s">
        <v>59</v>
      </c>
      <c r="G48" s="22">
        <v>0.13</v>
      </c>
      <c r="H48" s="29">
        <v>9944</v>
      </c>
      <c r="I48" s="29">
        <v>1144</v>
      </c>
      <c r="J48" s="29">
        <v>8800</v>
      </c>
      <c r="K48" s="29" t="s">
        <v>5441</v>
      </c>
      <c r="L48" s="17" t="s">
        <v>4349</v>
      </c>
      <c r="M48" s="29"/>
      <c r="N48" s="29"/>
      <c r="O48" s="29"/>
      <c r="P48" s="29"/>
      <c r="Q48" s="29"/>
      <c r="R48" s="29"/>
      <c r="S48" s="29" t="s">
        <v>5442</v>
      </c>
      <c r="T48" s="29"/>
      <c r="U48" s="1"/>
      <c r="V48" s="1">
        <v>1</v>
      </c>
      <c r="W48" s="1" t="e">
        <v>#N/A</v>
      </c>
      <c r="X48" s="1" t="e">
        <v>#N/A</v>
      </c>
      <c r="Y48" s="1" t="e">
        <v>#N/A</v>
      </c>
    </row>
    <row r="49" spans="1:25">
      <c r="A49" s="17">
        <v>318</v>
      </c>
      <c r="B49" s="44"/>
      <c r="C49" s="19" t="s">
        <v>1063</v>
      </c>
      <c r="D49" s="20" t="s">
        <v>4348</v>
      </c>
      <c r="E49" s="21" t="s">
        <v>615</v>
      </c>
      <c r="F49" s="21" t="s">
        <v>616</v>
      </c>
      <c r="G49" s="22">
        <v>0.06</v>
      </c>
      <c r="H49" s="29">
        <v>15000</v>
      </c>
      <c r="I49" s="29">
        <v>849.06</v>
      </c>
      <c r="J49" s="29">
        <v>14150.94</v>
      </c>
      <c r="K49" s="29" t="s">
        <v>5443</v>
      </c>
      <c r="L49" s="17" t="s">
        <v>4349</v>
      </c>
      <c r="M49" s="29"/>
      <c r="N49" s="29"/>
      <c r="O49" s="29"/>
      <c r="P49" s="29"/>
      <c r="Q49" s="29"/>
      <c r="R49" s="29"/>
      <c r="S49" s="29" t="s">
        <v>5444</v>
      </c>
      <c r="T49" s="29"/>
      <c r="U49" s="1"/>
      <c r="V49" s="1">
        <v>1</v>
      </c>
      <c r="W49" s="1" t="e">
        <v>#N/A</v>
      </c>
      <c r="X49" s="1" t="e">
        <v>#N/A</v>
      </c>
      <c r="Y49" s="1" t="e">
        <v>#N/A</v>
      </c>
    </row>
    <row r="50" spans="1:25">
      <c r="A50" s="17">
        <v>319</v>
      </c>
      <c r="B50" s="44"/>
      <c r="C50" s="19" t="s">
        <v>1063</v>
      </c>
      <c r="D50" s="20" t="s">
        <v>4348</v>
      </c>
      <c r="E50" s="21" t="s">
        <v>660</v>
      </c>
      <c r="F50" s="21" t="s">
        <v>661</v>
      </c>
      <c r="G50" s="22">
        <v>0.13</v>
      </c>
      <c r="H50" s="29">
        <v>160000</v>
      </c>
      <c r="I50" s="29">
        <v>18407.080000000002</v>
      </c>
      <c r="J50" s="29">
        <v>141592.92000000001</v>
      </c>
      <c r="K50" s="29" t="s">
        <v>5445</v>
      </c>
      <c r="L50" s="17" t="s">
        <v>4349</v>
      </c>
      <c r="M50" s="29"/>
      <c r="N50" s="29"/>
      <c r="O50" s="29"/>
      <c r="P50" s="29"/>
      <c r="Q50" s="29"/>
      <c r="R50" s="29"/>
      <c r="S50" s="29" t="s">
        <v>5446</v>
      </c>
      <c r="T50" s="29"/>
      <c r="U50" s="1"/>
      <c r="V50" s="1"/>
      <c r="W50" s="1"/>
      <c r="X50" s="1"/>
      <c r="Y50" s="1"/>
    </row>
    <row r="51" spans="1:25">
      <c r="A51" s="17">
        <v>320</v>
      </c>
      <c r="B51" s="44"/>
      <c r="C51" s="19" t="s">
        <v>1063</v>
      </c>
      <c r="D51" s="20" t="s">
        <v>4348</v>
      </c>
      <c r="E51" s="21" t="s">
        <v>660</v>
      </c>
      <c r="F51" s="21" t="s">
        <v>661</v>
      </c>
      <c r="G51" s="22">
        <v>0.13</v>
      </c>
      <c r="H51" s="29">
        <v>-160000</v>
      </c>
      <c r="I51" s="29">
        <v>-18407.080000000002</v>
      </c>
      <c r="J51" s="29">
        <v>-141592.92000000001</v>
      </c>
      <c r="K51" s="29" t="s">
        <v>5447</v>
      </c>
      <c r="L51" s="17" t="s">
        <v>4349</v>
      </c>
      <c r="M51" s="44"/>
      <c r="N51" s="44"/>
      <c r="O51" s="44"/>
      <c r="P51" s="44"/>
      <c r="Q51" s="44"/>
      <c r="R51" s="44"/>
      <c r="S51" s="29" t="s">
        <v>5446</v>
      </c>
      <c r="T51" s="29"/>
      <c r="U51" s="1"/>
      <c r="V51" s="1"/>
      <c r="W51" s="1"/>
      <c r="X51" s="1"/>
      <c r="Y51" s="1"/>
    </row>
    <row r="52" spans="1:25">
      <c r="A52" s="17">
        <v>321</v>
      </c>
      <c r="B52" s="44"/>
      <c r="C52" s="19" t="s">
        <v>1063</v>
      </c>
      <c r="D52" s="20" t="s">
        <v>4348</v>
      </c>
      <c r="E52" s="21" t="s">
        <v>660</v>
      </c>
      <c r="F52" s="21" t="s">
        <v>661</v>
      </c>
      <c r="G52" s="22">
        <v>0.13</v>
      </c>
      <c r="H52" s="29">
        <v>160000</v>
      </c>
      <c r="I52" s="29">
        <v>18407.080000000002</v>
      </c>
      <c r="J52" s="29">
        <v>141592.92000000001</v>
      </c>
      <c r="K52" s="29" t="s">
        <v>5448</v>
      </c>
      <c r="L52" s="17" t="s">
        <v>4349</v>
      </c>
      <c r="M52" s="44"/>
      <c r="N52" s="44"/>
      <c r="O52" s="44"/>
      <c r="P52" s="44"/>
      <c r="Q52" s="44"/>
      <c r="R52" s="44"/>
      <c r="S52" s="29" t="s">
        <v>5446</v>
      </c>
      <c r="T52" s="29"/>
      <c r="U52" s="1"/>
      <c r="V52" s="1"/>
      <c r="W52" s="1"/>
      <c r="X52" s="1"/>
      <c r="Y52" s="1"/>
    </row>
    <row r="53" spans="1:25">
      <c r="A53" s="17">
        <v>322</v>
      </c>
      <c r="B53" s="44"/>
      <c r="C53" s="19" t="s">
        <v>1063</v>
      </c>
      <c r="D53" s="20" t="s">
        <v>4348</v>
      </c>
      <c r="E53" s="21" t="s">
        <v>58</v>
      </c>
      <c r="F53" s="21" t="s">
        <v>494</v>
      </c>
      <c r="G53" s="22">
        <v>0.13</v>
      </c>
      <c r="H53" s="29">
        <v>429400</v>
      </c>
      <c r="I53" s="29">
        <v>49400</v>
      </c>
      <c r="J53" s="29">
        <v>380000</v>
      </c>
      <c r="K53" s="29" t="s">
        <v>5449</v>
      </c>
      <c r="L53" s="17" t="s">
        <v>4349</v>
      </c>
      <c r="M53" s="44"/>
      <c r="N53" s="44"/>
      <c r="O53" s="44"/>
      <c r="P53" s="44"/>
      <c r="Q53" s="44"/>
      <c r="R53" s="44"/>
      <c r="S53" s="29" t="s">
        <v>5450</v>
      </c>
      <c r="T53" s="29"/>
      <c r="U53" s="1"/>
      <c r="V53" s="1"/>
      <c r="W53" s="1"/>
      <c r="X53" s="1"/>
      <c r="Y53" s="1"/>
    </row>
    <row r="54" spans="1:25">
      <c r="A54" s="17">
        <v>323</v>
      </c>
      <c r="B54" s="44"/>
      <c r="C54" s="19" t="s">
        <v>1063</v>
      </c>
      <c r="D54" s="20" t="s">
        <v>4348</v>
      </c>
      <c r="E54" s="21" t="s">
        <v>58</v>
      </c>
      <c r="F54" s="21" t="s">
        <v>494</v>
      </c>
      <c r="G54" s="22">
        <v>0.13</v>
      </c>
      <c r="H54" s="29">
        <v>-429400</v>
      </c>
      <c r="I54" s="29">
        <v>-49400</v>
      </c>
      <c r="J54" s="29">
        <v>-380000</v>
      </c>
      <c r="K54" s="29" t="s">
        <v>5451</v>
      </c>
      <c r="L54" s="17" t="s">
        <v>4349</v>
      </c>
      <c r="M54" s="44"/>
      <c r="N54" s="44"/>
      <c r="O54" s="44"/>
      <c r="P54" s="44"/>
      <c r="Q54" s="44"/>
      <c r="R54" s="44"/>
      <c r="S54" s="29" t="s">
        <v>5450</v>
      </c>
      <c r="T54" s="29"/>
      <c r="U54" s="1"/>
      <c r="V54" s="1"/>
      <c r="W54" s="1"/>
      <c r="X54" s="1"/>
      <c r="Y54" s="1"/>
    </row>
    <row r="55" spans="1:25">
      <c r="A55" s="17">
        <v>324</v>
      </c>
      <c r="B55" s="44"/>
      <c r="C55" s="19" t="s">
        <v>1063</v>
      </c>
      <c r="D55" s="20" t="s">
        <v>4348</v>
      </c>
      <c r="E55" s="21" t="s">
        <v>58</v>
      </c>
      <c r="F55" s="21" t="s">
        <v>494</v>
      </c>
      <c r="G55" s="22">
        <v>0.13</v>
      </c>
      <c r="H55" s="29">
        <v>429400</v>
      </c>
      <c r="I55" s="29">
        <v>49400</v>
      </c>
      <c r="J55" s="29">
        <v>380000</v>
      </c>
      <c r="K55" s="29" t="s">
        <v>5452</v>
      </c>
      <c r="L55" s="17" t="s">
        <v>4349</v>
      </c>
      <c r="M55" s="44"/>
      <c r="N55" s="44"/>
      <c r="O55" s="44"/>
      <c r="P55" s="44"/>
      <c r="Q55" s="44"/>
      <c r="R55" s="44"/>
      <c r="S55" s="29" t="s">
        <v>5450</v>
      </c>
      <c r="T55" s="29"/>
      <c r="U55" s="1"/>
      <c r="V55" s="1"/>
      <c r="W55" s="1"/>
      <c r="X55" s="1"/>
      <c r="Y55" s="1"/>
    </row>
    <row r="56" spans="1:25">
      <c r="A56" s="17">
        <v>325</v>
      </c>
      <c r="B56" s="44"/>
      <c r="C56" s="19" t="s">
        <v>1063</v>
      </c>
      <c r="D56" s="20" t="s">
        <v>4348</v>
      </c>
      <c r="E56" s="21" t="s">
        <v>5405</v>
      </c>
      <c r="F56" s="44"/>
      <c r="G56" s="22">
        <v>0.13</v>
      </c>
      <c r="H56" s="29">
        <v>275090</v>
      </c>
      <c r="I56" s="29">
        <v>31647.52</v>
      </c>
      <c r="J56" s="29">
        <v>243442.48</v>
      </c>
      <c r="K56" s="29" t="s">
        <v>5453</v>
      </c>
      <c r="L56" s="17" t="s">
        <v>4348</v>
      </c>
      <c r="M56" s="44"/>
      <c r="N56" s="44"/>
      <c r="O56" s="44"/>
      <c r="P56" s="44"/>
      <c r="Q56" s="44"/>
      <c r="R56" s="44"/>
      <c r="S56" s="29" t="s">
        <v>5404</v>
      </c>
      <c r="T56" s="29"/>
      <c r="U56" s="1"/>
      <c r="V56" s="1"/>
      <c r="W56" s="1"/>
      <c r="X56" s="1"/>
      <c r="Y56" s="1"/>
    </row>
    <row r="57" spans="1:25">
      <c r="A57" s="17">
        <v>326</v>
      </c>
      <c r="B57" s="44"/>
      <c r="C57" s="19" t="s">
        <v>1063</v>
      </c>
      <c r="D57" s="20" t="s">
        <v>4348</v>
      </c>
      <c r="E57" s="21" t="s">
        <v>5405</v>
      </c>
      <c r="F57" s="44"/>
      <c r="G57" s="22">
        <v>0.13</v>
      </c>
      <c r="H57" s="29">
        <v>260000</v>
      </c>
      <c r="I57" s="29">
        <v>29911.5</v>
      </c>
      <c r="J57" s="29">
        <v>230088.5</v>
      </c>
      <c r="K57" s="29" t="s">
        <v>5454</v>
      </c>
      <c r="L57" s="17" t="s">
        <v>4348</v>
      </c>
      <c r="M57" s="44"/>
      <c r="N57" s="44"/>
      <c r="O57" s="44"/>
      <c r="P57" s="44"/>
      <c r="Q57" s="44"/>
      <c r="R57" s="44"/>
      <c r="S57" s="29" t="s">
        <v>5404</v>
      </c>
      <c r="T57" s="29"/>
      <c r="U57" s="1"/>
      <c r="V57" s="1"/>
      <c r="W57" s="1"/>
      <c r="X57" s="1"/>
      <c r="Y57" s="1"/>
    </row>
    <row r="58" spans="1:25">
      <c r="A58" s="17">
        <v>327</v>
      </c>
      <c r="B58" s="44"/>
      <c r="C58" s="19" t="s">
        <v>1063</v>
      </c>
      <c r="D58" s="20" t="s">
        <v>4348</v>
      </c>
      <c r="E58" s="21" t="s">
        <v>5405</v>
      </c>
      <c r="F58" s="44"/>
      <c r="G58" s="22">
        <v>0.06</v>
      </c>
      <c r="H58" s="29">
        <v>290180</v>
      </c>
      <c r="I58" s="29">
        <v>16425.28</v>
      </c>
      <c r="J58" s="29">
        <v>273754.71999999997</v>
      </c>
      <c r="K58" s="29" t="s">
        <v>5455</v>
      </c>
      <c r="L58" s="17" t="s">
        <v>4348</v>
      </c>
      <c r="M58" s="44"/>
      <c r="N58" s="44"/>
      <c r="O58" s="44"/>
      <c r="P58" s="44"/>
      <c r="Q58" s="44"/>
      <c r="R58" s="44"/>
      <c r="S58" s="29" t="s">
        <v>5404</v>
      </c>
      <c r="T58" s="29"/>
      <c r="U58" s="1"/>
      <c r="V58" s="1"/>
      <c r="W58" s="1"/>
      <c r="X58" s="1"/>
      <c r="Y58" s="1"/>
    </row>
    <row r="59" spans="1:25">
      <c r="A59" s="17">
        <v>328</v>
      </c>
      <c r="B59" s="44"/>
      <c r="C59" s="19" t="s">
        <v>1063</v>
      </c>
      <c r="D59" s="20" t="s">
        <v>4348</v>
      </c>
      <c r="E59" s="21" t="s">
        <v>5456</v>
      </c>
      <c r="F59" s="44"/>
      <c r="G59" s="45">
        <v>0.13</v>
      </c>
      <c r="H59" s="29">
        <v>386210</v>
      </c>
      <c r="I59" s="29">
        <v>44431.24</v>
      </c>
      <c r="J59" s="29">
        <v>341778.76</v>
      </c>
      <c r="K59" s="29" t="s">
        <v>5457</v>
      </c>
      <c r="L59" s="17" t="s">
        <v>234</v>
      </c>
      <c r="M59" s="44"/>
      <c r="N59" s="44"/>
      <c r="O59" s="44"/>
      <c r="P59" s="44"/>
      <c r="Q59" s="44"/>
      <c r="R59" s="44"/>
      <c r="S59" s="29" t="s">
        <v>5458</v>
      </c>
      <c r="T59" s="29"/>
      <c r="U59" s="1"/>
      <c r="V59" s="1"/>
      <c r="W59" s="1"/>
      <c r="X59" s="1"/>
      <c r="Y59" s="1"/>
    </row>
    <row r="60" spans="1:25">
      <c r="A60" s="17">
        <v>329</v>
      </c>
      <c r="B60" s="44"/>
      <c r="C60" s="19" t="s">
        <v>1063</v>
      </c>
      <c r="D60" s="20" t="s">
        <v>4348</v>
      </c>
      <c r="E60" s="21" t="s">
        <v>5456</v>
      </c>
      <c r="F60" s="44"/>
      <c r="G60" s="45">
        <v>0.13</v>
      </c>
      <c r="H60" s="29">
        <v>347000</v>
      </c>
      <c r="I60" s="29">
        <v>39920.35</v>
      </c>
      <c r="J60" s="29">
        <v>307079.65000000002</v>
      </c>
      <c r="K60" s="29" t="s">
        <v>5459</v>
      </c>
      <c r="L60" s="17" t="s">
        <v>234</v>
      </c>
      <c r="M60" s="44"/>
      <c r="N60" s="44"/>
      <c r="O60" s="44"/>
      <c r="P60" s="44"/>
      <c r="Q60" s="44"/>
      <c r="R60" s="44"/>
      <c r="S60" s="29" t="s">
        <v>5458</v>
      </c>
      <c r="T60" s="29"/>
      <c r="U60" s="1"/>
      <c r="V60" s="1"/>
      <c r="W60" s="1"/>
      <c r="X60" s="1"/>
      <c r="Y60" s="1"/>
    </row>
    <row r="61" spans="1:25">
      <c r="A61" s="17">
        <v>330</v>
      </c>
      <c r="B61" s="44"/>
      <c r="C61" s="19" t="s">
        <v>1063</v>
      </c>
      <c r="D61" s="20" t="s">
        <v>4348</v>
      </c>
      <c r="E61" s="21" t="s">
        <v>5456</v>
      </c>
      <c r="F61" s="44"/>
      <c r="G61" s="45">
        <v>0.13</v>
      </c>
      <c r="H61" s="29">
        <v>266790</v>
      </c>
      <c r="I61" s="44">
        <v>30692.65</v>
      </c>
      <c r="J61" s="29">
        <v>236097.35</v>
      </c>
      <c r="K61" s="29" t="s">
        <v>5460</v>
      </c>
      <c r="L61" s="17" t="s">
        <v>234</v>
      </c>
      <c r="M61" s="44"/>
      <c r="N61" s="44"/>
      <c r="O61" s="44"/>
      <c r="P61" s="44"/>
      <c r="Q61" s="44"/>
      <c r="R61" s="44"/>
      <c r="S61" s="29" t="s">
        <v>5458</v>
      </c>
      <c r="T61" s="29"/>
      <c r="U61" s="1"/>
      <c r="V61" s="1"/>
      <c r="W61" s="1"/>
      <c r="X61" s="1"/>
      <c r="Y61" s="1"/>
    </row>
    <row r="62" spans="1:25">
      <c r="A62" s="17">
        <v>331</v>
      </c>
      <c r="B62" s="44"/>
      <c r="C62" s="19" t="s">
        <v>1064</v>
      </c>
      <c r="D62" s="20" t="s">
        <v>5324</v>
      </c>
      <c r="E62" s="44" t="s">
        <v>61</v>
      </c>
      <c r="F62" s="21" t="s">
        <v>66</v>
      </c>
      <c r="G62" s="45">
        <v>0.13</v>
      </c>
      <c r="H62" s="29">
        <v>345200</v>
      </c>
      <c r="I62" s="29">
        <v>39713.269999999997</v>
      </c>
      <c r="J62" s="29">
        <v>305486.73</v>
      </c>
      <c r="K62" s="29" t="s">
        <v>5461</v>
      </c>
      <c r="L62" s="46" t="s">
        <v>4349</v>
      </c>
      <c r="M62" s="44"/>
      <c r="N62" s="44"/>
      <c r="O62" s="44"/>
      <c r="P62" s="44"/>
      <c r="Q62" s="44"/>
      <c r="R62" s="44"/>
      <c r="S62" s="29" t="s">
        <v>5462</v>
      </c>
      <c r="T62" s="29"/>
      <c r="U62" s="1"/>
      <c r="V62" s="1"/>
      <c r="W62" s="1"/>
      <c r="X62" s="1"/>
      <c r="Y62" s="1"/>
    </row>
    <row r="63" spans="1:25">
      <c r="A63" s="17">
        <v>332</v>
      </c>
      <c r="B63" s="44"/>
      <c r="C63" s="19" t="s">
        <v>1064</v>
      </c>
      <c r="D63" s="20" t="s">
        <v>4348</v>
      </c>
      <c r="E63" s="21" t="s">
        <v>100</v>
      </c>
      <c r="F63" s="21" t="s">
        <v>101</v>
      </c>
      <c r="G63" s="22">
        <v>0.13</v>
      </c>
      <c r="H63" s="29">
        <v>35600</v>
      </c>
      <c r="I63" s="29">
        <v>4095.58</v>
      </c>
      <c r="J63" s="29">
        <v>31504.42</v>
      </c>
      <c r="K63" s="29" t="s">
        <v>5463</v>
      </c>
      <c r="L63" s="46" t="s">
        <v>4349</v>
      </c>
      <c r="M63" s="44"/>
      <c r="N63" s="44"/>
      <c r="O63" s="44"/>
      <c r="P63" s="44"/>
      <c r="Q63" s="44"/>
      <c r="R63" s="44"/>
      <c r="S63" s="29" t="s">
        <v>5464</v>
      </c>
      <c r="T63" s="29"/>
      <c r="U63" s="1"/>
      <c r="V63" s="1"/>
      <c r="W63" s="1"/>
      <c r="X63" s="1"/>
      <c r="Y63" s="1"/>
    </row>
    <row r="64" spans="1:25">
      <c r="A64" s="17">
        <v>333</v>
      </c>
      <c r="B64" s="44"/>
      <c r="C64" s="19" t="s">
        <v>1064</v>
      </c>
      <c r="D64" s="20" t="s">
        <v>5317</v>
      </c>
      <c r="E64" s="21" t="s">
        <v>68</v>
      </c>
      <c r="F64" s="21" t="s">
        <v>69</v>
      </c>
      <c r="G64" s="22">
        <v>0.09</v>
      </c>
      <c r="H64" s="29">
        <v>39000</v>
      </c>
      <c r="I64" s="29">
        <v>3220.18</v>
      </c>
      <c r="J64" s="29">
        <v>35779.82</v>
      </c>
      <c r="K64" s="29" t="s">
        <v>5465</v>
      </c>
      <c r="L64" s="46" t="s">
        <v>4349</v>
      </c>
      <c r="M64" s="44"/>
      <c r="N64" s="44"/>
      <c r="O64" s="44"/>
      <c r="P64" s="44"/>
      <c r="Q64" s="44"/>
      <c r="R64" s="44"/>
      <c r="S64" s="29" t="s">
        <v>5466</v>
      </c>
      <c r="T64" s="29"/>
      <c r="U64" s="1"/>
      <c r="V64" s="1"/>
      <c r="W64" s="1"/>
      <c r="X64" s="1"/>
      <c r="Y64" s="1"/>
    </row>
    <row r="65" spans="1:25">
      <c r="A65" s="17">
        <v>334</v>
      </c>
      <c r="B65" s="44"/>
      <c r="C65" s="19" t="s">
        <v>1064</v>
      </c>
      <c r="D65" s="20" t="s">
        <v>5328</v>
      </c>
      <c r="E65" s="29" t="s">
        <v>235</v>
      </c>
      <c r="F65" s="29"/>
      <c r="G65" s="22">
        <v>0.01</v>
      </c>
      <c r="H65" s="29">
        <v>28000</v>
      </c>
      <c r="I65" s="29">
        <v>277.23</v>
      </c>
      <c r="J65" s="29">
        <v>27722.77</v>
      </c>
      <c r="K65" s="29" t="s">
        <v>5467</v>
      </c>
      <c r="L65" s="17" t="s">
        <v>5296</v>
      </c>
      <c r="M65" s="44"/>
      <c r="N65" s="44"/>
      <c r="O65" s="44"/>
      <c r="P65" s="44"/>
      <c r="Q65" s="44"/>
      <c r="R65" s="44"/>
      <c r="S65" s="29" t="s">
        <v>5468</v>
      </c>
      <c r="T65" s="29"/>
      <c r="U65" s="1"/>
      <c r="V65" s="1"/>
      <c r="W65" s="1"/>
      <c r="X65" s="1"/>
      <c r="Y65" s="1"/>
    </row>
    <row r="66" spans="1:25">
      <c r="A66" s="17">
        <v>335</v>
      </c>
      <c r="B66" s="44"/>
      <c r="C66" s="19" t="s">
        <v>1064</v>
      </c>
      <c r="D66" s="20" t="s">
        <v>5314</v>
      </c>
      <c r="E66" s="29" t="s">
        <v>5469</v>
      </c>
      <c r="F66" s="29" t="s">
        <v>5470</v>
      </c>
      <c r="G66" s="22">
        <v>0.09</v>
      </c>
      <c r="H66" s="29">
        <v>48000</v>
      </c>
      <c r="I66" s="29">
        <v>2963.3</v>
      </c>
      <c r="J66" s="29">
        <v>44036.7</v>
      </c>
      <c r="K66" s="29" t="s">
        <v>5471</v>
      </c>
      <c r="L66" s="17" t="s">
        <v>4349</v>
      </c>
      <c r="M66" s="29"/>
      <c r="N66" s="29"/>
      <c r="O66" s="44"/>
      <c r="P66" s="44"/>
      <c r="Q66" s="44"/>
      <c r="R66" s="44"/>
      <c r="S66" s="29" t="s">
        <v>5472</v>
      </c>
      <c r="T66" s="29"/>
      <c r="U66" s="1"/>
      <c r="V66" s="1"/>
      <c r="W66" s="1"/>
      <c r="X66" s="1"/>
      <c r="Y66" s="1"/>
    </row>
    <row r="67" spans="1:25">
      <c r="A67" s="17">
        <v>336</v>
      </c>
      <c r="B67" s="44"/>
      <c r="C67" s="19" t="s">
        <v>1064</v>
      </c>
      <c r="D67" s="20" t="s">
        <v>5314</v>
      </c>
      <c r="E67" s="29" t="s">
        <v>5469</v>
      </c>
      <c r="F67" s="29" t="s">
        <v>5473</v>
      </c>
      <c r="G67" s="22">
        <v>0.13</v>
      </c>
      <c r="H67" s="29">
        <v>9825.4</v>
      </c>
      <c r="I67" s="29">
        <v>1130.3599999999999</v>
      </c>
      <c r="J67" s="29">
        <v>8695.0400000000009</v>
      </c>
      <c r="K67" s="29" t="s">
        <v>5474</v>
      </c>
      <c r="L67" s="17" t="s">
        <v>4349</v>
      </c>
      <c r="M67" s="29"/>
      <c r="N67" s="29"/>
      <c r="O67" s="44"/>
      <c r="P67" s="44"/>
      <c r="Q67" s="44"/>
      <c r="R67" s="44"/>
      <c r="S67" s="29" t="s">
        <v>5475</v>
      </c>
      <c r="T67" s="29"/>
      <c r="U67" s="1"/>
      <c r="V67" s="1"/>
      <c r="W67" s="1"/>
      <c r="X67" s="1"/>
      <c r="Y67" s="1"/>
    </row>
    <row r="68" spans="1:25">
      <c r="A68" s="17">
        <v>337</v>
      </c>
      <c r="B68" s="44"/>
      <c r="C68" s="19" t="s">
        <v>1064</v>
      </c>
      <c r="D68" s="20" t="s">
        <v>5325</v>
      </c>
      <c r="E68" s="47" t="s">
        <v>5476</v>
      </c>
      <c r="F68" s="44"/>
      <c r="G68" s="45">
        <v>0.13</v>
      </c>
      <c r="H68" s="29">
        <v>10000</v>
      </c>
      <c r="I68" s="29">
        <v>1150.44</v>
      </c>
      <c r="J68" s="29">
        <v>8849.56</v>
      </c>
      <c r="K68" s="29" t="s">
        <v>5477</v>
      </c>
      <c r="L68" s="17" t="s">
        <v>4349</v>
      </c>
      <c r="M68" s="29"/>
      <c r="N68" s="29"/>
      <c r="O68" s="44"/>
      <c r="P68" s="44"/>
      <c r="Q68" s="44"/>
      <c r="R68" s="44"/>
      <c r="S68" s="29" t="s">
        <v>5478</v>
      </c>
      <c r="T68" s="29"/>
      <c r="U68" s="1"/>
      <c r="V68" s="1"/>
      <c r="W68" s="1"/>
      <c r="X68" s="1"/>
      <c r="Y68" s="1"/>
    </row>
    <row r="69" spans="1:25">
      <c r="A69" s="17">
        <v>338</v>
      </c>
      <c r="B69" s="44"/>
      <c r="C69" s="19" t="s">
        <v>1064</v>
      </c>
      <c r="D69" s="20" t="s">
        <v>5319</v>
      </c>
      <c r="E69" s="47" t="s">
        <v>635</v>
      </c>
      <c r="F69" s="47" t="s">
        <v>636</v>
      </c>
      <c r="G69" s="45">
        <v>0.13</v>
      </c>
      <c r="H69" s="29">
        <v>180000</v>
      </c>
      <c r="I69" s="29">
        <v>20707.96</v>
      </c>
      <c r="J69" s="29">
        <v>159292.04</v>
      </c>
      <c r="K69" s="29" t="s">
        <v>5479</v>
      </c>
      <c r="L69" s="17" t="s">
        <v>4349</v>
      </c>
      <c r="M69" s="29"/>
      <c r="N69" s="29"/>
      <c r="O69" s="44"/>
      <c r="P69" s="44"/>
      <c r="Q69" s="44"/>
      <c r="R69" s="44"/>
      <c r="S69" s="29" t="s">
        <v>5480</v>
      </c>
      <c r="T69" s="29"/>
      <c r="U69" s="1"/>
      <c r="V69" s="1"/>
      <c r="W69" s="1"/>
      <c r="X69" s="1"/>
      <c r="Y69" s="1"/>
    </row>
    <row r="70" spans="1:25">
      <c r="A70" s="17">
        <v>338</v>
      </c>
      <c r="B70" s="29"/>
      <c r="C70" s="19" t="s">
        <v>1064</v>
      </c>
      <c r="D70" s="20" t="s">
        <v>4348</v>
      </c>
      <c r="E70" s="29" t="s">
        <v>5456</v>
      </c>
      <c r="F70" s="29"/>
      <c r="G70" s="22">
        <v>0.13</v>
      </c>
      <c r="H70" s="29">
        <v>180000</v>
      </c>
      <c r="I70" s="29">
        <v>20707.96</v>
      </c>
      <c r="J70" s="29">
        <v>159292.04</v>
      </c>
      <c r="K70" s="29" t="s">
        <v>5481</v>
      </c>
      <c r="L70" s="17" t="s">
        <v>4350</v>
      </c>
      <c r="M70" s="29"/>
      <c r="N70" s="29"/>
      <c r="O70" s="29"/>
      <c r="P70" s="29"/>
      <c r="Q70" s="29"/>
      <c r="R70" s="29"/>
      <c r="S70" s="29" t="s">
        <v>5404</v>
      </c>
      <c r="T70" s="29"/>
      <c r="U70" s="1"/>
      <c r="V70" s="1"/>
      <c r="W70" s="1"/>
      <c r="X70" s="1"/>
      <c r="Y70" s="1"/>
    </row>
    <row r="71" spans="1:25">
      <c r="A71" s="17">
        <v>338</v>
      </c>
      <c r="B71" s="29"/>
      <c r="C71" s="19" t="s">
        <v>1064</v>
      </c>
      <c r="D71" s="20" t="s">
        <v>4348</v>
      </c>
      <c r="E71" s="29" t="s">
        <v>5405</v>
      </c>
      <c r="F71" s="29"/>
      <c r="G71" s="22">
        <v>0.13</v>
      </c>
      <c r="H71" s="29">
        <v>240000</v>
      </c>
      <c r="I71" s="29">
        <v>27610.62</v>
      </c>
      <c r="J71" s="29">
        <v>212389.38</v>
      </c>
      <c r="K71" s="29" t="s">
        <v>5482</v>
      </c>
      <c r="L71" s="17" t="s">
        <v>4348</v>
      </c>
      <c r="M71" s="29"/>
      <c r="N71" s="29"/>
      <c r="O71" s="29"/>
      <c r="P71" s="29"/>
      <c r="Q71" s="29"/>
      <c r="R71" s="29"/>
      <c r="S71" s="29" t="s">
        <v>5404</v>
      </c>
      <c r="T71" s="29"/>
      <c r="U71" s="1"/>
      <c r="V71" s="1"/>
      <c r="W71" s="1"/>
      <c r="X71" s="1"/>
      <c r="Y71" s="1"/>
    </row>
    <row r="72" spans="1:25">
      <c r="A72" s="17">
        <v>338</v>
      </c>
      <c r="B72" s="29"/>
      <c r="C72" s="19" t="s">
        <v>1064</v>
      </c>
      <c r="D72" s="20" t="s">
        <v>4348</v>
      </c>
      <c r="E72" s="29" t="s">
        <v>5405</v>
      </c>
      <c r="F72" s="29"/>
      <c r="G72" s="22">
        <v>0.13</v>
      </c>
      <c r="H72" s="29">
        <v>180000</v>
      </c>
      <c r="I72" s="29">
        <v>20707.96</v>
      </c>
      <c r="J72" s="29">
        <v>159292.04</v>
      </c>
      <c r="K72" s="29" t="s">
        <v>5483</v>
      </c>
      <c r="L72" s="17" t="s">
        <v>4348</v>
      </c>
      <c r="M72" s="29"/>
      <c r="N72" s="29"/>
      <c r="O72" s="29"/>
      <c r="P72" s="29"/>
      <c r="Q72" s="29"/>
      <c r="R72" s="29"/>
      <c r="S72" s="29" t="s">
        <v>5404</v>
      </c>
      <c r="T72" s="29"/>
      <c r="U72" s="1"/>
      <c r="V72" s="1"/>
      <c r="W72" s="1"/>
      <c r="X72" s="1"/>
      <c r="Y72" s="1"/>
    </row>
    <row r="73" spans="1:25">
      <c r="A73" s="17">
        <v>338</v>
      </c>
      <c r="B73" s="29"/>
      <c r="C73" s="19" t="s">
        <v>1044</v>
      </c>
      <c r="D73" s="20" t="s">
        <v>4348</v>
      </c>
      <c r="E73" s="29" t="s">
        <v>570</v>
      </c>
      <c r="F73" s="29" t="s">
        <v>571</v>
      </c>
      <c r="G73" s="22">
        <v>0.09</v>
      </c>
      <c r="H73" s="29">
        <v>131200</v>
      </c>
      <c r="I73" s="29">
        <v>10833.03</v>
      </c>
      <c r="J73" s="29">
        <v>120366.97</v>
      </c>
      <c r="K73" s="29" t="s">
        <v>5484</v>
      </c>
      <c r="L73" s="17" t="s">
        <v>4349</v>
      </c>
      <c r="M73" s="29"/>
      <c r="N73" s="29"/>
      <c r="O73" s="29"/>
      <c r="P73" s="29"/>
      <c r="Q73" s="29"/>
      <c r="R73" s="29"/>
      <c r="S73" s="29" t="s">
        <v>5485</v>
      </c>
      <c r="T73" s="29"/>
      <c r="U73" s="1"/>
      <c r="V73" s="1"/>
      <c r="W73" s="1"/>
      <c r="X73" s="1"/>
      <c r="Y73" s="1"/>
    </row>
    <row r="74" spans="1:25">
      <c r="A74" s="17">
        <v>339</v>
      </c>
      <c r="B74" s="29"/>
      <c r="C74" s="19" t="s">
        <v>1044</v>
      </c>
      <c r="D74" s="20" t="s">
        <v>4348</v>
      </c>
      <c r="E74" s="21" t="s">
        <v>100</v>
      </c>
      <c r="F74" s="21" t="s">
        <v>101</v>
      </c>
      <c r="G74" s="22">
        <v>0.13</v>
      </c>
      <c r="H74" s="29">
        <v>35600</v>
      </c>
      <c r="I74" s="29">
        <v>4095.57</v>
      </c>
      <c r="J74" s="29">
        <v>31504.43</v>
      </c>
      <c r="K74" s="29" t="s">
        <v>5486</v>
      </c>
      <c r="L74" s="17" t="s">
        <v>4349</v>
      </c>
      <c r="M74" s="29"/>
      <c r="N74" s="29"/>
      <c r="O74" s="29"/>
      <c r="P74" s="29"/>
      <c r="Q74" s="29"/>
      <c r="R74" s="29"/>
      <c r="S74" s="29" t="s">
        <v>5487</v>
      </c>
      <c r="T74" s="29"/>
      <c r="U74" s="1"/>
      <c r="V74" s="1"/>
      <c r="W74" s="1"/>
      <c r="X74" s="1"/>
      <c r="Y74" s="1"/>
    </row>
    <row r="75" spans="1:25">
      <c r="A75" s="17">
        <v>340</v>
      </c>
      <c r="B75" s="29"/>
      <c r="C75" s="19" t="s">
        <v>1044</v>
      </c>
      <c r="D75" s="20" t="s">
        <v>4348</v>
      </c>
      <c r="E75" s="21" t="s">
        <v>100</v>
      </c>
      <c r="F75" s="21" t="s">
        <v>101</v>
      </c>
      <c r="G75" s="22">
        <v>0.13</v>
      </c>
      <c r="H75" s="29">
        <v>-35600</v>
      </c>
      <c r="I75" s="29">
        <v>-4095.58</v>
      </c>
      <c r="J75" s="29">
        <v>-31504.42</v>
      </c>
      <c r="K75" s="29" t="s">
        <v>5488</v>
      </c>
      <c r="L75" s="17" t="s">
        <v>4349</v>
      </c>
      <c r="M75" s="29"/>
      <c r="N75" s="29"/>
      <c r="O75" s="29"/>
      <c r="P75" s="29"/>
      <c r="Q75" s="29"/>
      <c r="R75" s="29"/>
      <c r="S75" s="29" t="s">
        <v>5464</v>
      </c>
      <c r="T75" s="29"/>
      <c r="U75" s="1"/>
      <c r="V75" s="1"/>
      <c r="W75" s="1"/>
      <c r="X75" s="1"/>
      <c r="Y75" s="1"/>
    </row>
    <row r="76" spans="1:25">
      <c r="A76" s="17">
        <v>341</v>
      </c>
      <c r="B76" s="29"/>
      <c r="C76" s="19" t="s">
        <v>1044</v>
      </c>
      <c r="D76" s="20" t="s">
        <v>5320</v>
      </c>
      <c r="E76" s="29" t="s">
        <v>87</v>
      </c>
      <c r="F76" s="29" t="s">
        <v>88</v>
      </c>
      <c r="G76" s="22">
        <v>0.09</v>
      </c>
      <c r="H76" s="29">
        <v>73478</v>
      </c>
      <c r="I76" s="29">
        <v>6066.99</v>
      </c>
      <c r="J76" s="29">
        <v>67411.009999999995</v>
      </c>
      <c r="K76" s="29" t="s">
        <v>5489</v>
      </c>
      <c r="L76" s="17" t="s">
        <v>4349</v>
      </c>
      <c r="M76" s="29"/>
      <c r="N76" s="29"/>
      <c r="O76" s="29"/>
      <c r="P76" s="29"/>
      <c r="Q76" s="29"/>
      <c r="R76" s="29"/>
      <c r="S76" s="29" t="s">
        <v>5490</v>
      </c>
      <c r="T76" s="29"/>
      <c r="U76" s="1"/>
      <c r="V76" s="1"/>
      <c r="W76" s="1"/>
      <c r="X76" s="1"/>
      <c r="Y76" s="1"/>
    </row>
    <row r="77" spans="1:25">
      <c r="A77" s="17">
        <v>342</v>
      </c>
      <c r="B77" s="29"/>
      <c r="C77" s="19" t="s">
        <v>1044</v>
      </c>
      <c r="D77" s="20" t="s">
        <v>5324</v>
      </c>
      <c r="E77" s="21" t="s">
        <v>61</v>
      </c>
      <c r="F77" s="29" t="s">
        <v>70</v>
      </c>
      <c r="G77" s="22">
        <v>0.13</v>
      </c>
      <c r="H77" s="29">
        <v>161150</v>
      </c>
      <c r="I77" s="29">
        <v>18539.38</v>
      </c>
      <c r="J77" s="29">
        <v>142610.62</v>
      </c>
      <c r="K77" s="29" t="s">
        <v>5491</v>
      </c>
      <c r="L77" s="17" t="s">
        <v>4349</v>
      </c>
      <c r="M77" s="29"/>
      <c r="N77" s="29"/>
      <c r="O77" s="29"/>
      <c r="P77" s="29"/>
      <c r="Q77" s="29"/>
      <c r="R77" s="29"/>
      <c r="S77" s="29" t="s">
        <v>5462</v>
      </c>
      <c r="T77" s="29"/>
      <c r="U77" s="1"/>
      <c r="V77" s="1"/>
      <c r="W77" s="1"/>
      <c r="X77" s="1"/>
      <c r="Y77" s="1"/>
    </row>
    <row r="78" spans="1:25">
      <c r="A78" s="17">
        <v>343</v>
      </c>
      <c r="B78" s="29"/>
      <c r="C78" s="19" t="s">
        <v>1044</v>
      </c>
      <c r="D78" s="20" t="s">
        <v>5315</v>
      </c>
      <c r="E78" s="21" t="s">
        <v>632</v>
      </c>
      <c r="F78" s="29" t="s">
        <v>633</v>
      </c>
      <c r="G78" s="22">
        <v>0.09</v>
      </c>
      <c r="H78" s="29">
        <v>50000</v>
      </c>
      <c r="I78" s="29">
        <v>4128.4399999999996</v>
      </c>
      <c r="J78" s="29">
        <v>45871.56</v>
      </c>
      <c r="K78" s="29" t="s">
        <v>5492</v>
      </c>
      <c r="L78" s="17" t="s">
        <v>4349</v>
      </c>
      <c r="M78" s="29"/>
      <c r="N78" s="29"/>
      <c r="O78" s="29"/>
      <c r="P78" s="29"/>
      <c r="Q78" s="29"/>
      <c r="R78" s="29"/>
      <c r="S78" s="29" t="s">
        <v>5493</v>
      </c>
      <c r="T78" s="29"/>
      <c r="U78" s="1"/>
      <c r="V78" s="1"/>
      <c r="W78" s="1"/>
      <c r="X78" s="1"/>
      <c r="Y78" s="1"/>
    </row>
    <row r="79" spans="1:25">
      <c r="A79" s="17">
        <v>344</v>
      </c>
      <c r="B79" s="29"/>
      <c r="C79" s="19" t="s">
        <v>1044</v>
      </c>
      <c r="D79" s="20" t="s">
        <v>5315</v>
      </c>
      <c r="E79" s="21" t="s">
        <v>653</v>
      </c>
      <c r="F79" s="29" t="s">
        <v>771</v>
      </c>
      <c r="G79" s="22">
        <v>0.13</v>
      </c>
      <c r="H79" s="29">
        <v>67389.81</v>
      </c>
      <c r="I79" s="29">
        <v>7752.81</v>
      </c>
      <c r="J79" s="29">
        <v>59637</v>
      </c>
      <c r="K79" s="29" t="s">
        <v>5494</v>
      </c>
      <c r="L79" s="17" t="s">
        <v>4349</v>
      </c>
      <c r="M79" s="29"/>
      <c r="N79" s="29"/>
      <c r="O79" s="29"/>
      <c r="P79" s="29"/>
      <c r="Q79" s="29"/>
      <c r="R79" s="29"/>
      <c r="S79" s="29" t="s">
        <v>5495</v>
      </c>
      <c r="T79" s="29"/>
      <c r="U79" s="1"/>
      <c r="V79" s="1"/>
      <c r="W79" s="1"/>
      <c r="X79" s="1"/>
      <c r="Y79" s="1"/>
    </row>
    <row r="80" spans="1:25">
      <c r="A80" s="17">
        <v>345</v>
      </c>
      <c r="B80" s="44"/>
      <c r="C80" s="19" t="s">
        <v>1044</v>
      </c>
      <c r="D80" s="20" t="s">
        <v>4348</v>
      </c>
      <c r="E80" s="21" t="s">
        <v>5456</v>
      </c>
      <c r="F80" s="29"/>
      <c r="G80" s="22">
        <v>0.13</v>
      </c>
      <c r="H80" s="48">
        <v>230000</v>
      </c>
      <c r="I80" s="48">
        <v>26460.18</v>
      </c>
      <c r="J80" s="48">
        <v>203539.82</v>
      </c>
      <c r="K80" s="29" t="s">
        <v>5496</v>
      </c>
      <c r="L80" s="17" t="s">
        <v>4350</v>
      </c>
      <c r="M80" s="44"/>
      <c r="N80" s="44"/>
      <c r="O80" s="44"/>
      <c r="P80" s="44"/>
      <c r="Q80" s="44"/>
      <c r="R80" s="44"/>
      <c r="S80" s="44" t="s">
        <v>5404</v>
      </c>
      <c r="T80" s="44"/>
      <c r="U80" s="1"/>
      <c r="V80" s="1"/>
      <c r="W80" s="1"/>
      <c r="X80" s="1"/>
      <c r="Y80" s="1"/>
    </row>
    <row r="81" spans="1:25">
      <c r="A81" s="17">
        <v>346</v>
      </c>
      <c r="B81" s="44"/>
      <c r="C81" s="19" t="s">
        <v>1044</v>
      </c>
      <c r="D81" s="20" t="s">
        <v>4348</v>
      </c>
      <c r="E81" s="21" t="s">
        <v>5456</v>
      </c>
      <c r="F81" s="29"/>
      <c r="G81" s="22">
        <v>0.13</v>
      </c>
      <c r="H81" s="29">
        <v>150000</v>
      </c>
      <c r="I81" s="29">
        <v>17256.64</v>
      </c>
      <c r="J81" s="29">
        <v>132743.35999999999</v>
      </c>
      <c r="K81" s="29" t="s">
        <v>5497</v>
      </c>
      <c r="L81" s="17" t="s">
        <v>4350</v>
      </c>
      <c r="M81" s="44"/>
      <c r="N81" s="44"/>
      <c r="O81" s="44"/>
      <c r="P81" s="44"/>
      <c r="Q81" s="44"/>
      <c r="R81" s="44"/>
      <c r="S81" s="44" t="s">
        <v>5404</v>
      </c>
      <c r="T81" s="44"/>
      <c r="U81" s="1"/>
      <c r="V81" s="1"/>
      <c r="W81" s="1"/>
      <c r="X81" s="1"/>
      <c r="Y81" s="1"/>
    </row>
    <row r="82" spans="1:25">
      <c r="A82" s="17">
        <v>347</v>
      </c>
      <c r="B82" s="44"/>
      <c r="C82" s="19" t="s">
        <v>1044</v>
      </c>
      <c r="D82" s="20" t="s">
        <v>4348</v>
      </c>
      <c r="E82" s="21" t="s">
        <v>5456</v>
      </c>
      <c r="F82" s="29"/>
      <c r="G82" s="22">
        <v>0.13</v>
      </c>
      <c r="H82" s="29">
        <v>94000</v>
      </c>
      <c r="I82" s="29">
        <v>10814.16</v>
      </c>
      <c r="J82" s="29">
        <v>83185.84</v>
      </c>
      <c r="K82" s="29" t="s">
        <v>5498</v>
      </c>
      <c r="L82" s="17" t="s">
        <v>4350</v>
      </c>
      <c r="M82" s="44"/>
      <c r="N82" s="44"/>
      <c r="O82" s="44"/>
      <c r="P82" s="44"/>
      <c r="Q82" s="44"/>
      <c r="R82" s="44"/>
      <c r="S82" s="44" t="s">
        <v>5404</v>
      </c>
      <c r="T82" s="44"/>
      <c r="U82" s="1"/>
      <c r="V82" s="1"/>
      <c r="W82" s="1"/>
      <c r="X82" s="1"/>
      <c r="Y82" s="1"/>
    </row>
    <row r="83" spans="1:25">
      <c r="A83" s="17">
        <v>348</v>
      </c>
      <c r="B83" s="44"/>
      <c r="C83" s="19" t="s">
        <v>1044</v>
      </c>
      <c r="D83" s="20" t="s">
        <v>4348</v>
      </c>
      <c r="E83" s="21" t="s">
        <v>5405</v>
      </c>
      <c r="F83" s="29"/>
      <c r="G83" s="22">
        <v>0.13</v>
      </c>
      <c r="H83" s="29">
        <v>360000</v>
      </c>
      <c r="I83" s="29">
        <v>41415.93</v>
      </c>
      <c r="J83" s="29">
        <v>318584.07</v>
      </c>
      <c r="K83" s="29" t="s">
        <v>5499</v>
      </c>
      <c r="L83" s="17" t="s">
        <v>4348</v>
      </c>
      <c r="M83" s="44"/>
      <c r="N83" s="44"/>
      <c r="O83" s="44"/>
      <c r="P83" s="44"/>
      <c r="Q83" s="44"/>
      <c r="R83" s="44"/>
      <c r="S83" s="29" t="s">
        <v>5404</v>
      </c>
      <c r="T83" s="29"/>
      <c r="U83" s="1"/>
      <c r="V83" s="1"/>
      <c r="W83" s="1"/>
      <c r="X83" s="1"/>
      <c r="Y83" s="1"/>
    </row>
    <row r="84" spans="1:25">
      <c r="A84" s="17">
        <v>349</v>
      </c>
      <c r="B84" s="44"/>
      <c r="C84" s="19" t="s">
        <v>1044</v>
      </c>
      <c r="D84" s="20" t="s">
        <v>4348</v>
      </c>
      <c r="E84" s="21" t="s">
        <v>5405</v>
      </c>
      <c r="F84" s="29"/>
      <c r="G84" s="22">
        <v>0.13</v>
      </c>
      <c r="H84" s="29">
        <v>276000</v>
      </c>
      <c r="I84" s="29">
        <v>31752.21</v>
      </c>
      <c r="J84" s="29">
        <v>244247.79</v>
      </c>
      <c r="K84" s="29" t="s">
        <v>5500</v>
      </c>
      <c r="L84" s="17" t="s">
        <v>4348</v>
      </c>
      <c r="M84" s="44"/>
      <c r="N84" s="44"/>
      <c r="O84" s="44"/>
      <c r="P84" s="44"/>
      <c r="Q84" s="44"/>
      <c r="R84" s="44"/>
      <c r="S84" s="29" t="s">
        <v>5404</v>
      </c>
      <c r="T84" s="29"/>
      <c r="U84" s="1"/>
      <c r="V84" s="1"/>
      <c r="W84" s="1"/>
      <c r="X84" s="1"/>
      <c r="Y84" s="1"/>
    </row>
    <row r="85" spans="1:25">
      <c r="A85" s="17">
        <v>350</v>
      </c>
      <c r="B85" s="44"/>
      <c r="C85" s="19" t="s">
        <v>1044</v>
      </c>
      <c r="D85" s="20" t="s">
        <v>4348</v>
      </c>
      <c r="E85" s="21" t="s">
        <v>5405</v>
      </c>
      <c r="F85" s="29"/>
      <c r="G85" s="22">
        <v>0.13</v>
      </c>
      <c r="H85" s="29">
        <v>335000</v>
      </c>
      <c r="I85" s="29">
        <v>38539.82</v>
      </c>
      <c r="J85" s="29">
        <v>296460.18</v>
      </c>
      <c r="K85" s="29" t="s">
        <v>5501</v>
      </c>
      <c r="L85" s="17" t="s">
        <v>4348</v>
      </c>
      <c r="M85" s="44"/>
      <c r="N85" s="44"/>
      <c r="O85" s="44"/>
      <c r="P85" s="44"/>
      <c r="Q85" s="44"/>
      <c r="R85" s="44"/>
      <c r="S85" s="29" t="s">
        <v>5404</v>
      </c>
      <c r="T85" s="29"/>
      <c r="U85" s="1"/>
      <c r="V85" s="1"/>
      <c r="W85" s="1"/>
      <c r="X85" s="1"/>
      <c r="Y85" s="1"/>
    </row>
    <row r="86" spans="1:25">
      <c r="A86" s="17">
        <v>351</v>
      </c>
      <c r="B86" s="44"/>
      <c r="C86" s="19" t="s">
        <v>1065</v>
      </c>
      <c r="D86" s="20" t="s">
        <v>5320</v>
      </c>
      <c r="E86" s="29" t="s">
        <v>87</v>
      </c>
      <c r="F86" s="29" t="s">
        <v>286</v>
      </c>
      <c r="G86" s="22">
        <v>0.09</v>
      </c>
      <c r="H86" s="29">
        <v>195240</v>
      </c>
      <c r="I86" s="29">
        <v>16120.73</v>
      </c>
      <c r="J86" s="29">
        <v>179119.27</v>
      </c>
      <c r="K86" s="29" t="s">
        <v>5502</v>
      </c>
      <c r="L86" s="17" t="s">
        <v>5503</v>
      </c>
      <c r="M86" s="44"/>
      <c r="N86" s="44"/>
      <c r="O86" s="44"/>
      <c r="P86" s="44"/>
      <c r="Q86" s="44"/>
      <c r="R86" s="44"/>
      <c r="S86" s="29" t="s">
        <v>5504</v>
      </c>
      <c r="T86" s="29"/>
      <c r="U86" s="1"/>
      <c r="V86" s="1"/>
      <c r="W86" s="1"/>
      <c r="X86" s="1"/>
      <c r="Y86" s="1"/>
    </row>
    <row r="87" spans="1:25">
      <c r="A87" s="17">
        <v>352</v>
      </c>
      <c r="B87" s="44"/>
      <c r="C87" s="19" t="s">
        <v>1065</v>
      </c>
      <c r="D87" s="20" t="s">
        <v>5317</v>
      </c>
      <c r="E87" s="29" t="s">
        <v>702</v>
      </c>
      <c r="F87" s="29" t="s">
        <v>707</v>
      </c>
      <c r="G87" s="22">
        <v>0.09</v>
      </c>
      <c r="H87" s="29">
        <v>246600</v>
      </c>
      <c r="I87" s="29">
        <v>36875.230000000003</v>
      </c>
      <c r="J87" s="29">
        <v>409724.77</v>
      </c>
      <c r="K87" s="29" t="s">
        <v>5505</v>
      </c>
      <c r="L87" s="17" t="s">
        <v>4349</v>
      </c>
      <c r="M87" s="44"/>
      <c r="N87" s="44"/>
      <c r="O87" s="44"/>
      <c r="P87" s="44"/>
      <c r="Q87" s="44"/>
      <c r="R87" s="44"/>
      <c r="S87" s="29" t="s">
        <v>5506</v>
      </c>
      <c r="T87" s="29"/>
      <c r="U87" s="1"/>
      <c r="V87" s="1"/>
      <c r="W87" s="1"/>
      <c r="X87" s="1"/>
      <c r="Y87" s="1"/>
    </row>
    <row r="88" spans="1:25">
      <c r="A88" s="17">
        <v>352</v>
      </c>
      <c r="B88" s="44"/>
      <c r="C88" s="19" t="s">
        <v>1065</v>
      </c>
      <c r="D88" s="20" t="s">
        <v>5317</v>
      </c>
      <c r="E88" s="29" t="s">
        <v>702</v>
      </c>
      <c r="F88" s="29" t="s">
        <v>703</v>
      </c>
      <c r="G88" s="22">
        <v>0.09</v>
      </c>
      <c r="H88" s="29">
        <v>200000</v>
      </c>
      <c r="I88" s="29"/>
      <c r="J88" s="29"/>
      <c r="K88" s="29" t="s">
        <v>5505</v>
      </c>
      <c r="L88" s="17" t="s">
        <v>4349</v>
      </c>
      <c r="M88" s="44"/>
      <c r="N88" s="44"/>
      <c r="O88" s="44"/>
      <c r="P88" s="44"/>
      <c r="Q88" s="44"/>
      <c r="R88" s="44"/>
      <c r="S88" s="29" t="s">
        <v>5506</v>
      </c>
      <c r="T88" s="29"/>
      <c r="U88" s="1"/>
      <c r="V88" s="1"/>
      <c r="W88" s="1"/>
      <c r="X88" s="1"/>
      <c r="Y88" s="1"/>
    </row>
    <row r="89" spans="1:25">
      <c r="A89" s="17">
        <v>353</v>
      </c>
      <c r="B89" s="44"/>
      <c r="C89" s="19" t="s">
        <v>1065</v>
      </c>
      <c r="D89" s="20" t="s">
        <v>5308</v>
      </c>
      <c r="E89" s="44" t="s">
        <v>158</v>
      </c>
      <c r="F89" s="29" t="s">
        <v>159</v>
      </c>
      <c r="G89" s="45">
        <v>0.06</v>
      </c>
      <c r="H89" s="44">
        <v>65000</v>
      </c>
      <c r="I89" s="44">
        <v>3679.25</v>
      </c>
      <c r="J89" s="44">
        <v>61320.75</v>
      </c>
      <c r="K89" s="44" t="s">
        <v>5507</v>
      </c>
      <c r="L89" s="17" t="s">
        <v>4349</v>
      </c>
      <c r="M89" s="44"/>
      <c r="N89" s="44"/>
      <c r="O89" s="44"/>
      <c r="P89" s="44"/>
      <c r="Q89" s="44"/>
      <c r="R89" s="44"/>
      <c r="S89" s="29" t="s">
        <v>5508</v>
      </c>
      <c r="T89" s="29"/>
      <c r="U89" s="1"/>
      <c r="V89" s="1"/>
      <c r="W89" s="1"/>
      <c r="X89" s="1"/>
      <c r="Y89" s="1"/>
    </row>
    <row r="90" spans="1:25">
      <c r="A90" s="17">
        <v>354</v>
      </c>
      <c r="B90" s="44"/>
      <c r="C90" s="19" t="s">
        <v>1065</v>
      </c>
      <c r="D90" s="20" t="s">
        <v>5328</v>
      </c>
      <c r="E90" s="29" t="s">
        <v>84</v>
      </c>
      <c r="F90" s="29" t="s">
        <v>85</v>
      </c>
      <c r="G90" s="22">
        <v>0.09</v>
      </c>
      <c r="H90" s="29">
        <v>12000</v>
      </c>
      <c r="I90" s="29">
        <v>990.83</v>
      </c>
      <c r="J90" s="29">
        <v>11009.17</v>
      </c>
      <c r="K90" s="29" t="s">
        <v>5509</v>
      </c>
      <c r="L90" s="17" t="s">
        <v>4349</v>
      </c>
      <c r="M90" s="44"/>
      <c r="N90" s="44"/>
      <c r="O90" s="44"/>
      <c r="P90" s="44"/>
      <c r="Q90" s="44"/>
      <c r="R90" s="44"/>
      <c r="S90" s="29" t="s">
        <v>5510</v>
      </c>
      <c r="T90" s="29"/>
      <c r="U90" s="1"/>
      <c r="V90" s="1"/>
      <c r="W90" s="1"/>
      <c r="X90" s="1"/>
      <c r="Y90" s="1"/>
    </row>
    <row r="91" spans="1:25">
      <c r="A91" s="17">
        <v>355</v>
      </c>
      <c r="B91" s="44"/>
      <c r="C91" s="19" t="s">
        <v>1065</v>
      </c>
      <c r="D91" s="20" t="s">
        <v>5326</v>
      </c>
      <c r="E91" s="29" t="s">
        <v>1030</v>
      </c>
      <c r="F91" s="29" t="s">
        <v>1031</v>
      </c>
      <c r="G91" s="22">
        <v>0.09</v>
      </c>
      <c r="H91" s="29">
        <v>-120000</v>
      </c>
      <c r="I91" s="29">
        <v>-9908.26</v>
      </c>
      <c r="J91" s="29">
        <v>-110091.74</v>
      </c>
      <c r="K91" s="29" t="s">
        <v>5511</v>
      </c>
      <c r="L91" s="17" t="s">
        <v>4349</v>
      </c>
      <c r="M91" s="44"/>
      <c r="N91" s="44"/>
      <c r="O91" s="44"/>
      <c r="P91" s="44"/>
      <c r="Q91" s="44"/>
      <c r="R91" s="44"/>
      <c r="S91" s="29" t="s">
        <v>5512</v>
      </c>
      <c r="T91" s="29"/>
      <c r="U91" s="1"/>
      <c r="V91" s="1"/>
      <c r="W91" s="1"/>
      <c r="X91" s="1"/>
      <c r="Y91" s="1"/>
    </row>
    <row r="92" spans="1:25">
      <c r="A92" s="17">
        <v>356</v>
      </c>
      <c r="B92" s="44"/>
      <c r="C92" s="19" t="s">
        <v>1065</v>
      </c>
      <c r="D92" s="20" t="s">
        <v>5326</v>
      </c>
      <c r="E92" s="29" t="s">
        <v>1030</v>
      </c>
      <c r="F92" s="29" t="s">
        <v>1031</v>
      </c>
      <c r="G92" s="22">
        <v>0.09</v>
      </c>
      <c r="H92" s="29">
        <v>-277200</v>
      </c>
      <c r="I92" s="29">
        <v>-22888.07</v>
      </c>
      <c r="J92" s="29">
        <v>-254311.93</v>
      </c>
      <c r="K92" s="49" t="s">
        <v>5513</v>
      </c>
      <c r="L92" s="17" t="s">
        <v>4349</v>
      </c>
      <c r="M92" s="44"/>
      <c r="N92" s="44"/>
      <c r="O92" s="44"/>
      <c r="P92" s="44"/>
      <c r="Q92" s="44"/>
      <c r="R92" s="44"/>
      <c r="S92" s="29" t="s">
        <v>5514</v>
      </c>
      <c r="T92" s="29"/>
      <c r="U92" s="1"/>
      <c r="V92" s="1"/>
      <c r="W92" s="1"/>
      <c r="X92" s="1"/>
      <c r="Y92" s="1"/>
    </row>
    <row r="93" spans="1:25">
      <c r="A93" s="17">
        <v>357</v>
      </c>
      <c r="B93" s="44"/>
      <c r="C93" s="19" t="s">
        <v>1065</v>
      </c>
      <c r="D93" s="20" t="s">
        <v>5326</v>
      </c>
      <c r="E93" s="29" t="s">
        <v>1030</v>
      </c>
      <c r="F93" s="29" t="s">
        <v>1031</v>
      </c>
      <c r="G93" s="22">
        <v>0.09</v>
      </c>
      <c r="H93" s="29">
        <v>60000</v>
      </c>
      <c r="I93" s="29">
        <v>4954.13</v>
      </c>
      <c r="J93" s="29">
        <v>55045.87</v>
      </c>
      <c r="K93" s="29" t="s">
        <v>5515</v>
      </c>
      <c r="L93" s="17" t="s">
        <v>4349</v>
      </c>
      <c r="M93" s="44"/>
      <c r="N93" s="44"/>
      <c r="O93" s="44"/>
      <c r="P93" s="44"/>
      <c r="Q93" s="44"/>
      <c r="R93" s="44"/>
      <c r="S93" s="29" t="s">
        <v>5514</v>
      </c>
      <c r="T93" s="29"/>
      <c r="U93" s="1"/>
      <c r="V93" s="1"/>
      <c r="W93" s="1"/>
      <c r="X93" s="1"/>
      <c r="Y93" s="1"/>
    </row>
    <row r="94" spans="1:25">
      <c r="A94" s="17">
        <v>358</v>
      </c>
      <c r="B94" s="44"/>
      <c r="C94" s="19" t="s">
        <v>1065</v>
      </c>
      <c r="D94" s="20" t="s">
        <v>5320</v>
      </c>
      <c r="E94" s="29" t="s">
        <v>87</v>
      </c>
      <c r="F94" s="29" t="s">
        <v>710</v>
      </c>
      <c r="G94" s="22">
        <v>0.09</v>
      </c>
      <c r="H94" s="29">
        <v>130000</v>
      </c>
      <c r="I94" s="29">
        <v>10733.94</v>
      </c>
      <c r="J94" s="29">
        <v>119266.06</v>
      </c>
      <c r="K94" s="29" t="s">
        <v>5516</v>
      </c>
      <c r="L94" s="17" t="s">
        <v>4350</v>
      </c>
      <c r="M94" s="44"/>
      <c r="N94" s="44"/>
      <c r="O94" s="44"/>
      <c r="P94" s="44"/>
      <c r="Q94" s="44"/>
      <c r="R94" s="44"/>
      <c r="S94" s="21" t="s">
        <v>5517</v>
      </c>
      <c r="T94" s="21"/>
      <c r="U94" s="1"/>
      <c r="V94" s="1"/>
      <c r="W94" s="1"/>
      <c r="X94" s="1"/>
      <c r="Y94" s="1"/>
    </row>
    <row r="95" spans="1:25">
      <c r="A95" s="17">
        <v>359</v>
      </c>
      <c r="B95" s="44"/>
      <c r="C95" s="19" t="s">
        <v>1065</v>
      </c>
      <c r="D95" s="20" t="s">
        <v>5320</v>
      </c>
      <c r="E95" s="29" t="s">
        <v>87</v>
      </c>
      <c r="F95" s="29" t="s">
        <v>709</v>
      </c>
      <c r="G95" s="22">
        <v>0.09</v>
      </c>
      <c r="H95" s="29">
        <v>179486</v>
      </c>
      <c r="I95" s="29">
        <v>14819.94</v>
      </c>
      <c r="J95" s="29">
        <v>164666.06</v>
      </c>
      <c r="K95" s="29" t="s">
        <v>5518</v>
      </c>
      <c r="L95" s="17" t="s">
        <v>4349</v>
      </c>
      <c r="M95" s="44"/>
      <c r="N95" s="44"/>
      <c r="O95" s="44"/>
      <c r="P95" s="44"/>
      <c r="Q95" s="44"/>
      <c r="R95" s="44"/>
      <c r="S95" s="29" t="s">
        <v>5519</v>
      </c>
      <c r="T95" s="29"/>
      <c r="U95" s="1"/>
      <c r="V95" s="1"/>
      <c r="W95" s="1"/>
      <c r="X95" s="1"/>
      <c r="Y95" s="1"/>
    </row>
    <row r="96" spans="1:25">
      <c r="A96" s="17">
        <v>360</v>
      </c>
      <c r="B96" s="44"/>
      <c r="C96" s="19" t="s">
        <v>1065</v>
      </c>
      <c r="D96" s="20" t="s">
        <v>5321</v>
      </c>
      <c r="E96" s="29" t="s">
        <v>131</v>
      </c>
      <c r="F96" s="44" t="s">
        <v>132</v>
      </c>
      <c r="G96" s="22">
        <v>0.13</v>
      </c>
      <c r="H96" s="29">
        <v>64580.4</v>
      </c>
      <c r="I96" s="29">
        <v>7429.6</v>
      </c>
      <c r="J96" s="29">
        <v>57150.8</v>
      </c>
      <c r="K96" s="29" t="s">
        <v>5520</v>
      </c>
      <c r="L96" s="46" t="s">
        <v>4349</v>
      </c>
      <c r="M96" s="44"/>
      <c r="N96" s="44"/>
      <c r="O96" s="44"/>
      <c r="P96" s="44"/>
      <c r="Q96" s="44"/>
      <c r="R96" s="44"/>
      <c r="S96" s="29" t="s">
        <v>5521</v>
      </c>
      <c r="T96" s="29"/>
      <c r="U96" s="1"/>
      <c r="V96" s="1"/>
      <c r="W96" s="1"/>
      <c r="X96" s="1"/>
      <c r="Y96" s="1"/>
    </row>
    <row r="97" spans="1:25">
      <c r="A97" s="17">
        <v>361</v>
      </c>
      <c r="B97" s="44"/>
      <c r="C97" s="19" t="s">
        <v>1065</v>
      </c>
      <c r="D97" s="20" t="s">
        <v>4348</v>
      </c>
      <c r="E97" s="29" t="s">
        <v>5456</v>
      </c>
      <c r="F97" s="44"/>
      <c r="G97" s="22">
        <v>0.13</v>
      </c>
      <c r="H97" s="29">
        <v>316400</v>
      </c>
      <c r="I97" s="29">
        <v>36400</v>
      </c>
      <c r="J97" s="29">
        <v>280000</v>
      </c>
      <c r="K97" s="29" t="s">
        <v>5522</v>
      </c>
      <c r="L97" s="46" t="s">
        <v>4350</v>
      </c>
      <c r="M97" s="44"/>
      <c r="N97" s="44"/>
      <c r="O97" s="44"/>
      <c r="P97" s="44"/>
      <c r="Q97" s="44"/>
      <c r="R97" s="44"/>
      <c r="S97" s="29" t="s">
        <v>5404</v>
      </c>
      <c r="T97" s="29"/>
      <c r="U97" s="1"/>
      <c r="V97" s="1"/>
      <c r="W97" s="1"/>
      <c r="X97" s="1"/>
      <c r="Y97" s="1"/>
    </row>
    <row r="98" spans="1:25">
      <c r="A98" s="17">
        <v>362</v>
      </c>
      <c r="B98" s="44"/>
      <c r="C98" s="19" t="s">
        <v>1065</v>
      </c>
      <c r="D98" s="20" t="s">
        <v>4348</v>
      </c>
      <c r="E98" s="29" t="s">
        <v>5456</v>
      </c>
      <c r="F98" s="44"/>
      <c r="G98" s="22">
        <v>0.13</v>
      </c>
      <c r="H98" s="29">
        <v>271200</v>
      </c>
      <c r="I98" s="29">
        <v>31200</v>
      </c>
      <c r="J98" s="29">
        <v>240000</v>
      </c>
      <c r="K98" s="29" t="s">
        <v>5523</v>
      </c>
      <c r="L98" s="46" t="s">
        <v>4350</v>
      </c>
      <c r="M98" s="44"/>
      <c r="N98" s="44"/>
      <c r="O98" s="44"/>
      <c r="P98" s="44"/>
      <c r="Q98" s="44"/>
      <c r="R98" s="44"/>
      <c r="S98" s="29" t="s">
        <v>5404</v>
      </c>
      <c r="T98" s="29"/>
      <c r="U98" s="1"/>
      <c r="V98" s="1"/>
      <c r="W98" s="1"/>
      <c r="X98" s="1"/>
      <c r="Y98" s="1"/>
    </row>
    <row r="99" spans="1:25">
      <c r="A99" s="17">
        <v>363</v>
      </c>
      <c r="B99" s="44"/>
      <c r="C99" s="19" t="s">
        <v>1065</v>
      </c>
      <c r="D99" s="20" t="s">
        <v>4348</v>
      </c>
      <c r="E99" s="29" t="s">
        <v>5456</v>
      </c>
      <c r="F99" s="44"/>
      <c r="G99" s="22">
        <v>0.13</v>
      </c>
      <c r="H99" s="29">
        <v>406800</v>
      </c>
      <c r="I99" s="29">
        <v>46800</v>
      </c>
      <c r="J99" s="29">
        <v>360000</v>
      </c>
      <c r="K99" s="29" t="s">
        <v>5524</v>
      </c>
      <c r="L99" s="46" t="s">
        <v>4350</v>
      </c>
      <c r="M99" s="44"/>
      <c r="N99" s="44"/>
      <c r="O99" s="44"/>
      <c r="P99" s="44"/>
      <c r="Q99" s="44"/>
      <c r="R99" s="44"/>
      <c r="S99" s="29" t="s">
        <v>5404</v>
      </c>
      <c r="T99" s="29"/>
      <c r="U99" s="1"/>
      <c r="V99" s="1"/>
      <c r="W99" s="1"/>
      <c r="X99" s="1"/>
      <c r="Y99" s="1"/>
    </row>
    <row r="100" spans="1:25">
      <c r="A100" s="17">
        <v>364</v>
      </c>
      <c r="B100" s="44"/>
      <c r="C100" s="19" t="s">
        <v>1065</v>
      </c>
      <c r="D100" s="20" t="s">
        <v>4348</v>
      </c>
      <c r="E100" s="29" t="s">
        <v>5402</v>
      </c>
      <c r="F100" s="44"/>
      <c r="G100" s="22">
        <v>0.13</v>
      </c>
      <c r="H100" s="29">
        <v>406800</v>
      </c>
      <c r="I100" s="29">
        <v>46800</v>
      </c>
      <c r="J100" s="29">
        <v>360000</v>
      </c>
      <c r="K100" s="29" t="s">
        <v>5525</v>
      </c>
      <c r="L100" s="46" t="s">
        <v>4349</v>
      </c>
      <c r="M100" s="44"/>
      <c r="N100" s="44"/>
      <c r="O100" s="44"/>
      <c r="P100" s="44"/>
      <c r="Q100" s="44"/>
      <c r="R100" s="44"/>
      <c r="S100" s="29" t="s">
        <v>5404</v>
      </c>
      <c r="T100" s="29"/>
      <c r="U100" s="1"/>
      <c r="V100" s="1"/>
      <c r="W100" s="1"/>
      <c r="X100" s="1"/>
      <c r="Y100" s="1"/>
    </row>
    <row r="101" spans="1:25">
      <c r="A101" s="17">
        <v>365</v>
      </c>
      <c r="B101" s="44"/>
      <c r="C101" s="19" t="s">
        <v>1065</v>
      </c>
      <c r="D101" s="20" t="s">
        <v>4348</v>
      </c>
      <c r="E101" s="29" t="s">
        <v>5402</v>
      </c>
      <c r="F101" s="44"/>
      <c r="G101" s="22">
        <v>0.13</v>
      </c>
      <c r="H101" s="29">
        <v>452000</v>
      </c>
      <c r="I101" s="29">
        <v>52000</v>
      </c>
      <c r="J101" s="29">
        <v>400000</v>
      </c>
      <c r="K101" s="29" t="s">
        <v>5526</v>
      </c>
      <c r="L101" s="46" t="s">
        <v>4349</v>
      </c>
      <c r="M101" s="44"/>
      <c r="N101" s="44"/>
      <c r="O101" s="44"/>
      <c r="P101" s="44"/>
      <c r="Q101" s="44"/>
      <c r="R101" s="44"/>
      <c r="S101" s="29" t="s">
        <v>5404</v>
      </c>
      <c r="T101" s="29"/>
      <c r="U101" s="1"/>
      <c r="V101" s="1"/>
      <c r="W101" s="1"/>
      <c r="X101" s="1"/>
      <c r="Y101" s="1"/>
    </row>
    <row r="102" spans="1:25">
      <c r="A102" s="17">
        <v>366</v>
      </c>
      <c r="B102" s="44"/>
      <c r="C102" s="19" t="s">
        <v>1065</v>
      </c>
      <c r="D102" s="20" t="s">
        <v>4348</v>
      </c>
      <c r="E102" s="29" t="s">
        <v>5402</v>
      </c>
      <c r="F102" s="44"/>
      <c r="G102" s="22">
        <v>0.13</v>
      </c>
      <c r="H102" s="29">
        <v>474600</v>
      </c>
      <c r="I102" s="29">
        <v>54600</v>
      </c>
      <c r="J102" s="29">
        <v>420000</v>
      </c>
      <c r="K102" s="29" t="s">
        <v>5527</v>
      </c>
      <c r="L102" s="46" t="s">
        <v>4349</v>
      </c>
      <c r="M102" s="44"/>
      <c r="N102" s="44"/>
      <c r="O102" s="44"/>
      <c r="P102" s="44"/>
      <c r="Q102" s="44"/>
      <c r="R102" s="44"/>
      <c r="S102" s="29" t="s">
        <v>5404</v>
      </c>
      <c r="T102" s="29"/>
      <c r="U102" s="1"/>
      <c r="V102" s="1"/>
      <c r="W102" s="1"/>
      <c r="X102" s="1"/>
      <c r="Y102" s="1"/>
    </row>
    <row r="103" spans="1:25">
      <c r="A103" s="17">
        <v>367</v>
      </c>
      <c r="B103" s="44"/>
      <c r="C103" s="19" t="s">
        <v>1065</v>
      </c>
      <c r="D103" s="20" t="s">
        <v>4348</v>
      </c>
      <c r="E103" s="29" t="s">
        <v>5405</v>
      </c>
      <c r="F103" s="44"/>
      <c r="G103" s="22">
        <v>0.13</v>
      </c>
      <c r="H103" s="29">
        <v>508500</v>
      </c>
      <c r="I103" s="29">
        <v>58500</v>
      </c>
      <c r="J103" s="29">
        <v>450000</v>
      </c>
      <c r="K103" s="29" t="s">
        <v>5528</v>
      </c>
      <c r="L103" s="46" t="s">
        <v>4348</v>
      </c>
      <c r="M103" s="44"/>
      <c r="N103" s="44"/>
      <c r="O103" s="44"/>
      <c r="P103" s="44"/>
      <c r="Q103" s="44"/>
      <c r="R103" s="44"/>
      <c r="S103" s="29" t="s">
        <v>5404</v>
      </c>
      <c r="T103" s="29"/>
      <c r="U103" s="1"/>
      <c r="V103" s="1"/>
      <c r="W103" s="1"/>
      <c r="X103" s="1"/>
      <c r="Y103" s="1"/>
    </row>
    <row r="104" spans="1:25">
      <c r="A104" s="17">
        <v>368</v>
      </c>
      <c r="B104" s="44"/>
      <c r="C104" s="19" t="s">
        <v>1065</v>
      </c>
      <c r="D104" s="20" t="s">
        <v>4348</v>
      </c>
      <c r="E104" s="29" t="s">
        <v>5405</v>
      </c>
      <c r="F104" s="44"/>
      <c r="G104" s="22">
        <v>0.13</v>
      </c>
      <c r="H104" s="29">
        <v>423750</v>
      </c>
      <c r="I104" s="29">
        <v>48750</v>
      </c>
      <c r="J104" s="29">
        <v>375000</v>
      </c>
      <c r="K104" s="29" t="s">
        <v>5529</v>
      </c>
      <c r="L104" s="46" t="s">
        <v>4348</v>
      </c>
      <c r="M104" s="44"/>
      <c r="N104" s="44"/>
      <c r="O104" s="44"/>
      <c r="P104" s="44"/>
      <c r="Q104" s="44"/>
      <c r="R104" s="44"/>
      <c r="S104" s="29" t="s">
        <v>5404</v>
      </c>
      <c r="T104" s="29"/>
      <c r="U104" s="1"/>
      <c r="V104" s="1"/>
      <c r="W104" s="1"/>
      <c r="X104" s="1"/>
      <c r="Y104" s="1"/>
    </row>
    <row r="105" spans="1:25">
      <c r="A105" s="17">
        <v>369</v>
      </c>
      <c r="B105" s="44"/>
      <c r="C105" s="19" t="s">
        <v>1065</v>
      </c>
      <c r="D105" s="20" t="s">
        <v>4348</v>
      </c>
      <c r="E105" s="29" t="s">
        <v>5405</v>
      </c>
      <c r="F105" s="44"/>
      <c r="G105" s="22">
        <v>0.13</v>
      </c>
      <c r="H105" s="29">
        <v>474600</v>
      </c>
      <c r="I105" s="29">
        <v>54600</v>
      </c>
      <c r="J105" s="29">
        <v>420000</v>
      </c>
      <c r="K105" s="29" t="s">
        <v>5530</v>
      </c>
      <c r="L105" s="46" t="s">
        <v>4348</v>
      </c>
      <c r="M105" s="44"/>
      <c r="N105" s="44"/>
      <c r="O105" s="44"/>
      <c r="P105" s="44"/>
      <c r="Q105" s="44"/>
      <c r="R105" s="44"/>
      <c r="S105" s="29" t="s">
        <v>5404</v>
      </c>
      <c r="T105" s="29"/>
      <c r="U105" s="1"/>
      <c r="V105" s="1"/>
      <c r="W105" s="1"/>
      <c r="X105" s="1"/>
      <c r="Y105" s="1"/>
    </row>
    <row r="106" spans="1:25">
      <c r="A106" s="17">
        <v>370</v>
      </c>
      <c r="B106" s="44"/>
      <c r="C106" s="19" t="s">
        <v>1065</v>
      </c>
      <c r="D106" s="20" t="s">
        <v>4348</v>
      </c>
      <c r="E106" s="29" t="s">
        <v>5405</v>
      </c>
      <c r="F106" s="44"/>
      <c r="G106" s="22">
        <v>0.13</v>
      </c>
      <c r="H106" s="29">
        <v>406800</v>
      </c>
      <c r="I106" s="29">
        <v>46800</v>
      </c>
      <c r="J106" s="29">
        <v>360000</v>
      </c>
      <c r="K106" s="29" t="s">
        <v>5531</v>
      </c>
      <c r="L106" s="46" t="s">
        <v>4348</v>
      </c>
      <c r="M106" s="44"/>
      <c r="N106" s="44"/>
      <c r="O106" s="44"/>
      <c r="P106" s="44"/>
      <c r="Q106" s="44"/>
      <c r="R106" s="44"/>
      <c r="S106" s="29" t="s">
        <v>5404</v>
      </c>
      <c r="T106" s="29"/>
      <c r="U106" s="1"/>
      <c r="V106" s="1"/>
      <c r="W106" s="1"/>
      <c r="X106" s="1"/>
      <c r="Y106" s="1"/>
    </row>
    <row r="107" spans="1:25">
      <c r="A107" s="17">
        <v>371</v>
      </c>
      <c r="B107" s="44"/>
      <c r="C107" s="19" t="s">
        <v>1065</v>
      </c>
      <c r="D107" s="20" t="s">
        <v>4348</v>
      </c>
      <c r="E107" s="29" t="s">
        <v>5405</v>
      </c>
      <c r="F107" s="44"/>
      <c r="G107" s="22">
        <v>0.13</v>
      </c>
      <c r="H107" s="29">
        <v>452000</v>
      </c>
      <c r="I107" s="29">
        <v>52000</v>
      </c>
      <c r="J107" s="29">
        <v>400000</v>
      </c>
      <c r="K107" s="29" t="s">
        <v>5532</v>
      </c>
      <c r="L107" s="46" t="s">
        <v>4348</v>
      </c>
      <c r="M107" s="44"/>
      <c r="N107" s="44"/>
      <c r="O107" s="44"/>
      <c r="P107" s="44"/>
      <c r="Q107" s="44"/>
      <c r="R107" s="44"/>
      <c r="S107" s="29" t="s">
        <v>5404</v>
      </c>
      <c r="T107" s="29"/>
      <c r="U107" s="1"/>
      <c r="V107" s="1"/>
      <c r="W107" s="1"/>
      <c r="X107" s="1"/>
      <c r="Y107" s="1"/>
    </row>
    <row r="108" spans="1:25">
      <c r="A108" s="17">
        <v>372</v>
      </c>
      <c r="B108" s="44"/>
      <c r="C108" s="19" t="s">
        <v>1065</v>
      </c>
      <c r="D108" s="20" t="s">
        <v>4348</v>
      </c>
      <c r="E108" s="29" t="s">
        <v>5405</v>
      </c>
      <c r="F108" s="44"/>
      <c r="G108" s="22">
        <v>0.13</v>
      </c>
      <c r="H108" s="29">
        <v>565000</v>
      </c>
      <c r="I108" s="29">
        <v>65000</v>
      </c>
      <c r="J108" s="29">
        <v>500000</v>
      </c>
      <c r="K108" s="29" t="s">
        <v>5533</v>
      </c>
      <c r="L108" s="46" t="s">
        <v>4348</v>
      </c>
      <c r="M108" s="44"/>
      <c r="N108" s="44"/>
      <c r="O108" s="44"/>
      <c r="P108" s="44"/>
      <c r="Q108" s="44"/>
      <c r="R108" s="44"/>
      <c r="S108" s="29" t="s">
        <v>5404</v>
      </c>
      <c r="T108" s="29"/>
      <c r="U108" s="1"/>
      <c r="V108" s="1"/>
      <c r="W108" s="1"/>
      <c r="X108" s="1"/>
      <c r="Y108" s="1"/>
    </row>
    <row r="109" spans="1:25">
      <c r="A109" s="17">
        <v>373</v>
      </c>
      <c r="B109" s="44"/>
      <c r="C109" s="19" t="s">
        <v>1065</v>
      </c>
      <c r="D109" s="20" t="s">
        <v>4348</v>
      </c>
      <c r="E109" s="29" t="s">
        <v>5405</v>
      </c>
      <c r="F109" s="44"/>
      <c r="G109" s="22">
        <v>0.13</v>
      </c>
      <c r="H109" s="29">
        <v>542400</v>
      </c>
      <c r="I109" s="29">
        <v>62400</v>
      </c>
      <c r="J109" s="29">
        <v>480000</v>
      </c>
      <c r="K109" s="29" t="s">
        <v>5534</v>
      </c>
      <c r="L109" s="46" t="s">
        <v>4348</v>
      </c>
      <c r="M109" s="44"/>
      <c r="N109" s="44"/>
      <c r="O109" s="44"/>
      <c r="P109" s="44"/>
      <c r="Q109" s="44"/>
      <c r="R109" s="44"/>
      <c r="S109" s="29" t="s">
        <v>5404</v>
      </c>
      <c r="T109" s="29"/>
      <c r="U109" s="1"/>
      <c r="V109" s="1"/>
      <c r="W109" s="1"/>
      <c r="X109" s="1"/>
      <c r="Y109" s="1"/>
    </row>
    <row r="110" spans="1:25">
      <c r="A110" s="17">
        <v>374</v>
      </c>
      <c r="B110" s="44"/>
      <c r="C110" s="19" t="s">
        <v>1066</v>
      </c>
      <c r="D110" s="20" t="s">
        <v>5320</v>
      </c>
      <c r="E110" s="29" t="s">
        <v>87</v>
      </c>
      <c r="F110" s="29" t="s">
        <v>792</v>
      </c>
      <c r="G110" s="45">
        <v>0.09</v>
      </c>
      <c r="H110" s="29">
        <v>376759</v>
      </c>
      <c r="I110" s="29">
        <v>31108.54</v>
      </c>
      <c r="J110" s="29">
        <v>345650.46</v>
      </c>
      <c r="K110" s="29" t="s">
        <v>5535</v>
      </c>
      <c r="L110" s="17" t="s">
        <v>4350</v>
      </c>
      <c r="M110" s="44"/>
      <c r="N110" s="44"/>
      <c r="O110" s="44"/>
      <c r="P110" s="44"/>
      <c r="Q110" s="44"/>
      <c r="R110" s="44"/>
      <c r="S110" s="29" t="s">
        <v>5536</v>
      </c>
      <c r="T110" s="29"/>
      <c r="U110" s="1"/>
      <c r="V110" s="1"/>
      <c r="W110" s="1"/>
      <c r="X110" s="1"/>
      <c r="Y110" s="1"/>
    </row>
    <row r="111" spans="1:25">
      <c r="A111" s="17">
        <v>375</v>
      </c>
      <c r="B111" s="50"/>
      <c r="C111" s="19" t="s">
        <v>1066</v>
      </c>
      <c r="D111" s="20" t="s">
        <v>5324</v>
      </c>
      <c r="E111" s="42" t="s">
        <v>61</v>
      </c>
      <c r="F111" s="42" t="s">
        <v>78</v>
      </c>
      <c r="G111" s="35">
        <v>0.13</v>
      </c>
      <c r="H111" s="42">
        <v>67000</v>
      </c>
      <c r="I111" s="42">
        <v>7707.97</v>
      </c>
      <c r="J111" s="42">
        <v>59292.03</v>
      </c>
      <c r="K111" s="42" t="s">
        <v>5537</v>
      </c>
      <c r="L111" s="31" t="s">
        <v>4349</v>
      </c>
      <c r="M111" s="50"/>
      <c r="N111" s="50"/>
      <c r="O111" s="50"/>
      <c r="P111" s="50"/>
      <c r="Q111" s="50"/>
      <c r="R111" s="50"/>
      <c r="S111" s="42" t="s">
        <v>5538</v>
      </c>
      <c r="T111" s="42"/>
      <c r="U111" s="43"/>
      <c r="V111" s="43"/>
      <c r="W111" s="43"/>
      <c r="X111" s="43"/>
      <c r="Y111" s="43"/>
    </row>
    <row r="112" spans="1:25">
      <c r="A112" s="17">
        <v>376</v>
      </c>
      <c r="B112" s="44"/>
      <c r="C112" s="19" t="s">
        <v>1066</v>
      </c>
      <c r="D112" s="20" t="s">
        <v>5314</v>
      </c>
      <c r="E112" s="29" t="s">
        <v>124</v>
      </c>
      <c r="F112" s="29" t="s">
        <v>125</v>
      </c>
      <c r="G112" s="22">
        <v>0.13</v>
      </c>
      <c r="H112" s="29">
        <v>33000</v>
      </c>
      <c r="I112" s="29">
        <v>3796.46</v>
      </c>
      <c r="J112" s="29">
        <v>29203.54</v>
      </c>
      <c r="K112" s="29" t="s">
        <v>5539</v>
      </c>
      <c r="L112" s="17" t="s">
        <v>4349</v>
      </c>
      <c r="M112" s="44"/>
      <c r="N112" s="44"/>
      <c r="O112" s="44"/>
      <c r="P112" s="44"/>
      <c r="Q112" s="44"/>
      <c r="R112" s="44"/>
      <c r="S112" s="29" t="s">
        <v>5540</v>
      </c>
      <c r="T112" s="29"/>
      <c r="U112" s="1"/>
      <c r="V112" s="1"/>
      <c r="W112" s="1"/>
      <c r="X112" s="1"/>
      <c r="Y112" s="1"/>
    </row>
    <row r="113" spans="1:25">
      <c r="A113" s="17">
        <v>377</v>
      </c>
      <c r="B113" s="44"/>
      <c r="C113" s="19" t="s">
        <v>1066</v>
      </c>
      <c r="D113" s="20" t="s">
        <v>5313</v>
      </c>
      <c r="E113" s="29" t="s">
        <v>74</v>
      </c>
      <c r="F113" s="29" t="s">
        <v>75</v>
      </c>
      <c r="G113" s="22">
        <v>0.06</v>
      </c>
      <c r="H113" s="29">
        <v>58000</v>
      </c>
      <c r="I113" s="29">
        <v>3283.02</v>
      </c>
      <c r="J113" s="29">
        <v>54716.98</v>
      </c>
      <c r="K113" s="29" t="s">
        <v>5541</v>
      </c>
      <c r="L113" s="17" t="s">
        <v>4349</v>
      </c>
      <c r="M113" s="44"/>
      <c r="N113" s="44"/>
      <c r="O113" s="44"/>
      <c r="P113" s="44"/>
      <c r="Q113" s="44"/>
      <c r="R113" s="44"/>
      <c r="S113" s="29" t="s">
        <v>5542</v>
      </c>
      <c r="T113" s="29"/>
      <c r="U113" s="1"/>
      <c r="V113" s="1"/>
      <c r="W113" s="1"/>
      <c r="X113" s="1"/>
      <c r="Y113" s="1"/>
    </row>
    <row r="114" spans="1:25">
      <c r="A114" s="17">
        <v>378</v>
      </c>
      <c r="B114" s="50"/>
      <c r="C114" s="19" t="s">
        <v>1066</v>
      </c>
      <c r="D114" s="20" t="s">
        <v>5311</v>
      </c>
      <c r="E114" s="42" t="s">
        <v>109</v>
      </c>
      <c r="F114" s="42" t="s">
        <v>110</v>
      </c>
      <c r="G114" s="51">
        <v>0.13</v>
      </c>
      <c r="H114" s="50">
        <v>78000</v>
      </c>
      <c r="I114" s="50">
        <v>8973.4500000000007</v>
      </c>
      <c r="J114" s="50">
        <v>69026.55</v>
      </c>
      <c r="K114" s="42" t="s">
        <v>5543</v>
      </c>
      <c r="L114" s="52" t="s">
        <v>4349</v>
      </c>
      <c r="M114" s="50"/>
      <c r="N114" s="50"/>
      <c r="O114" s="50"/>
      <c r="P114" s="50"/>
      <c r="Q114" s="50"/>
      <c r="R114" s="50"/>
      <c r="S114" s="42" t="s">
        <v>5544</v>
      </c>
      <c r="T114" s="42"/>
      <c r="U114" s="43"/>
      <c r="V114" s="43"/>
      <c r="W114" s="43"/>
      <c r="X114" s="43"/>
      <c r="Y114" s="43"/>
    </row>
    <row r="115" spans="1:25">
      <c r="A115" s="17">
        <v>379</v>
      </c>
      <c r="B115" s="44"/>
      <c r="C115" s="19" t="s">
        <v>1066</v>
      </c>
      <c r="D115" s="20" t="s">
        <v>5324</v>
      </c>
      <c r="E115" s="29" t="s">
        <v>522</v>
      </c>
      <c r="F115" s="29" t="s">
        <v>804</v>
      </c>
      <c r="G115" s="45">
        <v>0.13</v>
      </c>
      <c r="H115" s="44">
        <v>20340</v>
      </c>
      <c r="I115" s="44">
        <v>2340</v>
      </c>
      <c r="J115" s="44">
        <v>18000</v>
      </c>
      <c r="K115" s="29" t="s">
        <v>5545</v>
      </c>
      <c r="L115" s="46" t="s">
        <v>4349</v>
      </c>
      <c r="M115" s="44"/>
      <c r="N115" s="44"/>
      <c r="O115" s="44"/>
      <c r="P115" s="44"/>
      <c r="Q115" s="44"/>
      <c r="R115" s="44"/>
      <c r="S115" s="29" t="s">
        <v>5546</v>
      </c>
      <c r="T115" s="29"/>
      <c r="U115" s="1"/>
      <c r="V115" s="1"/>
      <c r="W115" s="1"/>
      <c r="X115" s="1"/>
      <c r="Y115" s="1"/>
    </row>
    <row r="116" spans="1:25">
      <c r="A116" s="17">
        <v>380</v>
      </c>
      <c r="B116" s="44"/>
      <c r="C116" s="19" t="s">
        <v>1066</v>
      </c>
      <c r="D116" s="20" t="s">
        <v>5320</v>
      </c>
      <c r="E116" s="29" t="s">
        <v>87</v>
      </c>
      <c r="F116" s="29" t="s">
        <v>90</v>
      </c>
      <c r="G116" s="45">
        <v>0.09</v>
      </c>
      <c r="H116" s="44">
        <v>380000</v>
      </c>
      <c r="I116" s="44">
        <v>31376.15</v>
      </c>
      <c r="J116" s="44">
        <v>348623.85</v>
      </c>
      <c r="K116" s="29" t="s">
        <v>5547</v>
      </c>
      <c r="L116" s="46" t="s">
        <v>4349</v>
      </c>
      <c r="M116" s="44"/>
      <c r="N116" s="44"/>
      <c r="O116" s="44"/>
      <c r="P116" s="44"/>
      <c r="Q116" s="44"/>
      <c r="R116" s="44"/>
      <c r="S116" s="29" t="s">
        <v>5548</v>
      </c>
      <c r="T116" s="29"/>
      <c r="U116" s="1"/>
      <c r="V116" s="1"/>
      <c r="W116" s="1"/>
      <c r="X116" s="1"/>
      <c r="Y116" s="1"/>
    </row>
    <row r="117" spans="1:25">
      <c r="A117" s="17">
        <v>381</v>
      </c>
      <c r="B117" s="44"/>
      <c r="C117" s="19" t="s">
        <v>1066</v>
      </c>
      <c r="D117" s="20" t="s">
        <v>4348</v>
      </c>
      <c r="E117" s="29" t="s">
        <v>926</v>
      </c>
      <c r="F117" s="29" t="s">
        <v>927</v>
      </c>
      <c r="G117" s="45">
        <v>0.13</v>
      </c>
      <c r="H117" s="44">
        <v>45000</v>
      </c>
      <c r="I117" s="44">
        <v>5176.99</v>
      </c>
      <c r="J117" s="44">
        <v>39823.01</v>
      </c>
      <c r="K117" s="29" t="s">
        <v>5549</v>
      </c>
      <c r="L117" s="46" t="s">
        <v>4349</v>
      </c>
      <c r="M117" s="44"/>
      <c r="N117" s="44"/>
      <c r="O117" s="44"/>
      <c r="P117" s="44"/>
      <c r="Q117" s="44"/>
      <c r="R117" s="44"/>
      <c r="S117" s="29" t="s">
        <v>5550</v>
      </c>
      <c r="T117" s="29"/>
      <c r="U117" s="1"/>
      <c r="V117" s="1"/>
      <c r="W117" s="1"/>
      <c r="X117" s="1"/>
      <c r="Y117" s="1"/>
    </row>
    <row r="118" spans="1:25">
      <c r="A118" s="17">
        <v>382</v>
      </c>
      <c r="B118" s="44"/>
      <c r="C118" s="19" t="s">
        <v>1066</v>
      </c>
      <c r="D118" s="20" t="s">
        <v>5329</v>
      </c>
      <c r="E118" s="29" t="s">
        <v>80</v>
      </c>
      <c r="F118" s="29" t="s">
        <v>81</v>
      </c>
      <c r="G118" s="45">
        <v>0.13</v>
      </c>
      <c r="H118" s="44">
        <v>66300</v>
      </c>
      <c r="I118" s="44">
        <v>7627.43</v>
      </c>
      <c r="J118" s="44">
        <v>58672.57</v>
      </c>
      <c r="K118" s="29" t="s">
        <v>5551</v>
      </c>
      <c r="L118" s="46" t="s">
        <v>4349</v>
      </c>
      <c r="M118" s="44"/>
      <c r="N118" s="44"/>
      <c r="O118" s="44"/>
      <c r="P118" s="44"/>
      <c r="Q118" s="44"/>
      <c r="R118" s="44"/>
      <c r="S118" s="29" t="s">
        <v>5552</v>
      </c>
      <c r="T118" s="29"/>
      <c r="U118" s="1"/>
      <c r="V118" s="1"/>
      <c r="W118" s="1"/>
      <c r="X118" s="1"/>
      <c r="Y118" s="1"/>
    </row>
    <row r="119" spans="1:25">
      <c r="A119" s="17">
        <v>383</v>
      </c>
      <c r="B119" s="44"/>
      <c r="C119" s="19" t="s">
        <v>1066</v>
      </c>
      <c r="D119" s="20" t="s">
        <v>4348</v>
      </c>
      <c r="E119" s="29" t="s">
        <v>5405</v>
      </c>
      <c r="F119" s="44"/>
      <c r="G119" s="45">
        <v>0.06</v>
      </c>
      <c r="H119" s="44">
        <v>280900</v>
      </c>
      <c r="I119" s="44">
        <v>15900</v>
      </c>
      <c r="J119" s="44">
        <v>265000</v>
      </c>
      <c r="K119" s="29" t="s">
        <v>5553</v>
      </c>
      <c r="L119" s="46" t="s">
        <v>4348</v>
      </c>
      <c r="M119" s="44"/>
      <c r="N119" s="44"/>
      <c r="O119" s="44"/>
      <c r="P119" s="44"/>
      <c r="Q119" s="44"/>
      <c r="R119" s="44"/>
      <c r="S119" s="29" t="s">
        <v>5408</v>
      </c>
      <c r="T119" s="29"/>
      <c r="U119" s="1"/>
      <c r="V119" s="1"/>
      <c r="W119" s="1"/>
      <c r="X119" s="1"/>
      <c r="Y119" s="1"/>
    </row>
    <row r="120" spans="1:25">
      <c r="A120" s="17">
        <v>384</v>
      </c>
      <c r="B120" s="44"/>
      <c r="C120" s="19" t="s">
        <v>1066</v>
      </c>
      <c r="D120" s="20" t="s">
        <v>4348</v>
      </c>
      <c r="E120" s="29" t="s">
        <v>5405</v>
      </c>
      <c r="F120" s="44"/>
      <c r="G120" s="45">
        <v>0.06</v>
      </c>
      <c r="H120" s="44">
        <v>243800</v>
      </c>
      <c r="I120" s="44">
        <v>13800</v>
      </c>
      <c r="J120" s="44">
        <v>230000</v>
      </c>
      <c r="K120" s="29" t="s">
        <v>5554</v>
      </c>
      <c r="L120" s="46" t="s">
        <v>4348</v>
      </c>
      <c r="M120" s="44"/>
      <c r="N120" s="44"/>
      <c r="O120" s="44"/>
      <c r="P120" s="44"/>
      <c r="Q120" s="44"/>
      <c r="R120" s="44"/>
      <c r="S120" s="29" t="s">
        <v>5408</v>
      </c>
      <c r="T120" s="29"/>
      <c r="U120" s="1"/>
      <c r="V120" s="1"/>
      <c r="W120" s="1"/>
      <c r="X120" s="1"/>
      <c r="Y120" s="1"/>
    </row>
    <row r="121" spans="1:25">
      <c r="A121" s="17">
        <v>385</v>
      </c>
      <c r="B121" s="44"/>
      <c r="C121" s="19" t="s">
        <v>1066</v>
      </c>
      <c r="D121" s="20" t="s">
        <v>4348</v>
      </c>
      <c r="E121" s="29" t="s">
        <v>5405</v>
      </c>
      <c r="F121" s="44"/>
      <c r="G121" s="45">
        <v>0.06</v>
      </c>
      <c r="H121" s="44">
        <v>318000</v>
      </c>
      <c r="I121" s="44">
        <v>18000</v>
      </c>
      <c r="J121" s="44">
        <v>300000</v>
      </c>
      <c r="K121" s="29" t="s">
        <v>5555</v>
      </c>
      <c r="L121" s="46" t="s">
        <v>4348</v>
      </c>
      <c r="M121" s="44"/>
      <c r="N121" s="44"/>
      <c r="O121" s="44"/>
      <c r="P121" s="44"/>
      <c r="Q121" s="44"/>
      <c r="R121" s="44"/>
      <c r="S121" s="29" t="s">
        <v>5408</v>
      </c>
      <c r="T121" s="29"/>
      <c r="U121" s="1"/>
      <c r="V121" s="1"/>
      <c r="W121" s="1"/>
      <c r="X121" s="1"/>
      <c r="Y121" s="1"/>
    </row>
    <row r="122" spans="1:25">
      <c r="A122" s="17">
        <v>386</v>
      </c>
      <c r="B122" s="44"/>
      <c r="C122" s="19" t="s">
        <v>1066</v>
      </c>
      <c r="D122" s="20" t="s">
        <v>4348</v>
      </c>
      <c r="E122" s="29" t="s">
        <v>5405</v>
      </c>
      <c r="F122" s="44"/>
      <c r="G122" s="45">
        <v>0.06</v>
      </c>
      <c r="H122" s="44">
        <v>243800</v>
      </c>
      <c r="I122" s="44">
        <v>13800</v>
      </c>
      <c r="J122" s="44">
        <v>230000</v>
      </c>
      <c r="K122" s="29" t="s">
        <v>5556</v>
      </c>
      <c r="L122" s="46" t="s">
        <v>4348</v>
      </c>
      <c r="M122" s="44"/>
      <c r="N122" s="44"/>
      <c r="O122" s="44"/>
      <c r="P122" s="44"/>
      <c r="Q122" s="44"/>
      <c r="R122" s="44"/>
      <c r="S122" s="29" t="s">
        <v>5408</v>
      </c>
      <c r="T122" s="29"/>
      <c r="U122" s="1"/>
      <c r="V122" s="1"/>
      <c r="W122" s="1"/>
      <c r="X122" s="1"/>
      <c r="Y122" s="1"/>
    </row>
    <row r="123" spans="1:25">
      <c r="A123" s="17">
        <v>387</v>
      </c>
      <c r="B123" s="44"/>
      <c r="C123" s="19" t="s">
        <v>1066</v>
      </c>
      <c r="D123" s="20" t="s">
        <v>4348</v>
      </c>
      <c r="E123" s="29" t="s">
        <v>5405</v>
      </c>
      <c r="F123" s="44"/>
      <c r="G123" s="45">
        <v>0.06</v>
      </c>
      <c r="H123" s="44">
        <v>296800</v>
      </c>
      <c r="I123" s="44">
        <v>16800</v>
      </c>
      <c r="J123" s="44">
        <v>280000</v>
      </c>
      <c r="K123" s="29" t="s">
        <v>5557</v>
      </c>
      <c r="L123" s="46" t="s">
        <v>4348</v>
      </c>
      <c r="M123" s="44"/>
      <c r="N123" s="44"/>
      <c r="O123" s="44"/>
      <c r="P123" s="44"/>
      <c r="Q123" s="44"/>
      <c r="R123" s="44"/>
      <c r="S123" s="29" t="s">
        <v>5408</v>
      </c>
      <c r="T123" s="29"/>
      <c r="U123" s="1"/>
      <c r="V123" s="1"/>
      <c r="W123" s="1"/>
      <c r="X123" s="1"/>
      <c r="Y123" s="1"/>
    </row>
    <row r="124" spans="1:25">
      <c r="A124" s="17">
        <v>388</v>
      </c>
      <c r="B124" s="44"/>
      <c r="C124" s="19" t="s">
        <v>1066</v>
      </c>
      <c r="D124" s="20" t="s">
        <v>4348</v>
      </c>
      <c r="E124" s="29" t="s">
        <v>5405</v>
      </c>
      <c r="F124" s="44"/>
      <c r="G124" s="45">
        <v>0.06</v>
      </c>
      <c r="H124" s="44">
        <v>312700</v>
      </c>
      <c r="I124" s="44">
        <v>17700</v>
      </c>
      <c r="J124" s="44">
        <v>295000</v>
      </c>
      <c r="K124" s="29" t="s">
        <v>5558</v>
      </c>
      <c r="L124" s="46" t="s">
        <v>4348</v>
      </c>
      <c r="M124" s="44"/>
      <c r="N124" s="44"/>
      <c r="O124" s="44"/>
      <c r="P124" s="44"/>
      <c r="Q124" s="44"/>
      <c r="R124" s="44"/>
      <c r="S124" s="29" t="s">
        <v>5408</v>
      </c>
      <c r="T124" s="29"/>
      <c r="U124" s="1"/>
      <c r="V124" s="1"/>
      <c r="W124" s="1"/>
      <c r="X124" s="1"/>
      <c r="Y124" s="1"/>
    </row>
    <row r="125" spans="1:25">
      <c r="A125" s="17">
        <v>389</v>
      </c>
      <c r="B125" s="44"/>
      <c r="C125" s="19" t="s">
        <v>1066</v>
      </c>
      <c r="D125" s="20" t="s">
        <v>4348</v>
      </c>
      <c r="E125" s="29" t="s">
        <v>5405</v>
      </c>
      <c r="F125" s="44"/>
      <c r="G125" s="45">
        <v>0.06</v>
      </c>
      <c r="H125" s="44">
        <v>318000</v>
      </c>
      <c r="I125" s="44">
        <v>18000</v>
      </c>
      <c r="J125" s="44">
        <v>300000</v>
      </c>
      <c r="K125" s="29" t="s">
        <v>5559</v>
      </c>
      <c r="L125" s="46" t="s">
        <v>4348</v>
      </c>
      <c r="M125" s="44"/>
      <c r="N125" s="44"/>
      <c r="O125" s="44"/>
      <c r="P125" s="44"/>
      <c r="Q125" s="44"/>
      <c r="R125" s="44"/>
      <c r="S125" s="29" t="s">
        <v>5408</v>
      </c>
      <c r="T125" s="29"/>
      <c r="U125" s="1"/>
      <c r="V125" s="1"/>
      <c r="W125" s="1"/>
      <c r="X125" s="1"/>
      <c r="Y125" s="1"/>
    </row>
    <row r="126" spans="1:25">
      <c r="A126" s="17">
        <v>390</v>
      </c>
      <c r="B126" s="44"/>
      <c r="C126" s="19" t="s">
        <v>1066</v>
      </c>
      <c r="D126" s="20" t="s">
        <v>4348</v>
      </c>
      <c r="E126" s="29" t="s">
        <v>5405</v>
      </c>
      <c r="F126" s="44"/>
      <c r="G126" s="45">
        <v>0.06</v>
      </c>
      <c r="H126" s="44">
        <v>328600</v>
      </c>
      <c r="I126" s="44">
        <v>18600</v>
      </c>
      <c r="J126" s="44">
        <v>310000</v>
      </c>
      <c r="K126" s="29" t="s">
        <v>5560</v>
      </c>
      <c r="L126" s="46" t="s">
        <v>4348</v>
      </c>
      <c r="M126" s="44"/>
      <c r="N126" s="44"/>
      <c r="O126" s="44"/>
      <c r="P126" s="44"/>
      <c r="Q126" s="44"/>
      <c r="R126" s="44"/>
      <c r="S126" s="29" t="s">
        <v>5408</v>
      </c>
      <c r="T126" s="29"/>
      <c r="U126" s="1"/>
      <c r="V126" s="1"/>
      <c r="W126" s="1"/>
      <c r="X126" s="1"/>
      <c r="Y126" s="1"/>
    </row>
    <row r="127" spans="1:25">
      <c r="A127" s="17">
        <v>391</v>
      </c>
      <c r="B127" s="44"/>
      <c r="C127" s="19" t="s">
        <v>1066</v>
      </c>
      <c r="D127" s="20" t="s">
        <v>4348</v>
      </c>
      <c r="E127" s="29" t="s">
        <v>5405</v>
      </c>
      <c r="F127" s="44"/>
      <c r="G127" s="45">
        <v>0.06</v>
      </c>
      <c r="H127" s="44">
        <v>307400</v>
      </c>
      <c r="I127" s="44">
        <v>17400</v>
      </c>
      <c r="J127" s="44">
        <v>290000</v>
      </c>
      <c r="K127" s="29" t="s">
        <v>5561</v>
      </c>
      <c r="L127" s="46" t="s">
        <v>4348</v>
      </c>
      <c r="M127" s="44"/>
      <c r="N127" s="44"/>
      <c r="O127" s="44"/>
      <c r="P127" s="44"/>
      <c r="Q127" s="44"/>
      <c r="R127" s="44"/>
      <c r="S127" s="29" t="s">
        <v>5408</v>
      </c>
      <c r="T127" s="29"/>
      <c r="U127" s="1"/>
      <c r="V127" s="1"/>
      <c r="W127" s="1"/>
      <c r="X127" s="1"/>
      <c r="Y127" s="1"/>
    </row>
    <row r="128" spans="1:25">
      <c r="A128" s="17">
        <v>392</v>
      </c>
      <c r="B128" s="44"/>
      <c r="C128" s="19" t="s">
        <v>1066</v>
      </c>
      <c r="D128" s="20" t="s">
        <v>4348</v>
      </c>
      <c r="E128" s="29" t="s">
        <v>5402</v>
      </c>
      <c r="F128" s="44"/>
      <c r="G128" s="45">
        <v>0.13</v>
      </c>
      <c r="H128" s="44">
        <v>250000</v>
      </c>
      <c r="I128" s="44">
        <v>28761.06</v>
      </c>
      <c r="J128" s="44">
        <v>221238.94</v>
      </c>
      <c r="K128" s="29" t="s">
        <v>5562</v>
      </c>
      <c r="L128" s="46" t="s">
        <v>4349</v>
      </c>
      <c r="M128" s="44"/>
      <c r="N128" s="44"/>
      <c r="O128" s="44"/>
      <c r="P128" s="44"/>
      <c r="Q128" s="44"/>
      <c r="R128" s="44"/>
      <c r="S128" s="29" t="s">
        <v>5404</v>
      </c>
      <c r="T128" s="29"/>
      <c r="U128" s="1"/>
      <c r="V128" s="1"/>
      <c r="W128" s="1"/>
      <c r="X128" s="1"/>
      <c r="Y128" s="1"/>
    </row>
    <row r="129" spans="1:25">
      <c r="A129" s="17">
        <v>393</v>
      </c>
      <c r="B129" s="44"/>
      <c r="C129" s="19" t="s">
        <v>1066</v>
      </c>
      <c r="D129" s="20" t="s">
        <v>4348</v>
      </c>
      <c r="E129" s="29" t="s">
        <v>5402</v>
      </c>
      <c r="F129" s="44"/>
      <c r="G129" s="45">
        <v>0.13</v>
      </c>
      <c r="H129" s="44">
        <v>262160</v>
      </c>
      <c r="I129" s="44">
        <v>30160</v>
      </c>
      <c r="J129" s="44">
        <v>232000</v>
      </c>
      <c r="K129" s="29" t="s">
        <v>5563</v>
      </c>
      <c r="L129" s="46" t="s">
        <v>4349</v>
      </c>
      <c r="M129" s="44"/>
      <c r="N129" s="44"/>
      <c r="O129" s="44"/>
      <c r="P129" s="44"/>
      <c r="Q129" s="44"/>
      <c r="R129" s="44"/>
      <c r="S129" s="29" t="s">
        <v>5404</v>
      </c>
      <c r="T129" s="29"/>
      <c r="U129" s="1"/>
      <c r="V129" s="1"/>
      <c r="W129" s="1"/>
      <c r="X129" s="1"/>
      <c r="Y129" s="1"/>
    </row>
    <row r="130" spans="1:25">
      <c r="A130" s="17">
        <v>394</v>
      </c>
      <c r="B130" s="44"/>
      <c r="C130" s="19" t="s">
        <v>1066</v>
      </c>
      <c r="D130" s="20" t="s">
        <v>4348</v>
      </c>
      <c r="E130" s="29" t="s">
        <v>5402</v>
      </c>
      <c r="F130" s="44"/>
      <c r="G130" s="45">
        <v>0.13</v>
      </c>
      <c r="H130" s="44">
        <v>259900</v>
      </c>
      <c r="I130" s="44">
        <v>29900</v>
      </c>
      <c r="J130" s="44">
        <v>230000</v>
      </c>
      <c r="K130" s="29" t="s">
        <v>5564</v>
      </c>
      <c r="L130" s="46" t="s">
        <v>4349</v>
      </c>
      <c r="M130" s="44"/>
      <c r="N130" s="44"/>
      <c r="O130" s="44"/>
      <c r="P130" s="44"/>
      <c r="Q130" s="44"/>
      <c r="R130" s="44"/>
      <c r="S130" s="29" t="s">
        <v>5404</v>
      </c>
      <c r="T130" s="29"/>
      <c r="U130" s="1"/>
      <c r="V130" s="1"/>
      <c r="W130" s="1"/>
      <c r="X130" s="1"/>
      <c r="Y130" s="1"/>
    </row>
    <row r="131" spans="1:25">
      <c r="A131" s="17">
        <v>395</v>
      </c>
      <c r="B131" s="44"/>
      <c r="C131" s="19" t="s">
        <v>1066</v>
      </c>
      <c r="D131" s="20" t="s">
        <v>4348</v>
      </c>
      <c r="E131" s="29" t="s">
        <v>5402</v>
      </c>
      <c r="F131" s="44"/>
      <c r="G131" s="45">
        <v>0.13</v>
      </c>
      <c r="H131" s="44">
        <v>325440</v>
      </c>
      <c r="I131" s="44">
        <v>37440</v>
      </c>
      <c r="J131" s="44">
        <v>288000</v>
      </c>
      <c r="K131" s="29" t="s">
        <v>5565</v>
      </c>
      <c r="L131" s="46" t="s">
        <v>4349</v>
      </c>
      <c r="M131" s="44"/>
      <c r="N131" s="44"/>
      <c r="O131" s="44"/>
      <c r="P131" s="44"/>
      <c r="Q131" s="44"/>
      <c r="R131" s="44"/>
      <c r="S131" s="29" t="s">
        <v>5404</v>
      </c>
      <c r="T131" s="29"/>
      <c r="U131" s="1"/>
      <c r="V131" s="1"/>
      <c r="W131" s="1"/>
      <c r="X131" s="1"/>
      <c r="Y131" s="1"/>
    </row>
    <row r="132" spans="1:25">
      <c r="A132" s="17">
        <v>396</v>
      </c>
      <c r="B132" s="44"/>
      <c r="C132" s="19" t="s">
        <v>1066</v>
      </c>
      <c r="D132" s="20" t="s">
        <v>4348</v>
      </c>
      <c r="E132" s="29" t="s">
        <v>5566</v>
      </c>
      <c r="F132" s="44"/>
      <c r="G132" s="45">
        <v>0.13</v>
      </c>
      <c r="H132" s="44">
        <v>381882.98</v>
      </c>
      <c r="I132" s="44">
        <v>43933.440000000002</v>
      </c>
      <c r="J132" s="44">
        <v>337949.54</v>
      </c>
      <c r="K132" s="29" t="s">
        <v>5567</v>
      </c>
      <c r="L132" s="46" t="s">
        <v>4350</v>
      </c>
      <c r="M132" s="44"/>
      <c r="N132" s="44"/>
      <c r="O132" s="44"/>
      <c r="P132" s="44"/>
      <c r="Q132" s="44"/>
      <c r="R132" s="44"/>
      <c r="S132" s="29" t="s">
        <v>5404</v>
      </c>
      <c r="T132" s="29"/>
      <c r="U132" s="1"/>
      <c r="V132" s="1"/>
      <c r="W132" s="1"/>
      <c r="X132" s="1"/>
      <c r="Y132" s="1"/>
    </row>
    <row r="133" spans="1:25">
      <c r="A133" s="17">
        <v>397</v>
      </c>
      <c r="B133" s="44"/>
      <c r="C133" s="19" t="s">
        <v>1066</v>
      </c>
      <c r="D133" s="20" t="s">
        <v>4348</v>
      </c>
      <c r="E133" s="29" t="s">
        <v>5566</v>
      </c>
      <c r="F133" s="44"/>
      <c r="G133" s="45">
        <v>0.13</v>
      </c>
      <c r="H133" s="44">
        <v>357532</v>
      </c>
      <c r="I133" s="44">
        <v>41132</v>
      </c>
      <c r="J133" s="44">
        <v>316400</v>
      </c>
      <c r="K133" s="29" t="s">
        <v>5568</v>
      </c>
      <c r="L133" s="46" t="s">
        <v>4350</v>
      </c>
      <c r="M133" s="44"/>
      <c r="N133" s="44"/>
      <c r="O133" s="44"/>
      <c r="P133" s="44"/>
      <c r="Q133" s="44"/>
      <c r="R133" s="44"/>
      <c r="S133" s="29" t="s">
        <v>5404</v>
      </c>
      <c r="T133" s="29"/>
      <c r="U133" s="1"/>
      <c r="V133" s="1"/>
      <c r="W133" s="1"/>
      <c r="X133" s="1"/>
      <c r="Y133" s="1"/>
    </row>
    <row r="134" spans="1:25">
      <c r="A134" s="17">
        <v>398</v>
      </c>
      <c r="B134" s="44"/>
      <c r="C134" s="19" t="s">
        <v>1066</v>
      </c>
      <c r="D134" s="20" t="s">
        <v>4348</v>
      </c>
      <c r="E134" s="29" t="s">
        <v>5566</v>
      </c>
      <c r="F134" s="44"/>
      <c r="G134" s="45">
        <v>0.06</v>
      </c>
      <c r="H134" s="44">
        <v>297754</v>
      </c>
      <c r="I134" s="44">
        <v>16854</v>
      </c>
      <c r="J134" s="44">
        <v>280900</v>
      </c>
      <c r="K134" s="29" t="s">
        <v>5569</v>
      </c>
      <c r="L134" s="46" t="s">
        <v>4349</v>
      </c>
      <c r="M134" s="44"/>
      <c r="N134" s="44"/>
      <c r="O134" s="44"/>
      <c r="P134" s="44"/>
      <c r="Q134" s="44"/>
      <c r="R134" s="44"/>
      <c r="S134" s="29" t="s">
        <v>5408</v>
      </c>
      <c r="T134" s="29"/>
      <c r="U134" s="1"/>
      <c r="V134" s="1"/>
      <c r="W134" s="1"/>
      <c r="X134" s="1"/>
      <c r="Y134" s="1"/>
    </row>
    <row r="135" spans="1:25">
      <c r="A135" s="17">
        <v>399</v>
      </c>
      <c r="B135" s="44"/>
      <c r="C135" s="19" t="s">
        <v>1066</v>
      </c>
      <c r="D135" s="20" t="s">
        <v>4348</v>
      </c>
      <c r="E135" s="29" t="s">
        <v>5566</v>
      </c>
      <c r="F135" s="44"/>
      <c r="G135" s="45">
        <v>0.06</v>
      </c>
      <c r="H135" s="44">
        <v>267416.8</v>
      </c>
      <c r="I135" s="44">
        <v>15136.8</v>
      </c>
      <c r="J135" s="44">
        <v>252280</v>
      </c>
      <c r="K135" s="29" t="s">
        <v>5570</v>
      </c>
      <c r="L135" s="46" t="s">
        <v>4349</v>
      </c>
      <c r="M135" s="44"/>
      <c r="N135" s="44"/>
      <c r="O135" s="44"/>
      <c r="P135" s="44"/>
      <c r="Q135" s="44"/>
      <c r="R135" s="44"/>
      <c r="S135" s="29" t="s">
        <v>5408</v>
      </c>
      <c r="T135" s="29"/>
      <c r="U135" s="1"/>
      <c r="V135" s="1"/>
      <c r="W135" s="1"/>
      <c r="X135" s="1"/>
      <c r="Y135" s="1"/>
    </row>
    <row r="136" spans="1:25">
      <c r="A136" s="17">
        <v>400</v>
      </c>
      <c r="B136" s="44"/>
      <c r="C136" s="19" t="s">
        <v>1066</v>
      </c>
      <c r="D136" s="20" t="s">
        <v>4348</v>
      </c>
      <c r="E136" s="29" t="s">
        <v>5566</v>
      </c>
      <c r="F136" s="44"/>
      <c r="G136" s="45">
        <v>0.06</v>
      </c>
      <c r="H136" s="44">
        <v>254400</v>
      </c>
      <c r="I136" s="44">
        <v>14400</v>
      </c>
      <c r="J136" s="44">
        <v>240000</v>
      </c>
      <c r="K136" s="29" t="s">
        <v>5571</v>
      </c>
      <c r="L136" s="46" t="s">
        <v>4349</v>
      </c>
      <c r="M136" s="44"/>
      <c r="N136" s="44"/>
      <c r="O136" s="44"/>
      <c r="P136" s="44"/>
      <c r="Q136" s="44"/>
      <c r="R136" s="44"/>
      <c r="S136" s="29" t="s">
        <v>5408</v>
      </c>
      <c r="T136" s="29"/>
      <c r="U136" s="1"/>
      <c r="V136" s="1"/>
      <c r="W136" s="1"/>
      <c r="X136" s="1"/>
      <c r="Y136" s="1"/>
    </row>
    <row r="137" spans="1:25">
      <c r="A137" s="17">
        <v>401</v>
      </c>
      <c r="B137" s="44"/>
      <c r="C137" s="19" t="s">
        <v>1066</v>
      </c>
      <c r="D137" s="20" t="s">
        <v>4348</v>
      </c>
      <c r="E137" s="29" t="s">
        <v>5566</v>
      </c>
      <c r="F137" s="44"/>
      <c r="G137" s="45">
        <v>0.06</v>
      </c>
      <c r="H137" s="44">
        <v>265000</v>
      </c>
      <c r="I137" s="44">
        <v>15000</v>
      </c>
      <c r="J137" s="44">
        <v>250000</v>
      </c>
      <c r="K137" s="29" t="s">
        <v>5572</v>
      </c>
      <c r="L137" s="46" t="s">
        <v>4349</v>
      </c>
      <c r="M137" s="44"/>
      <c r="N137" s="44"/>
      <c r="O137" s="44"/>
      <c r="P137" s="44"/>
      <c r="Q137" s="44"/>
      <c r="R137" s="44"/>
      <c r="S137" s="29" t="s">
        <v>5408</v>
      </c>
      <c r="T137" s="29"/>
      <c r="U137" s="1"/>
      <c r="V137" s="1"/>
      <c r="W137" s="1"/>
      <c r="X137" s="1"/>
      <c r="Y137" s="1"/>
    </row>
    <row r="138" spans="1:25">
      <c r="A138" s="17">
        <v>402</v>
      </c>
      <c r="B138" s="44"/>
      <c r="C138" s="19" t="s">
        <v>1066</v>
      </c>
      <c r="D138" s="20" t="s">
        <v>4348</v>
      </c>
      <c r="E138" s="29" t="s">
        <v>5566</v>
      </c>
      <c r="F138" s="44"/>
      <c r="G138" s="45">
        <v>0.06</v>
      </c>
      <c r="H138" s="44">
        <v>339200</v>
      </c>
      <c r="I138" s="44">
        <v>19200</v>
      </c>
      <c r="J138" s="44">
        <v>320000</v>
      </c>
      <c r="K138" s="29" t="s">
        <v>5573</v>
      </c>
      <c r="L138" s="46" t="s">
        <v>4349</v>
      </c>
      <c r="M138" s="44"/>
      <c r="N138" s="44"/>
      <c r="O138" s="44"/>
      <c r="P138" s="44"/>
      <c r="Q138" s="44"/>
      <c r="R138" s="44"/>
      <c r="S138" s="29" t="s">
        <v>5408</v>
      </c>
      <c r="T138" s="29"/>
      <c r="U138" s="1"/>
      <c r="V138" s="1"/>
      <c r="W138" s="1"/>
      <c r="X138" s="1"/>
      <c r="Y138" s="1"/>
    </row>
    <row r="139" spans="1:25">
      <c r="A139" s="17">
        <v>403</v>
      </c>
      <c r="B139" s="44"/>
      <c r="C139" s="19" t="s">
        <v>1066</v>
      </c>
      <c r="D139" s="20" t="s">
        <v>4348</v>
      </c>
      <c r="E139" s="29" t="s">
        <v>5566</v>
      </c>
      <c r="F139" s="44"/>
      <c r="G139" s="45">
        <v>0.06</v>
      </c>
      <c r="H139" s="44">
        <v>292136</v>
      </c>
      <c r="I139" s="44">
        <v>16536</v>
      </c>
      <c r="J139" s="44">
        <v>275600</v>
      </c>
      <c r="K139" s="29" t="s">
        <v>5574</v>
      </c>
      <c r="L139" s="46" t="s">
        <v>4349</v>
      </c>
      <c r="M139" s="44"/>
      <c r="N139" s="44"/>
      <c r="O139" s="44"/>
      <c r="P139" s="44"/>
      <c r="Q139" s="44"/>
      <c r="R139" s="44"/>
      <c r="S139" s="29" t="s">
        <v>5408</v>
      </c>
      <c r="T139" s="29"/>
      <c r="U139" s="1"/>
      <c r="V139" s="1"/>
      <c r="W139" s="1"/>
      <c r="X139" s="1"/>
      <c r="Y139" s="1"/>
    </row>
    <row r="140" spans="1:25">
      <c r="A140" s="17">
        <v>404</v>
      </c>
      <c r="B140" s="44"/>
      <c r="C140" s="19" t="s">
        <v>1066</v>
      </c>
      <c r="D140" s="20" t="s">
        <v>4348</v>
      </c>
      <c r="E140" s="29" t="s">
        <v>5566</v>
      </c>
      <c r="F140" s="44"/>
      <c r="G140" s="45">
        <v>0.06</v>
      </c>
      <c r="H140" s="44">
        <v>307400</v>
      </c>
      <c r="I140" s="44">
        <v>17400</v>
      </c>
      <c r="J140" s="44">
        <v>290000</v>
      </c>
      <c r="K140" s="29" t="s">
        <v>5575</v>
      </c>
      <c r="L140" s="46" t="s">
        <v>4349</v>
      </c>
      <c r="M140" s="44"/>
      <c r="N140" s="44"/>
      <c r="O140" s="44"/>
      <c r="P140" s="44"/>
      <c r="Q140" s="44"/>
      <c r="R140" s="44"/>
      <c r="S140" s="29" t="s">
        <v>5408</v>
      </c>
      <c r="T140" s="29"/>
      <c r="U140" s="1"/>
      <c r="V140" s="1"/>
      <c r="W140" s="1"/>
      <c r="X140" s="1"/>
      <c r="Y140" s="1"/>
    </row>
    <row r="141" spans="1:25">
      <c r="A141" s="17">
        <v>405</v>
      </c>
      <c r="B141" s="44"/>
      <c r="C141" s="19" t="s">
        <v>1066</v>
      </c>
      <c r="D141" s="20" t="s">
        <v>4348</v>
      </c>
      <c r="E141" s="29" t="s">
        <v>5566</v>
      </c>
      <c r="F141" s="44"/>
      <c r="G141" s="45">
        <v>0.06</v>
      </c>
      <c r="H141" s="44">
        <v>337000</v>
      </c>
      <c r="I141" s="44">
        <v>19075.47</v>
      </c>
      <c r="J141" s="44">
        <v>317924.53000000003</v>
      </c>
      <c r="K141" s="29" t="s">
        <v>5576</v>
      </c>
      <c r="L141" s="46" t="s">
        <v>4349</v>
      </c>
      <c r="M141" s="44"/>
      <c r="N141" s="44"/>
      <c r="O141" s="44"/>
      <c r="P141" s="44"/>
      <c r="Q141" s="44"/>
      <c r="R141" s="44"/>
      <c r="S141" s="29" t="s">
        <v>5408</v>
      </c>
      <c r="T141" s="29"/>
      <c r="U141" s="1"/>
      <c r="V141" s="1"/>
      <c r="W141" s="1"/>
      <c r="X141" s="1"/>
      <c r="Y141" s="1"/>
    </row>
    <row r="142" spans="1:25">
      <c r="A142" s="17">
        <v>406</v>
      </c>
      <c r="B142" s="44"/>
      <c r="C142" s="19" t="s">
        <v>1066</v>
      </c>
      <c r="D142" s="20" t="s">
        <v>4348</v>
      </c>
      <c r="E142" s="29" t="s">
        <v>5566</v>
      </c>
      <c r="F142" s="44"/>
      <c r="G142" s="45">
        <v>0.06</v>
      </c>
      <c r="H142" s="44">
        <v>280000</v>
      </c>
      <c r="I142" s="44">
        <v>15849.06</v>
      </c>
      <c r="J142" s="44">
        <v>264150.94</v>
      </c>
      <c r="K142" s="29" t="s">
        <v>5577</v>
      </c>
      <c r="L142" s="46" t="s">
        <v>4349</v>
      </c>
      <c r="M142" s="44"/>
      <c r="N142" s="44"/>
      <c r="O142" s="44"/>
      <c r="P142" s="44"/>
      <c r="Q142" s="44"/>
      <c r="R142" s="44"/>
      <c r="S142" s="29" t="s">
        <v>5408</v>
      </c>
      <c r="T142" s="29"/>
      <c r="U142" s="1"/>
      <c r="V142" s="1"/>
      <c r="W142" s="1"/>
      <c r="X142" s="1"/>
      <c r="Y142" s="1"/>
    </row>
    <row r="143" spans="1:25">
      <c r="A143" s="17">
        <v>407</v>
      </c>
      <c r="B143" s="44"/>
      <c r="C143" s="19" t="s">
        <v>1066</v>
      </c>
      <c r="D143" s="20" t="s">
        <v>4348</v>
      </c>
      <c r="E143" s="29" t="s">
        <v>5456</v>
      </c>
      <c r="F143" s="44"/>
      <c r="G143" s="45">
        <v>0.13</v>
      </c>
      <c r="H143" s="44">
        <v>264039.43</v>
      </c>
      <c r="I143" s="44">
        <v>30376.22</v>
      </c>
      <c r="J143" s="44">
        <v>233663.21</v>
      </c>
      <c r="K143" s="29" t="s">
        <v>5578</v>
      </c>
      <c r="L143" s="46" t="s">
        <v>234</v>
      </c>
      <c r="M143" s="44"/>
      <c r="N143" s="44"/>
      <c r="O143" s="44"/>
      <c r="P143" s="44"/>
      <c r="Q143" s="44"/>
      <c r="R143" s="44"/>
      <c r="S143" s="44" t="s">
        <v>5404</v>
      </c>
      <c r="T143" s="44"/>
      <c r="U143" s="1"/>
      <c r="V143" s="1"/>
      <c r="W143" s="1"/>
      <c r="X143" s="1"/>
      <c r="Y143" s="1"/>
    </row>
    <row r="144" spans="1:25">
      <c r="A144" s="17">
        <v>408</v>
      </c>
      <c r="B144" s="44"/>
      <c r="C144" s="19" t="s">
        <v>1066</v>
      </c>
      <c r="D144" s="20" t="s">
        <v>4348</v>
      </c>
      <c r="E144" s="29" t="s">
        <v>5456</v>
      </c>
      <c r="F144" s="44"/>
      <c r="G144" s="45">
        <v>0.13</v>
      </c>
      <c r="H144" s="44">
        <v>316400</v>
      </c>
      <c r="I144" s="44">
        <v>36400</v>
      </c>
      <c r="J144" s="44">
        <v>280000</v>
      </c>
      <c r="K144" s="29" t="s">
        <v>5579</v>
      </c>
      <c r="L144" s="46" t="s">
        <v>234</v>
      </c>
      <c r="M144" s="44"/>
      <c r="N144" s="44"/>
      <c r="O144" s="44"/>
      <c r="P144" s="44"/>
      <c r="Q144" s="44"/>
      <c r="R144" s="44"/>
      <c r="S144" s="44" t="s">
        <v>5404</v>
      </c>
      <c r="T144" s="44"/>
      <c r="U144" s="1"/>
      <c r="V144" s="1"/>
      <c r="W144" s="1"/>
      <c r="X144" s="1"/>
      <c r="Y144" s="1"/>
    </row>
    <row r="145" spans="1:25">
      <c r="A145" s="17">
        <v>409</v>
      </c>
      <c r="B145" s="44"/>
      <c r="C145" s="19" t="s">
        <v>1066</v>
      </c>
      <c r="D145" s="20" t="s">
        <v>4348</v>
      </c>
      <c r="E145" s="29" t="s">
        <v>5456</v>
      </c>
      <c r="F145" s="44"/>
      <c r="G145" s="45">
        <v>0.13</v>
      </c>
      <c r="H145" s="44">
        <v>259900</v>
      </c>
      <c r="I145" s="44">
        <v>29900</v>
      </c>
      <c r="J145" s="44">
        <v>230000</v>
      </c>
      <c r="K145" s="29" t="s">
        <v>5580</v>
      </c>
      <c r="L145" s="46" t="s">
        <v>234</v>
      </c>
      <c r="M145" s="44"/>
      <c r="N145" s="44"/>
      <c r="O145" s="44"/>
      <c r="P145" s="44"/>
      <c r="Q145" s="44"/>
      <c r="R145" s="44"/>
      <c r="S145" s="44" t="s">
        <v>5404</v>
      </c>
      <c r="T145" s="44"/>
      <c r="U145" s="1"/>
      <c r="V145" s="1"/>
      <c r="W145" s="1"/>
      <c r="X145" s="1"/>
      <c r="Y145" s="1"/>
    </row>
    <row r="146" spans="1:25">
      <c r="A146" s="17">
        <v>410</v>
      </c>
      <c r="B146" s="44"/>
      <c r="C146" s="19" t="s">
        <v>1066</v>
      </c>
      <c r="D146" s="20" t="s">
        <v>4348</v>
      </c>
      <c r="E146" s="29" t="s">
        <v>5456</v>
      </c>
      <c r="F146" s="44"/>
      <c r="G146" s="45">
        <v>0.13</v>
      </c>
      <c r="H146" s="44">
        <v>338378.5</v>
      </c>
      <c r="I146" s="44">
        <v>38928.5</v>
      </c>
      <c r="J146" s="44">
        <v>299450</v>
      </c>
      <c r="K146" s="29" t="s">
        <v>5581</v>
      </c>
      <c r="L146" s="46" t="s">
        <v>234</v>
      </c>
      <c r="M146" s="44"/>
      <c r="N146" s="44"/>
      <c r="O146" s="44"/>
      <c r="P146" s="44"/>
      <c r="Q146" s="44"/>
      <c r="R146" s="44"/>
      <c r="S146" s="44" t="s">
        <v>5404</v>
      </c>
      <c r="T146" s="44"/>
      <c r="U146" s="1"/>
      <c r="V146" s="1"/>
      <c r="W146" s="1"/>
      <c r="X146" s="1"/>
      <c r="Y146" s="1"/>
    </row>
    <row r="147" spans="1:25">
      <c r="A147" s="17">
        <v>411</v>
      </c>
      <c r="B147" s="44"/>
      <c r="C147" s="19" t="s">
        <v>1066</v>
      </c>
      <c r="D147" s="20" t="s">
        <v>4348</v>
      </c>
      <c r="E147" s="29" t="s">
        <v>5456</v>
      </c>
      <c r="F147" s="44"/>
      <c r="G147" s="45">
        <v>0.13</v>
      </c>
      <c r="H147" s="44">
        <v>361600</v>
      </c>
      <c r="I147" s="44">
        <v>41600</v>
      </c>
      <c r="J147" s="44">
        <v>320000</v>
      </c>
      <c r="K147" s="29" t="s">
        <v>5582</v>
      </c>
      <c r="L147" s="46" t="s">
        <v>234</v>
      </c>
      <c r="M147" s="44"/>
      <c r="N147" s="44"/>
      <c r="O147" s="44"/>
      <c r="P147" s="44"/>
      <c r="Q147" s="44"/>
      <c r="R147" s="44"/>
      <c r="S147" s="44" t="s">
        <v>5404</v>
      </c>
      <c r="T147" s="44"/>
      <c r="U147" s="1"/>
      <c r="V147" s="1"/>
      <c r="W147" s="1"/>
      <c r="X147" s="1"/>
      <c r="Y147" s="1"/>
    </row>
    <row r="148" spans="1:25">
      <c r="A148" s="17">
        <v>412</v>
      </c>
      <c r="B148" s="44"/>
      <c r="C148" s="19" t="s">
        <v>1066</v>
      </c>
      <c r="D148" s="20" t="s">
        <v>4348</v>
      </c>
      <c r="E148" s="29" t="s">
        <v>5456</v>
      </c>
      <c r="F148" s="44"/>
      <c r="G148" s="45">
        <v>0.13</v>
      </c>
      <c r="H148" s="44">
        <v>331994</v>
      </c>
      <c r="I148" s="44">
        <v>38194</v>
      </c>
      <c r="J148" s="44">
        <v>293800</v>
      </c>
      <c r="K148" s="29" t="s">
        <v>5583</v>
      </c>
      <c r="L148" s="46" t="s">
        <v>234</v>
      </c>
      <c r="M148" s="44"/>
      <c r="N148" s="44"/>
      <c r="O148" s="44"/>
      <c r="P148" s="44"/>
      <c r="Q148" s="44"/>
      <c r="R148" s="44"/>
      <c r="S148" s="44" t="s">
        <v>5404</v>
      </c>
      <c r="T148" s="44"/>
      <c r="U148" s="1"/>
      <c r="V148" s="1"/>
      <c r="W148" s="1"/>
      <c r="X148" s="1"/>
      <c r="Y148" s="1"/>
    </row>
    <row r="149" spans="1:25">
      <c r="A149" s="17">
        <v>413</v>
      </c>
      <c r="B149" s="44"/>
      <c r="C149" s="19" t="s">
        <v>1067</v>
      </c>
      <c r="D149" s="20" t="s">
        <v>5317</v>
      </c>
      <c r="E149" s="29" t="s">
        <v>97</v>
      </c>
      <c r="F149" s="29" t="s">
        <v>98</v>
      </c>
      <c r="G149" s="22">
        <v>0.09</v>
      </c>
      <c r="H149" s="29">
        <v>73775</v>
      </c>
      <c r="I149" s="29">
        <v>6091.51</v>
      </c>
      <c r="J149" s="29">
        <v>67683.490000000005</v>
      </c>
      <c r="K149" s="29" t="s">
        <v>5584</v>
      </c>
      <c r="L149" s="46" t="s">
        <v>4349</v>
      </c>
      <c r="M149" s="44"/>
      <c r="N149" s="44"/>
      <c r="O149" s="44"/>
      <c r="P149" s="44"/>
      <c r="Q149" s="44"/>
      <c r="R149" s="44"/>
      <c r="S149" s="29" t="s">
        <v>5585</v>
      </c>
      <c r="T149" s="29"/>
      <c r="U149" s="1"/>
      <c r="V149" s="1"/>
      <c r="W149" s="1"/>
      <c r="X149" s="1"/>
      <c r="Y149" s="1"/>
    </row>
    <row r="150" spans="1:25">
      <c r="A150" s="17">
        <v>414</v>
      </c>
      <c r="B150" s="44"/>
      <c r="C150" s="19" t="s">
        <v>1067</v>
      </c>
      <c r="D150" s="20" t="s">
        <v>5312</v>
      </c>
      <c r="E150" s="29" t="s">
        <v>783</v>
      </c>
      <c r="F150" s="29" t="s">
        <v>784</v>
      </c>
      <c r="G150" s="22">
        <v>0.13</v>
      </c>
      <c r="H150" s="29">
        <v>217000</v>
      </c>
      <c r="I150" s="29">
        <v>24964.6</v>
      </c>
      <c r="J150" s="29">
        <v>192035.4</v>
      </c>
      <c r="K150" s="29" t="s">
        <v>5586</v>
      </c>
      <c r="L150" s="46" t="s">
        <v>4349</v>
      </c>
      <c r="M150" s="44"/>
      <c r="N150" s="44"/>
      <c r="O150" s="44"/>
      <c r="P150" s="44"/>
      <c r="Q150" s="44"/>
      <c r="R150" s="44"/>
      <c r="S150" s="29" t="s">
        <v>5587</v>
      </c>
      <c r="T150" s="29"/>
      <c r="U150" s="1"/>
      <c r="V150" s="1"/>
      <c r="W150" s="1"/>
      <c r="X150" s="1"/>
      <c r="Y150" s="1"/>
    </row>
    <row r="151" spans="1:25">
      <c r="A151" s="17">
        <v>415</v>
      </c>
      <c r="B151" s="44"/>
      <c r="C151" s="19" t="s">
        <v>1067</v>
      </c>
      <c r="D151" s="20" t="s">
        <v>5321</v>
      </c>
      <c r="E151" s="29" t="s">
        <v>112</v>
      </c>
      <c r="F151" s="29" t="s">
        <v>113</v>
      </c>
      <c r="G151" s="45">
        <v>0.09</v>
      </c>
      <c r="H151" s="29">
        <v>50000</v>
      </c>
      <c r="I151" s="29">
        <v>4128.4399999999996</v>
      </c>
      <c r="J151" s="29">
        <v>45871.56</v>
      </c>
      <c r="K151" s="29" t="s">
        <v>5588</v>
      </c>
      <c r="L151" s="46" t="s">
        <v>4349</v>
      </c>
      <c r="M151" s="44"/>
      <c r="N151" s="44"/>
      <c r="O151" s="44"/>
      <c r="P151" s="44"/>
      <c r="Q151" s="44"/>
      <c r="R151" s="44"/>
      <c r="S151" s="29" t="s">
        <v>5589</v>
      </c>
      <c r="T151" s="29"/>
      <c r="U151" s="1"/>
      <c r="V151" s="1"/>
      <c r="W151" s="1"/>
      <c r="X151" s="1"/>
      <c r="Y151" s="1"/>
    </row>
    <row r="152" spans="1:25">
      <c r="A152" s="17">
        <v>416</v>
      </c>
      <c r="B152" s="44"/>
      <c r="C152" s="19" t="s">
        <v>1067</v>
      </c>
      <c r="D152" s="20" t="s">
        <v>5321</v>
      </c>
      <c r="E152" s="29" t="s">
        <v>112</v>
      </c>
      <c r="F152" s="29" t="s">
        <v>116</v>
      </c>
      <c r="G152" s="45">
        <v>0.09</v>
      </c>
      <c r="H152" s="29">
        <v>100000</v>
      </c>
      <c r="I152" s="29">
        <v>8256.8799999999992</v>
      </c>
      <c r="J152" s="29">
        <v>91743.12</v>
      </c>
      <c r="K152" s="29" t="s">
        <v>5590</v>
      </c>
      <c r="L152" s="46" t="s">
        <v>4349</v>
      </c>
      <c r="M152" s="44"/>
      <c r="N152" s="44"/>
      <c r="O152" s="44"/>
      <c r="P152" s="44"/>
      <c r="Q152" s="44"/>
      <c r="R152" s="44"/>
      <c r="S152" s="29" t="s">
        <v>5591</v>
      </c>
      <c r="T152" s="29"/>
      <c r="U152" s="1"/>
      <c r="V152" s="1"/>
      <c r="W152" s="1"/>
      <c r="X152" s="1"/>
      <c r="Y152" s="1"/>
    </row>
    <row r="153" spans="1:25">
      <c r="A153" s="17">
        <v>417</v>
      </c>
      <c r="B153" s="44"/>
      <c r="C153" s="19" t="s">
        <v>1067</v>
      </c>
      <c r="D153" s="20" t="s">
        <v>5324</v>
      </c>
      <c r="E153" s="29" t="s">
        <v>121</v>
      </c>
      <c r="F153" s="29" t="s">
        <v>122</v>
      </c>
      <c r="G153" s="45">
        <v>0.06</v>
      </c>
      <c r="H153" s="29">
        <v>61480</v>
      </c>
      <c r="I153" s="29">
        <v>3480</v>
      </c>
      <c r="J153" s="29">
        <v>58000</v>
      </c>
      <c r="K153" s="29" t="s">
        <v>5592</v>
      </c>
      <c r="L153" s="17" t="s">
        <v>4349</v>
      </c>
      <c r="M153" s="44"/>
      <c r="N153" s="44"/>
      <c r="O153" s="44"/>
      <c r="P153" s="44"/>
      <c r="Q153" s="44"/>
      <c r="R153" s="44"/>
      <c r="S153" s="29" t="s">
        <v>5593</v>
      </c>
      <c r="T153" s="29"/>
      <c r="U153" s="1"/>
      <c r="V153" s="1"/>
      <c r="W153" s="1"/>
      <c r="X153" s="1"/>
      <c r="Y153" s="1"/>
    </row>
    <row r="154" spans="1:25" ht="16">
      <c r="A154" s="17">
        <v>418</v>
      </c>
      <c r="B154" s="44"/>
      <c r="C154" s="19" t="s">
        <v>1067</v>
      </c>
      <c r="D154" s="20" t="s">
        <v>5320</v>
      </c>
      <c r="E154" s="29" t="s">
        <v>87</v>
      </c>
      <c r="F154" s="29" t="s">
        <v>144</v>
      </c>
      <c r="G154" s="45">
        <v>0.09</v>
      </c>
      <c r="H154" s="29">
        <v>169751</v>
      </c>
      <c r="I154" s="29">
        <v>14016.14</v>
      </c>
      <c r="J154" s="29">
        <v>155734.85999999999</v>
      </c>
      <c r="K154" s="29" t="s">
        <v>5594</v>
      </c>
      <c r="L154" s="17" t="s">
        <v>4349</v>
      </c>
      <c r="M154" s="44"/>
      <c r="N154" s="44"/>
      <c r="O154" s="44"/>
      <c r="P154" s="44"/>
      <c r="Q154" s="44"/>
      <c r="R154" s="44"/>
      <c r="S154" s="29" t="s">
        <v>5595</v>
      </c>
      <c r="T154" s="29"/>
      <c r="U154" s="1"/>
      <c r="V154" s="1"/>
      <c r="W154" s="1"/>
      <c r="X154" s="1"/>
      <c r="Y154" s="1"/>
    </row>
    <row r="155" spans="1:25">
      <c r="A155" s="17">
        <v>419</v>
      </c>
      <c r="B155" s="44"/>
      <c r="C155" s="19" t="s">
        <v>1067</v>
      </c>
      <c r="D155" s="20" t="s">
        <v>5320</v>
      </c>
      <c r="E155" s="29" t="s">
        <v>87</v>
      </c>
      <c r="F155" s="29" t="s">
        <v>147</v>
      </c>
      <c r="G155" s="45">
        <v>0.09</v>
      </c>
      <c r="H155" s="29">
        <v>142909</v>
      </c>
      <c r="I155" s="29">
        <v>11799.83</v>
      </c>
      <c r="J155" s="29">
        <v>131109.17000000001</v>
      </c>
      <c r="K155" s="29" t="s">
        <v>5596</v>
      </c>
      <c r="L155" s="17" t="s">
        <v>4349</v>
      </c>
      <c r="M155" s="44"/>
      <c r="N155" s="44"/>
      <c r="O155" s="44"/>
      <c r="P155" s="44"/>
      <c r="Q155" s="44"/>
      <c r="R155" s="44"/>
      <c r="S155" s="29" t="s">
        <v>5597</v>
      </c>
      <c r="T155" s="29"/>
      <c r="U155" s="1"/>
      <c r="V155" s="1"/>
      <c r="W155" s="1"/>
      <c r="X155" s="1"/>
      <c r="Y155" s="1"/>
    </row>
    <row r="156" spans="1:25">
      <c r="A156" s="17">
        <v>420</v>
      </c>
      <c r="B156" s="44"/>
      <c r="C156" s="19" t="s">
        <v>1067</v>
      </c>
      <c r="D156" s="20" t="s">
        <v>4348</v>
      </c>
      <c r="E156" s="29" t="s">
        <v>128</v>
      </c>
      <c r="F156" s="29" t="s">
        <v>129</v>
      </c>
      <c r="G156" s="22">
        <v>0.13</v>
      </c>
      <c r="H156" s="23">
        <v>99080</v>
      </c>
      <c r="I156" s="23">
        <v>11398.58</v>
      </c>
      <c r="J156" s="23">
        <v>87681.42</v>
      </c>
      <c r="K156" s="29" t="s">
        <v>5598</v>
      </c>
      <c r="L156" s="17" t="s">
        <v>4349</v>
      </c>
      <c r="M156" s="44"/>
      <c r="N156" s="44"/>
      <c r="O156" s="44"/>
      <c r="P156" s="44"/>
      <c r="Q156" s="44"/>
      <c r="R156" s="44"/>
      <c r="S156" s="29" t="s">
        <v>5599</v>
      </c>
      <c r="T156" s="29"/>
      <c r="U156" s="1"/>
      <c r="V156" s="1"/>
      <c r="W156" s="1"/>
      <c r="X156" s="1"/>
      <c r="Y156" s="1"/>
    </row>
    <row r="157" spans="1:25">
      <c r="A157" s="17">
        <v>421</v>
      </c>
      <c r="B157" s="44"/>
      <c r="C157" s="19" t="s">
        <v>1067</v>
      </c>
      <c r="D157" s="20" t="s">
        <v>5315</v>
      </c>
      <c r="E157" s="29" t="s">
        <v>960</v>
      </c>
      <c r="F157" s="29" t="s">
        <v>961</v>
      </c>
      <c r="G157" s="22">
        <v>0.13</v>
      </c>
      <c r="H157" s="23">
        <v>54000</v>
      </c>
      <c r="I157" s="23">
        <v>6212.39</v>
      </c>
      <c r="J157" s="23">
        <v>47787.61</v>
      </c>
      <c r="K157" s="29" t="s">
        <v>5600</v>
      </c>
      <c r="L157" s="17" t="s">
        <v>4349</v>
      </c>
      <c r="M157" s="44"/>
      <c r="N157" s="44"/>
      <c r="O157" s="44"/>
      <c r="P157" s="44"/>
      <c r="Q157" s="44"/>
      <c r="R157" s="44"/>
      <c r="S157" s="29" t="s">
        <v>5601</v>
      </c>
      <c r="T157" s="29"/>
      <c r="U157" s="1"/>
      <c r="V157" s="1"/>
      <c r="W157" s="1"/>
      <c r="X157" s="1"/>
      <c r="Y157" s="1"/>
    </row>
    <row r="158" spans="1:25">
      <c r="A158" s="17">
        <v>422</v>
      </c>
      <c r="B158" s="44"/>
      <c r="C158" s="19" t="s">
        <v>1067</v>
      </c>
      <c r="D158" s="20" t="s">
        <v>4348</v>
      </c>
      <c r="E158" s="29" t="s">
        <v>5402</v>
      </c>
      <c r="F158" s="29"/>
      <c r="G158" s="45">
        <v>0.06</v>
      </c>
      <c r="H158" s="23">
        <v>297754</v>
      </c>
      <c r="I158" s="23">
        <v>16854</v>
      </c>
      <c r="J158" s="23">
        <v>280900</v>
      </c>
      <c r="K158" s="29" t="s">
        <v>5602</v>
      </c>
      <c r="L158" s="17" t="s">
        <v>4349</v>
      </c>
      <c r="M158" s="44"/>
      <c r="N158" s="44"/>
      <c r="O158" s="44"/>
      <c r="P158" s="44"/>
      <c r="Q158" s="44"/>
      <c r="R158" s="44"/>
      <c r="S158" s="29" t="s">
        <v>5603</v>
      </c>
      <c r="T158" s="29"/>
      <c r="U158" s="1"/>
      <c r="V158" s="1"/>
      <c r="W158" s="1"/>
      <c r="X158" s="1"/>
      <c r="Y158" s="1"/>
    </row>
    <row r="159" spans="1:25">
      <c r="A159" s="17">
        <v>423</v>
      </c>
      <c r="B159" s="44"/>
      <c r="C159" s="19" t="s">
        <v>1067</v>
      </c>
      <c r="D159" s="20" t="s">
        <v>4348</v>
      </c>
      <c r="E159" s="29" t="s">
        <v>5402</v>
      </c>
      <c r="F159" s="29"/>
      <c r="G159" s="45">
        <v>0.06</v>
      </c>
      <c r="H159" s="23">
        <v>360400</v>
      </c>
      <c r="I159" s="23">
        <v>20400</v>
      </c>
      <c r="J159" s="23">
        <v>340000</v>
      </c>
      <c r="K159" s="29" t="s">
        <v>5604</v>
      </c>
      <c r="L159" s="17" t="s">
        <v>4349</v>
      </c>
      <c r="M159" s="44"/>
      <c r="N159" s="44"/>
      <c r="O159" s="44"/>
      <c r="P159" s="44"/>
      <c r="Q159" s="44"/>
      <c r="R159" s="44"/>
      <c r="S159" s="29" t="s">
        <v>5603</v>
      </c>
      <c r="T159" s="29"/>
      <c r="U159" s="1"/>
      <c r="V159" s="1"/>
      <c r="W159" s="1"/>
      <c r="X159" s="1"/>
      <c r="Y159" s="1"/>
    </row>
    <row r="160" spans="1:25">
      <c r="A160" s="17">
        <v>424</v>
      </c>
      <c r="B160" s="44"/>
      <c r="C160" s="19" t="s">
        <v>1067</v>
      </c>
      <c r="D160" s="20" t="s">
        <v>4348</v>
      </c>
      <c r="E160" s="29" t="s">
        <v>5402</v>
      </c>
      <c r="F160" s="29"/>
      <c r="G160" s="45">
        <v>0.06</v>
      </c>
      <c r="H160" s="23">
        <v>275600</v>
      </c>
      <c r="I160" s="23">
        <v>15600</v>
      </c>
      <c r="J160" s="23">
        <v>260000</v>
      </c>
      <c r="K160" s="29" t="s">
        <v>5605</v>
      </c>
      <c r="L160" s="17" t="s">
        <v>4349</v>
      </c>
      <c r="M160" s="44"/>
      <c r="N160" s="44"/>
      <c r="O160" s="44"/>
      <c r="P160" s="44"/>
      <c r="Q160" s="44"/>
      <c r="R160" s="44"/>
      <c r="S160" s="29" t="s">
        <v>5603</v>
      </c>
      <c r="T160" s="29"/>
      <c r="U160" s="1"/>
      <c r="V160" s="1"/>
      <c r="W160" s="1"/>
      <c r="X160" s="1"/>
      <c r="Y160" s="1"/>
    </row>
    <row r="161" spans="1:25">
      <c r="A161" s="17">
        <v>425</v>
      </c>
      <c r="B161" s="44"/>
      <c r="C161" s="19" t="s">
        <v>1067</v>
      </c>
      <c r="D161" s="20" t="s">
        <v>4348</v>
      </c>
      <c r="E161" s="29" t="s">
        <v>5402</v>
      </c>
      <c r="F161" s="29"/>
      <c r="G161" s="45">
        <v>0.06</v>
      </c>
      <c r="H161" s="23">
        <v>348952</v>
      </c>
      <c r="I161" s="23">
        <v>19752</v>
      </c>
      <c r="J161" s="23">
        <v>329200</v>
      </c>
      <c r="K161" s="29" t="s">
        <v>5606</v>
      </c>
      <c r="L161" s="17" t="s">
        <v>4349</v>
      </c>
      <c r="M161" s="44"/>
      <c r="N161" s="44"/>
      <c r="O161" s="44"/>
      <c r="P161" s="44"/>
      <c r="Q161" s="44"/>
      <c r="R161" s="44"/>
      <c r="S161" s="29" t="s">
        <v>5603</v>
      </c>
      <c r="T161" s="29"/>
      <c r="U161" s="1"/>
      <c r="V161" s="1"/>
      <c r="W161" s="1"/>
      <c r="X161" s="1"/>
      <c r="Y161" s="1"/>
    </row>
    <row r="162" spans="1:25">
      <c r="A162" s="17">
        <v>426</v>
      </c>
      <c r="B162" s="44"/>
      <c r="C162" s="19" t="s">
        <v>1067</v>
      </c>
      <c r="D162" s="20" t="s">
        <v>4348</v>
      </c>
      <c r="E162" s="29" t="s">
        <v>5402</v>
      </c>
      <c r="F162" s="29"/>
      <c r="G162" s="45">
        <v>0.06</v>
      </c>
      <c r="H162" s="23">
        <v>265000</v>
      </c>
      <c r="I162" s="23">
        <v>15000</v>
      </c>
      <c r="J162" s="23">
        <v>250000</v>
      </c>
      <c r="K162" s="29" t="s">
        <v>5607</v>
      </c>
      <c r="L162" s="17" t="s">
        <v>4349</v>
      </c>
      <c r="M162" s="44"/>
      <c r="N162" s="44"/>
      <c r="O162" s="44"/>
      <c r="P162" s="44"/>
      <c r="Q162" s="44"/>
      <c r="R162" s="44"/>
      <c r="S162" s="29" t="s">
        <v>5603</v>
      </c>
      <c r="T162" s="29"/>
      <c r="U162" s="1"/>
      <c r="V162" s="1"/>
      <c r="W162" s="1"/>
      <c r="X162" s="1"/>
      <c r="Y162" s="1"/>
    </row>
    <row r="163" spans="1:25">
      <c r="A163" s="17">
        <v>427</v>
      </c>
      <c r="B163" s="44"/>
      <c r="C163" s="19" t="s">
        <v>1067</v>
      </c>
      <c r="D163" s="20" t="s">
        <v>4348</v>
      </c>
      <c r="E163" s="29" t="s">
        <v>5402</v>
      </c>
      <c r="F163" s="29"/>
      <c r="G163" s="45">
        <v>0.06</v>
      </c>
      <c r="H163" s="23">
        <v>349800</v>
      </c>
      <c r="I163" s="23">
        <v>19800</v>
      </c>
      <c r="J163" s="23">
        <v>330000</v>
      </c>
      <c r="K163" s="29" t="s">
        <v>5608</v>
      </c>
      <c r="L163" s="17" t="s">
        <v>4349</v>
      </c>
      <c r="M163" s="44"/>
      <c r="N163" s="44"/>
      <c r="O163" s="44"/>
      <c r="P163" s="44"/>
      <c r="Q163" s="44"/>
      <c r="R163" s="44"/>
      <c r="S163" s="29" t="s">
        <v>5603</v>
      </c>
      <c r="T163" s="29"/>
      <c r="U163" s="1"/>
      <c r="V163" s="1"/>
      <c r="W163" s="1"/>
      <c r="X163" s="1"/>
      <c r="Y163" s="1"/>
    </row>
    <row r="164" spans="1:25">
      <c r="A164" s="17">
        <v>428</v>
      </c>
      <c r="B164" s="44"/>
      <c r="C164" s="19" t="s">
        <v>1067</v>
      </c>
      <c r="D164" s="20" t="s">
        <v>4348</v>
      </c>
      <c r="E164" s="29" t="s">
        <v>5402</v>
      </c>
      <c r="F164" s="29"/>
      <c r="G164" s="45">
        <v>0.06</v>
      </c>
      <c r="H164" s="23">
        <v>328600</v>
      </c>
      <c r="I164" s="23">
        <v>18600</v>
      </c>
      <c r="J164" s="23">
        <v>310000</v>
      </c>
      <c r="K164" s="29" t="s">
        <v>5609</v>
      </c>
      <c r="L164" s="17" t="s">
        <v>4349</v>
      </c>
      <c r="M164" s="44"/>
      <c r="N164" s="44"/>
      <c r="O164" s="44"/>
      <c r="P164" s="44"/>
      <c r="Q164" s="44"/>
      <c r="R164" s="44"/>
      <c r="S164" s="29" t="s">
        <v>5603</v>
      </c>
      <c r="T164" s="29"/>
      <c r="U164" s="1"/>
      <c r="V164" s="1"/>
      <c r="W164" s="1"/>
      <c r="X164" s="1"/>
      <c r="Y164" s="1"/>
    </row>
    <row r="165" spans="1:25">
      <c r="A165" s="17">
        <v>429</v>
      </c>
      <c r="B165" s="44"/>
      <c r="C165" s="19" t="s">
        <v>1067</v>
      </c>
      <c r="D165" s="20" t="s">
        <v>4348</v>
      </c>
      <c r="E165" s="29" t="s">
        <v>5402</v>
      </c>
      <c r="F165" s="29"/>
      <c r="G165" s="45">
        <v>0.06</v>
      </c>
      <c r="H165" s="23">
        <v>318000</v>
      </c>
      <c r="I165" s="23">
        <v>18000</v>
      </c>
      <c r="J165" s="23">
        <v>300000</v>
      </c>
      <c r="K165" s="29" t="s">
        <v>5610</v>
      </c>
      <c r="L165" s="17" t="s">
        <v>4349</v>
      </c>
      <c r="M165" s="44"/>
      <c r="N165" s="44"/>
      <c r="O165" s="44"/>
      <c r="P165" s="44"/>
      <c r="Q165" s="44"/>
      <c r="R165" s="44"/>
      <c r="S165" s="29" t="s">
        <v>5603</v>
      </c>
      <c r="T165" s="29"/>
      <c r="U165" s="1"/>
      <c r="V165" s="1"/>
      <c r="W165" s="1"/>
      <c r="X165" s="1"/>
      <c r="Y165" s="1"/>
    </row>
    <row r="166" spans="1:25">
      <c r="A166" s="17">
        <v>430</v>
      </c>
      <c r="B166" s="44"/>
      <c r="C166" s="19" t="s">
        <v>1067</v>
      </c>
      <c r="D166" s="20" t="s">
        <v>4348</v>
      </c>
      <c r="E166" s="29" t="s">
        <v>5405</v>
      </c>
      <c r="F166" s="29"/>
      <c r="G166" s="45">
        <v>0.06</v>
      </c>
      <c r="H166" s="23">
        <v>371000</v>
      </c>
      <c r="I166" s="23">
        <v>21000</v>
      </c>
      <c r="J166" s="23">
        <v>350000</v>
      </c>
      <c r="K166" s="29" t="s">
        <v>5611</v>
      </c>
      <c r="L166" s="17" t="s">
        <v>4348</v>
      </c>
      <c r="M166" s="44"/>
      <c r="N166" s="44"/>
      <c r="O166" s="44"/>
      <c r="P166" s="44"/>
      <c r="Q166" s="44"/>
      <c r="R166" s="44"/>
      <c r="S166" s="29" t="s">
        <v>5603</v>
      </c>
      <c r="T166" s="29"/>
      <c r="U166" s="1"/>
      <c r="V166" s="1"/>
      <c r="W166" s="1"/>
      <c r="X166" s="1"/>
      <c r="Y166" s="1"/>
    </row>
    <row r="167" spans="1:25">
      <c r="A167" s="17">
        <v>431</v>
      </c>
      <c r="B167" s="44"/>
      <c r="C167" s="19" t="s">
        <v>1067</v>
      </c>
      <c r="D167" s="20" t="s">
        <v>4348</v>
      </c>
      <c r="E167" s="29" t="s">
        <v>5405</v>
      </c>
      <c r="F167" s="29"/>
      <c r="G167" s="45">
        <v>0.06</v>
      </c>
      <c r="H167" s="23">
        <v>339200</v>
      </c>
      <c r="I167" s="23">
        <v>19200</v>
      </c>
      <c r="J167" s="23">
        <v>320000</v>
      </c>
      <c r="K167" s="29" t="s">
        <v>5612</v>
      </c>
      <c r="L167" s="17" t="s">
        <v>4348</v>
      </c>
      <c r="M167" s="44"/>
      <c r="N167" s="44"/>
      <c r="O167" s="44"/>
      <c r="P167" s="44"/>
      <c r="Q167" s="44"/>
      <c r="R167" s="44"/>
      <c r="S167" s="29" t="s">
        <v>5603</v>
      </c>
      <c r="T167" s="29"/>
      <c r="U167" s="1"/>
      <c r="V167" s="1"/>
      <c r="W167" s="1"/>
      <c r="X167" s="1"/>
      <c r="Y167" s="1"/>
    </row>
    <row r="168" spans="1:25">
      <c r="A168" s="17">
        <v>432</v>
      </c>
      <c r="B168" s="44"/>
      <c r="C168" s="19" t="s">
        <v>1067</v>
      </c>
      <c r="D168" s="20" t="s">
        <v>4348</v>
      </c>
      <c r="E168" s="29" t="s">
        <v>5405</v>
      </c>
      <c r="F168" s="29"/>
      <c r="G168" s="45">
        <v>0.06</v>
      </c>
      <c r="H168" s="23">
        <v>303372</v>
      </c>
      <c r="I168" s="23">
        <v>17172</v>
      </c>
      <c r="J168" s="23">
        <v>286200</v>
      </c>
      <c r="K168" s="29" t="s">
        <v>5613</v>
      </c>
      <c r="L168" s="17" t="s">
        <v>4348</v>
      </c>
      <c r="M168" s="44"/>
      <c r="N168" s="44"/>
      <c r="O168" s="44"/>
      <c r="P168" s="44"/>
      <c r="Q168" s="44"/>
      <c r="R168" s="44"/>
      <c r="S168" s="29" t="s">
        <v>5603</v>
      </c>
      <c r="T168" s="29"/>
      <c r="U168" s="1"/>
      <c r="V168" s="1"/>
      <c r="W168" s="1"/>
      <c r="X168" s="1"/>
      <c r="Y168" s="1"/>
    </row>
    <row r="169" spans="1:25">
      <c r="A169" s="17">
        <v>433</v>
      </c>
      <c r="B169" s="44"/>
      <c r="C169" s="19" t="s">
        <v>1067</v>
      </c>
      <c r="D169" s="20" t="s">
        <v>4348</v>
      </c>
      <c r="E169" s="29" t="s">
        <v>5405</v>
      </c>
      <c r="F169" s="29"/>
      <c r="G169" s="45">
        <v>0.06</v>
      </c>
      <c r="H169" s="23">
        <v>286200</v>
      </c>
      <c r="I169" s="23">
        <v>16200</v>
      </c>
      <c r="J169" s="23">
        <v>270000</v>
      </c>
      <c r="K169" s="29" t="s">
        <v>5614</v>
      </c>
      <c r="L169" s="17" t="s">
        <v>4348</v>
      </c>
      <c r="M169" s="44"/>
      <c r="N169" s="44"/>
      <c r="O169" s="44"/>
      <c r="P169" s="44"/>
      <c r="Q169" s="44"/>
      <c r="R169" s="44"/>
      <c r="S169" s="29" t="s">
        <v>5603</v>
      </c>
      <c r="T169" s="29"/>
      <c r="U169" s="1"/>
      <c r="V169" s="1"/>
      <c r="W169" s="1"/>
      <c r="X169" s="1"/>
      <c r="Y169" s="1"/>
    </row>
    <row r="170" spans="1:25">
      <c r="A170" s="17">
        <v>434</v>
      </c>
      <c r="B170" s="44"/>
      <c r="C170" s="19" t="s">
        <v>1067</v>
      </c>
      <c r="D170" s="20" t="s">
        <v>4348</v>
      </c>
      <c r="E170" s="29" t="s">
        <v>5405</v>
      </c>
      <c r="F170" s="29"/>
      <c r="G170" s="45">
        <v>0.06</v>
      </c>
      <c r="H170" s="23">
        <v>318000</v>
      </c>
      <c r="I170" s="23">
        <v>18000</v>
      </c>
      <c r="J170" s="23">
        <v>300000</v>
      </c>
      <c r="K170" s="29" t="s">
        <v>5615</v>
      </c>
      <c r="L170" s="17" t="s">
        <v>4348</v>
      </c>
      <c r="M170" s="44"/>
      <c r="N170" s="44"/>
      <c r="O170" s="44"/>
      <c r="P170" s="44"/>
      <c r="Q170" s="44"/>
      <c r="R170" s="44"/>
      <c r="S170" s="29" t="s">
        <v>5603</v>
      </c>
      <c r="T170" s="29"/>
      <c r="U170" s="1"/>
      <c r="V170" s="1"/>
      <c r="W170" s="1"/>
      <c r="X170" s="1"/>
      <c r="Y170" s="1"/>
    </row>
    <row r="171" spans="1:25">
      <c r="A171" s="17">
        <v>435</v>
      </c>
      <c r="B171" s="44"/>
      <c r="C171" s="19" t="s">
        <v>1067</v>
      </c>
      <c r="D171" s="20" t="s">
        <v>4348</v>
      </c>
      <c r="E171" s="29" t="s">
        <v>5405</v>
      </c>
      <c r="F171" s="29"/>
      <c r="G171" s="45">
        <v>0.06</v>
      </c>
      <c r="H171" s="23">
        <v>296800</v>
      </c>
      <c r="I171" s="23">
        <v>16800</v>
      </c>
      <c r="J171" s="23">
        <v>280000</v>
      </c>
      <c r="K171" s="29" t="s">
        <v>5616</v>
      </c>
      <c r="L171" s="17" t="s">
        <v>4348</v>
      </c>
      <c r="M171" s="44"/>
      <c r="N171" s="44"/>
      <c r="O171" s="44"/>
      <c r="P171" s="44"/>
      <c r="Q171" s="44"/>
      <c r="R171" s="44"/>
      <c r="S171" s="29" t="s">
        <v>5603</v>
      </c>
      <c r="T171" s="29"/>
      <c r="U171" s="1"/>
      <c r="V171" s="1"/>
      <c r="W171" s="1"/>
      <c r="X171" s="1"/>
      <c r="Y171" s="1"/>
    </row>
    <row r="172" spans="1:25">
      <c r="A172" s="17">
        <v>436</v>
      </c>
      <c r="B172" s="44"/>
      <c r="C172" s="19" t="s">
        <v>1067</v>
      </c>
      <c r="D172" s="20" t="s">
        <v>4348</v>
      </c>
      <c r="E172" s="29" t="s">
        <v>5405</v>
      </c>
      <c r="F172" s="29"/>
      <c r="G172" s="45">
        <v>0.06</v>
      </c>
      <c r="H172" s="23">
        <v>212000</v>
      </c>
      <c r="I172" s="23">
        <v>12000</v>
      </c>
      <c r="J172" s="23">
        <v>200000</v>
      </c>
      <c r="K172" s="29" t="s">
        <v>5617</v>
      </c>
      <c r="L172" s="17" t="s">
        <v>4348</v>
      </c>
      <c r="M172" s="44"/>
      <c r="N172" s="44"/>
      <c r="O172" s="44"/>
      <c r="P172" s="44"/>
      <c r="Q172" s="44"/>
      <c r="R172" s="44"/>
      <c r="S172" s="29" t="s">
        <v>5603</v>
      </c>
      <c r="T172" s="29"/>
      <c r="U172" s="1"/>
      <c r="V172" s="1"/>
      <c r="W172" s="1"/>
      <c r="X172" s="1"/>
      <c r="Y172" s="1"/>
    </row>
    <row r="173" spans="1:25">
      <c r="A173" s="17">
        <v>437</v>
      </c>
      <c r="B173" s="44"/>
      <c r="C173" s="19" t="s">
        <v>1067</v>
      </c>
      <c r="D173" s="20" t="s">
        <v>4348</v>
      </c>
      <c r="E173" s="29" t="s">
        <v>5566</v>
      </c>
      <c r="F173" s="29"/>
      <c r="G173" s="45">
        <v>0.13</v>
      </c>
      <c r="H173" s="23">
        <v>305100</v>
      </c>
      <c r="I173" s="23">
        <v>35100</v>
      </c>
      <c r="J173" s="23">
        <v>270000</v>
      </c>
      <c r="K173" s="29" t="s">
        <v>5618</v>
      </c>
      <c r="L173" s="17" t="s">
        <v>4350</v>
      </c>
      <c r="M173" s="44"/>
      <c r="N173" s="44"/>
      <c r="O173" s="44"/>
      <c r="P173" s="44"/>
      <c r="Q173" s="44"/>
      <c r="R173" s="44"/>
      <c r="S173" s="29" t="s">
        <v>5619</v>
      </c>
      <c r="T173" s="29"/>
      <c r="U173" s="1"/>
      <c r="V173" s="1"/>
      <c r="W173" s="1"/>
      <c r="X173" s="1"/>
      <c r="Y173" s="1"/>
    </row>
    <row r="174" spans="1:25">
      <c r="A174" s="17">
        <v>438</v>
      </c>
      <c r="B174" s="44"/>
      <c r="C174" s="19" t="s">
        <v>1067</v>
      </c>
      <c r="D174" s="20" t="s">
        <v>4348</v>
      </c>
      <c r="E174" s="29" t="s">
        <v>5566</v>
      </c>
      <c r="F174" s="29"/>
      <c r="G174" s="45">
        <v>0.13</v>
      </c>
      <c r="H174" s="23">
        <v>293800</v>
      </c>
      <c r="I174" s="23">
        <v>33800</v>
      </c>
      <c r="J174" s="23">
        <v>260000</v>
      </c>
      <c r="K174" s="29" t="s">
        <v>5620</v>
      </c>
      <c r="L174" s="17" t="s">
        <v>4350</v>
      </c>
      <c r="M174" s="44"/>
      <c r="N174" s="44"/>
      <c r="O174" s="44"/>
      <c r="P174" s="44"/>
      <c r="Q174" s="44"/>
      <c r="R174" s="44"/>
      <c r="S174" s="29" t="s">
        <v>5619</v>
      </c>
      <c r="T174" s="29"/>
      <c r="U174" s="1"/>
      <c r="V174" s="1"/>
      <c r="W174" s="1"/>
      <c r="X174" s="1"/>
      <c r="Y174" s="1"/>
    </row>
    <row r="175" spans="1:25">
      <c r="A175" s="17">
        <v>439</v>
      </c>
      <c r="B175" s="44"/>
      <c r="C175" s="19" t="s">
        <v>1067</v>
      </c>
      <c r="D175" s="20" t="s">
        <v>4348</v>
      </c>
      <c r="E175" s="29" t="s">
        <v>5566</v>
      </c>
      <c r="F175" s="29"/>
      <c r="G175" s="45">
        <v>0.13</v>
      </c>
      <c r="H175" s="23">
        <v>316400</v>
      </c>
      <c r="I175" s="23">
        <v>36400</v>
      </c>
      <c r="J175" s="23">
        <v>280000</v>
      </c>
      <c r="K175" s="29" t="s">
        <v>5621</v>
      </c>
      <c r="L175" s="17" t="s">
        <v>4350</v>
      </c>
      <c r="M175" s="44"/>
      <c r="N175" s="44"/>
      <c r="O175" s="44"/>
      <c r="P175" s="44"/>
      <c r="Q175" s="44"/>
      <c r="R175" s="44"/>
      <c r="S175" s="29" t="s">
        <v>5619</v>
      </c>
      <c r="T175" s="29"/>
      <c r="U175" s="1"/>
      <c r="V175" s="1"/>
      <c r="W175" s="1"/>
      <c r="X175" s="1"/>
      <c r="Y175" s="1"/>
    </row>
    <row r="176" spans="1:25">
      <c r="A176" s="17">
        <v>440</v>
      </c>
      <c r="B176" s="44"/>
      <c r="C176" s="19" t="s">
        <v>1067</v>
      </c>
      <c r="D176" s="20" t="s">
        <v>4348</v>
      </c>
      <c r="E176" s="29" t="s">
        <v>5566</v>
      </c>
      <c r="F176" s="29"/>
      <c r="G176" s="45">
        <v>0.13</v>
      </c>
      <c r="H176" s="23">
        <v>214700</v>
      </c>
      <c r="I176" s="23">
        <v>24700</v>
      </c>
      <c r="J176" s="23">
        <v>190000</v>
      </c>
      <c r="K176" s="29" t="s">
        <v>5622</v>
      </c>
      <c r="L176" s="17" t="s">
        <v>4350</v>
      </c>
      <c r="M176" s="44"/>
      <c r="N176" s="44"/>
      <c r="O176" s="44"/>
      <c r="P176" s="44"/>
      <c r="Q176" s="44"/>
      <c r="R176" s="44"/>
      <c r="S176" s="29" t="s">
        <v>5619</v>
      </c>
      <c r="T176" s="29"/>
      <c r="U176" s="1"/>
      <c r="V176" s="1"/>
      <c r="W176" s="1"/>
      <c r="X176" s="1"/>
      <c r="Y176" s="1"/>
    </row>
    <row r="177" spans="1:25">
      <c r="A177" s="17">
        <v>441</v>
      </c>
      <c r="B177" s="44"/>
      <c r="C177" s="19" t="s">
        <v>1067</v>
      </c>
      <c r="D177" s="20" t="s">
        <v>4348</v>
      </c>
      <c r="E177" s="29" t="s">
        <v>5456</v>
      </c>
      <c r="F177" s="29"/>
      <c r="G177" s="45">
        <v>0.06</v>
      </c>
      <c r="H177" s="23">
        <v>363368</v>
      </c>
      <c r="I177" s="23">
        <v>20568</v>
      </c>
      <c r="J177" s="23">
        <v>342800</v>
      </c>
      <c r="K177" s="29" t="s">
        <v>5623</v>
      </c>
      <c r="L177" s="17" t="s">
        <v>234</v>
      </c>
      <c r="M177" s="44"/>
      <c r="N177" s="44"/>
      <c r="O177" s="44"/>
      <c r="P177" s="44"/>
      <c r="Q177" s="44"/>
      <c r="R177" s="44"/>
      <c r="S177" s="29" t="s">
        <v>5624</v>
      </c>
      <c r="T177" s="29"/>
      <c r="U177" s="1"/>
      <c r="V177" s="1"/>
      <c r="W177" s="1"/>
      <c r="X177" s="1"/>
      <c r="Y177" s="1"/>
    </row>
    <row r="178" spans="1:25">
      <c r="A178" s="17">
        <v>442</v>
      </c>
      <c r="B178" s="44"/>
      <c r="C178" s="19" t="s">
        <v>1067</v>
      </c>
      <c r="D178" s="20" t="s">
        <v>4348</v>
      </c>
      <c r="E178" s="29" t="s">
        <v>5456</v>
      </c>
      <c r="F178" s="29"/>
      <c r="G178" s="45">
        <v>0.06</v>
      </c>
      <c r="H178" s="23">
        <v>337080</v>
      </c>
      <c r="I178" s="23">
        <v>19080</v>
      </c>
      <c r="J178" s="23">
        <v>318000</v>
      </c>
      <c r="K178" s="29" t="s">
        <v>5625</v>
      </c>
      <c r="L178" s="17" t="s">
        <v>234</v>
      </c>
      <c r="M178" s="44"/>
      <c r="N178" s="44"/>
      <c r="O178" s="44"/>
      <c r="P178" s="44"/>
      <c r="Q178" s="44"/>
      <c r="R178" s="44"/>
      <c r="S178" s="29" t="s">
        <v>5624</v>
      </c>
      <c r="T178" s="29"/>
      <c r="U178" s="1"/>
      <c r="V178" s="1"/>
      <c r="W178" s="1"/>
      <c r="X178" s="1"/>
      <c r="Y178" s="1"/>
    </row>
    <row r="179" spans="1:25">
      <c r="A179" s="17">
        <v>443</v>
      </c>
      <c r="B179" s="44"/>
      <c r="C179" s="19" t="s">
        <v>1067</v>
      </c>
      <c r="D179" s="20" t="s">
        <v>4348</v>
      </c>
      <c r="E179" s="29" t="s">
        <v>5456</v>
      </c>
      <c r="F179" s="29"/>
      <c r="G179" s="45">
        <v>0.06</v>
      </c>
      <c r="H179" s="23">
        <v>359552</v>
      </c>
      <c r="I179" s="23">
        <v>20352</v>
      </c>
      <c r="J179" s="23">
        <v>339200</v>
      </c>
      <c r="K179" s="29" t="s">
        <v>5626</v>
      </c>
      <c r="L179" s="17" t="s">
        <v>234</v>
      </c>
      <c r="M179" s="44"/>
      <c r="N179" s="44"/>
      <c r="O179" s="44"/>
      <c r="P179" s="44"/>
      <c r="Q179" s="44"/>
      <c r="R179" s="44"/>
      <c r="S179" s="29" t="s">
        <v>5624</v>
      </c>
      <c r="T179" s="29"/>
      <c r="U179" s="1"/>
      <c r="V179" s="1"/>
      <c r="W179" s="1"/>
      <c r="X179" s="1"/>
      <c r="Y179" s="1"/>
    </row>
    <row r="180" spans="1:25">
      <c r="A180" s="17">
        <v>444</v>
      </c>
      <c r="B180" s="44"/>
      <c r="C180" s="19" t="s">
        <v>1067</v>
      </c>
      <c r="D180" s="20" t="s">
        <v>4348</v>
      </c>
      <c r="E180" s="29" t="s">
        <v>5405</v>
      </c>
      <c r="F180" s="29"/>
      <c r="G180" s="45">
        <v>0.06</v>
      </c>
      <c r="H180" s="23">
        <v>202206.67</v>
      </c>
      <c r="I180" s="23">
        <v>11445.66</v>
      </c>
      <c r="J180" s="23">
        <v>190761.01</v>
      </c>
      <c r="K180" s="29" t="s">
        <v>5627</v>
      </c>
      <c r="L180" s="17" t="s">
        <v>234</v>
      </c>
      <c r="M180" s="44"/>
      <c r="N180" s="44"/>
      <c r="O180" s="44"/>
      <c r="P180" s="44"/>
      <c r="Q180" s="44"/>
      <c r="R180" s="44"/>
      <c r="S180" s="29" t="s">
        <v>5624</v>
      </c>
      <c r="T180" s="29"/>
      <c r="U180" s="1"/>
      <c r="V180" s="1"/>
      <c r="W180" s="1"/>
      <c r="X180" s="1"/>
      <c r="Y180" s="1"/>
    </row>
    <row r="181" spans="1:25">
      <c r="A181" s="17">
        <v>445</v>
      </c>
      <c r="B181" s="44"/>
      <c r="C181" s="19" t="s">
        <v>1067</v>
      </c>
      <c r="D181" s="20" t="s">
        <v>4348</v>
      </c>
      <c r="E181" s="29" t="s">
        <v>5405</v>
      </c>
      <c r="F181" s="29"/>
      <c r="G181" s="45">
        <v>0.06</v>
      </c>
      <c r="H181" s="23">
        <v>201400</v>
      </c>
      <c r="I181" s="23">
        <v>11400</v>
      </c>
      <c r="J181" s="23">
        <v>190000</v>
      </c>
      <c r="K181" s="29" t="s">
        <v>5628</v>
      </c>
      <c r="L181" s="17" t="s">
        <v>234</v>
      </c>
      <c r="M181" s="44"/>
      <c r="N181" s="44"/>
      <c r="O181" s="44"/>
      <c r="P181" s="44"/>
      <c r="Q181" s="44"/>
      <c r="R181" s="44"/>
      <c r="S181" s="29" t="s">
        <v>5624</v>
      </c>
      <c r="T181" s="29"/>
      <c r="U181" s="1"/>
      <c r="V181" s="1"/>
      <c r="W181" s="1"/>
      <c r="X181" s="1"/>
      <c r="Y181" s="1"/>
    </row>
    <row r="182" spans="1:25">
      <c r="A182" s="17">
        <v>446</v>
      </c>
      <c r="B182" s="44"/>
      <c r="C182" s="19" t="s">
        <v>1067</v>
      </c>
      <c r="D182" s="20" t="s">
        <v>4348</v>
      </c>
      <c r="E182" s="29" t="s">
        <v>5405</v>
      </c>
      <c r="F182" s="29"/>
      <c r="G182" s="45">
        <v>0.06</v>
      </c>
      <c r="H182" s="23">
        <v>292721.33</v>
      </c>
      <c r="I182" s="23">
        <v>16569.13</v>
      </c>
      <c r="J182" s="23">
        <v>276152.2</v>
      </c>
      <c r="K182" s="29" t="s">
        <v>5629</v>
      </c>
      <c r="L182" s="17" t="s">
        <v>234</v>
      </c>
      <c r="M182" s="44"/>
      <c r="N182" s="44"/>
      <c r="O182" s="44"/>
      <c r="P182" s="44"/>
      <c r="Q182" s="44"/>
      <c r="R182" s="44"/>
      <c r="S182" s="29" t="s">
        <v>5624</v>
      </c>
      <c r="T182" s="29"/>
      <c r="U182" s="1"/>
      <c r="V182" s="1"/>
      <c r="W182" s="1"/>
      <c r="X182" s="1"/>
      <c r="Y182" s="1"/>
    </row>
    <row r="183" spans="1:25">
      <c r="A183" s="17">
        <v>447</v>
      </c>
      <c r="B183" s="44"/>
      <c r="C183" s="19" t="s">
        <v>1068</v>
      </c>
      <c r="D183" s="20" t="s">
        <v>5317</v>
      </c>
      <c r="E183" s="29" t="s">
        <v>141</v>
      </c>
      <c r="F183" s="29" t="s">
        <v>142</v>
      </c>
      <c r="G183" s="45">
        <v>0.06</v>
      </c>
      <c r="H183" s="23">
        <v>46000</v>
      </c>
      <c r="I183" s="23">
        <v>2603.77</v>
      </c>
      <c r="J183" s="23">
        <v>43396.23</v>
      </c>
      <c r="K183" s="29" t="s">
        <v>5630</v>
      </c>
      <c r="L183" s="17" t="s">
        <v>4349</v>
      </c>
      <c r="M183" s="44"/>
      <c r="N183" s="44"/>
      <c r="O183" s="44"/>
      <c r="P183" s="44"/>
      <c r="Q183" s="44"/>
      <c r="R183" s="44"/>
      <c r="S183" s="29" t="s">
        <v>5631</v>
      </c>
      <c r="T183" s="29"/>
      <c r="U183" s="1"/>
      <c r="V183" s="1"/>
      <c r="W183" s="1"/>
      <c r="X183" s="1"/>
      <c r="Y183" s="1"/>
    </row>
    <row r="184" spans="1:25">
      <c r="A184" s="17">
        <v>448</v>
      </c>
      <c r="B184" s="44"/>
      <c r="C184" s="19" t="s">
        <v>1068</v>
      </c>
      <c r="D184" s="20" t="s">
        <v>5311</v>
      </c>
      <c r="E184" s="29" t="s">
        <v>109</v>
      </c>
      <c r="F184" s="29" t="s">
        <v>110</v>
      </c>
      <c r="G184" s="22">
        <v>0.13</v>
      </c>
      <c r="H184" s="23">
        <v>78000</v>
      </c>
      <c r="I184" s="23">
        <v>8973.4500000000007</v>
      </c>
      <c r="J184" s="23">
        <v>69026.55</v>
      </c>
      <c r="K184" s="29" t="s">
        <v>5632</v>
      </c>
      <c r="L184" s="17" t="s">
        <v>4349</v>
      </c>
      <c r="M184" s="44"/>
      <c r="N184" s="44"/>
      <c r="O184" s="44"/>
      <c r="P184" s="44"/>
      <c r="Q184" s="44"/>
      <c r="R184" s="44"/>
      <c r="S184" s="29" t="s">
        <v>5633</v>
      </c>
      <c r="T184" s="29"/>
      <c r="U184" s="1"/>
      <c r="V184" s="1"/>
      <c r="W184" s="1"/>
      <c r="X184" s="1"/>
      <c r="Y184" s="1"/>
    </row>
    <row r="185" spans="1:25">
      <c r="A185" s="17">
        <v>449</v>
      </c>
      <c r="B185" s="44"/>
      <c r="C185" s="19" t="s">
        <v>1068</v>
      </c>
      <c r="D185" s="20" t="s">
        <v>5313</v>
      </c>
      <c r="E185" s="29" t="s">
        <v>165</v>
      </c>
      <c r="F185" s="29" t="s">
        <v>166</v>
      </c>
      <c r="G185" s="22">
        <v>0.06</v>
      </c>
      <c r="H185" s="23">
        <v>89000</v>
      </c>
      <c r="I185" s="23">
        <v>5037.74</v>
      </c>
      <c r="J185" s="23">
        <v>83962.26</v>
      </c>
      <c r="K185" s="29" t="s">
        <v>5634</v>
      </c>
      <c r="L185" s="17" t="s">
        <v>4348</v>
      </c>
      <c r="M185" s="44"/>
      <c r="N185" s="44"/>
      <c r="O185" s="44"/>
      <c r="P185" s="44"/>
      <c r="Q185" s="44"/>
      <c r="R185" s="44"/>
      <c r="S185" s="29" t="s">
        <v>5635</v>
      </c>
      <c r="T185" s="29"/>
      <c r="U185" s="1"/>
      <c r="V185" s="1"/>
      <c r="W185" s="1"/>
      <c r="X185" s="1"/>
      <c r="Y185" s="1"/>
    </row>
    <row r="186" spans="1:25">
      <c r="A186" s="17">
        <v>450</v>
      </c>
      <c r="B186" s="44"/>
      <c r="C186" s="19" t="s">
        <v>1068</v>
      </c>
      <c r="D186" s="20" t="s">
        <v>5310</v>
      </c>
      <c r="E186" s="29" t="s">
        <v>5636</v>
      </c>
      <c r="F186" s="29" t="s">
        <v>5637</v>
      </c>
      <c r="G186" s="22">
        <v>0.13</v>
      </c>
      <c r="H186" s="23">
        <v>25390</v>
      </c>
      <c r="I186" s="23">
        <v>2920.97</v>
      </c>
      <c r="J186" s="23">
        <v>22469.03</v>
      </c>
      <c r="K186" s="29" t="s">
        <v>5638</v>
      </c>
      <c r="L186" s="17" t="s">
        <v>4349</v>
      </c>
      <c r="M186" s="44"/>
      <c r="N186" s="44"/>
      <c r="O186" s="44"/>
      <c r="P186" s="44"/>
      <c r="Q186" s="44"/>
      <c r="R186" s="44"/>
      <c r="S186" s="29" t="s">
        <v>5639</v>
      </c>
      <c r="T186" s="29"/>
      <c r="U186" s="1"/>
      <c r="V186" s="1"/>
      <c r="W186" s="1"/>
      <c r="X186" s="1"/>
      <c r="Y186" s="1"/>
    </row>
    <row r="187" spans="1:25">
      <c r="A187" s="17">
        <v>451</v>
      </c>
      <c r="B187" s="44"/>
      <c r="C187" s="19" t="s">
        <v>1068</v>
      </c>
      <c r="D187" s="20" t="s">
        <v>5310</v>
      </c>
      <c r="E187" s="29" t="s">
        <v>5636</v>
      </c>
      <c r="F187" s="29" t="s">
        <v>5640</v>
      </c>
      <c r="G187" s="22">
        <v>0.13</v>
      </c>
      <c r="H187" s="23">
        <v>102103.2</v>
      </c>
      <c r="I187" s="23">
        <v>11746.39</v>
      </c>
      <c r="J187" s="23">
        <v>90356.81</v>
      </c>
      <c r="K187" s="29" t="s">
        <v>5641</v>
      </c>
      <c r="L187" s="17" t="s">
        <v>4349</v>
      </c>
      <c r="M187" s="44"/>
      <c r="N187" s="44"/>
      <c r="O187" s="44"/>
      <c r="P187" s="44"/>
      <c r="Q187" s="44"/>
      <c r="R187" s="44"/>
      <c r="S187" s="29" t="s">
        <v>5642</v>
      </c>
      <c r="T187" s="29"/>
      <c r="U187" s="1"/>
      <c r="V187" s="1"/>
      <c r="W187" s="1"/>
      <c r="X187" s="1"/>
      <c r="Y187" s="1"/>
    </row>
    <row r="188" spans="1:25">
      <c r="A188" s="17">
        <v>452</v>
      </c>
      <c r="B188" s="44"/>
      <c r="C188" s="19" t="s">
        <v>1068</v>
      </c>
      <c r="D188" s="20" t="s">
        <v>5315</v>
      </c>
      <c r="E188" s="29" t="s">
        <v>960</v>
      </c>
      <c r="F188" s="29" t="s">
        <v>966</v>
      </c>
      <c r="G188" s="22">
        <v>0.13</v>
      </c>
      <c r="H188" s="23">
        <v>6745</v>
      </c>
      <c r="I188" s="23">
        <v>775.97</v>
      </c>
      <c r="J188" s="23">
        <v>5969.03</v>
      </c>
      <c r="K188" s="29" t="s">
        <v>5643</v>
      </c>
      <c r="L188" s="17" t="s">
        <v>4349</v>
      </c>
      <c r="M188" s="44"/>
      <c r="N188" s="44"/>
      <c r="O188" s="44"/>
      <c r="P188" s="44"/>
      <c r="Q188" s="44"/>
      <c r="R188" s="44"/>
      <c r="S188" s="29" t="s">
        <v>5644</v>
      </c>
      <c r="T188" s="29"/>
      <c r="U188" s="1"/>
      <c r="V188" s="1"/>
      <c r="W188" s="1"/>
      <c r="X188" s="1"/>
      <c r="Y188" s="1"/>
    </row>
    <row r="189" spans="1:25">
      <c r="A189" s="17">
        <v>453</v>
      </c>
      <c r="B189" s="44"/>
      <c r="C189" s="19" t="s">
        <v>1068</v>
      </c>
      <c r="D189" s="20" t="s">
        <v>5315</v>
      </c>
      <c r="E189" s="29" t="s">
        <v>960</v>
      </c>
      <c r="F189" s="29" t="s">
        <v>963</v>
      </c>
      <c r="G189" s="22">
        <v>0.13</v>
      </c>
      <c r="H189" s="23">
        <v>13550</v>
      </c>
      <c r="I189" s="23">
        <v>1558.85</v>
      </c>
      <c r="J189" s="23">
        <v>11991.15</v>
      </c>
      <c r="K189" s="29" t="s">
        <v>5645</v>
      </c>
      <c r="L189" s="17" t="s">
        <v>4349</v>
      </c>
      <c r="M189" s="44"/>
      <c r="N189" s="44"/>
      <c r="O189" s="44"/>
      <c r="P189" s="44"/>
      <c r="Q189" s="44"/>
      <c r="R189" s="44"/>
      <c r="S189" s="53" t="s">
        <v>5646</v>
      </c>
      <c r="T189" s="53"/>
      <c r="U189" s="1"/>
      <c r="V189" s="1"/>
      <c r="W189" s="1"/>
      <c r="X189" s="1"/>
      <c r="Y189" s="1"/>
    </row>
    <row r="190" spans="1:25">
      <c r="A190" s="17">
        <v>454</v>
      </c>
      <c r="B190" s="44"/>
      <c r="C190" s="19" t="s">
        <v>1068</v>
      </c>
      <c r="D190" s="20" t="s">
        <v>5321</v>
      </c>
      <c r="E190" s="29" t="s">
        <v>5647</v>
      </c>
      <c r="F190" s="29" t="s">
        <v>5648</v>
      </c>
      <c r="G190" s="22">
        <v>0.13</v>
      </c>
      <c r="H190" s="23">
        <v>738009</v>
      </c>
      <c r="I190" s="23">
        <v>84903.69</v>
      </c>
      <c r="J190" s="23">
        <v>653105.31000000006</v>
      </c>
      <c r="K190" s="29" t="s">
        <v>5649</v>
      </c>
      <c r="L190" s="17" t="s">
        <v>4349</v>
      </c>
      <c r="M190" s="44"/>
      <c r="N190" s="44"/>
      <c r="O190" s="44"/>
      <c r="P190" s="44"/>
      <c r="Q190" s="44"/>
      <c r="R190" s="44"/>
      <c r="S190" s="53" t="s">
        <v>5650</v>
      </c>
      <c r="T190" s="53"/>
      <c r="U190" s="1"/>
      <c r="V190" s="1"/>
      <c r="W190" s="1"/>
      <c r="X190" s="1"/>
      <c r="Y190" s="1"/>
    </row>
    <row r="191" spans="1:25">
      <c r="A191" s="17">
        <v>455</v>
      </c>
      <c r="B191" s="44"/>
      <c r="C191" s="19" t="s">
        <v>1068</v>
      </c>
      <c r="D191" s="20" t="s">
        <v>5314</v>
      </c>
      <c r="E191" s="29" t="s">
        <v>104</v>
      </c>
      <c r="F191" s="29" t="s">
        <v>105</v>
      </c>
      <c r="G191" s="22">
        <v>0.13</v>
      </c>
      <c r="H191" s="23">
        <v>30000</v>
      </c>
      <c r="I191" s="23">
        <v>3451.33</v>
      </c>
      <c r="J191" s="23">
        <v>26548.67</v>
      </c>
      <c r="K191" s="29" t="s">
        <v>5651</v>
      </c>
      <c r="L191" s="17" t="s">
        <v>4349</v>
      </c>
      <c r="M191" s="44"/>
      <c r="N191" s="44"/>
      <c r="O191" s="44"/>
      <c r="P191" s="44"/>
      <c r="Q191" s="44"/>
      <c r="R191" s="44"/>
      <c r="S191" s="29" t="s">
        <v>5652</v>
      </c>
      <c r="T191" s="29"/>
      <c r="U191" s="1"/>
      <c r="V191" s="1"/>
      <c r="W191" s="1"/>
      <c r="X191" s="1"/>
      <c r="Y191" s="1"/>
    </row>
    <row r="192" spans="1:25" ht="16">
      <c r="A192" s="17">
        <v>456</v>
      </c>
      <c r="B192" s="44"/>
      <c r="C192" s="19" t="s">
        <v>1068</v>
      </c>
      <c r="D192" s="20" t="s">
        <v>5320</v>
      </c>
      <c r="E192" s="29" t="s">
        <v>87</v>
      </c>
      <c r="F192" s="29" t="s">
        <v>151</v>
      </c>
      <c r="G192" s="22">
        <v>0.09</v>
      </c>
      <c r="H192" s="23">
        <v>284719</v>
      </c>
      <c r="I192" s="23">
        <v>23508.91</v>
      </c>
      <c r="J192" s="23">
        <v>261210.09</v>
      </c>
      <c r="K192" s="29" t="s">
        <v>5653</v>
      </c>
      <c r="L192" s="17" t="s">
        <v>4349</v>
      </c>
      <c r="M192" s="44"/>
      <c r="N192" s="44"/>
      <c r="O192" s="44"/>
      <c r="P192" s="44"/>
      <c r="Q192" s="44"/>
      <c r="R192" s="44"/>
      <c r="S192" s="29" t="s">
        <v>5654</v>
      </c>
      <c r="T192" s="29"/>
      <c r="U192" s="1"/>
      <c r="V192" s="1"/>
      <c r="W192" s="1"/>
      <c r="X192" s="1"/>
      <c r="Y192" s="1"/>
    </row>
    <row r="193" spans="1:25" ht="16">
      <c r="A193" s="17">
        <v>457</v>
      </c>
      <c r="B193" s="44"/>
      <c r="C193" s="19" t="s">
        <v>1068</v>
      </c>
      <c r="D193" s="20" t="s">
        <v>5320</v>
      </c>
      <c r="E193" s="29" t="s">
        <v>87</v>
      </c>
      <c r="F193" s="29" t="s">
        <v>149</v>
      </c>
      <c r="G193" s="22">
        <v>0.09</v>
      </c>
      <c r="H193" s="23">
        <v>161797</v>
      </c>
      <c r="I193" s="23">
        <v>13359.39</v>
      </c>
      <c r="J193" s="23">
        <v>148437.60999999999</v>
      </c>
      <c r="K193" s="29" t="s">
        <v>5655</v>
      </c>
      <c r="L193" s="17" t="s">
        <v>4349</v>
      </c>
      <c r="M193" s="44"/>
      <c r="N193" s="44"/>
      <c r="O193" s="44"/>
      <c r="P193" s="44"/>
      <c r="Q193" s="44"/>
      <c r="R193" s="44"/>
      <c r="S193" s="29" t="s">
        <v>5656</v>
      </c>
      <c r="T193" s="29"/>
      <c r="U193" s="1"/>
      <c r="V193" s="1"/>
      <c r="W193" s="1"/>
      <c r="X193" s="1"/>
      <c r="Y193" s="1"/>
    </row>
    <row r="194" spans="1:25">
      <c r="A194" s="17">
        <v>462</v>
      </c>
      <c r="B194" s="44"/>
      <c r="C194" s="19" t="s">
        <v>1068</v>
      </c>
      <c r="D194" s="20" t="s">
        <v>5322</v>
      </c>
      <c r="E194" s="29" t="s">
        <v>841</v>
      </c>
      <c r="F194" s="29" t="s">
        <v>898</v>
      </c>
      <c r="G194" s="22">
        <v>0.01</v>
      </c>
      <c r="H194" s="23">
        <v>10000</v>
      </c>
      <c r="I194" s="23">
        <v>99.01</v>
      </c>
      <c r="J194" s="23">
        <v>9900.99</v>
      </c>
      <c r="K194" s="29" t="s">
        <v>5657</v>
      </c>
      <c r="L194" s="17" t="s">
        <v>5296</v>
      </c>
      <c r="M194" s="44"/>
      <c r="N194" s="44"/>
      <c r="O194" s="44"/>
      <c r="P194" s="44"/>
      <c r="Q194" s="44"/>
      <c r="R194" s="44"/>
      <c r="S194" s="29" t="s">
        <v>5658</v>
      </c>
      <c r="T194" s="29"/>
      <c r="U194" s="1"/>
      <c r="V194" s="1"/>
      <c r="W194" s="1"/>
      <c r="X194" s="1"/>
      <c r="Y194" s="1"/>
    </row>
    <row r="195" spans="1:25">
      <c r="A195" s="17">
        <v>463</v>
      </c>
      <c r="B195" s="44"/>
      <c r="C195" s="19" t="s">
        <v>1068</v>
      </c>
      <c r="D195" s="20" t="s">
        <v>4348</v>
      </c>
      <c r="E195" s="29" t="s">
        <v>863</v>
      </c>
      <c r="F195" s="29" t="s">
        <v>864</v>
      </c>
      <c r="G195" s="22">
        <v>0.01</v>
      </c>
      <c r="H195" s="23">
        <v>7292.03</v>
      </c>
      <c r="I195" s="23">
        <v>72.2</v>
      </c>
      <c r="J195" s="23">
        <v>7219.83</v>
      </c>
      <c r="K195" s="29" t="s">
        <v>5659</v>
      </c>
      <c r="L195" s="17" t="s">
        <v>5296</v>
      </c>
      <c r="M195" s="44"/>
      <c r="N195" s="44"/>
      <c r="O195" s="44"/>
      <c r="P195" s="44"/>
      <c r="Q195" s="44"/>
      <c r="R195" s="44"/>
      <c r="S195" s="29" t="s">
        <v>5660</v>
      </c>
      <c r="T195" s="29"/>
      <c r="U195" s="1"/>
      <c r="V195" s="1"/>
      <c r="W195" s="1"/>
      <c r="X195" s="1"/>
      <c r="Y195" s="1"/>
    </row>
    <row r="196" spans="1:25">
      <c r="A196" s="17">
        <v>464</v>
      </c>
      <c r="B196" s="44"/>
      <c r="C196" s="19" t="s">
        <v>1068</v>
      </c>
      <c r="D196" s="20" t="s">
        <v>5320</v>
      </c>
      <c r="E196" s="29" t="s">
        <v>87</v>
      </c>
      <c r="F196" s="29" t="s">
        <v>138</v>
      </c>
      <c r="G196" s="22">
        <v>0.09</v>
      </c>
      <c r="H196" s="23">
        <v>728893</v>
      </c>
      <c r="I196" s="23">
        <v>60183.83</v>
      </c>
      <c r="J196" s="23">
        <v>668709.17000000004</v>
      </c>
      <c r="K196" s="29" t="s">
        <v>5661</v>
      </c>
      <c r="L196" s="17" t="s">
        <v>4350</v>
      </c>
      <c r="M196" s="44"/>
      <c r="N196" s="44"/>
      <c r="O196" s="44"/>
      <c r="P196" s="44"/>
      <c r="Q196" s="44"/>
      <c r="R196" s="44"/>
      <c r="S196" s="29" t="s">
        <v>5662</v>
      </c>
      <c r="T196" s="29"/>
      <c r="U196" s="1"/>
      <c r="V196" s="1"/>
      <c r="W196" s="1"/>
      <c r="X196" s="1"/>
      <c r="Y196" s="1"/>
    </row>
    <row r="197" spans="1:25">
      <c r="A197" s="17">
        <v>465</v>
      </c>
      <c r="B197" s="44"/>
      <c r="C197" s="19" t="s">
        <v>1068</v>
      </c>
      <c r="D197" s="20" t="s">
        <v>5329</v>
      </c>
      <c r="E197" s="29" t="s">
        <v>80</v>
      </c>
      <c r="F197" s="29" t="s">
        <v>178</v>
      </c>
      <c r="G197" s="22">
        <v>0.13</v>
      </c>
      <c r="H197" s="23">
        <v>70465</v>
      </c>
      <c r="I197" s="23">
        <v>8106.59</v>
      </c>
      <c r="J197" s="23">
        <v>62358.41</v>
      </c>
      <c r="K197" s="29" t="s">
        <v>5663</v>
      </c>
      <c r="L197" s="17" t="s">
        <v>4349</v>
      </c>
      <c r="M197" s="44"/>
      <c r="N197" s="44"/>
      <c r="O197" s="44"/>
      <c r="P197" s="44"/>
      <c r="Q197" s="44"/>
      <c r="R197" s="44"/>
      <c r="S197" s="29" t="s">
        <v>5664</v>
      </c>
      <c r="T197" s="29"/>
      <c r="U197" s="1"/>
      <c r="V197" s="1"/>
      <c r="W197" s="1"/>
      <c r="X197" s="1"/>
      <c r="Y197" s="1"/>
    </row>
    <row r="198" spans="1:25">
      <c r="A198" s="17">
        <v>466</v>
      </c>
      <c r="B198" s="44"/>
      <c r="C198" s="19" t="s">
        <v>1068</v>
      </c>
      <c r="D198" s="20" t="s">
        <v>5322</v>
      </c>
      <c r="E198" s="29" t="s">
        <v>841</v>
      </c>
      <c r="F198" s="29" t="s">
        <v>839</v>
      </c>
      <c r="G198" s="22">
        <v>0.01</v>
      </c>
      <c r="H198" s="23">
        <v>65000</v>
      </c>
      <c r="I198" s="23">
        <v>643.55999999999995</v>
      </c>
      <c r="J198" s="23">
        <v>64356.44</v>
      </c>
      <c r="K198" s="29" t="s">
        <v>5665</v>
      </c>
      <c r="L198" s="17" t="s">
        <v>5296</v>
      </c>
      <c r="M198" s="44"/>
      <c r="N198" s="44"/>
      <c r="O198" s="44"/>
      <c r="P198" s="44"/>
      <c r="Q198" s="44"/>
      <c r="R198" s="44"/>
      <c r="S198" s="29" t="s">
        <v>5658</v>
      </c>
      <c r="T198" s="29"/>
      <c r="U198" s="1"/>
      <c r="V198" s="1"/>
      <c r="W198" s="1"/>
      <c r="X198" s="1"/>
      <c r="Y198" s="1"/>
    </row>
    <row r="199" spans="1:25">
      <c r="A199" s="17">
        <v>467</v>
      </c>
      <c r="B199" s="44"/>
      <c r="C199" s="19" t="s">
        <v>1068</v>
      </c>
      <c r="D199" s="20" t="s">
        <v>5320</v>
      </c>
      <c r="E199" s="29" t="s">
        <v>87</v>
      </c>
      <c r="F199" s="29" t="s">
        <v>309</v>
      </c>
      <c r="G199" s="22">
        <v>0.09</v>
      </c>
      <c r="H199" s="23">
        <v>228758</v>
      </c>
      <c r="I199" s="23">
        <v>18888.28</v>
      </c>
      <c r="J199" s="23">
        <v>209869.72</v>
      </c>
      <c r="K199" s="29" t="s">
        <v>5666</v>
      </c>
      <c r="L199" s="17" t="s">
        <v>4350</v>
      </c>
      <c r="M199" s="44"/>
      <c r="N199" s="44"/>
      <c r="O199" s="44"/>
      <c r="P199" s="44"/>
      <c r="Q199" s="44"/>
      <c r="R199" s="44"/>
      <c r="S199" s="29" t="s">
        <v>5662</v>
      </c>
      <c r="T199" s="29"/>
      <c r="U199" s="1"/>
      <c r="V199" s="1"/>
      <c r="W199" s="1"/>
      <c r="X199" s="1"/>
      <c r="Y199" s="1"/>
    </row>
    <row r="200" spans="1:25">
      <c r="A200" s="17">
        <v>468</v>
      </c>
      <c r="B200" s="44"/>
      <c r="C200" s="19" t="s">
        <v>1068</v>
      </c>
      <c r="D200" s="20" t="s">
        <v>5315</v>
      </c>
      <c r="E200" s="29" t="s">
        <v>960</v>
      </c>
      <c r="F200" s="29" t="s">
        <v>1001</v>
      </c>
      <c r="G200" s="22">
        <v>0.13</v>
      </c>
      <c r="H200" s="23">
        <v>85073</v>
      </c>
      <c r="I200" s="23">
        <v>9787.16</v>
      </c>
      <c r="J200" s="23">
        <v>75285.84</v>
      </c>
      <c r="K200" s="29" t="s">
        <v>5667</v>
      </c>
      <c r="L200" s="17" t="s">
        <v>4349</v>
      </c>
      <c r="M200" s="44"/>
      <c r="N200" s="44"/>
      <c r="O200" s="44"/>
      <c r="P200" s="44"/>
      <c r="Q200" s="44"/>
      <c r="R200" s="44"/>
      <c r="S200" s="29" t="s">
        <v>5668</v>
      </c>
      <c r="T200" s="29"/>
      <c r="U200" s="1"/>
      <c r="V200" s="1"/>
      <c r="W200" s="1"/>
      <c r="X200" s="1"/>
      <c r="Y200" s="1"/>
    </row>
    <row r="201" spans="1:25">
      <c r="A201" s="17">
        <v>469</v>
      </c>
      <c r="B201" s="44"/>
      <c r="C201" s="19" t="s">
        <v>1068</v>
      </c>
      <c r="D201" s="20" t="s">
        <v>5311</v>
      </c>
      <c r="E201" s="29" t="s">
        <v>109</v>
      </c>
      <c r="F201" s="29" t="s">
        <v>110</v>
      </c>
      <c r="G201" s="22">
        <v>0.13</v>
      </c>
      <c r="H201" s="23">
        <v>-78000</v>
      </c>
      <c r="I201" s="23">
        <v>-8973.4500000000007</v>
      </c>
      <c r="J201" s="23">
        <v>-69026.55</v>
      </c>
      <c r="K201" s="29" t="s">
        <v>5669</v>
      </c>
      <c r="L201" s="17" t="s">
        <v>4349</v>
      </c>
      <c r="M201" s="44"/>
      <c r="N201" s="44"/>
      <c r="O201" s="44"/>
      <c r="P201" s="44"/>
      <c r="Q201" s="44"/>
      <c r="R201" s="44"/>
      <c r="S201" s="29" t="s">
        <v>5544</v>
      </c>
      <c r="T201" s="29"/>
      <c r="U201" s="1"/>
      <c r="V201" s="1"/>
      <c r="W201" s="1"/>
      <c r="X201" s="1"/>
      <c r="Y201" s="1"/>
    </row>
    <row r="202" spans="1:25">
      <c r="A202" s="17">
        <v>470</v>
      </c>
      <c r="B202" s="44"/>
      <c r="C202" s="19" t="s">
        <v>1068</v>
      </c>
      <c r="D202" s="20" t="s">
        <v>4348</v>
      </c>
      <c r="E202" s="29" t="s">
        <v>5402</v>
      </c>
      <c r="F202" s="29"/>
      <c r="G202" s="22">
        <v>0.13</v>
      </c>
      <c r="H202" s="23">
        <v>293800</v>
      </c>
      <c r="I202" s="23">
        <v>33800</v>
      </c>
      <c r="J202" s="23">
        <v>260000</v>
      </c>
      <c r="K202" s="29" t="s">
        <v>5670</v>
      </c>
      <c r="L202" s="17" t="s">
        <v>4349</v>
      </c>
      <c r="M202" s="44"/>
      <c r="N202" s="44"/>
      <c r="O202" s="44"/>
      <c r="P202" s="44"/>
      <c r="Q202" s="44"/>
      <c r="R202" s="44"/>
      <c r="S202" s="29" t="s">
        <v>5619</v>
      </c>
      <c r="T202" s="29"/>
      <c r="U202" s="1"/>
      <c r="V202" s="1"/>
      <c r="W202" s="1"/>
      <c r="X202" s="1"/>
      <c r="Y202" s="1"/>
    </row>
    <row r="203" spans="1:25">
      <c r="A203" s="17">
        <v>471</v>
      </c>
      <c r="B203" s="44"/>
      <c r="C203" s="19" t="s">
        <v>1068</v>
      </c>
      <c r="D203" s="20" t="s">
        <v>4348</v>
      </c>
      <c r="E203" s="29" t="s">
        <v>5402</v>
      </c>
      <c r="F203" s="29"/>
      <c r="G203" s="22">
        <v>0.13</v>
      </c>
      <c r="H203" s="23">
        <v>226000</v>
      </c>
      <c r="I203" s="23">
        <v>26000</v>
      </c>
      <c r="J203" s="23">
        <v>200000</v>
      </c>
      <c r="K203" s="29" t="s">
        <v>5671</v>
      </c>
      <c r="L203" s="17" t="s">
        <v>4349</v>
      </c>
      <c r="M203" s="44"/>
      <c r="N203" s="44"/>
      <c r="O203" s="44"/>
      <c r="P203" s="44"/>
      <c r="Q203" s="44"/>
      <c r="R203" s="44"/>
      <c r="S203" s="29" t="s">
        <v>5619</v>
      </c>
      <c r="T203" s="29"/>
      <c r="U203" s="1"/>
      <c r="V203" s="1"/>
      <c r="W203" s="1"/>
      <c r="X203" s="1"/>
      <c r="Y203" s="1"/>
    </row>
    <row r="204" spans="1:25">
      <c r="A204" s="17">
        <v>472</v>
      </c>
      <c r="B204" s="44"/>
      <c r="C204" s="19" t="s">
        <v>1068</v>
      </c>
      <c r="D204" s="20" t="s">
        <v>4348</v>
      </c>
      <c r="E204" s="29" t="s">
        <v>5402</v>
      </c>
      <c r="F204" s="29"/>
      <c r="G204" s="22">
        <v>0.13</v>
      </c>
      <c r="H204" s="23">
        <v>400020</v>
      </c>
      <c r="I204" s="23">
        <v>46020</v>
      </c>
      <c r="J204" s="23">
        <v>354000</v>
      </c>
      <c r="K204" s="29" t="s">
        <v>5672</v>
      </c>
      <c r="L204" s="17" t="s">
        <v>4349</v>
      </c>
      <c r="M204" s="44"/>
      <c r="N204" s="44"/>
      <c r="O204" s="44"/>
      <c r="P204" s="44"/>
      <c r="Q204" s="44"/>
      <c r="R204" s="44"/>
      <c r="S204" s="29" t="s">
        <v>5619</v>
      </c>
      <c r="T204" s="29"/>
      <c r="U204" s="1"/>
      <c r="V204" s="1"/>
      <c r="W204" s="1"/>
      <c r="X204" s="1"/>
      <c r="Y204" s="1"/>
    </row>
    <row r="205" spans="1:25">
      <c r="A205" s="17">
        <v>473</v>
      </c>
      <c r="B205" s="44"/>
      <c r="C205" s="19" t="s">
        <v>1068</v>
      </c>
      <c r="D205" s="20" t="s">
        <v>4348</v>
      </c>
      <c r="E205" s="29" t="s">
        <v>5402</v>
      </c>
      <c r="F205" s="29"/>
      <c r="G205" s="22">
        <v>0.13</v>
      </c>
      <c r="H205" s="23">
        <v>203400</v>
      </c>
      <c r="I205" s="23">
        <v>23400</v>
      </c>
      <c r="J205" s="23">
        <v>180000</v>
      </c>
      <c r="K205" s="29" t="s">
        <v>5673</v>
      </c>
      <c r="L205" s="17" t="s">
        <v>4349</v>
      </c>
      <c r="M205" s="44"/>
      <c r="N205" s="44"/>
      <c r="O205" s="44"/>
      <c r="P205" s="44"/>
      <c r="Q205" s="44"/>
      <c r="R205" s="44"/>
      <c r="S205" s="29" t="s">
        <v>5619</v>
      </c>
      <c r="T205" s="29"/>
      <c r="U205" s="1"/>
      <c r="V205" s="1"/>
      <c r="W205" s="1"/>
      <c r="X205" s="1"/>
      <c r="Y205" s="1"/>
    </row>
    <row r="206" spans="1:25">
      <c r="A206" s="17">
        <v>474</v>
      </c>
      <c r="B206" s="44"/>
      <c r="C206" s="19" t="s">
        <v>1068</v>
      </c>
      <c r="D206" s="20" t="s">
        <v>4348</v>
      </c>
      <c r="E206" s="29" t="s">
        <v>5566</v>
      </c>
      <c r="F206" s="29"/>
      <c r="G206" s="22">
        <v>0.13</v>
      </c>
      <c r="H206" s="23">
        <v>306230</v>
      </c>
      <c r="I206" s="23">
        <v>35230</v>
      </c>
      <c r="J206" s="23">
        <v>271000</v>
      </c>
      <c r="K206" s="29" t="s">
        <v>5674</v>
      </c>
      <c r="L206" s="17" t="s">
        <v>4349</v>
      </c>
      <c r="M206" s="44"/>
      <c r="N206" s="44"/>
      <c r="O206" s="44"/>
      <c r="P206" s="44"/>
      <c r="Q206" s="44"/>
      <c r="R206" s="44"/>
      <c r="S206" s="29" t="s">
        <v>5675</v>
      </c>
      <c r="T206" s="29"/>
      <c r="U206" s="1"/>
      <c r="V206" s="1"/>
      <c r="W206" s="1"/>
      <c r="X206" s="1"/>
      <c r="Y206" s="1"/>
    </row>
    <row r="207" spans="1:25">
      <c r="A207" s="17">
        <v>475</v>
      </c>
      <c r="B207" s="44"/>
      <c r="C207" s="19" t="s">
        <v>1068</v>
      </c>
      <c r="D207" s="20" t="s">
        <v>4348</v>
      </c>
      <c r="E207" s="29" t="s">
        <v>5566</v>
      </c>
      <c r="F207" s="29"/>
      <c r="G207" s="22">
        <v>0.13</v>
      </c>
      <c r="H207" s="23">
        <v>344650</v>
      </c>
      <c r="I207" s="23">
        <v>39650</v>
      </c>
      <c r="J207" s="23">
        <v>305000</v>
      </c>
      <c r="K207" s="29" t="s">
        <v>5676</v>
      </c>
      <c r="L207" s="17" t="s">
        <v>4349</v>
      </c>
      <c r="M207" s="44"/>
      <c r="N207" s="44"/>
      <c r="O207" s="44"/>
      <c r="P207" s="44"/>
      <c r="Q207" s="44"/>
      <c r="R207" s="44"/>
      <c r="S207" s="29" t="s">
        <v>5675</v>
      </c>
      <c r="T207" s="29"/>
      <c r="U207" s="1"/>
      <c r="V207" s="1"/>
      <c r="W207" s="1"/>
      <c r="X207" s="1"/>
      <c r="Y207" s="1"/>
    </row>
    <row r="208" spans="1:25">
      <c r="A208" s="17">
        <v>476</v>
      </c>
      <c r="B208" s="44"/>
      <c r="C208" s="19" t="s">
        <v>1068</v>
      </c>
      <c r="D208" s="20" t="s">
        <v>4348</v>
      </c>
      <c r="E208" s="29" t="s">
        <v>5566</v>
      </c>
      <c r="F208" s="29"/>
      <c r="G208" s="22">
        <v>0.13</v>
      </c>
      <c r="H208" s="23">
        <v>178540</v>
      </c>
      <c r="I208" s="23">
        <v>20540</v>
      </c>
      <c r="J208" s="23">
        <v>158000</v>
      </c>
      <c r="K208" s="29" t="s">
        <v>5677</v>
      </c>
      <c r="L208" s="17" t="s">
        <v>4349</v>
      </c>
      <c r="M208" s="44"/>
      <c r="N208" s="44"/>
      <c r="O208" s="44"/>
      <c r="P208" s="44"/>
      <c r="Q208" s="44"/>
      <c r="R208" s="44"/>
      <c r="S208" s="29" t="s">
        <v>5675</v>
      </c>
      <c r="T208" s="29"/>
      <c r="U208" s="1"/>
      <c r="V208" s="1"/>
      <c r="W208" s="1"/>
      <c r="X208" s="1"/>
      <c r="Y208" s="1"/>
    </row>
    <row r="209" spans="1:25">
      <c r="A209" s="17">
        <v>477</v>
      </c>
      <c r="B209" s="44"/>
      <c r="C209" s="19" t="s">
        <v>1068</v>
      </c>
      <c r="D209" s="20" t="s">
        <v>4348</v>
      </c>
      <c r="E209" s="29" t="s">
        <v>5566</v>
      </c>
      <c r="F209" s="29"/>
      <c r="G209" s="22">
        <v>0.13</v>
      </c>
      <c r="H209" s="23">
        <v>452000</v>
      </c>
      <c r="I209" s="23">
        <v>52000</v>
      </c>
      <c r="J209" s="23">
        <v>400000</v>
      </c>
      <c r="K209" s="29" t="s">
        <v>5678</v>
      </c>
      <c r="L209" s="17" t="s">
        <v>4349</v>
      </c>
      <c r="M209" s="44"/>
      <c r="N209" s="44"/>
      <c r="O209" s="44"/>
      <c r="P209" s="44"/>
      <c r="Q209" s="44"/>
      <c r="R209" s="44"/>
      <c r="S209" s="29" t="s">
        <v>5675</v>
      </c>
      <c r="T209" s="29"/>
      <c r="U209" s="1"/>
      <c r="V209" s="1"/>
      <c r="W209" s="1"/>
      <c r="X209" s="1"/>
      <c r="Y209" s="1"/>
    </row>
    <row r="210" spans="1:25">
      <c r="A210" s="17">
        <v>478</v>
      </c>
      <c r="B210" s="44"/>
      <c r="C210" s="19" t="s">
        <v>1068</v>
      </c>
      <c r="D210" s="20" t="s">
        <v>4348</v>
      </c>
      <c r="E210" s="29" t="s">
        <v>5566</v>
      </c>
      <c r="F210" s="29"/>
      <c r="G210" s="22">
        <v>0.13</v>
      </c>
      <c r="H210" s="23">
        <v>361600</v>
      </c>
      <c r="I210" s="23">
        <v>41600</v>
      </c>
      <c r="J210" s="23">
        <v>320000</v>
      </c>
      <c r="K210" s="29" t="s">
        <v>5679</v>
      </c>
      <c r="L210" s="17" t="s">
        <v>4349</v>
      </c>
      <c r="M210" s="44"/>
      <c r="N210" s="44"/>
      <c r="O210" s="44"/>
      <c r="P210" s="44"/>
      <c r="Q210" s="44"/>
      <c r="R210" s="44"/>
      <c r="S210" s="29" t="s">
        <v>5675</v>
      </c>
      <c r="T210" s="29"/>
      <c r="U210" s="1"/>
      <c r="V210" s="1"/>
      <c r="W210" s="1"/>
      <c r="X210" s="1"/>
      <c r="Y210" s="1"/>
    </row>
    <row r="211" spans="1:25">
      <c r="A211" s="17">
        <v>479</v>
      </c>
      <c r="B211" s="44"/>
      <c r="C211" s="19" t="s">
        <v>1068</v>
      </c>
      <c r="D211" s="20" t="s">
        <v>4348</v>
      </c>
      <c r="E211" s="29" t="s">
        <v>5566</v>
      </c>
      <c r="F211" s="29"/>
      <c r="G211" s="22">
        <v>0.13</v>
      </c>
      <c r="H211" s="23">
        <v>318660</v>
      </c>
      <c r="I211" s="23">
        <v>36660</v>
      </c>
      <c r="J211" s="23">
        <v>282000</v>
      </c>
      <c r="K211" s="29" t="s">
        <v>5680</v>
      </c>
      <c r="L211" s="17" t="s">
        <v>4349</v>
      </c>
      <c r="M211" s="44"/>
      <c r="N211" s="44"/>
      <c r="O211" s="44"/>
      <c r="P211" s="44"/>
      <c r="Q211" s="44"/>
      <c r="R211" s="44"/>
      <c r="S211" s="29" t="s">
        <v>5675</v>
      </c>
      <c r="T211" s="29"/>
      <c r="U211" s="1"/>
      <c r="V211" s="1"/>
      <c r="W211" s="1"/>
      <c r="X211" s="1"/>
      <c r="Y211" s="1"/>
    </row>
    <row r="212" spans="1:25">
      <c r="A212" s="17">
        <v>480</v>
      </c>
      <c r="B212" s="44"/>
      <c r="C212" s="19" t="s">
        <v>1068</v>
      </c>
      <c r="D212" s="20" t="s">
        <v>4348</v>
      </c>
      <c r="E212" s="29" t="s">
        <v>5566</v>
      </c>
      <c r="F212" s="29"/>
      <c r="G212" s="22">
        <v>0.13</v>
      </c>
      <c r="H212" s="23">
        <v>531100</v>
      </c>
      <c r="I212" s="23">
        <v>61100</v>
      </c>
      <c r="J212" s="23">
        <v>470000</v>
      </c>
      <c r="K212" s="29" t="s">
        <v>5681</v>
      </c>
      <c r="L212" s="17" t="s">
        <v>4349</v>
      </c>
      <c r="M212" s="44"/>
      <c r="N212" s="44"/>
      <c r="O212" s="44"/>
      <c r="P212" s="44"/>
      <c r="Q212" s="44"/>
      <c r="R212" s="44"/>
      <c r="S212" s="29" t="s">
        <v>5675</v>
      </c>
      <c r="T212" s="29"/>
      <c r="U212" s="1"/>
      <c r="V212" s="1"/>
      <c r="W212" s="1"/>
      <c r="X212" s="1"/>
      <c r="Y212" s="1"/>
    </row>
    <row r="213" spans="1:25">
      <c r="A213" s="17">
        <v>481</v>
      </c>
      <c r="B213" s="44"/>
      <c r="C213" s="19" t="s">
        <v>1068</v>
      </c>
      <c r="D213" s="20" t="s">
        <v>4348</v>
      </c>
      <c r="E213" s="29" t="s">
        <v>5566</v>
      </c>
      <c r="F213" s="29"/>
      <c r="G213" s="22">
        <v>0.13</v>
      </c>
      <c r="H213" s="23">
        <v>339000</v>
      </c>
      <c r="I213" s="23">
        <v>39000</v>
      </c>
      <c r="J213" s="23">
        <v>300000</v>
      </c>
      <c r="K213" s="29" t="s">
        <v>5682</v>
      </c>
      <c r="L213" s="17" t="s">
        <v>4349</v>
      </c>
      <c r="M213" s="44"/>
      <c r="N213" s="44"/>
      <c r="O213" s="44"/>
      <c r="P213" s="44"/>
      <c r="Q213" s="44"/>
      <c r="R213" s="44"/>
      <c r="S213" s="29" t="s">
        <v>5675</v>
      </c>
      <c r="T213" s="29"/>
      <c r="U213" s="1"/>
      <c r="V213" s="1"/>
      <c r="W213" s="1"/>
      <c r="X213" s="1"/>
      <c r="Y213" s="1"/>
    </row>
    <row r="214" spans="1:25">
      <c r="A214" s="17">
        <v>482</v>
      </c>
      <c r="B214" s="44"/>
      <c r="C214" s="19" t="s">
        <v>1068</v>
      </c>
      <c r="D214" s="20" t="s">
        <v>4348</v>
      </c>
      <c r="E214" s="29" t="s">
        <v>5566</v>
      </c>
      <c r="F214" s="29"/>
      <c r="G214" s="22">
        <v>0.13</v>
      </c>
      <c r="H214" s="23">
        <v>201818</v>
      </c>
      <c r="I214" s="23">
        <v>23218</v>
      </c>
      <c r="J214" s="23">
        <v>178600</v>
      </c>
      <c r="K214" s="54" t="s">
        <v>5683</v>
      </c>
      <c r="L214" s="17" t="s">
        <v>4350</v>
      </c>
      <c r="M214" s="44"/>
      <c r="N214" s="44"/>
      <c r="O214" s="44"/>
      <c r="P214" s="44"/>
      <c r="Q214" s="44"/>
      <c r="R214" s="44"/>
      <c r="S214" s="29" t="s">
        <v>5404</v>
      </c>
      <c r="T214" s="29"/>
      <c r="U214" s="1"/>
      <c r="V214" s="1"/>
      <c r="W214" s="1"/>
      <c r="X214" s="1"/>
      <c r="Y214" s="1"/>
    </row>
    <row r="215" spans="1:25">
      <c r="A215" s="17">
        <v>483</v>
      </c>
      <c r="B215" s="44"/>
      <c r="C215" s="19" t="s">
        <v>1068</v>
      </c>
      <c r="D215" s="20" t="s">
        <v>4348</v>
      </c>
      <c r="E215" s="29" t="s">
        <v>5566</v>
      </c>
      <c r="F215" s="29"/>
      <c r="G215" s="22">
        <v>0.13</v>
      </c>
      <c r="H215" s="23">
        <v>241820</v>
      </c>
      <c r="I215" s="23">
        <v>27820</v>
      </c>
      <c r="J215" s="23">
        <v>214000</v>
      </c>
      <c r="K215" s="54" t="s">
        <v>5684</v>
      </c>
      <c r="L215" s="17" t="s">
        <v>4350</v>
      </c>
      <c r="M215" s="44"/>
      <c r="N215" s="44"/>
      <c r="O215" s="44"/>
      <c r="P215" s="44"/>
      <c r="Q215" s="44"/>
      <c r="R215" s="44"/>
      <c r="S215" s="29" t="s">
        <v>5404</v>
      </c>
      <c r="T215" s="29"/>
      <c r="U215" s="1"/>
      <c r="V215" s="1"/>
      <c r="W215" s="1"/>
      <c r="X215" s="1"/>
      <c r="Y215" s="1"/>
    </row>
    <row r="216" spans="1:25">
      <c r="A216" s="17">
        <v>484</v>
      </c>
      <c r="B216" s="44"/>
      <c r="C216" s="19" t="s">
        <v>1068</v>
      </c>
      <c r="D216" s="20" t="s">
        <v>4348</v>
      </c>
      <c r="E216" s="29" t="s">
        <v>5566</v>
      </c>
      <c r="F216" s="29"/>
      <c r="G216" s="22">
        <v>0.13</v>
      </c>
      <c r="H216" s="23">
        <v>412473.73</v>
      </c>
      <c r="I216" s="23">
        <v>47452.73</v>
      </c>
      <c r="J216" s="23">
        <v>365021</v>
      </c>
      <c r="K216" s="54" t="s">
        <v>5685</v>
      </c>
      <c r="L216" s="17" t="s">
        <v>4350</v>
      </c>
      <c r="M216" s="44"/>
      <c r="N216" s="44"/>
      <c r="O216" s="44"/>
      <c r="P216" s="44"/>
      <c r="Q216" s="44"/>
      <c r="R216" s="44"/>
      <c r="S216" s="29" t="s">
        <v>5404</v>
      </c>
      <c r="T216" s="29"/>
      <c r="U216" s="1"/>
      <c r="V216" s="1"/>
      <c r="W216" s="1"/>
      <c r="X216" s="1"/>
      <c r="Y216" s="1"/>
    </row>
    <row r="217" spans="1:25">
      <c r="A217" s="17">
        <v>485</v>
      </c>
      <c r="B217" s="44"/>
      <c r="C217" s="19" t="s">
        <v>1068</v>
      </c>
      <c r="D217" s="20" t="s">
        <v>4348</v>
      </c>
      <c r="E217" s="29" t="s">
        <v>5566</v>
      </c>
      <c r="F217" s="29"/>
      <c r="G217" s="22">
        <v>0.13</v>
      </c>
      <c r="H217" s="23">
        <v>274590</v>
      </c>
      <c r="I217" s="23">
        <v>31590</v>
      </c>
      <c r="J217" s="23">
        <v>243000</v>
      </c>
      <c r="K217" s="54" t="s">
        <v>5686</v>
      </c>
      <c r="L217" s="17" t="s">
        <v>4350</v>
      </c>
      <c r="M217" s="44"/>
      <c r="N217" s="44"/>
      <c r="O217" s="44"/>
      <c r="P217" s="44"/>
      <c r="Q217" s="44"/>
      <c r="R217" s="44"/>
      <c r="S217" s="29" t="s">
        <v>5404</v>
      </c>
      <c r="T217" s="29"/>
      <c r="U217" s="1"/>
      <c r="V217" s="1"/>
      <c r="W217" s="1"/>
      <c r="X217" s="1"/>
      <c r="Y217" s="1"/>
    </row>
    <row r="218" spans="1:25">
      <c r="A218" s="17">
        <v>486</v>
      </c>
      <c r="B218" s="44"/>
      <c r="C218" s="19" t="s">
        <v>1068</v>
      </c>
      <c r="D218" s="20" t="s">
        <v>4348</v>
      </c>
      <c r="E218" s="29" t="s">
        <v>5566</v>
      </c>
      <c r="F218" s="29"/>
      <c r="G218" s="22">
        <v>0.13</v>
      </c>
      <c r="H218" s="23">
        <v>245210</v>
      </c>
      <c r="I218" s="23">
        <v>28210</v>
      </c>
      <c r="J218" s="23">
        <v>217000</v>
      </c>
      <c r="K218" s="54" t="s">
        <v>5687</v>
      </c>
      <c r="L218" s="17" t="s">
        <v>4350</v>
      </c>
      <c r="M218" s="44"/>
      <c r="N218" s="44"/>
      <c r="O218" s="44"/>
      <c r="P218" s="44"/>
      <c r="Q218" s="44"/>
      <c r="R218" s="44"/>
      <c r="S218" s="29" t="s">
        <v>5404</v>
      </c>
      <c r="T218" s="29"/>
      <c r="U218" s="1"/>
      <c r="V218" s="1"/>
      <c r="W218" s="1"/>
      <c r="X218" s="1"/>
      <c r="Y218" s="1"/>
    </row>
    <row r="219" spans="1:25">
      <c r="A219" s="17">
        <v>487</v>
      </c>
      <c r="B219" s="44"/>
      <c r="C219" s="19" t="s">
        <v>1068</v>
      </c>
      <c r="D219" s="20" t="s">
        <v>4348</v>
      </c>
      <c r="E219" s="29" t="s">
        <v>5566</v>
      </c>
      <c r="F219" s="29"/>
      <c r="G219" s="22">
        <v>0.13</v>
      </c>
      <c r="H219" s="23">
        <v>457650</v>
      </c>
      <c r="I219" s="23">
        <v>52650</v>
      </c>
      <c r="J219" s="23">
        <v>405000</v>
      </c>
      <c r="K219" s="54" t="s">
        <v>5688</v>
      </c>
      <c r="L219" s="17" t="s">
        <v>4350</v>
      </c>
      <c r="M219" s="44"/>
      <c r="N219" s="44"/>
      <c r="O219" s="44"/>
      <c r="P219" s="44"/>
      <c r="Q219" s="44"/>
      <c r="R219" s="44"/>
      <c r="S219" s="29" t="s">
        <v>5404</v>
      </c>
      <c r="T219" s="29"/>
      <c r="U219" s="1"/>
      <c r="V219" s="1"/>
      <c r="W219" s="1"/>
      <c r="X219" s="1"/>
      <c r="Y219" s="1"/>
    </row>
    <row r="220" spans="1:25">
      <c r="A220" s="17">
        <v>488</v>
      </c>
      <c r="B220" s="44"/>
      <c r="C220" s="19" t="s">
        <v>1068</v>
      </c>
      <c r="D220" s="20" t="s">
        <v>4348</v>
      </c>
      <c r="E220" s="29" t="s">
        <v>5566</v>
      </c>
      <c r="F220" s="29"/>
      <c r="G220" s="22">
        <v>0.13</v>
      </c>
      <c r="H220" s="23">
        <v>362730</v>
      </c>
      <c r="I220" s="23">
        <v>41730</v>
      </c>
      <c r="J220" s="23">
        <v>321000</v>
      </c>
      <c r="K220" s="54" t="s">
        <v>5689</v>
      </c>
      <c r="L220" s="17" t="s">
        <v>4350</v>
      </c>
      <c r="M220" s="44"/>
      <c r="N220" s="44"/>
      <c r="O220" s="44"/>
      <c r="P220" s="44"/>
      <c r="Q220" s="44"/>
      <c r="R220" s="44"/>
      <c r="S220" s="29" t="s">
        <v>5404</v>
      </c>
      <c r="T220" s="29"/>
      <c r="U220" s="1"/>
      <c r="V220" s="1"/>
      <c r="W220" s="1"/>
      <c r="X220" s="1"/>
      <c r="Y220" s="1"/>
    </row>
    <row r="221" spans="1:25">
      <c r="A221" s="17">
        <v>489</v>
      </c>
      <c r="B221" s="44"/>
      <c r="C221" s="19" t="s">
        <v>1068</v>
      </c>
      <c r="D221" s="20" t="s">
        <v>4348</v>
      </c>
      <c r="E221" s="29" t="s">
        <v>5566</v>
      </c>
      <c r="F221" s="29"/>
      <c r="G221" s="22">
        <v>0.13</v>
      </c>
      <c r="H221" s="23">
        <v>77970</v>
      </c>
      <c r="I221" s="23">
        <v>8970</v>
      </c>
      <c r="J221" s="23">
        <v>69000</v>
      </c>
      <c r="K221" s="54" t="s">
        <v>5690</v>
      </c>
      <c r="L221" s="17" t="s">
        <v>4350</v>
      </c>
      <c r="M221" s="44"/>
      <c r="N221" s="44"/>
      <c r="O221" s="44"/>
      <c r="P221" s="44"/>
      <c r="Q221" s="44"/>
      <c r="R221" s="44"/>
      <c r="S221" s="29" t="s">
        <v>5404</v>
      </c>
      <c r="T221" s="29"/>
      <c r="U221" s="1"/>
      <c r="V221" s="1"/>
      <c r="W221" s="1"/>
      <c r="X221" s="1"/>
      <c r="Y221" s="1"/>
    </row>
    <row r="222" spans="1:25">
      <c r="A222" s="17">
        <v>490</v>
      </c>
      <c r="B222" s="44"/>
      <c r="C222" s="19" t="s">
        <v>1068</v>
      </c>
      <c r="D222" s="20" t="s">
        <v>4348</v>
      </c>
      <c r="E222" s="29" t="s">
        <v>5405</v>
      </c>
      <c r="F222" s="29"/>
      <c r="G222" s="22">
        <v>0.13</v>
      </c>
      <c r="H222" s="23">
        <v>260000</v>
      </c>
      <c r="I222" s="23">
        <v>29911.5</v>
      </c>
      <c r="J222" s="23">
        <v>230088.5</v>
      </c>
      <c r="K222" s="54" t="s">
        <v>5691</v>
      </c>
      <c r="L222" s="17" t="s">
        <v>4348</v>
      </c>
      <c r="M222" s="44"/>
      <c r="N222" s="44"/>
      <c r="O222" s="44"/>
      <c r="P222" s="44"/>
      <c r="Q222" s="44"/>
      <c r="R222" s="44"/>
      <c r="S222" s="29" t="s">
        <v>5404</v>
      </c>
      <c r="T222" s="29"/>
      <c r="U222" s="1"/>
      <c r="V222" s="1"/>
      <c r="W222" s="1"/>
      <c r="X222" s="1"/>
      <c r="Y222" s="1"/>
    </row>
    <row r="223" spans="1:25">
      <c r="A223" s="17">
        <v>491</v>
      </c>
      <c r="B223" s="44"/>
      <c r="C223" s="19" t="s">
        <v>1068</v>
      </c>
      <c r="D223" s="20" t="s">
        <v>4348</v>
      </c>
      <c r="E223" s="29" t="s">
        <v>5405</v>
      </c>
      <c r="F223" s="29"/>
      <c r="G223" s="22">
        <v>0.13</v>
      </c>
      <c r="H223" s="23">
        <v>396000</v>
      </c>
      <c r="I223" s="23">
        <v>45557.52</v>
      </c>
      <c r="J223" s="23">
        <v>350442.48</v>
      </c>
      <c r="K223" s="54" t="s">
        <v>5692</v>
      </c>
      <c r="L223" s="17" t="s">
        <v>4348</v>
      </c>
      <c r="M223" s="44"/>
      <c r="N223" s="44"/>
      <c r="O223" s="44"/>
      <c r="P223" s="44"/>
      <c r="Q223" s="44"/>
      <c r="R223" s="44"/>
      <c r="S223" s="29" t="s">
        <v>5404</v>
      </c>
      <c r="T223" s="29"/>
      <c r="U223" s="1"/>
      <c r="V223" s="1"/>
      <c r="W223" s="1"/>
      <c r="X223" s="1"/>
      <c r="Y223" s="1"/>
    </row>
    <row r="224" spans="1:25">
      <c r="A224" s="17">
        <v>492</v>
      </c>
      <c r="B224" s="44"/>
      <c r="C224" s="19" t="s">
        <v>1068</v>
      </c>
      <c r="D224" s="20" t="s">
        <v>4348</v>
      </c>
      <c r="E224" s="29" t="s">
        <v>5405</v>
      </c>
      <c r="F224" s="29"/>
      <c r="G224" s="22">
        <v>0.13</v>
      </c>
      <c r="H224" s="23">
        <v>540000</v>
      </c>
      <c r="I224" s="23">
        <v>62123.89</v>
      </c>
      <c r="J224" s="23">
        <v>477876.11</v>
      </c>
      <c r="K224" s="54" t="s">
        <v>5693</v>
      </c>
      <c r="L224" s="17" t="s">
        <v>4348</v>
      </c>
      <c r="M224" s="44"/>
      <c r="N224" s="44"/>
      <c r="O224" s="44"/>
      <c r="P224" s="44"/>
      <c r="Q224" s="44"/>
      <c r="R224" s="44"/>
      <c r="S224" s="29" t="s">
        <v>5404</v>
      </c>
      <c r="T224" s="29"/>
      <c r="U224" s="1"/>
      <c r="V224" s="1"/>
      <c r="W224" s="1"/>
      <c r="X224" s="1"/>
      <c r="Y224" s="1"/>
    </row>
    <row r="225" spans="1:25">
      <c r="A225" s="17">
        <v>493</v>
      </c>
      <c r="B225" s="44"/>
      <c r="C225" s="19" t="s">
        <v>1068</v>
      </c>
      <c r="D225" s="20" t="s">
        <v>4348</v>
      </c>
      <c r="E225" s="29" t="s">
        <v>5405</v>
      </c>
      <c r="F225" s="29"/>
      <c r="G225" s="22">
        <v>0.13</v>
      </c>
      <c r="H225" s="23">
        <v>180800</v>
      </c>
      <c r="I225" s="23">
        <v>20800</v>
      </c>
      <c r="J225" s="23">
        <v>160000</v>
      </c>
      <c r="K225" s="54" t="s">
        <v>5694</v>
      </c>
      <c r="L225" s="17" t="s">
        <v>4348</v>
      </c>
      <c r="M225" s="44"/>
      <c r="N225" s="44"/>
      <c r="O225" s="44"/>
      <c r="P225" s="44"/>
      <c r="Q225" s="44"/>
      <c r="R225" s="44"/>
      <c r="S225" s="29" t="s">
        <v>5404</v>
      </c>
      <c r="T225" s="29"/>
      <c r="U225" s="1"/>
      <c r="V225" s="1"/>
      <c r="W225" s="1"/>
      <c r="X225" s="1"/>
      <c r="Y225" s="1"/>
    </row>
    <row r="226" spans="1:25">
      <c r="A226" s="17">
        <v>494</v>
      </c>
      <c r="B226" s="44"/>
      <c r="C226" s="19" t="s">
        <v>1068</v>
      </c>
      <c r="D226" s="20" t="s">
        <v>4348</v>
      </c>
      <c r="E226" s="29" t="s">
        <v>5405</v>
      </c>
      <c r="F226" s="29"/>
      <c r="G226" s="22">
        <v>0.13</v>
      </c>
      <c r="H226" s="23">
        <v>361600</v>
      </c>
      <c r="I226" s="23">
        <v>41600</v>
      </c>
      <c r="J226" s="23">
        <v>320000</v>
      </c>
      <c r="K226" s="54" t="s">
        <v>5695</v>
      </c>
      <c r="L226" s="17" t="s">
        <v>4348</v>
      </c>
      <c r="M226" s="44"/>
      <c r="N226" s="44"/>
      <c r="O226" s="44"/>
      <c r="P226" s="44"/>
      <c r="Q226" s="44"/>
      <c r="R226" s="44"/>
      <c r="S226" s="29" t="s">
        <v>5404</v>
      </c>
      <c r="T226" s="29"/>
      <c r="U226" s="1"/>
      <c r="V226" s="1"/>
      <c r="W226" s="1"/>
      <c r="X226" s="1"/>
      <c r="Y226" s="1"/>
    </row>
    <row r="227" spans="1:25">
      <c r="A227" s="17">
        <v>495</v>
      </c>
      <c r="B227" s="44"/>
      <c r="C227" s="19" t="s">
        <v>1068</v>
      </c>
      <c r="D227" s="20" t="s">
        <v>4348</v>
      </c>
      <c r="E227" s="29" t="s">
        <v>5405</v>
      </c>
      <c r="F227" s="29"/>
      <c r="G227" s="22">
        <v>0.13</v>
      </c>
      <c r="H227" s="23">
        <v>449460</v>
      </c>
      <c r="I227" s="23">
        <v>51707.79</v>
      </c>
      <c r="J227" s="23">
        <v>397752.21</v>
      </c>
      <c r="K227" s="54" t="s">
        <v>5696</v>
      </c>
      <c r="L227" s="17" t="s">
        <v>4348</v>
      </c>
      <c r="M227" s="44"/>
      <c r="N227" s="44"/>
      <c r="O227" s="44"/>
      <c r="P227" s="44"/>
      <c r="Q227" s="44"/>
      <c r="R227" s="44"/>
      <c r="S227" s="29" t="s">
        <v>5404</v>
      </c>
      <c r="T227" s="29"/>
      <c r="U227" s="1"/>
      <c r="V227" s="1"/>
      <c r="W227" s="1"/>
      <c r="X227" s="1"/>
      <c r="Y227" s="1"/>
    </row>
    <row r="228" spans="1:25">
      <c r="A228" s="17">
        <v>496</v>
      </c>
      <c r="B228" s="44"/>
      <c r="C228" s="19" t="s">
        <v>1068</v>
      </c>
      <c r="D228" s="20" t="s">
        <v>4348</v>
      </c>
      <c r="E228" s="29" t="s">
        <v>5405</v>
      </c>
      <c r="F228" s="29"/>
      <c r="G228" s="22">
        <v>0.13</v>
      </c>
      <c r="H228" s="23">
        <v>240000</v>
      </c>
      <c r="I228" s="23">
        <v>27610.62</v>
      </c>
      <c r="J228" s="23">
        <v>212389.38</v>
      </c>
      <c r="K228" s="54" t="s">
        <v>5697</v>
      </c>
      <c r="L228" s="17" t="s">
        <v>4348</v>
      </c>
      <c r="M228" s="44"/>
      <c r="N228" s="44"/>
      <c r="O228" s="44"/>
      <c r="P228" s="44"/>
      <c r="Q228" s="44"/>
      <c r="R228" s="44"/>
      <c r="S228" s="29" t="s">
        <v>5404</v>
      </c>
      <c r="T228" s="29"/>
      <c r="U228" s="1"/>
      <c r="V228" s="1"/>
      <c r="W228" s="1"/>
      <c r="X228" s="1"/>
      <c r="Y228" s="1"/>
    </row>
    <row r="229" spans="1:25">
      <c r="A229" s="17">
        <v>497</v>
      </c>
      <c r="B229" s="44"/>
      <c r="C229" s="19" t="s">
        <v>1068</v>
      </c>
      <c r="D229" s="20" t="s">
        <v>4348</v>
      </c>
      <c r="E229" s="29" t="s">
        <v>5405</v>
      </c>
      <c r="F229" s="29"/>
      <c r="G229" s="22">
        <v>0.13</v>
      </c>
      <c r="H229" s="23">
        <v>363860</v>
      </c>
      <c r="I229" s="23">
        <v>41860</v>
      </c>
      <c r="J229" s="23">
        <v>322000</v>
      </c>
      <c r="K229" s="54" t="s">
        <v>5698</v>
      </c>
      <c r="L229" s="17" t="s">
        <v>4348</v>
      </c>
      <c r="M229" s="44"/>
      <c r="N229" s="44"/>
      <c r="O229" s="44"/>
      <c r="P229" s="44"/>
      <c r="Q229" s="44"/>
      <c r="R229" s="44"/>
      <c r="S229" s="29" t="s">
        <v>5404</v>
      </c>
      <c r="T229" s="29"/>
      <c r="U229" s="1"/>
      <c r="V229" s="1"/>
      <c r="W229" s="1"/>
      <c r="X229" s="1"/>
      <c r="Y229" s="1"/>
    </row>
    <row r="230" spans="1:25">
      <c r="A230" s="17">
        <v>498</v>
      </c>
      <c r="B230" s="44"/>
      <c r="C230" s="19" t="s">
        <v>1068</v>
      </c>
      <c r="D230" s="20" t="s">
        <v>4348</v>
      </c>
      <c r="E230" s="29" t="s">
        <v>5405</v>
      </c>
      <c r="F230" s="29"/>
      <c r="G230" s="22">
        <v>0.13</v>
      </c>
      <c r="H230" s="23">
        <v>452226</v>
      </c>
      <c r="I230" s="23">
        <v>52026</v>
      </c>
      <c r="J230" s="23">
        <v>400200</v>
      </c>
      <c r="K230" s="54" t="s">
        <v>5699</v>
      </c>
      <c r="L230" s="17" t="s">
        <v>4348</v>
      </c>
      <c r="M230" s="44"/>
      <c r="N230" s="44"/>
      <c r="O230" s="44"/>
      <c r="P230" s="44"/>
      <c r="Q230" s="44"/>
      <c r="R230" s="44"/>
      <c r="S230" s="29" t="s">
        <v>5404</v>
      </c>
      <c r="T230" s="29"/>
      <c r="U230" s="1"/>
      <c r="V230" s="1"/>
      <c r="W230" s="1"/>
      <c r="X230" s="1"/>
      <c r="Y230" s="1"/>
    </row>
    <row r="231" spans="1:25">
      <c r="A231" s="17">
        <v>499</v>
      </c>
      <c r="B231" s="44"/>
      <c r="C231" s="19" t="s">
        <v>1068</v>
      </c>
      <c r="D231" s="20" t="s">
        <v>4348</v>
      </c>
      <c r="E231" s="29" t="s">
        <v>5405</v>
      </c>
      <c r="F231" s="29"/>
      <c r="G231" s="22">
        <v>0.13</v>
      </c>
      <c r="H231" s="23">
        <v>158200</v>
      </c>
      <c r="I231" s="23">
        <v>18200</v>
      </c>
      <c r="J231" s="23">
        <v>140000</v>
      </c>
      <c r="K231" s="54" t="s">
        <v>5700</v>
      </c>
      <c r="L231" s="17" t="s">
        <v>4348</v>
      </c>
      <c r="M231" s="44"/>
      <c r="N231" s="44"/>
      <c r="O231" s="44"/>
      <c r="P231" s="44"/>
      <c r="Q231" s="44"/>
      <c r="R231" s="44"/>
      <c r="S231" s="29" t="s">
        <v>5404</v>
      </c>
      <c r="T231" s="29"/>
      <c r="U231" s="1"/>
      <c r="V231" s="1"/>
      <c r="W231" s="1"/>
      <c r="X231" s="1"/>
      <c r="Y231" s="1"/>
    </row>
    <row r="232" spans="1:25">
      <c r="A232" s="17">
        <v>500</v>
      </c>
      <c r="B232" s="44"/>
      <c r="C232" s="19" t="s">
        <v>1068</v>
      </c>
      <c r="D232" s="20" t="s">
        <v>4348</v>
      </c>
      <c r="E232" s="29" t="s">
        <v>5456</v>
      </c>
      <c r="F232" s="29"/>
      <c r="G232" s="22">
        <v>0.13</v>
      </c>
      <c r="H232" s="23">
        <v>317530</v>
      </c>
      <c r="I232" s="23">
        <v>36530</v>
      </c>
      <c r="J232" s="23">
        <v>281000</v>
      </c>
      <c r="K232" s="54" t="s">
        <v>5701</v>
      </c>
      <c r="L232" s="17" t="s">
        <v>234</v>
      </c>
      <c r="M232" s="44"/>
      <c r="N232" s="44"/>
      <c r="O232" s="44"/>
      <c r="P232" s="44"/>
      <c r="Q232" s="44"/>
      <c r="R232" s="44"/>
      <c r="S232" s="29" t="s">
        <v>5675</v>
      </c>
      <c r="T232" s="29"/>
      <c r="U232" s="1"/>
      <c r="V232" s="1"/>
      <c r="W232" s="1"/>
      <c r="X232" s="1"/>
      <c r="Y232" s="1"/>
    </row>
    <row r="233" spans="1:25">
      <c r="A233" s="17">
        <v>501</v>
      </c>
      <c r="B233" s="44"/>
      <c r="C233" s="19" t="s">
        <v>1068</v>
      </c>
      <c r="D233" s="20" t="s">
        <v>4348</v>
      </c>
      <c r="E233" s="29" t="s">
        <v>5456</v>
      </c>
      <c r="F233" s="29"/>
      <c r="G233" s="22">
        <v>0.13</v>
      </c>
      <c r="H233" s="23">
        <v>305100</v>
      </c>
      <c r="I233" s="23">
        <v>35100</v>
      </c>
      <c r="J233" s="23">
        <v>270000</v>
      </c>
      <c r="K233" s="54" t="s">
        <v>5702</v>
      </c>
      <c r="L233" s="17" t="s">
        <v>234</v>
      </c>
      <c r="M233" s="44"/>
      <c r="N233" s="44"/>
      <c r="O233" s="44"/>
      <c r="P233" s="44"/>
      <c r="Q233" s="44"/>
      <c r="R233" s="44"/>
      <c r="S233" s="29" t="s">
        <v>5675</v>
      </c>
      <c r="T233" s="29"/>
      <c r="U233" s="1"/>
      <c r="V233" s="1"/>
      <c r="W233" s="1"/>
      <c r="X233" s="1"/>
      <c r="Y233" s="1"/>
    </row>
    <row r="234" spans="1:25">
      <c r="A234" s="17">
        <v>502</v>
      </c>
      <c r="B234" s="44"/>
      <c r="C234" s="19" t="s">
        <v>1068</v>
      </c>
      <c r="D234" s="20" t="s">
        <v>4348</v>
      </c>
      <c r="E234" s="29" t="s">
        <v>5456</v>
      </c>
      <c r="F234" s="29"/>
      <c r="G234" s="22">
        <v>0.13</v>
      </c>
      <c r="H234" s="23">
        <v>320000</v>
      </c>
      <c r="I234" s="23">
        <v>36814.160000000003</v>
      </c>
      <c r="J234" s="23">
        <v>283185.84000000003</v>
      </c>
      <c r="K234" s="54" t="s">
        <v>5703</v>
      </c>
      <c r="L234" s="17" t="s">
        <v>234</v>
      </c>
      <c r="M234" s="44"/>
      <c r="N234" s="44"/>
      <c r="O234" s="44"/>
      <c r="P234" s="44"/>
      <c r="Q234" s="44"/>
      <c r="R234" s="44"/>
      <c r="S234" s="29" t="s">
        <v>5675</v>
      </c>
      <c r="T234" s="29"/>
      <c r="U234" s="1"/>
      <c r="V234" s="1"/>
      <c r="W234" s="1"/>
      <c r="X234" s="1"/>
      <c r="Y234" s="1"/>
    </row>
    <row r="235" spans="1:25">
      <c r="A235" s="17">
        <v>503</v>
      </c>
      <c r="B235" s="44"/>
      <c r="C235" s="19" t="s">
        <v>1068</v>
      </c>
      <c r="D235" s="20" t="s">
        <v>4348</v>
      </c>
      <c r="E235" s="29" t="s">
        <v>5456</v>
      </c>
      <c r="F235" s="29"/>
      <c r="G235" s="22">
        <v>0.13</v>
      </c>
      <c r="H235" s="23">
        <v>174500</v>
      </c>
      <c r="I235" s="23">
        <v>20075.22</v>
      </c>
      <c r="J235" s="23">
        <v>154424.78</v>
      </c>
      <c r="K235" s="54" t="s">
        <v>5704</v>
      </c>
      <c r="L235" s="17" t="s">
        <v>234</v>
      </c>
      <c r="M235" s="44"/>
      <c r="N235" s="44"/>
      <c r="O235" s="44"/>
      <c r="P235" s="44"/>
      <c r="Q235" s="44"/>
      <c r="R235" s="44"/>
      <c r="S235" s="29" t="s">
        <v>5675</v>
      </c>
      <c r="T235" s="29"/>
      <c r="U235" s="1"/>
      <c r="V235" s="1"/>
      <c r="W235" s="1"/>
      <c r="X235" s="1"/>
      <c r="Y235" s="1"/>
    </row>
    <row r="236" spans="1:25">
      <c r="A236" s="17">
        <v>504</v>
      </c>
      <c r="B236" s="44"/>
      <c r="C236" s="19" t="s">
        <v>1068</v>
      </c>
      <c r="D236" s="20" t="s">
        <v>4348</v>
      </c>
      <c r="E236" s="29" t="s">
        <v>5456</v>
      </c>
      <c r="F236" s="29"/>
      <c r="G236" s="22">
        <v>0.13</v>
      </c>
      <c r="H236" s="23">
        <v>450000</v>
      </c>
      <c r="I236" s="23">
        <v>51769.91</v>
      </c>
      <c r="J236" s="23">
        <v>398230.09</v>
      </c>
      <c r="K236" s="54" t="s">
        <v>5705</v>
      </c>
      <c r="L236" s="17" t="s">
        <v>234</v>
      </c>
      <c r="M236" s="44"/>
      <c r="N236" s="44"/>
      <c r="O236" s="44"/>
      <c r="P236" s="44"/>
      <c r="Q236" s="44"/>
      <c r="R236" s="44"/>
      <c r="S236" s="29" t="s">
        <v>5675</v>
      </c>
      <c r="T236" s="29"/>
      <c r="U236" s="1"/>
      <c r="V236" s="1"/>
      <c r="W236" s="1"/>
      <c r="X236" s="1"/>
      <c r="Y236" s="1"/>
    </row>
    <row r="237" spans="1:25">
      <c r="A237" s="17">
        <v>505</v>
      </c>
      <c r="B237" s="44"/>
      <c r="C237" s="19" t="s">
        <v>1068</v>
      </c>
      <c r="D237" s="20" t="s">
        <v>4348</v>
      </c>
      <c r="E237" s="29" t="s">
        <v>5456</v>
      </c>
      <c r="F237" s="29"/>
      <c r="G237" s="22">
        <v>0.13</v>
      </c>
      <c r="H237" s="23">
        <v>332220</v>
      </c>
      <c r="I237" s="23">
        <v>38220</v>
      </c>
      <c r="J237" s="23">
        <v>294000</v>
      </c>
      <c r="K237" s="54" t="s">
        <v>5706</v>
      </c>
      <c r="L237" s="17" t="s">
        <v>234</v>
      </c>
      <c r="M237" s="44"/>
      <c r="N237" s="44"/>
      <c r="O237" s="44"/>
      <c r="P237" s="44"/>
      <c r="Q237" s="44"/>
      <c r="R237" s="44"/>
      <c r="S237" s="29" t="s">
        <v>5675</v>
      </c>
      <c r="T237" s="29"/>
      <c r="U237" s="1"/>
      <c r="V237" s="1"/>
      <c r="W237" s="1"/>
      <c r="X237" s="1"/>
      <c r="Y237" s="1"/>
    </row>
    <row r="238" spans="1:25">
      <c r="A238" s="17">
        <v>506</v>
      </c>
      <c r="B238" s="44"/>
      <c r="C238" s="19" t="s">
        <v>1068</v>
      </c>
      <c r="D238" s="20" t="s">
        <v>4348</v>
      </c>
      <c r="E238" s="29" t="s">
        <v>5456</v>
      </c>
      <c r="F238" s="29"/>
      <c r="G238" s="22">
        <v>0.13</v>
      </c>
      <c r="H238" s="23">
        <v>201140</v>
      </c>
      <c r="I238" s="23">
        <v>23140</v>
      </c>
      <c r="J238" s="23">
        <v>178000</v>
      </c>
      <c r="K238" s="54" t="s">
        <v>5707</v>
      </c>
      <c r="L238" s="17" t="s">
        <v>234</v>
      </c>
      <c r="M238" s="44"/>
      <c r="N238" s="44"/>
      <c r="O238" s="44"/>
      <c r="P238" s="44"/>
      <c r="Q238" s="44"/>
      <c r="R238" s="44"/>
      <c r="S238" s="29" t="s">
        <v>5675</v>
      </c>
      <c r="T238" s="29"/>
      <c r="U238" s="1"/>
      <c r="V238" s="1"/>
      <c r="W238" s="1"/>
      <c r="X238" s="1"/>
      <c r="Y238" s="1"/>
    </row>
    <row r="239" spans="1:25">
      <c r="A239" s="17">
        <v>507</v>
      </c>
      <c r="B239" s="44"/>
      <c r="C239" s="19" t="s">
        <v>1068</v>
      </c>
      <c r="D239" s="20" t="s">
        <v>4348</v>
      </c>
      <c r="E239" s="29" t="s">
        <v>5456</v>
      </c>
      <c r="F239" s="29"/>
      <c r="G239" s="22">
        <v>0.13</v>
      </c>
      <c r="H239" s="23">
        <v>367250</v>
      </c>
      <c r="I239" s="23">
        <v>42250</v>
      </c>
      <c r="J239" s="23">
        <v>325000</v>
      </c>
      <c r="K239" s="54" t="s">
        <v>5708</v>
      </c>
      <c r="L239" s="17" t="s">
        <v>234</v>
      </c>
      <c r="M239" s="44"/>
      <c r="N239" s="44"/>
      <c r="O239" s="44"/>
      <c r="P239" s="44"/>
      <c r="Q239" s="44"/>
      <c r="R239" s="44"/>
      <c r="S239" s="29" t="s">
        <v>5675</v>
      </c>
      <c r="T239" s="29"/>
      <c r="U239" s="1"/>
      <c r="V239" s="1"/>
      <c r="W239" s="1"/>
      <c r="X239" s="1"/>
      <c r="Y239" s="1"/>
    </row>
    <row r="240" spans="1:25">
      <c r="A240" s="17">
        <v>508</v>
      </c>
      <c r="B240" s="44"/>
      <c r="C240" s="19" t="s">
        <v>1068</v>
      </c>
      <c r="D240" s="20" t="s">
        <v>4348</v>
      </c>
      <c r="E240" s="29" t="s">
        <v>5456</v>
      </c>
      <c r="F240" s="29"/>
      <c r="G240" s="22">
        <v>0.13</v>
      </c>
      <c r="H240" s="23">
        <v>410000</v>
      </c>
      <c r="I240" s="23">
        <v>47168.14</v>
      </c>
      <c r="J240" s="23">
        <v>362831.86</v>
      </c>
      <c r="K240" s="54" t="s">
        <v>5709</v>
      </c>
      <c r="L240" s="17" t="s">
        <v>234</v>
      </c>
      <c r="M240" s="44"/>
      <c r="N240" s="44"/>
      <c r="O240" s="44"/>
      <c r="P240" s="44"/>
      <c r="Q240" s="44"/>
      <c r="R240" s="44"/>
      <c r="S240" s="29" t="s">
        <v>5675</v>
      </c>
      <c r="T240" s="29"/>
      <c r="U240" s="1"/>
      <c r="V240" s="1"/>
      <c r="W240" s="1"/>
      <c r="X240" s="1"/>
      <c r="Y240" s="1"/>
    </row>
    <row r="241" spans="1:25">
      <c r="A241" s="17">
        <v>509</v>
      </c>
      <c r="B241" s="44"/>
      <c r="C241" s="19" t="s">
        <v>1068</v>
      </c>
      <c r="D241" s="20" t="s">
        <v>4348</v>
      </c>
      <c r="E241" s="29" t="s">
        <v>5456</v>
      </c>
      <c r="F241" s="29"/>
      <c r="G241" s="22">
        <v>0.13</v>
      </c>
      <c r="H241" s="23">
        <v>270000</v>
      </c>
      <c r="I241" s="23">
        <v>31061.95</v>
      </c>
      <c r="J241" s="23">
        <v>238938.05</v>
      </c>
      <c r="K241" s="54" t="s">
        <v>5710</v>
      </c>
      <c r="L241" s="17" t="s">
        <v>234</v>
      </c>
      <c r="M241" s="44"/>
      <c r="N241" s="44"/>
      <c r="O241" s="44"/>
      <c r="P241" s="44"/>
      <c r="Q241" s="44"/>
      <c r="R241" s="44"/>
      <c r="S241" s="29" t="s">
        <v>5675</v>
      </c>
      <c r="T241" s="29"/>
      <c r="U241" s="1"/>
      <c r="V241" s="1"/>
      <c r="W241" s="1"/>
      <c r="X241" s="1"/>
      <c r="Y241" s="1"/>
    </row>
    <row r="242" spans="1:25">
      <c r="A242" s="17">
        <v>510</v>
      </c>
      <c r="B242" s="44"/>
      <c r="C242" s="19" t="s">
        <v>1068</v>
      </c>
      <c r="D242" s="20" t="s">
        <v>4348</v>
      </c>
      <c r="E242" s="29" t="s">
        <v>5456</v>
      </c>
      <c r="F242" s="29"/>
      <c r="G242" s="22">
        <v>0.13</v>
      </c>
      <c r="H242" s="23">
        <v>456800</v>
      </c>
      <c r="I242" s="23">
        <v>52552.21</v>
      </c>
      <c r="J242" s="23">
        <v>404247.79</v>
      </c>
      <c r="K242" s="54" t="s">
        <v>5711</v>
      </c>
      <c r="L242" s="17" t="s">
        <v>234</v>
      </c>
      <c r="M242" s="44"/>
      <c r="N242" s="44"/>
      <c r="O242" s="44"/>
      <c r="P242" s="44"/>
      <c r="Q242" s="44"/>
      <c r="R242" s="44"/>
      <c r="S242" s="29" t="s">
        <v>5675</v>
      </c>
      <c r="T242" s="29"/>
      <c r="U242" s="1"/>
      <c r="V242" s="1"/>
      <c r="W242" s="1"/>
      <c r="X242" s="1"/>
      <c r="Y242" s="1"/>
    </row>
    <row r="243" spans="1:25">
      <c r="A243" s="17">
        <v>511</v>
      </c>
      <c r="B243" s="44"/>
      <c r="C243" s="19" t="s">
        <v>1068</v>
      </c>
      <c r="D243" s="20" t="s">
        <v>4348</v>
      </c>
      <c r="E243" s="29" t="s">
        <v>5456</v>
      </c>
      <c r="F243" s="29"/>
      <c r="G243" s="22">
        <v>0.13</v>
      </c>
      <c r="H243" s="23">
        <v>368000</v>
      </c>
      <c r="I243" s="23">
        <v>42336.28</v>
      </c>
      <c r="J243" s="23">
        <v>325663.71999999997</v>
      </c>
      <c r="K243" s="54" t="s">
        <v>5712</v>
      </c>
      <c r="L243" s="17" t="s">
        <v>234</v>
      </c>
      <c r="M243" s="44"/>
      <c r="N243" s="44"/>
      <c r="O243" s="44"/>
      <c r="P243" s="44"/>
      <c r="Q243" s="44"/>
      <c r="R243" s="44"/>
      <c r="S243" s="29" t="s">
        <v>5675</v>
      </c>
      <c r="T243" s="29"/>
      <c r="U243" s="1"/>
      <c r="V243" s="1"/>
      <c r="W243" s="1"/>
      <c r="X243" s="1"/>
      <c r="Y243" s="1"/>
    </row>
    <row r="244" spans="1:25">
      <c r="A244" s="17">
        <v>512</v>
      </c>
      <c r="B244" s="44"/>
      <c r="C244" s="19" t="s">
        <v>1068</v>
      </c>
      <c r="D244" s="20" t="s">
        <v>5309</v>
      </c>
      <c r="E244" s="29" t="s">
        <v>118</v>
      </c>
      <c r="F244" s="29" t="s">
        <v>119</v>
      </c>
      <c r="G244" s="22">
        <v>0.06</v>
      </c>
      <c r="H244" s="23">
        <v>40000</v>
      </c>
      <c r="I244" s="23">
        <v>2264.15</v>
      </c>
      <c r="J244" s="23">
        <v>37735.85</v>
      </c>
      <c r="K244" s="29" t="s">
        <v>5713</v>
      </c>
      <c r="L244" s="17" t="s">
        <v>4349</v>
      </c>
      <c r="M244" s="44"/>
      <c r="N244" s="44"/>
      <c r="O244" s="44"/>
      <c r="P244" s="44"/>
      <c r="Q244" s="44"/>
      <c r="R244" s="44"/>
      <c r="S244" s="29" t="s">
        <v>5714</v>
      </c>
      <c r="T244" s="29"/>
      <c r="U244" s="1"/>
      <c r="V244" s="1"/>
      <c r="W244" s="1"/>
      <c r="X244" s="1"/>
      <c r="Y244" s="1"/>
    </row>
    <row r="245" spans="1:25">
      <c r="A245" s="17">
        <v>513</v>
      </c>
      <c r="B245" s="44"/>
      <c r="C245" s="19" t="s">
        <v>1068</v>
      </c>
      <c r="D245" s="20" t="s">
        <v>5328</v>
      </c>
      <c r="E245" s="29" t="s">
        <v>235</v>
      </c>
      <c r="F245" s="29" t="s">
        <v>5715</v>
      </c>
      <c r="G245" s="22">
        <v>0.06</v>
      </c>
      <c r="H245" s="23">
        <v>80000</v>
      </c>
      <c r="I245" s="23">
        <v>4528.3</v>
      </c>
      <c r="J245" s="23">
        <v>75471.7</v>
      </c>
      <c r="K245" s="29" t="s">
        <v>5716</v>
      </c>
      <c r="L245" s="17" t="s">
        <v>4349</v>
      </c>
      <c r="M245" s="44"/>
      <c r="N245" s="44"/>
      <c r="O245" s="44"/>
      <c r="P245" s="44"/>
      <c r="Q245" s="44"/>
      <c r="R245" s="44"/>
      <c r="S245" s="29" t="s">
        <v>5717</v>
      </c>
      <c r="T245" s="29"/>
      <c r="U245" s="1"/>
      <c r="V245" s="1"/>
      <c r="W245" s="1"/>
      <c r="X245" s="1"/>
      <c r="Y245" s="1"/>
    </row>
    <row r="246" spans="1:25">
      <c r="A246" s="17">
        <v>514</v>
      </c>
      <c r="B246" s="44"/>
      <c r="C246" s="19" t="s">
        <v>1068</v>
      </c>
      <c r="D246" s="20" t="s">
        <v>4348</v>
      </c>
      <c r="E246" s="29" t="s">
        <v>890</v>
      </c>
      <c r="F246" s="29" t="s">
        <v>891</v>
      </c>
      <c r="G246" s="22">
        <v>0.13</v>
      </c>
      <c r="H246" s="23">
        <v>15000</v>
      </c>
      <c r="I246" s="23">
        <v>1725.66</v>
      </c>
      <c r="J246" s="23">
        <v>13274.34</v>
      </c>
      <c r="K246" s="54" t="s">
        <v>5718</v>
      </c>
      <c r="L246" s="17" t="s">
        <v>4348</v>
      </c>
      <c r="M246" s="44"/>
      <c r="N246" s="44"/>
      <c r="O246" s="44"/>
      <c r="P246" s="44"/>
      <c r="Q246" s="44"/>
      <c r="R246" s="44"/>
      <c r="S246" s="29" t="s">
        <v>5719</v>
      </c>
      <c r="T246" s="29"/>
      <c r="U246" s="1"/>
      <c r="V246" s="1"/>
      <c r="W246" s="1"/>
      <c r="X246" s="1"/>
      <c r="Y246" s="1"/>
    </row>
    <row r="247" spans="1:25">
      <c r="A247" s="17">
        <v>515</v>
      </c>
      <c r="B247" s="44"/>
      <c r="C247" s="19" t="s">
        <v>1066</v>
      </c>
      <c r="D247" s="20" t="s">
        <v>5320</v>
      </c>
      <c r="E247" s="29" t="s">
        <v>87</v>
      </c>
      <c r="F247" s="29" t="s">
        <v>94</v>
      </c>
      <c r="G247" s="22">
        <v>0.09</v>
      </c>
      <c r="H247" s="23">
        <v>400000</v>
      </c>
      <c r="I247" s="23">
        <v>33027.519999999997</v>
      </c>
      <c r="J247" s="23">
        <v>366972.48</v>
      </c>
      <c r="K247" s="54"/>
      <c r="L247" s="17" t="s">
        <v>5720</v>
      </c>
      <c r="M247" s="44"/>
      <c r="N247" s="44"/>
      <c r="O247" s="44"/>
      <c r="P247" s="44"/>
      <c r="Q247" s="44"/>
      <c r="R247" s="44"/>
      <c r="S247" s="29"/>
      <c r="T247" s="29"/>
      <c r="U247" s="1"/>
      <c r="V247" s="1"/>
      <c r="W247" s="1"/>
      <c r="X247" s="1"/>
      <c r="Y247" s="1"/>
    </row>
    <row r="248" spans="1:25">
      <c r="A248" s="17">
        <v>516</v>
      </c>
      <c r="B248" s="44"/>
      <c r="C248" s="19" t="s">
        <v>12</v>
      </c>
      <c r="D248" s="20" t="s">
        <v>5321</v>
      </c>
      <c r="E248" s="29" t="s">
        <v>5647</v>
      </c>
      <c r="F248" s="29" t="s">
        <v>5721</v>
      </c>
      <c r="G248" s="22">
        <v>0.09</v>
      </c>
      <c r="H248" s="23">
        <v>34000</v>
      </c>
      <c r="I248" s="23">
        <v>2807.34</v>
      </c>
      <c r="J248" s="23">
        <v>31192.66</v>
      </c>
      <c r="K248" s="54" t="s">
        <v>5722</v>
      </c>
      <c r="L248" s="17" t="s">
        <v>4349</v>
      </c>
      <c r="M248" s="44"/>
      <c r="N248" s="44"/>
      <c r="O248" s="44"/>
      <c r="P248" s="44"/>
      <c r="Q248" s="44"/>
      <c r="R248" s="44"/>
      <c r="S248" s="29" t="s">
        <v>5723</v>
      </c>
      <c r="T248" s="29"/>
      <c r="U248" s="1"/>
      <c r="V248" s="1"/>
      <c r="W248" s="1"/>
      <c r="X248" s="1"/>
      <c r="Y248" s="1"/>
    </row>
    <row r="249" spans="1:25">
      <c r="A249" s="17">
        <v>517</v>
      </c>
      <c r="B249" s="44"/>
      <c r="C249" s="19" t="s">
        <v>12</v>
      </c>
      <c r="D249" s="20" t="s">
        <v>5316</v>
      </c>
      <c r="E249" s="29" t="s">
        <v>936</v>
      </c>
      <c r="F249" s="29" t="s">
        <v>937</v>
      </c>
      <c r="G249" s="22">
        <v>0.09</v>
      </c>
      <c r="H249" s="23">
        <v>342581</v>
      </c>
      <c r="I249" s="23">
        <v>28286.5</v>
      </c>
      <c r="J249" s="23">
        <v>314294.5</v>
      </c>
      <c r="K249" s="54" t="s">
        <v>5724</v>
      </c>
      <c r="L249" s="17" t="s">
        <v>4349</v>
      </c>
      <c r="M249" s="44"/>
      <c r="N249" s="44"/>
      <c r="O249" s="44"/>
      <c r="P249" s="44"/>
      <c r="Q249" s="44"/>
      <c r="R249" s="44"/>
      <c r="S249" s="29" t="s">
        <v>5725</v>
      </c>
      <c r="T249" s="29"/>
      <c r="U249" s="1"/>
      <c r="V249" s="1"/>
      <c r="W249" s="1"/>
      <c r="X249" s="1"/>
      <c r="Y249" s="1"/>
    </row>
    <row r="250" spans="1:25">
      <c r="A250" s="17">
        <v>518</v>
      </c>
      <c r="B250" s="44"/>
      <c r="C250" s="19" t="s">
        <v>12</v>
      </c>
      <c r="D250" s="20" t="s">
        <v>5326</v>
      </c>
      <c r="E250" s="29" t="s">
        <v>134</v>
      </c>
      <c r="F250" s="29" t="s">
        <v>135</v>
      </c>
      <c r="G250" s="22">
        <v>0.09</v>
      </c>
      <c r="H250" s="23">
        <v>240000</v>
      </c>
      <c r="I250" s="23">
        <v>19816.509999999998</v>
      </c>
      <c r="J250" s="23">
        <v>220183.49</v>
      </c>
      <c r="K250" s="54" t="s">
        <v>5726</v>
      </c>
      <c r="L250" s="17" t="s">
        <v>4349</v>
      </c>
      <c r="M250" s="44"/>
      <c r="N250" s="44"/>
      <c r="O250" s="44"/>
      <c r="P250" s="44"/>
      <c r="Q250" s="44"/>
      <c r="R250" s="44"/>
      <c r="S250" s="29" t="s">
        <v>5727</v>
      </c>
      <c r="T250" s="29"/>
      <c r="U250" s="1"/>
      <c r="V250" s="1"/>
      <c r="W250" s="1"/>
      <c r="X250" s="1"/>
      <c r="Y250" s="1"/>
    </row>
    <row r="251" spans="1:25">
      <c r="A251" s="17">
        <v>519</v>
      </c>
      <c r="B251" s="44"/>
      <c r="C251" s="19" t="s">
        <v>12</v>
      </c>
      <c r="D251" s="20" t="s">
        <v>5326</v>
      </c>
      <c r="E251" s="29" t="s">
        <v>134</v>
      </c>
      <c r="F251" s="29" t="s">
        <v>221</v>
      </c>
      <c r="G251" s="22">
        <v>0.13</v>
      </c>
      <c r="H251" s="23">
        <v>195000</v>
      </c>
      <c r="I251" s="23">
        <v>22433.63</v>
      </c>
      <c r="J251" s="23">
        <v>172566.37</v>
      </c>
      <c r="K251" s="54" t="s">
        <v>5728</v>
      </c>
      <c r="L251" s="17" t="s">
        <v>4349</v>
      </c>
      <c r="M251" s="44"/>
      <c r="N251" s="44"/>
      <c r="O251" s="44"/>
      <c r="P251" s="44"/>
      <c r="Q251" s="44"/>
      <c r="R251" s="44"/>
      <c r="S251" s="29" t="s">
        <v>5729</v>
      </c>
      <c r="T251" s="29"/>
      <c r="U251" s="1"/>
      <c r="V251" s="1"/>
      <c r="W251" s="1"/>
      <c r="X251" s="1"/>
      <c r="Y251" s="1"/>
    </row>
    <row r="252" spans="1:25">
      <c r="A252" s="17">
        <v>520</v>
      </c>
      <c r="B252" s="44"/>
      <c r="C252" s="19" t="s">
        <v>12</v>
      </c>
      <c r="D252" s="20" t="s">
        <v>4348</v>
      </c>
      <c r="E252" s="29" t="s">
        <v>932</v>
      </c>
      <c r="F252" s="29" t="s">
        <v>930</v>
      </c>
      <c r="G252" s="22">
        <v>0.09</v>
      </c>
      <c r="H252" s="23">
        <v>68000</v>
      </c>
      <c r="I252" s="23">
        <v>5614.68</v>
      </c>
      <c r="J252" s="23">
        <v>62385.32</v>
      </c>
      <c r="K252" s="54" t="s">
        <v>5730</v>
      </c>
      <c r="L252" s="17" t="s">
        <v>4349</v>
      </c>
      <c r="M252" s="44"/>
      <c r="N252" s="44"/>
      <c r="O252" s="44"/>
      <c r="P252" s="44"/>
      <c r="Q252" s="44"/>
      <c r="R252" s="44"/>
      <c r="S252" s="29" t="s">
        <v>5731</v>
      </c>
      <c r="T252" s="29"/>
      <c r="U252" s="1"/>
      <c r="V252" s="1"/>
      <c r="W252" s="1"/>
      <c r="X252" s="1"/>
      <c r="Y252" s="1"/>
    </row>
    <row r="253" spans="1:25">
      <c r="A253" s="17">
        <v>521</v>
      </c>
      <c r="B253" s="44"/>
      <c r="C253" s="19" t="s">
        <v>12</v>
      </c>
      <c r="D253" s="20" t="s">
        <v>5320</v>
      </c>
      <c r="E253" s="29" t="s">
        <v>87</v>
      </c>
      <c r="F253" s="29" t="s">
        <v>162</v>
      </c>
      <c r="G253" s="22">
        <v>0.09</v>
      </c>
      <c r="H253" s="23">
        <v>40008</v>
      </c>
      <c r="I253" s="23">
        <v>3303.41</v>
      </c>
      <c r="J253" s="23">
        <v>36704.589999999997</v>
      </c>
      <c r="K253" s="54" t="s">
        <v>5732</v>
      </c>
      <c r="L253" s="17" t="s">
        <v>4349</v>
      </c>
      <c r="M253" s="44"/>
      <c r="N253" s="44"/>
      <c r="O253" s="44"/>
      <c r="P253" s="44"/>
      <c r="Q253" s="44"/>
      <c r="R253" s="44"/>
      <c r="S253" s="29" t="s">
        <v>5733</v>
      </c>
      <c r="T253" s="29"/>
      <c r="U253" s="1"/>
      <c r="V253" s="1"/>
      <c r="W253" s="1"/>
      <c r="X253" s="1"/>
      <c r="Y253" s="1"/>
    </row>
    <row r="254" spans="1:25">
      <c r="A254" s="17">
        <v>522</v>
      </c>
      <c r="B254" s="44"/>
      <c r="C254" s="19" t="s">
        <v>12</v>
      </c>
      <c r="D254" s="20" t="s">
        <v>5321</v>
      </c>
      <c r="E254" s="29" t="s">
        <v>5734</v>
      </c>
      <c r="F254" s="29" t="s">
        <v>5735</v>
      </c>
      <c r="G254" s="22">
        <v>0.13</v>
      </c>
      <c r="H254" s="23">
        <v>617999.99</v>
      </c>
      <c r="I254" s="23">
        <v>71097.34</v>
      </c>
      <c r="J254" s="23">
        <v>546902.65</v>
      </c>
      <c r="K254" s="54" t="s">
        <v>5736</v>
      </c>
      <c r="L254" s="17" t="s">
        <v>4349</v>
      </c>
      <c r="M254" s="44"/>
      <c r="N254" s="44"/>
      <c r="O254" s="44"/>
      <c r="P254" s="44"/>
      <c r="Q254" s="44"/>
      <c r="R254" s="44"/>
      <c r="S254" s="29" t="s">
        <v>5737</v>
      </c>
      <c r="T254" s="29"/>
      <c r="U254" s="1"/>
      <c r="V254" s="1"/>
      <c r="W254" s="1"/>
      <c r="X254" s="1"/>
      <c r="Y254" s="1"/>
    </row>
    <row r="255" spans="1:25">
      <c r="A255" s="17">
        <v>523</v>
      </c>
      <c r="B255" s="44"/>
      <c r="C255" s="19" t="s">
        <v>12</v>
      </c>
      <c r="D255" s="20" t="s">
        <v>5320</v>
      </c>
      <c r="E255" s="29" t="s">
        <v>87</v>
      </c>
      <c r="F255" s="29" t="s">
        <v>187</v>
      </c>
      <c r="G255" s="22">
        <v>0.09</v>
      </c>
      <c r="H255" s="23">
        <v>351823</v>
      </c>
      <c r="I255" s="23">
        <v>29049.61</v>
      </c>
      <c r="J255" s="23">
        <v>322773.39</v>
      </c>
      <c r="K255" s="54" t="s">
        <v>5738</v>
      </c>
      <c r="L255" s="17" t="s">
        <v>4349</v>
      </c>
      <c r="M255" s="44"/>
      <c r="N255" s="44"/>
      <c r="O255" s="44"/>
      <c r="P255" s="44"/>
      <c r="Q255" s="44"/>
      <c r="R255" s="44"/>
      <c r="S255" s="29" t="s">
        <v>5739</v>
      </c>
      <c r="T255" s="29"/>
      <c r="U255" s="1"/>
      <c r="V255" s="1"/>
      <c r="W255" s="1"/>
      <c r="X255" s="1"/>
      <c r="Y255" s="1"/>
    </row>
    <row r="256" spans="1:25">
      <c r="A256" s="17">
        <v>524</v>
      </c>
      <c r="B256" s="44"/>
      <c r="C256" s="19" t="s">
        <v>12</v>
      </c>
      <c r="D256" s="20" t="s">
        <v>4348</v>
      </c>
      <c r="E256" s="29" t="s">
        <v>5405</v>
      </c>
      <c r="F256" s="29"/>
      <c r="G256" s="22">
        <v>0.13</v>
      </c>
      <c r="H256" s="23">
        <v>85880</v>
      </c>
      <c r="I256" s="23">
        <v>9880</v>
      </c>
      <c r="J256" s="23">
        <v>76000</v>
      </c>
      <c r="K256" s="54" t="s">
        <v>5740</v>
      </c>
      <c r="L256" s="17" t="s">
        <v>4348</v>
      </c>
      <c r="M256" s="44"/>
      <c r="N256" s="44"/>
      <c r="O256" s="44"/>
      <c r="P256" s="44"/>
      <c r="Q256" s="44"/>
      <c r="R256" s="44"/>
      <c r="S256" s="29" t="s">
        <v>5404</v>
      </c>
      <c r="T256" s="29"/>
      <c r="U256" s="1"/>
      <c r="V256" s="1"/>
      <c r="W256" s="1"/>
      <c r="X256" s="1"/>
      <c r="Y256" s="1"/>
    </row>
    <row r="257" spans="1:25">
      <c r="A257" s="17">
        <v>525</v>
      </c>
      <c r="B257" s="44"/>
      <c r="C257" s="19" t="s">
        <v>12</v>
      </c>
      <c r="D257" s="20" t="s">
        <v>4348</v>
      </c>
      <c r="E257" s="29" t="s">
        <v>5405</v>
      </c>
      <c r="F257" s="29"/>
      <c r="G257" s="22">
        <v>0.13</v>
      </c>
      <c r="H257" s="23">
        <v>169500</v>
      </c>
      <c r="I257" s="23">
        <v>19500</v>
      </c>
      <c r="J257" s="23">
        <v>150000</v>
      </c>
      <c r="K257" s="54" t="s">
        <v>5741</v>
      </c>
      <c r="L257" s="17" t="s">
        <v>4348</v>
      </c>
      <c r="M257" s="44"/>
      <c r="N257" s="44"/>
      <c r="O257" s="44"/>
      <c r="P257" s="44"/>
      <c r="Q257" s="44"/>
      <c r="R257" s="44"/>
      <c r="S257" s="29" t="s">
        <v>5404</v>
      </c>
      <c r="T257" s="29"/>
      <c r="U257" s="1"/>
      <c r="V257" s="1"/>
      <c r="W257" s="1"/>
      <c r="X257" s="1"/>
      <c r="Y257" s="1"/>
    </row>
    <row r="258" spans="1:25">
      <c r="A258" s="17">
        <v>526</v>
      </c>
      <c r="B258" s="44"/>
      <c r="C258" s="19" t="s">
        <v>12</v>
      </c>
      <c r="D258" s="20" t="s">
        <v>4348</v>
      </c>
      <c r="E258" s="29" t="s">
        <v>5405</v>
      </c>
      <c r="F258" s="29"/>
      <c r="G258" s="22">
        <v>0.13</v>
      </c>
      <c r="H258" s="23">
        <v>305100</v>
      </c>
      <c r="I258" s="23">
        <v>35100</v>
      </c>
      <c r="J258" s="23">
        <v>270000</v>
      </c>
      <c r="K258" s="54" t="s">
        <v>5742</v>
      </c>
      <c r="L258" s="17" t="s">
        <v>4348</v>
      </c>
      <c r="M258" s="44"/>
      <c r="N258" s="44"/>
      <c r="O258" s="44"/>
      <c r="P258" s="44"/>
      <c r="Q258" s="44"/>
      <c r="R258" s="44"/>
      <c r="S258" s="29" t="s">
        <v>5404</v>
      </c>
      <c r="T258" s="29"/>
      <c r="U258" s="1"/>
      <c r="V258" s="1"/>
      <c r="W258" s="1"/>
      <c r="X258" s="1"/>
      <c r="Y258" s="1"/>
    </row>
    <row r="259" spans="1:25">
      <c r="A259" s="17">
        <v>527</v>
      </c>
      <c r="B259" s="44"/>
      <c r="C259" s="19" t="s">
        <v>12</v>
      </c>
      <c r="D259" s="20" t="s">
        <v>4348</v>
      </c>
      <c r="E259" s="29" t="s">
        <v>5405</v>
      </c>
      <c r="F259" s="29"/>
      <c r="G259" s="22">
        <v>0.13</v>
      </c>
      <c r="H259" s="23">
        <v>454429.5</v>
      </c>
      <c r="I259" s="23">
        <v>52279.5</v>
      </c>
      <c r="J259" s="23">
        <v>402150</v>
      </c>
      <c r="K259" s="54" t="s">
        <v>5743</v>
      </c>
      <c r="L259" s="17" t="s">
        <v>4348</v>
      </c>
      <c r="M259" s="44"/>
      <c r="N259" s="44"/>
      <c r="O259" s="44"/>
      <c r="P259" s="44"/>
      <c r="Q259" s="44"/>
      <c r="R259" s="44"/>
      <c r="S259" s="29" t="s">
        <v>5404</v>
      </c>
      <c r="T259" s="29"/>
      <c r="U259" s="1"/>
      <c r="V259" s="1"/>
      <c r="W259" s="1"/>
      <c r="X259" s="1"/>
      <c r="Y259" s="1"/>
    </row>
    <row r="260" spans="1:25">
      <c r="A260" s="17">
        <v>528</v>
      </c>
      <c r="B260" s="44"/>
      <c r="C260" s="19" t="s">
        <v>12</v>
      </c>
      <c r="D260" s="20" t="s">
        <v>4348</v>
      </c>
      <c r="E260" s="29" t="s">
        <v>5405</v>
      </c>
      <c r="F260" s="29"/>
      <c r="G260" s="22">
        <v>0.13</v>
      </c>
      <c r="H260" s="23">
        <v>361600</v>
      </c>
      <c r="I260" s="23">
        <v>41600</v>
      </c>
      <c r="J260" s="23">
        <v>320000</v>
      </c>
      <c r="K260" s="54" t="s">
        <v>5744</v>
      </c>
      <c r="L260" s="17" t="s">
        <v>4348</v>
      </c>
      <c r="M260" s="44"/>
      <c r="N260" s="44"/>
      <c r="O260" s="44"/>
      <c r="P260" s="44"/>
      <c r="Q260" s="44"/>
      <c r="R260" s="44"/>
      <c r="S260" s="29" t="s">
        <v>5404</v>
      </c>
      <c r="T260" s="29"/>
      <c r="U260" s="1"/>
      <c r="V260" s="1"/>
      <c r="W260" s="1"/>
      <c r="X260" s="1"/>
      <c r="Y260" s="1"/>
    </row>
    <row r="261" spans="1:25">
      <c r="A261" s="17">
        <v>529</v>
      </c>
      <c r="B261" s="44"/>
      <c r="C261" s="19" t="s">
        <v>12</v>
      </c>
      <c r="D261" s="20" t="s">
        <v>4348</v>
      </c>
      <c r="E261" s="29" t="s">
        <v>5405</v>
      </c>
      <c r="F261" s="29"/>
      <c r="G261" s="22">
        <v>0.13</v>
      </c>
      <c r="H261" s="23">
        <v>214700</v>
      </c>
      <c r="I261" s="23">
        <v>24700</v>
      </c>
      <c r="J261" s="23">
        <v>190000</v>
      </c>
      <c r="K261" s="54" t="s">
        <v>5745</v>
      </c>
      <c r="L261" s="17" t="s">
        <v>4348</v>
      </c>
      <c r="M261" s="44"/>
      <c r="N261" s="44"/>
      <c r="O261" s="44"/>
      <c r="P261" s="44"/>
      <c r="Q261" s="44"/>
      <c r="R261" s="44"/>
      <c r="S261" s="29" t="s">
        <v>5404</v>
      </c>
      <c r="T261" s="29"/>
      <c r="U261" s="1"/>
      <c r="V261" s="1"/>
      <c r="W261" s="1"/>
      <c r="X261" s="1"/>
      <c r="Y261" s="1"/>
    </row>
    <row r="262" spans="1:25">
      <c r="A262" s="17">
        <v>530</v>
      </c>
      <c r="B262" s="44"/>
      <c r="C262" s="19" t="s">
        <v>12</v>
      </c>
      <c r="D262" s="20" t="s">
        <v>4348</v>
      </c>
      <c r="E262" s="29" t="s">
        <v>5405</v>
      </c>
      <c r="F262" s="29"/>
      <c r="G262" s="22">
        <v>0.13</v>
      </c>
      <c r="H262" s="23">
        <v>314140</v>
      </c>
      <c r="I262" s="23">
        <v>36140</v>
      </c>
      <c r="J262" s="23">
        <v>278000</v>
      </c>
      <c r="K262" s="54" t="s">
        <v>5746</v>
      </c>
      <c r="L262" s="17" t="s">
        <v>4348</v>
      </c>
      <c r="M262" s="44"/>
      <c r="N262" s="44"/>
      <c r="O262" s="44"/>
      <c r="P262" s="44"/>
      <c r="Q262" s="44"/>
      <c r="R262" s="44"/>
      <c r="S262" s="29" t="s">
        <v>5404</v>
      </c>
      <c r="T262" s="29"/>
      <c r="U262" s="1"/>
      <c r="V262" s="1"/>
      <c r="W262" s="1"/>
      <c r="X262" s="1"/>
      <c r="Y262" s="1"/>
    </row>
    <row r="263" spans="1:25">
      <c r="A263" s="17">
        <v>531</v>
      </c>
      <c r="B263" s="44"/>
      <c r="C263" s="19" t="s">
        <v>12</v>
      </c>
      <c r="D263" s="20" t="s">
        <v>4348</v>
      </c>
      <c r="E263" s="29" t="s">
        <v>5405</v>
      </c>
      <c r="F263" s="29"/>
      <c r="G263" s="22">
        <v>0.13</v>
      </c>
      <c r="H263" s="23">
        <v>406800</v>
      </c>
      <c r="I263" s="23">
        <v>46800</v>
      </c>
      <c r="J263" s="23">
        <v>360000</v>
      </c>
      <c r="K263" s="54" t="s">
        <v>5747</v>
      </c>
      <c r="L263" s="17" t="s">
        <v>4348</v>
      </c>
      <c r="M263" s="44"/>
      <c r="N263" s="44"/>
      <c r="O263" s="44"/>
      <c r="P263" s="44"/>
      <c r="Q263" s="44"/>
      <c r="R263" s="44"/>
      <c r="S263" s="29" t="s">
        <v>5404</v>
      </c>
      <c r="T263" s="29"/>
      <c r="U263" s="1"/>
      <c r="V263" s="1"/>
      <c r="W263" s="1"/>
      <c r="X263" s="1"/>
      <c r="Y263" s="1"/>
    </row>
    <row r="264" spans="1:25">
      <c r="A264" s="17">
        <v>532</v>
      </c>
      <c r="B264" s="44"/>
      <c r="C264" s="19" t="s">
        <v>12</v>
      </c>
      <c r="D264" s="20" t="s">
        <v>4348</v>
      </c>
      <c r="E264" s="29" t="s">
        <v>5456</v>
      </c>
      <c r="F264" s="29"/>
      <c r="G264" s="22">
        <v>0.13</v>
      </c>
      <c r="H264" s="23">
        <v>83620</v>
      </c>
      <c r="I264" s="23">
        <v>9620</v>
      </c>
      <c r="J264" s="23">
        <v>74000</v>
      </c>
      <c r="K264" s="54" t="s">
        <v>5748</v>
      </c>
      <c r="L264" s="17" t="s">
        <v>4350</v>
      </c>
      <c r="M264" s="44"/>
      <c r="N264" s="44"/>
      <c r="O264" s="44"/>
      <c r="P264" s="44"/>
      <c r="Q264" s="44"/>
      <c r="R264" s="44"/>
      <c r="S264" s="29" t="s">
        <v>5404</v>
      </c>
      <c r="T264" s="29"/>
      <c r="U264" s="1"/>
      <c r="V264" s="1"/>
      <c r="W264" s="1"/>
      <c r="X264" s="1"/>
      <c r="Y264" s="1"/>
    </row>
    <row r="265" spans="1:25">
      <c r="A265" s="17">
        <v>533</v>
      </c>
      <c r="B265" s="44"/>
      <c r="C265" s="19" t="s">
        <v>12</v>
      </c>
      <c r="D265" s="20" t="s">
        <v>4348</v>
      </c>
      <c r="E265" s="29" t="s">
        <v>5456</v>
      </c>
      <c r="F265" s="29"/>
      <c r="G265" s="22">
        <v>0.13</v>
      </c>
      <c r="H265" s="23">
        <v>284760</v>
      </c>
      <c r="I265" s="23">
        <v>32760</v>
      </c>
      <c r="J265" s="23">
        <v>252000</v>
      </c>
      <c r="K265" s="54" t="s">
        <v>5749</v>
      </c>
      <c r="L265" s="17" t="s">
        <v>4350</v>
      </c>
      <c r="M265" s="44"/>
      <c r="N265" s="44"/>
      <c r="O265" s="44"/>
      <c r="P265" s="44"/>
      <c r="Q265" s="44"/>
      <c r="R265" s="44"/>
      <c r="S265" s="29" t="s">
        <v>5404</v>
      </c>
      <c r="T265" s="29"/>
      <c r="U265" s="1"/>
      <c r="V265" s="1"/>
      <c r="W265" s="1"/>
      <c r="X265" s="1"/>
      <c r="Y265" s="1"/>
    </row>
    <row r="266" spans="1:25">
      <c r="A266" s="17">
        <v>534</v>
      </c>
      <c r="B266" s="44"/>
      <c r="C266" s="19" t="s">
        <v>12</v>
      </c>
      <c r="D266" s="20" t="s">
        <v>4348</v>
      </c>
      <c r="E266" s="29" t="s">
        <v>5456</v>
      </c>
      <c r="F266" s="29"/>
      <c r="G266" s="22">
        <v>0.13</v>
      </c>
      <c r="H266" s="23">
        <v>201140</v>
      </c>
      <c r="I266" s="23">
        <v>23140</v>
      </c>
      <c r="J266" s="23">
        <v>178000</v>
      </c>
      <c r="K266" s="54" t="s">
        <v>5750</v>
      </c>
      <c r="L266" s="17" t="s">
        <v>4350</v>
      </c>
      <c r="M266" s="44"/>
      <c r="N266" s="44"/>
      <c r="O266" s="44"/>
      <c r="P266" s="44"/>
      <c r="Q266" s="44"/>
      <c r="R266" s="44"/>
      <c r="S266" s="29" t="s">
        <v>5404</v>
      </c>
      <c r="T266" s="29"/>
      <c r="U266" s="1"/>
      <c r="V266" s="1"/>
      <c r="W266" s="1"/>
      <c r="X266" s="1"/>
      <c r="Y266" s="1"/>
    </row>
    <row r="267" spans="1:25">
      <c r="A267" s="17">
        <v>535</v>
      </c>
      <c r="B267" s="44"/>
      <c r="C267" s="19" t="s">
        <v>12</v>
      </c>
      <c r="D267" s="20" t="s">
        <v>4348</v>
      </c>
      <c r="E267" s="29" t="s">
        <v>5456</v>
      </c>
      <c r="F267" s="29"/>
      <c r="G267" s="22">
        <v>0.13</v>
      </c>
      <c r="H267" s="23">
        <v>169500</v>
      </c>
      <c r="I267" s="23">
        <v>19500</v>
      </c>
      <c r="J267" s="23">
        <v>150000</v>
      </c>
      <c r="K267" s="54" t="s">
        <v>5751</v>
      </c>
      <c r="L267" s="17" t="s">
        <v>234</v>
      </c>
      <c r="M267" s="44"/>
      <c r="N267" s="44"/>
      <c r="O267" s="44"/>
      <c r="P267" s="44"/>
      <c r="Q267" s="44"/>
      <c r="R267" s="44"/>
      <c r="S267" s="29" t="s">
        <v>5675</v>
      </c>
      <c r="T267" s="29"/>
      <c r="U267" s="1"/>
      <c r="V267" s="1"/>
      <c r="W267" s="1"/>
      <c r="X267" s="1"/>
      <c r="Y267" s="1"/>
    </row>
    <row r="268" spans="1:25">
      <c r="A268" s="17">
        <v>536</v>
      </c>
      <c r="B268" s="44"/>
      <c r="C268" s="19" t="s">
        <v>12</v>
      </c>
      <c r="D268" s="20" t="s">
        <v>4348</v>
      </c>
      <c r="E268" s="29" t="s">
        <v>5456</v>
      </c>
      <c r="F268" s="29"/>
      <c r="G268" s="22">
        <v>0.13</v>
      </c>
      <c r="H268" s="23">
        <v>192100</v>
      </c>
      <c r="I268" s="23">
        <v>22100</v>
      </c>
      <c r="J268" s="23">
        <v>170000</v>
      </c>
      <c r="K268" s="54" t="s">
        <v>5752</v>
      </c>
      <c r="L268" s="17" t="s">
        <v>234</v>
      </c>
      <c r="M268" s="44"/>
      <c r="N268" s="44"/>
      <c r="O268" s="44"/>
      <c r="P268" s="44"/>
      <c r="Q268" s="44"/>
      <c r="R268" s="44"/>
      <c r="S268" s="29" t="s">
        <v>5675</v>
      </c>
      <c r="T268" s="29"/>
      <c r="U268" s="1"/>
      <c r="V268" s="1"/>
      <c r="W268" s="1"/>
      <c r="X268" s="1"/>
      <c r="Y268" s="1"/>
    </row>
    <row r="269" spans="1:25">
      <c r="A269" s="17">
        <v>537</v>
      </c>
      <c r="B269" s="44"/>
      <c r="C269" s="19" t="s">
        <v>12</v>
      </c>
      <c r="D269" s="20" t="s">
        <v>4348</v>
      </c>
      <c r="E269" s="29" t="s">
        <v>5456</v>
      </c>
      <c r="F269" s="29"/>
      <c r="G269" s="22">
        <v>0.13</v>
      </c>
      <c r="H269" s="23">
        <v>395500</v>
      </c>
      <c r="I269" s="23">
        <v>45500</v>
      </c>
      <c r="J269" s="23">
        <v>350000</v>
      </c>
      <c r="K269" s="54" t="s">
        <v>5753</v>
      </c>
      <c r="L269" s="17" t="s">
        <v>234</v>
      </c>
      <c r="M269" s="44"/>
      <c r="N269" s="44"/>
      <c r="O269" s="44"/>
      <c r="P269" s="44"/>
      <c r="Q269" s="44"/>
      <c r="R269" s="44"/>
      <c r="S269" s="29" t="s">
        <v>5675</v>
      </c>
      <c r="T269" s="29"/>
      <c r="U269" s="1"/>
      <c r="V269" s="1"/>
      <c r="W269" s="1"/>
      <c r="X269" s="1"/>
      <c r="Y269" s="1"/>
    </row>
    <row r="270" spans="1:25">
      <c r="A270" s="17">
        <v>538</v>
      </c>
      <c r="B270" s="44"/>
      <c r="C270" s="19" t="s">
        <v>12</v>
      </c>
      <c r="D270" s="20" t="s">
        <v>4348</v>
      </c>
      <c r="E270" s="29" t="s">
        <v>5456</v>
      </c>
      <c r="F270" s="29"/>
      <c r="G270" s="22">
        <v>0.13</v>
      </c>
      <c r="H270" s="23">
        <v>322163</v>
      </c>
      <c r="I270" s="23">
        <v>37063</v>
      </c>
      <c r="J270" s="23">
        <v>285100</v>
      </c>
      <c r="K270" s="54" t="s">
        <v>5754</v>
      </c>
      <c r="L270" s="17" t="s">
        <v>234</v>
      </c>
      <c r="M270" s="44"/>
      <c r="N270" s="44"/>
      <c r="O270" s="44"/>
      <c r="P270" s="44"/>
      <c r="Q270" s="44"/>
      <c r="R270" s="44"/>
      <c r="S270" s="29" t="s">
        <v>5675</v>
      </c>
      <c r="T270" s="29"/>
      <c r="U270" s="1"/>
      <c r="V270" s="1"/>
      <c r="W270" s="1"/>
      <c r="X270" s="1"/>
      <c r="Y270" s="1"/>
    </row>
    <row r="271" spans="1:25">
      <c r="A271" s="17">
        <v>539</v>
      </c>
      <c r="B271" s="44"/>
      <c r="C271" s="19" t="s">
        <v>12</v>
      </c>
      <c r="D271" s="20" t="s">
        <v>4348</v>
      </c>
      <c r="E271" s="29" t="s">
        <v>5456</v>
      </c>
      <c r="F271" s="29"/>
      <c r="G271" s="22">
        <v>0.13</v>
      </c>
      <c r="H271" s="23">
        <v>426010</v>
      </c>
      <c r="I271" s="23">
        <v>49010</v>
      </c>
      <c r="J271" s="23">
        <v>377000</v>
      </c>
      <c r="K271" s="54" t="s">
        <v>5755</v>
      </c>
      <c r="L271" s="17" t="s">
        <v>234</v>
      </c>
      <c r="M271" s="44"/>
      <c r="N271" s="44"/>
      <c r="O271" s="44"/>
      <c r="P271" s="44"/>
      <c r="Q271" s="44"/>
      <c r="R271" s="44"/>
      <c r="S271" s="29" t="s">
        <v>5675</v>
      </c>
      <c r="T271" s="29"/>
      <c r="U271" s="1"/>
      <c r="V271" s="1"/>
      <c r="W271" s="1"/>
      <c r="X271" s="1"/>
      <c r="Y271" s="1"/>
    </row>
    <row r="272" spans="1:25">
      <c r="A272" s="17">
        <v>540</v>
      </c>
      <c r="B272" s="44"/>
      <c r="C272" s="19" t="s">
        <v>12</v>
      </c>
      <c r="D272" s="20" t="s">
        <v>4348</v>
      </c>
      <c r="E272" s="29" t="s">
        <v>5456</v>
      </c>
      <c r="F272" s="29"/>
      <c r="G272" s="22">
        <v>0.13</v>
      </c>
      <c r="H272" s="23">
        <v>242407.6</v>
      </c>
      <c r="I272" s="23">
        <v>27887.599999999999</v>
      </c>
      <c r="J272" s="23">
        <v>214520</v>
      </c>
      <c r="K272" s="54" t="s">
        <v>5756</v>
      </c>
      <c r="L272" s="17" t="s">
        <v>234</v>
      </c>
      <c r="M272" s="44"/>
      <c r="N272" s="44"/>
      <c r="O272" s="44"/>
      <c r="P272" s="44"/>
      <c r="Q272" s="44"/>
      <c r="R272" s="44"/>
      <c r="S272" s="29" t="s">
        <v>5675</v>
      </c>
      <c r="T272" s="29"/>
      <c r="U272" s="1"/>
      <c r="V272" s="1"/>
      <c r="W272" s="1"/>
      <c r="X272" s="1"/>
      <c r="Y272" s="1"/>
    </row>
    <row r="273" spans="1:25">
      <c r="A273" s="17">
        <v>541</v>
      </c>
      <c r="B273" s="44"/>
      <c r="C273" s="19" t="s">
        <v>12</v>
      </c>
      <c r="D273" s="20" t="s">
        <v>4348</v>
      </c>
      <c r="E273" s="29" t="s">
        <v>5402</v>
      </c>
      <c r="F273" s="29"/>
      <c r="G273" s="22">
        <v>0.13</v>
      </c>
      <c r="H273" s="23">
        <v>169500</v>
      </c>
      <c r="I273" s="23">
        <v>19500</v>
      </c>
      <c r="J273" s="23">
        <v>150000</v>
      </c>
      <c r="K273" s="54" t="s">
        <v>5757</v>
      </c>
      <c r="L273" s="17" t="s">
        <v>4349</v>
      </c>
      <c r="M273" s="44"/>
      <c r="N273" s="44"/>
      <c r="O273" s="44"/>
      <c r="P273" s="44"/>
      <c r="Q273" s="44"/>
      <c r="R273" s="44"/>
      <c r="S273" s="29" t="s">
        <v>5619</v>
      </c>
      <c r="T273" s="29"/>
      <c r="U273" s="1"/>
      <c r="V273" s="1"/>
      <c r="W273" s="1"/>
      <c r="X273" s="1"/>
      <c r="Y273" s="1"/>
    </row>
    <row r="274" spans="1:25">
      <c r="A274" s="17">
        <v>542</v>
      </c>
      <c r="B274" s="44"/>
      <c r="C274" s="19" t="s">
        <v>12</v>
      </c>
      <c r="D274" s="20" t="s">
        <v>4348</v>
      </c>
      <c r="E274" s="29" t="s">
        <v>5402</v>
      </c>
      <c r="F274" s="29"/>
      <c r="G274" s="22">
        <v>0.13</v>
      </c>
      <c r="H274" s="23">
        <v>420360</v>
      </c>
      <c r="I274" s="23">
        <v>48360</v>
      </c>
      <c r="J274" s="23">
        <v>372000</v>
      </c>
      <c r="K274" s="54" t="s">
        <v>5758</v>
      </c>
      <c r="L274" s="17" t="s">
        <v>4349</v>
      </c>
      <c r="M274" s="44"/>
      <c r="N274" s="44"/>
      <c r="O274" s="44"/>
      <c r="P274" s="44"/>
      <c r="Q274" s="44"/>
      <c r="R274" s="44"/>
      <c r="S274" s="29" t="s">
        <v>5619</v>
      </c>
      <c r="T274" s="29"/>
      <c r="U274" s="1"/>
      <c r="V274" s="1"/>
      <c r="W274" s="1"/>
      <c r="X274" s="1"/>
      <c r="Y274" s="1"/>
    </row>
    <row r="275" spans="1:25">
      <c r="A275" s="17">
        <v>543</v>
      </c>
      <c r="B275" s="44"/>
      <c r="C275" s="19" t="s">
        <v>12</v>
      </c>
      <c r="D275" s="20" t="s">
        <v>4348</v>
      </c>
      <c r="E275" s="29" t="s">
        <v>5402</v>
      </c>
      <c r="F275" s="29"/>
      <c r="G275" s="22">
        <v>0.13</v>
      </c>
      <c r="H275" s="23">
        <v>384200</v>
      </c>
      <c r="I275" s="23">
        <v>44200</v>
      </c>
      <c r="J275" s="23">
        <v>340000</v>
      </c>
      <c r="K275" s="54" t="s">
        <v>5759</v>
      </c>
      <c r="L275" s="17" t="s">
        <v>4349</v>
      </c>
      <c r="M275" s="44"/>
      <c r="N275" s="44"/>
      <c r="O275" s="44"/>
      <c r="P275" s="44"/>
      <c r="Q275" s="44"/>
      <c r="R275" s="44"/>
      <c r="S275" s="29" t="s">
        <v>5619</v>
      </c>
      <c r="T275" s="29"/>
      <c r="U275" s="1"/>
      <c r="V275" s="1"/>
      <c r="W275" s="1"/>
      <c r="X275" s="1"/>
      <c r="Y275" s="1"/>
    </row>
    <row r="276" spans="1:25">
      <c r="A276" s="17">
        <v>544</v>
      </c>
      <c r="B276" s="44"/>
      <c r="C276" s="19" t="s">
        <v>12</v>
      </c>
      <c r="D276" s="20" t="s">
        <v>4348</v>
      </c>
      <c r="E276" s="29" t="s">
        <v>5402</v>
      </c>
      <c r="F276" s="29"/>
      <c r="G276" s="22">
        <v>0.13</v>
      </c>
      <c r="H276" s="23">
        <v>242950</v>
      </c>
      <c r="I276" s="23">
        <v>27950</v>
      </c>
      <c r="J276" s="23">
        <v>215000</v>
      </c>
      <c r="K276" s="54" t="s">
        <v>5760</v>
      </c>
      <c r="L276" s="17" t="s">
        <v>4349</v>
      </c>
      <c r="M276" s="44"/>
      <c r="N276" s="44"/>
      <c r="O276" s="44"/>
      <c r="P276" s="44"/>
      <c r="Q276" s="44"/>
      <c r="R276" s="44"/>
      <c r="S276" s="29" t="s">
        <v>5619</v>
      </c>
      <c r="T276" s="29"/>
      <c r="U276" s="1"/>
      <c r="V276" s="1"/>
      <c r="W276" s="1"/>
      <c r="X276" s="1"/>
      <c r="Y276" s="1"/>
    </row>
    <row r="277" spans="1:25">
      <c r="A277" s="17">
        <v>545</v>
      </c>
      <c r="B277" s="44"/>
      <c r="C277" s="19" t="s">
        <v>12</v>
      </c>
      <c r="D277" s="20" t="s">
        <v>4348</v>
      </c>
      <c r="E277" s="29" t="s">
        <v>5566</v>
      </c>
      <c r="F277" s="29"/>
      <c r="G277" s="22">
        <v>0.13</v>
      </c>
      <c r="H277" s="23">
        <v>282500</v>
      </c>
      <c r="I277" s="23">
        <v>32500</v>
      </c>
      <c r="J277" s="23">
        <v>250000</v>
      </c>
      <c r="K277" s="54" t="s">
        <v>5761</v>
      </c>
      <c r="L277" s="17" t="s">
        <v>4349</v>
      </c>
      <c r="M277" s="44"/>
      <c r="N277" s="44"/>
      <c r="O277" s="44"/>
      <c r="P277" s="44"/>
      <c r="Q277" s="44"/>
      <c r="R277" s="44"/>
      <c r="S277" s="29" t="s">
        <v>5675</v>
      </c>
      <c r="T277" s="29"/>
      <c r="U277" s="1"/>
      <c r="V277" s="1"/>
      <c r="W277" s="1"/>
      <c r="X277" s="1"/>
      <c r="Y277" s="1"/>
    </row>
    <row r="278" spans="1:25">
      <c r="A278" s="17">
        <v>546</v>
      </c>
      <c r="B278" s="44"/>
      <c r="C278" s="19" t="s">
        <v>12</v>
      </c>
      <c r="D278" s="20" t="s">
        <v>4348</v>
      </c>
      <c r="E278" s="29" t="s">
        <v>5566</v>
      </c>
      <c r="F278" s="29"/>
      <c r="G278" s="22">
        <v>0.13</v>
      </c>
      <c r="H278" s="23">
        <v>226000</v>
      </c>
      <c r="I278" s="23">
        <v>26000</v>
      </c>
      <c r="J278" s="23">
        <v>200000</v>
      </c>
      <c r="K278" s="54" t="s">
        <v>5762</v>
      </c>
      <c r="L278" s="17" t="s">
        <v>4349</v>
      </c>
      <c r="M278" s="44"/>
      <c r="N278" s="44"/>
      <c r="O278" s="44"/>
      <c r="P278" s="44"/>
      <c r="Q278" s="44"/>
      <c r="R278" s="44"/>
      <c r="S278" s="29" t="s">
        <v>5675</v>
      </c>
      <c r="T278" s="29"/>
      <c r="U278" s="1"/>
      <c r="V278" s="1"/>
      <c r="W278" s="1"/>
      <c r="X278" s="1"/>
      <c r="Y278" s="1"/>
    </row>
    <row r="279" spans="1:25">
      <c r="A279" s="17">
        <v>547</v>
      </c>
      <c r="B279" s="44"/>
      <c r="C279" s="19" t="s">
        <v>12</v>
      </c>
      <c r="D279" s="20" t="s">
        <v>4348</v>
      </c>
      <c r="E279" s="29" t="s">
        <v>5566</v>
      </c>
      <c r="F279" s="29"/>
      <c r="G279" s="22">
        <v>0.13</v>
      </c>
      <c r="H279" s="23">
        <v>429230.5</v>
      </c>
      <c r="I279" s="23">
        <v>49380.5</v>
      </c>
      <c r="J279" s="23">
        <v>379850</v>
      </c>
      <c r="K279" s="54" t="s">
        <v>5763</v>
      </c>
      <c r="L279" s="17" t="s">
        <v>4349</v>
      </c>
      <c r="M279" s="44"/>
      <c r="N279" s="44"/>
      <c r="O279" s="44"/>
      <c r="P279" s="44"/>
      <c r="Q279" s="44"/>
      <c r="R279" s="44"/>
      <c r="S279" s="29" t="s">
        <v>5675</v>
      </c>
      <c r="T279" s="29"/>
      <c r="U279" s="1"/>
      <c r="V279" s="1"/>
      <c r="W279" s="1"/>
      <c r="X279" s="1"/>
      <c r="Y279" s="1"/>
    </row>
    <row r="280" spans="1:25">
      <c r="A280" s="17">
        <v>548</v>
      </c>
      <c r="B280" s="44"/>
      <c r="C280" s="19" t="s">
        <v>12</v>
      </c>
      <c r="D280" s="20" t="s">
        <v>4348</v>
      </c>
      <c r="E280" s="29" t="s">
        <v>5566</v>
      </c>
      <c r="F280" s="29"/>
      <c r="G280" s="22">
        <v>0.13</v>
      </c>
      <c r="H280" s="23">
        <v>179670</v>
      </c>
      <c r="I280" s="23">
        <v>20670</v>
      </c>
      <c r="J280" s="23">
        <v>159000</v>
      </c>
      <c r="K280" s="54" t="s">
        <v>5764</v>
      </c>
      <c r="L280" s="17" t="s">
        <v>4349</v>
      </c>
      <c r="M280" s="44"/>
      <c r="N280" s="44"/>
      <c r="O280" s="44"/>
      <c r="P280" s="44"/>
      <c r="Q280" s="44"/>
      <c r="R280" s="44"/>
      <c r="S280" s="29" t="s">
        <v>5675</v>
      </c>
      <c r="T280" s="29"/>
      <c r="U280" s="1"/>
      <c r="V280" s="1"/>
      <c r="W280" s="1"/>
      <c r="X280" s="1"/>
      <c r="Y280" s="1"/>
    </row>
    <row r="281" spans="1:25">
      <c r="A281" s="17">
        <v>549</v>
      </c>
      <c r="B281" s="44"/>
      <c r="C281" s="19" t="s">
        <v>12</v>
      </c>
      <c r="D281" s="20" t="s">
        <v>4348</v>
      </c>
      <c r="E281" s="29" t="s">
        <v>5566</v>
      </c>
      <c r="F281" s="29"/>
      <c r="G281" s="22">
        <v>0.13</v>
      </c>
      <c r="H281" s="23">
        <v>237300</v>
      </c>
      <c r="I281" s="23">
        <v>27300</v>
      </c>
      <c r="J281" s="23">
        <v>210000</v>
      </c>
      <c r="K281" s="54" t="s">
        <v>5765</v>
      </c>
      <c r="L281" s="17" t="s">
        <v>4349</v>
      </c>
      <c r="M281" s="44"/>
      <c r="N281" s="44"/>
      <c r="O281" s="44"/>
      <c r="P281" s="44"/>
      <c r="Q281" s="44"/>
      <c r="R281" s="44"/>
      <c r="S281" s="29" t="s">
        <v>5675</v>
      </c>
      <c r="T281" s="29"/>
      <c r="U281" s="1"/>
      <c r="V281" s="1"/>
      <c r="W281" s="1"/>
      <c r="X281" s="1"/>
      <c r="Y281" s="1"/>
    </row>
    <row r="282" spans="1:25">
      <c r="A282" s="17">
        <v>550</v>
      </c>
      <c r="B282" s="44"/>
      <c r="C282" s="19" t="s">
        <v>12</v>
      </c>
      <c r="D282" s="20" t="s">
        <v>4348</v>
      </c>
      <c r="E282" s="29" t="s">
        <v>5566</v>
      </c>
      <c r="F282" s="29"/>
      <c r="G282" s="22">
        <v>0.13</v>
      </c>
      <c r="H282" s="23">
        <v>339000</v>
      </c>
      <c r="I282" s="23">
        <v>39000</v>
      </c>
      <c r="J282" s="23">
        <v>300000</v>
      </c>
      <c r="K282" s="54" t="s">
        <v>5766</v>
      </c>
      <c r="L282" s="17" t="s">
        <v>4349</v>
      </c>
      <c r="M282" s="44"/>
      <c r="N282" s="44"/>
      <c r="O282" s="44"/>
      <c r="P282" s="44"/>
      <c r="Q282" s="44"/>
      <c r="R282" s="44"/>
      <c r="S282" s="29" t="s">
        <v>5675</v>
      </c>
      <c r="T282" s="29"/>
      <c r="U282" s="1"/>
      <c r="V282" s="1"/>
      <c r="W282" s="1"/>
      <c r="X282" s="1"/>
      <c r="Y282" s="1"/>
    </row>
    <row r="283" spans="1:25">
      <c r="A283" s="17">
        <v>551</v>
      </c>
      <c r="B283" s="44"/>
      <c r="C283" s="19" t="s">
        <v>13</v>
      </c>
      <c r="D283" s="20" t="s">
        <v>5320</v>
      </c>
      <c r="E283" s="29" t="s">
        <v>87</v>
      </c>
      <c r="F283" s="29" t="s">
        <v>94</v>
      </c>
      <c r="G283" s="22">
        <v>0.09</v>
      </c>
      <c r="H283" s="23">
        <v>273256</v>
      </c>
      <c r="I283" s="23">
        <v>22562.42</v>
      </c>
      <c r="J283" s="23">
        <v>250693.58</v>
      </c>
      <c r="K283" s="54"/>
      <c r="L283" s="17" t="s">
        <v>5720</v>
      </c>
      <c r="M283" s="44"/>
      <c r="N283" s="44"/>
      <c r="O283" s="44"/>
      <c r="P283" s="44"/>
      <c r="Q283" s="44"/>
      <c r="R283" s="44"/>
      <c r="S283" s="29"/>
      <c r="T283" s="29"/>
      <c r="U283" s="1"/>
      <c r="V283" s="1"/>
      <c r="W283" s="1"/>
      <c r="X283" s="1"/>
      <c r="Y283" s="1"/>
    </row>
    <row r="284" spans="1:25">
      <c r="A284" s="17">
        <v>552</v>
      </c>
      <c r="B284" s="44"/>
      <c r="C284" s="19" t="s">
        <v>13</v>
      </c>
      <c r="D284" s="20" t="s">
        <v>5320</v>
      </c>
      <c r="E284" s="29" t="s">
        <v>87</v>
      </c>
      <c r="F284" s="29" t="s">
        <v>90</v>
      </c>
      <c r="G284" s="22">
        <v>0.09</v>
      </c>
      <c r="H284" s="23">
        <v>429008</v>
      </c>
      <c r="I284" s="23">
        <v>35422.68</v>
      </c>
      <c r="J284" s="23">
        <v>393585.32</v>
      </c>
      <c r="K284" s="54" t="s">
        <v>5767</v>
      </c>
      <c r="L284" s="17" t="s">
        <v>4349</v>
      </c>
      <c r="M284" s="44"/>
      <c r="N284" s="44"/>
      <c r="O284" s="44"/>
      <c r="P284" s="44"/>
      <c r="Q284" s="44"/>
      <c r="R284" s="44"/>
      <c r="S284" s="29" t="s">
        <v>5768</v>
      </c>
      <c r="T284" s="29"/>
      <c r="U284" s="1"/>
      <c r="V284" s="1"/>
      <c r="W284" s="1"/>
      <c r="X284" s="1"/>
      <c r="Y284" s="1"/>
    </row>
    <row r="285" spans="1:25">
      <c r="A285" s="17">
        <v>553</v>
      </c>
      <c r="B285" s="44"/>
      <c r="C285" s="19" t="s">
        <v>13</v>
      </c>
      <c r="D285" s="20" t="s">
        <v>5320</v>
      </c>
      <c r="E285" s="29" t="s">
        <v>269</v>
      </c>
      <c r="F285" s="29" t="s">
        <v>1024</v>
      </c>
      <c r="G285" s="22">
        <v>0.13</v>
      </c>
      <c r="H285" s="23">
        <v>189120</v>
      </c>
      <c r="I285" s="23">
        <v>21757.17</v>
      </c>
      <c r="J285" s="23">
        <v>167362.82999999999</v>
      </c>
      <c r="K285" s="54" t="s">
        <v>5769</v>
      </c>
      <c r="L285" s="17" t="s">
        <v>4349</v>
      </c>
      <c r="M285" s="44"/>
      <c r="N285" s="44"/>
      <c r="O285" s="44"/>
      <c r="P285" s="44"/>
      <c r="Q285" s="44"/>
      <c r="R285" s="44"/>
      <c r="S285" s="29" t="s">
        <v>5770</v>
      </c>
      <c r="T285" s="29"/>
      <c r="U285" s="1"/>
      <c r="V285" s="1"/>
      <c r="W285" s="1"/>
      <c r="X285" s="1"/>
      <c r="Y285" s="1"/>
    </row>
    <row r="286" spans="1:25">
      <c r="A286" s="17">
        <v>554</v>
      </c>
      <c r="B286" s="44"/>
      <c r="C286" s="19" t="s">
        <v>13</v>
      </c>
      <c r="D286" s="20" t="s">
        <v>5319</v>
      </c>
      <c r="E286" s="29" t="s">
        <v>183</v>
      </c>
      <c r="F286" s="29" t="s">
        <v>184</v>
      </c>
      <c r="G286" s="22">
        <v>0.13</v>
      </c>
      <c r="H286" s="23">
        <v>228000</v>
      </c>
      <c r="I286" s="23">
        <v>26230.09</v>
      </c>
      <c r="J286" s="23">
        <v>201769.91</v>
      </c>
      <c r="K286" s="54" t="s">
        <v>5771</v>
      </c>
      <c r="L286" s="17" t="s">
        <v>4350</v>
      </c>
      <c r="M286" s="44"/>
      <c r="N286" s="44"/>
      <c r="O286" s="44"/>
      <c r="P286" s="44"/>
      <c r="Q286" s="44"/>
      <c r="R286" s="44"/>
      <c r="S286" s="29" t="s">
        <v>5772</v>
      </c>
      <c r="T286" s="29"/>
      <c r="U286" s="1"/>
      <c r="V286" s="1"/>
      <c r="W286" s="1"/>
      <c r="X286" s="1"/>
      <c r="Y286" s="1"/>
    </row>
    <row r="287" spans="1:25">
      <c r="A287" s="17">
        <v>555</v>
      </c>
      <c r="B287" s="44"/>
      <c r="C287" s="19" t="s">
        <v>13</v>
      </c>
      <c r="D287" s="20" t="s">
        <v>5322</v>
      </c>
      <c r="E287" s="29" t="s">
        <v>933</v>
      </c>
      <c r="F287" s="29" t="s">
        <v>1014</v>
      </c>
      <c r="G287" s="22">
        <v>0.06</v>
      </c>
      <c r="H287" s="23">
        <v>105000</v>
      </c>
      <c r="I287" s="23">
        <v>5943.4</v>
      </c>
      <c r="J287" s="23">
        <v>99056.6</v>
      </c>
      <c r="K287" s="54" t="s">
        <v>5773</v>
      </c>
      <c r="L287" s="17" t="s">
        <v>4349</v>
      </c>
      <c r="M287" s="44"/>
      <c r="N287" s="44"/>
      <c r="O287" s="44"/>
      <c r="P287" s="44"/>
      <c r="Q287" s="44"/>
      <c r="R287" s="44"/>
      <c r="S287" s="29" t="s">
        <v>5774</v>
      </c>
      <c r="T287" s="29"/>
      <c r="U287" s="1"/>
      <c r="V287" s="1"/>
      <c r="W287" s="1"/>
      <c r="X287" s="1"/>
      <c r="Y287" s="1"/>
    </row>
    <row r="288" spans="1:25">
      <c r="A288" s="17">
        <v>556</v>
      </c>
      <c r="B288" s="44"/>
      <c r="C288" s="19" t="s">
        <v>13</v>
      </c>
      <c r="D288" s="20" t="s">
        <v>5321</v>
      </c>
      <c r="E288" s="29" t="s">
        <v>5647</v>
      </c>
      <c r="F288" s="29" t="s">
        <v>5775</v>
      </c>
      <c r="G288" s="22">
        <v>0.09</v>
      </c>
      <c r="H288" s="23">
        <v>127000</v>
      </c>
      <c r="I288" s="23">
        <v>10486.24</v>
      </c>
      <c r="J288" s="23">
        <v>116513.76</v>
      </c>
      <c r="K288" s="54" t="s">
        <v>5776</v>
      </c>
      <c r="L288" s="17" t="s">
        <v>4349</v>
      </c>
      <c r="M288" s="44"/>
      <c r="N288" s="44"/>
      <c r="O288" s="44"/>
      <c r="P288" s="44"/>
      <c r="Q288" s="44"/>
      <c r="R288" s="44"/>
      <c r="S288" s="29" t="s">
        <v>5777</v>
      </c>
      <c r="T288" s="29"/>
      <c r="U288" s="1"/>
      <c r="V288" s="1"/>
      <c r="W288" s="1"/>
      <c r="X288" s="1"/>
      <c r="Y288" s="1"/>
    </row>
    <row r="289" spans="1:25">
      <c r="A289" s="17">
        <v>557</v>
      </c>
      <c r="B289" s="44"/>
      <c r="C289" s="19" t="s">
        <v>13</v>
      </c>
      <c r="D289" s="20" t="s">
        <v>5326</v>
      </c>
      <c r="E289" s="29" t="s">
        <v>1030</v>
      </c>
      <c r="F289" s="29" t="s">
        <v>1031</v>
      </c>
      <c r="G289" s="22">
        <v>0.09</v>
      </c>
      <c r="H289" s="23">
        <v>51410.080000000002</v>
      </c>
      <c r="I289" s="23">
        <v>4244.87</v>
      </c>
      <c r="J289" s="23">
        <v>47165.21</v>
      </c>
      <c r="K289" s="54" t="s">
        <v>5778</v>
      </c>
      <c r="L289" s="17" t="s">
        <v>4349</v>
      </c>
      <c r="M289" s="44"/>
      <c r="N289" s="44"/>
      <c r="O289" s="44"/>
      <c r="P289" s="44"/>
      <c r="Q289" s="44"/>
      <c r="R289" s="44"/>
      <c r="S289" s="29" t="s">
        <v>5779</v>
      </c>
      <c r="T289" s="29"/>
      <c r="U289" s="1"/>
      <c r="V289" s="1"/>
      <c r="W289" s="1"/>
      <c r="X289" s="1"/>
      <c r="Y289" s="1"/>
    </row>
    <row r="290" spans="1:25">
      <c r="A290" s="17">
        <v>558</v>
      </c>
      <c r="B290" s="29" t="s">
        <v>5780</v>
      </c>
      <c r="C290" s="19" t="s">
        <v>13</v>
      </c>
      <c r="D290" s="20" t="s">
        <v>4348</v>
      </c>
      <c r="E290" s="29" t="s">
        <v>5781</v>
      </c>
      <c r="F290" s="29"/>
      <c r="G290" s="22">
        <v>0.01</v>
      </c>
      <c r="H290" s="23">
        <v>98000</v>
      </c>
      <c r="I290" s="23">
        <v>970.30000000000302</v>
      </c>
      <c r="J290" s="23">
        <v>97029.7</v>
      </c>
      <c r="K290" s="54" t="s">
        <v>5782</v>
      </c>
      <c r="L290" s="17" t="s">
        <v>5296</v>
      </c>
      <c r="M290" s="44"/>
      <c r="N290" s="44"/>
      <c r="O290" s="44"/>
      <c r="P290" s="44"/>
      <c r="Q290" s="44"/>
      <c r="R290" s="44"/>
      <c r="S290" s="29" t="s">
        <v>5783</v>
      </c>
      <c r="T290" s="29"/>
      <c r="U290" s="1"/>
      <c r="V290" s="1"/>
      <c r="W290" s="1"/>
      <c r="X290" s="1"/>
      <c r="Y290" s="1"/>
    </row>
    <row r="291" spans="1:25">
      <c r="A291" s="17">
        <v>559</v>
      </c>
      <c r="B291" s="29"/>
      <c r="C291" s="19" t="s">
        <v>13</v>
      </c>
      <c r="D291" s="20" t="s">
        <v>5326</v>
      </c>
      <c r="E291" s="29" t="s">
        <v>1030</v>
      </c>
      <c r="F291" s="29" t="s">
        <v>1031</v>
      </c>
      <c r="G291" s="22">
        <v>0.09</v>
      </c>
      <c r="H291" s="23">
        <v>69789.919999999998</v>
      </c>
      <c r="I291" s="23">
        <v>5762.47</v>
      </c>
      <c r="J291" s="23">
        <v>64027.45</v>
      </c>
      <c r="K291" s="54" t="s">
        <v>5784</v>
      </c>
      <c r="L291" s="17" t="s">
        <v>4349</v>
      </c>
      <c r="M291" s="44"/>
      <c r="N291" s="44"/>
      <c r="O291" s="44"/>
      <c r="P291" s="44"/>
      <c r="Q291" s="44"/>
      <c r="R291" s="44"/>
      <c r="S291" s="29" t="s">
        <v>5779</v>
      </c>
      <c r="T291" s="29"/>
      <c r="U291" s="1"/>
      <c r="V291" s="1"/>
      <c r="W291" s="1"/>
      <c r="X291" s="1"/>
      <c r="Y291" s="1"/>
    </row>
    <row r="292" spans="1:25">
      <c r="A292" s="17">
        <v>560</v>
      </c>
      <c r="B292" s="29"/>
      <c r="C292" s="19" t="s">
        <v>13</v>
      </c>
      <c r="D292" s="20" t="s">
        <v>5321</v>
      </c>
      <c r="E292" s="29" t="s">
        <v>5647</v>
      </c>
      <c r="F292" s="29" t="s">
        <v>5775</v>
      </c>
      <c r="G292" s="22">
        <v>0.09</v>
      </c>
      <c r="H292" s="23">
        <v>-127000</v>
      </c>
      <c r="I292" s="23">
        <v>-10486.24</v>
      </c>
      <c r="J292" s="23">
        <v>-116513.76</v>
      </c>
      <c r="K292" s="54" t="s">
        <v>5785</v>
      </c>
      <c r="L292" s="17" t="s">
        <v>4349</v>
      </c>
      <c r="M292" s="44"/>
      <c r="N292" s="44"/>
      <c r="O292" s="44"/>
      <c r="P292" s="44"/>
      <c r="Q292" s="44"/>
      <c r="R292" s="44"/>
      <c r="S292" s="29" t="s">
        <v>5777</v>
      </c>
      <c r="T292" s="29"/>
      <c r="U292" s="1"/>
      <c r="V292" s="1"/>
      <c r="W292" s="1"/>
      <c r="X292" s="1"/>
      <c r="Y292" s="1"/>
    </row>
    <row r="293" spans="1:25">
      <c r="A293" s="17">
        <v>561</v>
      </c>
      <c r="B293" s="29"/>
      <c r="C293" s="19" t="s">
        <v>13</v>
      </c>
      <c r="D293" s="20" t="s">
        <v>5321</v>
      </c>
      <c r="E293" s="29" t="s">
        <v>5786</v>
      </c>
      <c r="F293" s="29" t="s">
        <v>5775</v>
      </c>
      <c r="G293" s="22">
        <v>0.09</v>
      </c>
      <c r="H293" s="23">
        <v>127000</v>
      </c>
      <c r="I293" s="23">
        <v>10486.24</v>
      </c>
      <c r="J293" s="23">
        <v>116513.76</v>
      </c>
      <c r="K293" s="54" t="s">
        <v>5787</v>
      </c>
      <c r="L293" s="17" t="s">
        <v>4349</v>
      </c>
      <c r="M293" s="44"/>
      <c r="N293" s="44"/>
      <c r="O293" s="44"/>
      <c r="P293" s="44"/>
      <c r="Q293" s="44"/>
      <c r="R293" s="44"/>
      <c r="S293" s="29" t="s">
        <v>5777</v>
      </c>
      <c r="T293" s="29"/>
      <c r="U293" s="1"/>
      <c r="V293" s="1"/>
      <c r="W293" s="1"/>
      <c r="X293" s="1"/>
      <c r="Y293" s="1"/>
    </row>
    <row r="294" spans="1:25">
      <c r="A294" s="17">
        <v>562</v>
      </c>
      <c r="B294" s="29"/>
      <c r="C294" s="19" t="s">
        <v>13</v>
      </c>
      <c r="D294" s="20" t="s">
        <v>5321</v>
      </c>
      <c r="E294" s="29" t="s">
        <v>5786</v>
      </c>
      <c r="F294" s="29" t="s">
        <v>5775</v>
      </c>
      <c r="G294" s="22">
        <v>0.09</v>
      </c>
      <c r="H294" s="23">
        <v>147000</v>
      </c>
      <c r="I294" s="23">
        <v>12137.61</v>
      </c>
      <c r="J294" s="23">
        <v>134862.39000000001</v>
      </c>
      <c r="K294" s="54" t="s">
        <v>5788</v>
      </c>
      <c r="L294" s="17" t="s">
        <v>4349</v>
      </c>
      <c r="M294" s="44"/>
      <c r="N294" s="44"/>
      <c r="O294" s="44"/>
      <c r="P294" s="44"/>
      <c r="Q294" s="44"/>
      <c r="R294" s="44"/>
      <c r="S294" s="29" t="s">
        <v>5777</v>
      </c>
      <c r="T294" s="29"/>
      <c r="U294" s="1"/>
      <c r="V294" s="1"/>
      <c r="W294" s="1"/>
      <c r="X294" s="1"/>
      <c r="Y294" s="1"/>
    </row>
    <row r="295" spans="1:25">
      <c r="A295" s="17">
        <v>563</v>
      </c>
      <c r="B295" s="29"/>
      <c r="C295" s="19" t="s">
        <v>13</v>
      </c>
      <c r="D295" s="20" t="s">
        <v>5319</v>
      </c>
      <c r="E295" s="29" t="s">
        <v>189</v>
      </c>
      <c r="F295" s="29" t="s">
        <v>190</v>
      </c>
      <c r="G295" s="22">
        <v>0.09</v>
      </c>
      <c r="H295" s="23">
        <v>325543.2</v>
      </c>
      <c r="I295" s="23">
        <v>26879.71</v>
      </c>
      <c r="J295" s="23">
        <v>298663.49</v>
      </c>
      <c r="K295" s="54" t="s">
        <v>5789</v>
      </c>
      <c r="L295" s="17" t="s">
        <v>4350</v>
      </c>
      <c r="M295" s="44"/>
      <c r="N295" s="44"/>
      <c r="O295" s="44"/>
      <c r="P295" s="44"/>
      <c r="Q295" s="44"/>
      <c r="R295" s="44"/>
      <c r="S295" s="29" t="s">
        <v>5790</v>
      </c>
      <c r="T295" s="29"/>
      <c r="U295" s="1"/>
      <c r="V295" s="1"/>
      <c r="W295" s="1"/>
      <c r="X295" s="1"/>
      <c r="Y295" s="1"/>
    </row>
    <row r="296" spans="1:25">
      <c r="A296" s="17">
        <v>564</v>
      </c>
      <c r="B296" s="29"/>
      <c r="C296" s="19" t="s">
        <v>13</v>
      </c>
      <c r="D296" s="20" t="s">
        <v>5308</v>
      </c>
      <c r="E296" s="29" t="s">
        <v>1016</v>
      </c>
      <c r="F296" s="29" t="s">
        <v>1017</v>
      </c>
      <c r="G296" s="22">
        <v>0.09</v>
      </c>
      <c r="H296" s="23">
        <v>99400</v>
      </c>
      <c r="I296" s="23">
        <v>8207.34</v>
      </c>
      <c r="J296" s="23">
        <v>91192.66</v>
      </c>
      <c r="K296" s="54" t="s">
        <v>5791</v>
      </c>
      <c r="L296" s="17" t="s">
        <v>4349</v>
      </c>
      <c r="M296" s="44"/>
      <c r="N296" s="44"/>
      <c r="O296" s="44"/>
      <c r="P296" s="44"/>
      <c r="Q296" s="44"/>
      <c r="R296" s="44"/>
      <c r="S296" s="29" t="s">
        <v>5792</v>
      </c>
      <c r="T296" s="29"/>
      <c r="U296" s="1"/>
      <c r="V296" s="1"/>
      <c r="W296" s="1"/>
      <c r="X296" s="1"/>
      <c r="Y296" s="1"/>
    </row>
    <row r="297" spans="1:25">
      <c r="A297" s="17">
        <v>565</v>
      </c>
      <c r="B297" s="29"/>
      <c r="C297" s="19" t="s">
        <v>13</v>
      </c>
      <c r="D297" s="20" t="s">
        <v>5313</v>
      </c>
      <c r="E297" s="29" t="s">
        <v>5793</v>
      </c>
      <c r="F297" s="29" t="s">
        <v>175</v>
      </c>
      <c r="G297" s="22">
        <v>0.13</v>
      </c>
      <c r="H297" s="23">
        <v>60000</v>
      </c>
      <c r="I297" s="23">
        <v>6902.65</v>
      </c>
      <c r="J297" s="23">
        <v>53097.35</v>
      </c>
      <c r="K297" s="54" t="s">
        <v>5794</v>
      </c>
      <c r="L297" s="17" t="s">
        <v>4349</v>
      </c>
      <c r="M297" s="44"/>
      <c r="N297" s="44"/>
      <c r="O297" s="44"/>
      <c r="P297" s="44"/>
      <c r="Q297" s="44"/>
      <c r="R297" s="44"/>
      <c r="S297" s="29" t="s">
        <v>5795</v>
      </c>
      <c r="T297" s="29"/>
      <c r="U297" s="1"/>
      <c r="V297" s="1"/>
      <c r="W297" s="1"/>
      <c r="X297" s="1"/>
      <c r="Y297" s="1"/>
    </row>
    <row r="298" spans="1:25">
      <c r="A298" s="17">
        <v>566</v>
      </c>
      <c r="B298" s="29"/>
      <c r="C298" s="19" t="s">
        <v>13</v>
      </c>
      <c r="D298" s="20" t="s">
        <v>5313</v>
      </c>
      <c r="E298" s="29" t="s">
        <v>5793</v>
      </c>
      <c r="F298" s="29" t="s">
        <v>172</v>
      </c>
      <c r="G298" s="22">
        <v>0.13</v>
      </c>
      <c r="H298" s="23">
        <v>60000</v>
      </c>
      <c r="I298" s="23">
        <v>6902.65</v>
      </c>
      <c r="J298" s="23">
        <v>53097.35</v>
      </c>
      <c r="K298" s="54" t="s">
        <v>5796</v>
      </c>
      <c r="L298" s="17" t="s">
        <v>4349</v>
      </c>
      <c r="M298" s="44"/>
      <c r="N298" s="44"/>
      <c r="O298" s="44"/>
      <c r="P298" s="44"/>
      <c r="Q298" s="44"/>
      <c r="R298" s="44"/>
      <c r="S298" s="29" t="s">
        <v>5797</v>
      </c>
      <c r="T298" s="29"/>
      <c r="U298" s="1"/>
      <c r="V298" s="1"/>
      <c r="W298" s="1"/>
      <c r="X298" s="1"/>
      <c r="Y298" s="1"/>
    </row>
    <row r="299" spans="1:25">
      <c r="A299" s="17">
        <v>567</v>
      </c>
      <c r="B299" s="29"/>
      <c r="C299" s="19" t="s">
        <v>13</v>
      </c>
      <c r="D299" s="20" t="s">
        <v>4348</v>
      </c>
      <c r="E299" s="29" t="s">
        <v>5405</v>
      </c>
      <c r="F299" s="29"/>
      <c r="G299" s="22">
        <v>0.13</v>
      </c>
      <c r="H299" s="23">
        <v>316400</v>
      </c>
      <c r="I299" s="23">
        <v>36400</v>
      </c>
      <c r="J299" s="23">
        <v>280000</v>
      </c>
      <c r="K299" s="54" t="s">
        <v>5798</v>
      </c>
      <c r="L299" s="17" t="s">
        <v>4348</v>
      </c>
      <c r="M299" s="44"/>
      <c r="N299" s="44"/>
      <c r="O299" s="44"/>
      <c r="P299" s="44"/>
      <c r="Q299" s="44"/>
      <c r="R299" s="44"/>
      <c r="S299" s="29" t="s">
        <v>5404</v>
      </c>
      <c r="T299" s="29"/>
      <c r="U299" s="1"/>
      <c r="V299" s="1"/>
      <c r="W299" s="1"/>
      <c r="X299" s="1"/>
      <c r="Y299" s="1"/>
    </row>
    <row r="300" spans="1:25">
      <c r="A300" s="17">
        <v>568</v>
      </c>
      <c r="B300" s="29"/>
      <c r="C300" s="19" t="s">
        <v>13</v>
      </c>
      <c r="D300" s="20" t="s">
        <v>4348</v>
      </c>
      <c r="E300" s="29" t="s">
        <v>5405</v>
      </c>
      <c r="F300" s="29"/>
      <c r="G300" s="22">
        <v>0.13</v>
      </c>
      <c r="H300" s="23">
        <v>271200</v>
      </c>
      <c r="I300" s="23">
        <v>31200</v>
      </c>
      <c r="J300" s="23">
        <v>240000</v>
      </c>
      <c r="K300" s="54" t="s">
        <v>5799</v>
      </c>
      <c r="L300" s="17" t="s">
        <v>4348</v>
      </c>
      <c r="M300" s="44"/>
      <c r="N300" s="44"/>
      <c r="O300" s="44"/>
      <c r="P300" s="44"/>
      <c r="Q300" s="44"/>
      <c r="R300" s="44"/>
      <c r="S300" s="29" t="s">
        <v>5404</v>
      </c>
      <c r="T300" s="29"/>
      <c r="U300" s="1"/>
      <c r="V300" s="1"/>
      <c r="W300" s="1"/>
      <c r="X300" s="1"/>
      <c r="Y300" s="1"/>
    </row>
    <row r="301" spans="1:25">
      <c r="A301" s="17">
        <v>569</v>
      </c>
      <c r="B301" s="29"/>
      <c r="C301" s="19" t="s">
        <v>13</v>
      </c>
      <c r="D301" s="20" t="s">
        <v>4348</v>
      </c>
      <c r="E301" s="29" t="s">
        <v>5405</v>
      </c>
      <c r="F301" s="29"/>
      <c r="G301" s="22">
        <v>0.13</v>
      </c>
      <c r="H301" s="23">
        <v>200000</v>
      </c>
      <c r="I301" s="23">
        <v>23008.85</v>
      </c>
      <c r="J301" s="23">
        <v>176991.15</v>
      </c>
      <c r="K301" s="54" t="s">
        <v>5800</v>
      </c>
      <c r="L301" s="17" t="s">
        <v>4348</v>
      </c>
      <c r="M301" s="44"/>
      <c r="N301" s="44"/>
      <c r="O301" s="44"/>
      <c r="P301" s="44"/>
      <c r="Q301" s="44"/>
      <c r="R301" s="44"/>
      <c r="S301" s="29" t="s">
        <v>5404</v>
      </c>
      <c r="T301" s="29"/>
      <c r="U301" s="1"/>
      <c r="V301" s="1"/>
      <c r="W301" s="1"/>
      <c r="X301" s="1"/>
      <c r="Y301" s="1"/>
    </row>
    <row r="302" spans="1:25">
      <c r="A302" s="17">
        <v>570</v>
      </c>
      <c r="B302" s="29"/>
      <c r="C302" s="19" t="s">
        <v>13</v>
      </c>
      <c r="D302" s="20" t="s">
        <v>4348</v>
      </c>
      <c r="E302" s="29" t="s">
        <v>5405</v>
      </c>
      <c r="F302" s="29"/>
      <c r="G302" s="22">
        <v>0.13</v>
      </c>
      <c r="H302" s="23">
        <v>282500</v>
      </c>
      <c r="I302" s="23">
        <v>32500</v>
      </c>
      <c r="J302" s="23">
        <v>250000</v>
      </c>
      <c r="K302" s="54" t="s">
        <v>5801</v>
      </c>
      <c r="L302" s="17" t="s">
        <v>4348</v>
      </c>
      <c r="M302" s="44"/>
      <c r="N302" s="44"/>
      <c r="O302" s="44"/>
      <c r="P302" s="44"/>
      <c r="Q302" s="44"/>
      <c r="R302" s="44"/>
      <c r="S302" s="29" t="s">
        <v>5404</v>
      </c>
      <c r="T302" s="29"/>
      <c r="U302" s="1"/>
      <c r="V302" s="1"/>
      <c r="W302" s="1"/>
      <c r="X302" s="1"/>
      <c r="Y302" s="1"/>
    </row>
    <row r="303" spans="1:25">
      <c r="A303" s="17">
        <v>571</v>
      </c>
      <c r="B303" s="29"/>
      <c r="C303" s="19" t="s">
        <v>13</v>
      </c>
      <c r="D303" s="20" t="s">
        <v>4348</v>
      </c>
      <c r="E303" s="29" t="s">
        <v>5405</v>
      </c>
      <c r="F303" s="29"/>
      <c r="G303" s="22">
        <v>0.13</v>
      </c>
      <c r="H303" s="23">
        <v>418100</v>
      </c>
      <c r="I303" s="23">
        <v>48100</v>
      </c>
      <c r="J303" s="23">
        <v>370000</v>
      </c>
      <c r="K303" s="54" t="s">
        <v>5802</v>
      </c>
      <c r="L303" s="17" t="s">
        <v>4348</v>
      </c>
      <c r="M303" s="44"/>
      <c r="N303" s="44"/>
      <c r="O303" s="44"/>
      <c r="P303" s="44"/>
      <c r="Q303" s="44"/>
      <c r="R303" s="44"/>
      <c r="S303" s="29" t="s">
        <v>5404</v>
      </c>
      <c r="T303" s="29"/>
      <c r="U303" s="1"/>
      <c r="V303" s="1"/>
      <c r="W303" s="1"/>
      <c r="X303" s="1"/>
      <c r="Y303" s="1"/>
    </row>
    <row r="304" spans="1:25">
      <c r="A304" s="17">
        <v>572</v>
      </c>
      <c r="B304" s="29"/>
      <c r="C304" s="19" t="s">
        <v>13</v>
      </c>
      <c r="D304" s="20" t="s">
        <v>4348</v>
      </c>
      <c r="E304" s="29" t="s">
        <v>5405</v>
      </c>
      <c r="F304" s="29"/>
      <c r="G304" s="22">
        <v>0.13</v>
      </c>
      <c r="H304" s="23">
        <v>175210</v>
      </c>
      <c r="I304" s="23">
        <v>20156.900000000001</v>
      </c>
      <c r="J304" s="23">
        <v>155053.1</v>
      </c>
      <c r="K304" s="54" t="s">
        <v>5803</v>
      </c>
      <c r="L304" s="17" t="s">
        <v>4348</v>
      </c>
      <c r="M304" s="44"/>
      <c r="N304" s="44"/>
      <c r="O304" s="44"/>
      <c r="P304" s="44"/>
      <c r="Q304" s="44"/>
      <c r="R304" s="44"/>
      <c r="S304" s="29" t="s">
        <v>5404</v>
      </c>
      <c r="T304" s="29"/>
      <c r="U304" s="1"/>
      <c r="V304" s="1"/>
      <c r="W304" s="1"/>
      <c r="X304" s="1"/>
      <c r="Y304" s="1"/>
    </row>
    <row r="305" spans="1:25">
      <c r="A305" s="17">
        <v>573</v>
      </c>
      <c r="B305" s="29"/>
      <c r="C305" s="19" t="s">
        <v>13</v>
      </c>
      <c r="D305" s="20" t="s">
        <v>4348</v>
      </c>
      <c r="E305" s="29" t="s">
        <v>5405</v>
      </c>
      <c r="F305" s="29"/>
      <c r="G305" s="22">
        <v>0.13</v>
      </c>
      <c r="H305" s="23">
        <v>170000</v>
      </c>
      <c r="I305" s="23">
        <v>19557.52</v>
      </c>
      <c r="J305" s="23">
        <v>150442.48000000001</v>
      </c>
      <c r="K305" s="54" t="s">
        <v>5804</v>
      </c>
      <c r="L305" s="17" t="s">
        <v>4348</v>
      </c>
      <c r="M305" s="44"/>
      <c r="N305" s="44"/>
      <c r="O305" s="44"/>
      <c r="P305" s="44"/>
      <c r="Q305" s="44"/>
      <c r="R305" s="44"/>
      <c r="S305" s="29" t="s">
        <v>5404</v>
      </c>
      <c r="T305" s="29"/>
      <c r="U305" s="1"/>
      <c r="V305" s="1"/>
      <c r="W305" s="1"/>
      <c r="X305" s="1"/>
      <c r="Y305" s="1"/>
    </row>
    <row r="306" spans="1:25">
      <c r="A306" s="17">
        <v>574</v>
      </c>
      <c r="B306" s="29"/>
      <c r="C306" s="19" t="s">
        <v>13</v>
      </c>
      <c r="D306" s="20" t="s">
        <v>4348</v>
      </c>
      <c r="E306" s="29" t="s">
        <v>5405</v>
      </c>
      <c r="F306" s="29"/>
      <c r="G306" s="22">
        <v>0.13</v>
      </c>
      <c r="H306" s="23">
        <v>120000</v>
      </c>
      <c r="I306" s="23">
        <v>13805.31</v>
      </c>
      <c r="J306" s="23">
        <v>106194.69</v>
      </c>
      <c r="K306" s="54" t="s">
        <v>5805</v>
      </c>
      <c r="L306" s="17" t="s">
        <v>4348</v>
      </c>
      <c r="M306" s="44"/>
      <c r="N306" s="44"/>
      <c r="O306" s="44"/>
      <c r="P306" s="44"/>
      <c r="Q306" s="44"/>
      <c r="R306" s="44"/>
      <c r="S306" s="29" t="s">
        <v>5404</v>
      </c>
      <c r="T306" s="29"/>
      <c r="U306" s="1"/>
      <c r="V306" s="1"/>
      <c r="W306" s="1"/>
      <c r="X306" s="1"/>
      <c r="Y306" s="1"/>
    </row>
    <row r="307" spans="1:25">
      <c r="A307" s="17">
        <v>575</v>
      </c>
      <c r="B307" s="29"/>
      <c r="C307" s="19" t="s">
        <v>13</v>
      </c>
      <c r="D307" s="20" t="s">
        <v>4348</v>
      </c>
      <c r="E307" s="29" t="s">
        <v>5405</v>
      </c>
      <c r="F307" s="29"/>
      <c r="G307" s="22">
        <v>0.13</v>
      </c>
      <c r="H307" s="23">
        <v>200000</v>
      </c>
      <c r="I307" s="23">
        <v>23008.85</v>
      </c>
      <c r="J307" s="23">
        <v>176991.15</v>
      </c>
      <c r="K307" s="54" t="s">
        <v>5806</v>
      </c>
      <c r="L307" s="17" t="s">
        <v>4348</v>
      </c>
      <c r="M307" s="44"/>
      <c r="N307" s="44"/>
      <c r="O307" s="44"/>
      <c r="P307" s="44"/>
      <c r="Q307" s="44"/>
      <c r="R307" s="44"/>
      <c r="S307" s="29" t="s">
        <v>5404</v>
      </c>
      <c r="T307" s="29"/>
      <c r="U307" s="1"/>
      <c r="V307" s="1"/>
      <c r="W307" s="1"/>
      <c r="X307" s="1"/>
      <c r="Y307" s="1"/>
    </row>
    <row r="308" spans="1:25">
      <c r="A308" s="17">
        <v>576</v>
      </c>
      <c r="B308" s="29"/>
      <c r="C308" s="19" t="s">
        <v>13</v>
      </c>
      <c r="D308" s="20" t="s">
        <v>4348</v>
      </c>
      <c r="E308" s="29" t="s">
        <v>5405</v>
      </c>
      <c r="F308" s="29"/>
      <c r="G308" s="22">
        <v>0.13</v>
      </c>
      <c r="H308" s="23">
        <v>250000</v>
      </c>
      <c r="I308" s="23">
        <v>28761.06</v>
      </c>
      <c r="J308" s="23">
        <v>221238.94</v>
      </c>
      <c r="K308" s="54" t="s">
        <v>5807</v>
      </c>
      <c r="L308" s="17" t="s">
        <v>4348</v>
      </c>
      <c r="M308" s="44"/>
      <c r="N308" s="44"/>
      <c r="O308" s="44"/>
      <c r="P308" s="44"/>
      <c r="Q308" s="44"/>
      <c r="R308" s="44"/>
      <c r="S308" s="29" t="s">
        <v>5404</v>
      </c>
      <c r="T308" s="29"/>
      <c r="U308" s="1"/>
      <c r="V308" s="1"/>
      <c r="W308" s="1"/>
      <c r="X308" s="1"/>
      <c r="Y308" s="1"/>
    </row>
    <row r="309" spans="1:25">
      <c r="A309" s="17">
        <v>577</v>
      </c>
      <c r="B309" s="29"/>
      <c r="C309" s="19" t="s">
        <v>13</v>
      </c>
      <c r="D309" s="20" t="s">
        <v>4348</v>
      </c>
      <c r="E309" s="29" t="s">
        <v>5405</v>
      </c>
      <c r="F309" s="29"/>
      <c r="G309" s="22">
        <v>0.13</v>
      </c>
      <c r="H309" s="23">
        <v>375550</v>
      </c>
      <c r="I309" s="23">
        <v>43204.87</v>
      </c>
      <c r="J309" s="23">
        <v>332345.13</v>
      </c>
      <c r="K309" s="54" t="s">
        <v>5808</v>
      </c>
      <c r="L309" s="17" t="s">
        <v>4348</v>
      </c>
      <c r="M309" s="44"/>
      <c r="N309" s="44"/>
      <c r="O309" s="44"/>
      <c r="P309" s="44"/>
      <c r="Q309" s="44"/>
      <c r="R309" s="44"/>
      <c r="S309" s="29" t="s">
        <v>5404</v>
      </c>
      <c r="T309" s="29"/>
      <c r="U309" s="1"/>
      <c r="V309" s="1"/>
      <c r="W309" s="1"/>
      <c r="X309" s="1"/>
      <c r="Y309" s="1"/>
    </row>
    <row r="310" spans="1:25">
      <c r="A310" s="17">
        <v>578</v>
      </c>
      <c r="B310" s="29"/>
      <c r="C310" s="19" t="s">
        <v>13</v>
      </c>
      <c r="D310" s="20" t="s">
        <v>4348</v>
      </c>
      <c r="E310" s="29" t="s">
        <v>5405</v>
      </c>
      <c r="F310" s="29"/>
      <c r="G310" s="22">
        <v>0.13</v>
      </c>
      <c r="H310" s="23">
        <v>210000</v>
      </c>
      <c r="I310" s="23">
        <v>24159.29</v>
      </c>
      <c r="J310" s="23">
        <v>185840.71</v>
      </c>
      <c r="K310" s="54" t="s">
        <v>5809</v>
      </c>
      <c r="L310" s="17" t="s">
        <v>4348</v>
      </c>
      <c r="M310" s="44"/>
      <c r="N310" s="44"/>
      <c r="O310" s="44"/>
      <c r="P310" s="44"/>
      <c r="Q310" s="44"/>
      <c r="R310" s="44"/>
      <c r="S310" s="29" t="s">
        <v>5404</v>
      </c>
      <c r="T310" s="29"/>
      <c r="U310" s="1"/>
      <c r="V310" s="1"/>
      <c r="W310" s="1"/>
      <c r="X310" s="1"/>
      <c r="Y310" s="1"/>
    </row>
    <row r="311" spans="1:25">
      <c r="A311" s="17">
        <v>579</v>
      </c>
      <c r="B311" s="29"/>
      <c r="C311" s="19" t="s">
        <v>13</v>
      </c>
      <c r="D311" s="20" t="s">
        <v>4348</v>
      </c>
      <c r="E311" s="29" t="s">
        <v>5405</v>
      </c>
      <c r="F311" s="29"/>
      <c r="G311" s="22">
        <v>0.13</v>
      </c>
      <c r="H311" s="23">
        <v>169500</v>
      </c>
      <c r="I311" s="23">
        <v>19500</v>
      </c>
      <c r="J311" s="23">
        <v>150000</v>
      </c>
      <c r="K311" s="54" t="s">
        <v>5810</v>
      </c>
      <c r="L311" s="17" t="s">
        <v>4348</v>
      </c>
      <c r="M311" s="44"/>
      <c r="N311" s="44"/>
      <c r="O311" s="44"/>
      <c r="P311" s="44"/>
      <c r="Q311" s="44"/>
      <c r="R311" s="44"/>
      <c r="S311" s="29" t="s">
        <v>5404</v>
      </c>
      <c r="T311" s="29"/>
      <c r="U311" s="1"/>
      <c r="V311" s="1"/>
      <c r="W311" s="1"/>
      <c r="X311" s="1"/>
      <c r="Y311" s="1"/>
    </row>
    <row r="312" spans="1:25">
      <c r="A312" s="17">
        <v>580</v>
      </c>
      <c r="B312" s="29"/>
      <c r="C312" s="19" t="s">
        <v>13</v>
      </c>
      <c r="D312" s="20" t="s">
        <v>4348</v>
      </c>
      <c r="E312" s="29" t="s">
        <v>5566</v>
      </c>
      <c r="F312" s="29"/>
      <c r="G312" s="22">
        <v>0.13</v>
      </c>
      <c r="H312" s="23">
        <v>327700</v>
      </c>
      <c r="I312" s="23">
        <v>37700</v>
      </c>
      <c r="J312" s="23">
        <v>290000</v>
      </c>
      <c r="K312" s="54" t="s">
        <v>5811</v>
      </c>
      <c r="L312" s="17" t="s">
        <v>4349</v>
      </c>
      <c r="M312" s="44"/>
      <c r="N312" s="44"/>
      <c r="O312" s="44"/>
      <c r="P312" s="44"/>
      <c r="Q312" s="44"/>
      <c r="R312" s="44"/>
      <c r="S312" s="29" t="s">
        <v>5675</v>
      </c>
      <c r="T312" s="29"/>
      <c r="U312" s="1"/>
      <c r="V312" s="1"/>
      <c r="W312" s="1"/>
      <c r="X312" s="1"/>
      <c r="Y312" s="1"/>
    </row>
    <row r="313" spans="1:25">
      <c r="A313" s="17">
        <v>581</v>
      </c>
      <c r="B313" s="29"/>
      <c r="C313" s="19" t="s">
        <v>13</v>
      </c>
      <c r="D313" s="20" t="s">
        <v>4348</v>
      </c>
      <c r="E313" s="29" t="s">
        <v>5566</v>
      </c>
      <c r="F313" s="29"/>
      <c r="G313" s="22">
        <v>0.13</v>
      </c>
      <c r="H313" s="23">
        <v>293800</v>
      </c>
      <c r="I313" s="23">
        <v>33800</v>
      </c>
      <c r="J313" s="23">
        <v>260000</v>
      </c>
      <c r="K313" s="54" t="s">
        <v>5812</v>
      </c>
      <c r="L313" s="17" t="s">
        <v>4349</v>
      </c>
      <c r="M313" s="44"/>
      <c r="N313" s="44"/>
      <c r="O313" s="44"/>
      <c r="P313" s="44"/>
      <c r="Q313" s="44"/>
      <c r="R313" s="44"/>
      <c r="S313" s="29" t="s">
        <v>5675</v>
      </c>
      <c r="T313" s="29"/>
      <c r="U313" s="1"/>
      <c r="V313" s="1"/>
      <c r="W313" s="1"/>
      <c r="X313" s="1"/>
      <c r="Y313" s="1"/>
    </row>
    <row r="314" spans="1:25">
      <c r="A314" s="17">
        <v>582</v>
      </c>
      <c r="B314" s="29"/>
      <c r="C314" s="19" t="s">
        <v>13</v>
      </c>
      <c r="D314" s="20" t="s">
        <v>4348</v>
      </c>
      <c r="E314" s="29" t="s">
        <v>5566</v>
      </c>
      <c r="F314" s="29"/>
      <c r="G314" s="22">
        <v>0.13</v>
      </c>
      <c r="H314" s="23">
        <v>141250</v>
      </c>
      <c r="I314" s="23">
        <v>16250</v>
      </c>
      <c r="J314" s="23">
        <v>125000</v>
      </c>
      <c r="K314" s="54" t="s">
        <v>5813</v>
      </c>
      <c r="L314" s="17" t="s">
        <v>4349</v>
      </c>
      <c r="M314" s="44"/>
      <c r="N314" s="44"/>
      <c r="O314" s="44"/>
      <c r="P314" s="44"/>
      <c r="Q314" s="44"/>
      <c r="R314" s="44"/>
      <c r="S314" s="29" t="s">
        <v>5675</v>
      </c>
      <c r="T314" s="29"/>
      <c r="U314" s="1"/>
      <c r="V314" s="1"/>
      <c r="W314" s="1"/>
      <c r="X314" s="1"/>
      <c r="Y314" s="1"/>
    </row>
    <row r="315" spans="1:25">
      <c r="A315" s="17">
        <v>583</v>
      </c>
      <c r="B315" s="29"/>
      <c r="C315" s="19" t="s">
        <v>13</v>
      </c>
      <c r="D315" s="20" t="s">
        <v>4348</v>
      </c>
      <c r="E315" s="29" t="s">
        <v>5566</v>
      </c>
      <c r="F315" s="29"/>
      <c r="G315" s="22">
        <v>0.13</v>
      </c>
      <c r="H315" s="23">
        <v>259900</v>
      </c>
      <c r="I315" s="23">
        <v>29900</v>
      </c>
      <c r="J315" s="23">
        <v>230000</v>
      </c>
      <c r="K315" s="54" t="s">
        <v>5814</v>
      </c>
      <c r="L315" s="17" t="s">
        <v>4349</v>
      </c>
      <c r="M315" s="44"/>
      <c r="N315" s="44"/>
      <c r="O315" s="44"/>
      <c r="P315" s="44"/>
      <c r="Q315" s="44"/>
      <c r="R315" s="44"/>
      <c r="S315" s="29" t="s">
        <v>5675</v>
      </c>
      <c r="T315" s="29"/>
      <c r="U315" s="1"/>
      <c r="V315" s="1"/>
      <c r="W315" s="1"/>
      <c r="X315" s="1"/>
      <c r="Y315" s="1"/>
    </row>
    <row r="316" spans="1:25">
      <c r="A316" s="17">
        <v>584</v>
      </c>
      <c r="B316" s="29"/>
      <c r="C316" s="19" t="s">
        <v>13</v>
      </c>
      <c r="D316" s="20" t="s">
        <v>4348</v>
      </c>
      <c r="E316" s="29" t="s">
        <v>5566</v>
      </c>
      <c r="F316" s="29"/>
      <c r="G316" s="22">
        <v>0.13</v>
      </c>
      <c r="H316" s="23">
        <v>214700</v>
      </c>
      <c r="I316" s="23">
        <v>24700</v>
      </c>
      <c r="J316" s="23">
        <v>190000</v>
      </c>
      <c r="K316" s="54" t="s">
        <v>5815</v>
      </c>
      <c r="L316" s="17" t="s">
        <v>4349</v>
      </c>
      <c r="M316" s="44"/>
      <c r="N316" s="44"/>
      <c r="O316" s="44"/>
      <c r="P316" s="44"/>
      <c r="Q316" s="44"/>
      <c r="R316" s="44"/>
      <c r="S316" s="29" t="s">
        <v>5675</v>
      </c>
      <c r="T316" s="29"/>
      <c r="U316" s="1"/>
      <c r="V316" s="1"/>
      <c r="W316" s="1"/>
      <c r="X316" s="1"/>
      <c r="Y316" s="1"/>
    </row>
    <row r="317" spans="1:25">
      <c r="A317" s="17">
        <v>585</v>
      </c>
      <c r="B317" s="29"/>
      <c r="C317" s="19" t="s">
        <v>13</v>
      </c>
      <c r="D317" s="20" t="s">
        <v>4348</v>
      </c>
      <c r="E317" s="29" t="s">
        <v>5566</v>
      </c>
      <c r="F317" s="29"/>
      <c r="G317" s="22">
        <v>0.13</v>
      </c>
      <c r="H317" s="23">
        <v>231786.38</v>
      </c>
      <c r="I317" s="23">
        <v>26665.69</v>
      </c>
      <c r="J317" s="23">
        <v>205120.69</v>
      </c>
      <c r="K317" s="54" t="s">
        <v>5816</v>
      </c>
      <c r="L317" s="17" t="s">
        <v>4349</v>
      </c>
      <c r="M317" s="44"/>
      <c r="N317" s="44"/>
      <c r="O317" s="44"/>
      <c r="P317" s="44"/>
      <c r="Q317" s="44"/>
      <c r="R317" s="44"/>
      <c r="S317" s="29" t="s">
        <v>5675</v>
      </c>
      <c r="T317" s="29"/>
      <c r="U317" s="1"/>
      <c r="V317" s="1"/>
      <c r="W317" s="1"/>
      <c r="X317" s="1"/>
      <c r="Y317" s="1"/>
    </row>
    <row r="318" spans="1:25">
      <c r="A318" s="17">
        <v>586</v>
      </c>
      <c r="B318" s="29"/>
      <c r="C318" s="19" t="s">
        <v>13</v>
      </c>
      <c r="D318" s="20" t="s">
        <v>4348</v>
      </c>
      <c r="E318" s="29" t="s">
        <v>5566</v>
      </c>
      <c r="F318" s="29"/>
      <c r="G318" s="22">
        <v>0.13</v>
      </c>
      <c r="H318" s="23">
        <v>305100</v>
      </c>
      <c r="I318" s="23">
        <v>35100</v>
      </c>
      <c r="J318" s="23">
        <v>270000</v>
      </c>
      <c r="K318" s="54" t="s">
        <v>5817</v>
      </c>
      <c r="L318" s="17" t="s">
        <v>4349</v>
      </c>
      <c r="M318" s="44"/>
      <c r="N318" s="44"/>
      <c r="O318" s="44"/>
      <c r="P318" s="44"/>
      <c r="Q318" s="44"/>
      <c r="R318" s="44"/>
      <c r="S318" s="29" t="s">
        <v>5675</v>
      </c>
      <c r="T318" s="29"/>
      <c r="U318" s="1"/>
      <c r="V318" s="1"/>
      <c r="W318" s="1"/>
      <c r="X318" s="1"/>
      <c r="Y318" s="1"/>
    </row>
    <row r="319" spans="1:25">
      <c r="A319" s="17">
        <v>587</v>
      </c>
      <c r="B319" s="29"/>
      <c r="C319" s="19" t="s">
        <v>13</v>
      </c>
      <c r="D319" s="20" t="s">
        <v>4348</v>
      </c>
      <c r="E319" s="29" t="s">
        <v>5566</v>
      </c>
      <c r="F319" s="29"/>
      <c r="G319" s="22">
        <v>0.13</v>
      </c>
      <c r="H319" s="23">
        <v>178370.75</v>
      </c>
      <c r="I319" s="23">
        <v>20520.53</v>
      </c>
      <c r="J319" s="23">
        <v>157850.22</v>
      </c>
      <c r="K319" s="54" t="s">
        <v>5818</v>
      </c>
      <c r="L319" s="17" t="s">
        <v>4349</v>
      </c>
      <c r="M319" s="44"/>
      <c r="N319" s="44"/>
      <c r="O319" s="44"/>
      <c r="P319" s="44"/>
      <c r="Q319" s="44"/>
      <c r="R319" s="44"/>
      <c r="S319" s="29" t="s">
        <v>5675</v>
      </c>
      <c r="T319" s="29"/>
      <c r="U319" s="1"/>
      <c r="V319" s="1"/>
      <c r="W319" s="1"/>
      <c r="X319" s="1"/>
      <c r="Y319" s="1"/>
    </row>
    <row r="320" spans="1:25">
      <c r="A320" s="17">
        <v>588</v>
      </c>
      <c r="B320" s="29"/>
      <c r="C320" s="19" t="s">
        <v>13</v>
      </c>
      <c r="D320" s="20" t="s">
        <v>4348</v>
      </c>
      <c r="E320" s="29" t="s">
        <v>5566</v>
      </c>
      <c r="F320" s="29"/>
      <c r="G320" s="22">
        <v>0.13</v>
      </c>
      <c r="H320" s="23">
        <v>226000</v>
      </c>
      <c r="I320" s="23">
        <v>26000</v>
      </c>
      <c r="J320" s="23">
        <v>200000</v>
      </c>
      <c r="K320" s="54" t="s">
        <v>5819</v>
      </c>
      <c r="L320" s="17" t="s">
        <v>4349</v>
      </c>
      <c r="M320" s="44"/>
      <c r="N320" s="44"/>
      <c r="O320" s="44"/>
      <c r="P320" s="44"/>
      <c r="Q320" s="44"/>
      <c r="R320" s="44"/>
      <c r="S320" s="29" t="s">
        <v>5675</v>
      </c>
      <c r="T320" s="29"/>
      <c r="U320" s="1"/>
      <c r="V320" s="1"/>
      <c r="W320" s="1"/>
      <c r="X320" s="1"/>
      <c r="Y320" s="1"/>
    </row>
    <row r="321" spans="1:25">
      <c r="A321" s="17">
        <v>589</v>
      </c>
      <c r="B321" s="29"/>
      <c r="C321" s="19" t="s">
        <v>13</v>
      </c>
      <c r="D321" s="20" t="s">
        <v>4348</v>
      </c>
      <c r="E321" s="29" t="s">
        <v>5566</v>
      </c>
      <c r="F321" s="29"/>
      <c r="G321" s="22">
        <v>0.13</v>
      </c>
      <c r="H321" s="23">
        <v>282500</v>
      </c>
      <c r="I321" s="23">
        <v>32500</v>
      </c>
      <c r="J321" s="23">
        <v>250000</v>
      </c>
      <c r="K321" s="54" t="s">
        <v>5820</v>
      </c>
      <c r="L321" s="17" t="s">
        <v>4349</v>
      </c>
      <c r="M321" s="44"/>
      <c r="N321" s="44"/>
      <c r="O321" s="44"/>
      <c r="P321" s="44"/>
      <c r="Q321" s="44"/>
      <c r="R321" s="44"/>
      <c r="S321" s="29" t="s">
        <v>5675</v>
      </c>
      <c r="T321" s="29"/>
      <c r="U321" s="1"/>
      <c r="V321" s="1"/>
      <c r="W321" s="1"/>
      <c r="X321" s="1"/>
      <c r="Y321" s="1"/>
    </row>
    <row r="322" spans="1:25">
      <c r="A322" s="17">
        <v>590</v>
      </c>
      <c r="B322" s="29"/>
      <c r="C322" s="19" t="s">
        <v>13</v>
      </c>
      <c r="D322" s="20" t="s">
        <v>4348</v>
      </c>
      <c r="E322" s="29" t="s">
        <v>5402</v>
      </c>
      <c r="F322" s="29"/>
      <c r="G322" s="22">
        <v>0.13</v>
      </c>
      <c r="H322" s="23">
        <v>192100</v>
      </c>
      <c r="I322" s="23">
        <v>22100</v>
      </c>
      <c r="J322" s="23">
        <v>170000</v>
      </c>
      <c r="K322" s="54" t="s">
        <v>5821</v>
      </c>
      <c r="L322" s="17" t="s">
        <v>4349</v>
      </c>
      <c r="M322" s="44"/>
      <c r="N322" s="44"/>
      <c r="O322" s="44"/>
      <c r="P322" s="44"/>
      <c r="Q322" s="44"/>
      <c r="R322" s="44"/>
      <c r="S322" s="29" t="s">
        <v>5619</v>
      </c>
      <c r="T322" s="29"/>
      <c r="U322" s="1"/>
      <c r="V322" s="1"/>
      <c r="W322" s="1"/>
      <c r="X322" s="1"/>
      <c r="Y322" s="1"/>
    </row>
    <row r="323" spans="1:25">
      <c r="A323" s="17">
        <v>591</v>
      </c>
      <c r="B323" s="29"/>
      <c r="C323" s="19" t="s">
        <v>13</v>
      </c>
      <c r="D323" s="20" t="s">
        <v>4348</v>
      </c>
      <c r="E323" s="29" t="s">
        <v>5402</v>
      </c>
      <c r="F323" s="29"/>
      <c r="G323" s="22">
        <v>0.13</v>
      </c>
      <c r="H323" s="23">
        <v>190000</v>
      </c>
      <c r="I323" s="23">
        <v>21858.41</v>
      </c>
      <c r="J323" s="23">
        <v>168141.59</v>
      </c>
      <c r="K323" s="54" t="s">
        <v>5822</v>
      </c>
      <c r="L323" s="17" t="s">
        <v>4349</v>
      </c>
      <c r="M323" s="44"/>
      <c r="N323" s="44"/>
      <c r="O323" s="44"/>
      <c r="P323" s="44"/>
      <c r="Q323" s="44"/>
      <c r="R323" s="44"/>
      <c r="S323" s="29" t="s">
        <v>5619</v>
      </c>
      <c r="T323" s="29"/>
      <c r="U323" s="1"/>
      <c r="V323" s="1"/>
      <c r="W323" s="1"/>
      <c r="X323" s="1"/>
      <c r="Y323" s="1"/>
    </row>
    <row r="324" spans="1:25">
      <c r="A324" s="17">
        <v>592</v>
      </c>
      <c r="B324" s="29"/>
      <c r="C324" s="19" t="s">
        <v>13</v>
      </c>
      <c r="D324" s="20" t="s">
        <v>4348</v>
      </c>
      <c r="E324" s="29" t="s">
        <v>5402</v>
      </c>
      <c r="F324" s="29"/>
      <c r="G324" s="22">
        <v>0.13</v>
      </c>
      <c r="H324" s="23">
        <v>169500</v>
      </c>
      <c r="I324" s="23">
        <v>19500</v>
      </c>
      <c r="J324" s="23">
        <v>150000</v>
      </c>
      <c r="K324" s="54" t="s">
        <v>5823</v>
      </c>
      <c r="L324" s="17" t="s">
        <v>4349</v>
      </c>
      <c r="M324" s="44"/>
      <c r="N324" s="44"/>
      <c r="O324" s="44"/>
      <c r="P324" s="44"/>
      <c r="Q324" s="44"/>
      <c r="R324" s="44"/>
      <c r="S324" s="29" t="s">
        <v>5619</v>
      </c>
      <c r="T324" s="29"/>
      <c r="U324" s="1"/>
      <c r="V324" s="1"/>
      <c r="W324" s="1"/>
      <c r="X324" s="1"/>
      <c r="Y324" s="1"/>
    </row>
    <row r="325" spans="1:25">
      <c r="A325" s="17">
        <v>593</v>
      </c>
      <c r="B325" s="29"/>
      <c r="C325" s="19" t="s">
        <v>13</v>
      </c>
      <c r="D325" s="20" t="s">
        <v>4348</v>
      </c>
      <c r="E325" s="29" t="s">
        <v>5456</v>
      </c>
      <c r="F325" s="29"/>
      <c r="G325" s="22">
        <v>0.13</v>
      </c>
      <c r="H325" s="23">
        <v>241707</v>
      </c>
      <c r="I325" s="23">
        <v>27807</v>
      </c>
      <c r="J325" s="23">
        <v>213900</v>
      </c>
      <c r="K325" s="54" t="s">
        <v>5824</v>
      </c>
      <c r="L325" s="17" t="s">
        <v>234</v>
      </c>
      <c r="M325" s="44"/>
      <c r="N325" s="44"/>
      <c r="O325" s="44"/>
      <c r="P325" s="44"/>
      <c r="Q325" s="44"/>
      <c r="R325" s="44"/>
      <c r="S325" s="29" t="s">
        <v>5675</v>
      </c>
      <c r="T325" s="29"/>
      <c r="U325" s="1"/>
      <c r="V325" s="1"/>
      <c r="W325" s="1"/>
      <c r="X325" s="1"/>
      <c r="Y325" s="1"/>
    </row>
    <row r="326" spans="1:25">
      <c r="A326" s="17">
        <v>594</v>
      </c>
      <c r="B326" s="29"/>
      <c r="C326" s="19" t="s">
        <v>13</v>
      </c>
      <c r="D326" s="20" t="s">
        <v>4348</v>
      </c>
      <c r="E326" s="29" t="s">
        <v>5456</v>
      </c>
      <c r="F326" s="29"/>
      <c r="G326" s="22">
        <v>0.13</v>
      </c>
      <c r="H326" s="23">
        <v>226000</v>
      </c>
      <c r="I326" s="23">
        <v>26000</v>
      </c>
      <c r="J326" s="23">
        <v>200000</v>
      </c>
      <c r="K326" s="54" t="s">
        <v>5825</v>
      </c>
      <c r="L326" s="17" t="s">
        <v>234</v>
      </c>
      <c r="M326" s="44"/>
      <c r="N326" s="44"/>
      <c r="O326" s="44"/>
      <c r="P326" s="44"/>
      <c r="Q326" s="44"/>
      <c r="R326" s="44"/>
      <c r="S326" s="29" t="s">
        <v>5675</v>
      </c>
      <c r="T326" s="29"/>
      <c r="U326" s="1"/>
      <c r="V326" s="1"/>
      <c r="W326" s="1"/>
      <c r="X326" s="1"/>
      <c r="Y326" s="1"/>
    </row>
    <row r="327" spans="1:25">
      <c r="A327" s="17">
        <v>595</v>
      </c>
      <c r="B327" s="29"/>
      <c r="C327" s="19" t="s">
        <v>13</v>
      </c>
      <c r="D327" s="20" t="s">
        <v>4348</v>
      </c>
      <c r="E327" s="29" t="s">
        <v>5456</v>
      </c>
      <c r="F327" s="29"/>
      <c r="G327" s="22">
        <v>0.13</v>
      </c>
      <c r="H327" s="23">
        <v>203400</v>
      </c>
      <c r="I327" s="23">
        <v>23400</v>
      </c>
      <c r="J327" s="23">
        <v>180000</v>
      </c>
      <c r="K327" s="54" t="s">
        <v>5826</v>
      </c>
      <c r="L327" s="17" t="s">
        <v>234</v>
      </c>
      <c r="M327" s="44"/>
      <c r="N327" s="44"/>
      <c r="O327" s="44"/>
      <c r="P327" s="44"/>
      <c r="Q327" s="44"/>
      <c r="R327" s="44"/>
      <c r="S327" s="29" t="s">
        <v>5675</v>
      </c>
      <c r="T327" s="29"/>
      <c r="U327" s="1"/>
      <c r="V327" s="1"/>
      <c r="W327" s="1"/>
      <c r="X327" s="1"/>
      <c r="Y327" s="1"/>
    </row>
    <row r="328" spans="1:25">
      <c r="A328" s="17">
        <v>596</v>
      </c>
      <c r="B328" s="29"/>
      <c r="C328" s="19" t="s">
        <v>13</v>
      </c>
      <c r="D328" s="20" t="s">
        <v>4348</v>
      </c>
      <c r="E328" s="29" t="s">
        <v>5456</v>
      </c>
      <c r="F328" s="29"/>
      <c r="G328" s="22">
        <v>0.13</v>
      </c>
      <c r="H328" s="23">
        <v>110740</v>
      </c>
      <c r="I328" s="23">
        <v>12740</v>
      </c>
      <c r="J328" s="23">
        <v>98000</v>
      </c>
      <c r="K328" s="54" t="s">
        <v>5827</v>
      </c>
      <c r="L328" s="17" t="s">
        <v>234</v>
      </c>
      <c r="M328" s="44"/>
      <c r="N328" s="44"/>
      <c r="O328" s="44"/>
      <c r="P328" s="44"/>
      <c r="Q328" s="44"/>
      <c r="R328" s="44"/>
      <c r="S328" s="29" t="s">
        <v>5675</v>
      </c>
      <c r="T328" s="29"/>
      <c r="U328" s="1"/>
      <c r="V328" s="1"/>
      <c r="W328" s="1"/>
      <c r="X328" s="1"/>
      <c r="Y328" s="1"/>
    </row>
    <row r="329" spans="1:25">
      <c r="A329" s="17">
        <v>597</v>
      </c>
      <c r="B329" s="29"/>
      <c r="C329" s="19" t="s">
        <v>13</v>
      </c>
      <c r="D329" s="20" t="s">
        <v>4348</v>
      </c>
      <c r="E329" s="29" t="s">
        <v>5456</v>
      </c>
      <c r="F329" s="29"/>
      <c r="G329" s="22">
        <v>0.13</v>
      </c>
      <c r="H329" s="23">
        <v>135600</v>
      </c>
      <c r="I329" s="23">
        <v>15600</v>
      </c>
      <c r="J329" s="23">
        <v>120000</v>
      </c>
      <c r="K329" s="54" t="s">
        <v>5828</v>
      </c>
      <c r="L329" s="17" t="s">
        <v>234</v>
      </c>
      <c r="M329" s="44"/>
      <c r="N329" s="44"/>
      <c r="O329" s="44"/>
      <c r="P329" s="44"/>
      <c r="Q329" s="44"/>
      <c r="R329" s="44"/>
      <c r="S329" s="29" t="s">
        <v>5675</v>
      </c>
      <c r="T329" s="29"/>
      <c r="U329" s="1"/>
      <c r="V329" s="1"/>
      <c r="W329" s="1"/>
      <c r="X329" s="1"/>
      <c r="Y329" s="1"/>
    </row>
    <row r="330" spans="1:25">
      <c r="A330" s="17">
        <v>598</v>
      </c>
      <c r="B330" s="29"/>
      <c r="C330" s="19" t="s">
        <v>13</v>
      </c>
      <c r="D330" s="20" t="s">
        <v>4348</v>
      </c>
      <c r="E330" s="29" t="s">
        <v>5456</v>
      </c>
      <c r="F330" s="29"/>
      <c r="G330" s="22">
        <v>0.13</v>
      </c>
      <c r="H330" s="23">
        <v>180800</v>
      </c>
      <c r="I330" s="23">
        <v>20800</v>
      </c>
      <c r="J330" s="23">
        <v>160000</v>
      </c>
      <c r="K330" s="54" t="s">
        <v>5829</v>
      </c>
      <c r="L330" s="17" t="s">
        <v>234</v>
      </c>
      <c r="M330" s="44"/>
      <c r="N330" s="44"/>
      <c r="O330" s="44"/>
      <c r="P330" s="44"/>
      <c r="Q330" s="44"/>
      <c r="R330" s="44"/>
      <c r="S330" s="29" t="s">
        <v>5675</v>
      </c>
      <c r="T330" s="29"/>
      <c r="U330" s="1"/>
      <c r="V330" s="1"/>
      <c r="W330" s="1"/>
      <c r="X330" s="1"/>
      <c r="Y330" s="1"/>
    </row>
    <row r="331" spans="1:25">
      <c r="A331" s="17">
        <v>599</v>
      </c>
      <c r="B331" s="29"/>
      <c r="C331" s="19" t="s">
        <v>13</v>
      </c>
      <c r="D331" s="20" t="s">
        <v>4348</v>
      </c>
      <c r="E331" s="29" t="s">
        <v>5456</v>
      </c>
      <c r="F331" s="29"/>
      <c r="G331" s="22">
        <v>0.13</v>
      </c>
      <c r="H331" s="23">
        <v>237300</v>
      </c>
      <c r="I331" s="23">
        <v>27300</v>
      </c>
      <c r="J331" s="23">
        <v>210000</v>
      </c>
      <c r="K331" s="54" t="s">
        <v>5830</v>
      </c>
      <c r="L331" s="17" t="s">
        <v>234</v>
      </c>
      <c r="M331" s="44"/>
      <c r="N331" s="44"/>
      <c r="O331" s="44"/>
      <c r="P331" s="44"/>
      <c r="Q331" s="44"/>
      <c r="R331" s="44"/>
      <c r="S331" s="29" t="s">
        <v>5675</v>
      </c>
      <c r="T331" s="29"/>
      <c r="U331" s="1"/>
      <c r="V331" s="1"/>
      <c r="W331" s="1"/>
      <c r="X331" s="1"/>
      <c r="Y331" s="1"/>
    </row>
    <row r="332" spans="1:25">
      <c r="A332" s="17">
        <v>600</v>
      </c>
      <c r="B332" s="29"/>
      <c r="C332" s="19" t="s">
        <v>13</v>
      </c>
      <c r="D332" s="20" t="s">
        <v>4348</v>
      </c>
      <c r="E332" s="29" t="s">
        <v>5456</v>
      </c>
      <c r="F332" s="29"/>
      <c r="G332" s="22">
        <v>0.13</v>
      </c>
      <c r="H332" s="23">
        <v>203400</v>
      </c>
      <c r="I332" s="23">
        <v>23400</v>
      </c>
      <c r="J332" s="23">
        <v>180000</v>
      </c>
      <c r="K332" s="54" t="s">
        <v>5831</v>
      </c>
      <c r="L332" s="17" t="s">
        <v>234</v>
      </c>
      <c r="M332" s="44"/>
      <c r="N332" s="44"/>
      <c r="O332" s="44"/>
      <c r="P332" s="44"/>
      <c r="Q332" s="44"/>
      <c r="R332" s="44"/>
      <c r="S332" s="29" t="s">
        <v>5675</v>
      </c>
      <c r="T332" s="29"/>
      <c r="U332" s="1"/>
      <c r="V332" s="1"/>
      <c r="W332" s="1"/>
      <c r="X332" s="1"/>
      <c r="Y332" s="1"/>
    </row>
    <row r="333" spans="1:25">
      <c r="A333" s="17">
        <v>601</v>
      </c>
      <c r="B333" s="29"/>
      <c r="C333" s="19" t="s">
        <v>13</v>
      </c>
      <c r="D333" s="20" t="s">
        <v>4348</v>
      </c>
      <c r="E333" s="29" t="s">
        <v>5456</v>
      </c>
      <c r="F333" s="29"/>
      <c r="G333" s="22">
        <v>0.13</v>
      </c>
      <c r="H333" s="23">
        <v>163850</v>
      </c>
      <c r="I333" s="23">
        <v>18850</v>
      </c>
      <c r="J333" s="23">
        <v>145000</v>
      </c>
      <c r="K333" s="54" t="s">
        <v>5832</v>
      </c>
      <c r="L333" s="17" t="s">
        <v>234</v>
      </c>
      <c r="M333" s="44"/>
      <c r="N333" s="44"/>
      <c r="O333" s="44"/>
      <c r="P333" s="44"/>
      <c r="Q333" s="44"/>
      <c r="R333" s="44"/>
      <c r="S333" s="29" t="s">
        <v>5675</v>
      </c>
      <c r="T333" s="29"/>
      <c r="U333" s="1"/>
      <c r="V333" s="1"/>
      <c r="W333" s="1"/>
      <c r="X333" s="1"/>
      <c r="Y333" s="1"/>
    </row>
    <row r="334" spans="1:25">
      <c r="A334" s="17">
        <v>602</v>
      </c>
      <c r="B334" s="29"/>
      <c r="C334" s="19" t="s">
        <v>13</v>
      </c>
      <c r="D334" s="20" t="s">
        <v>4348</v>
      </c>
      <c r="E334" s="29" t="s">
        <v>5456</v>
      </c>
      <c r="F334" s="29"/>
      <c r="G334" s="22">
        <v>0.13</v>
      </c>
      <c r="H334" s="23">
        <v>169500</v>
      </c>
      <c r="I334" s="23">
        <v>19500</v>
      </c>
      <c r="J334" s="23">
        <v>150000</v>
      </c>
      <c r="K334" s="54" t="s">
        <v>5833</v>
      </c>
      <c r="L334" s="17" t="s">
        <v>234</v>
      </c>
      <c r="M334" s="44"/>
      <c r="N334" s="44"/>
      <c r="O334" s="44"/>
      <c r="P334" s="44"/>
      <c r="Q334" s="44"/>
      <c r="R334" s="44"/>
      <c r="S334" s="29" t="s">
        <v>5675</v>
      </c>
      <c r="T334" s="29"/>
      <c r="U334" s="1"/>
      <c r="V334" s="1"/>
      <c r="W334" s="1"/>
      <c r="X334" s="1"/>
      <c r="Y334" s="1"/>
    </row>
    <row r="335" spans="1:25">
      <c r="A335" s="17">
        <v>603</v>
      </c>
      <c r="B335" s="29"/>
      <c r="C335" s="19" t="s">
        <v>13</v>
      </c>
      <c r="D335" s="20" t="s">
        <v>4348</v>
      </c>
      <c r="E335" s="29" t="s">
        <v>128</v>
      </c>
      <c r="F335" s="29" t="s">
        <v>180</v>
      </c>
      <c r="G335" s="22">
        <v>0.03</v>
      </c>
      <c r="H335" s="23">
        <v>327870</v>
      </c>
      <c r="I335" s="23">
        <v>9549.6099999999897</v>
      </c>
      <c r="J335" s="23">
        <v>318320.39</v>
      </c>
      <c r="K335" s="54" t="s">
        <v>5834</v>
      </c>
      <c r="L335" s="17" t="s">
        <v>4349</v>
      </c>
      <c r="M335" s="44"/>
      <c r="N335" s="44"/>
      <c r="O335" s="44"/>
      <c r="P335" s="44"/>
      <c r="Q335" s="44"/>
      <c r="R335" s="44"/>
      <c r="S335" s="29" t="s">
        <v>5835</v>
      </c>
      <c r="T335" s="29"/>
      <c r="U335" s="1"/>
      <c r="V335" s="1"/>
      <c r="W335" s="1"/>
      <c r="X335" s="1"/>
      <c r="Y335" s="1"/>
    </row>
    <row r="336" spans="1:25">
      <c r="A336" s="17">
        <v>604</v>
      </c>
      <c r="B336" s="29"/>
      <c r="C336" s="19" t="s">
        <v>14</v>
      </c>
      <c r="D336" s="20" t="s">
        <v>5319</v>
      </c>
      <c r="E336" s="29" t="s">
        <v>5836</v>
      </c>
      <c r="F336" s="29" t="s">
        <v>5837</v>
      </c>
      <c r="G336" s="22">
        <v>0.13</v>
      </c>
      <c r="H336" s="29">
        <v>666731.03</v>
      </c>
      <c r="I336" s="29">
        <v>76703.570000000094</v>
      </c>
      <c r="J336" s="29">
        <v>590027.46</v>
      </c>
      <c r="K336" s="54" t="s">
        <v>5838</v>
      </c>
      <c r="L336" s="17" t="s">
        <v>4349</v>
      </c>
      <c r="M336" s="44"/>
      <c r="N336" s="44"/>
      <c r="O336" s="44"/>
      <c r="P336" s="44"/>
      <c r="Q336" s="44"/>
      <c r="R336" s="44"/>
      <c r="S336" s="29" t="s">
        <v>5839</v>
      </c>
      <c r="T336" s="29"/>
      <c r="U336" s="1"/>
      <c r="V336" s="1"/>
      <c r="W336" s="1"/>
      <c r="X336" s="1"/>
      <c r="Y336" s="1"/>
    </row>
    <row r="337" spans="1:25">
      <c r="A337" s="17">
        <v>605</v>
      </c>
      <c r="B337" s="29"/>
      <c r="C337" s="19" t="s">
        <v>14</v>
      </c>
      <c r="D337" s="20" t="s">
        <v>5323</v>
      </c>
      <c r="E337" s="29" t="s">
        <v>1033</v>
      </c>
      <c r="F337" s="29" t="s">
        <v>1034</v>
      </c>
      <c r="G337" s="22">
        <v>0.13</v>
      </c>
      <c r="H337" s="29">
        <v>26000</v>
      </c>
      <c r="I337" s="29">
        <v>2991.15</v>
      </c>
      <c r="J337" s="29">
        <v>23008.85</v>
      </c>
      <c r="K337" s="54" t="s">
        <v>5840</v>
      </c>
      <c r="L337" s="17" t="s">
        <v>4349</v>
      </c>
      <c r="M337" s="44"/>
      <c r="N337" s="44"/>
      <c r="O337" s="44"/>
      <c r="P337" s="44"/>
      <c r="Q337" s="44"/>
      <c r="R337" s="44"/>
      <c r="S337" s="29" t="s">
        <v>5841</v>
      </c>
      <c r="T337" s="29"/>
      <c r="U337" s="1"/>
      <c r="V337" s="1"/>
      <c r="W337" s="1"/>
      <c r="X337" s="1"/>
      <c r="Y337" s="1"/>
    </row>
    <row r="338" spans="1:25">
      <c r="A338" s="17">
        <v>606</v>
      </c>
      <c r="B338" s="29"/>
      <c r="C338" s="19" t="s">
        <v>14</v>
      </c>
      <c r="D338" s="20" t="s">
        <v>5320</v>
      </c>
      <c r="E338" s="29" t="s">
        <v>87</v>
      </c>
      <c r="F338" s="29" t="s">
        <v>792</v>
      </c>
      <c r="G338" s="22">
        <v>0.09</v>
      </c>
      <c r="H338" s="29">
        <v>271797.25</v>
      </c>
      <c r="I338" s="29">
        <v>22441.97</v>
      </c>
      <c r="J338" s="29">
        <v>249355.28</v>
      </c>
      <c r="K338" s="54" t="s">
        <v>5842</v>
      </c>
      <c r="L338" s="17" t="s">
        <v>4350</v>
      </c>
      <c r="M338" s="44"/>
      <c r="N338" s="44"/>
      <c r="O338" s="44"/>
      <c r="P338" s="44"/>
      <c r="Q338" s="44"/>
      <c r="R338" s="44"/>
      <c r="S338" s="29" t="s">
        <v>5843</v>
      </c>
      <c r="T338" s="29"/>
      <c r="U338" s="1"/>
      <c r="V338" s="1"/>
      <c r="W338" s="1"/>
      <c r="X338" s="1"/>
      <c r="Y338" s="1"/>
    </row>
    <row r="339" spans="1:25">
      <c r="A339" s="17">
        <v>597</v>
      </c>
      <c r="B339" s="29"/>
      <c r="C339" s="19" t="s">
        <v>14</v>
      </c>
      <c r="D339" s="20" t="s">
        <v>5326</v>
      </c>
      <c r="E339" s="29" t="s">
        <v>134</v>
      </c>
      <c r="F339" s="29" t="s">
        <v>135</v>
      </c>
      <c r="G339" s="22">
        <v>0.09</v>
      </c>
      <c r="H339" s="29">
        <v>100000</v>
      </c>
      <c r="I339" s="29">
        <v>8256.8799999999992</v>
      </c>
      <c r="J339" s="29">
        <v>91743.12</v>
      </c>
      <c r="K339" s="54" t="s">
        <v>5844</v>
      </c>
      <c r="L339" s="17" t="s">
        <v>4349</v>
      </c>
      <c r="M339" s="44"/>
      <c r="N339" s="44"/>
      <c r="O339" s="44"/>
      <c r="P339" s="44"/>
      <c r="Q339" s="44"/>
      <c r="R339" s="44"/>
      <c r="S339" s="29" t="s">
        <v>5727</v>
      </c>
      <c r="T339" s="29"/>
      <c r="U339" s="1"/>
      <c r="V339" s="1"/>
      <c r="W339" s="1"/>
      <c r="X339" s="1"/>
      <c r="Y339" s="1"/>
    </row>
    <row r="340" spans="1:25">
      <c r="A340" s="17">
        <v>608</v>
      </c>
      <c r="B340" s="29"/>
      <c r="C340" s="19" t="s">
        <v>14</v>
      </c>
      <c r="D340" s="20" t="s">
        <v>5326</v>
      </c>
      <c r="E340" s="29" t="s">
        <v>134</v>
      </c>
      <c r="F340" s="29" t="s">
        <v>1026</v>
      </c>
      <c r="G340" s="22">
        <v>0.09</v>
      </c>
      <c r="H340" s="29">
        <v>292474.48</v>
      </c>
      <c r="I340" s="29">
        <v>24149.27</v>
      </c>
      <c r="J340" s="29">
        <v>268325.21000000002</v>
      </c>
      <c r="K340" s="54" t="s">
        <v>5845</v>
      </c>
      <c r="L340" s="17" t="s">
        <v>4349</v>
      </c>
      <c r="M340" s="44"/>
      <c r="N340" s="44"/>
      <c r="O340" s="44"/>
      <c r="P340" s="44"/>
      <c r="Q340" s="44"/>
      <c r="R340" s="44"/>
      <c r="S340" s="29" t="s">
        <v>5846</v>
      </c>
      <c r="T340" s="29"/>
      <c r="U340" s="1"/>
      <c r="V340" s="1"/>
      <c r="W340" s="1"/>
      <c r="X340" s="1"/>
      <c r="Y340" s="1"/>
    </row>
    <row r="341" spans="1:25">
      <c r="A341" s="17">
        <v>609</v>
      </c>
      <c r="B341" s="29"/>
      <c r="C341" s="19" t="s">
        <v>14</v>
      </c>
      <c r="D341" s="20" t="s">
        <v>5326</v>
      </c>
      <c r="E341" s="29" t="s">
        <v>134</v>
      </c>
      <c r="F341" s="29" t="s">
        <v>1026</v>
      </c>
      <c r="G341" s="22">
        <v>0.09</v>
      </c>
      <c r="H341" s="29">
        <v>-292474.48</v>
      </c>
      <c r="I341" s="29">
        <v>-24149.27</v>
      </c>
      <c r="J341" s="29">
        <v>-268325.21000000002</v>
      </c>
      <c r="K341" s="54" t="s">
        <v>5847</v>
      </c>
      <c r="L341" s="17" t="s">
        <v>4349</v>
      </c>
      <c r="M341" s="44"/>
      <c r="N341" s="44"/>
      <c r="O341" s="44"/>
      <c r="P341" s="44"/>
      <c r="Q341" s="44"/>
      <c r="R341" s="44"/>
      <c r="S341" s="29" t="s">
        <v>5846</v>
      </c>
      <c r="T341" s="29"/>
      <c r="U341" s="1"/>
      <c r="V341" s="1"/>
      <c r="W341" s="1"/>
      <c r="X341" s="1"/>
      <c r="Y341" s="1"/>
    </row>
    <row r="342" spans="1:25">
      <c r="A342" s="17">
        <v>610</v>
      </c>
      <c r="B342" s="29"/>
      <c r="C342" s="19" t="s">
        <v>14</v>
      </c>
      <c r="D342" s="20" t="s">
        <v>5326</v>
      </c>
      <c r="E342" s="29" t="s">
        <v>134</v>
      </c>
      <c r="F342" s="29" t="s">
        <v>1026</v>
      </c>
      <c r="G342" s="22">
        <v>0.13</v>
      </c>
      <c r="H342" s="29">
        <v>292474.48</v>
      </c>
      <c r="I342" s="29">
        <v>33647.51</v>
      </c>
      <c r="J342" s="29">
        <v>258826.97</v>
      </c>
      <c r="K342" s="54" t="s">
        <v>5848</v>
      </c>
      <c r="L342" s="17" t="s">
        <v>4349</v>
      </c>
      <c r="M342" s="44"/>
      <c r="N342" s="44"/>
      <c r="O342" s="44"/>
      <c r="P342" s="44"/>
      <c r="Q342" s="44"/>
      <c r="R342" s="44"/>
      <c r="S342" s="29" t="s">
        <v>5846</v>
      </c>
      <c r="T342" s="29"/>
      <c r="U342" s="1"/>
      <c r="V342" s="1"/>
      <c r="W342" s="1"/>
      <c r="X342" s="1"/>
      <c r="Y342" s="1"/>
    </row>
    <row r="343" spans="1:25">
      <c r="A343" s="17">
        <v>611</v>
      </c>
      <c r="B343" s="29"/>
      <c r="C343" s="19" t="s">
        <v>14</v>
      </c>
      <c r="D343" s="20" t="s">
        <v>5321</v>
      </c>
      <c r="E343" s="29" t="s">
        <v>5786</v>
      </c>
      <c r="F343" s="29" t="s">
        <v>5849</v>
      </c>
      <c r="G343" s="22">
        <v>0.09</v>
      </c>
      <c r="H343" s="29">
        <v>783400</v>
      </c>
      <c r="I343" s="29">
        <v>64684.4</v>
      </c>
      <c r="J343" s="29">
        <v>718715.6</v>
      </c>
      <c r="K343" s="54" t="s">
        <v>5850</v>
      </c>
      <c r="L343" s="17" t="s">
        <v>4349</v>
      </c>
      <c r="M343" s="44"/>
      <c r="N343" s="44"/>
      <c r="O343" s="44"/>
      <c r="P343" s="44"/>
      <c r="Q343" s="44"/>
      <c r="R343" s="44"/>
      <c r="S343" s="29" t="s">
        <v>5851</v>
      </c>
      <c r="T343" s="29"/>
      <c r="U343" s="1"/>
      <c r="V343" s="1"/>
      <c r="W343" s="1"/>
      <c r="X343" s="1"/>
      <c r="Y343" s="1"/>
    </row>
    <row r="344" spans="1:25">
      <c r="A344" s="17">
        <v>612</v>
      </c>
      <c r="B344" s="29"/>
      <c r="C344" s="19" t="s">
        <v>14</v>
      </c>
      <c r="D344" s="20" t="s">
        <v>5321</v>
      </c>
      <c r="E344" s="29" t="s">
        <v>5786</v>
      </c>
      <c r="F344" s="29" t="s">
        <v>5849</v>
      </c>
      <c r="G344" s="22">
        <v>0.09</v>
      </c>
      <c r="H344" s="29">
        <v>206000</v>
      </c>
      <c r="I344" s="29">
        <v>17009.169999999998</v>
      </c>
      <c r="J344" s="29">
        <v>188990.83</v>
      </c>
      <c r="K344" s="54" t="s">
        <v>5852</v>
      </c>
      <c r="L344" s="17" t="s">
        <v>4349</v>
      </c>
      <c r="M344" s="44"/>
      <c r="N344" s="44"/>
      <c r="O344" s="44"/>
      <c r="P344" s="44"/>
      <c r="Q344" s="44"/>
      <c r="R344" s="44"/>
      <c r="S344" s="29" t="s">
        <v>5851</v>
      </c>
      <c r="T344" s="29"/>
      <c r="U344" s="1"/>
      <c r="V344" s="1"/>
      <c r="W344" s="1"/>
      <c r="X344" s="1"/>
      <c r="Y344" s="1"/>
    </row>
    <row r="345" spans="1:25">
      <c r="A345" s="17">
        <v>613</v>
      </c>
      <c r="B345" s="29"/>
      <c r="C345" s="19" t="s">
        <v>14</v>
      </c>
      <c r="D345" s="20" t="s">
        <v>5321</v>
      </c>
      <c r="E345" s="29" t="s">
        <v>5786</v>
      </c>
      <c r="F345" s="29" t="s">
        <v>5853</v>
      </c>
      <c r="G345" s="22">
        <v>0.09</v>
      </c>
      <c r="H345" s="29">
        <v>135000</v>
      </c>
      <c r="I345" s="29">
        <v>11146.79</v>
      </c>
      <c r="J345" s="29">
        <v>123853.21</v>
      </c>
      <c r="K345" s="54" t="s">
        <v>5854</v>
      </c>
      <c r="L345" s="17" t="s">
        <v>4349</v>
      </c>
      <c r="M345" s="44"/>
      <c r="N345" s="44"/>
      <c r="O345" s="44"/>
      <c r="P345" s="44"/>
      <c r="Q345" s="44"/>
      <c r="R345" s="44"/>
      <c r="S345" s="29" t="s">
        <v>5855</v>
      </c>
      <c r="T345" s="29"/>
      <c r="U345" s="1"/>
      <c r="V345" s="1"/>
      <c r="W345" s="1"/>
      <c r="X345" s="1"/>
      <c r="Y345" s="1"/>
    </row>
    <row r="346" spans="1:25">
      <c r="A346" s="17">
        <v>614</v>
      </c>
      <c r="B346" s="29"/>
      <c r="C346" s="19" t="s">
        <v>14</v>
      </c>
      <c r="D346" s="20" t="s">
        <v>5326</v>
      </c>
      <c r="E346" s="29" t="s">
        <v>134</v>
      </c>
      <c r="F346" s="29" t="s">
        <v>1026</v>
      </c>
      <c r="G346" s="22">
        <v>0.13</v>
      </c>
      <c r="H346" s="29">
        <v>-292474.48</v>
      </c>
      <c r="I346" s="29">
        <v>-33647.51</v>
      </c>
      <c r="J346" s="29">
        <v>-258826.97</v>
      </c>
      <c r="K346" s="54" t="s">
        <v>5856</v>
      </c>
      <c r="L346" s="17" t="s">
        <v>4349</v>
      </c>
      <c r="M346" s="44"/>
      <c r="N346" s="44"/>
      <c r="O346" s="44"/>
      <c r="P346" s="44"/>
      <c r="Q346" s="44"/>
      <c r="R346" s="44"/>
      <c r="S346" s="29" t="s">
        <v>5857</v>
      </c>
      <c r="T346" s="29"/>
      <c r="U346" s="1"/>
      <c r="V346" s="1"/>
      <c r="W346" s="1"/>
      <c r="X346" s="1"/>
      <c r="Y346" s="1"/>
    </row>
    <row r="347" spans="1:25">
      <c r="A347" s="17">
        <v>615</v>
      </c>
      <c r="B347" s="29"/>
      <c r="C347" s="19" t="s">
        <v>14</v>
      </c>
      <c r="D347" s="20" t="s">
        <v>5326</v>
      </c>
      <c r="E347" s="29" t="s">
        <v>134</v>
      </c>
      <c r="F347" s="29" t="s">
        <v>1026</v>
      </c>
      <c r="G347" s="22">
        <v>0.13</v>
      </c>
      <c r="H347" s="29">
        <v>292474.48</v>
      </c>
      <c r="I347" s="29">
        <v>33647.5</v>
      </c>
      <c r="J347" s="29">
        <v>258826.98</v>
      </c>
      <c r="K347" s="54" t="s">
        <v>5858</v>
      </c>
      <c r="L347" s="17" t="s">
        <v>4349</v>
      </c>
      <c r="M347" s="44"/>
      <c r="N347" s="44"/>
      <c r="O347" s="44"/>
      <c r="P347" s="44"/>
      <c r="Q347" s="44"/>
      <c r="R347" s="44"/>
      <c r="S347" s="29" t="s">
        <v>5857</v>
      </c>
      <c r="T347" s="29"/>
      <c r="U347" s="1"/>
      <c r="V347" s="1"/>
      <c r="W347" s="1"/>
      <c r="X347" s="1"/>
      <c r="Y347" s="1"/>
    </row>
    <row r="348" spans="1:25">
      <c r="A348" s="17">
        <v>616</v>
      </c>
      <c r="B348" s="29"/>
      <c r="C348" s="19" t="s">
        <v>14</v>
      </c>
      <c r="D348" s="20" t="s">
        <v>5321</v>
      </c>
      <c r="E348" s="29" t="s">
        <v>5786</v>
      </c>
      <c r="F348" s="29" t="s">
        <v>5849</v>
      </c>
      <c r="G348" s="22">
        <v>0.09</v>
      </c>
      <c r="H348" s="29">
        <v>129000</v>
      </c>
      <c r="I348" s="29">
        <v>10651.38</v>
      </c>
      <c r="J348" s="29">
        <v>118348.62</v>
      </c>
      <c r="K348" s="54" t="s">
        <v>5859</v>
      </c>
      <c r="L348" s="17" t="s">
        <v>4349</v>
      </c>
      <c r="M348" s="44"/>
      <c r="N348" s="44"/>
      <c r="O348" s="44"/>
      <c r="P348" s="44"/>
      <c r="Q348" s="44"/>
      <c r="R348" s="44"/>
      <c r="S348" s="29" t="s">
        <v>5851</v>
      </c>
      <c r="T348" s="29"/>
      <c r="U348" s="1"/>
      <c r="V348" s="1"/>
      <c r="W348" s="1"/>
      <c r="X348" s="1"/>
      <c r="Y348" s="1"/>
    </row>
    <row r="349" spans="1:25">
      <c r="A349" s="17">
        <v>617</v>
      </c>
      <c r="B349" s="29"/>
      <c r="C349" s="19" t="s">
        <v>14</v>
      </c>
      <c r="D349" s="20" t="s">
        <v>5317</v>
      </c>
      <c r="E349" s="29" t="s">
        <v>702</v>
      </c>
      <c r="F349" s="29" t="s">
        <v>5860</v>
      </c>
      <c r="G349" s="22">
        <v>0.13</v>
      </c>
      <c r="H349" s="29">
        <v>471214</v>
      </c>
      <c r="I349" s="29">
        <v>54210.46</v>
      </c>
      <c r="J349" s="29">
        <v>417003.54</v>
      </c>
      <c r="K349" s="29" t="s">
        <v>5861</v>
      </c>
      <c r="L349" s="17" t="s">
        <v>4349</v>
      </c>
      <c r="M349" s="17"/>
      <c r="N349" s="44"/>
      <c r="O349" s="44"/>
      <c r="P349" s="44"/>
      <c r="Q349" s="44"/>
      <c r="R349" s="44"/>
      <c r="S349" s="29" t="s">
        <v>5862</v>
      </c>
      <c r="T349" s="29"/>
      <c r="U349" s="1"/>
      <c r="V349" s="1"/>
      <c r="W349" s="1"/>
      <c r="X349" s="1"/>
      <c r="Y349" s="1"/>
    </row>
    <row r="350" spans="1:25">
      <c r="A350" s="17">
        <v>618</v>
      </c>
      <c r="B350" s="29"/>
      <c r="C350" s="19" t="s">
        <v>14</v>
      </c>
      <c r="D350" s="20" t="s">
        <v>5320</v>
      </c>
      <c r="E350" s="29" t="s">
        <v>87</v>
      </c>
      <c r="F350" s="29" t="s">
        <v>162</v>
      </c>
      <c r="G350" s="22">
        <v>0.09</v>
      </c>
      <c r="H350" s="29">
        <v>134718</v>
      </c>
      <c r="I350" s="29">
        <v>11123.5</v>
      </c>
      <c r="J350" s="29">
        <v>123594.5</v>
      </c>
      <c r="K350" s="29" t="s">
        <v>5863</v>
      </c>
      <c r="L350" s="17" t="s">
        <v>4349</v>
      </c>
      <c r="M350" s="17"/>
      <c r="N350" s="44"/>
      <c r="O350" s="44"/>
      <c r="P350" s="44"/>
      <c r="Q350" s="44"/>
      <c r="R350" s="44"/>
      <c r="S350" s="29" t="s">
        <v>5843</v>
      </c>
      <c r="T350" s="29"/>
      <c r="U350" s="1"/>
      <c r="V350" s="1"/>
      <c r="W350" s="1"/>
      <c r="X350" s="1"/>
      <c r="Y350" s="1"/>
    </row>
    <row r="351" spans="1:25">
      <c r="A351" s="17">
        <v>619</v>
      </c>
      <c r="B351" s="29"/>
      <c r="C351" s="19" t="s">
        <v>14</v>
      </c>
      <c r="D351" s="20" t="s">
        <v>5320</v>
      </c>
      <c r="E351" s="29" t="s">
        <v>87</v>
      </c>
      <c r="F351" s="29" t="s">
        <v>162</v>
      </c>
      <c r="G351" s="22">
        <v>0.09</v>
      </c>
      <c r="H351" s="29">
        <v>42890</v>
      </c>
      <c r="I351" s="29">
        <v>3541.38</v>
      </c>
      <c r="J351" s="29">
        <v>39348.620000000003</v>
      </c>
      <c r="K351" s="29" t="s">
        <v>5864</v>
      </c>
      <c r="L351" s="17" t="s">
        <v>4349</v>
      </c>
      <c r="M351" s="17"/>
      <c r="N351" s="44"/>
      <c r="O351" s="44"/>
      <c r="P351" s="44"/>
      <c r="Q351" s="44"/>
      <c r="R351" s="44"/>
      <c r="S351" s="29" t="s">
        <v>5843</v>
      </c>
      <c r="T351" s="29"/>
      <c r="U351" s="1"/>
      <c r="V351" s="1"/>
      <c r="W351" s="1"/>
      <c r="X351" s="1"/>
      <c r="Y351" s="1"/>
    </row>
    <row r="352" spans="1:25">
      <c r="A352" s="17">
        <v>620</v>
      </c>
      <c r="B352" s="29"/>
      <c r="C352" s="19" t="s">
        <v>14</v>
      </c>
      <c r="D352" s="20" t="s">
        <v>5320</v>
      </c>
      <c r="E352" s="29" t="s">
        <v>87</v>
      </c>
      <c r="F352" s="29" t="s">
        <v>162</v>
      </c>
      <c r="G352" s="22">
        <v>0.09</v>
      </c>
      <c r="H352" s="29">
        <v>102799</v>
      </c>
      <c r="I352" s="29">
        <v>8487.9900000000107</v>
      </c>
      <c r="J352" s="29">
        <v>94311.01</v>
      </c>
      <c r="K352" s="29" t="s">
        <v>5865</v>
      </c>
      <c r="L352" s="17" t="s">
        <v>4349</v>
      </c>
      <c r="M352" s="17"/>
      <c r="N352" s="44"/>
      <c r="O352" s="44"/>
      <c r="P352" s="44"/>
      <c r="Q352" s="44"/>
      <c r="R352" s="44"/>
      <c r="S352" s="29" t="s">
        <v>5843</v>
      </c>
      <c r="T352" s="29"/>
      <c r="U352" s="1"/>
      <c r="V352" s="1"/>
      <c r="W352" s="1"/>
      <c r="X352" s="1"/>
      <c r="Y352" s="1"/>
    </row>
    <row r="353" spans="1:25">
      <c r="A353" s="17">
        <v>622</v>
      </c>
      <c r="B353" s="29"/>
      <c r="C353" s="19" t="s">
        <v>14</v>
      </c>
      <c r="D353" s="20" t="s">
        <v>5310</v>
      </c>
      <c r="E353" s="29" t="s">
        <v>5636</v>
      </c>
      <c r="F353" s="29" t="s">
        <v>5637</v>
      </c>
      <c r="G353" s="22">
        <v>0.13</v>
      </c>
      <c r="H353" s="29">
        <v>-25390</v>
      </c>
      <c r="I353" s="29">
        <v>-2920.97</v>
      </c>
      <c r="J353" s="29">
        <v>-22469.03</v>
      </c>
      <c r="K353" s="29" t="s">
        <v>5866</v>
      </c>
      <c r="L353" s="17" t="s">
        <v>4349</v>
      </c>
      <c r="M353" s="17"/>
      <c r="N353" s="44"/>
      <c r="O353" s="44"/>
      <c r="P353" s="44"/>
      <c r="Q353" s="44"/>
      <c r="R353" s="44"/>
      <c r="S353" s="29" t="s">
        <v>5867</v>
      </c>
      <c r="T353" s="29" t="s">
        <v>5868</v>
      </c>
      <c r="U353" s="1"/>
      <c r="V353" s="1"/>
      <c r="W353" s="1"/>
      <c r="X353" s="1"/>
      <c r="Y353" s="1"/>
    </row>
    <row r="354" spans="1:25">
      <c r="A354" s="17">
        <v>623</v>
      </c>
      <c r="B354" s="29"/>
      <c r="C354" s="19" t="s">
        <v>14</v>
      </c>
      <c r="D354" s="20" t="s">
        <v>5310</v>
      </c>
      <c r="E354" s="29" t="s">
        <v>5636</v>
      </c>
      <c r="F354" s="29" t="s">
        <v>5637</v>
      </c>
      <c r="G354" s="22">
        <v>0.13</v>
      </c>
      <c r="H354" s="29">
        <v>25390</v>
      </c>
      <c r="I354" s="29">
        <v>2920.97</v>
      </c>
      <c r="J354" s="29">
        <v>22469.03</v>
      </c>
      <c r="K354" s="29" t="s">
        <v>5869</v>
      </c>
      <c r="L354" s="17" t="s">
        <v>4349</v>
      </c>
      <c r="M354" s="17"/>
      <c r="N354" s="44"/>
      <c r="O354" s="44"/>
      <c r="P354" s="44"/>
      <c r="Q354" s="44"/>
      <c r="R354" s="44"/>
      <c r="S354" s="29" t="s">
        <v>5870</v>
      </c>
      <c r="T354" s="29" t="s">
        <v>5871</v>
      </c>
      <c r="U354" s="1"/>
      <c r="V354" s="1"/>
      <c r="W354" s="1"/>
      <c r="X354" s="1"/>
      <c r="Y354" s="1"/>
    </row>
    <row r="355" spans="1:25">
      <c r="A355" s="17">
        <v>624</v>
      </c>
      <c r="B355" s="29"/>
      <c r="C355" s="19" t="s">
        <v>14</v>
      </c>
      <c r="D355" s="20" t="s">
        <v>5321</v>
      </c>
      <c r="E355" s="29" t="s">
        <v>5786</v>
      </c>
      <c r="F355" s="29" t="s">
        <v>5775</v>
      </c>
      <c r="G355" s="22">
        <v>0.09</v>
      </c>
      <c r="H355" s="29">
        <v>-127000</v>
      </c>
      <c r="I355" s="29">
        <v>-10486.24</v>
      </c>
      <c r="J355" s="29">
        <v>-116513.76</v>
      </c>
      <c r="K355" s="29" t="s">
        <v>5872</v>
      </c>
      <c r="L355" s="17" t="s">
        <v>4349</v>
      </c>
      <c r="M355" s="17"/>
      <c r="N355" s="44"/>
      <c r="O355" s="44"/>
      <c r="P355" s="44"/>
      <c r="Q355" s="44"/>
      <c r="R355" s="44"/>
      <c r="S355" s="29" t="s">
        <v>5777</v>
      </c>
      <c r="T355" s="29" t="s">
        <v>5873</v>
      </c>
      <c r="U355" s="1"/>
      <c r="V355" s="1"/>
      <c r="W355" s="1"/>
      <c r="X355" s="1"/>
      <c r="Y355" s="1"/>
    </row>
    <row r="356" spans="1:25">
      <c r="A356" s="17">
        <v>625</v>
      </c>
      <c r="B356" s="29"/>
      <c r="C356" s="19" t="s">
        <v>14</v>
      </c>
      <c r="D356" s="20" t="s">
        <v>5320</v>
      </c>
      <c r="E356" s="29" t="s">
        <v>87</v>
      </c>
      <c r="F356" s="29" t="s">
        <v>5874</v>
      </c>
      <c r="G356" s="22">
        <v>0.09</v>
      </c>
      <c r="H356" s="29">
        <v>534166</v>
      </c>
      <c r="I356" s="29">
        <v>44105.45</v>
      </c>
      <c r="J356" s="29">
        <v>490060.55</v>
      </c>
      <c r="K356" s="29" t="s">
        <v>5875</v>
      </c>
      <c r="L356" s="17" t="s">
        <v>4349</v>
      </c>
      <c r="M356" s="17"/>
      <c r="N356" s="44"/>
      <c r="O356" s="44"/>
      <c r="P356" s="44"/>
      <c r="Q356" s="44"/>
      <c r="R356" s="44"/>
      <c r="S356" s="29" t="s">
        <v>5843</v>
      </c>
      <c r="T356" s="29"/>
      <c r="U356" s="1"/>
      <c r="V356" s="1"/>
      <c r="W356" s="1"/>
      <c r="X356" s="1"/>
      <c r="Y356" s="1"/>
    </row>
    <row r="357" spans="1:25">
      <c r="A357" s="17">
        <v>626</v>
      </c>
      <c r="B357" s="29"/>
      <c r="C357" s="19" t="s">
        <v>14</v>
      </c>
      <c r="D357" s="20" t="s">
        <v>5326</v>
      </c>
      <c r="E357" s="29" t="s">
        <v>1030</v>
      </c>
      <c r="F357" s="29" t="s">
        <v>5876</v>
      </c>
      <c r="G357" s="22">
        <v>0.13</v>
      </c>
      <c r="H357" s="29">
        <v>120000</v>
      </c>
      <c r="I357" s="29">
        <v>13805.31</v>
      </c>
      <c r="J357" s="29">
        <v>106194.69</v>
      </c>
      <c r="K357" s="29" t="s">
        <v>5877</v>
      </c>
      <c r="L357" s="17" t="s">
        <v>4349</v>
      </c>
      <c r="M357" s="17"/>
      <c r="N357" s="44"/>
      <c r="O357" s="44"/>
      <c r="P357" s="44"/>
      <c r="Q357" s="44"/>
      <c r="R357" s="44"/>
      <c r="S357" s="29" t="s">
        <v>5878</v>
      </c>
      <c r="T357" s="29"/>
      <c r="U357" s="1"/>
      <c r="V357" s="1"/>
      <c r="W357" s="1"/>
      <c r="X357" s="1"/>
      <c r="Y357" s="1"/>
    </row>
    <row r="358" spans="1:25">
      <c r="A358" s="17">
        <v>628</v>
      </c>
      <c r="B358" s="29"/>
      <c r="C358" s="19" t="s">
        <v>14</v>
      </c>
      <c r="D358" s="20" t="s">
        <v>5316</v>
      </c>
      <c r="E358" s="29" t="s">
        <v>5879</v>
      </c>
      <c r="F358" s="29" t="s">
        <v>5880</v>
      </c>
      <c r="G358" s="22">
        <v>0.13</v>
      </c>
      <c r="H358" s="29">
        <v>65686.5</v>
      </c>
      <c r="I358" s="29">
        <v>7556.85</v>
      </c>
      <c r="J358" s="29">
        <v>58129.65</v>
      </c>
      <c r="K358" s="29" t="s">
        <v>5881</v>
      </c>
      <c r="L358" s="17" t="s">
        <v>4349</v>
      </c>
      <c r="M358" s="17"/>
      <c r="N358" s="44"/>
      <c r="O358" s="44"/>
      <c r="P358" s="44"/>
      <c r="Q358" s="44"/>
      <c r="R358" s="44"/>
      <c r="S358" s="29" t="s">
        <v>5882</v>
      </c>
      <c r="T358" s="29"/>
      <c r="U358" s="1"/>
      <c r="V358" s="1"/>
      <c r="W358" s="1"/>
      <c r="X358" s="1"/>
      <c r="Y358" s="1"/>
    </row>
    <row r="359" spans="1:25">
      <c r="A359" s="17">
        <v>615</v>
      </c>
      <c r="B359" s="29"/>
      <c r="C359" s="19" t="s">
        <v>14</v>
      </c>
      <c r="D359" s="20" t="s">
        <v>4348</v>
      </c>
      <c r="E359" s="29" t="s">
        <v>5456</v>
      </c>
      <c r="F359" s="29"/>
      <c r="G359" s="22">
        <v>0.13</v>
      </c>
      <c r="H359" s="29">
        <v>226000</v>
      </c>
      <c r="I359" s="29">
        <v>26000</v>
      </c>
      <c r="J359" s="29">
        <v>200000</v>
      </c>
      <c r="K359" s="29" t="s">
        <v>5883</v>
      </c>
      <c r="L359" s="17" t="s">
        <v>234</v>
      </c>
      <c r="M359" s="17"/>
      <c r="N359" s="44"/>
      <c r="O359" s="44"/>
      <c r="P359" s="44"/>
      <c r="Q359" s="44"/>
      <c r="R359" s="44"/>
      <c r="S359" s="29" t="s">
        <v>5675</v>
      </c>
      <c r="T359" s="29"/>
      <c r="U359" s="1"/>
      <c r="V359" s="1"/>
      <c r="W359" s="1"/>
      <c r="X359" s="1"/>
      <c r="Y359" s="1"/>
    </row>
    <row r="360" spans="1:25">
      <c r="A360" s="17">
        <v>616</v>
      </c>
      <c r="B360" s="29"/>
      <c r="C360" s="19" t="s">
        <v>14</v>
      </c>
      <c r="D360" s="20" t="s">
        <v>4348</v>
      </c>
      <c r="E360" s="29" t="s">
        <v>5456</v>
      </c>
      <c r="F360" s="29"/>
      <c r="G360" s="22">
        <v>0.13</v>
      </c>
      <c r="H360" s="29">
        <v>203400</v>
      </c>
      <c r="I360" s="29">
        <v>23400</v>
      </c>
      <c r="J360" s="29">
        <v>180000</v>
      </c>
      <c r="K360" s="29" t="s">
        <v>5884</v>
      </c>
      <c r="L360" s="17" t="s">
        <v>234</v>
      </c>
      <c r="M360" s="17"/>
      <c r="N360" s="44"/>
      <c r="O360" s="44"/>
      <c r="P360" s="44"/>
      <c r="Q360" s="44"/>
      <c r="R360" s="44"/>
      <c r="S360" s="29" t="s">
        <v>5885</v>
      </c>
      <c r="T360" s="29"/>
      <c r="U360" s="1"/>
      <c r="V360" s="1"/>
      <c r="W360" s="1"/>
      <c r="X360" s="1"/>
      <c r="Y360" s="1"/>
    </row>
    <row r="361" spans="1:25">
      <c r="A361" s="17">
        <v>617</v>
      </c>
      <c r="B361" s="29"/>
      <c r="C361" s="19" t="s">
        <v>14</v>
      </c>
      <c r="D361" s="20" t="s">
        <v>4348</v>
      </c>
      <c r="E361" s="29" t="s">
        <v>5456</v>
      </c>
      <c r="F361" s="29"/>
      <c r="G361" s="22">
        <v>0.13</v>
      </c>
      <c r="H361" s="29">
        <v>187580</v>
      </c>
      <c r="I361" s="29">
        <v>21580</v>
      </c>
      <c r="J361" s="29">
        <v>166000</v>
      </c>
      <c r="K361" s="29" t="s">
        <v>5886</v>
      </c>
      <c r="L361" s="17" t="s">
        <v>234</v>
      </c>
      <c r="M361" s="17"/>
      <c r="N361" s="44"/>
      <c r="O361" s="44"/>
      <c r="P361" s="44"/>
      <c r="Q361" s="44"/>
      <c r="R361" s="44"/>
      <c r="S361" s="29" t="s">
        <v>5885</v>
      </c>
      <c r="T361" s="29"/>
      <c r="U361" s="1"/>
      <c r="V361" s="1"/>
      <c r="W361" s="1"/>
      <c r="X361" s="1"/>
      <c r="Y361" s="1"/>
    </row>
    <row r="362" spans="1:25">
      <c r="A362" s="17">
        <v>618</v>
      </c>
      <c r="B362" s="29"/>
      <c r="C362" s="19" t="s">
        <v>14</v>
      </c>
      <c r="D362" s="20" t="s">
        <v>4348</v>
      </c>
      <c r="E362" s="29" t="s">
        <v>5456</v>
      </c>
      <c r="F362" s="29"/>
      <c r="G362" s="22">
        <v>0.13</v>
      </c>
      <c r="H362" s="29">
        <v>108321.8</v>
      </c>
      <c r="I362" s="29">
        <v>12461.8</v>
      </c>
      <c r="J362" s="29">
        <v>95860</v>
      </c>
      <c r="K362" s="29" t="s">
        <v>5887</v>
      </c>
      <c r="L362" s="17" t="s">
        <v>234</v>
      </c>
      <c r="M362" s="17"/>
      <c r="N362" s="44"/>
      <c r="O362" s="44"/>
      <c r="P362" s="44"/>
      <c r="Q362" s="44"/>
      <c r="R362" s="44"/>
      <c r="S362" s="29" t="s">
        <v>5885</v>
      </c>
      <c r="T362" s="29"/>
      <c r="U362" s="1"/>
      <c r="V362" s="1"/>
      <c r="W362" s="1"/>
      <c r="X362" s="1"/>
      <c r="Y362" s="1"/>
    </row>
    <row r="363" spans="1:25">
      <c r="A363" s="17">
        <v>619</v>
      </c>
      <c r="B363" s="29"/>
      <c r="C363" s="19" t="s">
        <v>14</v>
      </c>
      <c r="D363" s="20" t="s">
        <v>4348</v>
      </c>
      <c r="E363" s="29" t="s">
        <v>5456</v>
      </c>
      <c r="F363" s="29"/>
      <c r="G363" s="22">
        <v>0.13</v>
      </c>
      <c r="H363" s="29">
        <v>135600</v>
      </c>
      <c r="I363" s="29">
        <v>15600</v>
      </c>
      <c r="J363" s="29">
        <v>120000</v>
      </c>
      <c r="K363" s="29" t="s">
        <v>5888</v>
      </c>
      <c r="L363" s="17" t="s">
        <v>234</v>
      </c>
      <c r="M363" s="17"/>
      <c r="N363" s="44"/>
      <c r="O363" s="44"/>
      <c r="P363" s="44"/>
      <c r="Q363" s="44"/>
      <c r="R363" s="44"/>
      <c r="S363" s="29" t="s">
        <v>5885</v>
      </c>
      <c r="T363" s="29"/>
      <c r="U363" s="1"/>
      <c r="V363" s="1"/>
      <c r="W363" s="1"/>
      <c r="X363" s="1"/>
      <c r="Y363" s="1"/>
    </row>
    <row r="364" spans="1:25">
      <c r="A364" s="17">
        <v>620</v>
      </c>
      <c r="B364" s="29"/>
      <c r="C364" s="19" t="s">
        <v>14</v>
      </c>
      <c r="D364" s="20" t="s">
        <v>4348</v>
      </c>
      <c r="E364" s="29" t="s">
        <v>5456</v>
      </c>
      <c r="F364" s="29"/>
      <c r="G364" s="22">
        <v>0.13</v>
      </c>
      <c r="H364" s="29">
        <v>336966</v>
      </c>
      <c r="I364" s="29">
        <v>38766</v>
      </c>
      <c r="J364" s="29">
        <v>298200</v>
      </c>
      <c r="K364" s="29" t="s">
        <v>5889</v>
      </c>
      <c r="L364" s="17" t="s">
        <v>234</v>
      </c>
      <c r="M364" s="17"/>
      <c r="N364" s="44"/>
      <c r="O364" s="44"/>
      <c r="P364" s="44"/>
      <c r="Q364" s="44"/>
      <c r="R364" s="44"/>
      <c r="S364" s="29" t="s">
        <v>5885</v>
      </c>
      <c r="T364" s="29"/>
      <c r="U364" s="1"/>
      <c r="V364" s="1"/>
      <c r="W364" s="1"/>
      <c r="X364" s="1"/>
      <c r="Y364" s="1"/>
    </row>
    <row r="365" spans="1:25">
      <c r="A365" s="17">
        <v>621</v>
      </c>
      <c r="B365" s="29"/>
      <c r="C365" s="19" t="s">
        <v>14</v>
      </c>
      <c r="D365" s="20" t="s">
        <v>4348</v>
      </c>
      <c r="E365" s="29" t="s">
        <v>5456</v>
      </c>
      <c r="F365" s="29"/>
      <c r="G365" s="22">
        <v>0.13</v>
      </c>
      <c r="H365" s="29">
        <v>158200</v>
      </c>
      <c r="I365" s="29">
        <v>18200</v>
      </c>
      <c r="J365" s="29">
        <v>140000</v>
      </c>
      <c r="K365" s="29" t="s">
        <v>5890</v>
      </c>
      <c r="L365" s="17" t="s">
        <v>234</v>
      </c>
      <c r="M365" s="17"/>
      <c r="N365" s="44"/>
      <c r="O365" s="44"/>
      <c r="P365" s="44"/>
      <c r="Q365" s="44"/>
      <c r="R365" s="44"/>
      <c r="S365" s="29" t="s">
        <v>5885</v>
      </c>
      <c r="T365" s="29"/>
      <c r="U365" s="1"/>
      <c r="V365" s="1"/>
      <c r="W365" s="1"/>
      <c r="X365" s="1"/>
      <c r="Y365" s="1"/>
    </row>
    <row r="366" spans="1:25">
      <c r="A366" s="17">
        <v>622</v>
      </c>
      <c r="B366" s="29"/>
      <c r="C366" s="19" t="s">
        <v>14</v>
      </c>
      <c r="D366" s="20" t="s">
        <v>4348</v>
      </c>
      <c r="E366" s="29" t="s">
        <v>5456</v>
      </c>
      <c r="F366" s="29"/>
      <c r="G366" s="22">
        <v>0.13</v>
      </c>
      <c r="H366" s="29">
        <v>203400</v>
      </c>
      <c r="I366" s="29">
        <v>23400</v>
      </c>
      <c r="J366" s="29">
        <v>180000</v>
      </c>
      <c r="K366" s="29" t="s">
        <v>5891</v>
      </c>
      <c r="L366" s="17" t="s">
        <v>234</v>
      </c>
      <c r="M366" s="17"/>
      <c r="N366" s="44"/>
      <c r="O366" s="44"/>
      <c r="P366" s="44"/>
      <c r="Q366" s="44"/>
      <c r="R366" s="44"/>
      <c r="S366" s="29" t="s">
        <v>5885</v>
      </c>
      <c r="T366" s="29"/>
      <c r="U366" s="1"/>
      <c r="V366" s="1"/>
      <c r="W366" s="1"/>
      <c r="X366" s="1"/>
      <c r="Y366" s="1"/>
    </row>
    <row r="367" spans="1:25">
      <c r="A367" s="17">
        <v>623</v>
      </c>
      <c r="B367" s="29"/>
      <c r="C367" s="19" t="s">
        <v>14</v>
      </c>
      <c r="D367" s="20" t="s">
        <v>4348</v>
      </c>
      <c r="E367" s="29" t="s">
        <v>5456</v>
      </c>
      <c r="F367" s="29"/>
      <c r="G367" s="22">
        <v>0.13</v>
      </c>
      <c r="H367" s="29">
        <v>169500</v>
      </c>
      <c r="I367" s="29">
        <v>19500</v>
      </c>
      <c r="J367" s="29">
        <v>150000</v>
      </c>
      <c r="K367" s="29" t="s">
        <v>5892</v>
      </c>
      <c r="L367" s="17" t="s">
        <v>234</v>
      </c>
      <c r="M367" s="17"/>
      <c r="N367" s="44"/>
      <c r="O367" s="44"/>
      <c r="P367" s="44"/>
      <c r="Q367" s="44"/>
      <c r="R367" s="44"/>
      <c r="S367" s="29" t="s">
        <v>5885</v>
      </c>
      <c r="T367" s="29"/>
      <c r="U367" s="1"/>
      <c r="V367" s="1"/>
      <c r="W367" s="1"/>
      <c r="X367" s="1"/>
      <c r="Y367" s="1"/>
    </row>
    <row r="368" spans="1:25">
      <c r="A368" s="17">
        <v>624</v>
      </c>
      <c r="B368" s="29"/>
      <c r="C368" s="19" t="s">
        <v>14</v>
      </c>
      <c r="D368" s="20" t="s">
        <v>4348</v>
      </c>
      <c r="E368" s="29" t="s">
        <v>5456</v>
      </c>
      <c r="F368" s="29"/>
      <c r="G368" s="22">
        <v>0.13</v>
      </c>
      <c r="H368" s="29">
        <v>142380</v>
      </c>
      <c r="I368" s="29">
        <v>16380</v>
      </c>
      <c r="J368" s="29">
        <v>126000</v>
      </c>
      <c r="K368" s="29" t="s">
        <v>5893</v>
      </c>
      <c r="L368" s="17" t="s">
        <v>234</v>
      </c>
      <c r="M368" s="17"/>
      <c r="N368" s="44"/>
      <c r="O368" s="44"/>
      <c r="P368" s="44"/>
      <c r="Q368" s="44"/>
      <c r="R368" s="44"/>
      <c r="S368" s="29" t="s">
        <v>5885</v>
      </c>
      <c r="T368" s="29"/>
      <c r="U368" s="1"/>
      <c r="V368" s="1"/>
      <c r="W368" s="1"/>
      <c r="X368" s="1"/>
      <c r="Y368" s="1"/>
    </row>
    <row r="369" spans="1:25">
      <c r="A369" s="17">
        <v>625</v>
      </c>
      <c r="B369" s="29"/>
      <c r="C369" s="19" t="s">
        <v>14</v>
      </c>
      <c r="D369" s="20" t="s">
        <v>4348</v>
      </c>
      <c r="E369" s="29" t="s">
        <v>5456</v>
      </c>
      <c r="F369" s="29"/>
      <c r="G369" s="22">
        <v>0.13</v>
      </c>
      <c r="H369" s="29">
        <v>282500</v>
      </c>
      <c r="I369" s="29">
        <v>32500</v>
      </c>
      <c r="J369" s="29">
        <v>250000</v>
      </c>
      <c r="K369" s="29" t="s">
        <v>5894</v>
      </c>
      <c r="L369" s="17" t="s">
        <v>234</v>
      </c>
      <c r="M369" s="17"/>
      <c r="N369" s="44"/>
      <c r="O369" s="44"/>
      <c r="P369" s="44"/>
      <c r="Q369" s="44"/>
      <c r="R369" s="44"/>
      <c r="S369" s="29" t="s">
        <v>5885</v>
      </c>
      <c r="T369" s="29"/>
      <c r="U369" s="1"/>
      <c r="V369" s="1"/>
      <c r="W369" s="1"/>
      <c r="X369" s="1"/>
      <c r="Y369" s="1"/>
    </row>
    <row r="370" spans="1:25">
      <c r="A370" s="17">
        <v>626</v>
      </c>
      <c r="B370" s="29"/>
      <c r="C370" s="19" t="s">
        <v>14</v>
      </c>
      <c r="D370" s="20" t="s">
        <v>4348</v>
      </c>
      <c r="E370" s="29" t="s">
        <v>5456</v>
      </c>
      <c r="F370" s="29"/>
      <c r="G370" s="22">
        <v>0.13</v>
      </c>
      <c r="H370" s="29">
        <v>109610</v>
      </c>
      <c r="I370" s="29">
        <v>12610</v>
      </c>
      <c r="J370" s="29">
        <v>97000</v>
      </c>
      <c r="K370" s="29" t="s">
        <v>5895</v>
      </c>
      <c r="L370" s="17" t="s">
        <v>234</v>
      </c>
      <c r="M370" s="17"/>
      <c r="N370" s="44"/>
      <c r="O370" s="44"/>
      <c r="P370" s="44"/>
      <c r="Q370" s="44"/>
      <c r="R370" s="44"/>
      <c r="S370" s="29" t="s">
        <v>5885</v>
      </c>
      <c r="T370" s="29"/>
      <c r="U370" s="1"/>
      <c r="V370" s="1"/>
      <c r="W370" s="1"/>
      <c r="X370" s="1"/>
      <c r="Y370" s="1"/>
    </row>
    <row r="371" spans="1:25">
      <c r="A371" s="17">
        <v>627</v>
      </c>
      <c r="B371" s="29"/>
      <c r="C371" s="19" t="s">
        <v>14</v>
      </c>
      <c r="D371" s="20" t="s">
        <v>4348</v>
      </c>
      <c r="E371" s="29" t="s">
        <v>5456</v>
      </c>
      <c r="F371" s="29"/>
      <c r="G371" s="22">
        <v>0.13</v>
      </c>
      <c r="H371" s="29">
        <v>222542.2</v>
      </c>
      <c r="I371" s="29">
        <v>25602.2</v>
      </c>
      <c r="J371" s="29">
        <v>196940</v>
      </c>
      <c r="K371" s="29" t="s">
        <v>5896</v>
      </c>
      <c r="L371" s="17" t="s">
        <v>234</v>
      </c>
      <c r="M371" s="17"/>
      <c r="N371" s="44"/>
      <c r="O371" s="44"/>
      <c r="P371" s="44"/>
      <c r="Q371" s="44"/>
      <c r="R371" s="44"/>
      <c r="S371" s="29" t="s">
        <v>5885</v>
      </c>
      <c r="T371" s="29"/>
      <c r="U371" s="1"/>
      <c r="V371" s="1"/>
      <c r="W371" s="1"/>
      <c r="X371" s="1"/>
      <c r="Y371" s="1"/>
    </row>
    <row r="372" spans="1:25">
      <c r="A372" s="17">
        <v>628</v>
      </c>
      <c r="B372" s="29"/>
      <c r="C372" s="19" t="s">
        <v>14</v>
      </c>
      <c r="D372" s="20" t="s">
        <v>4348</v>
      </c>
      <c r="E372" s="29" t="s">
        <v>5402</v>
      </c>
      <c r="F372" s="29"/>
      <c r="G372" s="22">
        <v>0.13</v>
      </c>
      <c r="H372" s="29">
        <v>226000</v>
      </c>
      <c r="I372" s="29">
        <v>26000</v>
      </c>
      <c r="J372" s="29">
        <v>200000</v>
      </c>
      <c r="K372" s="29" t="s">
        <v>5897</v>
      </c>
      <c r="L372" s="17" t="s">
        <v>4349</v>
      </c>
      <c r="M372" s="17"/>
      <c r="N372" s="44"/>
      <c r="O372" s="44"/>
      <c r="P372" s="44"/>
      <c r="Q372" s="44"/>
      <c r="R372" s="44"/>
      <c r="S372" s="29" t="s">
        <v>5619</v>
      </c>
      <c r="T372" s="29"/>
      <c r="U372" s="1"/>
      <c r="V372" s="1"/>
      <c r="W372" s="1"/>
      <c r="X372" s="1"/>
      <c r="Y372" s="1"/>
    </row>
    <row r="373" spans="1:25">
      <c r="A373" s="17">
        <v>629</v>
      </c>
      <c r="B373" s="29"/>
      <c r="C373" s="19" t="s">
        <v>14</v>
      </c>
      <c r="D373" s="20" t="s">
        <v>4348</v>
      </c>
      <c r="E373" s="29" t="s">
        <v>5402</v>
      </c>
      <c r="F373" s="29"/>
      <c r="G373" s="22">
        <v>0.13</v>
      </c>
      <c r="H373" s="29">
        <v>158200</v>
      </c>
      <c r="I373" s="29">
        <v>18200</v>
      </c>
      <c r="J373" s="29">
        <v>140000</v>
      </c>
      <c r="K373" s="29" t="s">
        <v>5898</v>
      </c>
      <c r="L373" s="17" t="s">
        <v>4349</v>
      </c>
      <c r="M373" s="17"/>
      <c r="N373" s="44"/>
      <c r="O373" s="44"/>
      <c r="P373" s="44"/>
      <c r="Q373" s="44"/>
      <c r="R373" s="44"/>
      <c r="S373" s="29" t="s">
        <v>5619</v>
      </c>
      <c r="T373" s="29"/>
      <c r="U373" s="1"/>
      <c r="V373" s="1"/>
      <c r="W373" s="1"/>
      <c r="X373" s="1"/>
      <c r="Y373" s="1"/>
    </row>
    <row r="374" spans="1:25">
      <c r="A374" s="17">
        <v>630</v>
      </c>
      <c r="B374" s="29"/>
      <c r="C374" s="19" t="s">
        <v>14</v>
      </c>
      <c r="D374" s="20" t="s">
        <v>4348</v>
      </c>
      <c r="E374" s="29" t="s">
        <v>5402</v>
      </c>
      <c r="F374" s="29"/>
      <c r="G374" s="22">
        <v>0.13</v>
      </c>
      <c r="H374" s="29">
        <v>316400</v>
      </c>
      <c r="I374" s="29">
        <v>36400</v>
      </c>
      <c r="J374" s="29">
        <v>280000</v>
      </c>
      <c r="K374" s="29" t="s">
        <v>5899</v>
      </c>
      <c r="L374" s="17" t="s">
        <v>4349</v>
      </c>
      <c r="M374" s="17"/>
      <c r="N374" s="44"/>
      <c r="O374" s="44"/>
      <c r="P374" s="44"/>
      <c r="Q374" s="44"/>
      <c r="R374" s="44"/>
      <c r="S374" s="29" t="s">
        <v>5619</v>
      </c>
      <c r="T374" s="29"/>
      <c r="U374" s="1"/>
      <c r="V374" s="1"/>
      <c r="W374" s="1"/>
      <c r="X374" s="1"/>
      <c r="Y374" s="1"/>
    </row>
    <row r="375" spans="1:25">
      <c r="A375" s="17">
        <v>631</v>
      </c>
      <c r="B375" s="29"/>
      <c r="C375" s="19" t="s">
        <v>14</v>
      </c>
      <c r="D375" s="20" t="s">
        <v>4348</v>
      </c>
      <c r="E375" s="29" t="s">
        <v>5402</v>
      </c>
      <c r="F375" s="29"/>
      <c r="G375" s="22">
        <v>0.13</v>
      </c>
      <c r="H375" s="29">
        <v>199400</v>
      </c>
      <c r="I375" s="29">
        <v>22939.82</v>
      </c>
      <c r="J375" s="29">
        <v>176460.18</v>
      </c>
      <c r="K375" s="29" t="s">
        <v>5900</v>
      </c>
      <c r="L375" s="17" t="s">
        <v>4349</v>
      </c>
      <c r="M375" s="17"/>
      <c r="N375" s="44"/>
      <c r="O375" s="44"/>
      <c r="P375" s="44"/>
      <c r="Q375" s="44"/>
      <c r="R375" s="44"/>
      <c r="S375" s="29" t="s">
        <v>5619</v>
      </c>
      <c r="T375" s="29"/>
      <c r="U375" s="1"/>
      <c r="V375" s="1"/>
      <c r="W375" s="1"/>
      <c r="X375" s="1"/>
      <c r="Y375" s="1"/>
    </row>
    <row r="376" spans="1:25">
      <c r="A376" s="17">
        <v>632</v>
      </c>
      <c r="B376" s="29"/>
      <c r="C376" s="19" t="s">
        <v>14</v>
      </c>
      <c r="D376" s="20" t="s">
        <v>4348</v>
      </c>
      <c r="E376" s="29" t="s">
        <v>5566</v>
      </c>
      <c r="F376" s="29"/>
      <c r="G376" s="22">
        <v>0.13</v>
      </c>
      <c r="H376" s="29">
        <v>180800</v>
      </c>
      <c r="I376" s="29">
        <v>20800</v>
      </c>
      <c r="J376" s="29">
        <v>160000</v>
      </c>
      <c r="K376" s="29" t="s">
        <v>5901</v>
      </c>
      <c r="L376" s="17" t="s">
        <v>4349</v>
      </c>
      <c r="M376" s="17"/>
      <c r="N376" s="44"/>
      <c r="O376" s="44"/>
      <c r="P376" s="44"/>
      <c r="Q376" s="44"/>
      <c r="R376" s="44"/>
      <c r="S376" s="29" t="s">
        <v>5675</v>
      </c>
      <c r="T376" s="29"/>
      <c r="U376" s="1"/>
      <c r="V376" s="1"/>
      <c r="W376" s="1"/>
      <c r="X376" s="1"/>
      <c r="Y376" s="1"/>
    </row>
    <row r="377" spans="1:25">
      <c r="A377" s="17">
        <v>633</v>
      </c>
      <c r="B377" s="29"/>
      <c r="C377" s="19" t="s">
        <v>14</v>
      </c>
      <c r="D377" s="20" t="s">
        <v>4348</v>
      </c>
      <c r="E377" s="29" t="s">
        <v>5566</v>
      </c>
      <c r="F377" s="29"/>
      <c r="G377" s="22">
        <v>0.13</v>
      </c>
      <c r="H377" s="29">
        <v>250860</v>
      </c>
      <c r="I377" s="29">
        <v>28860</v>
      </c>
      <c r="J377" s="29">
        <v>222000</v>
      </c>
      <c r="K377" s="29" t="s">
        <v>5902</v>
      </c>
      <c r="L377" s="17" t="s">
        <v>4349</v>
      </c>
      <c r="M377" s="17"/>
      <c r="N377" s="44"/>
      <c r="O377" s="44"/>
      <c r="P377" s="44"/>
      <c r="Q377" s="44"/>
      <c r="R377" s="44"/>
      <c r="S377" s="29" t="s">
        <v>5675</v>
      </c>
      <c r="T377" s="29"/>
      <c r="U377" s="1"/>
      <c r="V377" s="1"/>
      <c r="W377" s="1"/>
      <c r="X377" s="1"/>
      <c r="Y377" s="1"/>
    </row>
    <row r="378" spans="1:25">
      <c r="A378" s="17">
        <v>634</v>
      </c>
      <c r="B378" s="29"/>
      <c r="C378" s="19" t="s">
        <v>14</v>
      </c>
      <c r="D378" s="20" t="s">
        <v>4348</v>
      </c>
      <c r="E378" s="29" t="s">
        <v>5566</v>
      </c>
      <c r="F378" s="29"/>
      <c r="G378" s="22">
        <v>0.13</v>
      </c>
      <c r="H378" s="29">
        <v>152550</v>
      </c>
      <c r="I378" s="29">
        <v>17550</v>
      </c>
      <c r="J378" s="29">
        <v>135000</v>
      </c>
      <c r="K378" s="29" t="s">
        <v>5903</v>
      </c>
      <c r="L378" s="17" t="s">
        <v>4349</v>
      </c>
      <c r="M378" s="17"/>
      <c r="N378" s="44"/>
      <c r="O378" s="44"/>
      <c r="P378" s="44"/>
      <c r="Q378" s="44"/>
      <c r="R378" s="44"/>
      <c r="S378" s="29" t="s">
        <v>5675</v>
      </c>
      <c r="T378" s="29"/>
      <c r="U378" s="1"/>
      <c r="V378" s="1"/>
      <c r="W378" s="1"/>
      <c r="X378" s="1"/>
      <c r="Y378" s="1"/>
    </row>
    <row r="379" spans="1:25">
      <c r="A379" s="17">
        <v>635</v>
      </c>
      <c r="B379" s="29"/>
      <c r="C379" s="19" t="s">
        <v>14</v>
      </c>
      <c r="D379" s="20" t="s">
        <v>4348</v>
      </c>
      <c r="E379" s="29" t="s">
        <v>5566</v>
      </c>
      <c r="F379" s="29"/>
      <c r="G379" s="22">
        <v>0.13</v>
      </c>
      <c r="H379" s="29">
        <v>214700</v>
      </c>
      <c r="I379" s="29">
        <v>24700</v>
      </c>
      <c r="J379" s="29">
        <v>190000</v>
      </c>
      <c r="K379" s="29" t="s">
        <v>5904</v>
      </c>
      <c r="L379" s="17" t="s">
        <v>4349</v>
      </c>
      <c r="M379" s="17"/>
      <c r="N379" s="44"/>
      <c r="O379" s="44"/>
      <c r="P379" s="44"/>
      <c r="Q379" s="44"/>
      <c r="R379" s="44"/>
      <c r="S379" s="29" t="s">
        <v>5675</v>
      </c>
      <c r="T379" s="29"/>
      <c r="U379" s="1"/>
      <c r="V379" s="1"/>
      <c r="W379" s="1"/>
      <c r="X379" s="1"/>
      <c r="Y379" s="1"/>
    </row>
    <row r="380" spans="1:25">
      <c r="A380" s="17">
        <v>636</v>
      </c>
      <c r="B380" s="29"/>
      <c r="C380" s="19" t="s">
        <v>14</v>
      </c>
      <c r="D380" s="20" t="s">
        <v>4348</v>
      </c>
      <c r="E380" s="29" t="s">
        <v>5566</v>
      </c>
      <c r="F380" s="29"/>
      <c r="G380" s="22">
        <v>0.13</v>
      </c>
      <c r="H380" s="29">
        <v>339000</v>
      </c>
      <c r="I380" s="29">
        <v>39000</v>
      </c>
      <c r="J380" s="29">
        <v>300000</v>
      </c>
      <c r="K380" s="29" t="s">
        <v>5905</v>
      </c>
      <c r="L380" s="17" t="s">
        <v>4349</v>
      </c>
      <c r="M380" s="17"/>
      <c r="N380" s="44"/>
      <c r="O380" s="44"/>
      <c r="P380" s="44"/>
      <c r="Q380" s="44"/>
      <c r="R380" s="44"/>
      <c r="S380" s="29" t="s">
        <v>5675</v>
      </c>
      <c r="T380" s="29"/>
      <c r="U380" s="1"/>
      <c r="V380" s="1"/>
      <c r="W380" s="1"/>
      <c r="X380" s="1"/>
      <c r="Y380" s="1"/>
    </row>
    <row r="381" spans="1:25">
      <c r="A381" s="17">
        <v>637</v>
      </c>
      <c r="B381" s="29"/>
      <c r="C381" s="19" t="s">
        <v>14</v>
      </c>
      <c r="D381" s="20" t="s">
        <v>4348</v>
      </c>
      <c r="E381" s="29" t="s">
        <v>5566</v>
      </c>
      <c r="F381" s="29"/>
      <c r="G381" s="22">
        <v>0.13</v>
      </c>
      <c r="H381" s="29">
        <v>348090</v>
      </c>
      <c r="I381" s="29">
        <v>40045.75</v>
      </c>
      <c r="J381" s="29">
        <v>308044.25</v>
      </c>
      <c r="K381" s="29" t="s">
        <v>5906</v>
      </c>
      <c r="L381" s="17" t="s">
        <v>4349</v>
      </c>
      <c r="M381" s="17"/>
      <c r="N381" s="44"/>
      <c r="O381" s="44"/>
      <c r="P381" s="44"/>
      <c r="Q381" s="44"/>
      <c r="R381" s="44"/>
      <c r="S381" s="29" t="s">
        <v>5675</v>
      </c>
      <c r="T381" s="29"/>
      <c r="U381" s="1"/>
      <c r="V381" s="1"/>
      <c r="W381" s="1"/>
      <c r="X381" s="1"/>
      <c r="Y381" s="1"/>
    </row>
    <row r="382" spans="1:25">
      <c r="A382" s="17">
        <v>638</v>
      </c>
      <c r="B382" s="29"/>
      <c r="C382" s="19" t="s">
        <v>14</v>
      </c>
      <c r="D382" s="20" t="s">
        <v>4348</v>
      </c>
      <c r="E382" s="29" t="s">
        <v>5456</v>
      </c>
      <c r="F382" s="29"/>
      <c r="G382" s="22">
        <v>0.13</v>
      </c>
      <c r="H382" s="29">
        <v>169500</v>
      </c>
      <c r="I382" s="29">
        <v>19500</v>
      </c>
      <c r="J382" s="29">
        <v>150000</v>
      </c>
      <c r="K382" s="29" t="s">
        <v>5907</v>
      </c>
      <c r="L382" s="17" t="s">
        <v>4350</v>
      </c>
      <c r="M382" s="17"/>
      <c r="N382" s="44"/>
      <c r="O382" s="44"/>
      <c r="P382" s="44"/>
      <c r="Q382" s="44"/>
      <c r="R382" s="44"/>
      <c r="S382" s="29" t="s">
        <v>5404</v>
      </c>
      <c r="T382" s="29"/>
      <c r="U382" s="1"/>
      <c r="V382" s="1"/>
      <c r="W382" s="1"/>
      <c r="X382" s="1"/>
      <c r="Y382" s="1"/>
    </row>
    <row r="383" spans="1:25">
      <c r="A383" s="17">
        <v>639</v>
      </c>
      <c r="B383" s="29"/>
      <c r="C383" s="19" t="s">
        <v>14</v>
      </c>
      <c r="D383" s="20" t="s">
        <v>4348</v>
      </c>
      <c r="E383" s="29" t="s">
        <v>5456</v>
      </c>
      <c r="F383" s="29"/>
      <c r="G383" s="22">
        <v>0.13</v>
      </c>
      <c r="H383" s="29">
        <v>251990</v>
      </c>
      <c r="I383" s="29">
        <v>28990</v>
      </c>
      <c r="J383" s="29">
        <v>223000</v>
      </c>
      <c r="K383" s="29" t="s">
        <v>5908</v>
      </c>
      <c r="L383" s="17" t="s">
        <v>4350</v>
      </c>
      <c r="M383" s="17"/>
      <c r="N383" s="44"/>
      <c r="O383" s="44"/>
      <c r="P383" s="44"/>
      <c r="Q383" s="44"/>
      <c r="R383" s="44"/>
      <c r="S383" s="29" t="s">
        <v>5404</v>
      </c>
      <c r="T383" s="29"/>
      <c r="U383" s="1"/>
      <c r="V383" s="1"/>
      <c r="W383" s="1"/>
      <c r="X383" s="1"/>
      <c r="Y383" s="1"/>
    </row>
    <row r="384" spans="1:25">
      <c r="A384" s="17">
        <v>640</v>
      </c>
      <c r="B384" s="29"/>
      <c r="C384" s="19" t="s">
        <v>14</v>
      </c>
      <c r="D384" s="20" t="s">
        <v>4348</v>
      </c>
      <c r="E384" s="29" t="s">
        <v>5456</v>
      </c>
      <c r="F384" s="29"/>
      <c r="G384" s="22">
        <v>0.13</v>
      </c>
      <c r="H384" s="29">
        <v>203400</v>
      </c>
      <c r="I384" s="29">
        <v>23400</v>
      </c>
      <c r="J384" s="29">
        <v>180000</v>
      </c>
      <c r="K384" s="29" t="s">
        <v>5909</v>
      </c>
      <c r="L384" s="17" t="s">
        <v>4350</v>
      </c>
      <c r="M384" s="17"/>
      <c r="N384" s="44"/>
      <c r="O384" s="44"/>
      <c r="P384" s="44"/>
      <c r="Q384" s="44"/>
      <c r="R384" s="44"/>
      <c r="S384" s="29" t="s">
        <v>5404</v>
      </c>
      <c r="T384" s="29"/>
      <c r="U384" s="1"/>
      <c r="V384" s="1"/>
      <c r="W384" s="1"/>
      <c r="X384" s="1"/>
      <c r="Y384" s="1"/>
    </row>
    <row r="385" spans="1:25">
      <c r="A385" s="17">
        <v>641</v>
      </c>
      <c r="B385" s="29"/>
      <c r="C385" s="19" t="s">
        <v>14</v>
      </c>
      <c r="D385" s="20" t="s">
        <v>4348</v>
      </c>
      <c r="E385" s="29" t="s">
        <v>5405</v>
      </c>
      <c r="F385" s="29"/>
      <c r="G385" s="22">
        <v>0.13</v>
      </c>
      <c r="H385" s="29">
        <v>126560</v>
      </c>
      <c r="I385" s="29">
        <v>14560</v>
      </c>
      <c r="J385" s="29">
        <v>112000</v>
      </c>
      <c r="K385" s="29" t="s">
        <v>5910</v>
      </c>
      <c r="L385" s="17" t="s">
        <v>4348</v>
      </c>
      <c r="M385" s="17"/>
      <c r="N385" s="44"/>
      <c r="O385" s="44"/>
      <c r="P385" s="44"/>
      <c r="Q385" s="44"/>
      <c r="R385" s="44"/>
      <c r="S385" s="29" t="s">
        <v>5404</v>
      </c>
      <c r="T385" s="29"/>
      <c r="U385" s="1"/>
      <c r="V385" s="1"/>
      <c r="W385" s="1"/>
      <c r="X385" s="1"/>
      <c r="Y385" s="1"/>
    </row>
    <row r="386" spans="1:25">
      <c r="A386" s="17">
        <v>642</v>
      </c>
      <c r="B386" s="29"/>
      <c r="C386" s="19" t="s">
        <v>14</v>
      </c>
      <c r="D386" s="20" t="s">
        <v>4348</v>
      </c>
      <c r="E386" s="29" t="s">
        <v>5405</v>
      </c>
      <c r="F386" s="29"/>
      <c r="G386" s="22">
        <v>0.13</v>
      </c>
      <c r="H386" s="29">
        <v>361600</v>
      </c>
      <c r="I386" s="29">
        <v>41600</v>
      </c>
      <c r="J386" s="29">
        <v>320000</v>
      </c>
      <c r="K386" s="29" t="s">
        <v>5911</v>
      </c>
      <c r="L386" s="17" t="s">
        <v>4348</v>
      </c>
      <c r="M386" s="17"/>
      <c r="N386" s="44"/>
      <c r="O386" s="44"/>
      <c r="P386" s="44"/>
      <c r="Q386" s="44"/>
      <c r="R386" s="44"/>
      <c r="S386" s="29" t="s">
        <v>5404</v>
      </c>
      <c r="T386" s="29"/>
      <c r="U386" s="1"/>
      <c r="V386" s="1"/>
      <c r="W386" s="1"/>
      <c r="X386" s="1"/>
      <c r="Y386" s="1"/>
    </row>
    <row r="387" spans="1:25">
      <c r="A387" s="17">
        <v>643</v>
      </c>
      <c r="B387" s="29"/>
      <c r="C387" s="19" t="s">
        <v>14</v>
      </c>
      <c r="D387" s="20" t="s">
        <v>4348</v>
      </c>
      <c r="E387" s="29" t="s">
        <v>5405</v>
      </c>
      <c r="F387" s="29"/>
      <c r="G387" s="22">
        <v>0.13</v>
      </c>
      <c r="H387" s="29">
        <v>579351</v>
      </c>
      <c r="I387" s="29">
        <v>66651</v>
      </c>
      <c r="J387" s="29">
        <v>512700</v>
      </c>
      <c r="K387" s="29" t="s">
        <v>5912</v>
      </c>
      <c r="L387" s="17" t="s">
        <v>4348</v>
      </c>
      <c r="M387" s="17"/>
      <c r="N387" s="44"/>
      <c r="O387" s="44"/>
      <c r="P387" s="44"/>
      <c r="Q387" s="44"/>
      <c r="R387" s="44"/>
      <c r="S387" s="29" t="s">
        <v>5404</v>
      </c>
      <c r="T387" s="29"/>
      <c r="U387" s="1"/>
      <c r="V387" s="1"/>
      <c r="W387" s="1"/>
      <c r="X387" s="1"/>
      <c r="Y387" s="1"/>
    </row>
    <row r="388" spans="1:25">
      <c r="A388" s="17">
        <v>644</v>
      </c>
      <c r="B388" s="29"/>
      <c r="C388" s="19" t="s">
        <v>14</v>
      </c>
      <c r="D388" s="20" t="s">
        <v>4348</v>
      </c>
      <c r="E388" s="29" t="s">
        <v>5405</v>
      </c>
      <c r="F388" s="29"/>
      <c r="G388" s="22">
        <v>0.13</v>
      </c>
      <c r="H388" s="29">
        <v>508500</v>
      </c>
      <c r="I388" s="29">
        <v>58500</v>
      </c>
      <c r="J388" s="29">
        <v>450000</v>
      </c>
      <c r="K388" s="29" t="s">
        <v>5913</v>
      </c>
      <c r="L388" s="17" t="s">
        <v>4348</v>
      </c>
      <c r="M388" s="17"/>
      <c r="N388" s="44"/>
      <c r="O388" s="44"/>
      <c r="P388" s="44"/>
      <c r="Q388" s="44"/>
      <c r="R388" s="44"/>
      <c r="S388" s="29" t="s">
        <v>5404</v>
      </c>
      <c r="T388" s="29"/>
      <c r="U388" s="1"/>
      <c r="V388" s="1"/>
      <c r="W388" s="1"/>
      <c r="X388" s="1"/>
      <c r="Y388" s="1"/>
    </row>
    <row r="389" spans="1:25">
      <c r="A389" s="17">
        <v>645</v>
      </c>
      <c r="B389" s="29"/>
      <c r="C389" s="19" t="s">
        <v>14</v>
      </c>
      <c r="D389" s="20" t="s">
        <v>4348</v>
      </c>
      <c r="E389" s="29" t="s">
        <v>5405</v>
      </c>
      <c r="F389" s="29"/>
      <c r="G389" s="22">
        <v>0.13</v>
      </c>
      <c r="H389" s="29">
        <v>198880</v>
      </c>
      <c r="I389" s="29">
        <v>22880</v>
      </c>
      <c r="J389" s="29">
        <v>176000</v>
      </c>
      <c r="K389" s="29" t="s">
        <v>5914</v>
      </c>
      <c r="L389" s="17" t="s">
        <v>4348</v>
      </c>
      <c r="M389" s="17"/>
      <c r="N389" s="44"/>
      <c r="O389" s="44"/>
      <c r="P389" s="44"/>
      <c r="Q389" s="44"/>
      <c r="R389" s="44"/>
      <c r="S389" s="29" t="s">
        <v>5404</v>
      </c>
      <c r="T389" s="29"/>
      <c r="U389" s="1"/>
      <c r="V389" s="1"/>
      <c r="W389" s="1"/>
      <c r="X389" s="1"/>
      <c r="Y389" s="1"/>
    </row>
    <row r="390" spans="1:25">
      <c r="A390" s="17">
        <v>646</v>
      </c>
      <c r="B390" s="29"/>
      <c r="C390" s="19" t="s">
        <v>14</v>
      </c>
      <c r="D390" s="20" t="s">
        <v>4348</v>
      </c>
      <c r="E390" s="29" t="s">
        <v>5405</v>
      </c>
      <c r="F390" s="29"/>
      <c r="G390" s="22">
        <v>0.13</v>
      </c>
      <c r="H390" s="29">
        <v>340356</v>
      </c>
      <c r="I390" s="29">
        <v>39156</v>
      </c>
      <c r="J390" s="29">
        <v>301200</v>
      </c>
      <c r="K390" s="29" t="s">
        <v>5915</v>
      </c>
      <c r="L390" s="17" t="s">
        <v>4348</v>
      </c>
      <c r="M390" s="17"/>
      <c r="N390" s="44"/>
      <c r="O390" s="44"/>
      <c r="P390" s="44"/>
      <c r="Q390" s="44"/>
      <c r="R390" s="44"/>
      <c r="S390" s="29" t="s">
        <v>5404</v>
      </c>
      <c r="T390" s="29"/>
      <c r="U390" s="1"/>
      <c r="V390" s="1"/>
      <c r="W390" s="1"/>
      <c r="X390" s="1"/>
      <c r="Y390" s="1"/>
    </row>
    <row r="391" spans="1:25">
      <c r="A391" s="17">
        <v>647</v>
      </c>
      <c r="B391" s="29"/>
      <c r="C391" s="19" t="s">
        <v>14</v>
      </c>
      <c r="D391" s="20" t="s">
        <v>4348</v>
      </c>
      <c r="E391" s="29" t="s">
        <v>5405</v>
      </c>
      <c r="F391" s="29"/>
      <c r="G391" s="22">
        <v>0.13</v>
      </c>
      <c r="H391" s="29">
        <v>429400</v>
      </c>
      <c r="I391" s="29">
        <v>49400</v>
      </c>
      <c r="J391" s="29">
        <v>380000</v>
      </c>
      <c r="K391" s="29" t="s">
        <v>5916</v>
      </c>
      <c r="L391" s="17" t="s">
        <v>4348</v>
      </c>
      <c r="M391" s="17"/>
      <c r="N391" s="44"/>
      <c r="O391" s="44"/>
      <c r="P391" s="44"/>
      <c r="Q391" s="44"/>
      <c r="R391" s="44"/>
      <c r="S391" s="29" t="s">
        <v>5404</v>
      </c>
      <c r="T391" s="29"/>
      <c r="U391" s="1"/>
      <c r="V391" s="1"/>
      <c r="W391" s="1"/>
      <c r="X391" s="1"/>
      <c r="Y391" s="1"/>
    </row>
    <row r="392" spans="1:25">
      <c r="A392" s="17">
        <v>648</v>
      </c>
      <c r="B392" s="29"/>
      <c r="C392" s="19" t="s">
        <v>14</v>
      </c>
      <c r="D392" s="20" t="s">
        <v>4348</v>
      </c>
      <c r="E392" s="29" t="s">
        <v>5405</v>
      </c>
      <c r="F392" s="29"/>
      <c r="G392" s="22">
        <v>0.13</v>
      </c>
      <c r="H392" s="29">
        <v>393353</v>
      </c>
      <c r="I392" s="29">
        <v>45253</v>
      </c>
      <c r="J392" s="29">
        <v>348100</v>
      </c>
      <c r="K392" s="29" t="s">
        <v>5917</v>
      </c>
      <c r="L392" s="17" t="s">
        <v>4348</v>
      </c>
      <c r="M392" s="17"/>
      <c r="N392" s="44"/>
      <c r="O392" s="44"/>
      <c r="P392" s="44"/>
      <c r="Q392" s="44"/>
      <c r="R392" s="44"/>
      <c r="S392" s="29" t="s">
        <v>5404</v>
      </c>
      <c r="T392" s="29"/>
      <c r="U392" s="1"/>
      <c r="V392" s="1"/>
      <c r="W392" s="1"/>
      <c r="X392" s="1"/>
      <c r="Y392" s="1"/>
    </row>
    <row r="393" spans="1:25">
      <c r="A393" s="17">
        <v>649</v>
      </c>
      <c r="B393" s="29"/>
      <c r="C393" s="19" t="s">
        <v>14</v>
      </c>
      <c r="D393" s="20" t="s">
        <v>4348</v>
      </c>
      <c r="E393" s="29" t="s">
        <v>5456</v>
      </c>
      <c r="F393" s="29"/>
      <c r="G393" s="22">
        <v>0.01</v>
      </c>
      <c r="H393" s="29">
        <v>1700</v>
      </c>
      <c r="I393" s="29">
        <v>16.829999999999899</v>
      </c>
      <c r="J393" s="29">
        <v>1683.17</v>
      </c>
      <c r="K393" s="29" t="s">
        <v>5918</v>
      </c>
      <c r="L393" s="17" t="s">
        <v>5919</v>
      </c>
      <c r="M393" s="17"/>
      <c r="N393" s="44"/>
      <c r="O393" s="44"/>
      <c r="P393" s="44"/>
      <c r="Q393" s="44"/>
      <c r="R393" s="44"/>
      <c r="S393" s="29" t="s">
        <v>5920</v>
      </c>
      <c r="T393" s="29"/>
      <c r="U393" s="1"/>
      <c r="V393" s="1"/>
      <c r="W393" s="1"/>
      <c r="X393" s="1"/>
      <c r="Y393" s="1"/>
    </row>
    <row r="394" spans="1:25">
      <c r="A394" s="17">
        <v>650</v>
      </c>
      <c r="B394" s="29"/>
      <c r="C394" s="19" t="s">
        <v>14</v>
      </c>
      <c r="D394" s="20" t="s">
        <v>4348</v>
      </c>
      <c r="E394" s="29" t="s">
        <v>5456</v>
      </c>
      <c r="F394" s="29"/>
      <c r="G394" s="22">
        <v>0.01</v>
      </c>
      <c r="H394" s="29">
        <v>10000</v>
      </c>
      <c r="I394" s="29">
        <v>99.010000000000204</v>
      </c>
      <c r="J394" s="29">
        <v>9900.99</v>
      </c>
      <c r="K394" s="29" t="s">
        <v>5921</v>
      </c>
      <c r="L394" s="17" t="s">
        <v>5919</v>
      </c>
      <c r="M394" s="17"/>
      <c r="N394" s="44"/>
      <c r="O394" s="44"/>
      <c r="P394" s="44"/>
      <c r="Q394" s="44"/>
      <c r="R394" s="44"/>
      <c r="S394" s="29" t="s">
        <v>5920</v>
      </c>
      <c r="T394" s="29"/>
      <c r="U394" s="1"/>
      <c r="V394" s="1"/>
      <c r="W394" s="1"/>
      <c r="X394" s="1"/>
      <c r="Y394" s="1"/>
    </row>
    <row r="395" spans="1:25">
      <c r="A395" s="17">
        <v>651</v>
      </c>
      <c r="B395" s="29"/>
      <c r="C395" s="19" t="s">
        <v>14</v>
      </c>
      <c r="D395" s="20" t="s">
        <v>5319</v>
      </c>
      <c r="E395" s="29" t="s">
        <v>189</v>
      </c>
      <c r="F395" s="29" t="s">
        <v>5922</v>
      </c>
      <c r="G395" s="22">
        <v>0.09</v>
      </c>
      <c r="H395" s="29">
        <v>615178</v>
      </c>
      <c r="I395" s="29">
        <v>50794.51</v>
      </c>
      <c r="J395" s="29">
        <v>564383.49</v>
      </c>
      <c r="K395" s="29" t="s">
        <v>5923</v>
      </c>
      <c r="L395" s="17" t="s">
        <v>4349</v>
      </c>
      <c r="M395" s="17"/>
      <c r="N395" s="44"/>
      <c r="O395" s="44"/>
      <c r="P395" s="44"/>
      <c r="Q395" s="44"/>
      <c r="R395" s="44"/>
      <c r="S395" s="29" t="s">
        <v>5924</v>
      </c>
      <c r="T395" s="29" t="s">
        <v>5925</v>
      </c>
      <c r="U395" s="1"/>
      <c r="V395" s="1"/>
      <c r="W395" s="1"/>
      <c r="X395" s="1"/>
      <c r="Y395" s="1"/>
    </row>
    <row r="396" spans="1:25">
      <c r="A396" s="17">
        <v>658</v>
      </c>
      <c r="B396" s="29"/>
      <c r="C396" s="19"/>
      <c r="D396" s="20"/>
      <c r="E396" s="29"/>
      <c r="F396" s="29"/>
      <c r="G396" s="22"/>
      <c r="H396" s="29"/>
      <c r="I396" s="29"/>
      <c r="J396" s="29"/>
      <c r="K396" s="29"/>
      <c r="L396" s="17"/>
      <c r="M396" s="17"/>
      <c r="N396" s="44"/>
      <c r="O396" s="44"/>
      <c r="P396" s="44"/>
      <c r="Q396" s="44"/>
      <c r="R396" s="44"/>
      <c r="S396" s="29" t="s">
        <v>5924</v>
      </c>
      <c r="T396" s="29"/>
      <c r="U396" s="1"/>
      <c r="V396" s="1"/>
      <c r="W396" s="1"/>
      <c r="X396" s="1"/>
      <c r="Y396" s="1"/>
    </row>
    <row r="397" spans="1:25">
      <c r="A397" s="17">
        <v>659</v>
      </c>
      <c r="B397" s="29"/>
      <c r="C397" s="19"/>
      <c r="D397" s="20"/>
      <c r="E397" s="29"/>
      <c r="F397" s="29"/>
      <c r="G397" s="22"/>
      <c r="H397" s="29"/>
      <c r="I397" s="29"/>
      <c r="J397" s="29"/>
      <c r="K397" s="29"/>
      <c r="L397" s="17"/>
      <c r="M397" s="17"/>
      <c r="N397" s="44"/>
      <c r="O397" s="44"/>
      <c r="P397" s="44"/>
      <c r="Q397" s="44"/>
      <c r="R397" s="44"/>
      <c r="S397" s="29"/>
      <c r="T397" s="29"/>
      <c r="U397" s="1"/>
      <c r="V397" s="1"/>
      <c r="W397" s="1"/>
      <c r="X397" s="1"/>
      <c r="Y397" s="1"/>
    </row>
  </sheetData>
  <autoFilter ref="A2:Y397" xr:uid="{9888CDE5-DE46-454F-A82F-67C3716AF6DD}"/>
  <pageMargins left="0.75" right="0.75" top="1" bottom="1" header="0.5" footer="0.5"/>
  <pageSetup paperSize="9"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F72914-55CE-5740-9716-63995324A294}">
  <sheetPr filterMode="1"/>
  <dimension ref="A1:Y263"/>
  <sheetViews>
    <sheetView topLeftCell="A32" zoomScaleSheetLayoutView="100" workbookViewId="0">
      <selection activeCell="Q89" sqref="Q89"/>
    </sheetView>
  </sheetViews>
  <sheetFormatPr baseColWidth="10" defaultColWidth="15.6640625" defaultRowHeight="15"/>
  <sheetData>
    <row r="1" spans="1:25" ht="17">
      <c r="A1" s="1"/>
      <c r="B1" s="1"/>
      <c r="C1" s="2"/>
      <c r="D1" s="3"/>
      <c r="E1" s="1"/>
      <c r="F1" s="1"/>
      <c r="G1" s="4"/>
      <c r="H1" s="5">
        <f>SUBTOTAL(9,H3:H4996)</f>
        <v>34984300.559999995</v>
      </c>
      <c r="I1" s="5">
        <f>SUBTOTAL(9,I3:I4996)</f>
        <v>3326971.7399999998</v>
      </c>
      <c r="J1" s="5">
        <f>SUBTOTAL(9,J3:J4996)</f>
        <v>31657328.800000012</v>
      </c>
      <c r="K1" s="1">
        <v>5108269.34</v>
      </c>
      <c r="L1" s="6">
        <v>-249069796.46000001</v>
      </c>
      <c r="M1" s="1"/>
      <c r="N1" s="1"/>
      <c r="O1" s="1"/>
      <c r="P1" s="1"/>
      <c r="Q1" s="1"/>
      <c r="R1" s="1"/>
      <c r="S1" s="1"/>
      <c r="T1" s="1"/>
      <c r="U1" s="1"/>
      <c r="V1" s="1"/>
      <c r="W1" s="1"/>
      <c r="X1" s="1"/>
      <c r="Y1" s="1"/>
    </row>
    <row r="2" spans="1:25" ht="32">
      <c r="A2" s="7" t="s">
        <v>4354</v>
      </c>
      <c r="B2" s="8" t="s">
        <v>5337</v>
      </c>
      <c r="C2" s="9" t="s">
        <v>5306</v>
      </c>
      <c r="D2" s="10" t="s">
        <v>5307</v>
      </c>
      <c r="E2" s="7" t="s">
        <v>5338</v>
      </c>
      <c r="F2" s="7" t="s">
        <v>5339</v>
      </c>
      <c r="G2" s="11" t="s">
        <v>5340</v>
      </c>
      <c r="H2" s="7" t="s">
        <v>5341</v>
      </c>
      <c r="I2" s="7" t="s">
        <v>5342</v>
      </c>
      <c r="J2" s="7" t="s">
        <v>5343</v>
      </c>
      <c r="K2" s="12" t="s">
        <v>5344</v>
      </c>
      <c r="L2" s="7" t="s">
        <v>76</v>
      </c>
      <c r="M2" s="7" t="s">
        <v>5345</v>
      </c>
      <c r="N2" s="13" t="s">
        <v>5346</v>
      </c>
      <c r="O2" s="14" t="s">
        <v>5347</v>
      </c>
      <c r="P2" s="15" t="s">
        <v>5348</v>
      </c>
      <c r="Q2" s="15" t="s">
        <v>5349</v>
      </c>
      <c r="R2" s="12" t="s">
        <v>5350</v>
      </c>
      <c r="S2" s="16" t="s">
        <v>5351</v>
      </c>
      <c r="T2" s="16" t="s">
        <v>45</v>
      </c>
      <c r="U2" s="1"/>
      <c r="V2" s="1"/>
      <c r="W2" s="1"/>
      <c r="X2" s="1"/>
      <c r="Y2" s="1"/>
    </row>
    <row r="3" spans="1:25">
      <c r="A3" s="17">
        <v>1</v>
      </c>
      <c r="B3" s="18"/>
      <c r="C3" s="19" t="s">
        <v>1048</v>
      </c>
      <c r="D3" s="20" t="s">
        <v>4348</v>
      </c>
      <c r="E3" s="21" t="s">
        <v>976</v>
      </c>
      <c r="F3" s="21" t="s">
        <v>977</v>
      </c>
      <c r="G3" s="22">
        <v>0.13</v>
      </c>
      <c r="H3" s="23">
        <v>56469.98</v>
      </c>
      <c r="I3" s="23">
        <v>6496.55</v>
      </c>
      <c r="J3" s="23">
        <v>49973.43</v>
      </c>
      <c r="K3" s="24" t="s">
        <v>5926</v>
      </c>
      <c r="L3" s="17" t="s">
        <v>4349</v>
      </c>
      <c r="M3" s="17">
        <v>56469.98</v>
      </c>
      <c r="N3" s="25"/>
      <c r="O3" s="26"/>
      <c r="P3" s="27"/>
      <c r="Q3" s="27"/>
      <c r="R3" s="28"/>
      <c r="S3" s="29" t="s">
        <v>5927</v>
      </c>
      <c r="T3" s="29"/>
      <c r="U3" s="1"/>
      <c r="V3" s="1">
        <v>1</v>
      </c>
      <c r="W3" s="1"/>
      <c r="X3" s="1"/>
      <c r="Y3" s="1"/>
    </row>
    <row r="4" spans="1:25">
      <c r="A4" s="17">
        <v>2</v>
      </c>
      <c r="B4" s="18"/>
      <c r="C4" s="19" t="s">
        <v>1048</v>
      </c>
      <c r="D4" s="20" t="s">
        <v>5319</v>
      </c>
      <c r="E4" s="21" t="s">
        <v>5928</v>
      </c>
      <c r="F4" s="21" t="s">
        <v>5929</v>
      </c>
      <c r="G4" s="22">
        <v>0.13</v>
      </c>
      <c r="H4" s="23">
        <v>8983.48</v>
      </c>
      <c r="I4" s="23">
        <v>8825.9599999999991</v>
      </c>
      <c r="J4" s="23">
        <v>157.52000000000001</v>
      </c>
      <c r="K4" s="24" t="s">
        <v>5930</v>
      </c>
      <c r="L4" s="17" t="s">
        <v>4349</v>
      </c>
      <c r="M4" s="17">
        <v>178</v>
      </c>
      <c r="N4" s="25"/>
      <c r="O4" s="26"/>
      <c r="P4" s="27"/>
      <c r="Q4" s="27"/>
      <c r="R4" s="28"/>
      <c r="S4" s="29" t="s">
        <v>5931</v>
      </c>
      <c r="T4" s="29"/>
      <c r="U4" s="1"/>
      <c r="V4" s="1">
        <v>1</v>
      </c>
      <c r="W4" s="1"/>
      <c r="X4" s="1"/>
      <c r="Y4" s="1"/>
    </row>
    <row r="5" spans="1:25">
      <c r="A5" s="17">
        <v>3</v>
      </c>
      <c r="B5" s="18"/>
      <c r="C5" s="19" t="s">
        <v>1048</v>
      </c>
      <c r="D5" s="20" t="s">
        <v>5326</v>
      </c>
      <c r="E5" s="21" t="s">
        <v>134</v>
      </c>
      <c r="F5" s="21" t="s">
        <v>956</v>
      </c>
      <c r="G5" s="22">
        <v>0.13</v>
      </c>
      <c r="H5" s="23">
        <v>337900</v>
      </c>
      <c r="I5" s="23">
        <v>38873.449999999997</v>
      </c>
      <c r="J5" s="23">
        <v>299026.55</v>
      </c>
      <c r="K5" s="24" t="s">
        <v>5932</v>
      </c>
      <c r="L5" s="17" t="s">
        <v>4349</v>
      </c>
      <c r="M5" s="17">
        <v>337900</v>
      </c>
      <c r="N5" s="25"/>
      <c r="O5" s="26"/>
      <c r="P5" s="27"/>
      <c r="Q5" s="27"/>
      <c r="R5" s="28"/>
      <c r="S5" s="29" t="s">
        <v>5933</v>
      </c>
      <c r="T5" s="29"/>
      <c r="U5" s="1"/>
      <c r="V5" s="1">
        <v>1</v>
      </c>
      <c r="W5" s="1"/>
      <c r="X5" s="1"/>
      <c r="Y5" s="1"/>
    </row>
    <row r="6" spans="1:25">
      <c r="A6" s="17">
        <v>4</v>
      </c>
      <c r="B6" s="18"/>
      <c r="C6" s="19" t="s">
        <v>1048</v>
      </c>
      <c r="D6" s="20" t="s">
        <v>5326</v>
      </c>
      <c r="E6" s="21" t="s">
        <v>134</v>
      </c>
      <c r="F6" s="21" t="s">
        <v>1006</v>
      </c>
      <c r="G6" s="22">
        <v>0.13</v>
      </c>
      <c r="H6" s="23">
        <v>244000</v>
      </c>
      <c r="I6" s="23">
        <v>28070.799999999999</v>
      </c>
      <c r="J6" s="23">
        <v>215929.2</v>
      </c>
      <c r="K6" s="24" t="s">
        <v>5934</v>
      </c>
      <c r="L6" s="17" t="s">
        <v>4349</v>
      </c>
      <c r="M6" s="17">
        <v>244000</v>
      </c>
      <c r="N6" s="25"/>
      <c r="O6" s="26"/>
      <c r="P6" s="27"/>
      <c r="Q6" s="27"/>
      <c r="R6" s="28"/>
      <c r="S6" s="29" t="s">
        <v>5935</v>
      </c>
      <c r="T6" s="29"/>
      <c r="U6" s="1"/>
      <c r="V6" s="1">
        <v>1</v>
      </c>
      <c r="W6" s="1"/>
      <c r="X6" s="1"/>
      <c r="Y6" s="1"/>
    </row>
    <row r="7" spans="1:25">
      <c r="A7" s="17">
        <v>5</v>
      </c>
      <c r="B7" s="18"/>
      <c r="C7" s="19" t="s">
        <v>1048</v>
      </c>
      <c r="D7" s="20" t="s">
        <v>5326</v>
      </c>
      <c r="E7" s="21" t="s">
        <v>134</v>
      </c>
      <c r="F7" s="21" t="s">
        <v>527</v>
      </c>
      <c r="G7" s="22">
        <v>0.13</v>
      </c>
      <c r="H7" s="23">
        <v>492300</v>
      </c>
      <c r="I7" s="23">
        <v>56636.28</v>
      </c>
      <c r="J7" s="23">
        <v>435663.72</v>
      </c>
      <c r="K7" s="24" t="s">
        <v>5936</v>
      </c>
      <c r="L7" s="17" t="s">
        <v>4349</v>
      </c>
      <c r="M7" s="17">
        <v>492300</v>
      </c>
      <c r="N7" s="25"/>
      <c r="O7" s="26"/>
      <c r="P7" s="27"/>
      <c r="Q7" s="27"/>
      <c r="R7" s="28"/>
      <c r="S7" s="29" t="s">
        <v>5937</v>
      </c>
      <c r="T7" s="29"/>
      <c r="U7" s="1"/>
      <c r="V7" s="1">
        <v>1</v>
      </c>
      <c r="W7" s="1"/>
      <c r="X7" s="1"/>
      <c r="Y7" s="1"/>
    </row>
    <row r="8" spans="1:25">
      <c r="A8" s="17">
        <v>6</v>
      </c>
      <c r="B8" s="18"/>
      <c r="C8" s="19" t="s">
        <v>1048</v>
      </c>
      <c r="D8" s="20" t="s">
        <v>5326</v>
      </c>
      <c r="E8" s="21" t="s">
        <v>134</v>
      </c>
      <c r="F8" s="21" t="s">
        <v>1026</v>
      </c>
      <c r="G8" s="22">
        <v>0.13</v>
      </c>
      <c r="H8" s="23">
        <v>323400</v>
      </c>
      <c r="I8" s="23">
        <v>37205.31</v>
      </c>
      <c r="J8" s="23">
        <v>286194.69</v>
      </c>
      <c r="K8" s="24" t="s">
        <v>5938</v>
      </c>
      <c r="L8" s="17" t="s">
        <v>4349</v>
      </c>
      <c r="M8" s="17">
        <v>323400</v>
      </c>
      <c r="N8" s="25"/>
      <c r="O8" s="26"/>
      <c r="P8" s="27"/>
      <c r="Q8" s="27"/>
      <c r="R8" s="28"/>
      <c r="S8" s="29" t="s">
        <v>5939</v>
      </c>
      <c r="T8" s="29"/>
      <c r="U8" s="1"/>
      <c r="V8" s="1">
        <v>1</v>
      </c>
      <c r="W8" s="1"/>
      <c r="X8" s="1"/>
      <c r="Y8" s="1"/>
    </row>
    <row r="9" spans="1:25">
      <c r="A9" s="17">
        <v>7</v>
      </c>
      <c r="B9" s="18"/>
      <c r="C9" s="19" t="s">
        <v>1048</v>
      </c>
      <c r="D9" s="20" t="s">
        <v>5316</v>
      </c>
      <c r="E9" s="21" t="s">
        <v>5940</v>
      </c>
      <c r="F9" s="21" t="s">
        <v>360</v>
      </c>
      <c r="G9" s="22">
        <v>0.13</v>
      </c>
      <c r="H9" s="23">
        <v>150000</v>
      </c>
      <c r="I9" s="23">
        <v>17256.64</v>
      </c>
      <c r="J9" s="23">
        <v>132743.35999999999</v>
      </c>
      <c r="K9" s="24" t="s">
        <v>5941</v>
      </c>
      <c r="L9" s="17" t="s">
        <v>4349</v>
      </c>
      <c r="M9" s="17">
        <v>150000</v>
      </c>
      <c r="N9" s="25"/>
      <c r="O9" s="26"/>
      <c r="P9" s="27"/>
      <c r="Q9" s="27"/>
      <c r="R9" s="28"/>
      <c r="S9" s="29" t="s">
        <v>5942</v>
      </c>
      <c r="T9" s="29"/>
      <c r="U9" s="1"/>
      <c r="V9" s="1">
        <v>1</v>
      </c>
      <c r="W9" s="1"/>
      <c r="X9" s="1"/>
      <c r="Y9" s="1"/>
    </row>
    <row r="10" spans="1:25">
      <c r="A10" s="17">
        <v>8</v>
      </c>
      <c r="B10" s="18"/>
      <c r="C10" s="19" t="s">
        <v>1048</v>
      </c>
      <c r="D10" s="20" t="s">
        <v>5333</v>
      </c>
      <c r="E10" s="21" t="s">
        <v>5943</v>
      </c>
      <c r="F10" s="21" t="s">
        <v>5944</v>
      </c>
      <c r="G10" s="22">
        <v>0.13</v>
      </c>
      <c r="H10" s="23">
        <v>45000</v>
      </c>
      <c r="I10" s="23">
        <v>5176.99</v>
      </c>
      <c r="J10" s="23">
        <v>39823.01</v>
      </c>
      <c r="K10" s="24" t="s">
        <v>5945</v>
      </c>
      <c r="L10" s="17" t="s">
        <v>4349</v>
      </c>
      <c r="M10" s="17">
        <v>45000</v>
      </c>
      <c r="N10" s="25"/>
      <c r="O10" s="26"/>
      <c r="P10" s="27"/>
      <c r="Q10" s="27"/>
      <c r="R10" s="28"/>
      <c r="S10" s="29" t="s">
        <v>5946</v>
      </c>
      <c r="T10" s="29"/>
      <c r="U10" s="1"/>
      <c r="V10" s="1">
        <v>1</v>
      </c>
      <c r="W10" s="1"/>
      <c r="X10" s="1"/>
      <c r="Y10" s="1"/>
    </row>
    <row r="11" spans="1:25">
      <c r="A11" s="17">
        <v>9</v>
      </c>
      <c r="B11" s="18"/>
      <c r="C11" s="19" t="s">
        <v>1048</v>
      </c>
      <c r="D11" s="20" t="s">
        <v>5314</v>
      </c>
      <c r="E11" s="21" t="s">
        <v>5947</v>
      </c>
      <c r="F11" s="21" t="s">
        <v>5948</v>
      </c>
      <c r="G11" s="22">
        <v>0.13</v>
      </c>
      <c r="H11" s="23">
        <v>45000</v>
      </c>
      <c r="I11" s="23">
        <v>5176.99</v>
      </c>
      <c r="J11" s="23">
        <v>39823.01</v>
      </c>
      <c r="K11" s="24" t="s">
        <v>5949</v>
      </c>
      <c r="L11" s="17" t="s">
        <v>4349</v>
      </c>
      <c r="M11" s="17">
        <v>45000</v>
      </c>
      <c r="N11" s="25"/>
      <c r="O11" s="26"/>
      <c r="P11" s="27"/>
      <c r="Q11" s="27"/>
      <c r="R11" s="28"/>
      <c r="S11" s="29" t="s">
        <v>5950</v>
      </c>
      <c r="T11" s="29"/>
      <c r="U11" s="1"/>
      <c r="V11" s="1">
        <v>1</v>
      </c>
      <c r="W11" s="1"/>
      <c r="X11" s="1"/>
      <c r="Y11" s="1"/>
    </row>
    <row r="12" spans="1:25">
      <c r="A12" s="17">
        <v>10</v>
      </c>
      <c r="B12" s="18"/>
      <c r="C12" s="19" t="s">
        <v>1048</v>
      </c>
      <c r="D12" s="20" t="s">
        <v>5311</v>
      </c>
      <c r="E12" s="21" t="s">
        <v>353</v>
      </c>
      <c r="F12" s="21" t="s">
        <v>354</v>
      </c>
      <c r="G12" s="22">
        <v>0.13</v>
      </c>
      <c r="H12" s="23">
        <v>38000</v>
      </c>
      <c r="I12" s="23">
        <v>4371.68</v>
      </c>
      <c r="J12" s="23">
        <v>33628.32</v>
      </c>
      <c r="K12" s="24" t="s">
        <v>5951</v>
      </c>
      <c r="L12" s="17" t="s">
        <v>4349</v>
      </c>
      <c r="M12" s="17">
        <v>38000</v>
      </c>
      <c r="N12" s="25"/>
      <c r="O12" s="26"/>
      <c r="P12" s="27"/>
      <c r="Q12" s="27"/>
      <c r="R12" s="28"/>
      <c r="S12" s="29" t="s">
        <v>5952</v>
      </c>
      <c r="T12" s="29"/>
      <c r="U12" s="1"/>
      <c r="V12" s="1">
        <v>1</v>
      </c>
      <c r="W12" s="1"/>
      <c r="X12" s="1"/>
      <c r="Y12" s="1"/>
    </row>
    <row r="13" spans="1:25">
      <c r="A13" s="17">
        <v>11</v>
      </c>
      <c r="B13" s="18"/>
      <c r="C13" s="19" t="s">
        <v>1048</v>
      </c>
      <c r="D13" s="20" t="s">
        <v>5312</v>
      </c>
      <c r="E13" s="21" t="s">
        <v>5953</v>
      </c>
      <c r="F13" s="21" t="s">
        <v>5954</v>
      </c>
      <c r="G13" s="22">
        <v>0.13</v>
      </c>
      <c r="H13" s="23">
        <v>64000</v>
      </c>
      <c r="I13" s="23">
        <v>7362.83</v>
      </c>
      <c r="J13" s="23">
        <v>56637.17</v>
      </c>
      <c r="K13" s="24" t="s">
        <v>5955</v>
      </c>
      <c r="L13" s="17" t="s">
        <v>4349</v>
      </c>
      <c r="M13" s="17"/>
      <c r="N13" s="25"/>
      <c r="O13" s="26"/>
      <c r="P13" s="27"/>
      <c r="Q13" s="27"/>
      <c r="R13" s="28"/>
      <c r="S13" s="29" t="s">
        <v>5956</v>
      </c>
      <c r="T13" s="29"/>
      <c r="U13" s="1"/>
      <c r="V13" s="1">
        <v>1</v>
      </c>
      <c r="W13" s="1"/>
      <c r="X13" s="1"/>
      <c r="Y13" s="1"/>
    </row>
    <row r="14" spans="1:25">
      <c r="A14" s="17">
        <v>12</v>
      </c>
      <c r="B14" s="18"/>
      <c r="C14" s="19" t="s">
        <v>1048</v>
      </c>
      <c r="D14" s="20" t="s">
        <v>5312</v>
      </c>
      <c r="E14" s="21" t="s">
        <v>5953</v>
      </c>
      <c r="F14" s="21" t="s">
        <v>5957</v>
      </c>
      <c r="G14" s="22">
        <v>0.13</v>
      </c>
      <c r="H14" s="23">
        <v>95200</v>
      </c>
      <c r="I14" s="23">
        <v>10952.21</v>
      </c>
      <c r="J14" s="23">
        <v>84247.79</v>
      </c>
      <c r="K14" s="24" t="s">
        <v>5955</v>
      </c>
      <c r="L14" s="17" t="s">
        <v>4349</v>
      </c>
      <c r="M14" s="17"/>
      <c r="N14" s="25"/>
      <c r="O14" s="26"/>
      <c r="P14" s="27"/>
      <c r="Q14" s="27"/>
      <c r="R14" s="28"/>
      <c r="S14" s="29" t="s">
        <v>5956</v>
      </c>
      <c r="T14" s="29"/>
      <c r="U14" s="1"/>
      <c r="V14" s="1">
        <v>1</v>
      </c>
      <c r="W14" s="1"/>
      <c r="X14" s="1"/>
      <c r="Y14" s="1"/>
    </row>
    <row r="15" spans="1:25">
      <c r="A15" s="17">
        <v>13</v>
      </c>
      <c r="B15" s="18"/>
      <c r="C15" s="19" t="s">
        <v>1048</v>
      </c>
      <c r="D15" s="20" t="s">
        <v>5310</v>
      </c>
      <c r="E15" s="21" t="s">
        <v>5958</v>
      </c>
      <c r="F15" s="21" t="s">
        <v>5959</v>
      </c>
      <c r="G15" s="22">
        <v>0.13</v>
      </c>
      <c r="H15" s="23">
        <v>27450</v>
      </c>
      <c r="I15" s="23">
        <v>3157.96</v>
      </c>
      <c r="J15" s="23">
        <v>24292.04</v>
      </c>
      <c r="K15" s="24" t="s">
        <v>5960</v>
      </c>
      <c r="L15" s="17" t="s">
        <v>4349</v>
      </c>
      <c r="M15" s="17">
        <v>27450</v>
      </c>
      <c r="N15" s="25"/>
      <c r="O15" s="26"/>
      <c r="P15" s="27"/>
      <c r="Q15" s="27"/>
      <c r="R15" s="28"/>
      <c r="S15" s="29" t="s">
        <v>5961</v>
      </c>
      <c r="T15" s="29"/>
      <c r="U15" s="1"/>
      <c r="V15" s="1">
        <v>1</v>
      </c>
      <c r="W15" s="1"/>
      <c r="X15" s="1"/>
      <c r="Y15" s="1"/>
    </row>
    <row r="16" spans="1:25">
      <c r="A16" s="17">
        <v>14</v>
      </c>
      <c r="B16" s="18"/>
      <c r="C16" s="19" t="s">
        <v>1048</v>
      </c>
      <c r="D16" s="20" t="s">
        <v>5326</v>
      </c>
      <c r="E16" s="21" t="s">
        <v>565</v>
      </c>
      <c r="F16" s="21" t="s">
        <v>5962</v>
      </c>
      <c r="G16" s="22">
        <v>0.13</v>
      </c>
      <c r="H16" s="23">
        <v>30000</v>
      </c>
      <c r="I16" s="23">
        <v>3451.33</v>
      </c>
      <c r="J16" s="23">
        <v>26548.67</v>
      </c>
      <c r="K16" s="24" t="s">
        <v>5963</v>
      </c>
      <c r="L16" s="17" t="s">
        <v>4349</v>
      </c>
      <c r="M16" s="17">
        <v>30000</v>
      </c>
      <c r="N16" s="25"/>
      <c r="O16" s="26"/>
      <c r="P16" s="27"/>
      <c r="Q16" s="27"/>
      <c r="R16" s="28"/>
      <c r="S16" s="29" t="s">
        <v>5964</v>
      </c>
      <c r="T16" s="29"/>
      <c r="U16" s="1"/>
      <c r="V16" s="1">
        <v>1</v>
      </c>
      <c r="W16" s="1"/>
      <c r="X16" s="1"/>
      <c r="Y16" s="1"/>
    </row>
    <row r="17" spans="1:25">
      <c r="A17" s="17">
        <v>15</v>
      </c>
      <c r="B17" s="18"/>
      <c r="C17" s="19" t="s">
        <v>1048</v>
      </c>
      <c r="D17" s="20" t="s">
        <v>5315</v>
      </c>
      <c r="E17" s="21" t="s">
        <v>5965</v>
      </c>
      <c r="F17" s="21" t="s">
        <v>5966</v>
      </c>
      <c r="G17" s="22">
        <v>0.13</v>
      </c>
      <c r="H17" s="23">
        <v>172000</v>
      </c>
      <c r="I17" s="23">
        <v>19787.61</v>
      </c>
      <c r="J17" s="23">
        <v>152212.39000000001</v>
      </c>
      <c r="K17" s="24" t="s">
        <v>5967</v>
      </c>
      <c r="L17" s="17" t="s">
        <v>4349</v>
      </c>
      <c r="M17" s="17">
        <v>172000</v>
      </c>
      <c r="N17" s="25"/>
      <c r="O17" s="26"/>
      <c r="P17" s="27"/>
      <c r="Q17" s="27" t="s">
        <v>5968</v>
      </c>
      <c r="R17" s="28"/>
      <c r="S17" s="29" t="s">
        <v>5969</v>
      </c>
      <c r="T17" s="29"/>
      <c r="U17" s="1"/>
      <c r="V17" s="1">
        <v>1</v>
      </c>
      <c r="W17" s="1"/>
      <c r="X17" s="1"/>
      <c r="Y17" s="1"/>
    </row>
    <row r="18" spans="1:25">
      <c r="A18" s="17">
        <v>16</v>
      </c>
      <c r="B18" s="18"/>
      <c r="C18" s="19" t="s">
        <v>1048</v>
      </c>
      <c r="D18" s="20" t="s">
        <v>5332</v>
      </c>
      <c r="E18" s="21" t="s">
        <v>441</v>
      </c>
      <c r="F18" s="21" t="s">
        <v>5970</v>
      </c>
      <c r="G18" s="22">
        <v>0.13</v>
      </c>
      <c r="H18" s="23">
        <v>20000.009999999998</v>
      </c>
      <c r="I18" s="23">
        <v>2300.89</v>
      </c>
      <c r="J18" s="23">
        <v>17699.12</v>
      </c>
      <c r="K18" s="24" t="s">
        <v>5971</v>
      </c>
      <c r="L18" s="17" t="s">
        <v>4349</v>
      </c>
      <c r="M18" s="17">
        <v>20000</v>
      </c>
      <c r="N18" s="25" t="s">
        <v>5972</v>
      </c>
      <c r="O18" s="26">
        <v>80000</v>
      </c>
      <c r="P18" s="27"/>
      <c r="Q18" s="27"/>
      <c r="R18" s="28"/>
      <c r="S18" s="29" t="s">
        <v>5973</v>
      </c>
      <c r="T18" s="29"/>
      <c r="U18" s="1"/>
      <c r="V18" s="1">
        <v>1</v>
      </c>
      <c r="W18" s="1"/>
      <c r="X18" s="1"/>
      <c r="Y18" s="1"/>
    </row>
    <row r="19" spans="1:25">
      <c r="A19" s="17">
        <v>17</v>
      </c>
      <c r="B19" s="18"/>
      <c r="C19" s="19" t="s">
        <v>1048</v>
      </c>
      <c r="D19" s="20" t="s">
        <v>5332</v>
      </c>
      <c r="E19" s="21" t="s">
        <v>441</v>
      </c>
      <c r="F19" s="21" t="s">
        <v>5970</v>
      </c>
      <c r="G19" s="22">
        <v>0.13</v>
      </c>
      <c r="H19" s="23">
        <v>20000.009999999998</v>
      </c>
      <c r="I19" s="23">
        <v>2300.89</v>
      </c>
      <c r="J19" s="23">
        <v>17699.12</v>
      </c>
      <c r="K19" s="24" t="s">
        <v>5974</v>
      </c>
      <c r="L19" s="17" t="s">
        <v>4349</v>
      </c>
      <c r="M19" s="17">
        <v>20000</v>
      </c>
      <c r="N19" s="25" t="s">
        <v>5972</v>
      </c>
      <c r="O19" s="26">
        <v>80000</v>
      </c>
      <c r="P19" s="27"/>
      <c r="Q19" s="27"/>
      <c r="R19" s="28"/>
      <c r="S19" s="29" t="s">
        <v>5973</v>
      </c>
      <c r="T19" s="29"/>
      <c r="U19" s="1"/>
      <c r="V19" s="1">
        <v>1</v>
      </c>
      <c r="W19" s="1"/>
      <c r="X19" s="1"/>
      <c r="Y19" s="1"/>
    </row>
    <row r="20" spans="1:25">
      <c r="A20" s="17">
        <v>18</v>
      </c>
      <c r="B20" s="18"/>
      <c r="C20" s="19" t="s">
        <v>1048</v>
      </c>
      <c r="D20" s="20" t="s">
        <v>5313</v>
      </c>
      <c r="E20" s="21" t="s">
        <v>850</v>
      </c>
      <c r="F20" s="21" t="s">
        <v>851</v>
      </c>
      <c r="G20" s="22">
        <v>0.13</v>
      </c>
      <c r="H20" s="23">
        <v>43000</v>
      </c>
      <c r="I20" s="23">
        <v>4946.8999999999996</v>
      </c>
      <c r="J20" s="23">
        <v>38053.1</v>
      </c>
      <c r="K20" s="24" t="s">
        <v>5975</v>
      </c>
      <c r="L20" s="17" t="s">
        <v>4348</v>
      </c>
      <c r="M20" s="17">
        <v>43000</v>
      </c>
      <c r="N20" s="25"/>
      <c r="O20" s="26"/>
      <c r="P20" s="27"/>
      <c r="Q20" s="27"/>
      <c r="R20" s="28"/>
      <c r="S20" s="29" t="s">
        <v>5976</v>
      </c>
      <c r="T20" s="29"/>
      <c r="U20" s="1"/>
      <c r="V20" s="1">
        <v>1</v>
      </c>
      <c r="W20" s="1"/>
      <c r="X20" s="1"/>
      <c r="Y20" s="1"/>
    </row>
    <row r="21" spans="1:25">
      <c r="A21" s="17">
        <v>19</v>
      </c>
      <c r="B21" s="18"/>
      <c r="C21" s="19" t="s">
        <v>1048</v>
      </c>
      <c r="D21" s="20" t="s">
        <v>5313</v>
      </c>
      <c r="E21" s="21" t="s">
        <v>5977</v>
      </c>
      <c r="F21" s="21" t="s">
        <v>5978</v>
      </c>
      <c r="G21" s="22">
        <v>0.13</v>
      </c>
      <c r="H21" s="23">
        <v>35000</v>
      </c>
      <c r="I21" s="23">
        <v>4026.55</v>
      </c>
      <c r="J21" s="23">
        <v>30973.45</v>
      </c>
      <c r="K21" s="24" t="s">
        <v>5979</v>
      </c>
      <c r="L21" s="17" t="s">
        <v>4348</v>
      </c>
      <c r="M21" s="17">
        <v>35000</v>
      </c>
      <c r="N21" s="25"/>
      <c r="O21" s="26"/>
      <c r="P21" s="27"/>
      <c r="Q21" s="27"/>
      <c r="R21" s="28"/>
      <c r="S21" s="29" t="s">
        <v>5980</v>
      </c>
      <c r="T21" s="29"/>
      <c r="U21" s="1"/>
      <c r="V21" s="1">
        <v>1</v>
      </c>
      <c r="W21" s="1"/>
      <c r="X21" s="1"/>
      <c r="Y21" s="1"/>
    </row>
    <row r="22" spans="1:25">
      <c r="A22" s="17">
        <v>20</v>
      </c>
      <c r="B22" s="18"/>
      <c r="C22" s="19" t="s">
        <v>1048</v>
      </c>
      <c r="D22" s="20" t="s">
        <v>5315</v>
      </c>
      <c r="E22" s="21" t="s">
        <v>5965</v>
      </c>
      <c r="F22" s="21" t="s">
        <v>5966</v>
      </c>
      <c r="G22" s="22">
        <v>0.13</v>
      </c>
      <c r="H22" s="23">
        <v>15000</v>
      </c>
      <c r="I22" s="23">
        <v>1725.66</v>
      </c>
      <c r="J22" s="23">
        <v>13274.34</v>
      </c>
      <c r="K22" s="24" t="s">
        <v>5981</v>
      </c>
      <c r="L22" s="17" t="s">
        <v>4349</v>
      </c>
      <c r="M22" s="17">
        <v>15000</v>
      </c>
      <c r="N22" s="25"/>
      <c r="O22" s="26"/>
      <c r="P22" s="27"/>
      <c r="Q22" s="27"/>
      <c r="R22" s="28"/>
      <c r="S22" s="29" t="s">
        <v>5969</v>
      </c>
      <c r="T22" s="29"/>
      <c r="U22" s="1"/>
      <c r="V22" s="1">
        <v>1</v>
      </c>
      <c r="W22" s="1"/>
      <c r="X22" s="1"/>
      <c r="Y22" s="1"/>
    </row>
    <row r="23" spans="1:25">
      <c r="A23" s="17">
        <v>21</v>
      </c>
      <c r="B23" s="18"/>
      <c r="C23" s="19" t="s">
        <v>1048</v>
      </c>
      <c r="D23" s="20" t="s">
        <v>5322</v>
      </c>
      <c r="E23" s="21" t="s">
        <v>5982</v>
      </c>
      <c r="F23" s="21" t="s">
        <v>5983</v>
      </c>
      <c r="G23" s="22">
        <v>0.06</v>
      </c>
      <c r="H23" s="23">
        <v>276000</v>
      </c>
      <c r="I23" s="23">
        <v>15622.64</v>
      </c>
      <c r="J23" s="23">
        <v>260377.36</v>
      </c>
      <c r="K23" s="24" t="s">
        <v>5984</v>
      </c>
      <c r="L23" s="17" t="s">
        <v>4348</v>
      </c>
      <c r="M23" s="17">
        <v>276000</v>
      </c>
      <c r="N23" s="25"/>
      <c r="O23" s="26"/>
      <c r="P23" s="27"/>
      <c r="Q23" s="27" t="s">
        <v>5985</v>
      </c>
      <c r="R23" s="28"/>
      <c r="S23" s="29" t="s">
        <v>5986</v>
      </c>
      <c r="T23" s="29"/>
      <c r="U23" s="1"/>
      <c r="V23" s="1">
        <v>1</v>
      </c>
      <c r="W23" s="1"/>
      <c r="X23" s="1"/>
      <c r="Y23" s="1"/>
    </row>
    <row r="24" spans="1:25">
      <c r="A24" s="17">
        <v>22</v>
      </c>
      <c r="B24" s="18"/>
      <c r="C24" s="19" t="s">
        <v>1048</v>
      </c>
      <c r="D24" s="20" t="s">
        <v>5321</v>
      </c>
      <c r="E24" s="21" t="s">
        <v>274</v>
      </c>
      <c r="F24" s="21" t="s">
        <v>275</v>
      </c>
      <c r="G24" s="22">
        <v>0.13</v>
      </c>
      <c r="H24" s="23">
        <v>545000</v>
      </c>
      <c r="I24" s="23">
        <v>62699.12</v>
      </c>
      <c r="J24" s="23">
        <v>482300.88</v>
      </c>
      <c r="K24" s="24" t="s">
        <v>5987</v>
      </c>
      <c r="L24" s="17" t="s">
        <v>4349</v>
      </c>
      <c r="M24" s="17">
        <v>545000</v>
      </c>
      <c r="N24" s="25"/>
      <c r="O24" s="26"/>
      <c r="P24" s="27"/>
      <c r="Q24" s="27" t="s">
        <v>5988</v>
      </c>
      <c r="R24" s="28"/>
      <c r="S24" s="29" t="s">
        <v>5989</v>
      </c>
      <c r="T24" s="29"/>
      <c r="U24" s="1"/>
      <c r="V24" s="1">
        <v>1</v>
      </c>
      <c r="W24" s="1"/>
      <c r="X24" s="1"/>
      <c r="Y24" s="1"/>
    </row>
    <row r="25" spans="1:25">
      <c r="A25" s="17">
        <v>23</v>
      </c>
      <c r="B25" s="18"/>
      <c r="C25" s="19" t="s">
        <v>1048</v>
      </c>
      <c r="D25" s="20" t="s">
        <v>5317</v>
      </c>
      <c r="E25" s="21" t="s">
        <v>280</v>
      </c>
      <c r="F25" s="21" t="s">
        <v>281</v>
      </c>
      <c r="G25" s="22">
        <v>0.13</v>
      </c>
      <c r="H25" s="23">
        <v>120000</v>
      </c>
      <c r="I25" s="23">
        <v>13805.31</v>
      </c>
      <c r="J25" s="23">
        <v>106194.69</v>
      </c>
      <c r="K25" s="24" t="s">
        <v>5990</v>
      </c>
      <c r="L25" s="17" t="s">
        <v>4349</v>
      </c>
      <c r="M25" s="17">
        <v>120000</v>
      </c>
      <c r="N25" s="25"/>
      <c r="O25" s="26"/>
      <c r="P25" s="27"/>
      <c r="Q25" s="27" t="s">
        <v>5991</v>
      </c>
      <c r="R25" s="28"/>
      <c r="S25" s="29" t="s">
        <v>5992</v>
      </c>
      <c r="T25" s="29"/>
      <c r="U25" s="1"/>
      <c r="V25" s="1">
        <v>1</v>
      </c>
      <c r="W25" s="1"/>
      <c r="X25" s="1"/>
      <c r="Y25" s="1"/>
    </row>
    <row r="26" spans="1:25">
      <c r="A26" s="17">
        <v>24</v>
      </c>
      <c r="B26" s="18"/>
      <c r="C26" s="19" t="s">
        <v>1048</v>
      </c>
      <c r="D26" s="20" t="s">
        <v>5324</v>
      </c>
      <c r="E26" s="21" t="s">
        <v>61</v>
      </c>
      <c r="F26" s="21" t="s">
        <v>5993</v>
      </c>
      <c r="G26" s="22">
        <v>0.13</v>
      </c>
      <c r="H26" s="23">
        <v>20000</v>
      </c>
      <c r="I26" s="23">
        <v>2300.88</v>
      </c>
      <c r="J26" s="23">
        <v>17699.12</v>
      </c>
      <c r="K26" s="24" t="s">
        <v>5994</v>
      </c>
      <c r="L26" s="17" t="s">
        <v>4349</v>
      </c>
      <c r="M26" s="17">
        <v>20000</v>
      </c>
      <c r="N26" s="25"/>
      <c r="O26" s="26"/>
      <c r="P26" s="27"/>
      <c r="Q26" s="27" t="s">
        <v>5995</v>
      </c>
      <c r="R26" s="28"/>
      <c r="S26" s="29" t="s">
        <v>5996</v>
      </c>
      <c r="T26" s="29"/>
      <c r="U26" s="1"/>
      <c r="V26" s="1">
        <v>1</v>
      </c>
      <c r="W26" s="1"/>
      <c r="X26" s="1"/>
      <c r="Y26" s="1"/>
    </row>
    <row r="27" spans="1:25">
      <c r="A27" s="17">
        <v>25</v>
      </c>
      <c r="B27" s="18"/>
      <c r="C27" s="19" t="s">
        <v>1048</v>
      </c>
      <c r="D27" s="20" t="s">
        <v>5329</v>
      </c>
      <c r="E27" s="21" t="s">
        <v>80</v>
      </c>
      <c r="F27" s="21" t="s">
        <v>217</v>
      </c>
      <c r="G27" s="22">
        <v>0.09</v>
      </c>
      <c r="H27" s="23">
        <v>67405</v>
      </c>
      <c r="I27" s="23">
        <v>5565.55</v>
      </c>
      <c r="J27" s="23">
        <v>61839.45</v>
      </c>
      <c r="K27" s="24" t="s">
        <v>5997</v>
      </c>
      <c r="L27" s="17" t="s">
        <v>4349</v>
      </c>
      <c r="M27" s="17"/>
      <c r="N27" s="25"/>
      <c r="O27" s="26"/>
      <c r="P27" s="27"/>
      <c r="Q27" s="27" t="s">
        <v>5998</v>
      </c>
      <c r="R27" s="28"/>
      <c r="S27" s="29" t="s">
        <v>5999</v>
      </c>
      <c r="T27" s="29"/>
      <c r="U27" s="1"/>
      <c r="V27" s="1">
        <v>1</v>
      </c>
      <c r="W27" s="1"/>
      <c r="X27" s="1"/>
      <c r="Y27" s="1"/>
    </row>
    <row r="28" spans="1:25">
      <c r="A28" s="17">
        <v>26</v>
      </c>
      <c r="B28" s="18"/>
      <c r="C28" s="19" t="s">
        <v>1048</v>
      </c>
      <c r="D28" s="20" t="s">
        <v>5317</v>
      </c>
      <c r="E28" s="21" t="s">
        <v>227</v>
      </c>
      <c r="F28" s="21" t="s">
        <v>6000</v>
      </c>
      <c r="G28" s="22">
        <v>0.13</v>
      </c>
      <c r="H28" s="23">
        <v>577761.80000000005</v>
      </c>
      <c r="I28" s="23">
        <v>66468.17</v>
      </c>
      <c r="J28" s="23">
        <v>511293.63</v>
      </c>
      <c r="K28" s="24" t="s">
        <v>6001</v>
      </c>
      <c r="L28" s="17" t="s">
        <v>4349</v>
      </c>
      <c r="M28" s="17">
        <v>577761.80000000005</v>
      </c>
      <c r="N28" s="25"/>
      <c r="O28" s="26"/>
      <c r="P28" s="27"/>
      <c r="Q28" s="27" t="s">
        <v>6002</v>
      </c>
      <c r="R28" s="28"/>
      <c r="S28" s="29" t="s">
        <v>6003</v>
      </c>
      <c r="T28" s="29"/>
      <c r="U28" s="1"/>
      <c r="V28" s="1">
        <v>1</v>
      </c>
      <c r="W28" s="1"/>
      <c r="X28" s="1"/>
      <c r="Y28" s="1"/>
    </row>
    <row r="29" spans="1:25">
      <c r="A29" s="17">
        <v>27</v>
      </c>
      <c r="B29" s="18"/>
      <c r="C29" s="19" t="s">
        <v>1057</v>
      </c>
      <c r="D29" s="20" t="s">
        <v>4348</v>
      </c>
      <c r="E29" s="21" t="s">
        <v>6004</v>
      </c>
      <c r="F29" s="21" t="s">
        <v>6005</v>
      </c>
      <c r="G29" s="22">
        <v>0.13</v>
      </c>
      <c r="H29" s="23">
        <v>58</v>
      </c>
      <c r="I29" s="23">
        <v>6.67</v>
      </c>
      <c r="J29" s="23">
        <v>51.33</v>
      </c>
      <c r="K29" s="24" t="s">
        <v>6006</v>
      </c>
      <c r="L29" s="17" t="s">
        <v>4349</v>
      </c>
      <c r="M29" s="17">
        <v>58</v>
      </c>
      <c r="N29" s="25">
        <v>202410001</v>
      </c>
      <c r="O29" s="26">
        <v>34220</v>
      </c>
      <c r="P29" s="27" t="s">
        <v>6007</v>
      </c>
      <c r="Q29" s="27" t="s">
        <v>6008</v>
      </c>
      <c r="R29" s="28"/>
      <c r="S29" s="29" t="s">
        <v>6009</v>
      </c>
      <c r="T29" s="29"/>
      <c r="U29" s="1"/>
      <c r="V29" s="1">
        <v>1</v>
      </c>
      <c r="W29" s="1"/>
      <c r="X29" s="1"/>
      <c r="Y29" s="1"/>
    </row>
    <row r="30" spans="1:25">
      <c r="A30" s="17">
        <v>28</v>
      </c>
      <c r="B30" s="18"/>
      <c r="C30" s="19" t="s">
        <v>1057</v>
      </c>
      <c r="D30" s="20" t="s">
        <v>5309</v>
      </c>
      <c r="E30" s="21" t="s">
        <v>6010</v>
      </c>
      <c r="F30" s="21" t="s">
        <v>6011</v>
      </c>
      <c r="G30" s="22">
        <v>0.13</v>
      </c>
      <c r="H30" s="23">
        <v>22275</v>
      </c>
      <c r="I30" s="23">
        <v>2562.61</v>
      </c>
      <c r="J30" s="23">
        <v>19712.39</v>
      </c>
      <c r="K30" s="24" t="s">
        <v>6012</v>
      </c>
      <c r="L30" s="17" t="s">
        <v>4349</v>
      </c>
      <c r="M30" s="17">
        <v>22275</v>
      </c>
      <c r="N30" s="25" t="s">
        <v>6013</v>
      </c>
      <c r="O30" s="26">
        <v>900000</v>
      </c>
      <c r="P30" s="27" t="s">
        <v>6014</v>
      </c>
      <c r="Q30" s="27" t="s">
        <v>6015</v>
      </c>
      <c r="R30" s="28"/>
      <c r="S30" s="29" t="s">
        <v>6016</v>
      </c>
      <c r="T30" s="29"/>
      <c r="U30" s="1"/>
      <c r="V30" s="1">
        <v>1</v>
      </c>
      <c r="W30" s="1"/>
      <c r="X30" s="1"/>
      <c r="Y30" s="1"/>
    </row>
    <row r="31" spans="1:25">
      <c r="A31" s="17">
        <v>29</v>
      </c>
      <c r="B31" s="18"/>
      <c r="C31" s="19" t="s">
        <v>1057</v>
      </c>
      <c r="D31" s="20" t="s">
        <v>5324</v>
      </c>
      <c r="E31" s="21" t="s">
        <v>61</v>
      </c>
      <c r="F31" s="21" t="s">
        <v>6017</v>
      </c>
      <c r="G31" s="22">
        <v>0.13</v>
      </c>
      <c r="H31" s="23">
        <v>160024</v>
      </c>
      <c r="I31" s="23">
        <v>18409.84</v>
      </c>
      <c r="J31" s="23">
        <v>141614.16</v>
      </c>
      <c r="K31" s="24" t="s">
        <v>6018</v>
      </c>
      <c r="L31" s="17" t="s">
        <v>4349</v>
      </c>
      <c r="M31" s="17"/>
      <c r="N31" s="25" t="s">
        <v>6019</v>
      </c>
      <c r="O31" s="26">
        <v>176000</v>
      </c>
      <c r="P31" s="27" t="s">
        <v>6020</v>
      </c>
      <c r="Q31" s="27" t="s">
        <v>6021</v>
      </c>
      <c r="R31" s="28"/>
      <c r="S31" s="29" t="s">
        <v>6022</v>
      </c>
      <c r="T31" s="29"/>
      <c r="U31" s="1"/>
      <c r="V31" s="1">
        <v>1</v>
      </c>
      <c r="W31" s="1"/>
      <c r="X31" s="1"/>
      <c r="Y31" s="1"/>
    </row>
    <row r="32" spans="1:25">
      <c r="A32" s="17">
        <v>30</v>
      </c>
      <c r="B32" s="18"/>
      <c r="C32" s="19" t="s">
        <v>1057</v>
      </c>
      <c r="D32" s="20" t="s">
        <v>5326</v>
      </c>
      <c r="E32" s="21" t="s">
        <v>134</v>
      </c>
      <c r="F32" s="21" t="s">
        <v>1006</v>
      </c>
      <c r="G32" s="22">
        <v>0.13</v>
      </c>
      <c r="H32" s="23">
        <v>79600</v>
      </c>
      <c r="I32" s="23">
        <v>9157.52</v>
      </c>
      <c r="J32" s="23">
        <v>70442.48</v>
      </c>
      <c r="K32" s="24" t="s">
        <v>6023</v>
      </c>
      <c r="L32" s="17" t="s">
        <v>4349</v>
      </c>
      <c r="M32" s="17">
        <v>79600</v>
      </c>
      <c r="N32" s="25" t="s">
        <v>6024</v>
      </c>
      <c r="O32" s="26">
        <v>404572</v>
      </c>
      <c r="P32" s="27" t="s">
        <v>6025</v>
      </c>
      <c r="Q32" s="27" t="s">
        <v>6007</v>
      </c>
      <c r="R32" s="28"/>
      <c r="S32" s="29" t="s">
        <v>6026</v>
      </c>
      <c r="T32" s="29"/>
      <c r="U32" s="1"/>
      <c r="V32" s="1">
        <v>1</v>
      </c>
      <c r="W32" s="1"/>
      <c r="X32" s="1"/>
      <c r="Y32" s="1"/>
    </row>
    <row r="33" spans="1:25">
      <c r="A33" s="17">
        <v>31</v>
      </c>
      <c r="B33" s="18"/>
      <c r="C33" s="19" t="s">
        <v>1057</v>
      </c>
      <c r="D33" s="20" t="s">
        <v>5326</v>
      </c>
      <c r="E33" s="21" t="s">
        <v>134</v>
      </c>
      <c r="F33" s="21" t="s">
        <v>956</v>
      </c>
      <c r="G33" s="22">
        <v>0.13</v>
      </c>
      <c r="H33" s="23">
        <v>110000</v>
      </c>
      <c r="I33" s="23">
        <v>12654.87</v>
      </c>
      <c r="J33" s="23">
        <v>97345.13</v>
      </c>
      <c r="K33" s="24" t="s">
        <v>6027</v>
      </c>
      <c r="L33" s="17" t="s">
        <v>4349</v>
      </c>
      <c r="M33" s="17">
        <v>110000</v>
      </c>
      <c r="N33" s="25" t="s">
        <v>6028</v>
      </c>
      <c r="O33" s="26">
        <v>560020</v>
      </c>
      <c r="P33" s="27" t="s">
        <v>6025</v>
      </c>
      <c r="Q33" s="27" t="s">
        <v>6025</v>
      </c>
      <c r="R33" s="28"/>
      <c r="S33" s="29" t="s">
        <v>6029</v>
      </c>
      <c r="T33" s="29"/>
      <c r="U33" s="1"/>
      <c r="V33" s="1">
        <v>1</v>
      </c>
      <c r="W33" s="1"/>
      <c r="X33" s="1"/>
      <c r="Y33" s="1"/>
    </row>
    <row r="34" spans="1:25">
      <c r="A34" s="17">
        <v>32</v>
      </c>
      <c r="B34" s="18"/>
      <c r="C34" s="19" t="s">
        <v>1057</v>
      </c>
      <c r="D34" s="20" t="s">
        <v>5326</v>
      </c>
      <c r="E34" s="21" t="s">
        <v>134</v>
      </c>
      <c r="F34" s="21" t="s">
        <v>527</v>
      </c>
      <c r="G34" s="22">
        <v>0.13</v>
      </c>
      <c r="H34" s="23">
        <v>295400</v>
      </c>
      <c r="I34" s="23">
        <v>33984.07</v>
      </c>
      <c r="J34" s="23">
        <v>261415.93</v>
      </c>
      <c r="K34" s="24" t="s">
        <v>6030</v>
      </c>
      <c r="L34" s="17" t="s">
        <v>4349</v>
      </c>
      <c r="M34" s="17">
        <v>295400</v>
      </c>
      <c r="N34" s="25" t="s">
        <v>6031</v>
      </c>
      <c r="O34" s="26">
        <v>984662</v>
      </c>
      <c r="P34" s="27" t="s">
        <v>6032</v>
      </c>
      <c r="Q34" s="27" t="s">
        <v>6032</v>
      </c>
      <c r="R34" s="28"/>
      <c r="S34" s="29" t="s">
        <v>6033</v>
      </c>
      <c r="T34" s="29"/>
      <c r="U34" s="1"/>
      <c r="V34" s="1">
        <v>1</v>
      </c>
      <c r="W34" s="1"/>
      <c r="X34" s="1"/>
      <c r="Y34" s="1"/>
    </row>
    <row r="35" spans="1:25">
      <c r="A35" s="17">
        <v>33</v>
      </c>
      <c r="B35" s="18"/>
      <c r="C35" s="19" t="s">
        <v>1057</v>
      </c>
      <c r="D35" s="20" t="s">
        <v>5326</v>
      </c>
      <c r="E35" s="21" t="s">
        <v>134</v>
      </c>
      <c r="F35" s="21" t="s">
        <v>1026</v>
      </c>
      <c r="G35" s="22">
        <v>0.13</v>
      </c>
      <c r="H35" s="23">
        <v>210000</v>
      </c>
      <c r="I35" s="23">
        <v>24159.29</v>
      </c>
      <c r="J35" s="23">
        <v>185840.71</v>
      </c>
      <c r="K35" s="24" t="s">
        <v>6034</v>
      </c>
      <c r="L35" s="17" t="s">
        <v>4349</v>
      </c>
      <c r="M35" s="17">
        <v>210000</v>
      </c>
      <c r="N35" s="25" t="s">
        <v>6035</v>
      </c>
      <c r="O35" s="26">
        <v>734535</v>
      </c>
      <c r="P35" s="27" t="s">
        <v>6036</v>
      </c>
      <c r="Q35" s="27" t="s">
        <v>6036</v>
      </c>
      <c r="R35" s="28"/>
      <c r="S35" s="29" t="s">
        <v>6037</v>
      </c>
      <c r="T35" s="29"/>
      <c r="U35" s="1"/>
      <c r="V35" s="1">
        <v>1</v>
      </c>
      <c r="W35" s="1"/>
      <c r="X35" s="1"/>
      <c r="Y35" s="1"/>
    </row>
    <row r="36" spans="1:25">
      <c r="A36" s="17">
        <v>34</v>
      </c>
      <c r="B36" s="18"/>
      <c r="C36" s="19" t="s">
        <v>1057</v>
      </c>
      <c r="D36" s="20" t="s">
        <v>5315</v>
      </c>
      <c r="E36" s="21" t="s">
        <v>732</v>
      </c>
      <c r="F36" s="21" t="s">
        <v>735</v>
      </c>
      <c r="G36" s="22">
        <v>0.13</v>
      </c>
      <c r="H36" s="23">
        <v>70000</v>
      </c>
      <c r="I36" s="23">
        <v>8053.1</v>
      </c>
      <c r="J36" s="23">
        <v>61946.9</v>
      </c>
      <c r="K36" s="24" t="s">
        <v>6038</v>
      </c>
      <c r="L36" s="17" t="s">
        <v>4349</v>
      </c>
      <c r="M36" s="17">
        <v>70000</v>
      </c>
      <c r="N36" s="25" t="s">
        <v>735</v>
      </c>
      <c r="O36" s="26">
        <v>70000</v>
      </c>
      <c r="P36" s="27" t="s">
        <v>6039</v>
      </c>
      <c r="Q36" s="27" t="s">
        <v>6040</v>
      </c>
      <c r="R36" s="28"/>
      <c r="S36" s="29" t="s">
        <v>6041</v>
      </c>
      <c r="T36" s="29"/>
      <c r="U36" s="1"/>
      <c r="V36" s="1">
        <v>1</v>
      </c>
      <c r="W36" s="1"/>
      <c r="X36" s="1"/>
      <c r="Y36" s="1"/>
    </row>
    <row r="37" spans="1:25">
      <c r="A37" s="17">
        <v>35</v>
      </c>
      <c r="B37" s="18"/>
      <c r="C37" s="19" t="s">
        <v>1057</v>
      </c>
      <c r="D37" s="20" t="s">
        <v>5320</v>
      </c>
      <c r="E37" s="21" t="s">
        <v>269</v>
      </c>
      <c r="F37" s="21" t="s">
        <v>1019</v>
      </c>
      <c r="G37" s="22">
        <v>0.13</v>
      </c>
      <c r="H37" s="23">
        <v>60000</v>
      </c>
      <c r="I37" s="23">
        <v>6902.65</v>
      </c>
      <c r="J37" s="23">
        <v>53097.35</v>
      </c>
      <c r="K37" s="24" t="s">
        <v>6042</v>
      </c>
      <c r="L37" s="17" t="s">
        <v>4349</v>
      </c>
      <c r="M37" s="17"/>
      <c r="N37" s="25" t="s">
        <v>6043</v>
      </c>
      <c r="O37" s="26">
        <v>128000</v>
      </c>
      <c r="P37" s="27" t="s">
        <v>6044</v>
      </c>
      <c r="Q37" s="27" t="s">
        <v>6045</v>
      </c>
      <c r="R37" s="28"/>
      <c r="S37" s="29" t="s">
        <v>6046</v>
      </c>
      <c r="T37" s="29"/>
      <c r="U37" s="1"/>
      <c r="V37" s="1">
        <v>1</v>
      </c>
      <c r="W37" s="1"/>
      <c r="X37" s="1"/>
      <c r="Y37" s="1"/>
    </row>
    <row r="38" spans="1:25">
      <c r="A38" s="17">
        <v>36</v>
      </c>
      <c r="B38" s="18"/>
      <c r="C38" s="19" t="s">
        <v>1057</v>
      </c>
      <c r="D38" s="20" t="s">
        <v>5320</v>
      </c>
      <c r="E38" s="21" t="s">
        <v>269</v>
      </c>
      <c r="F38" s="21" t="s">
        <v>1021</v>
      </c>
      <c r="G38" s="22">
        <v>0.13</v>
      </c>
      <c r="H38" s="23">
        <v>68000</v>
      </c>
      <c r="I38" s="23">
        <v>7823.01</v>
      </c>
      <c r="J38" s="23">
        <v>60176.99</v>
      </c>
      <c r="K38" s="24" t="s">
        <v>6042</v>
      </c>
      <c r="L38" s="17" t="s">
        <v>4349</v>
      </c>
      <c r="M38" s="17"/>
      <c r="N38" s="25" t="s">
        <v>6043</v>
      </c>
      <c r="O38" s="26">
        <v>128000</v>
      </c>
      <c r="P38" s="27" t="s">
        <v>6044</v>
      </c>
      <c r="Q38" s="27" t="s">
        <v>6047</v>
      </c>
      <c r="R38" s="28"/>
      <c r="S38" s="29" t="s">
        <v>6046</v>
      </c>
      <c r="T38" s="29"/>
      <c r="U38" s="1"/>
      <c r="V38" s="1">
        <v>1</v>
      </c>
      <c r="W38" s="1"/>
      <c r="X38" s="1"/>
      <c r="Y38" s="1"/>
    </row>
    <row r="39" spans="1:25">
      <c r="A39" s="17">
        <v>37</v>
      </c>
      <c r="B39" s="18"/>
      <c r="C39" s="19" t="s">
        <v>1057</v>
      </c>
      <c r="D39" s="20" t="s">
        <v>5320</v>
      </c>
      <c r="E39" s="21" t="s">
        <v>269</v>
      </c>
      <c r="F39" s="21" t="s">
        <v>1012</v>
      </c>
      <c r="G39" s="22">
        <v>0.13</v>
      </c>
      <c r="H39" s="23">
        <v>95000</v>
      </c>
      <c r="I39" s="23">
        <v>10929.2</v>
      </c>
      <c r="J39" s="23">
        <v>84070.8</v>
      </c>
      <c r="K39" s="24" t="s">
        <v>6048</v>
      </c>
      <c r="L39" s="17" t="s">
        <v>4349</v>
      </c>
      <c r="M39" s="17">
        <v>95000</v>
      </c>
      <c r="N39" s="25" t="s">
        <v>6049</v>
      </c>
      <c r="O39" s="26">
        <v>95000</v>
      </c>
      <c r="P39" s="27" t="s">
        <v>6050</v>
      </c>
      <c r="Q39" s="27" t="s">
        <v>6051</v>
      </c>
      <c r="R39" s="28"/>
      <c r="S39" s="29" t="s">
        <v>6052</v>
      </c>
      <c r="T39" s="29"/>
      <c r="U39" s="1"/>
      <c r="V39" s="1">
        <v>1</v>
      </c>
      <c r="W39" s="1"/>
      <c r="X39" s="1"/>
      <c r="Y39" s="1"/>
    </row>
    <row r="40" spans="1:25">
      <c r="A40" s="17">
        <v>38</v>
      </c>
      <c r="B40" s="18"/>
      <c r="C40" s="19" t="s">
        <v>1057</v>
      </c>
      <c r="D40" s="20" t="s">
        <v>5314</v>
      </c>
      <c r="E40" s="21" t="s">
        <v>6053</v>
      </c>
      <c r="F40" s="21" t="s">
        <v>6054</v>
      </c>
      <c r="G40" s="22">
        <v>0.13</v>
      </c>
      <c r="H40" s="23">
        <v>116500.01</v>
      </c>
      <c r="I40" s="23">
        <v>13402.66</v>
      </c>
      <c r="J40" s="23">
        <v>103097.35</v>
      </c>
      <c r="K40" s="24" t="s">
        <v>6055</v>
      </c>
      <c r="L40" s="17" t="s">
        <v>4349</v>
      </c>
      <c r="M40" s="17">
        <v>116500</v>
      </c>
      <c r="N40" s="25" t="s">
        <v>6056</v>
      </c>
      <c r="O40" s="26" t="s">
        <v>6057</v>
      </c>
      <c r="P40" s="27" t="s">
        <v>6007</v>
      </c>
      <c r="Q40" s="27" t="s">
        <v>6058</v>
      </c>
      <c r="R40" s="28"/>
      <c r="S40" s="29" t="s">
        <v>6059</v>
      </c>
      <c r="T40" s="29"/>
      <c r="U40" s="1"/>
      <c r="V40" s="1">
        <v>1</v>
      </c>
      <c r="W40" s="1"/>
      <c r="X40" s="1"/>
      <c r="Y40" s="1"/>
    </row>
    <row r="41" spans="1:25">
      <c r="A41" s="17">
        <v>39</v>
      </c>
      <c r="B41" s="18"/>
      <c r="C41" s="19" t="s">
        <v>1057</v>
      </c>
      <c r="D41" s="20" t="s">
        <v>5314</v>
      </c>
      <c r="E41" s="21" t="s">
        <v>6053</v>
      </c>
      <c r="F41" s="21" t="s">
        <v>6054</v>
      </c>
      <c r="G41" s="22">
        <v>0.13</v>
      </c>
      <c r="H41" s="23">
        <v>116500.01</v>
      </c>
      <c r="I41" s="23">
        <v>13402.66</v>
      </c>
      <c r="J41" s="23">
        <v>103097.35</v>
      </c>
      <c r="K41" s="24" t="s">
        <v>6060</v>
      </c>
      <c r="L41" s="17" t="s">
        <v>4349</v>
      </c>
      <c r="M41" s="17">
        <v>116500</v>
      </c>
      <c r="N41" s="25" t="s">
        <v>6056</v>
      </c>
      <c r="O41" s="26" t="s">
        <v>6057</v>
      </c>
      <c r="P41" s="27" t="s">
        <v>6007</v>
      </c>
      <c r="Q41" s="27" t="s">
        <v>6058</v>
      </c>
      <c r="R41" s="28"/>
      <c r="S41" s="29" t="s">
        <v>6059</v>
      </c>
      <c r="T41" s="29"/>
      <c r="U41" s="1"/>
      <c r="V41" s="1">
        <v>1</v>
      </c>
      <c r="W41" s="1"/>
      <c r="X41" s="1"/>
      <c r="Y41" s="1"/>
    </row>
    <row r="42" spans="1:25">
      <c r="A42" s="17">
        <v>40</v>
      </c>
      <c r="B42" s="18"/>
      <c r="C42" s="19" t="s">
        <v>1057</v>
      </c>
      <c r="D42" s="20" t="s">
        <v>5314</v>
      </c>
      <c r="E42" s="21" t="s">
        <v>6053</v>
      </c>
      <c r="F42" s="21" t="s">
        <v>6061</v>
      </c>
      <c r="G42" s="22">
        <v>0.13</v>
      </c>
      <c r="H42" s="23">
        <v>4</v>
      </c>
      <c r="I42" s="23">
        <v>0.46</v>
      </c>
      <c r="J42" s="23">
        <v>3.54</v>
      </c>
      <c r="K42" s="24" t="s">
        <v>6062</v>
      </c>
      <c r="L42" s="17" t="s">
        <v>4349</v>
      </c>
      <c r="M42" s="17">
        <v>4</v>
      </c>
      <c r="N42" s="25" t="s">
        <v>6063</v>
      </c>
      <c r="O42" s="26">
        <v>20240</v>
      </c>
      <c r="P42" s="27" t="s">
        <v>6064</v>
      </c>
      <c r="Q42" s="27" t="s">
        <v>6065</v>
      </c>
      <c r="R42" s="28"/>
      <c r="S42" s="29" t="s">
        <v>5546</v>
      </c>
      <c r="T42" s="29"/>
      <c r="U42" s="1"/>
      <c r="V42" s="1">
        <v>1</v>
      </c>
      <c r="W42" s="1"/>
      <c r="X42" s="1"/>
      <c r="Y42" s="1"/>
    </row>
    <row r="43" spans="1:25" hidden="1">
      <c r="A43" s="17">
        <v>41</v>
      </c>
      <c r="B43" s="18"/>
      <c r="C43" s="19" t="s">
        <v>1057</v>
      </c>
      <c r="D43" s="20" t="s">
        <v>4348</v>
      </c>
      <c r="E43" s="21" t="s">
        <v>5405</v>
      </c>
      <c r="F43" s="21"/>
      <c r="G43" s="22">
        <v>0.13</v>
      </c>
      <c r="H43" s="23">
        <v>560000</v>
      </c>
      <c r="I43" s="23">
        <v>64424.78</v>
      </c>
      <c r="J43" s="23">
        <v>495575.22</v>
      </c>
      <c r="K43" s="24" t="s">
        <v>6066</v>
      </c>
      <c r="L43" s="17" t="s">
        <v>4348</v>
      </c>
      <c r="M43" s="17">
        <v>560000</v>
      </c>
      <c r="N43" s="25"/>
      <c r="O43" s="26"/>
      <c r="P43" s="27"/>
      <c r="Q43" s="27"/>
      <c r="R43" s="28"/>
      <c r="S43" s="29" t="s">
        <v>5404</v>
      </c>
      <c r="T43" s="29"/>
      <c r="U43" s="1"/>
      <c r="V43" s="1">
        <v>1</v>
      </c>
      <c r="W43" s="1"/>
      <c r="X43" s="1"/>
      <c r="Y43" s="1"/>
    </row>
    <row r="44" spans="1:25">
      <c r="A44" s="17">
        <v>42</v>
      </c>
      <c r="B44" s="18"/>
      <c r="C44" s="19" t="s">
        <v>1063</v>
      </c>
      <c r="D44" s="20" t="s">
        <v>4348</v>
      </c>
      <c r="E44" s="21" t="s">
        <v>100</v>
      </c>
      <c r="F44" s="21" t="s">
        <v>264</v>
      </c>
      <c r="G44" s="22">
        <v>0.13</v>
      </c>
      <c r="H44" s="23">
        <v>97</v>
      </c>
      <c r="I44" s="23">
        <v>11.16</v>
      </c>
      <c r="J44" s="23">
        <v>85.84</v>
      </c>
      <c r="K44" s="24" t="s">
        <v>6067</v>
      </c>
      <c r="L44" s="17" t="s">
        <v>4349</v>
      </c>
      <c r="M44" s="17">
        <v>97</v>
      </c>
      <c r="N44" s="25" t="s">
        <v>6068</v>
      </c>
      <c r="O44" s="26" t="s">
        <v>6057</v>
      </c>
      <c r="P44" s="27" t="s">
        <v>6007</v>
      </c>
      <c r="Q44" s="27" t="s">
        <v>6069</v>
      </c>
      <c r="R44" s="28"/>
      <c r="S44" s="29" t="s">
        <v>6070</v>
      </c>
      <c r="T44" s="29"/>
      <c r="U44" s="1"/>
      <c r="V44" s="1">
        <v>1</v>
      </c>
      <c r="W44" s="1"/>
      <c r="X44" s="1"/>
      <c r="Y44" s="1"/>
    </row>
    <row r="45" spans="1:25">
      <c r="A45" s="17">
        <v>43</v>
      </c>
      <c r="B45" s="18"/>
      <c r="C45" s="19" t="s">
        <v>1063</v>
      </c>
      <c r="D45" s="20" t="s">
        <v>5329</v>
      </c>
      <c r="E45" s="21" t="s">
        <v>6071</v>
      </c>
      <c r="F45" s="21" t="s">
        <v>6072</v>
      </c>
      <c r="G45" s="22">
        <v>0.06</v>
      </c>
      <c r="H45" s="23">
        <v>38160</v>
      </c>
      <c r="I45" s="23">
        <v>2160</v>
      </c>
      <c r="J45" s="23">
        <v>36000</v>
      </c>
      <c r="K45" s="24" t="s">
        <v>6073</v>
      </c>
      <c r="L45" s="17" t="s">
        <v>4349</v>
      </c>
      <c r="M45" s="17">
        <v>38160</v>
      </c>
      <c r="N45" s="25">
        <v>3230018543</v>
      </c>
      <c r="O45" s="26">
        <v>36000</v>
      </c>
      <c r="P45" s="27" t="s">
        <v>6074</v>
      </c>
      <c r="Q45" s="27" t="s">
        <v>6075</v>
      </c>
      <c r="R45" s="28"/>
      <c r="S45" s="29" t="s">
        <v>6076</v>
      </c>
      <c r="T45" s="29"/>
      <c r="U45" s="1"/>
      <c r="V45" s="1">
        <v>1</v>
      </c>
      <c r="W45" s="1"/>
      <c r="X45" s="1"/>
      <c r="Y45" s="1"/>
    </row>
    <row r="46" spans="1:25">
      <c r="A46" s="17">
        <v>44</v>
      </c>
      <c r="B46" s="18"/>
      <c r="C46" s="19" t="s">
        <v>1063</v>
      </c>
      <c r="D46" s="20" t="s">
        <v>5311</v>
      </c>
      <c r="E46" s="21" t="s">
        <v>353</v>
      </c>
      <c r="F46" s="21" t="s">
        <v>6077</v>
      </c>
      <c r="G46" s="22">
        <v>0.09</v>
      </c>
      <c r="H46" s="23">
        <v>88000</v>
      </c>
      <c r="I46" s="23">
        <v>7266.06</v>
      </c>
      <c r="J46" s="23">
        <v>80733.94</v>
      </c>
      <c r="K46" s="24" t="s">
        <v>6078</v>
      </c>
      <c r="L46" s="17" t="s">
        <v>4349</v>
      </c>
      <c r="M46" s="17"/>
      <c r="N46" s="25" t="s">
        <v>6079</v>
      </c>
      <c r="O46" s="26">
        <v>88000</v>
      </c>
      <c r="P46" s="27" t="s">
        <v>6007</v>
      </c>
      <c r="Q46" s="27" t="s">
        <v>6080</v>
      </c>
      <c r="R46" s="28"/>
      <c r="S46" s="29" t="s">
        <v>5843</v>
      </c>
      <c r="T46" s="29"/>
      <c r="U46" s="1"/>
      <c r="V46" s="1">
        <v>1</v>
      </c>
      <c r="W46" s="1"/>
      <c r="X46" s="1"/>
      <c r="Y46" s="1"/>
    </row>
    <row r="47" spans="1:25">
      <c r="A47" s="17">
        <v>45</v>
      </c>
      <c r="B47" s="18"/>
      <c r="C47" s="19" t="s">
        <v>1063</v>
      </c>
      <c r="D47" s="20" t="s">
        <v>5332</v>
      </c>
      <c r="E47" s="21" t="s">
        <v>6081</v>
      </c>
      <c r="F47" s="21" t="s">
        <v>6082</v>
      </c>
      <c r="G47" s="22">
        <v>0.09</v>
      </c>
      <c r="H47" s="23">
        <v>363000</v>
      </c>
      <c r="I47" s="23">
        <v>29972.48</v>
      </c>
      <c r="J47" s="23">
        <v>333027.52</v>
      </c>
      <c r="K47" s="24" t="s">
        <v>6083</v>
      </c>
      <c r="L47" s="17" t="s">
        <v>4349</v>
      </c>
      <c r="M47" s="17"/>
      <c r="N47" s="25" t="s">
        <v>6084</v>
      </c>
      <c r="O47" s="26">
        <v>363000</v>
      </c>
      <c r="P47" s="27" t="s">
        <v>6007</v>
      </c>
      <c r="Q47" s="27" t="s">
        <v>6007</v>
      </c>
      <c r="R47" s="28"/>
      <c r="S47" s="29" t="s">
        <v>6085</v>
      </c>
      <c r="T47" s="29"/>
      <c r="U47" s="1"/>
      <c r="V47" s="1">
        <v>1</v>
      </c>
      <c r="W47" s="1"/>
      <c r="X47" s="1"/>
      <c r="Y47" s="1"/>
    </row>
    <row r="48" spans="1:25">
      <c r="A48" s="17">
        <v>46</v>
      </c>
      <c r="B48" s="18"/>
      <c r="C48" s="19" t="s">
        <v>1063</v>
      </c>
      <c r="D48" s="20" t="s">
        <v>5326</v>
      </c>
      <c r="E48" s="21" t="s">
        <v>6086</v>
      </c>
      <c r="F48" s="21" t="s">
        <v>6087</v>
      </c>
      <c r="G48" s="22">
        <v>0.09</v>
      </c>
      <c r="H48" s="23">
        <v>183093.88</v>
      </c>
      <c r="I48" s="23">
        <v>15117.84</v>
      </c>
      <c r="J48" s="23">
        <v>167976.04</v>
      </c>
      <c r="K48" s="24" t="s">
        <v>6088</v>
      </c>
      <c r="L48" s="17" t="s">
        <v>4349</v>
      </c>
      <c r="M48" s="17"/>
      <c r="N48" s="25" t="s">
        <v>6089</v>
      </c>
      <c r="O48" s="26">
        <v>808000</v>
      </c>
      <c r="P48" s="27" t="s">
        <v>6090</v>
      </c>
      <c r="Q48" s="27" t="s">
        <v>6091</v>
      </c>
      <c r="R48" s="28"/>
      <c r="S48" s="29" t="s">
        <v>6092</v>
      </c>
      <c r="T48" s="29"/>
      <c r="U48" s="1"/>
      <c r="V48" s="1">
        <v>1</v>
      </c>
      <c r="W48" s="1"/>
      <c r="X48" s="1"/>
      <c r="Y48" s="1"/>
    </row>
    <row r="49" spans="1:25">
      <c r="A49" s="17">
        <v>47</v>
      </c>
      <c r="B49" s="18"/>
      <c r="C49" s="19" t="s">
        <v>1063</v>
      </c>
      <c r="D49" s="20" t="s">
        <v>5317</v>
      </c>
      <c r="E49" s="21" t="s">
        <v>399</v>
      </c>
      <c r="F49" s="21" t="s">
        <v>400</v>
      </c>
      <c r="G49" s="22">
        <v>0.13</v>
      </c>
      <c r="H49" s="23">
        <v>60000</v>
      </c>
      <c r="I49" s="23">
        <v>6902.65</v>
      </c>
      <c r="J49" s="23">
        <v>53097.35</v>
      </c>
      <c r="K49" s="24" t="s">
        <v>6093</v>
      </c>
      <c r="L49" s="17" t="s">
        <v>4349</v>
      </c>
      <c r="M49" s="17">
        <v>60000</v>
      </c>
      <c r="N49" s="25" t="s">
        <v>6094</v>
      </c>
      <c r="O49" s="26">
        <v>60000</v>
      </c>
      <c r="P49" s="27" t="s">
        <v>6007</v>
      </c>
      <c r="Q49" s="27" t="s">
        <v>6095</v>
      </c>
      <c r="R49" s="28"/>
      <c r="S49" s="29" t="s">
        <v>6096</v>
      </c>
      <c r="T49" s="29"/>
      <c r="U49" s="1"/>
      <c r="V49" s="1">
        <v>1</v>
      </c>
      <c r="W49" s="1"/>
      <c r="X49" s="1"/>
      <c r="Y49" s="1"/>
    </row>
    <row r="50" spans="1:25">
      <c r="A50" s="17">
        <v>48</v>
      </c>
      <c r="B50" s="18"/>
      <c r="C50" s="19" t="s">
        <v>1063</v>
      </c>
      <c r="D50" s="20" t="s">
        <v>5315</v>
      </c>
      <c r="E50" s="21" t="s">
        <v>653</v>
      </c>
      <c r="F50" s="21" t="s">
        <v>6097</v>
      </c>
      <c r="G50" s="22">
        <v>0.13</v>
      </c>
      <c r="H50" s="23">
        <v>113000</v>
      </c>
      <c r="I50" s="23">
        <v>13000</v>
      </c>
      <c r="J50" s="23">
        <v>100000</v>
      </c>
      <c r="K50" s="24" t="s">
        <v>6098</v>
      </c>
      <c r="L50" s="17" t="s">
        <v>4349</v>
      </c>
      <c r="M50" s="17">
        <v>113000</v>
      </c>
      <c r="N50" s="25" t="s">
        <v>6099</v>
      </c>
      <c r="O50" s="26">
        <v>113000</v>
      </c>
      <c r="P50" s="27" t="s">
        <v>6007</v>
      </c>
      <c r="Q50" s="27" t="s">
        <v>6100</v>
      </c>
      <c r="R50" s="28"/>
      <c r="S50" s="29" t="s">
        <v>6101</v>
      </c>
      <c r="T50" s="29"/>
      <c r="U50" s="1"/>
      <c r="V50" s="1">
        <v>1</v>
      </c>
      <c r="W50" s="1"/>
      <c r="X50" s="1"/>
      <c r="Y50" s="1"/>
    </row>
    <row r="51" spans="1:25">
      <c r="A51" s="17">
        <v>49</v>
      </c>
      <c r="B51" s="18"/>
      <c r="C51" s="19" t="s">
        <v>1063</v>
      </c>
      <c r="D51" s="20" t="s">
        <v>5315</v>
      </c>
      <c r="E51" s="21" t="s">
        <v>653</v>
      </c>
      <c r="F51" s="21" t="s">
        <v>6102</v>
      </c>
      <c r="G51" s="22">
        <v>0.13</v>
      </c>
      <c r="H51" s="23">
        <v>29380</v>
      </c>
      <c r="I51" s="23">
        <v>3380</v>
      </c>
      <c r="J51" s="23">
        <v>26000</v>
      </c>
      <c r="K51" s="24" t="s">
        <v>6103</v>
      </c>
      <c r="L51" s="17" t="s">
        <v>4349</v>
      </c>
      <c r="M51" s="17">
        <v>29380</v>
      </c>
      <c r="N51" s="25" t="s">
        <v>6104</v>
      </c>
      <c r="O51" s="26">
        <v>26000</v>
      </c>
      <c r="P51" s="27" t="s">
        <v>6007</v>
      </c>
      <c r="Q51" s="27" t="s">
        <v>6105</v>
      </c>
      <c r="R51" s="28"/>
      <c r="S51" s="29" t="s">
        <v>6106</v>
      </c>
      <c r="T51" s="29"/>
      <c r="U51" s="1"/>
      <c r="V51" s="1">
        <v>1</v>
      </c>
      <c r="W51" s="1"/>
      <c r="X51" s="1"/>
      <c r="Y51" s="1"/>
    </row>
    <row r="52" spans="1:25">
      <c r="A52" s="17">
        <v>50</v>
      </c>
      <c r="B52" s="18"/>
      <c r="C52" s="19" t="s">
        <v>1063</v>
      </c>
      <c r="D52" s="20" t="s">
        <v>5315</v>
      </c>
      <c r="E52" s="21" t="s">
        <v>653</v>
      </c>
      <c r="F52" s="21" t="s">
        <v>6107</v>
      </c>
      <c r="G52" s="22">
        <v>0.13</v>
      </c>
      <c r="H52" s="23">
        <v>203400</v>
      </c>
      <c r="I52" s="23">
        <v>23400</v>
      </c>
      <c r="J52" s="23">
        <v>180000</v>
      </c>
      <c r="K52" s="24" t="s">
        <v>6108</v>
      </c>
      <c r="L52" s="17" t="s">
        <v>4349</v>
      </c>
      <c r="M52" s="17">
        <v>203400</v>
      </c>
      <c r="N52" s="25" t="s">
        <v>6109</v>
      </c>
      <c r="O52" s="26">
        <v>180000</v>
      </c>
      <c r="P52" s="27" t="s">
        <v>6007</v>
      </c>
      <c r="Q52" s="27" t="s">
        <v>6110</v>
      </c>
      <c r="R52" s="28"/>
      <c r="S52" s="29" t="s">
        <v>6111</v>
      </c>
      <c r="T52" s="29"/>
      <c r="U52" s="1"/>
      <c r="V52" s="1">
        <v>1</v>
      </c>
      <c r="W52" s="1"/>
      <c r="X52" s="1"/>
      <c r="Y52" s="1"/>
    </row>
    <row r="53" spans="1:25">
      <c r="A53" s="17">
        <v>51</v>
      </c>
      <c r="B53" s="18"/>
      <c r="C53" s="19" t="s">
        <v>1063</v>
      </c>
      <c r="D53" s="20" t="s">
        <v>5332</v>
      </c>
      <c r="E53" s="21" t="s">
        <v>379</v>
      </c>
      <c r="F53" s="21" t="s">
        <v>6112</v>
      </c>
      <c r="G53" s="22">
        <v>0.13</v>
      </c>
      <c r="H53" s="23">
        <v>65</v>
      </c>
      <c r="I53" s="23">
        <v>7.48</v>
      </c>
      <c r="J53" s="23">
        <v>57.52</v>
      </c>
      <c r="K53" s="24" t="s">
        <v>6113</v>
      </c>
      <c r="L53" s="17" t="s">
        <v>4349</v>
      </c>
      <c r="M53" s="17">
        <v>65</v>
      </c>
      <c r="N53" s="25" t="s">
        <v>6114</v>
      </c>
      <c r="O53" s="26">
        <v>348000</v>
      </c>
      <c r="P53" s="27" t="s">
        <v>6007</v>
      </c>
      <c r="Q53" s="27" t="s">
        <v>6115</v>
      </c>
      <c r="R53" s="28"/>
      <c r="S53" s="29" t="s">
        <v>6116</v>
      </c>
      <c r="T53" s="29"/>
      <c r="U53" s="1"/>
      <c r="V53" s="1">
        <v>1</v>
      </c>
      <c r="W53" s="1"/>
      <c r="X53" s="1"/>
      <c r="Y53" s="1"/>
    </row>
    <row r="54" spans="1:25">
      <c r="A54" s="17">
        <v>52</v>
      </c>
      <c r="B54" s="18"/>
      <c r="C54" s="19" t="s">
        <v>1063</v>
      </c>
      <c r="D54" s="20" t="s">
        <v>5332</v>
      </c>
      <c r="E54" s="21" t="s">
        <v>379</v>
      </c>
      <c r="F54" s="21" t="s">
        <v>6112</v>
      </c>
      <c r="G54" s="22">
        <v>0.13</v>
      </c>
      <c r="H54" s="23">
        <v>65</v>
      </c>
      <c r="I54" s="23">
        <v>7.48</v>
      </c>
      <c r="J54" s="23">
        <v>57.52</v>
      </c>
      <c r="K54" s="24" t="s">
        <v>6113</v>
      </c>
      <c r="L54" s="17" t="s">
        <v>4349</v>
      </c>
      <c r="M54" s="17">
        <v>65</v>
      </c>
      <c r="N54" s="25" t="s">
        <v>6114</v>
      </c>
      <c r="O54" s="26">
        <v>348000</v>
      </c>
      <c r="P54" s="27" t="s">
        <v>6007</v>
      </c>
      <c r="Q54" s="27" t="s">
        <v>6115</v>
      </c>
      <c r="R54" s="28"/>
      <c r="S54" s="29" t="s">
        <v>6117</v>
      </c>
      <c r="T54" s="29"/>
      <c r="U54" s="1"/>
      <c r="V54" s="1">
        <v>1</v>
      </c>
      <c r="W54" s="1"/>
      <c r="X54" s="1"/>
      <c r="Y54" s="1"/>
    </row>
    <row r="55" spans="1:25">
      <c r="A55" s="17">
        <v>53</v>
      </c>
      <c r="B55" s="18"/>
      <c r="C55" s="19" t="s">
        <v>1063</v>
      </c>
      <c r="D55" s="20" t="s">
        <v>5332</v>
      </c>
      <c r="E55" s="21" t="s">
        <v>379</v>
      </c>
      <c r="F55" s="21" t="s">
        <v>6112</v>
      </c>
      <c r="G55" s="22">
        <v>0.13</v>
      </c>
      <c r="H55" s="23">
        <v>28000</v>
      </c>
      <c r="I55" s="23">
        <v>3221.24</v>
      </c>
      <c r="J55" s="23">
        <v>24778.76</v>
      </c>
      <c r="K55" s="24" t="s">
        <v>6113</v>
      </c>
      <c r="L55" s="17" t="s">
        <v>4349</v>
      </c>
      <c r="M55" s="17">
        <v>28000</v>
      </c>
      <c r="N55" s="25" t="s">
        <v>6114</v>
      </c>
      <c r="O55" s="26">
        <v>348000</v>
      </c>
      <c r="P55" s="27" t="s">
        <v>6007</v>
      </c>
      <c r="Q55" s="27" t="s">
        <v>6115</v>
      </c>
      <c r="R55" s="28"/>
      <c r="S55" s="29" t="s">
        <v>6118</v>
      </c>
      <c r="T55" s="29"/>
      <c r="U55" s="1"/>
      <c r="V55" s="1">
        <v>1</v>
      </c>
      <c r="W55" s="1"/>
      <c r="X55" s="1"/>
      <c r="Y55" s="1"/>
    </row>
    <row r="56" spans="1:25">
      <c r="A56" s="17">
        <v>54</v>
      </c>
      <c r="B56" s="18"/>
      <c r="C56" s="19" t="s">
        <v>1063</v>
      </c>
      <c r="D56" s="20" t="s">
        <v>5332</v>
      </c>
      <c r="E56" s="21" t="s">
        <v>379</v>
      </c>
      <c r="F56" s="21" t="s">
        <v>6112</v>
      </c>
      <c r="G56" s="22">
        <v>0.13</v>
      </c>
      <c r="H56" s="23">
        <v>5000</v>
      </c>
      <c r="I56" s="23">
        <v>575.22</v>
      </c>
      <c r="J56" s="23">
        <v>4424.78</v>
      </c>
      <c r="K56" s="24" t="s">
        <v>6113</v>
      </c>
      <c r="L56" s="17" t="s">
        <v>4349</v>
      </c>
      <c r="M56" s="17">
        <v>5000</v>
      </c>
      <c r="N56" s="25" t="s">
        <v>6114</v>
      </c>
      <c r="O56" s="26">
        <v>348000</v>
      </c>
      <c r="P56" s="27" t="s">
        <v>6007</v>
      </c>
      <c r="Q56" s="27" t="s">
        <v>6115</v>
      </c>
      <c r="R56" s="28"/>
      <c r="S56" s="29" t="s">
        <v>6119</v>
      </c>
      <c r="T56" s="29"/>
      <c r="U56" s="1"/>
      <c r="V56" s="1">
        <v>1</v>
      </c>
      <c r="W56" s="1"/>
      <c r="X56" s="1"/>
      <c r="Y56" s="1"/>
    </row>
    <row r="57" spans="1:25">
      <c r="A57" s="17">
        <v>55</v>
      </c>
      <c r="B57" s="18"/>
      <c r="C57" s="19" t="s">
        <v>1063</v>
      </c>
      <c r="D57" s="20" t="s">
        <v>5332</v>
      </c>
      <c r="E57" s="21" t="s">
        <v>379</v>
      </c>
      <c r="F57" s="21" t="s">
        <v>380</v>
      </c>
      <c r="G57" s="22">
        <v>0.13</v>
      </c>
      <c r="H57" s="23">
        <v>10000</v>
      </c>
      <c r="I57" s="23">
        <v>1150.44</v>
      </c>
      <c r="J57" s="23">
        <v>8849.56</v>
      </c>
      <c r="K57" s="24" t="s">
        <v>6120</v>
      </c>
      <c r="L57" s="17" t="s">
        <v>4349</v>
      </c>
      <c r="M57" s="17">
        <v>10000</v>
      </c>
      <c r="N57" s="25" t="s">
        <v>6121</v>
      </c>
      <c r="O57" s="26">
        <v>120000</v>
      </c>
      <c r="P57" s="27" t="s">
        <v>6007</v>
      </c>
      <c r="Q57" s="27" t="s">
        <v>6007</v>
      </c>
      <c r="R57" s="28"/>
      <c r="S57" s="29" t="s">
        <v>6122</v>
      </c>
      <c r="T57" s="29"/>
      <c r="U57" s="1"/>
      <c r="V57" s="1">
        <v>1</v>
      </c>
      <c r="W57" s="1"/>
      <c r="X57" s="1"/>
      <c r="Y57" s="1"/>
    </row>
    <row r="58" spans="1:25">
      <c r="A58" s="17">
        <v>56</v>
      </c>
      <c r="B58" s="18"/>
      <c r="C58" s="19" t="s">
        <v>1063</v>
      </c>
      <c r="D58" s="20" t="s">
        <v>5332</v>
      </c>
      <c r="E58" s="21" t="s">
        <v>379</v>
      </c>
      <c r="F58" s="21" t="s">
        <v>380</v>
      </c>
      <c r="G58" s="22">
        <v>0.13</v>
      </c>
      <c r="H58" s="23">
        <v>10000</v>
      </c>
      <c r="I58" s="23">
        <v>1150.44</v>
      </c>
      <c r="J58" s="23">
        <v>8849.56</v>
      </c>
      <c r="K58" s="24" t="s">
        <v>6120</v>
      </c>
      <c r="L58" s="17" t="s">
        <v>4349</v>
      </c>
      <c r="M58" s="17">
        <v>10000</v>
      </c>
      <c r="N58" s="25" t="s">
        <v>6121</v>
      </c>
      <c r="O58" s="26">
        <v>120000</v>
      </c>
      <c r="P58" s="27" t="s">
        <v>6007</v>
      </c>
      <c r="Q58" s="27" t="s">
        <v>6007</v>
      </c>
      <c r="R58" s="28"/>
      <c r="S58" s="29" t="s">
        <v>6123</v>
      </c>
      <c r="T58" s="29"/>
      <c r="U58" s="1"/>
      <c r="V58" s="1">
        <v>1</v>
      </c>
      <c r="W58" s="1"/>
      <c r="X58" s="1"/>
      <c r="Y58" s="1"/>
    </row>
    <row r="59" spans="1:25">
      <c r="A59" s="17">
        <v>57</v>
      </c>
      <c r="B59" s="18"/>
      <c r="C59" s="19" t="s">
        <v>1063</v>
      </c>
      <c r="D59" s="20" t="s">
        <v>5332</v>
      </c>
      <c r="E59" s="21" t="s">
        <v>379</v>
      </c>
      <c r="F59" s="21" t="s">
        <v>532</v>
      </c>
      <c r="G59" s="22">
        <v>0.06</v>
      </c>
      <c r="H59" s="23">
        <v>110000</v>
      </c>
      <c r="I59" s="23">
        <v>6226.41</v>
      </c>
      <c r="J59" s="23">
        <v>103773.58</v>
      </c>
      <c r="K59" s="24" t="s">
        <v>6124</v>
      </c>
      <c r="L59" s="17" t="s">
        <v>4349</v>
      </c>
      <c r="M59" s="17">
        <v>110000</v>
      </c>
      <c r="N59" s="25" t="s">
        <v>6125</v>
      </c>
      <c r="O59" s="26">
        <v>110000</v>
      </c>
      <c r="P59" s="27" t="s">
        <v>6007</v>
      </c>
      <c r="Q59" s="27" t="s">
        <v>6007</v>
      </c>
      <c r="R59" s="28"/>
      <c r="S59" s="29" t="s">
        <v>6126</v>
      </c>
      <c r="T59" s="29"/>
      <c r="U59" s="1"/>
      <c r="V59" s="1">
        <v>1</v>
      </c>
      <c r="W59" s="1"/>
      <c r="X59" s="1"/>
      <c r="Y59" s="1"/>
    </row>
    <row r="60" spans="1:25">
      <c r="A60" s="17">
        <v>58</v>
      </c>
      <c r="B60" s="18"/>
      <c r="C60" s="19" t="s">
        <v>1063</v>
      </c>
      <c r="D60" s="20" t="s">
        <v>5332</v>
      </c>
      <c r="E60" s="21" t="s">
        <v>379</v>
      </c>
      <c r="F60" s="21" t="s">
        <v>530</v>
      </c>
      <c r="G60" s="22">
        <v>0.09</v>
      </c>
      <c r="H60" s="23">
        <v>540000</v>
      </c>
      <c r="I60" s="23">
        <v>44587.16</v>
      </c>
      <c r="J60" s="23">
        <v>495412.84</v>
      </c>
      <c r="K60" s="24" t="s">
        <v>6127</v>
      </c>
      <c r="L60" s="17" t="s">
        <v>4349</v>
      </c>
      <c r="M60" s="17"/>
      <c r="N60" s="25" t="s">
        <v>6068</v>
      </c>
      <c r="O60" s="26"/>
      <c r="P60" s="27" t="s">
        <v>6007</v>
      </c>
      <c r="Q60" s="27" t="s">
        <v>6007</v>
      </c>
      <c r="R60" s="28"/>
      <c r="S60" s="29" t="s">
        <v>6128</v>
      </c>
      <c r="T60" s="29"/>
      <c r="U60" s="1"/>
      <c r="V60" s="1">
        <v>1</v>
      </c>
      <c r="W60" s="1"/>
      <c r="X60" s="1"/>
      <c r="Y60" s="1"/>
    </row>
    <row r="61" spans="1:25">
      <c r="A61" s="17">
        <v>59</v>
      </c>
      <c r="B61" s="18"/>
      <c r="C61" s="19" t="s">
        <v>1063</v>
      </c>
      <c r="D61" s="20" t="s">
        <v>5323</v>
      </c>
      <c r="E61" s="21" t="s">
        <v>670</v>
      </c>
      <c r="F61" s="21" t="s">
        <v>671</v>
      </c>
      <c r="G61" s="22">
        <v>0.13</v>
      </c>
      <c r="H61" s="23">
        <v>2.99</v>
      </c>
      <c r="I61" s="23">
        <v>0.34</v>
      </c>
      <c r="J61" s="23">
        <v>2.65</v>
      </c>
      <c r="K61" s="24" t="s">
        <v>6129</v>
      </c>
      <c r="L61" s="17" t="s">
        <v>4349</v>
      </c>
      <c r="M61" s="17">
        <v>3</v>
      </c>
      <c r="N61" s="25" t="s">
        <v>6130</v>
      </c>
      <c r="O61" s="26" t="s">
        <v>6131</v>
      </c>
      <c r="P61" s="27" t="s">
        <v>6007</v>
      </c>
      <c r="Q61" s="27" t="s">
        <v>6007</v>
      </c>
      <c r="R61" s="28"/>
      <c r="S61" s="29" t="s">
        <v>6132</v>
      </c>
      <c r="T61" s="29"/>
      <c r="U61" s="1"/>
      <c r="V61" s="1">
        <v>1</v>
      </c>
      <c r="W61" s="1"/>
      <c r="X61" s="1"/>
      <c r="Y61" s="1"/>
    </row>
    <row r="62" spans="1:25">
      <c r="A62" s="17">
        <v>60</v>
      </c>
      <c r="B62" s="18"/>
      <c r="C62" s="19" t="s">
        <v>1063</v>
      </c>
      <c r="D62" s="20" t="s">
        <v>4348</v>
      </c>
      <c r="E62" s="21" t="s">
        <v>6133</v>
      </c>
      <c r="F62" s="21" t="s">
        <v>6134</v>
      </c>
      <c r="G62" s="22">
        <v>0.13</v>
      </c>
      <c r="H62" s="23">
        <v>14000</v>
      </c>
      <c r="I62" s="23">
        <v>1610.62</v>
      </c>
      <c r="J62" s="23">
        <v>12389.38</v>
      </c>
      <c r="K62" s="24" t="s">
        <v>6135</v>
      </c>
      <c r="L62" s="17" t="s">
        <v>4349</v>
      </c>
      <c r="M62" s="17">
        <v>14000</v>
      </c>
      <c r="N62" s="25" t="s">
        <v>6068</v>
      </c>
      <c r="O62" s="26"/>
      <c r="P62" s="27" t="s">
        <v>6007</v>
      </c>
      <c r="Q62" s="27" t="s">
        <v>6007</v>
      </c>
      <c r="R62" s="28"/>
      <c r="S62" s="29" t="s">
        <v>6136</v>
      </c>
      <c r="T62" s="29"/>
      <c r="U62" s="1"/>
      <c r="V62" s="1">
        <v>1</v>
      </c>
      <c r="W62" s="1"/>
      <c r="X62" s="1"/>
      <c r="Y62" s="1"/>
    </row>
    <row r="63" spans="1:25">
      <c r="A63" s="17">
        <v>61</v>
      </c>
      <c r="B63" s="18"/>
      <c r="C63" s="19" t="s">
        <v>1063</v>
      </c>
      <c r="D63" s="20" t="s">
        <v>4348</v>
      </c>
      <c r="E63" s="21" t="s">
        <v>6133</v>
      </c>
      <c r="F63" s="21" t="s">
        <v>6137</v>
      </c>
      <c r="G63" s="22">
        <v>0.13</v>
      </c>
      <c r="H63" s="23">
        <v>6000</v>
      </c>
      <c r="I63" s="23">
        <v>690.26</v>
      </c>
      <c r="J63" s="23">
        <v>5309.73</v>
      </c>
      <c r="K63" s="24" t="s">
        <v>6138</v>
      </c>
      <c r="L63" s="17" t="s">
        <v>4349</v>
      </c>
      <c r="M63" s="17">
        <v>6000</v>
      </c>
      <c r="N63" s="25" t="s">
        <v>6068</v>
      </c>
      <c r="O63" s="26"/>
      <c r="P63" s="27" t="s">
        <v>6007</v>
      </c>
      <c r="Q63" s="27" t="s">
        <v>6007</v>
      </c>
      <c r="R63" s="28"/>
      <c r="S63" s="29" t="s">
        <v>6139</v>
      </c>
      <c r="T63" s="29"/>
      <c r="U63" s="1"/>
      <c r="V63" s="1">
        <v>1</v>
      </c>
      <c r="W63" s="1"/>
      <c r="X63" s="1"/>
      <c r="Y63" s="1"/>
    </row>
    <row r="64" spans="1:25">
      <c r="A64" s="17">
        <v>62</v>
      </c>
      <c r="B64" s="18"/>
      <c r="C64" s="19" t="s">
        <v>1063</v>
      </c>
      <c r="D64" s="20" t="s">
        <v>5321</v>
      </c>
      <c r="E64" s="21" t="s">
        <v>214</v>
      </c>
      <c r="F64" s="21" t="s">
        <v>861</v>
      </c>
      <c r="G64" s="22">
        <v>0.13</v>
      </c>
      <c r="H64" s="23">
        <v>17500</v>
      </c>
      <c r="I64" s="23">
        <v>2013.27</v>
      </c>
      <c r="J64" s="23">
        <v>15486.73</v>
      </c>
      <c r="K64" s="24" t="s">
        <v>6140</v>
      </c>
      <c r="L64" s="17" t="s">
        <v>4349</v>
      </c>
      <c r="M64" s="17">
        <v>17500</v>
      </c>
      <c r="N64" s="25" t="s">
        <v>6141</v>
      </c>
      <c r="O64" s="26">
        <v>17500</v>
      </c>
      <c r="P64" s="27" t="s">
        <v>6007</v>
      </c>
      <c r="Q64" s="27" t="s">
        <v>6142</v>
      </c>
      <c r="R64" s="28"/>
      <c r="S64" s="29" t="s">
        <v>6143</v>
      </c>
      <c r="T64" s="29"/>
      <c r="U64" s="1"/>
      <c r="V64" s="1">
        <v>1</v>
      </c>
      <c r="W64" s="1"/>
      <c r="X64" s="1"/>
      <c r="Y64" s="1"/>
    </row>
    <row r="65" spans="1:25">
      <c r="A65" s="17">
        <v>63</v>
      </c>
      <c r="B65" s="18"/>
      <c r="C65" s="19" t="s">
        <v>1063</v>
      </c>
      <c r="D65" s="20" t="s">
        <v>5317</v>
      </c>
      <c r="E65" s="21" t="s">
        <v>6144</v>
      </c>
      <c r="F65" s="21" t="s">
        <v>6145</v>
      </c>
      <c r="G65" s="22">
        <v>0.13</v>
      </c>
      <c r="H65" s="23">
        <v>105</v>
      </c>
      <c r="I65" s="23">
        <v>12.08</v>
      </c>
      <c r="J65" s="23">
        <v>92.92</v>
      </c>
      <c r="K65" s="24" t="s">
        <v>6146</v>
      </c>
      <c r="L65" s="17" t="s">
        <v>4349</v>
      </c>
      <c r="M65" s="17">
        <v>105</v>
      </c>
      <c r="N65" s="25" t="s">
        <v>6147</v>
      </c>
      <c r="O65" s="26">
        <v>42000</v>
      </c>
      <c r="P65" s="27" t="s">
        <v>6148</v>
      </c>
      <c r="Q65" s="27" t="s">
        <v>6149</v>
      </c>
      <c r="R65" s="28"/>
      <c r="S65" s="29" t="s">
        <v>6150</v>
      </c>
      <c r="T65" s="29"/>
      <c r="U65" s="1"/>
      <c r="V65" s="1">
        <v>1</v>
      </c>
      <c r="W65" s="1"/>
      <c r="X65" s="1"/>
      <c r="Y65" s="1"/>
    </row>
    <row r="66" spans="1:25" hidden="1">
      <c r="A66" s="17">
        <v>64</v>
      </c>
      <c r="B66" s="18"/>
      <c r="C66" s="19" t="s">
        <v>1063</v>
      </c>
      <c r="D66" s="20" t="s">
        <v>4348</v>
      </c>
      <c r="E66" s="21" t="s">
        <v>5405</v>
      </c>
      <c r="F66" s="21"/>
      <c r="G66" s="22">
        <v>0.13</v>
      </c>
      <c r="H66" s="23">
        <v>230000</v>
      </c>
      <c r="I66" s="23">
        <v>26460.18</v>
      </c>
      <c r="J66" s="23">
        <v>203539.82</v>
      </c>
      <c r="K66" s="24" t="s">
        <v>6151</v>
      </c>
      <c r="L66" s="17" t="s">
        <v>4348</v>
      </c>
      <c r="M66" s="17">
        <v>230000</v>
      </c>
      <c r="N66" s="25"/>
      <c r="O66" s="26"/>
      <c r="P66" s="27"/>
      <c r="Q66" s="27"/>
      <c r="R66" s="28"/>
      <c r="S66" s="29" t="s">
        <v>5404</v>
      </c>
      <c r="T66" s="29"/>
      <c r="U66" s="1"/>
      <c r="V66" s="1">
        <v>1</v>
      </c>
      <c r="W66" s="1"/>
      <c r="X66" s="1"/>
      <c r="Y66" s="1"/>
    </row>
    <row r="67" spans="1:25" hidden="1">
      <c r="A67" s="17">
        <v>65</v>
      </c>
      <c r="B67" s="18"/>
      <c r="C67" s="19" t="s">
        <v>1063</v>
      </c>
      <c r="D67" s="20" t="s">
        <v>4348</v>
      </c>
      <c r="E67" s="21" t="s">
        <v>5405</v>
      </c>
      <c r="F67" s="21"/>
      <c r="G67" s="22">
        <v>0.13</v>
      </c>
      <c r="H67" s="23">
        <v>420000</v>
      </c>
      <c r="I67" s="23">
        <v>48318.58</v>
      </c>
      <c r="J67" s="23">
        <v>371681.42</v>
      </c>
      <c r="K67" s="24" t="s">
        <v>6152</v>
      </c>
      <c r="L67" s="17" t="s">
        <v>4348</v>
      </c>
      <c r="M67" s="17">
        <v>420000</v>
      </c>
      <c r="N67" s="25"/>
      <c r="O67" s="26"/>
      <c r="P67" s="27"/>
      <c r="Q67" s="27"/>
      <c r="R67" s="28"/>
      <c r="S67" s="29" t="s">
        <v>5404</v>
      </c>
      <c r="T67" s="29"/>
      <c r="U67" s="1"/>
      <c r="V67" s="1">
        <v>1</v>
      </c>
      <c r="W67" s="1"/>
      <c r="X67" s="1"/>
      <c r="Y67" s="1"/>
    </row>
    <row r="68" spans="1:25" hidden="1">
      <c r="A68" s="17">
        <v>66</v>
      </c>
      <c r="B68" s="18"/>
      <c r="C68" s="19" t="s">
        <v>1063</v>
      </c>
      <c r="D68" s="20" t="s">
        <v>4348</v>
      </c>
      <c r="E68" s="21" t="s">
        <v>5405</v>
      </c>
      <c r="F68" s="21"/>
      <c r="G68" s="22">
        <v>0.13</v>
      </c>
      <c r="H68" s="23">
        <v>380000</v>
      </c>
      <c r="I68" s="23">
        <v>43716.81</v>
      </c>
      <c r="J68" s="23">
        <v>336283.19</v>
      </c>
      <c r="K68" s="24" t="s">
        <v>6153</v>
      </c>
      <c r="L68" s="17" t="s">
        <v>4348</v>
      </c>
      <c r="M68" s="17">
        <v>380000</v>
      </c>
      <c r="N68" s="25"/>
      <c r="O68" s="26"/>
      <c r="P68" s="27"/>
      <c r="Q68" s="27"/>
      <c r="R68" s="28"/>
      <c r="S68" s="29" t="s">
        <v>5404</v>
      </c>
      <c r="T68" s="29"/>
      <c r="U68" s="1"/>
      <c r="V68" s="1">
        <v>1</v>
      </c>
      <c r="W68" s="1"/>
      <c r="X68" s="1"/>
      <c r="Y68" s="1"/>
    </row>
    <row r="69" spans="1:25">
      <c r="A69" s="17">
        <v>67</v>
      </c>
      <c r="B69" s="18"/>
      <c r="C69" s="19" t="s">
        <v>1064</v>
      </c>
      <c r="D69" s="20" t="s">
        <v>5314</v>
      </c>
      <c r="E69" s="21" t="s">
        <v>736</v>
      </c>
      <c r="F69" s="21" t="s">
        <v>739</v>
      </c>
      <c r="G69" s="22">
        <v>0.06</v>
      </c>
      <c r="H69" s="23">
        <v>124800</v>
      </c>
      <c r="I69" s="23">
        <v>7064.15</v>
      </c>
      <c r="J69" s="23">
        <v>117735.85</v>
      </c>
      <c r="K69" s="24" t="s">
        <v>6154</v>
      </c>
      <c r="L69" s="17" t="s">
        <v>4349</v>
      </c>
      <c r="M69" s="17">
        <v>124800</v>
      </c>
      <c r="N69" s="25" t="s">
        <v>6155</v>
      </c>
      <c r="O69" s="26">
        <v>128000</v>
      </c>
      <c r="P69" s="27" t="s">
        <v>6156</v>
      </c>
      <c r="Q69" s="27" t="s">
        <v>6157</v>
      </c>
      <c r="R69" s="28"/>
      <c r="S69" s="29" t="s">
        <v>6158</v>
      </c>
      <c r="T69" s="29"/>
      <c r="U69" s="1"/>
      <c r="V69" s="1">
        <v>1</v>
      </c>
      <c r="W69" s="1"/>
      <c r="X69" s="1"/>
      <c r="Y69" s="1"/>
    </row>
    <row r="70" spans="1:25">
      <c r="A70" s="17">
        <v>68</v>
      </c>
      <c r="B70" s="18"/>
      <c r="C70" s="19" t="s">
        <v>1064</v>
      </c>
      <c r="D70" s="20" t="s">
        <v>5313</v>
      </c>
      <c r="E70" s="21" t="s">
        <v>6159</v>
      </c>
      <c r="F70" s="21" t="s">
        <v>6160</v>
      </c>
      <c r="G70" s="22">
        <v>0.13</v>
      </c>
      <c r="H70" s="23">
        <v>99000</v>
      </c>
      <c r="I70" s="23">
        <v>11389.38</v>
      </c>
      <c r="J70" s="23">
        <v>87610.62</v>
      </c>
      <c r="K70" s="24" t="s">
        <v>6161</v>
      </c>
      <c r="L70" s="17" t="s">
        <v>4348</v>
      </c>
      <c r="M70" s="17">
        <v>99000</v>
      </c>
      <c r="N70" s="25" t="s">
        <v>6162</v>
      </c>
      <c r="O70" s="26">
        <v>99000</v>
      </c>
      <c r="P70" s="27" t="s">
        <v>6007</v>
      </c>
      <c r="Q70" s="27" t="s">
        <v>6163</v>
      </c>
      <c r="R70" s="28"/>
      <c r="S70" s="29" t="s">
        <v>6164</v>
      </c>
      <c r="T70" s="29"/>
      <c r="U70" s="1"/>
      <c r="V70" s="1">
        <v>1</v>
      </c>
      <c r="W70" s="1"/>
      <c r="X70" s="1"/>
      <c r="Y70" s="1"/>
    </row>
    <row r="71" spans="1:25">
      <c r="A71" s="17">
        <v>69</v>
      </c>
      <c r="B71" s="18"/>
      <c r="C71" s="19" t="s">
        <v>1064</v>
      </c>
      <c r="D71" s="20" t="s">
        <v>5319</v>
      </c>
      <c r="E71" s="21" t="s">
        <v>6165</v>
      </c>
      <c r="F71" s="21" t="s">
        <v>6166</v>
      </c>
      <c r="G71" s="22">
        <v>0.13</v>
      </c>
      <c r="H71" s="23">
        <v>98000</v>
      </c>
      <c r="I71" s="23">
        <v>11274.34</v>
      </c>
      <c r="J71" s="23">
        <v>86725.66</v>
      </c>
      <c r="K71" s="24" t="s">
        <v>6167</v>
      </c>
      <c r="L71" s="17" t="s">
        <v>4348</v>
      </c>
      <c r="M71" s="17">
        <v>98000</v>
      </c>
      <c r="N71" s="25" t="s">
        <v>6168</v>
      </c>
      <c r="O71" s="26">
        <v>98000</v>
      </c>
      <c r="P71" s="27" t="s">
        <v>6169</v>
      </c>
      <c r="Q71" s="27" t="s">
        <v>6170</v>
      </c>
      <c r="R71" s="28"/>
      <c r="S71" s="29" t="s">
        <v>6171</v>
      </c>
      <c r="T71" s="29"/>
      <c r="U71" s="1"/>
      <c r="V71" s="1">
        <v>1</v>
      </c>
      <c r="W71" s="1"/>
      <c r="X71" s="1"/>
      <c r="Y71" s="1"/>
    </row>
    <row r="72" spans="1:25">
      <c r="A72" s="17">
        <v>70</v>
      </c>
      <c r="B72" s="18"/>
      <c r="C72" s="19" t="s">
        <v>1064</v>
      </c>
      <c r="D72" s="20" t="s">
        <v>5327</v>
      </c>
      <c r="E72" s="21" t="s">
        <v>406</v>
      </c>
      <c r="F72" s="21" t="s">
        <v>407</v>
      </c>
      <c r="G72" s="22">
        <v>0.13</v>
      </c>
      <c r="H72" s="23">
        <v>1.34</v>
      </c>
      <c r="I72" s="23">
        <v>0.15</v>
      </c>
      <c r="J72" s="23">
        <v>1.19</v>
      </c>
      <c r="K72" s="24" t="s">
        <v>6172</v>
      </c>
      <c r="L72" s="17" t="s">
        <v>234</v>
      </c>
      <c r="M72" s="17">
        <v>1.34</v>
      </c>
      <c r="N72" s="25" t="s">
        <v>6173</v>
      </c>
      <c r="O72" s="26" t="s">
        <v>6057</v>
      </c>
      <c r="P72" s="27" t="s">
        <v>6174</v>
      </c>
      <c r="Q72" s="27" t="s">
        <v>6175</v>
      </c>
      <c r="R72" s="28"/>
      <c r="S72" s="29" t="s">
        <v>6176</v>
      </c>
      <c r="T72" s="29"/>
      <c r="U72" s="1"/>
      <c r="V72" s="1">
        <v>1</v>
      </c>
      <c r="W72" s="1"/>
      <c r="X72" s="1"/>
      <c r="Y72" s="1"/>
    </row>
    <row r="73" spans="1:25">
      <c r="A73" s="17">
        <v>71</v>
      </c>
      <c r="B73" s="18"/>
      <c r="C73" s="19" t="s">
        <v>1064</v>
      </c>
      <c r="D73" s="20" t="s">
        <v>5327</v>
      </c>
      <c r="E73" s="21" t="s">
        <v>406</v>
      </c>
      <c r="F73" s="21" t="s">
        <v>508</v>
      </c>
      <c r="G73" s="22">
        <v>0.13</v>
      </c>
      <c r="H73" s="23">
        <v>1.34</v>
      </c>
      <c r="I73" s="23">
        <v>0.15</v>
      </c>
      <c r="J73" s="23">
        <v>1.19</v>
      </c>
      <c r="K73" s="24" t="s">
        <v>6177</v>
      </c>
      <c r="L73" s="17" t="s">
        <v>234</v>
      </c>
      <c r="M73" s="17">
        <v>1.34</v>
      </c>
      <c r="N73" s="25" t="s">
        <v>6178</v>
      </c>
      <c r="O73" s="26" t="s">
        <v>6057</v>
      </c>
      <c r="P73" s="27" t="s">
        <v>6179</v>
      </c>
      <c r="Q73" s="27" t="s">
        <v>6180</v>
      </c>
      <c r="R73" s="28"/>
      <c r="S73" s="29" t="s">
        <v>6176</v>
      </c>
      <c r="T73" s="29"/>
      <c r="U73" s="1"/>
      <c r="V73" s="1">
        <v>1</v>
      </c>
      <c r="W73" s="1"/>
      <c r="X73" s="1"/>
      <c r="Y73" s="1"/>
    </row>
    <row r="74" spans="1:25">
      <c r="A74" s="17">
        <v>72</v>
      </c>
      <c r="B74" s="18"/>
      <c r="C74" s="19" t="s">
        <v>1064</v>
      </c>
      <c r="D74" s="20" t="s">
        <v>5314</v>
      </c>
      <c r="E74" s="21" t="s">
        <v>583</v>
      </c>
      <c r="F74" s="21" t="s">
        <v>6181</v>
      </c>
      <c r="G74" s="22">
        <v>0.06</v>
      </c>
      <c r="H74" s="23">
        <v>38000</v>
      </c>
      <c r="I74" s="23">
        <v>2150.94</v>
      </c>
      <c r="J74" s="23">
        <v>35849.06</v>
      </c>
      <c r="K74" s="24" t="s">
        <v>6182</v>
      </c>
      <c r="L74" s="17" t="s">
        <v>4349</v>
      </c>
      <c r="M74" s="17">
        <v>38000</v>
      </c>
      <c r="N74" s="25" t="s">
        <v>6183</v>
      </c>
      <c r="O74" s="26">
        <v>38000</v>
      </c>
      <c r="P74" s="27" t="s">
        <v>6184</v>
      </c>
      <c r="Q74" s="27" t="s">
        <v>6185</v>
      </c>
      <c r="R74" s="28"/>
      <c r="S74" s="29" t="s">
        <v>6186</v>
      </c>
      <c r="T74" s="29"/>
      <c r="U74" s="1"/>
      <c r="V74" s="1">
        <v>1</v>
      </c>
      <c r="W74" s="1"/>
      <c r="X74" s="1"/>
      <c r="Y74" s="1"/>
    </row>
    <row r="75" spans="1:25" hidden="1">
      <c r="A75" s="17">
        <v>73</v>
      </c>
      <c r="B75" s="18"/>
      <c r="C75" s="19" t="s">
        <v>1064</v>
      </c>
      <c r="D75" s="20" t="s">
        <v>4348</v>
      </c>
      <c r="E75" s="21" t="s">
        <v>5405</v>
      </c>
      <c r="F75" s="21" t="s">
        <v>6187</v>
      </c>
      <c r="G75" s="22">
        <v>0.13</v>
      </c>
      <c r="H75" s="23">
        <v>215000</v>
      </c>
      <c r="I75" s="23">
        <v>24734.51</v>
      </c>
      <c r="J75" s="23">
        <v>190265.49</v>
      </c>
      <c r="K75" s="24" t="s">
        <v>6188</v>
      </c>
      <c r="L75" s="17" t="s">
        <v>234</v>
      </c>
      <c r="M75" s="17">
        <v>215000</v>
      </c>
      <c r="N75" s="25"/>
      <c r="O75" s="26"/>
      <c r="P75" s="27"/>
      <c r="Q75" s="27"/>
      <c r="R75" s="28"/>
      <c r="S75" s="29" t="s">
        <v>5404</v>
      </c>
      <c r="T75" s="29"/>
      <c r="U75" s="1"/>
      <c r="V75" s="1">
        <v>1</v>
      </c>
      <c r="W75" s="1"/>
      <c r="X75" s="1"/>
      <c r="Y75" s="1"/>
    </row>
    <row r="76" spans="1:25" hidden="1">
      <c r="A76" s="17">
        <v>74</v>
      </c>
      <c r="B76" s="18"/>
      <c r="C76" s="19" t="s">
        <v>1064</v>
      </c>
      <c r="D76" s="20" t="s">
        <v>4348</v>
      </c>
      <c r="E76" s="21" t="s">
        <v>5405</v>
      </c>
      <c r="F76" s="21" t="s">
        <v>6187</v>
      </c>
      <c r="G76" s="22">
        <v>0.13</v>
      </c>
      <c r="H76" s="23">
        <v>985000</v>
      </c>
      <c r="I76" s="23">
        <v>113318.58</v>
      </c>
      <c r="J76" s="23">
        <v>871681.42</v>
      </c>
      <c r="K76" s="24" t="s">
        <v>6189</v>
      </c>
      <c r="L76" s="17" t="s">
        <v>234</v>
      </c>
      <c r="M76" s="17">
        <v>985000</v>
      </c>
      <c r="N76" s="25"/>
      <c r="O76" s="26"/>
      <c r="P76" s="27"/>
      <c r="Q76" s="27"/>
      <c r="R76" s="28"/>
      <c r="S76" s="29" t="s">
        <v>5404</v>
      </c>
      <c r="T76" s="29"/>
      <c r="U76" s="1"/>
      <c r="V76" s="1">
        <v>1</v>
      </c>
      <c r="W76" s="1"/>
      <c r="X76" s="1"/>
      <c r="Y76" s="1"/>
    </row>
    <row r="77" spans="1:25">
      <c r="A77" s="17">
        <v>75</v>
      </c>
      <c r="B77" s="18"/>
      <c r="C77" s="19" t="s">
        <v>1064</v>
      </c>
      <c r="D77" s="20" t="s">
        <v>5314</v>
      </c>
      <c r="E77" s="21" t="s">
        <v>736</v>
      </c>
      <c r="F77" s="21" t="s">
        <v>741</v>
      </c>
      <c r="G77" s="22">
        <v>0.13</v>
      </c>
      <c r="H77" s="23">
        <v>30000</v>
      </c>
      <c r="I77" s="23">
        <v>3451.33</v>
      </c>
      <c r="J77" s="23">
        <v>26548.67</v>
      </c>
      <c r="K77" s="24" t="s">
        <v>6190</v>
      </c>
      <c r="L77" s="17" t="s">
        <v>4349</v>
      </c>
      <c r="M77" s="17">
        <v>30000</v>
      </c>
      <c r="N77" s="25" t="s">
        <v>6191</v>
      </c>
      <c r="O77" s="26">
        <v>30000</v>
      </c>
      <c r="P77" s="27" t="s">
        <v>6192</v>
      </c>
      <c r="Q77" s="27" t="s">
        <v>6157</v>
      </c>
      <c r="R77" s="28"/>
      <c r="S77" s="29" t="s">
        <v>6193</v>
      </c>
      <c r="T77" s="29"/>
      <c r="U77" s="1"/>
      <c r="V77" s="1">
        <v>1</v>
      </c>
      <c r="W77" s="1"/>
      <c r="X77" s="1"/>
      <c r="Y77" s="1"/>
    </row>
    <row r="78" spans="1:25">
      <c r="A78" s="17">
        <v>76</v>
      </c>
      <c r="B78" s="18"/>
      <c r="C78" s="19" t="s">
        <v>1064</v>
      </c>
      <c r="D78" s="20" t="s">
        <v>4348</v>
      </c>
      <c r="E78" s="21" t="s">
        <v>6194</v>
      </c>
      <c r="F78" s="21" t="s">
        <v>6195</v>
      </c>
      <c r="G78" s="22">
        <v>0.09</v>
      </c>
      <c r="H78" s="23">
        <v>9000</v>
      </c>
      <c r="I78" s="23">
        <v>743.12</v>
      </c>
      <c r="J78" s="23">
        <v>8256.8799999999992</v>
      </c>
      <c r="K78" s="24" t="s">
        <v>6196</v>
      </c>
      <c r="L78" s="17" t="s">
        <v>4348</v>
      </c>
      <c r="M78" s="17">
        <v>9000</v>
      </c>
      <c r="N78" s="25" t="s">
        <v>6197</v>
      </c>
      <c r="O78" s="26">
        <v>9000</v>
      </c>
      <c r="P78" s="27" t="s">
        <v>6007</v>
      </c>
      <c r="Q78" s="27" t="s">
        <v>6007</v>
      </c>
      <c r="R78" s="28"/>
      <c r="S78" s="29" t="s">
        <v>6198</v>
      </c>
      <c r="T78" s="29"/>
      <c r="U78" s="1"/>
      <c r="V78" s="1">
        <v>1</v>
      </c>
      <c r="W78" s="1"/>
      <c r="X78" s="1"/>
      <c r="Y78" s="1"/>
    </row>
    <row r="79" spans="1:25">
      <c r="A79" s="17">
        <v>77</v>
      </c>
      <c r="B79" s="18"/>
      <c r="C79" s="19" t="s">
        <v>1064</v>
      </c>
      <c r="D79" s="20" t="s">
        <v>5328</v>
      </c>
      <c r="E79" s="21" t="s">
        <v>235</v>
      </c>
      <c r="F79" s="21" t="s">
        <v>1003</v>
      </c>
      <c r="G79" s="22" t="s">
        <v>6199</v>
      </c>
      <c r="H79" s="23">
        <v>50000</v>
      </c>
      <c r="I79" s="23">
        <v>4128.4399999999996</v>
      </c>
      <c r="J79" s="23">
        <v>45871.56</v>
      </c>
      <c r="K79" s="24" t="s">
        <v>6200</v>
      </c>
      <c r="L79" s="17" t="s">
        <v>4349</v>
      </c>
      <c r="M79" s="17">
        <v>50000</v>
      </c>
      <c r="N79" s="25" t="s">
        <v>6197</v>
      </c>
      <c r="O79" s="26">
        <v>50000</v>
      </c>
      <c r="P79" s="27" t="s">
        <v>6007</v>
      </c>
      <c r="Q79" s="27" t="s">
        <v>6007</v>
      </c>
      <c r="R79" s="28"/>
      <c r="S79" s="29" t="s">
        <v>6201</v>
      </c>
      <c r="T79" s="29"/>
      <c r="U79" s="1"/>
      <c r="V79" s="1">
        <v>1</v>
      </c>
      <c r="W79" s="1"/>
      <c r="X79" s="1"/>
      <c r="Y79" s="1"/>
    </row>
    <row r="80" spans="1:25">
      <c r="A80" s="17">
        <v>78</v>
      </c>
      <c r="B80" s="18"/>
      <c r="C80" s="19" t="s">
        <v>1064</v>
      </c>
      <c r="D80" s="20" t="s">
        <v>5328</v>
      </c>
      <c r="E80" s="21" t="s">
        <v>235</v>
      </c>
      <c r="F80" s="21" t="s">
        <v>1003</v>
      </c>
      <c r="G80" s="22" t="s">
        <v>6199</v>
      </c>
      <c r="H80" s="23">
        <v>70000</v>
      </c>
      <c r="I80" s="23">
        <v>5779.82</v>
      </c>
      <c r="J80" s="23">
        <v>64220.18</v>
      </c>
      <c r="K80" s="24" t="s">
        <v>6202</v>
      </c>
      <c r="L80" s="17" t="s">
        <v>4349</v>
      </c>
      <c r="M80" s="17">
        <v>70000</v>
      </c>
      <c r="N80" s="25" t="s">
        <v>6197</v>
      </c>
      <c r="O80" s="26">
        <v>70000</v>
      </c>
      <c r="P80" s="27" t="s">
        <v>6007</v>
      </c>
      <c r="Q80" s="27" t="s">
        <v>6007</v>
      </c>
      <c r="R80" s="28"/>
      <c r="S80" s="29" t="s">
        <v>6203</v>
      </c>
      <c r="T80" s="29"/>
      <c r="U80" s="1"/>
      <c r="V80" s="1">
        <v>1</v>
      </c>
      <c r="W80" s="1"/>
      <c r="X80" s="1"/>
      <c r="Y80" s="1"/>
    </row>
    <row r="81" spans="1:25">
      <c r="A81" s="17">
        <v>79</v>
      </c>
      <c r="B81" s="18"/>
      <c r="C81" s="19" t="s">
        <v>1064</v>
      </c>
      <c r="D81" s="20" t="s">
        <v>5328</v>
      </c>
      <c r="E81" s="21" t="s">
        <v>235</v>
      </c>
      <c r="F81" s="21" t="s">
        <v>1003</v>
      </c>
      <c r="G81" s="22" t="s">
        <v>6199</v>
      </c>
      <c r="H81" s="23">
        <v>64000</v>
      </c>
      <c r="I81" s="23">
        <v>5284.4</v>
      </c>
      <c r="J81" s="23">
        <v>58715.6</v>
      </c>
      <c r="K81" s="24" t="s">
        <v>6204</v>
      </c>
      <c r="L81" s="17" t="s">
        <v>4349</v>
      </c>
      <c r="M81" s="17">
        <v>64000</v>
      </c>
      <c r="N81" s="25" t="s">
        <v>6197</v>
      </c>
      <c r="O81" s="26">
        <v>64000</v>
      </c>
      <c r="P81" s="27" t="s">
        <v>6007</v>
      </c>
      <c r="Q81" s="27" t="s">
        <v>6007</v>
      </c>
      <c r="R81" s="28"/>
      <c r="S81" s="29" t="s">
        <v>6205</v>
      </c>
      <c r="T81" s="29"/>
      <c r="U81" s="1"/>
      <c r="V81" s="1">
        <v>1</v>
      </c>
      <c r="W81" s="1"/>
      <c r="X81" s="1"/>
      <c r="Y81" s="1"/>
    </row>
    <row r="82" spans="1:25">
      <c r="A82" s="17">
        <v>80</v>
      </c>
      <c r="B82" s="18"/>
      <c r="C82" s="19" t="s">
        <v>1064</v>
      </c>
      <c r="D82" s="20" t="s">
        <v>5328</v>
      </c>
      <c r="E82" s="21" t="s">
        <v>235</v>
      </c>
      <c r="F82" s="21" t="s">
        <v>1003</v>
      </c>
      <c r="G82" s="22" t="s">
        <v>6199</v>
      </c>
      <c r="H82" s="23">
        <v>42000</v>
      </c>
      <c r="I82" s="23">
        <v>3467.89</v>
      </c>
      <c r="J82" s="23">
        <v>38532.11</v>
      </c>
      <c r="K82" s="24" t="s">
        <v>6206</v>
      </c>
      <c r="L82" s="17" t="s">
        <v>4349</v>
      </c>
      <c r="M82" s="17">
        <v>42000</v>
      </c>
      <c r="N82" s="25" t="s">
        <v>6197</v>
      </c>
      <c r="O82" s="26">
        <v>42000</v>
      </c>
      <c r="P82" s="27" t="s">
        <v>6007</v>
      </c>
      <c r="Q82" s="27" t="s">
        <v>6007</v>
      </c>
      <c r="R82" s="28"/>
      <c r="S82" s="29" t="s">
        <v>6207</v>
      </c>
      <c r="T82" s="29"/>
      <c r="U82" s="1"/>
      <c r="V82" s="1">
        <v>1</v>
      </c>
      <c r="W82" s="1"/>
      <c r="X82" s="1"/>
      <c r="Y82" s="1"/>
    </row>
    <row r="83" spans="1:25">
      <c r="A83" s="17">
        <v>81</v>
      </c>
      <c r="B83" s="18"/>
      <c r="C83" s="19" t="s">
        <v>1064</v>
      </c>
      <c r="D83" s="20" t="s">
        <v>5328</v>
      </c>
      <c r="E83" s="21" t="s">
        <v>235</v>
      </c>
      <c r="F83" s="21" t="s">
        <v>1003</v>
      </c>
      <c r="G83" s="22" t="s">
        <v>6199</v>
      </c>
      <c r="H83" s="23">
        <v>40000</v>
      </c>
      <c r="I83" s="23">
        <v>3302.75</v>
      </c>
      <c r="J83" s="23">
        <v>36697.25</v>
      </c>
      <c r="K83" s="24" t="s">
        <v>6208</v>
      </c>
      <c r="L83" s="17" t="s">
        <v>4349</v>
      </c>
      <c r="M83" s="17">
        <v>40000</v>
      </c>
      <c r="N83" s="25" t="s">
        <v>6197</v>
      </c>
      <c r="O83" s="26">
        <v>40000</v>
      </c>
      <c r="P83" s="27" t="s">
        <v>6007</v>
      </c>
      <c r="Q83" s="27" t="s">
        <v>6007</v>
      </c>
      <c r="R83" s="28"/>
      <c r="S83" s="29" t="s">
        <v>6209</v>
      </c>
      <c r="T83" s="29"/>
      <c r="U83" s="1"/>
      <c r="V83" s="1">
        <v>1</v>
      </c>
      <c r="W83" s="1"/>
      <c r="X83" s="1"/>
      <c r="Y83" s="1"/>
    </row>
    <row r="84" spans="1:25">
      <c r="A84" s="17">
        <v>82</v>
      </c>
      <c r="B84" s="18"/>
      <c r="C84" s="19" t="s">
        <v>1064</v>
      </c>
      <c r="D84" s="20" t="s">
        <v>5328</v>
      </c>
      <c r="E84" s="21" t="s">
        <v>235</v>
      </c>
      <c r="F84" s="21" t="s">
        <v>1003</v>
      </c>
      <c r="G84" s="22" t="s">
        <v>6199</v>
      </c>
      <c r="H84" s="23">
        <v>20000</v>
      </c>
      <c r="I84" s="23">
        <v>1651.38</v>
      </c>
      <c r="J84" s="23">
        <v>18348.62</v>
      </c>
      <c r="K84" s="24" t="s">
        <v>6210</v>
      </c>
      <c r="L84" s="17" t="s">
        <v>4349</v>
      </c>
      <c r="M84" s="17">
        <v>20000</v>
      </c>
      <c r="N84" s="25" t="s">
        <v>6197</v>
      </c>
      <c r="O84" s="26">
        <v>20000</v>
      </c>
      <c r="P84" s="27" t="s">
        <v>6007</v>
      </c>
      <c r="Q84" s="27" t="s">
        <v>6007</v>
      </c>
      <c r="R84" s="28"/>
      <c r="S84" s="29" t="s">
        <v>6211</v>
      </c>
      <c r="T84" s="29"/>
      <c r="U84" s="1"/>
      <c r="V84" s="1">
        <v>1</v>
      </c>
      <c r="W84" s="1"/>
      <c r="X84" s="1"/>
      <c r="Y84" s="1"/>
    </row>
    <row r="85" spans="1:25">
      <c r="A85" s="17">
        <v>83</v>
      </c>
      <c r="B85" s="18"/>
      <c r="C85" s="19" t="s">
        <v>1064</v>
      </c>
      <c r="D85" s="20" t="s">
        <v>5328</v>
      </c>
      <c r="E85" s="21" t="s">
        <v>235</v>
      </c>
      <c r="F85" s="21" t="s">
        <v>1003</v>
      </c>
      <c r="G85" s="22" t="s">
        <v>6199</v>
      </c>
      <c r="H85" s="23">
        <v>150000</v>
      </c>
      <c r="I85" s="23">
        <v>12385.32</v>
      </c>
      <c r="J85" s="23">
        <v>137614.68</v>
      </c>
      <c r="K85" s="24" t="s">
        <v>6212</v>
      </c>
      <c r="L85" s="17" t="s">
        <v>4349</v>
      </c>
      <c r="M85" s="17">
        <v>150000</v>
      </c>
      <c r="N85" s="25" t="s">
        <v>6197</v>
      </c>
      <c r="O85" s="26">
        <v>150000</v>
      </c>
      <c r="P85" s="27" t="s">
        <v>6007</v>
      </c>
      <c r="Q85" s="27" t="s">
        <v>6007</v>
      </c>
      <c r="R85" s="28"/>
      <c r="S85" s="29" t="s">
        <v>6213</v>
      </c>
      <c r="T85" s="29"/>
      <c r="U85" s="1"/>
      <c r="V85" s="1">
        <v>1</v>
      </c>
      <c r="W85" s="1"/>
      <c r="X85" s="1"/>
      <c r="Y85" s="1"/>
    </row>
    <row r="86" spans="1:25">
      <c r="A86" s="17">
        <v>84</v>
      </c>
      <c r="B86" s="18"/>
      <c r="C86" s="19" t="s">
        <v>1064</v>
      </c>
      <c r="D86" s="20" t="s">
        <v>5328</v>
      </c>
      <c r="E86" s="21" t="s">
        <v>235</v>
      </c>
      <c r="F86" s="21" t="s">
        <v>1003</v>
      </c>
      <c r="G86" s="22" t="s">
        <v>6199</v>
      </c>
      <c r="H86" s="23">
        <v>36000</v>
      </c>
      <c r="I86" s="23">
        <v>2972.48</v>
      </c>
      <c r="J86" s="23">
        <v>33027.519999999997</v>
      </c>
      <c r="K86" s="24" t="s">
        <v>6214</v>
      </c>
      <c r="L86" s="17" t="s">
        <v>4349</v>
      </c>
      <c r="M86" s="17">
        <v>36000</v>
      </c>
      <c r="N86" s="25" t="s">
        <v>6197</v>
      </c>
      <c r="O86" s="26">
        <v>36000</v>
      </c>
      <c r="P86" s="27" t="s">
        <v>6007</v>
      </c>
      <c r="Q86" s="27" t="s">
        <v>6007</v>
      </c>
      <c r="R86" s="28"/>
      <c r="S86" s="29" t="s">
        <v>6215</v>
      </c>
      <c r="T86" s="29"/>
      <c r="U86" s="1"/>
      <c r="V86" s="1">
        <v>1</v>
      </c>
      <c r="W86" s="1"/>
      <c r="X86" s="1"/>
      <c r="Y86" s="1"/>
    </row>
    <row r="87" spans="1:25">
      <c r="A87" s="17">
        <v>85</v>
      </c>
      <c r="B87" s="18"/>
      <c r="C87" s="19" t="s">
        <v>1064</v>
      </c>
      <c r="D87" s="20" t="s">
        <v>5328</v>
      </c>
      <c r="E87" s="21" t="s">
        <v>235</v>
      </c>
      <c r="F87" s="21" t="s">
        <v>1003</v>
      </c>
      <c r="G87" s="22" t="s">
        <v>6199</v>
      </c>
      <c r="H87" s="23">
        <v>48000</v>
      </c>
      <c r="I87" s="23">
        <v>3963.3</v>
      </c>
      <c r="J87" s="23">
        <v>44036.7</v>
      </c>
      <c r="K87" s="24" t="s">
        <v>6216</v>
      </c>
      <c r="L87" s="17" t="s">
        <v>4349</v>
      </c>
      <c r="M87" s="17">
        <v>48000</v>
      </c>
      <c r="N87" s="25" t="s">
        <v>6197</v>
      </c>
      <c r="O87" s="26">
        <v>48000</v>
      </c>
      <c r="P87" s="27" t="s">
        <v>6007</v>
      </c>
      <c r="Q87" s="27" t="s">
        <v>6007</v>
      </c>
      <c r="R87" s="28"/>
      <c r="S87" s="29" t="s">
        <v>6217</v>
      </c>
      <c r="T87" s="29"/>
      <c r="U87" s="1"/>
      <c r="V87" s="1">
        <v>1</v>
      </c>
      <c r="W87" s="1"/>
      <c r="X87" s="1"/>
      <c r="Y87" s="1"/>
    </row>
    <row r="88" spans="1:25">
      <c r="A88" s="17">
        <v>86</v>
      </c>
      <c r="B88" s="18"/>
      <c r="C88" s="19" t="s">
        <v>1064</v>
      </c>
      <c r="D88" s="20" t="s">
        <v>5329</v>
      </c>
      <c r="E88" s="21" t="s">
        <v>6218</v>
      </c>
      <c r="F88" s="21" t="s">
        <v>6219</v>
      </c>
      <c r="G88" s="22" t="s">
        <v>6199</v>
      </c>
      <c r="H88" s="23">
        <v>34000</v>
      </c>
      <c r="I88" s="23">
        <v>2807.34</v>
      </c>
      <c r="J88" s="23">
        <v>31192.66</v>
      </c>
      <c r="K88" s="24" t="s">
        <v>6220</v>
      </c>
      <c r="L88" s="17" t="s">
        <v>4349</v>
      </c>
      <c r="M88" s="17">
        <v>34000</v>
      </c>
      <c r="N88" s="25" t="s">
        <v>6221</v>
      </c>
      <c r="O88" s="26">
        <v>34000</v>
      </c>
      <c r="P88" s="27">
        <v>45298</v>
      </c>
      <c r="Q88" s="27"/>
      <c r="R88" s="28"/>
      <c r="S88" s="29" t="s">
        <v>6222</v>
      </c>
      <c r="T88" s="29"/>
      <c r="U88" s="1"/>
      <c r="V88" s="1">
        <v>1</v>
      </c>
      <c r="W88" s="1"/>
      <c r="X88" s="1"/>
      <c r="Y88" s="1"/>
    </row>
    <row r="89" spans="1:25">
      <c r="A89" s="17">
        <v>87</v>
      </c>
      <c r="B89" s="18"/>
      <c r="C89" s="19" t="s">
        <v>1064</v>
      </c>
      <c r="D89" s="20" t="s">
        <v>5329</v>
      </c>
      <c r="E89" s="21" t="s">
        <v>6218</v>
      </c>
      <c r="F89" s="21" t="s">
        <v>6219</v>
      </c>
      <c r="G89" s="22" t="s">
        <v>6199</v>
      </c>
      <c r="H89" s="23">
        <v>16000</v>
      </c>
      <c r="I89" s="23">
        <v>1321.1</v>
      </c>
      <c r="J89" s="23">
        <v>14678.9</v>
      </c>
      <c r="K89" s="24" t="s">
        <v>6223</v>
      </c>
      <c r="L89" s="17" t="s">
        <v>4349</v>
      </c>
      <c r="M89" s="17">
        <v>16000</v>
      </c>
      <c r="N89" s="25" t="s">
        <v>6221</v>
      </c>
      <c r="O89" s="26">
        <v>16000</v>
      </c>
      <c r="P89" s="27">
        <v>45298</v>
      </c>
      <c r="Q89" s="27"/>
      <c r="R89" s="28"/>
      <c r="S89" s="29" t="s">
        <v>6224</v>
      </c>
      <c r="T89" s="29"/>
      <c r="U89" s="1"/>
      <c r="V89" s="1">
        <v>1</v>
      </c>
      <c r="W89" s="1"/>
      <c r="X89" s="1"/>
      <c r="Y89" s="1"/>
    </row>
    <row r="90" spans="1:25">
      <c r="A90" s="17">
        <v>88</v>
      </c>
      <c r="B90" s="18"/>
      <c r="C90" s="19" t="s">
        <v>1064</v>
      </c>
      <c r="D90" s="20" t="s">
        <v>5327</v>
      </c>
      <c r="E90" s="21" t="s">
        <v>406</v>
      </c>
      <c r="F90" s="21" t="s">
        <v>407</v>
      </c>
      <c r="G90" s="22">
        <v>0.13</v>
      </c>
      <c r="H90" s="23">
        <v>-63681.93</v>
      </c>
      <c r="I90" s="23">
        <v>-7326.24</v>
      </c>
      <c r="J90" s="23">
        <v>-56355.69</v>
      </c>
      <c r="K90" s="24" t="s">
        <v>6225</v>
      </c>
      <c r="L90" s="17" t="s">
        <v>234</v>
      </c>
      <c r="M90" s="17">
        <v>1.2035389999999999</v>
      </c>
      <c r="N90" s="25" t="s">
        <v>6173</v>
      </c>
      <c r="O90" s="26" t="s">
        <v>6057</v>
      </c>
      <c r="P90" s="27" t="s">
        <v>6174</v>
      </c>
      <c r="Q90" s="27" t="s">
        <v>6175</v>
      </c>
      <c r="R90" s="28"/>
      <c r="S90" s="29" t="s">
        <v>6226</v>
      </c>
      <c r="T90" s="29"/>
      <c r="U90" s="1"/>
      <c r="V90" s="1">
        <v>1</v>
      </c>
      <c r="W90" s="1"/>
      <c r="X90" s="1"/>
      <c r="Y90" s="1"/>
    </row>
    <row r="91" spans="1:25">
      <c r="A91" s="17">
        <v>89</v>
      </c>
      <c r="B91" s="18"/>
      <c r="C91" s="19" t="s">
        <v>1064</v>
      </c>
      <c r="D91" s="20" t="s">
        <v>5327</v>
      </c>
      <c r="E91" s="21" t="s">
        <v>406</v>
      </c>
      <c r="F91" s="21" t="s">
        <v>407</v>
      </c>
      <c r="G91" s="22">
        <v>0.13</v>
      </c>
      <c r="H91" s="23">
        <v>-63681.93</v>
      </c>
      <c r="I91" s="23">
        <v>-7326.24</v>
      </c>
      <c r="J91" s="23">
        <v>-56355.69</v>
      </c>
      <c r="K91" s="24" t="s">
        <v>6227</v>
      </c>
      <c r="L91" s="17" t="s">
        <v>234</v>
      </c>
      <c r="M91" s="17">
        <v>1.2035389999999999</v>
      </c>
      <c r="N91" s="25" t="s">
        <v>6173</v>
      </c>
      <c r="O91" s="26" t="s">
        <v>6057</v>
      </c>
      <c r="P91" s="27" t="s">
        <v>6174</v>
      </c>
      <c r="Q91" s="27" t="s">
        <v>6175</v>
      </c>
      <c r="R91" s="28"/>
      <c r="S91" s="29" t="s">
        <v>6226</v>
      </c>
      <c r="T91" s="29"/>
      <c r="U91" s="1"/>
      <c r="V91" s="1">
        <v>1</v>
      </c>
      <c r="W91" s="1"/>
      <c r="X91" s="1"/>
      <c r="Y91" s="1"/>
    </row>
    <row r="92" spans="1:25">
      <c r="A92" s="17">
        <v>90</v>
      </c>
      <c r="B92" s="18"/>
      <c r="C92" s="19" t="s">
        <v>1064</v>
      </c>
      <c r="D92" s="20" t="s">
        <v>5327</v>
      </c>
      <c r="E92" s="21" t="s">
        <v>406</v>
      </c>
      <c r="F92" s="21" t="s">
        <v>407</v>
      </c>
      <c r="G92" s="22">
        <v>0.13</v>
      </c>
      <c r="H92" s="23">
        <v>-69077.2</v>
      </c>
      <c r="I92" s="23">
        <v>-7946.93</v>
      </c>
      <c r="J92" s="23">
        <v>-61130.27</v>
      </c>
      <c r="K92" s="24" t="s">
        <v>6228</v>
      </c>
      <c r="L92" s="17" t="s">
        <v>234</v>
      </c>
      <c r="M92" s="17">
        <v>1.19469</v>
      </c>
      <c r="N92" s="25" t="s">
        <v>6173</v>
      </c>
      <c r="O92" s="26" t="s">
        <v>6057</v>
      </c>
      <c r="P92" s="27" t="s">
        <v>6174</v>
      </c>
      <c r="Q92" s="27" t="s">
        <v>6175</v>
      </c>
      <c r="R92" s="28"/>
      <c r="S92" s="29" t="s">
        <v>6176</v>
      </c>
      <c r="T92" s="29"/>
      <c r="U92" s="1"/>
      <c r="V92" s="1">
        <v>1</v>
      </c>
      <c r="W92" s="1"/>
      <c r="X92" s="1"/>
      <c r="Y92" s="1"/>
    </row>
    <row r="93" spans="1:25">
      <c r="A93" s="17">
        <v>91</v>
      </c>
      <c r="B93" s="18"/>
      <c r="C93" s="19" t="s">
        <v>1064</v>
      </c>
      <c r="D93" s="20" t="s">
        <v>5327</v>
      </c>
      <c r="E93" s="21" t="s">
        <v>406</v>
      </c>
      <c r="F93" s="21" t="s">
        <v>508</v>
      </c>
      <c r="G93" s="22">
        <v>0.13</v>
      </c>
      <c r="H93" s="23">
        <v>-94500</v>
      </c>
      <c r="I93" s="23">
        <v>-10871.68</v>
      </c>
      <c r="J93" s="23">
        <v>-83628.320000000007</v>
      </c>
      <c r="K93" s="24" t="s">
        <v>6229</v>
      </c>
      <c r="L93" s="17" t="s">
        <v>234</v>
      </c>
      <c r="M93" s="17">
        <v>1.19</v>
      </c>
      <c r="N93" s="25" t="s">
        <v>6178</v>
      </c>
      <c r="O93" s="26" t="s">
        <v>6057</v>
      </c>
      <c r="P93" s="27" t="s">
        <v>6179</v>
      </c>
      <c r="Q93" s="27" t="s">
        <v>6180</v>
      </c>
      <c r="R93" s="28"/>
      <c r="S93" s="29" t="s">
        <v>6176</v>
      </c>
      <c r="T93" s="29"/>
      <c r="U93" s="1"/>
      <c r="V93" s="1">
        <v>1</v>
      </c>
      <c r="W93" s="1"/>
      <c r="X93" s="1"/>
      <c r="Y93" s="1"/>
    </row>
    <row r="94" spans="1:25">
      <c r="A94" s="17">
        <v>92</v>
      </c>
      <c r="B94" s="18"/>
      <c r="C94" s="19" t="s">
        <v>1064</v>
      </c>
      <c r="D94" s="20" t="s">
        <v>5327</v>
      </c>
      <c r="E94" s="21" t="s">
        <v>406</v>
      </c>
      <c r="F94" s="21" t="s">
        <v>508</v>
      </c>
      <c r="G94" s="22">
        <v>0.13</v>
      </c>
      <c r="H94" s="23">
        <v>-94500</v>
      </c>
      <c r="I94" s="23">
        <v>-10871.68</v>
      </c>
      <c r="J94" s="23">
        <v>-83628.320000000007</v>
      </c>
      <c r="K94" s="24" t="s">
        <v>6230</v>
      </c>
      <c r="L94" s="17" t="s">
        <v>234</v>
      </c>
      <c r="M94" s="17">
        <v>1.19</v>
      </c>
      <c r="N94" s="25"/>
      <c r="O94" s="26"/>
      <c r="P94" s="27"/>
      <c r="Q94" s="27"/>
      <c r="R94" s="28"/>
      <c r="S94" s="29" t="s">
        <v>6176</v>
      </c>
      <c r="T94" s="29"/>
      <c r="U94" s="1"/>
      <c r="V94" s="1">
        <v>1</v>
      </c>
      <c r="W94" s="1"/>
      <c r="X94" s="1"/>
      <c r="Y94" s="1"/>
    </row>
    <row r="95" spans="1:25">
      <c r="A95" s="17">
        <v>93</v>
      </c>
      <c r="B95" s="18"/>
      <c r="C95" s="19" t="s">
        <v>1064</v>
      </c>
      <c r="D95" s="20" t="s">
        <v>5319</v>
      </c>
      <c r="E95" s="21" t="s">
        <v>624</v>
      </c>
      <c r="F95" s="21" t="s">
        <v>625</v>
      </c>
      <c r="G95" s="22">
        <v>0.13</v>
      </c>
      <c r="H95" s="23">
        <v>180000</v>
      </c>
      <c r="I95" s="23">
        <v>20707.96</v>
      </c>
      <c r="J95" s="23">
        <v>159292.04</v>
      </c>
      <c r="K95" s="24" t="s">
        <v>6231</v>
      </c>
      <c r="L95" s="17" t="s">
        <v>4349</v>
      </c>
      <c r="M95" s="17">
        <v>180000</v>
      </c>
      <c r="N95" s="25" t="s">
        <v>6232</v>
      </c>
      <c r="O95" s="26">
        <v>180000</v>
      </c>
      <c r="P95" s="27">
        <v>45337</v>
      </c>
      <c r="Q95" s="27">
        <v>45342</v>
      </c>
      <c r="R95" s="28"/>
      <c r="S95" s="29" t="s">
        <v>6233</v>
      </c>
      <c r="T95" s="29"/>
      <c r="U95" s="1"/>
      <c r="V95" s="1">
        <v>1</v>
      </c>
      <c r="W95" s="1"/>
      <c r="X95" s="1"/>
      <c r="Y95" s="1"/>
    </row>
    <row r="96" spans="1:25">
      <c r="A96" s="17">
        <v>94</v>
      </c>
      <c r="B96" s="18"/>
      <c r="C96" s="19" t="s">
        <v>1064</v>
      </c>
      <c r="D96" s="20" t="s">
        <v>5311</v>
      </c>
      <c r="E96" s="21" t="s">
        <v>332</v>
      </c>
      <c r="F96" s="21" t="s">
        <v>335</v>
      </c>
      <c r="G96" s="22">
        <v>0.13</v>
      </c>
      <c r="H96" s="23">
        <v>18000</v>
      </c>
      <c r="I96" s="23">
        <v>2070.8000000000002</v>
      </c>
      <c r="J96" s="23">
        <v>15929.2</v>
      </c>
      <c r="K96" s="24" t="s">
        <v>6234</v>
      </c>
      <c r="L96" s="17" t="s">
        <v>4349</v>
      </c>
      <c r="M96" s="17">
        <v>18000</v>
      </c>
      <c r="N96" s="25" t="s">
        <v>6197</v>
      </c>
      <c r="O96" s="26">
        <v>18000</v>
      </c>
      <c r="P96" s="27">
        <v>45338</v>
      </c>
      <c r="Q96" s="27">
        <v>45342</v>
      </c>
      <c r="R96" s="28"/>
      <c r="S96" s="29" t="s">
        <v>6235</v>
      </c>
      <c r="T96" s="29"/>
      <c r="U96" s="1"/>
      <c r="V96" s="1">
        <v>1</v>
      </c>
      <c r="W96" s="1"/>
      <c r="X96" s="1"/>
      <c r="Y96" s="1"/>
    </row>
    <row r="97" spans="1:25">
      <c r="A97" s="17">
        <v>95</v>
      </c>
      <c r="B97" s="18"/>
      <c r="C97" s="19" t="s">
        <v>1064</v>
      </c>
      <c r="D97" s="20" t="s">
        <v>5311</v>
      </c>
      <c r="E97" s="21" t="s">
        <v>332</v>
      </c>
      <c r="F97" s="21" t="s">
        <v>335</v>
      </c>
      <c r="G97" s="22">
        <v>0.13</v>
      </c>
      <c r="H97" s="23">
        <v>40000</v>
      </c>
      <c r="I97" s="23">
        <v>4601.7700000000004</v>
      </c>
      <c r="J97" s="23">
        <v>35398.230000000003</v>
      </c>
      <c r="K97" s="24" t="s">
        <v>6234</v>
      </c>
      <c r="L97" s="17" t="s">
        <v>4349</v>
      </c>
      <c r="M97" s="17">
        <v>40000</v>
      </c>
      <c r="N97" s="25" t="s">
        <v>6197</v>
      </c>
      <c r="O97" s="26">
        <v>40000</v>
      </c>
      <c r="P97" s="27">
        <v>45338</v>
      </c>
      <c r="Q97" s="27">
        <v>45342</v>
      </c>
      <c r="R97" s="28"/>
      <c r="S97" s="29" t="s">
        <v>6236</v>
      </c>
      <c r="T97" s="29"/>
      <c r="U97" s="1"/>
      <c r="V97" s="1">
        <v>1</v>
      </c>
      <c r="W97" s="1"/>
      <c r="X97" s="1"/>
      <c r="Y97" s="1"/>
    </row>
    <row r="98" spans="1:25" hidden="1">
      <c r="A98" s="17">
        <v>96</v>
      </c>
      <c r="B98" s="18"/>
      <c r="C98" s="19" t="s">
        <v>1064</v>
      </c>
      <c r="D98" s="20" t="s">
        <v>4348</v>
      </c>
      <c r="E98" s="21" t="s">
        <v>5566</v>
      </c>
      <c r="F98" s="21"/>
      <c r="G98" s="22">
        <v>0.13</v>
      </c>
      <c r="H98" s="23">
        <v>1050000</v>
      </c>
      <c r="I98" s="23">
        <v>120796.46</v>
      </c>
      <c r="J98" s="23">
        <v>929203.54</v>
      </c>
      <c r="K98" s="24" t="s">
        <v>6237</v>
      </c>
      <c r="L98" s="17" t="s">
        <v>4348</v>
      </c>
      <c r="M98" s="17">
        <v>1050000</v>
      </c>
      <c r="N98" s="25" t="s">
        <v>6197</v>
      </c>
      <c r="O98" s="26">
        <v>1050000</v>
      </c>
      <c r="P98" s="27" t="s">
        <v>6007</v>
      </c>
      <c r="Q98" s="27" t="s">
        <v>6007</v>
      </c>
      <c r="R98" s="28"/>
      <c r="S98" s="29" t="s">
        <v>6238</v>
      </c>
      <c r="T98" s="29"/>
      <c r="U98" s="1"/>
      <c r="V98" s="1">
        <v>1</v>
      </c>
      <c r="W98" s="1"/>
      <c r="X98" s="1"/>
      <c r="Y98" s="1"/>
    </row>
    <row r="99" spans="1:25">
      <c r="A99" s="17">
        <v>99</v>
      </c>
      <c r="B99" s="18" t="s">
        <v>6239</v>
      </c>
      <c r="C99" s="19" t="s">
        <v>1044</v>
      </c>
      <c r="D99" s="20" t="s">
        <v>4348</v>
      </c>
      <c r="E99" s="21" t="s">
        <v>6240</v>
      </c>
      <c r="F99" s="21" t="s">
        <v>314</v>
      </c>
      <c r="G99" s="22" t="s">
        <v>6241</v>
      </c>
      <c r="H99" s="23">
        <v>132000</v>
      </c>
      <c r="I99" s="23">
        <v>15185.84</v>
      </c>
      <c r="J99" s="23">
        <v>116814.16</v>
      </c>
      <c r="K99" s="24" t="s">
        <v>6242</v>
      </c>
      <c r="L99" s="17" t="s">
        <v>4349</v>
      </c>
      <c r="M99" s="17">
        <v>66000</v>
      </c>
      <c r="N99" s="25" t="s">
        <v>6197</v>
      </c>
      <c r="O99" s="26">
        <v>132000</v>
      </c>
      <c r="P99" s="27">
        <v>44585</v>
      </c>
      <c r="Q99" s="27"/>
      <c r="R99" s="28"/>
      <c r="S99" s="29" t="s">
        <v>6243</v>
      </c>
      <c r="T99" s="29"/>
      <c r="U99" s="1"/>
      <c r="V99" s="1">
        <v>1</v>
      </c>
      <c r="W99" s="1" t="e">
        <v>#N/A</v>
      </c>
      <c r="X99" s="1" t="e">
        <v>#N/A</v>
      </c>
      <c r="Y99" s="1" t="e">
        <v>#N/A</v>
      </c>
    </row>
    <row r="100" spans="1:25">
      <c r="A100" s="17">
        <v>98</v>
      </c>
      <c r="B100" s="18"/>
      <c r="C100" s="19" t="s">
        <v>1044</v>
      </c>
      <c r="D100" s="20" t="s">
        <v>4348</v>
      </c>
      <c r="E100" s="21" t="s">
        <v>893</v>
      </c>
      <c r="F100" s="21" t="s">
        <v>6244</v>
      </c>
      <c r="G100" s="22" t="s">
        <v>6199</v>
      </c>
      <c r="H100" s="23">
        <v>10000</v>
      </c>
      <c r="I100" s="23">
        <v>825.69</v>
      </c>
      <c r="J100" s="23">
        <v>9174.31</v>
      </c>
      <c r="K100" s="24" t="s">
        <v>6245</v>
      </c>
      <c r="L100" s="17" t="s">
        <v>4349</v>
      </c>
      <c r="M100" s="17">
        <v>10000</v>
      </c>
      <c r="N100" s="25" t="s">
        <v>6197</v>
      </c>
      <c r="O100" s="26">
        <v>10000</v>
      </c>
      <c r="P100" s="27">
        <v>45297</v>
      </c>
      <c r="Q100" s="27">
        <v>45299</v>
      </c>
      <c r="R100" s="28"/>
      <c r="S100" s="29" t="s">
        <v>6246</v>
      </c>
      <c r="T100" s="29"/>
      <c r="U100" s="1"/>
      <c r="V100" s="1">
        <v>1</v>
      </c>
      <c r="W100" s="1" t="e">
        <v>#N/A</v>
      </c>
      <c r="X100" s="1" t="e">
        <v>#N/A</v>
      </c>
      <c r="Y100" s="1" t="e">
        <v>#N/A</v>
      </c>
    </row>
    <row r="101" spans="1:25">
      <c r="A101" s="17">
        <v>97</v>
      </c>
      <c r="B101" s="18"/>
      <c r="C101" s="19" t="s">
        <v>1044</v>
      </c>
      <c r="D101" s="20" t="s">
        <v>4348</v>
      </c>
      <c r="E101" s="21" t="s">
        <v>893</v>
      </c>
      <c r="F101" s="21" t="s">
        <v>6244</v>
      </c>
      <c r="G101" s="22" t="s">
        <v>6199</v>
      </c>
      <c r="H101" s="23">
        <v>40000</v>
      </c>
      <c r="I101" s="23">
        <v>3302.75</v>
      </c>
      <c r="J101" s="23">
        <v>36697.25</v>
      </c>
      <c r="K101" s="24" t="s">
        <v>6247</v>
      </c>
      <c r="L101" s="17" t="s">
        <v>4349</v>
      </c>
      <c r="M101" s="17">
        <v>40000</v>
      </c>
      <c r="N101" s="25" t="s">
        <v>6197</v>
      </c>
      <c r="O101" s="26">
        <v>40000</v>
      </c>
      <c r="P101" s="27">
        <v>45297</v>
      </c>
      <c r="Q101" s="27">
        <v>45299</v>
      </c>
      <c r="R101" s="28"/>
      <c r="S101" s="29" t="s">
        <v>6248</v>
      </c>
      <c r="T101" s="29"/>
      <c r="U101" s="1"/>
      <c r="V101" s="1">
        <v>1</v>
      </c>
      <c r="W101" s="1" t="e">
        <v>#N/A</v>
      </c>
      <c r="X101" s="1" t="e">
        <v>#N/A</v>
      </c>
      <c r="Y101" s="1" t="e">
        <v>#N/A</v>
      </c>
    </row>
    <row r="102" spans="1:25">
      <c r="A102" s="17">
        <v>100</v>
      </c>
      <c r="B102" s="18"/>
      <c r="C102" s="19" t="s">
        <v>1044</v>
      </c>
      <c r="D102" s="20" t="s">
        <v>5315</v>
      </c>
      <c r="E102" s="21" t="s">
        <v>253</v>
      </c>
      <c r="F102" s="21" t="s">
        <v>254</v>
      </c>
      <c r="G102" s="22" t="s">
        <v>6199</v>
      </c>
      <c r="H102" s="23">
        <v>331380</v>
      </c>
      <c r="I102" s="23">
        <v>27361.65</v>
      </c>
      <c r="J102" s="23">
        <v>304018.34999999998</v>
      </c>
      <c r="K102" s="24" t="s">
        <v>6249</v>
      </c>
      <c r="L102" s="17" t="s">
        <v>4349</v>
      </c>
      <c r="M102" s="17">
        <v>331380</v>
      </c>
      <c r="N102" s="25" t="s">
        <v>6250</v>
      </c>
      <c r="O102" s="26">
        <v>331380</v>
      </c>
      <c r="P102" s="27">
        <v>45287</v>
      </c>
      <c r="Q102" s="27">
        <v>45294</v>
      </c>
      <c r="R102" s="28"/>
      <c r="S102" s="29" t="s">
        <v>6251</v>
      </c>
      <c r="T102" s="29"/>
      <c r="U102" s="1"/>
      <c r="V102" s="1">
        <v>1</v>
      </c>
      <c r="W102" s="1" t="e">
        <v>#N/A</v>
      </c>
      <c r="X102" s="1" t="e">
        <v>#N/A</v>
      </c>
      <c r="Y102" s="1" t="e">
        <v>#N/A</v>
      </c>
    </row>
    <row r="103" spans="1:25">
      <c r="A103" s="17">
        <v>101</v>
      </c>
      <c r="B103" s="18"/>
      <c r="C103" s="19" t="s">
        <v>1044</v>
      </c>
      <c r="D103" s="20" t="s">
        <v>5311</v>
      </c>
      <c r="E103" s="21" t="s">
        <v>743</v>
      </c>
      <c r="F103" s="21" t="s">
        <v>6252</v>
      </c>
      <c r="G103" s="22" t="s">
        <v>6241</v>
      </c>
      <c r="H103" s="23">
        <v>35000</v>
      </c>
      <c r="I103" s="23">
        <v>4026.55</v>
      </c>
      <c r="J103" s="23">
        <v>30973.45</v>
      </c>
      <c r="K103" s="24" t="s">
        <v>6253</v>
      </c>
      <c r="L103" s="17" t="s">
        <v>4349</v>
      </c>
      <c r="M103" s="17">
        <v>35000</v>
      </c>
      <c r="N103" s="25" t="s">
        <v>6254</v>
      </c>
      <c r="O103" s="26">
        <v>35000</v>
      </c>
      <c r="P103" s="27">
        <v>45344</v>
      </c>
      <c r="Q103" s="27">
        <v>45345</v>
      </c>
      <c r="R103" s="28"/>
      <c r="S103" s="29" t="s">
        <v>6255</v>
      </c>
      <c r="T103" s="29"/>
      <c r="U103" s="1"/>
      <c r="V103" s="1">
        <v>1</v>
      </c>
      <c r="W103" s="1" t="e">
        <v>#N/A</v>
      </c>
      <c r="X103" s="1" t="e">
        <v>#N/A</v>
      </c>
      <c r="Y103" s="1" t="e">
        <v>#N/A</v>
      </c>
    </row>
    <row r="104" spans="1:25">
      <c r="A104" s="17">
        <v>102</v>
      </c>
      <c r="B104" s="18"/>
      <c r="C104" s="19" t="s">
        <v>1044</v>
      </c>
      <c r="D104" s="20" t="s">
        <v>5315</v>
      </c>
      <c r="E104" s="21" t="s">
        <v>6256</v>
      </c>
      <c r="F104" s="21" t="s">
        <v>6257</v>
      </c>
      <c r="G104" s="22" t="s">
        <v>6241</v>
      </c>
      <c r="H104" s="23">
        <v>22599.99</v>
      </c>
      <c r="I104" s="23">
        <v>2599.9899999999998</v>
      </c>
      <c r="J104" s="23">
        <v>20000</v>
      </c>
      <c r="K104" s="24" t="s">
        <v>6258</v>
      </c>
      <c r="L104" s="17" t="s">
        <v>4349</v>
      </c>
      <c r="M104" s="17">
        <v>20000</v>
      </c>
      <c r="N104" s="25"/>
      <c r="O104" s="26">
        <v>20000</v>
      </c>
      <c r="P104" s="27">
        <v>45220</v>
      </c>
      <c r="Q104" s="27">
        <v>45220</v>
      </c>
      <c r="R104" s="28"/>
      <c r="S104" s="29" t="s">
        <v>6259</v>
      </c>
      <c r="T104" s="29"/>
      <c r="U104" s="1"/>
      <c r="V104" s="1">
        <v>1</v>
      </c>
      <c r="W104" s="1" t="e">
        <v>#N/A</v>
      </c>
      <c r="X104" s="1" t="e">
        <v>#N/A</v>
      </c>
      <c r="Y104" s="1" t="e">
        <v>#N/A</v>
      </c>
    </row>
    <row r="105" spans="1:25">
      <c r="A105" s="17">
        <v>103</v>
      </c>
      <c r="B105" s="18"/>
      <c r="C105" s="19" t="s">
        <v>1044</v>
      </c>
      <c r="D105" s="20" t="s">
        <v>5314</v>
      </c>
      <c r="E105" s="21" t="s">
        <v>104</v>
      </c>
      <c r="F105" s="21" t="s">
        <v>6260</v>
      </c>
      <c r="G105" s="22" t="s">
        <v>6241</v>
      </c>
      <c r="H105" s="23">
        <v>71190</v>
      </c>
      <c r="I105" s="23">
        <v>8190</v>
      </c>
      <c r="J105" s="23">
        <v>63000</v>
      </c>
      <c r="K105" s="24" t="s">
        <v>6261</v>
      </c>
      <c r="L105" s="17" t="s">
        <v>4349</v>
      </c>
      <c r="M105" s="17"/>
      <c r="N105" s="25"/>
      <c r="O105" s="26">
        <v>63000</v>
      </c>
      <c r="P105" s="27">
        <v>45370</v>
      </c>
      <c r="Q105" s="27">
        <v>45375</v>
      </c>
      <c r="R105" s="28"/>
      <c r="S105" s="29" t="s">
        <v>6262</v>
      </c>
      <c r="T105" s="29"/>
      <c r="U105" s="1"/>
      <c r="V105" s="1">
        <v>1</v>
      </c>
      <c r="W105" s="1" t="e">
        <v>#N/A</v>
      </c>
      <c r="X105" s="1" t="e">
        <v>#N/A</v>
      </c>
      <c r="Y105" s="1" t="e">
        <v>#N/A</v>
      </c>
    </row>
    <row r="106" spans="1:25">
      <c r="A106" s="17">
        <v>104</v>
      </c>
      <c r="B106" s="18"/>
      <c r="C106" s="19" t="s">
        <v>1044</v>
      </c>
      <c r="D106" s="20" t="s">
        <v>5317</v>
      </c>
      <c r="E106" s="21" t="s">
        <v>227</v>
      </c>
      <c r="F106" s="21" t="s">
        <v>6263</v>
      </c>
      <c r="G106" s="22" t="s">
        <v>6199</v>
      </c>
      <c r="H106" s="23">
        <v>4578</v>
      </c>
      <c r="I106" s="23">
        <v>378</v>
      </c>
      <c r="J106" s="23">
        <v>4200</v>
      </c>
      <c r="K106" s="24" t="s">
        <v>6264</v>
      </c>
      <c r="L106" s="17" t="s">
        <v>4349</v>
      </c>
      <c r="M106" s="17"/>
      <c r="N106" s="25"/>
      <c r="O106" s="26">
        <v>4578</v>
      </c>
      <c r="P106" s="27">
        <v>45426</v>
      </c>
      <c r="Q106" s="27">
        <v>45428</v>
      </c>
      <c r="R106" s="28"/>
      <c r="S106" s="29" t="s">
        <v>6248</v>
      </c>
      <c r="T106" s="29"/>
      <c r="U106" s="1"/>
      <c r="V106" s="1">
        <v>1</v>
      </c>
      <c r="W106" s="1" t="e">
        <v>#N/A</v>
      </c>
      <c r="X106" s="1" t="e">
        <v>#N/A</v>
      </c>
      <c r="Y106" s="1" t="e">
        <v>#N/A</v>
      </c>
    </row>
    <row r="107" spans="1:25">
      <c r="A107" s="17"/>
      <c r="B107" s="18"/>
      <c r="C107" s="19" t="s">
        <v>1044</v>
      </c>
      <c r="D107" s="20" t="s">
        <v>5317</v>
      </c>
      <c r="E107" s="21" t="s">
        <v>227</v>
      </c>
      <c r="F107" s="21" t="s">
        <v>6263</v>
      </c>
      <c r="G107" s="22" t="s">
        <v>6199</v>
      </c>
      <c r="H107" s="23">
        <v>4578</v>
      </c>
      <c r="I107" s="23">
        <v>378</v>
      </c>
      <c r="J107" s="23">
        <v>4200</v>
      </c>
      <c r="K107" s="24" t="s">
        <v>6265</v>
      </c>
      <c r="L107" s="17" t="s">
        <v>4349</v>
      </c>
      <c r="M107" s="17"/>
      <c r="N107" s="25"/>
      <c r="O107" s="26">
        <v>4578</v>
      </c>
      <c r="P107" s="27"/>
      <c r="Q107" s="27">
        <v>45428</v>
      </c>
      <c r="R107" s="28"/>
      <c r="S107" s="29" t="s">
        <v>6248</v>
      </c>
      <c r="T107" s="29"/>
      <c r="U107" s="1"/>
      <c r="V107" s="1">
        <v>1</v>
      </c>
      <c r="W107" s="1" t="e">
        <v>#N/A</v>
      </c>
      <c r="X107" s="1" t="e">
        <v>#N/A</v>
      </c>
      <c r="Y107" s="1" t="e">
        <v>#N/A</v>
      </c>
    </row>
    <row r="108" spans="1:25">
      <c r="A108" s="17">
        <v>111</v>
      </c>
      <c r="B108" s="18"/>
      <c r="C108" s="19" t="s">
        <v>1044</v>
      </c>
      <c r="D108" s="20" t="s">
        <v>5317</v>
      </c>
      <c r="E108" s="21" t="s">
        <v>227</v>
      </c>
      <c r="F108" s="21" t="s">
        <v>6263</v>
      </c>
      <c r="G108" s="22" t="s">
        <v>6199</v>
      </c>
      <c r="H108" s="23">
        <v>-4578</v>
      </c>
      <c r="I108" s="23">
        <v>-4200</v>
      </c>
      <c r="J108" s="23">
        <v>-378</v>
      </c>
      <c r="K108" s="24" t="s">
        <v>6266</v>
      </c>
      <c r="L108" s="17" t="s">
        <v>4349</v>
      </c>
      <c r="M108" s="17"/>
      <c r="N108" s="25"/>
      <c r="O108" s="26">
        <v>-4578</v>
      </c>
      <c r="P108" s="27"/>
      <c r="Q108" s="27">
        <v>45428</v>
      </c>
      <c r="R108" s="28"/>
      <c r="S108" s="29" t="s">
        <v>6248</v>
      </c>
      <c r="T108" s="29"/>
      <c r="U108" s="1"/>
      <c r="V108" s="1">
        <v>1</v>
      </c>
      <c r="W108" s="1" t="e">
        <v>#N/A</v>
      </c>
      <c r="X108" s="1" t="e">
        <v>#N/A</v>
      </c>
      <c r="Y108" s="1" t="e">
        <v>#N/A</v>
      </c>
    </row>
    <row r="109" spans="1:25">
      <c r="A109" s="17">
        <v>10</v>
      </c>
      <c r="B109" s="18"/>
      <c r="C109" s="19" t="s">
        <v>1044</v>
      </c>
      <c r="D109" s="20" t="s">
        <v>5327</v>
      </c>
      <c r="E109" s="21" t="s">
        <v>623</v>
      </c>
      <c r="F109" s="21" t="s">
        <v>620</v>
      </c>
      <c r="G109" s="22" t="s">
        <v>6241</v>
      </c>
      <c r="H109" s="23">
        <v>70000</v>
      </c>
      <c r="I109" s="23">
        <v>8053.1</v>
      </c>
      <c r="J109" s="23">
        <v>61946.9</v>
      </c>
      <c r="K109" s="24" t="s">
        <v>6267</v>
      </c>
      <c r="L109" s="17" t="s">
        <v>4349</v>
      </c>
      <c r="M109" s="17"/>
      <c r="N109" s="25"/>
      <c r="O109" s="26">
        <v>70000</v>
      </c>
      <c r="P109" s="27"/>
      <c r="Q109" s="27"/>
      <c r="R109" s="28"/>
      <c r="S109" s="29" t="s">
        <v>6268</v>
      </c>
      <c r="T109" s="29"/>
      <c r="U109" s="1"/>
      <c r="V109" s="1">
        <v>1</v>
      </c>
      <c r="W109" s="1" t="e">
        <v>#N/A</v>
      </c>
      <c r="X109" s="1" t="e">
        <v>#N/A</v>
      </c>
      <c r="Y109" s="1" t="e">
        <v>#N/A</v>
      </c>
    </row>
    <row r="110" spans="1:25">
      <c r="A110" s="17">
        <v>11</v>
      </c>
      <c r="B110" s="18"/>
      <c r="C110" s="19" t="s">
        <v>1044</v>
      </c>
      <c r="D110" s="20" t="s">
        <v>5315</v>
      </c>
      <c r="E110" s="21" t="s">
        <v>6269</v>
      </c>
      <c r="F110" s="21" t="s">
        <v>6270</v>
      </c>
      <c r="G110" s="22" t="s">
        <v>6271</v>
      </c>
      <c r="H110" s="23">
        <v>24000</v>
      </c>
      <c r="I110" s="23">
        <v>1358.49</v>
      </c>
      <c r="J110" s="23">
        <v>22641.51</v>
      </c>
      <c r="K110" s="24" t="s">
        <v>6272</v>
      </c>
      <c r="L110" s="17" t="s">
        <v>4349</v>
      </c>
      <c r="M110" s="17"/>
      <c r="N110" s="25"/>
      <c r="O110" s="26">
        <v>24000</v>
      </c>
      <c r="P110" s="27"/>
      <c r="Q110" s="27"/>
      <c r="R110" s="28"/>
      <c r="S110" s="29" t="s">
        <v>6273</v>
      </c>
      <c r="T110" s="29"/>
      <c r="U110" s="1"/>
      <c r="V110" s="1">
        <v>1</v>
      </c>
      <c r="W110" s="1" t="e">
        <v>#N/A</v>
      </c>
      <c r="X110" s="1" t="e">
        <v>#N/A</v>
      </c>
      <c r="Y110" s="1" t="e">
        <v>#N/A</v>
      </c>
    </row>
    <row r="111" spans="1:25">
      <c r="A111" s="17">
        <v>12</v>
      </c>
      <c r="B111" s="18"/>
      <c r="C111" s="19" t="s">
        <v>1044</v>
      </c>
      <c r="D111" s="20" t="s">
        <v>5320</v>
      </c>
      <c r="E111" s="21" t="s">
        <v>87</v>
      </c>
      <c r="F111" s="21" t="s">
        <v>905</v>
      </c>
      <c r="G111" s="22" t="s">
        <v>6199</v>
      </c>
      <c r="H111" s="23">
        <v>556832</v>
      </c>
      <c r="I111" s="23">
        <v>45976.95</v>
      </c>
      <c r="J111" s="23">
        <v>510855.05</v>
      </c>
      <c r="K111" s="24" t="s">
        <v>6274</v>
      </c>
      <c r="L111" s="17" t="s">
        <v>4349</v>
      </c>
      <c r="M111" s="17"/>
      <c r="N111" s="25"/>
      <c r="O111" s="26">
        <v>556832</v>
      </c>
      <c r="P111" s="27"/>
      <c r="Q111" s="27"/>
      <c r="R111" s="28"/>
      <c r="S111" s="29" t="s">
        <v>5843</v>
      </c>
      <c r="T111" s="29"/>
      <c r="U111" s="1"/>
      <c r="V111" s="1">
        <v>1</v>
      </c>
      <c r="W111" s="1" t="e">
        <v>#N/A</v>
      </c>
      <c r="X111" s="1" t="e">
        <v>#N/A</v>
      </c>
      <c r="Y111" s="1" t="e">
        <v>#N/A</v>
      </c>
    </row>
    <row r="112" spans="1:25">
      <c r="A112" s="17">
        <v>13</v>
      </c>
      <c r="B112" s="18"/>
      <c r="C112" s="19" t="s">
        <v>1044</v>
      </c>
      <c r="D112" s="20" t="s">
        <v>5324</v>
      </c>
      <c r="E112" s="21" t="s">
        <v>522</v>
      </c>
      <c r="F112" s="21" t="s">
        <v>523</v>
      </c>
      <c r="G112" s="22" t="s">
        <v>6241</v>
      </c>
      <c r="H112" s="23">
        <v>119400</v>
      </c>
      <c r="I112" s="23">
        <v>13736.28</v>
      </c>
      <c r="J112" s="23">
        <v>105663.72</v>
      </c>
      <c r="K112" s="24" t="s">
        <v>6275</v>
      </c>
      <c r="L112" s="17" t="s">
        <v>4349</v>
      </c>
      <c r="M112" s="17"/>
      <c r="N112" s="25"/>
      <c r="O112" s="26">
        <v>119400</v>
      </c>
      <c r="P112" s="27"/>
      <c r="Q112" s="27"/>
      <c r="R112" s="28"/>
      <c r="S112" s="29" t="s">
        <v>6276</v>
      </c>
      <c r="T112" s="29"/>
      <c r="U112" s="1"/>
      <c r="V112" s="1">
        <v>1</v>
      </c>
      <c r="W112" s="1" t="e">
        <v>#N/A</v>
      </c>
      <c r="X112" s="1" t="e">
        <v>#N/A</v>
      </c>
      <c r="Y112" s="1" t="e">
        <v>#N/A</v>
      </c>
    </row>
    <row r="113" spans="1:25">
      <c r="A113" s="17">
        <v>14</v>
      </c>
      <c r="B113" s="18"/>
      <c r="C113" s="19" t="s">
        <v>1044</v>
      </c>
      <c r="D113" s="20" t="s">
        <v>5313</v>
      </c>
      <c r="E113" s="21" t="s">
        <v>6277</v>
      </c>
      <c r="F113" s="21" t="s">
        <v>6278</v>
      </c>
      <c r="G113" s="22" t="s">
        <v>6241</v>
      </c>
      <c r="H113" s="23">
        <v>-99000</v>
      </c>
      <c r="I113" s="23">
        <v>-11389.38</v>
      </c>
      <c r="J113" s="23">
        <v>-87610.62</v>
      </c>
      <c r="K113" s="24" t="s">
        <v>6279</v>
      </c>
      <c r="L113" s="17" t="s">
        <v>4349</v>
      </c>
      <c r="M113" s="17"/>
      <c r="N113" s="25"/>
      <c r="O113" s="26">
        <v>-99000</v>
      </c>
      <c r="P113" s="27"/>
      <c r="Q113" s="27"/>
      <c r="R113" s="28"/>
      <c r="S113" s="29" t="s">
        <v>6280</v>
      </c>
      <c r="T113" s="29"/>
      <c r="U113" s="1"/>
      <c r="V113" s="1">
        <v>1</v>
      </c>
      <c r="W113" s="1" t="e">
        <v>#N/A</v>
      </c>
      <c r="X113" s="1" t="e">
        <v>#N/A</v>
      </c>
      <c r="Y113" s="1" t="e">
        <v>#N/A</v>
      </c>
    </row>
    <row r="114" spans="1:25">
      <c r="A114" s="17">
        <v>15</v>
      </c>
      <c r="B114" s="18"/>
      <c r="C114" s="19" t="s">
        <v>1044</v>
      </c>
      <c r="D114" s="20" t="s">
        <v>5313</v>
      </c>
      <c r="E114" s="21" t="s">
        <v>6277</v>
      </c>
      <c r="F114" s="21" t="s">
        <v>6281</v>
      </c>
      <c r="G114" s="22" t="s">
        <v>6241</v>
      </c>
      <c r="H114" s="23">
        <v>99000</v>
      </c>
      <c r="I114" s="23">
        <v>11389.38</v>
      </c>
      <c r="J114" s="23">
        <v>87610.62</v>
      </c>
      <c r="K114" s="24" t="s">
        <v>6282</v>
      </c>
      <c r="L114" s="17" t="s">
        <v>4349</v>
      </c>
      <c r="M114" s="17"/>
      <c r="N114" s="25"/>
      <c r="O114" s="26">
        <v>99000</v>
      </c>
      <c r="P114" s="27"/>
      <c r="Q114" s="27"/>
      <c r="R114" s="28"/>
      <c r="S114" s="29" t="s">
        <v>6283</v>
      </c>
      <c r="T114" s="29"/>
      <c r="U114" s="1"/>
      <c r="V114" s="1">
        <v>1</v>
      </c>
      <c r="W114" s="1" t="e">
        <v>#N/A</v>
      </c>
      <c r="X114" s="1" t="e">
        <v>#N/A</v>
      </c>
      <c r="Y114" s="1" t="e">
        <v>#N/A</v>
      </c>
    </row>
    <row r="115" spans="1:25">
      <c r="A115" s="17">
        <v>17</v>
      </c>
      <c r="B115" s="18"/>
      <c r="C115" s="19" t="s">
        <v>1044</v>
      </c>
      <c r="D115" s="20" t="s">
        <v>5311</v>
      </c>
      <c r="E115" s="21" t="s">
        <v>743</v>
      </c>
      <c r="F115" s="21" t="s">
        <v>747</v>
      </c>
      <c r="G115" s="22" t="s">
        <v>6241</v>
      </c>
      <c r="H115" s="23">
        <v>-35000</v>
      </c>
      <c r="I115" s="23">
        <v>-4026.55</v>
      </c>
      <c r="J115" s="23">
        <v>-30973.45</v>
      </c>
      <c r="K115" s="24" t="s">
        <v>6284</v>
      </c>
      <c r="L115" s="17" t="s">
        <v>4349</v>
      </c>
      <c r="M115" s="17"/>
      <c r="N115" s="25"/>
      <c r="O115" s="26">
        <v>-35000</v>
      </c>
      <c r="P115" s="27"/>
      <c r="Q115" s="27"/>
      <c r="R115" s="28"/>
      <c r="S115" s="29" t="s">
        <v>6255</v>
      </c>
      <c r="T115" s="29"/>
      <c r="U115" s="1"/>
      <c r="V115" s="1">
        <v>1</v>
      </c>
      <c r="W115" s="1" t="e">
        <v>#N/A</v>
      </c>
      <c r="X115" s="1" t="e">
        <v>#N/A</v>
      </c>
      <c r="Y115" s="1" t="e">
        <v>#N/A</v>
      </c>
    </row>
    <row r="116" spans="1:25">
      <c r="A116" s="17">
        <v>18</v>
      </c>
      <c r="B116" s="18"/>
      <c r="C116" s="19" t="s">
        <v>1044</v>
      </c>
      <c r="D116" s="20" t="s">
        <v>5311</v>
      </c>
      <c r="E116" s="21" t="s">
        <v>743</v>
      </c>
      <c r="F116" s="21" t="s">
        <v>747</v>
      </c>
      <c r="G116" s="22" t="s">
        <v>6241</v>
      </c>
      <c r="H116" s="23">
        <v>35000</v>
      </c>
      <c r="I116" s="23">
        <v>4026.55</v>
      </c>
      <c r="J116" s="23">
        <v>30973.45</v>
      </c>
      <c r="K116" s="24" t="s">
        <v>6285</v>
      </c>
      <c r="L116" s="17" t="s">
        <v>4349</v>
      </c>
      <c r="M116" s="17"/>
      <c r="N116" s="25"/>
      <c r="O116" s="26">
        <v>35000</v>
      </c>
      <c r="P116" s="27"/>
      <c r="Q116" s="27"/>
      <c r="R116" s="28"/>
      <c r="S116" s="29" t="s">
        <v>6286</v>
      </c>
      <c r="T116" s="29"/>
      <c r="U116" s="1"/>
      <c r="V116" s="1">
        <v>1</v>
      </c>
      <c r="W116" s="1" t="e">
        <v>#N/A</v>
      </c>
      <c r="X116" s="1" t="e">
        <v>#N/A</v>
      </c>
      <c r="Y116" s="1" t="e">
        <v>#N/A</v>
      </c>
    </row>
    <row r="117" spans="1:25">
      <c r="A117" s="17">
        <v>19</v>
      </c>
      <c r="B117" s="18"/>
      <c r="C117" s="19" t="s">
        <v>1044</v>
      </c>
      <c r="D117" s="20" t="s">
        <v>5329</v>
      </c>
      <c r="E117" s="21" t="s">
        <v>6071</v>
      </c>
      <c r="F117" s="21" t="s">
        <v>6287</v>
      </c>
      <c r="G117" s="22" t="s">
        <v>6241</v>
      </c>
      <c r="H117" s="23">
        <v>54240</v>
      </c>
      <c r="I117" s="23">
        <v>6240</v>
      </c>
      <c r="J117" s="23">
        <v>48000</v>
      </c>
      <c r="K117" s="24" t="s">
        <v>6288</v>
      </c>
      <c r="L117" s="17" t="s">
        <v>4349</v>
      </c>
      <c r="M117" s="17"/>
      <c r="N117" s="25"/>
      <c r="O117" s="26">
        <v>54240</v>
      </c>
      <c r="P117" s="27"/>
      <c r="Q117" s="27"/>
      <c r="R117" s="28"/>
      <c r="S117" s="29" t="s">
        <v>6289</v>
      </c>
      <c r="T117" s="29"/>
      <c r="U117" s="1"/>
      <c r="V117" s="1">
        <v>1</v>
      </c>
      <c r="W117" s="1" t="e">
        <v>#N/A</v>
      </c>
      <c r="X117" s="1" t="e">
        <v>#N/A</v>
      </c>
      <c r="Y117" s="1" t="e">
        <v>#N/A</v>
      </c>
    </row>
    <row r="118" spans="1:25">
      <c r="A118" s="17">
        <v>20</v>
      </c>
      <c r="B118" s="18"/>
      <c r="C118" s="19" t="s">
        <v>1044</v>
      </c>
      <c r="D118" s="20" t="s">
        <v>5324</v>
      </c>
      <c r="E118" s="21" t="s">
        <v>746</v>
      </c>
      <c r="F118" s="21" t="s">
        <v>6278</v>
      </c>
      <c r="G118" s="22" t="s">
        <v>6199</v>
      </c>
      <c r="H118" s="23">
        <v>-59970</v>
      </c>
      <c r="I118" s="23">
        <v>-4951.6499999999996</v>
      </c>
      <c r="J118" s="23">
        <v>-55018.35</v>
      </c>
      <c r="K118" s="24" t="s">
        <v>6290</v>
      </c>
      <c r="L118" s="17" t="s">
        <v>4349</v>
      </c>
      <c r="M118" s="17"/>
      <c r="N118" s="25"/>
      <c r="O118" s="26">
        <v>-59970</v>
      </c>
      <c r="P118" s="27"/>
      <c r="Q118" s="27"/>
      <c r="R118" s="28"/>
      <c r="S118" s="29" t="s">
        <v>6291</v>
      </c>
      <c r="T118" s="29"/>
      <c r="U118" s="1"/>
      <c r="V118" s="1">
        <v>1</v>
      </c>
      <c r="W118" s="1" t="e">
        <v>#N/A</v>
      </c>
      <c r="X118" s="1" t="e">
        <v>#N/A</v>
      </c>
      <c r="Y118" s="1" t="e">
        <v>#N/A</v>
      </c>
    </row>
    <row r="119" spans="1:25">
      <c r="A119" s="17">
        <v>21</v>
      </c>
      <c r="B119" s="18"/>
      <c r="C119" s="19" t="s">
        <v>1044</v>
      </c>
      <c r="D119" s="20" t="s">
        <v>5324</v>
      </c>
      <c r="E119" s="21" t="s">
        <v>746</v>
      </c>
      <c r="F119" s="21" t="s">
        <v>6281</v>
      </c>
      <c r="G119" s="22" t="s">
        <v>6199</v>
      </c>
      <c r="H119" s="23">
        <v>85000</v>
      </c>
      <c r="I119" s="23">
        <v>7018.35</v>
      </c>
      <c r="J119" s="23">
        <v>77981.649999999994</v>
      </c>
      <c r="K119" s="24" t="s">
        <v>6292</v>
      </c>
      <c r="L119" s="17" t="s">
        <v>4349</v>
      </c>
      <c r="M119" s="17"/>
      <c r="N119" s="25"/>
      <c r="O119" s="26">
        <v>85000</v>
      </c>
      <c r="P119" s="27"/>
      <c r="Q119" s="27"/>
      <c r="R119" s="28"/>
      <c r="S119" s="29" t="s">
        <v>6293</v>
      </c>
      <c r="T119" s="29"/>
      <c r="U119" s="1"/>
      <c r="V119" s="1">
        <v>1</v>
      </c>
      <c r="W119" s="1" t="e">
        <v>#N/A</v>
      </c>
      <c r="X119" s="1" t="e">
        <v>#N/A</v>
      </c>
      <c r="Y119" s="1" t="e">
        <v>#N/A</v>
      </c>
    </row>
    <row r="120" spans="1:25">
      <c r="A120" s="17">
        <v>117</v>
      </c>
      <c r="B120" s="18"/>
      <c r="C120" s="19" t="s">
        <v>1065</v>
      </c>
      <c r="D120" s="20" t="s">
        <v>5334</v>
      </c>
      <c r="E120" s="21" t="s">
        <v>6294</v>
      </c>
      <c r="F120" s="21" t="s">
        <v>6295</v>
      </c>
      <c r="G120" s="22" t="s">
        <v>6241</v>
      </c>
      <c r="H120" s="23">
        <v>118000</v>
      </c>
      <c r="I120" s="23">
        <v>13575.22</v>
      </c>
      <c r="J120" s="23">
        <v>104424.78</v>
      </c>
      <c r="K120" s="24" t="s">
        <v>6296</v>
      </c>
      <c r="L120" s="17" t="s">
        <v>4349</v>
      </c>
      <c r="M120" s="17"/>
      <c r="N120" s="25"/>
      <c r="O120" s="26">
        <v>118000</v>
      </c>
      <c r="P120" s="27"/>
      <c r="Q120" s="27"/>
      <c r="R120" s="28"/>
      <c r="S120" s="29" t="s">
        <v>6293</v>
      </c>
      <c r="T120" s="29"/>
      <c r="U120" s="1"/>
      <c r="V120" s="1">
        <v>1</v>
      </c>
      <c r="W120" s="1" t="e">
        <v>#N/A</v>
      </c>
      <c r="X120" s="1" t="e">
        <v>#N/A</v>
      </c>
      <c r="Y120" s="1" t="e">
        <v>#N/A</v>
      </c>
    </row>
    <row r="121" spans="1:25">
      <c r="A121" s="17">
        <v>118</v>
      </c>
      <c r="B121" s="18"/>
      <c r="C121" s="19" t="s">
        <v>1065</v>
      </c>
      <c r="D121" s="20" t="s">
        <v>5327</v>
      </c>
      <c r="E121" s="21" t="s">
        <v>244</v>
      </c>
      <c r="F121" s="21" t="s">
        <v>245</v>
      </c>
      <c r="G121" s="22" t="s">
        <v>6199</v>
      </c>
      <c r="H121" s="23">
        <v>267448.3</v>
      </c>
      <c r="I121" s="23">
        <v>22082.89</v>
      </c>
      <c r="J121" s="23">
        <v>245365.41</v>
      </c>
      <c r="K121" s="24" t="s">
        <v>6297</v>
      </c>
      <c r="L121" s="17" t="s">
        <v>4349</v>
      </c>
      <c r="M121" s="17"/>
      <c r="N121" s="25"/>
      <c r="O121" s="26">
        <v>267448.3</v>
      </c>
      <c r="P121" s="27"/>
      <c r="Q121" s="27"/>
      <c r="R121" s="28"/>
      <c r="S121" s="29" t="s">
        <v>6298</v>
      </c>
      <c r="T121" s="29"/>
      <c r="U121" s="1"/>
      <c r="V121" s="1">
        <v>1</v>
      </c>
      <c r="W121" s="1" t="e">
        <v>#N/A</v>
      </c>
      <c r="X121" s="1" t="e">
        <v>#N/A</v>
      </c>
      <c r="Y121" s="1" t="e">
        <v>#N/A</v>
      </c>
    </row>
    <row r="122" spans="1:25">
      <c r="A122" s="17">
        <v>119</v>
      </c>
      <c r="B122" s="18"/>
      <c r="C122" s="19" t="s">
        <v>1065</v>
      </c>
      <c r="D122" s="20" t="s">
        <v>4348</v>
      </c>
      <c r="E122" s="21" t="s">
        <v>638</v>
      </c>
      <c r="F122" s="21" t="s">
        <v>639</v>
      </c>
      <c r="G122" s="22" t="s">
        <v>6199</v>
      </c>
      <c r="H122" s="23">
        <v>7000</v>
      </c>
      <c r="I122" s="23">
        <v>577.98</v>
      </c>
      <c r="J122" s="23">
        <v>6422.02</v>
      </c>
      <c r="K122" s="24" t="s">
        <v>6299</v>
      </c>
      <c r="L122" s="17" t="s">
        <v>4349</v>
      </c>
      <c r="M122" s="17"/>
      <c r="N122" s="25"/>
      <c r="O122" s="26">
        <v>7000</v>
      </c>
      <c r="P122" s="27"/>
      <c r="Q122" s="27"/>
      <c r="R122" s="28"/>
      <c r="S122" s="29" t="s">
        <v>6300</v>
      </c>
      <c r="T122" s="29"/>
      <c r="U122" s="1"/>
      <c r="V122" s="1">
        <v>1</v>
      </c>
      <c r="W122" s="1" t="e">
        <v>#N/A</v>
      </c>
      <c r="X122" s="1" t="e">
        <v>#N/A</v>
      </c>
      <c r="Y122" s="1" t="e">
        <v>#N/A</v>
      </c>
    </row>
    <row r="123" spans="1:25">
      <c r="A123" s="17">
        <v>120</v>
      </c>
      <c r="B123" s="18"/>
      <c r="C123" s="19" t="s">
        <v>1065</v>
      </c>
      <c r="D123" s="20" t="s">
        <v>4348</v>
      </c>
      <c r="E123" s="21" t="s">
        <v>638</v>
      </c>
      <c r="F123" s="21" t="s">
        <v>639</v>
      </c>
      <c r="G123" s="22" t="s">
        <v>6199</v>
      </c>
      <c r="H123" s="23">
        <v>48600</v>
      </c>
      <c r="I123" s="23">
        <v>4012.84</v>
      </c>
      <c r="J123" s="23">
        <v>44587.16</v>
      </c>
      <c r="K123" s="24" t="s">
        <v>6301</v>
      </c>
      <c r="L123" s="17" t="s">
        <v>4349</v>
      </c>
      <c r="M123" s="17"/>
      <c r="N123" s="25"/>
      <c r="O123" s="26">
        <v>48600</v>
      </c>
      <c r="P123" s="27"/>
      <c r="Q123" s="27"/>
      <c r="R123" s="28"/>
      <c r="S123" s="29" t="s">
        <v>6302</v>
      </c>
      <c r="T123" s="29"/>
      <c r="U123" s="1"/>
      <c r="V123" s="1">
        <v>1</v>
      </c>
      <c r="W123" s="1" t="e">
        <v>#N/A</v>
      </c>
      <c r="X123" s="1" t="e">
        <v>#N/A</v>
      </c>
      <c r="Y123" s="1" t="e">
        <v>#N/A</v>
      </c>
    </row>
    <row r="124" spans="1:25">
      <c r="A124" s="17">
        <v>121</v>
      </c>
      <c r="B124" s="18"/>
      <c r="C124" s="19" t="s">
        <v>1065</v>
      </c>
      <c r="D124" s="20" t="s">
        <v>5326</v>
      </c>
      <c r="E124" s="21" t="s">
        <v>134</v>
      </c>
      <c r="F124" s="21" t="s">
        <v>6303</v>
      </c>
      <c r="G124" s="22" t="s">
        <v>6199</v>
      </c>
      <c r="H124" s="23">
        <v>498200</v>
      </c>
      <c r="I124" s="23">
        <v>41135.78</v>
      </c>
      <c r="J124" s="23">
        <v>457064.22</v>
      </c>
      <c r="K124" s="24" t="s">
        <v>6304</v>
      </c>
      <c r="L124" s="17" t="s">
        <v>4349</v>
      </c>
      <c r="M124" s="17"/>
      <c r="N124" s="25"/>
      <c r="O124" s="26">
        <v>498200</v>
      </c>
      <c r="P124" s="27"/>
      <c r="Q124" s="27"/>
      <c r="R124" s="28"/>
      <c r="S124" s="29" t="s">
        <v>6305</v>
      </c>
      <c r="T124" s="29"/>
      <c r="U124" s="1"/>
      <c r="V124" s="1">
        <v>1</v>
      </c>
      <c r="W124" s="1" t="e">
        <v>#N/A</v>
      </c>
      <c r="X124" s="1" t="e">
        <v>#N/A</v>
      </c>
      <c r="Y124" s="1" t="e">
        <v>#N/A</v>
      </c>
    </row>
    <row r="125" spans="1:25">
      <c r="A125" s="17">
        <v>123</v>
      </c>
      <c r="B125" s="18"/>
      <c r="C125" s="19" t="s">
        <v>1065</v>
      </c>
      <c r="D125" s="20" t="s">
        <v>5317</v>
      </c>
      <c r="E125" s="21" t="s">
        <v>759</v>
      </c>
      <c r="F125" s="21" t="s">
        <v>760</v>
      </c>
      <c r="G125" s="22" t="s">
        <v>6241</v>
      </c>
      <c r="H125" s="23">
        <v>9990</v>
      </c>
      <c r="I125" s="23">
        <v>1149.29</v>
      </c>
      <c r="J125" s="23">
        <v>8840.7099999999991</v>
      </c>
      <c r="K125" s="24" t="s">
        <v>6306</v>
      </c>
      <c r="L125" s="17" t="s">
        <v>4349</v>
      </c>
      <c r="M125" s="17"/>
      <c r="N125" s="25"/>
      <c r="O125" s="26">
        <v>498200</v>
      </c>
      <c r="P125" s="27"/>
      <c r="Q125" s="27"/>
      <c r="R125" s="28"/>
      <c r="S125" s="29" t="s">
        <v>6307</v>
      </c>
      <c r="T125" s="29"/>
      <c r="U125" s="1"/>
      <c r="V125" s="1">
        <v>1</v>
      </c>
      <c r="W125" s="1" t="e">
        <v>#N/A</v>
      </c>
      <c r="X125" s="1" t="e">
        <v>#N/A</v>
      </c>
      <c r="Y125" s="1" t="e">
        <v>#N/A</v>
      </c>
    </row>
    <row r="126" spans="1:25">
      <c r="A126" s="17">
        <v>124</v>
      </c>
      <c r="B126" s="18"/>
      <c r="C126" s="19" t="s">
        <v>1065</v>
      </c>
      <c r="D126" s="20" t="s">
        <v>5311</v>
      </c>
      <c r="E126" s="21" t="s">
        <v>6308</v>
      </c>
      <c r="F126" s="21" t="s">
        <v>6309</v>
      </c>
      <c r="G126" s="22" t="s">
        <v>6241</v>
      </c>
      <c r="H126" s="23">
        <v>33000</v>
      </c>
      <c r="I126" s="23">
        <v>3796.46</v>
      </c>
      <c r="J126" s="23">
        <v>29203.54</v>
      </c>
      <c r="K126" s="24" t="s">
        <v>6310</v>
      </c>
      <c r="L126" s="17" t="s">
        <v>4349</v>
      </c>
      <c r="M126" s="17"/>
      <c r="N126" s="25"/>
      <c r="O126" s="26">
        <v>9990</v>
      </c>
      <c r="P126" s="27"/>
      <c r="Q126" s="27"/>
      <c r="R126" s="28"/>
      <c r="S126" s="29" t="s">
        <v>6311</v>
      </c>
      <c r="T126" s="29"/>
      <c r="U126" s="1"/>
      <c r="V126" s="1">
        <v>1</v>
      </c>
      <c r="W126" s="1" t="e">
        <v>#N/A</v>
      </c>
      <c r="X126" s="1" t="e">
        <v>#N/A</v>
      </c>
      <c r="Y126" s="1" t="e">
        <v>#N/A</v>
      </c>
    </row>
    <row r="127" spans="1:25">
      <c r="A127" s="17">
        <v>125</v>
      </c>
      <c r="B127" s="18"/>
      <c r="C127" s="19" t="s">
        <v>1065</v>
      </c>
      <c r="D127" s="20" t="s">
        <v>5328</v>
      </c>
      <c r="E127" s="21" t="s">
        <v>6312</v>
      </c>
      <c r="F127" s="21" t="s">
        <v>6313</v>
      </c>
      <c r="G127" s="22" t="s">
        <v>6199</v>
      </c>
      <c r="H127" s="23">
        <v>32000</v>
      </c>
      <c r="I127" s="23">
        <v>2642.2</v>
      </c>
      <c r="J127" s="23">
        <v>29357.8</v>
      </c>
      <c r="K127" s="24" t="s">
        <v>6314</v>
      </c>
      <c r="L127" s="17" t="s">
        <v>4349</v>
      </c>
      <c r="M127" s="17"/>
      <c r="N127" s="25"/>
      <c r="O127" s="26">
        <v>33000</v>
      </c>
      <c r="P127" s="27"/>
      <c r="Q127" s="27"/>
      <c r="R127" s="28"/>
      <c r="S127" s="29" t="s">
        <v>6315</v>
      </c>
      <c r="T127" s="29"/>
      <c r="U127" s="1"/>
      <c r="V127" s="1">
        <v>1</v>
      </c>
      <c r="W127" s="1" t="e">
        <v>#N/A</v>
      </c>
      <c r="X127" s="1" t="e">
        <v>#N/A</v>
      </c>
      <c r="Y127" s="1" t="e">
        <v>#N/A</v>
      </c>
    </row>
    <row r="128" spans="1:25">
      <c r="A128" s="17">
        <v>126</v>
      </c>
      <c r="B128" s="18"/>
      <c r="C128" s="19" t="s">
        <v>1065</v>
      </c>
      <c r="D128" s="20" t="s">
        <v>5320</v>
      </c>
      <c r="E128" s="21" t="s">
        <v>87</v>
      </c>
      <c r="F128" s="21" t="s">
        <v>296</v>
      </c>
      <c r="G128" s="22" t="s">
        <v>6199</v>
      </c>
      <c r="H128" s="23">
        <v>337982</v>
      </c>
      <c r="I128" s="23">
        <v>27906.77</v>
      </c>
      <c r="J128" s="23">
        <v>310075.23</v>
      </c>
      <c r="K128" s="24" t="s">
        <v>6316</v>
      </c>
      <c r="L128" s="17" t="s">
        <v>4349</v>
      </c>
      <c r="M128" s="17"/>
      <c r="N128" s="25"/>
      <c r="O128" s="26">
        <v>32000</v>
      </c>
      <c r="P128" s="27"/>
      <c r="Q128" s="27"/>
      <c r="R128" s="28"/>
      <c r="S128" s="29" t="s">
        <v>6317</v>
      </c>
      <c r="T128" s="29"/>
      <c r="U128" s="1"/>
      <c r="V128" s="1">
        <v>1</v>
      </c>
      <c r="W128" s="1" t="e">
        <v>#N/A</v>
      </c>
      <c r="X128" s="1" t="e">
        <v>#N/A</v>
      </c>
      <c r="Y128" s="1" t="e">
        <v>#N/A</v>
      </c>
    </row>
    <row r="129" spans="1:25">
      <c r="A129" s="17">
        <v>127</v>
      </c>
      <c r="B129" s="18"/>
      <c r="C129" s="19" t="s">
        <v>1066</v>
      </c>
      <c r="D129" s="20" t="s">
        <v>5317</v>
      </c>
      <c r="E129" s="21" t="s">
        <v>227</v>
      </c>
      <c r="F129" s="21" t="s">
        <v>6318</v>
      </c>
      <c r="G129" s="22" t="s">
        <v>6241</v>
      </c>
      <c r="H129" s="23">
        <v>65000</v>
      </c>
      <c r="I129" s="23">
        <v>7477.88</v>
      </c>
      <c r="J129" s="23">
        <v>57522.12</v>
      </c>
      <c r="K129" s="24" t="s">
        <v>6319</v>
      </c>
      <c r="L129" s="17" t="s">
        <v>4349</v>
      </c>
      <c r="M129" s="17"/>
      <c r="N129" s="25"/>
      <c r="O129" s="26">
        <v>65000</v>
      </c>
      <c r="P129" s="27"/>
      <c r="Q129" s="27"/>
      <c r="R129" s="28"/>
      <c r="S129" s="29" t="s">
        <v>6320</v>
      </c>
      <c r="T129" s="29"/>
      <c r="U129" s="1"/>
      <c r="V129" s="1">
        <v>1</v>
      </c>
      <c r="W129" s="1" t="e">
        <v>#N/A</v>
      </c>
      <c r="X129" s="1" t="e">
        <v>#N/A</v>
      </c>
      <c r="Y129" s="1" t="e">
        <v>#N/A</v>
      </c>
    </row>
    <row r="130" spans="1:25">
      <c r="A130" s="17">
        <v>128</v>
      </c>
      <c r="B130" s="18"/>
      <c r="C130" s="19" t="s">
        <v>1066</v>
      </c>
      <c r="D130" s="20" t="s">
        <v>5317</v>
      </c>
      <c r="E130" s="21" t="s">
        <v>227</v>
      </c>
      <c r="F130" s="21" t="s">
        <v>6321</v>
      </c>
      <c r="G130" s="22" t="s">
        <v>6241</v>
      </c>
      <c r="H130" s="23">
        <v>93225</v>
      </c>
      <c r="I130" s="23">
        <v>10725</v>
      </c>
      <c r="J130" s="23">
        <v>82500</v>
      </c>
      <c r="K130" s="24" t="s">
        <v>6322</v>
      </c>
      <c r="L130" s="17" t="s">
        <v>4349</v>
      </c>
      <c r="M130" s="17"/>
      <c r="N130" s="25"/>
      <c r="O130" s="26"/>
      <c r="P130" s="27"/>
      <c r="Q130" s="27"/>
      <c r="R130" s="28"/>
      <c r="S130" s="29" t="s">
        <v>6323</v>
      </c>
      <c r="T130" s="29"/>
      <c r="U130" s="1"/>
      <c r="V130" s="1">
        <v>1</v>
      </c>
      <c r="W130" s="1" t="e">
        <v>#N/A</v>
      </c>
      <c r="X130" s="1" t="e">
        <v>#N/A</v>
      </c>
      <c r="Y130" s="1" t="e">
        <v>#N/A</v>
      </c>
    </row>
    <row r="131" spans="1:25">
      <c r="A131" s="17">
        <v>129</v>
      </c>
      <c r="B131" s="18"/>
      <c r="C131" s="19" t="s">
        <v>1066</v>
      </c>
      <c r="D131" s="20" t="s">
        <v>5317</v>
      </c>
      <c r="E131" s="21" t="s">
        <v>463</v>
      </c>
      <c r="F131" s="21" t="s">
        <v>477</v>
      </c>
      <c r="G131" s="22" t="s">
        <v>6241</v>
      </c>
      <c r="H131" s="23">
        <v>5000</v>
      </c>
      <c r="I131" s="23">
        <v>575.22</v>
      </c>
      <c r="J131" s="23">
        <v>4424.78</v>
      </c>
      <c r="K131" s="24" t="s">
        <v>6324</v>
      </c>
      <c r="L131" s="17" t="s">
        <v>4349</v>
      </c>
      <c r="M131" s="17"/>
      <c r="N131" s="25"/>
      <c r="O131" s="26"/>
      <c r="P131" s="27"/>
      <c r="Q131" s="27"/>
      <c r="R131" s="28"/>
      <c r="S131" s="29" t="s">
        <v>6325</v>
      </c>
      <c r="T131" s="29"/>
      <c r="U131" s="1"/>
      <c r="V131" s="1">
        <v>1</v>
      </c>
      <c r="W131" s="1" t="e">
        <v>#N/A</v>
      </c>
      <c r="X131" s="1" t="e">
        <v>#N/A</v>
      </c>
      <c r="Y131" s="1" t="e">
        <v>#N/A</v>
      </c>
    </row>
    <row r="132" spans="1:25">
      <c r="A132" s="17">
        <v>130</v>
      </c>
      <c r="B132" s="18"/>
      <c r="C132" s="19" t="s">
        <v>1066</v>
      </c>
      <c r="D132" s="20" t="s">
        <v>5317</v>
      </c>
      <c r="E132" s="21" t="s">
        <v>463</v>
      </c>
      <c r="F132" s="21" t="s">
        <v>6326</v>
      </c>
      <c r="G132" s="22" t="s">
        <v>6241</v>
      </c>
      <c r="H132" s="23">
        <v>37008</v>
      </c>
      <c r="I132" s="23">
        <v>4257.5600000000004</v>
      </c>
      <c r="J132" s="23">
        <v>32750.44</v>
      </c>
      <c r="K132" s="24" t="s">
        <v>6327</v>
      </c>
      <c r="L132" s="17" t="s">
        <v>4349</v>
      </c>
      <c r="M132" s="17"/>
      <c r="N132" s="25"/>
      <c r="O132" s="26"/>
      <c r="P132" s="27"/>
      <c r="Q132" s="27"/>
      <c r="R132" s="28"/>
      <c r="S132" s="29" t="s">
        <v>6325</v>
      </c>
      <c r="T132" s="29"/>
      <c r="U132" s="1"/>
      <c r="V132" s="1">
        <v>1</v>
      </c>
      <c r="W132" s="1" t="e">
        <v>#N/A</v>
      </c>
      <c r="X132" s="1" t="e">
        <v>#N/A</v>
      </c>
      <c r="Y132" s="1" t="e">
        <v>#N/A</v>
      </c>
    </row>
    <row r="133" spans="1:25">
      <c r="A133" s="17">
        <v>131</v>
      </c>
      <c r="B133" s="18"/>
      <c r="C133" s="19" t="s">
        <v>1066</v>
      </c>
      <c r="D133" s="20" t="s">
        <v>5320</v>
      </c>
      <c r="E133" s="21" t="s">
        <v>87</v>
      </c>
      <c r="F133" s="21" t="s">
        <v>298</v>
      </c>
      <c r="G133" s="22" t="s">
        <v>6199</v>
      </c>
      <c r="H133" s="23">
        <v>268786</v>
      </c>
      <c r="I133" s="23">
        <v>22193.34</v>
      </c>
      <c r="J133" s="23">
        <v>246592.66</v>
      </c>
      <c r="K133" s="24" t="s">
        <v>6328</v>
      </c>
      <c r="L133" s="17" t="s">
        <v>4349</v>
      </c>
      <c r="M133" s="17"/>
      <c r="N133" s="25"/>
      <c r="O133" s="26"/>
      <c r="P133" s="27"/>
      <c r="Q133" s="27"/>
      <c r="R133" s="28"/>
      <c r="S133" s="29" t="s">
        <v>6329</v>
      </c>
      <c r="T133" s="29"/>
      <c r="U133" s="1"/>
      <c r="V133" s="1">
        <v>1</v>
      </c>
      <c r="W133" s="1" t="e">
        <v>#N/A</v>
      </c>
      <c r="X133" s="1" t="e">
        <v>#N/A</v>
      </c>
      <c r="Y133" s="1" t="e">
        <v>#N/A</v>
      </c>
    </row>
    <row r="134" spans="1:25">
      <c r="A134" s="17">
        <v>137</v>
      </c>
      <c r="B134" s="18"/>
      <c r="C134" s="19" t="s">
        <v>1066</v>
      </c>
      <c r="D134" s="20" t="s">
        <v>5320</v>
      </c>
      <c r="E134" s="21" t="s">
        <v>87</v>
      </c>
      <c r="F134" s="21" t="s">
        <v>815</v>
      </c>
      <c r="G134" s="22" t="s">
        <v>6199</v>
      </c>
      <c r="H134" s="23">
        <v>408679</v>
      </c>
      <c r="I134" s="23">
        <v>33744.14</v>
      </c>
      <c r="J134" s="23">
        <v>374934.86</v>
      </c>
      <c r="K134" s="24" t="s">
        <v>6330</v>
      </c>
      <c r="L134" s="17" t="s">
        <v>4349</v>
      </c>
      <c r="M134" s="17"/>
      <c r="N134" s="25"/>
      <c r="O134" s="26"/>
      <c r="P134" s="27"/>
      <c r="Q134" s="27"/>
      <c r="R134" s="28"/>
      <c r="S134" s="29" t="s">
        <v>6331</v>
      </c>
      <c r="T134" s="29"/>
      <c r="U134" s="1"/>
      <c r="V134" s="1">
        <v>1</v>
      </c>
      <c r="W134" s="1" t="e">
        <v>#N/A</v>
      </c>
      <c r="X134" s="1" t="e">
        <v>#N/A</v>
      </c>
      <c r="Y134" s="1" t="e">
        <v>#N/A</v>
      </c>
    </row>
    <row r="135" spans="1:25">
      <c r="A135" s="17">
        <v>138</v>
      </c>
      <c r="B135" s="18"/>
      <c r="C135" s="19" t="s">
        <v>1066</v>
      </c>
      <c r="D135" s="20" t="s">
        <v>5320</v>
      </c>
      <c r="E135" s="21" t="s">
        <v>87</v>
      </c>
      <c r="F135" s="21" t="s">
        <v>6332</v>
      </c>
      <c r="G135" s="22" t="s">
        <v>6199</v>
      </c>
      <c r="H135" s="23">
        <v>59700</v>
      </c>
      <c r="I135" s="23">
        <v>4929.3599999999997</v>
      </c>
      <c r="J135" s="23">
        <v>54770.64</v>
      </c>
      <c r="K135" s="24" t="s">
        <v>6333</v>
      </c>
      <c r="L135" s="17" t="s">
        <v>4349</v>
      </c>
      <c r="M135" s="17"/>
      <c r="N135" s="25"/>
      <c r="O135" s="26"/>
      <c r="P135" s="27"/>
      <c r="Q135" s="27"/>
      <c r="R135" s="28"/>
      <c r="S135" s="29" t="s">
        <v>6334</v>
      </c>
      <c r="T135" s="29"/>
      <c r="U135" s="1"/>
      <c r="V135" s="1">
        <v>1</v>
      </c>
      <c r="W135" s="1" t="e">
        <v>#N/A</v>
      </c>
      <c r="X135" s="1" t="e">
        <v>#N/A</v>
      </c>
      <c r="Y135" s="1" t="e">
        <v>#N/A</v>
      </c>
    </row>
    <row r="136" spans="1:25">
      <c r="A136" s="17">
        <v>144</v>
      </c>
      <c r="B136" s="18"/>
      <c r="C136" s="19" t="s">
        <v>1066</v>
      </c>
      <c r="D136" s="20" t="s">
        <v>5320</v>
      </c>
      <c r="E136" s="21" t="s">
        <v>87</v>
      </c>
      <c r="F136" s="21" t="s">
        <v>811</v>
      </c>
      <c r="G136" s="22" t="s">
        <v>6199</v>
      </c>
      <c r="H136" s="23">
        <v>154384</v>
      </c>
      <c r="I136" s="23">
        <v>12747.3</v>
      </c>
      <c r="J136" s="23">
        <v>141636.70000000001</v>
      </c>
      <c r="K136" s="24" t="s">
        <v>6335</v>
      </c>
      <c r="L136" s="17" t="s">
        <v>4349</v>
      </c>
      <c r="M136" s="17"/>
      <c r="N136" s="25"/>
      <c r="O136" s="26"/>
      <c r="P136" s="27"/>
      <c r="Q136" s="27"/>
      <c r="R136" s="28"/>
      <c r="S136" s="29" t="s">
        <v>6336</v>
      </c>
      <c r="T136" s="29"/>
      <c r="U136" s="1"/>
      <c r="V136" s="1">
        <v>1</v>
      </c>
      <c r="W136" s="1" t="e">
        <v>#N/A</v>
      </c>
      <c r="X136" s="1" t="e">
        <v>#N/A</v>
      </c>
      <c r="Y136" s="1" t="e">
        <v>#N/A</v>
      </c>
    </row>
    <row r="137" spans="1:25">
      <c r="A137" s="17">
        <v>145</v>
      </c>
      <c r="B137" s="18"/>
      <c r="C137" s="19" t="s">
        <v>1066</v>
      </c>
      <c r="D137" s="20" t="s">
        <v>5320</v>
      </c>
      <c r="E137" s="21" t="s">
        <v>87</v>
      </c>
      <c r="F137" s="21" t="s">
        <v>809</v>
      </c>
      <c r="G137" s="22" t="s">
        <v>6199</v>
      </c>
      <c r="H137" s="23">
        <v>88404</v>
      </c>
      <c r="I137" s="23">
        <v>7299.41</v>
      </c>
      <c r="J137" s="23">
        <v>81104.59</v>
      </c>
      <c r="K137" s="24" t="s">
        <v>6337</v>
      </c>
      <c r="L137" s="17" t="s">
        <v>4349</v>
      </c>
      <c r="M137" s="17"/>
      <c r="N137" s="25"/>
      <c r="O137" s="26"/>
      <c r="P137" s="27"/>
      <c r="Q137" s="27"/>
      <c r="R137" s="28"/>
      <c r="S137" s="29" t="s">
        <v>6338</v>
      </c>
      <c r="T137" s="29"/>
      <c r="U137" s="1"/>
      <c r="V137" s="1">
        <v>1</v>
      </c>
      <c r="W137" s="1" t="e">
        <v>#N/A</v>
      </c>
      <c r="X137" s="1" t="e">
        <v>#N/A</v>
      </c>
      <c r="Y137" s="1" t="e">
        <v>#N/A</v>
      </c>
    </row>
    <row r="138" spans="1:25">
      <c r="A138" s="17">
        <v>146</v>
      </c>
      <c r="B138" s="18"/>
      <c r="C138" s="19" t="s">
        <v>1066</v>
      </c>
      <c r="D138" s="20" t="s">
        <v>5320</v>
      </c>
      <c r="E138" s="21" t="s">
        <v>87</v>
      </c>
      <c r="F138" s="21" t="s">
        <v>813</v>
      </c>
      <c r="G138" s="22" t="s">
        <v>6199</v>
      </c>
      <c r="H138" s="23">
        <v>50401</v>
      </c>
      <c r="I138" s="23">
        <v>4161.55</v>
      </c>
      <c r="J138" s="23">
        <v>46239.45</v>
      </c>
      <c r="K138" s="24" t="s">
        <v>6339</v>
      </c>
      <c r="L138" s="17" t="s">
        <v>4349</v>
      </c>
      <c r="M138" s="17"/>
      <c r="N138" s="25"/>
      <c r="O138" s="26"/>
      <c r="P138" s="27"/>
      <c r="Q138" s="27"/>
      <c r="R138" s="28"/>
      <c r="S138" s="29" t="s">
        <v>6340</v>
      </c>
      <c r="T138" s="29"/>
      <c r="U138" s="1"/>
      <c r="V138" s="1">
        <v>1</v>
      </c>
      <c r="W138" s="1" t="e">
        <v>#N/A</v>
      </c>
      <c r="X138" s="1" t="e">
        <v>#N/A</v>
      </c>
      <c r="Y138" s="1" t="e">
        <v>#N/A</v>
      </c>
    </row>
    <row r="139" spans="1:25">
      <c r="A139" s="17">
        <v>147</v>
      </c>
      <c r="B139" s="18"/>
      <c r="C139" s="19" t="s">
        <v>1066</v>
      </c>
      <c r="D139" s="20" t="s">
        <v>5320</v>
      </c>
      <c r="E139" s="21" t="s">
        <v>87</v>
      </c>
      <c r="F139" s="21" t="s">
        <v>807</v>
      </c>
      <c r="G139" s="22" t="s">
        <v>6199</v>
      </c>
      <c r="H139" s="23">
        <v>182936</v>
      </c>
      <c r="I139" s="23">
        <v>15104.81</v>
      </c>
      <c r="J139" s="23">
        <v>167831.19</v>
      </c>
      <c r="K139" s="24" t="s">
        <v>6341</v>
      </c>
      <c r="L139" s="17" t="s">
        <v>4349</v>
      </c>
      <c r="M139" s="17"/>
      <c r="N139" s="25"/>
      <c r="O139" s="26"/>
      <c r="P139" s="27"/>
      <c r="Q139" s="27"/>
      <c r="R139" s="28"/>
      <c r="S139" s="29" t="s">
        <v>6342</v>
      </c>
      <c r="T139" s="29"/>
      <c r="U139" s="1"/>
      <c r="V139" s="1">
        <v>1</v>
      </c>
      <c r="W139" s="1" t="e">
        <v>#N/A</v>
      </c>
      <c r="X139" s="1" t="e">
        <v>#N/A</v>
      </c>
      <c r="Y139" s="1" t="e">
        <v>#N/A</v>
      </c>
    </row>
    <row r="140" spans="1:25">
      <c r="A140" s="17">
        <v>148</v>
      </c>
      <c r="B140" s="18"/>
      <c r="C140" s="19" t="s">
        <v>1066</v>
      </c>
      <c r="D140" s="20" t="s">
        <v>5320</v>
      </c>
      <c r="E140" s="21" t="s">
        <v>87</v>
      </c>
      <c r="F140" s="21" t="s">
        <v>375</v>
      </c>
      <c r="G140" s="22" t="s">
        <v>6199</v>
      </c>
      <c r="H140" s="23">
        <v>258645</v>
      </c>
      <c r="I140" s="23">
        <v>21356.01</v>
      </c>
      <c r="J140" s="23">
        <v>237288.99</v>
      </c>
      <c r="K140" s="24" t="s">
        <v>6343</v>
      </c>
      <c r="L140" s="17" t="s">
        <v>4349</v>
      </c>
      <c r="M140" s="17"/>
      <c r="N140" s="25"/>
      <c r="O140" s="26"/>
      <c r="P140" s="27"/>
      <c r="Q140" s="27"/>
      <c r="R140" s="28"/>
      <c r="S140" s="29" t="s">
        <v>6344</v>
      </c>
      <c r="T140" s="29"/>
      <c r="U140" s="1"/>
      <c r="V140" s="1">
        <v>1</v>
      </c>
      <c r="W140" s="1" t="e">
        <v>#N/A</v>
      </c>
      <c r="X140" s="1" t="e">
        <v>#N/A</v>
      </c>
      <c r="Y140" s="1" t="e">
        <v>#N/A</v>
      </c>
    </row>
    <row r="141" spans="1:25">
      <c r="A141" s="17">
        <v>149</v>
      </c>
      <c r="B141" s="18"/>
      <c r="C141" s="19" t="s">
        <v>1066</v>
      </c>
      <c r="D141" s="20" t="s">
        <v>5326</v>
      </c>
      <c r="E141" s="21" t="s">
        <v>1030</v>
      </c>
      <c r="F141" s="21" t="s">
        <v>1031</v>
      </c>
      <c r="G141" s="22" t="s">
        <v>6199</v>
      </c>
      <c r="H141" s="23">
        <v>184800</v>
      </c>
      <c r="I141" s="23">
        <v>15258.72</v>
      </c>
      <c r="J141" s="23">
        <v>169541.28</v>
      </c>
      <c r="K141" s="24" t="s">
        <v>6345</v>
      </c>
      <c r="L141" s="17" t="s">
        <v>4349</v>
      </c>
      <c r="M141" s="17"/>
      <c r="N141" s="25"/>
      <c r="O141" s="26">
        <v>582000</v>
      </c>
      <c r="P141" s="27"/>
      <c r="Q141" s="27"/>
      <c r="R141" s="28"/>
      <c r="S141" s="29" t="s">
        <v>6346</v>
      </c>
      <c r="T141" s="29"/>
      <c r="U141" s="1"/>
      <c r="V141" s="1">
        <v>1</v>
      </c>
      <c r="W141" s="1" t="e">
        <v>#N/A</v>
      </c>
      <c r="X141" s="1" t="e">
        <v>#N/A</v>
      </c>
      <c r="Y141" s="1" t="e">
        <v>#N/A</v>
      </c>
    </row>
    <row r="142" spans="1:25">
      <c r="A142" s="17">
        <v>150</v>
      </c>
      <c r="B142" s="18"/>
      <c r="C142" s="19" t="s">
        <v>1066</v>
      </c>
      <c r="D142" s="20" t="s">
        <v>5320</v>
      </c>
      <c r="E142" s="21" t="s">
        <v>87</v>
      </c>
      <c r="F142" s="21" t="s">
        <v>300</v>
      </c>
      <c r="G142" s="22" t="s">
        <v>6199</v>
      </c>
      <c r="H142" s="23">
        <v>218388</v>
      </c>
      <c r="I142" s="23">
        <v>18032.04</v>
      </c>
      <c r="J142" s="23">
        <v>200355.96</v>
      </c>
      <c r="K142" s="24" t="s">
        <v>6347</v>
      </c>
      <c r="L142" s="17" t="s">
        <v>4349</v>
      </c>
      <c r="M142" s="17"/>
      <c r="N142" s="25"/>
      <c r="O142" s="26"/>
      <c r="P142" s="27"/>
      <c r="Q142" s="27"/>
      <c r="R142" s="28"/>
      <c r="S142" s="29" t="s">
        <v>6348</v>
      </c>
      <c r="T142" s="29"/>
      <c r="U142" s="1"/>
      <c r="V142" s="1">
        <v>1</v>
      </c>
      <c r="W142" s="1" t="e">
        <v>#N/A</v>
      </c>
      <c r="X142" s="1" t="e">
        <v>#N/A</v>
      </c>
      <c r="Y142" s="1" t="e">
        <v>#N/A</v>
      </c>
    </row>
    <row r="143" spans="1:25">
      <c r="A143" s="17">
        <v>151</v>
      </c>
      <c r="B143" s="18"/>
      <c r="C143" s="19" t="s">
        <v>1066</v>
      </c>
      <c r="D143" s="20" t="s">
        <v>5320</v>
      </c>
      <c r="E143" s="21" t="s">
        <v>87</v>
      </c>
      <c r="F143" s="21" t="s">
        <v>292</v>
      </c>
      <c r="G143" s="22" t="s">
        <v>6199</v>
      </c>
      <c r="H143" s="23">
        <v>1080000</v>
      </c>
      <c r="I143" s="23">
        <v>89174.31</v>
      </c>
      <c r="J143" s="23">
        <v>990825.69</v>
      </c>
      <c r="K143" s="24" t="s">
        <v>6349</v>
      </c>
      <c r="L143" s="17" t="s">
        <v>4349</v>
      </c>
      <c r="M143" s="17"/>
      <c r="N143" s="25"/>
      <c r="O143" s="26"/>
      <c r="P143" s="27"/>
      <c r="Q143" s="27"/>
      <c r="R143" s="28"/>
      <c r="S143" s="29" t="s">
        <v>6350</v>
      </c>
      <c r="T143" s="29"/>
      <c r="U143" s="1"/>
      <c r="V143" s="1">
        <v>1</v>
      </c>
      <c r="W143" s="1" t="e">
        <v>#N/A</v>
      </c>
      <c r="X143" s="1" t="e">
        <v>#N/A</v>
      </c>
      <c r="Y143" s="1" t="e">
        <v>#N/A</v>
      </c>
    </row>
    <row r="144" spans="1:25">
      <c r="A144" s="17">
        <v>152</v>
      </c>
      <c r="B144" s="18"/>
      <c r="C144" s="19" t="s">
        <v>1066</v>
      </c>
      <c r="D144" s="20" t="s">
        <v>5308</v>
      </c>
      <c r="E144" s="21" t="s">
        <v>517</v>
      </c>
      <c r="F144" s="21" t="s">
        <v>6351</v>
      </c>
      <c r="G144" s="22">
        <v>0.06</v>
      </c>
      <c r="H144" s="23">
        <v>88500</v>
      </c>
      <c r="I144" s="23">
        <v>5009.43</v>
      </c>
      <c r="J144" s="23">
        <v>83490.570000000007</v>
      </c>
      <c r="K144" s="24" t="s">
        <v>6352</v>
      </c>
      <c r="L144" s="17" t="s">
        <v>4349</v>
      </c>
      <c r="M144" s="17"/>
      <c r="N144" s="25"/>
      <c r="O144" s="26">
        <v>88500</v>
      </c>
      <c r="P144" s="27"/>
      <c r="Q144" s="27"/>
      <c r="R144" s="28"/>
      <c r="S144" s="29" t="s">
        <v>6353</v>
      </c>
      <c r="T144" s="29"/>
      <c r="U144" s="1"/>
      <c r="V144" s="1">
        <v>1</v>
      </c>
      <c r="W144" s="1" t="e">
        <v>#N/A</v>
      </c>
      <c r="X144" s="1" t="e">
        <v>#N/A</v>
      </c>
      <c r="Y144" s="1" t="e">
        <v>#N/A</v>
      </c>
    </row>
    <row r="145" spans="1:25">
      <c r="A145" s="17">
        <v>153</v>
      </c>
      <c r="B145" s="18"/>
      <c r="C145" s="19" t="s">
        <v>1066</v>
      </c>
      <c r="D145" s="20" t="s">
        <v>5320</v>
      </c>
      <c r="E145" s="21" t="s">
        <v>87</v>
      </c>
      <c r="F145" s="21" t="s">
        <v>288</v>
      </c>
      <c r="G145" s="22">
        <v>0.09</v>
      </c>
      <c r="H145" s="23">
        <v>460000</v>
      </c>
      <c r="I145" s="23">
        <v>37981.65</v>
      </c>
      <c r="J145" s="23">
        <v>422018.35</v>
      </c>
      <c r="K145" s="24" t="s">
        <v>6354</v>
      </c>
      <c r="L145" s="17" t="s">
        <v>4349</v>
      </c>
      <c r="M145" s="17"/>
      <c r="N145" s="25"/>
      <c r="O145" s="26">
        <v>460000</v>
      </c>
      <c r="P145" s="27"/>
      <c r="Q145" s="27"/>
      <c r="R145" s="28"/>
      <c r="S145" s="29" t="s">
        <v>6355</v>
      </c>
      <c r="T145" s="29"/>
      <c r="U145" s="1"/>
      <c r="V145" s="1">
        <v>1</v>
      </c>
      <c r="W145" s="1" t="e">
        <v>#N/A</v>
      </c>
      <c r="X145" s="1" t="e">
        <v>#N/A</v>
      </c>
      <c r="Y145" s="1" t="e">
        <v>#N/A</v>
      </c>
    </row>
    <row r="146" spans="1:25">
      <c r="A146" s="17">
        <v>154</v>
      </c>
      <c r="B146" s="18"/>
      <c r="C146" s="19" t="s">
        <v>1066</v>
      </c>
      <c r="D146" s="20" t="s">
        <v>5332</v>
      </c>
      <c r="E146" s="21" t="s">
        <v>441</v>
      </c>
      <c r="F146" s="21" t="s">
        <v>6356</v>
      </c>
      <c r="G146" s="22" t="s">
        <v>6271</v>
      </c>
      <c r="H146" s="23">
        <v>36000</v>
      </c>
      <c r="I146" s="23">
        <v>2037.74</v>
      </c>
      <c r="J146" s="23">
        <v>33962.26</v>
      </c>
      <c r="K146" s="24" t="s">
        <v>6357</v>
      </c>
      <c r="L146" s="17" t="s">
        <v>4349</v>
      </c>
      <c r="M146" s="17"/>
      <c r="N146" s="25"/>
      <c r="O146" s="26">
        <v>36000</v>
      </c>
      <c r="P146" s="27"/>
      <c r="Q146" s="27"/>
      <c r="R146" s="28"/>
      <c r="S146" s="29" t="s">
        <v>6358</v>
      </c>
      <c r="T146" s="29"/>
      <c r="U146" s="1"/>
      <c r="V146" s="1">
        <v>1</v>
      </c>
      <c r="W146" s="1" t="e">
        <v>#N/A</v>
      </c>
      <c r="X146" s="1" t="e">
        <v>#N/A</v>
      </c>
      <c r="Y146" s="1" t="e">
        <v>#N/A</v>
      </c>
    </row>
    <row r="147" spans="1:25">
      <c r="A147" s="17">
        <v>155</v>
      </c>
      <c r="B147" s="18"/>
      <c r="C147" s="19" t="s">
        <v>1066</v>
      </c>
      <c r="D147" s="20" t="s">
        <v>5332</v>
      </c>
      <c r="E147" s="21" t="s">
        <v>441</v>
      </c>
      <c r="F147" s="21" t="s">
        <v>442</v>
      </c>
      <c r="G147" s="22" t="s">
        <v>6271</v>
      </c>
      <c r="H147" s="23">
        <v>87000</v>
      </c>
      <c r="I147" s="23">
        <v>10008.85</v>
      </c>
      <c r="J147" s="23">
        <v>76991.149999999994</v>
      </c>
      <c r="K147" s="24" t="s">
        <v>6359</v>
      </c>
      <c r="L147" s="17" t="s">
        <v>4349</v>
      </c>
      <c r="M147" s="17"/>
      <c r="N147" s="25"/>
      <c r="O147" s="26">
        <v>87000</v>
      </c>
      <c r="P147" s="27"/>
      <c r="Q147" s="27"/>
      <c r="R147" s="28"/>
      <c r="S147" s="29" t="s">
        <v>6360</v>
      </c>
      <c r="T147" s="29"/>
      <c r="U147" s="1"/>
      <c r="V147" s="1">
        <v>1</v>
      </c>
      <c r="W147" s="1" t="e">
        <v>#N/A</v>
      </c>
      <c r="X147" s="1" t="e">
        <v>#N/A</v>
      </c>
      <c r="Y147" s="1" t="e">
        <v>#N/A</v>
      </c>
    </row>
    <row r="148" spans="1:25">
      <c r="A148" s="17">
        <v>156</v>
      </c>
      <c r="B148" s="18"/>
      <c r="C148" s="19" t="s">
        <v>1066</v>
      </c>
      <c r="D148" s="20" t="s">
        <v>5332</v>
      </c>
      <c r="E148" s="21" t="s">
        <v>441</v>
      </c>
      <c r="F148" s="21" t="s">
        <v>6361</v>
      </c>
      <c r="G148" s="22" t="s">
        <v>6271</v>
      </c>
      <c r="H148" s="23">
        <v>208000</v>
      </c>
      <c r="I148" s="23">
        <v>11773.58</v>
      </c>
      <c r="J148" s="23">
        <v>196226.42</v>
      </c>
      <c r="K148" s="24" t="s">
        <v>6362</v>
      </c>
      <c r="L148" s="17" t="s">
        <v>4349</v>
      </c>
      <c r="M148" s="17"/>
      <c r="N148" s="25"/>
      <c r="O148" s="26">
        <v>208000</v>
      </c>
      <c r="P148" s="27"/>
      <c r="Q148" s="27"/>
      <c r="R148" s="28"/>
      <c r="S148" s="29" t="s">
        <v>6363</v>
      </c>
      <c r="T148" s="29"/>
      <c r="U148" s="1"/>
      <c r="V148" s="1">
        <v>1</v>
      </c>
      <c r="W148" s="1" t="e">
        <v>#N/A</v>
      </c>
      <c r="X148" s="1" t="e">
        <v>#N/A</v>
      </c>
      <c r="Y148" s="1" t="e">
        <v>#N/A</v>
      </c>
    </row>
    <row r="149" spans="1:25">
      <c r="A149" s="17">
        <v>157</v>
      </c>
      <c r="B149" s="18"/>
      <c r="C149" s="19" t="s">
        <v>1067</v>
      </c>
      <c r="D149" s="20" t="s">
        <v>5327</v>
      </c>
      <c r="E149" s="21" t="s">
        <v>310</v>
      </c>
      <c r="F149" s="21" t="s">
        <v>6364</v>
      </c>
      <c r="G149" s="22" t="s">
        <v>6199</v>
      </c>
      <c r="H149" s="23">
        <v>34803.11</v>
      </c>
      <c r="I149" s="23">
        <v>2873.65</v>
      </c>
      <c r="J149" s="23">
        <v>31929.46</v>
      </c>
      <c r="K149" s="24" t="s">
        <v>6365</v>
      </c>
      <c r="L149" s="17" t="s">
        <v>4349</v>
      </c>
      <c r="M149" s="17"/>
      <c r="N149" s="25"/>
      <c r="O149" s="26"/>
      <c r="P149" s="27"/>
      <c r="Q149" s="27"/>
      <c r="R149" s="28"/>
      <c r="S149" s="29" t="s">
        <v>6366</v>
      </c>
      <c r="T149" s="29"/>
      <c r="U149" s="1"/>
      <c r="V149" s="1">
        <v>1</v>
      </c>
      <c r="W149" s="1" t="e">
        <v>#N/A</v>
      </c>
      <c r="X149" s="1" t="e">
        <v>#N/A</v>
      </c>
      <c r="Y149" s="1" t="e">
        <v>#N/A</v>
      </c>
    </row>
    <row r="150" spans="1:25">
      <c r="A150" s="17">
        <v>158</v>
      </c>
      <c r="B150" s="18"/>
      <c r="C150" s="19" t="s">
        <v>1067</v>
      </c>
      <c r="D150" s="20" t="s">
        <v>5316</v>
      </c>
      <c r="E150" s="21" t="s">
        <v>768</v>
      </c>
      <c r="F150" s="21" t="s">
        <v>769</v>
      </c>
      <c r="G150" s="22" t="s">
        <v>6199</v>
      </c>
      <c r="H150" s="23">
        <v>68000</v>
      </c>
      <c r="I150" s="23">
        <v>5614.68</v>
      </c>
      <c r="J150" s="23">
        <v>62385.32</v>
      </c>
      <c r="K150" s="24" t="s">
        <v>6367</v>
      </c>
      <c r="L150" s="17" t="s">
        <v>4349</v>
      </c>
      <c r="M150" s="17"/>
      <c r="N150" s="25"/>
      <c r="O150" s="26"/>
      <c r="P150" s="27"/>
      <c r="Q150" s="27"/>
      <c r="R150" s="28"/>
      <c r="S150" s="29" t="s">
        <v>6368</v>
      </c>
      <c r="T150" s="29"/>
      <c r="U150" s="1"/>
      <c r="V150" s="1">
        <v>1</v>
      </c>
      <c r="W150" s="1" t="e">
        <v>#N/A</v>
      </c>
      <c r="X150" s="1" t="e">
        <v>#N/A</v>
      </c>
      <c r="Y150" s="1" t="e">
        <v>#N/A</v>
      </c>
    </row>
    <row r="151" spans="1:25">
      <c r="A151" s="17">
        <v>170</v>
      </c>
      <c r="B151" s="18"/>
      <c r="C151" s="19" t="s">
        <v>1067</v>
      </c>
      <c r="D151" s="20" t="s">
        <v>5317</v>
      </c>
      <c r="E151" s="21" t="s">
        <v>540</v>
      </c>
      <c r="F151" s="21" t="s">
        <v>541</v>
      </c>
      <c r="G151" s="22" t="s">
        <v>6241</v>
      </c>
      <c r="H151" s="23">
        <v>56000</v>
      </c>
      <c r="I151" s="23">
        <v>6442.48</v>
      </c>
      <c r="J151" s="23">
        <v>49557.52</v>
      </c>
      <c r="K151" s="30" t="s">
        <v>6369</v>
      </c>
      <c r="L151" s="17" t="s">
        <v>4349</v>
      </c>
      <c r="M151" s="17"/>
      <c r="N151" s="25" t="s">
        <v>6370</v>
      </c>
      <c r="O151" s="26"/>
      <c r="P151" s="27" t="s">
        <v>6371</v>
      </c>
      <c r="Q151" s="27" t="s">
        <v>6372</v>
      </c>
      <c r="R151" s="28"/>
      <c r="S151" s="29" t="s">
        <v>5376</v>
      </c>
      <c r="T151" s="29"/>
      <c r="U151" s="1"/>
      <c r="V151" s="1">
        <v>1</v>
      </c>
      <c r="W151" s="1" t="e">
        <v>#N/A</v>
      </c>
      <c r="X151" s="1" t="e">
        <v>#N/A</v>
      </c>
      <c r="Y151" s="1" t="e">
        <v>#N/A</v>
      </c>
    </row>
    <row r="152" spans="1:25">
      <c r="A152" s="17">
        <v>160</v>
      </c>
      <c r="B152" s="18"/>
      <c r="C152" s="19" t="s">
        <v>1067</v>
      </c>
      <c r="D152" s="20" t="s">
        <v>5328</v>
      </c>
      <c r="E152" s="21" t="s">
        <v>84</v>
      </c>
      <c r="F152" s="21" t="s">
        <v>6373</v>
      </c>
      <c r="G152" s="22" t="s">
        <v>6241</v>
      </c>
      <c r="H152" s="23">
        <v>20000</v>
      </c>
      <c r="I152" s="23">
        <v>2300.88</v>
      </c>
      <c r="J152" s="23">
        <v>17699.12</v>
      </c>
      <c r="K152" s="24" t="s">
        <v>6374</v>
      </c>
      <c r="L152" s="17" t="s">
        <v>4349</v>
      </c>
      <c r="M152" s="17"/>
      <c r="N152" s="25"/>
      <c r="O152" s="26"/>
      <c r="P152" s="27"/>
      <c r="Q152" s="27"/>
      <c r="R152" s="28"/>
      <c r="S152" s="29" t="s">
        <v>6375</v>
      </c>
      <c r="T152" s="29"/>
      <c r="U152" s="1"/>
      <c r="V152" s="1">
        <v>1</v>
      </c>
      <c r="W152" s="1" t="e">
        <v>#N/A</v>
      </c>
      <c r="X152" s="1" t="e">
        <v>#N/A</v>
      </c>
      <c r="Y152" s="1" t="e">
        <v>#N/A</v>
      </c>
    </row>
    <row r="153" spans="1:25">
      <c r="A153" s="17">
        <v>161</v>
      </c>
      <c r="B153" s="18"/>
      <c r="C153" s="19" t="s">
        <v>1067</v>
      </c>
      <c r="D153" s="20" t="s">
        <v>5320</v>
      </c>
      <c r="E153" s="21" t="s">
        <v>87</v>
      </c>
      <c r="F153" s="21" t="s">
        <v>792</v>
      </c>
      <c r="G153" s="22" t="s">
        <v>6199</v>
      </c>
      <c r="H153" s="23">
        <v>274200</v>
      </c>
      <c r="I153" s="23">
        <v>22640.37</v>
      </c>
      <c r="J153" s="23">
        <v>251559.63</v>
      </c>
      <c r="K153" s="24" t="s">
        <v>6376</v>
      </c>
      <c r="L153" s="17" t="s">
        <v>4350</v>
      </c>
      <c r="M153" s="17"/>
      <c r="N153" s="25"/>
      <c r="O153" s="26"/>
      <c r="P153" s="27"/>
      <c r="Q153" s="27"/>
      <c r="R153" s="28"/>
      <c r="S153" s="29" t="s">
        <v>6377</v>
      </c>
      <c r="T153" s="29"/>
      <c r="U153" s="1"/>
      <c r="V153" s="1">
        <v>1</v>
      </c>
      <c r="W153" s="1" t="e">
        <v>#N/A</v>
      </c>
      <c r="X153" s="1" t="e">
        <v>#N/A</v>
      </c>
      <c r="Y153" s="1" t="e">
        <v>#N/A</v>
      </c>
    </row>
    <row r="154" spans="1:25">
      <c r="A154" s="17">
        <v>162</v>
      </c>
      <c r="B154" s="18"/>
      <c r="C154" s="19" t="s">
        <v>1067</v>
      </c>
      <c r="D154" s="20" t="s">
        <v>5320</v>
      </c>
      <c r="E154" s="21" t="s">
        <v>87</v>
      </c>
      <c r="F154" s="21" t="s">
        <v>792</v>
      </c>
      <c r="G154" s="22" t="s">
        <v>6199</v>
      </c>
      <c r="H154" s="23">
        <v>300000</v>
      </c>
      <c r="I154" s="23">
        <v>24770.639999999999</v>
      </c>
      <c r="J154" s="23">
        <v>275229.36</v>
      </c>
      <c r="K154" s="24" t="s">
        <v>6378</v>
      </c>
      <c r="L154" s="17" t="s">
        <v>4350</v>
      </c>
      <c r="M154" s="17"/>
      <c r="N154" s="25"/>
      <c r="O154" s="26"/>
      <c r="P154" s="27"/>
      <c r="Q154" s="27"/>
      <c r="R154" s="28"/>
      <c r="S154" s="29" t="s">
        <v>6377</v>
      </c>
      <c r="T154" s="29"/>
      <c r="U154" s="1"/>
      <c r="V154" s="1">
        <v>1</v>
      </c>
      <c r="W154" s="1" t="e">
        <v>#N/A</v>
      </c>
      <c r="X154" s="1" t="e">
        <v>#N/A</v>
      </c>
      <c r="Y154" s="1" t="e">
        <v>#N/A</v>
      </c>
    </row>
    <row r="155" spans="1:25">
      <c r="A155" s="17">
        <v>163</v>
      </c>
      <c r="B155" s="18"/>
      <c r="C155" s="19" t="s">
        <v>1067</v>
      </c>
      <c r="D155" s="20" t="s">
        <v>5335</v>
      </c>
      <c r="E155" s="21" t="s">
        <v>6379</v>
      </c>
      <c r="F155" s="21" t="s">
        <v>712</v>
      </c>
      <c r="G155" s="22">
        <v>0.13</v>
      </c>
      <c r="H155" s="23">
        <v>25000</v>
      </c>
      <c r="I155" s="23">
        <v>2876.11</v>
      </c>
      <c r="J155" s="23">
        <v>22123.89</v>
      </c>
      <c r="K155" s="24" t="s">
        <v>6380</v>
      </c>
      <c r="L155" s="17" t="s">
        <v>234</v>
      </c>
      <c r="M155" s="17"/>
      <c r="N155" s="25"/>
      <c r="O155" s="26"/>
      <c r="P155" s="27"/>
      <c r="Q155" s="27"/>
      <c r="R155" s="28"/>
      <c r="S155" s="29" t="s">
        <v>6381</v>
      </c>
      <c r="T155" s="29"/>
      <c r="U155" s="1"/>
      <c r="V155" s="1">
        <v>1</v>
      </c>
      <c r="W155" s="1" t="e">
        <v>#N/A</v>
      </c>
      <c r="X155" s="1" t="e">
        <v>#N/A</v>
      </c>
      <c r="Y155" s="1" t="e">
        <v>#N/A</v>
      </c>
    </row>
    <row r="156" spans="1:25">
      <c r="A156" s="17">
        <v>164</v>
      </c>
      <c r="B156" s="18"/>
      <c r="C156" s="19" t="s">
        <v>1067</v>
      </c>
      <c r="D156" s="20" t="s">
        <v>4348</v>
      </c>
      <c r="E156" s="21" t="s">
        <v>318</v>
      </c>
      <c r="F156" s="21" t="s">
        <v>613</v>
      </c>
      <c r="G156" s="22">
        <v>0.13</v>
      </c>
      <c r="H156" s="23">
        <v>95000</v>
      </c>
      <c r="I156" s="23">
        <v>10929.2</v>
      </c>
      <c r="J156" s="23">
        <v>84070.8</v>
      </c>
      <c r="K156" s="24" t="s">
        <v>6382</v>
      </c>
      <c r="L156" s="17" t="s">
        <v>4349</v>
      </c>
      <c r="M156" s="17"/>
      <c r="N156" s="25"/>
      <c r="O156" s="26"/>
      <c r="P156" s="27"/>
      <c r="Q156" s="27"/>
      <c r="R156" s="28"/>
      <c r="S156" s="29" t="s">
        <v>6383</v>
      </c>
      <c r="T156" s="29"/>
      <c r="U156" s="1"/>
      <c r="V156" s="1">
        <v>1</v>
      </c>
      <c r="W156" s="1" t="e">
        <v>#N/A</v>
      </c>
      <c r="X156" s="1" t="e">
        <v>#N/A</v>
      </c>
      <c r="Y156" s="1" t="e">
        <v>#N/A</v>
      </c>
    </row>
    <row r="157" spans="1:25">
      <c r="A157" s="17">
        <v>165</v>
      </c>
      <c r="B157" s="18"/>
      <c r="C157" s="19" t="s">
        <v>1067</v>
      </c>
      <c r="D157" s="20" t="s">
        <v>5320</v>
      </c>
      <c r="E157" s="21" t="s">
        <v>87</v>
      </c>
      <c r="F157" s="21" t="s">
        <v>301</v>
      </c>
      <c r="G157" s="22">
        <v>0.09</v>
      </c>
      <c r="H157" s="23">
        <v>224695</v>
      </c>
      <c r="I157" s="23">
        <v>18552.8</v>
      </c>
      <c r="J157" s="23">
        <v>206142.2</v>
      </c>
      <c r="K157" s="24" t="s">
        <v>6384</v>
      </c>
      <c r="L157" s="17" t="s">
        <v>4349</v>
      </c>
      <c r="M157" s="17"/>
      <c r="N157" s="25"/>
      <c r="O157" s="26"/>
      <c r="P157" s="27"/>
      <c r="Q157" s="27"/>
      <c r="R157" s="28"/>
      <c r="S157" s="29" t="s">
        <v>6385</v>
      </c>
      <c r="T157" s="29"/>
      <c r="U157" s="1"/>
      <c r="V157" s="1">
        <v>1</v>
      </c>
      <c r="W157" s="1" t="e">
        <v>#N/A</v>
      </c>
      <c r="X157" s="1" t="e">
        <v>#N/A</v>
      </c>
      <c r="Y157" s="1" t="e">
        <v>#N/A</v>
      </c>
    </row>
    <row r="158" spans="1:25">
      <c r="A158" s="17">
        <v>166</v>
      </c>
      <c r="B158" s="18"/>
      <c r="C158" s="19" t="s">
        <v>1067</v>
      </c>
      <c r="D158" s="20" t="s">
        <v>5328</v>
      </c>
      <c r="E158" s="21" t="s">
        <v>84</v>
      </c>
      <c r="F158" s="21" t="s">
        <v>690</v>
      </c>
      <c r="G158" s="22">
        <v>0.13</v>
      </c>
      <c r="H158" s="23">
        <v>110000</v>
      </c>
      <c r="I158" s="23">
        <v>12654.87</v>
      </c>
      <c r="J158" s="23">
        <v>97345.13</v>
      </c>
      <c r="K158" s="24" t="s">
        <v>6386</v>
      </c>
      <c r="L158" s="17" t="s">
        <v>4349</v>
      </c>
      <c r="M158" s="17"/>
      <c r="N158" s="25" t="s">
        <v>6387</v>
      </c>
      <c r="O158" s="26"/>
      <c r="P158" s="27" t="s">
        <v>6388</v>
      </c>
      <c r="Q158" s="27" t="s">
        <v>6170</v>
      </c>
      <c r="R158" s="28"/>
      <c r="S158" s="29" t="s">
        <v>6389</v>
      </c>
      <c r="T158" s="29"/>
      <c r="U158" s="1"/>
      <c r="V158" s="1">
        <v>1</v>
      </c>
      <c r="W158" s="1" t="e">
        <v>#N/A</v>
      </c>
      <c r="X158" s="1" t="e">
        <v>#N/A</v>
      </c>
      <c r="Y158" s="1" t="e">
        <v>#N/A</v>
      </c>
    </row>
    <row r="159" spans="1:25">
      <c r="A159" s="17">
        <v>167</v>
      </c>
      <c r="B159" s="18"/>
      <c r="C159" s="19" t="s">
        <v>1067</v>
      </c>
      <c r="D159" s="20" t="s">
        <v>5317</v>
      </c>
      <c r="E159" s="21" t="s">
        <v>227</v>
      </c>
      <c r="F159" s="21" t="s">
        <v>461</v>
      </c>
      <c r="G159" s="22">
        <v>0.13</v>
      </c>
      <c r="H159" s="23">
        <v>565000</v>
      </c>
      <c r="I159" s="23">
        <v>65000</v>
      </c>
      <c r="J159" s="23">
        <v>500000</v>
      </c>
      <c r="K159" s="24" t="s">
        <v>6390</v>
      </c>
      <c r="L159" s="17" t="s">
        <v>4349</v>
      </c>
      <c r="M159" s="17"/>
      <c r="N159" s="25">
        <v>9020006721</v>
      </c>
      <c r="O159" s="26"/>
      <c r="P159" s="27"/>
      <c r="Q159" s="27"/>
      <c r="R159" s="28"/>
      <c r="S159" s="29" t="s">
        <v>6391</v>
      </c>
      <c r="T159" s="29"/>
      <c r="U159" s="1"/>
      <c r="V159" s="1">
        <v>1</v>
      </c>
      <c r="W159" s="1" t="e">
        <v>#N/A</v>
      </c>
      <c r="X159" s="1" t="e">
        <v>#N/A</v>
      </c>
      <c r="Y159" s="1" t="e">
        <v>#N/A</v>
      </c>
    </row>
    <row r="160" spans="1:25">
      <c r="A160" s="17">
        <v>168</v>
      </c>
      <c r="B160" s="18"/>
      <c r="C160" s="19" t="s">
        <v>1067</v>
      </c>
      <c r="D160" s="20" t="s">
        <v>5310</v>
      </c>
      <c r="E160" s="21" t="s">
        <v>916</v>
      </c>
      <c r="F160" s="21" t="s">
        <v>947</v>
      </c>
      <c r="G160" s="22">
        <v>0.13</v>
      </c>
      <c r="H160" s="23">
        <v>53000</v>
      </c>
      <c r="I160" s="23">
        <v>6097.35</v>
      </c>
      <c r="J160" s="23">
        <v>46902.65</v>
      </c>
      <c r="K160" s="24" t="s">
        <v>6392</v>
      </c>
      <c r="L160" s="17" t="s">
        <v>4349</v>
      </c>
      <c r="M160" s="17"/>
      <c r="N160" s="25" t="s">
        <v>6393</v>
      </c>
      <c r="O160" s="26"/>
      <c r="P160" s="27"/>
      <c r="Q160" s="27"/>
      <c r="R160" s="28"/>
      <c r="S160" s="29" t="s">
        <v>6394</v>
      </c>
      <c r="T160" s="29"/>
      <c r="U160" s="1"/>
      <c r="V160" s="1">
        <v>1</v>
      </c>
      <c r="W160" s="1" t="e">
        <v>#N/A</v>
      </c>
      <c r="X160" s="1" t="e">
        <v>#N/A</v>
      </c>
      <c r="Y160" s="1" t="e">
        <v>#N/A</v>
      </c>
    </row>
    <row r="161" spans="1:25">
      <c r="A161" s="17">
        <v>169</v>
      </c>
      <c r="B161" s="18"/>
      <c r="C161" s="19" t="s">
        <v>1067</v>
      </c>
      <c r="D161" s="20" t="s">
        <v>5310</v>
      </c>
      <c r="E161" s="21" t="s">
        <v>916</v>
      </c>
      <c r="F161" s="21" t="s">
        <v>947</v>
      </c>
      <c r="G161" s="22">
        <v>0.13</v>
      </c>
      <c r="H161" s="23">
        <v>48000</v>
      </c>
      <c r="I161" s="23">
        <v>5522.12</v>
      </c>
      <c r="J161" s="23">
        <v>42477.88</v>
      </c>
      <c r="K161" s="24" t="s">
        <v>6395</v>
      </c>
      <c r="L161" s="17" t="s">
        <v>4349</v>
      </c>
      <c r="M161" s="17"/>
      <c r="N161" s="25" t="s">
        <v>6396</v>
      </c>
      <c r="O161" s="26"/>
      <c r="P161" s="27" t="s">
        <v>6397</v>
      </c>
      <c r="Q161" s="27" t="s">
        <v>6398</v>
      </c>
      <c r="R161" s="28"/>
      <c r="S161" s="29" t="s">
        <v>6399</v>
      </c>
      <c r="T161" s="29"/>
      <c r="U161" s="1"/>
      <c r="V161" s="1">
        <v>1</v>
      </c>
      <c r="W161" s="1" t="e">
        <v>#N/A</v>
      </c>
      <c r="X161" s="1" t="e">
        <v>#N/A</v>
      </c>
      <c r="Y161" s="1" t="e">
        <v>#N/A</v>
      </c>
    </row>
    <row r="162" spans="1:25">
      <c r="A162" s="17">
        <v>170</v>
      </c>
      <c r="B162" s="18"/>
      <c r="C162" s="19" t="s">
        <v>1067</v>
      </c>
      <c r="D162" s="20" t="s">
        <v>5317</v>
      </c>
      <c r="E162" s="21" t="s">
        <v>540</v>
      </c>
      <c r="F162" s="21" t="s">
        <v>541</v>
      </c>
      <c r="G162" s="22" t="s">
        <v>6241</v>
      </c>
      <c r="H162" s="23">
        <v>-56000</v>
      </c>
      <c r="I162" s="23">
        <v>-6442.48</v>
      </c>
      <c r="J162" s="23">
        <v>-49557.52</v>
      </c>
      <c r="K162" s="24" t="s">
        <v>6400</v>
      </c>
      <c r="L162" s="17" t="s">
        <v>4349</v>
      </c>
      <c r="M162" s="17"/>
      <c r="N162" s="25" t="s">
        <v>6370</v>
      </c>
      <c r="O162" s="26"/>
      <c r="P162" s="27" t="s">
        <v>6371</v>
      </c>
      <c r="Q162" s="27" t="s">
        <v>6372</v>
      </c>
      <c r="R162" s="28"/>
      <c r="S162" s="29" t="s">
        <v>5376</v>
      </c>
      <c r="T162" s="29"/>
      <c r="U162" s="1"/>
      <c r="V162" s="1">
        <v>1</v>
      </c>
      <c r="W162" s="1" t="e">
        <v>#N/A</v>
      </c>
      <c r="X162" s="1" t="e">
        <v>#N/A</v>
      </c>
      <c r="Y162" s="1" t="e">
        <v>#N/A</v>
      </c>
    </row>
    <row r="163" spans="1:25">
      <c r="A163" s="17">
        <v>171</v>
      </c>
      <c r="B163" s="18"/>
      <c r="C163" s="19" t="s">
        <v>1067</v>
      </c>
      <c r="D163" s="20" t="s">
        <v>5317</v>
      </c>
      <c r="E163" s="21" t="s">
        <v>540</v>
      </c>
      <c r="F163" s="21" t="s">
        <v>541</v>
      </c>
      <c r="G163" s="22" t="s">
        <v>6241</v>
      </c>
      <c r="H163" s="23">
        <v>10000</v>
      </c>
      <c r="I163" s="23">
        <v>1150.44</v>
      </c>
      <c r="J163" s="23">
        <v>8849.56</v>
      </c>
      <c r="K163" s="24" t="s">
        <v>6401</v>
      </c>
      <c r="L163" s="17" t="s">
        <v>4349</v>
      </c>
      <c r="M163" s="17"/>
      <c r="N163" s="25" t="s">
        <v>6370</v>
      </c>
      <c r="O163" s="26"/>
      <c r="P163" s="27" t="s">
        <v>6371</v>
      </c>
      <c r="Q163" s="27" t="s">
        <v>6372</v>
      </c>
      <c r="R163" s="28"/>
      <c r="S163" s="29" t="s">
        <v>5376</v>
      </c>
      <c r="T163" s="29"/>
      <c r="U163" s="1"/>
      <c r="V163" s="1">
        <v>1</v>
      </c>
      <c r="W163" s="1" t="e">
        <v>#N/A</v>
      </c>
      <c r="X163" s="1" t="e">
        <v>#N/A</v>
      </c>
      <c r="Y163" s="1" t="e">
        <v>#N/A</v>
      </c>
    </row>
    <row r="164" spans="1:25">
      <c r="A164" s="17">
        <v>172</v>
      </c>
      <c r="B164" s="18"/>
      <c r="C164" s="19" t="s">
        <v>1067</v>
      </c>
      <c r="D164" s="20" t="s">
        <v>4348</v>
      </c>
      <c r="E164" s="21" t="s">
        <v>415</v>
      </c>
      <c r="F164" s="21" t="s">
        <v>416</v>
      </c>
      <c r="G164" s="22">
        <v>0.09</v>
      </c>
      <c r="H164" s="23">
        <v>417187.5</v>
      </c>
      <c r="I164" s="23">
        <v>34446.67</v>
      </c>
      <c r="J164" s="23">
        <v>382740.83</v>
      </c>
      <c r="K164" s="24" t="s">
        <v>6402</v>
      </c>
      <c r="L164" s="17" t="s">
        <v>4349</v>
      </c>
      <c r="M164" s="17"/>
      <c r="N164" s="25" t="s">
        <v>416</v>
      </c>
      <c r="O164" s="26"/>
      <c r="P164" s="27"/>
      <c r="Q164" s="27"/>
      <c r="R164" s="28"/>
      <c r="S164" s="29" t="s">
        <v>6403</v>
      </c>
      <c r="T164" s="29"/>
      <c r="U164" s="1"/>
      <c r="V164" s="1">
        <v>1</v>
      </c>
      <c r="W164" s="1" t="e">
        <v>#N/A</v>
      </c>
      <c r="X164" s="1" t="e">
        <v>#N/A</v>
      </c>
      <c r="Y164" s="1" t="e">
        <v>#N/A</v>
      </c>
    </row>
    <row r="165" spans="1:25">
      <c r="A165" s="17">
        <v>173</v>
      </c>
      <c r="B165" s="18"/>
      <c r="C165" s="19" t="s">
        <v>1067</v>
      </c>
      <c r="D165" s="20" t="s">
        <v>5327</v>
      </c>
      <c r="E165" s="21" t="s">
        <v>244</v>
      </c>
      <c r="F165" s="21" t="s">
        <v>245</v>
      </c>
      <c r="G165" s="22">
        <v>0.09</v>
      </c>
      <c r="H165" s="23">
        <v>245365.4</v>
      </c>
      <c r="I165" s="23">
        <v>20259.53</v>
      </c>
      <c r="J165" s="23">
        <v>225105.87</v>
      </c>
      <c r="K165" s="24" t="s">
        <v>6404</v>
      </c>
      <c r="L165" s="17" t="s">
        <v>4349</v>
      </c>
      <c r="M165" s="17"/>
      <c r="N165" s="25" t="s">
        <v>245</v>
      </c>
      <c r="O165" s="26"/>
      <c r="P165" s="27"/>
      <c r="Q165" s="27"/>
      <c r="R165" s="28"/>
      <c r="S165" s="29" t="s">
        <v>6298</v>
      </c>
      <c r="T165" s="29"/>
      <c r="U165" s="1"/>
      <c r="V165" s="1">
        <v>1</v>
      </c>
      <c r="W165" s="1" t="e">
        <v>#N/A</v>
      </c>
      <c r="X165" s="1" t="e">
        <v>#N/A</v>
      </c>
      <c r="Y165" s="1" t="e">
        <v>#N/A</v>
      </c>
    </row>
    <row r="166" spans="1:25">
      <c r="A166" s="17">
        <v>174</v>
      </c>
      <c r="B166" s="18"/>
      <c r="C166" s="19" t="s">
        <v>1067</v>
      </c>
      <c r="D166" s="20" t="s">
        <v>5327</v>
      </c>
      <c r="E166" s="21" t="s">
        <v>244</v>
      </c>
      <c r="F166" s="21" t="s">
        <v>245</v>
      </c>
      <c r="G166" s="22">
        <v>0.09</v>
      </c>
      <c r="H166" s="23">
        <v>-267448.3</v>
      </c>
      <c r="I166" s="23">
        <v>-22082.89</v>
      </c>
      <c r="J166" s="23">
        <v>-245365.41</v>
      </c>
      <c r="K166" s="24" t="s">
        <v>6405</v>
      </c>
      <c r="L166" s="17" t="s">
        <v>4349</v>
      </c>
      <c r="M166" s="17"/>
      <c r="N166" s="25" t="s">
        <v>245</v>
      </c>
      <c r="O166" s="26"/>
      <c r="P166" s="27"/>
      <c r="Q166" s="27"/>
      <c r="R166" s="28"/>
      <c r="S166" s="29" t="s">
        <v>6298</v>
      </c>
      <c r="T166" s="29"/>
      <c r="U166" s="1"/>
      <c r="V166" s="1">
        <v>1</v>
      </c>
      <c r="W166" s="1" t="e">
        <v>#N/A</v>
      </c>
      <c r="X166" s="1" t="e">
        <v>#N/A</v>
      </c>
      <c r="Y166" s="1" t="e">
        <v>#N/A</v>
      </c>
    </row>
    <row r="167" spans="1:25" hidden="1">
      <c r="A167" s="17">
        <v>175</v>
      </c>
      <c r="B167" s="18"/>
      <c r="C167" s="19" t="s">
        <v>1067</v>
      </c>
      <c r="D167" s="20" t="s">
        <v>4348</v>
      </c>
      <c r="E167" s="21" t="s">
        <v>5405</v>
      </c>
      <c r="F167" s="21"/>
      <c r="G167" s="22">
        <v>0.13</v>
      </c>
      <c r="H167" s="23">
        <v>588000</v>
      </c>
      <c r="I167" s="23">
        <v>520353.98</v>
      </c>
      <c r="J167" s="23">
        <v>67646.02</v>
      </c>
      <c r="K167" s="24" t="s">
        <v>6406</v>
      </c>
      <c r="L167" s="17" t="s">
        <v>4348</v>
      </c>
      <c r="M167" s="17"/>
      <c r="N167" s="25"/>
      <c r="O167" s="26"/>
      <c r="P167" s="27"/>
      <c r="Q167" s="27"/>
      <c r="R167" s="28"/>
      <c r="S167" s="29" t="s">
        <v>5404</v>
      </c>
      <c r="T167" s="29"/>
      <c r="U167" s="1"/>
      <c r="V167" s="1">
        <v>1</v>
      </c>
      <c r="W167" s="1" t="e">
        <v>#N/A</v>
      </c>
      <c r="X167" s="1" t="e">
        <v>#N/A</v>
      </c>
      <c r="Y167" s="1" t="e">
        <v>#N/A</v>
      </c>
    </row>
    <row r="168" spans="1:25" hidden="1">
      <c r="A168" s="17">
        <v>176</v>
      </c>
      <c r="B168" s="18"/>
      <c r="C168" s="19" t="s">
        <v>1067</v>
      </c>
      <c r="D168" s="20" t="s">
        <v>4348</v>
      </c>
      <c r="E168" s="21" t="s">
        <v>5405</v>
      </c>
      <c r="F168" s="21"/>
      <c r="G168" s="22">
        <v>0.06</v>
      </c>
      <c r="H168" s="23">
        <v>402000</v>
      </c>
      <c r="I168" s="23">
        <v>22754.720000000001</v>
      </c>
      <c r="J168" s="23">
        <v>379245.28</v>
      </c>
      <c r="K168" s="24" t="s">
        <v>6407</v>
      </c>
      <c r="L168" s="17" t="s">
        <v>4348</v>
      </c>
      <c r="M168" s="17"/>
      <c r="N168" s="25"/>
      <c r="O168" s="26"/>
      <c r="P168" s="27"/>
      <c r="Q168" s="27"/>
      <c r="R168" s="28"/>
      <c r="S168" s="29" t="s">
        <v>5407</v>
      </c>
      <c r="T168" s="29"/>
      <c r="U168" s="1"/>
      <c r="V168" s="1">
        <v>1</v>
      </c>
      <c r="W168" s="1" t="e">
        <v>#N/A</v>
      </c>
      <c r="X168" s="1" t="e">
        <v>#N/A</v>
      </c>
      <c r="Y168" s="1" t="e">
        <v>#N/A</v>
      </c>
    </row>
    <row r="169" spans="1:25" hidden="1">
      <c r="A169" s="17">
        <v>177</v>
      </c>
      <c r="B169" s="18"/>
      <c r="C169" s="19" t="s">
        <v>1067</v>
      </c>
      <c r="D169" s="20" t="s">
        <v>4348</v>
      </c>
      <c r="E169" s="21" t="s">
        <v>5405</v>
      </c>
      <c r="F169" s="21"/>
      <c r="G169" s="22">
        <v>0.13</v>
      </c>
      <c r="H169" s="23">
        <v>345000</v>
      </c>
      <c r="I169" s="23">
        <v>39690.269999999997</v>
      </c>
      <c r="J169" s="23">
        <v>305309.73</v>
      </c>
      <c r="K169" s="24" t="s">
        <v>6408</v>
      </c>
      <c r="L169" s="17" t="s">
        <v>234</v>
      </c>
      <c r="M169" s="17"/>
      <c r="N169" s="25"/>
      <c r="O169" s="26"/>
      <c r="P169" s="27"/>
      <c r="Q169" s="27"/>
      <c r="R169" s="28"/>
      <c r="S169" s="29" t="s">
        <v>6409</v>
      </c>
      <c r="T169" s="29"/>
      <c r="U169" s="1"/>
      <c r="V169" s="1">
        <v>1</v>
      </c>
      <c r="W169" s="1" t="e">
        <v>#N/A</v>
      </c>
      <c r="X169" s="1" t="e">
        <v>#N/A</v>
      </c>
      <c r="Y169" s="1" t="e">
        <v>#N/A</v>
      </c>
    </row>
    <row r="170" spans="1:25">
      <c r="A170" s="17">
        <v>178</v>
      </c>
      <c r="B170" s="18"/>
      <c r="C170" s="19" t="s">
        <v>1068</v>
      </c>
      <c r="D170" s="20" t="s">
        <v>4348</v>
      </c>
      <c r="E170" s="21" t="s">
        <v>695</v>
      </c>
      <c r="F170" s="21" t="s">
        <v>696</v>
      </c>
      <c r="G170" s="22">
        <v>0.13</v>
      </c>
      <c r="H170" s="23">
        <v>452000</v>
      </c>
      <c r="I170" s="23">
        <v>52000</v>
      </c>
      <c r="J170" s="23">
        <v>400000</v>
      </c>
      <c r="K170" s="24" t="s">
        <v>6410</v>
      </c>
      <c r="L170" s="17" t="s">
        <v>4349</v>
      </c>
      <c r="M170" s="17"/>
      <c r="N170" s="25">
        <v>9110004084</v>
      </c>
      <c r="O170" s="26"/>
      <c r="P170" s="27"/>
      <c r="Q170" s="27"/>
      <c r="R170" s="28"/>
      <c r="S170" s="29" t="s">
        <v>6411</v>
      </c>
      <c r="T170" s="29"/>
      <c r="U170" s="1"/>
      <c r="V170" s="1">
        <v>1</v>
      </c>
      <c r="W170" s="1" t="e">
        <v>#N/A</v>
      </c>
      <c r="X170" s="1" t="e">
        <v>#N/A</v>
      </c>
      <c r="Y170" s="1" t="e">
        <v>#N/A</v>
      </c>
    </row>
    <row r="171" spans="1:25">
      <c r="A171" s="17">
        <v>179</v>
      </c>
      <c r="B171" s="18"/>
      <c r="C171" s="19" t="s">
        <v>1068</v>
      </c>
      <c r="D171" s="20" t="s">
        <v>5310</v>
      </c>
      <c r="E171" s="21" t="s">
        <v>5636</v>
      </c>
      <c r="F171" s="21" t="s">
        <v>6412</v>
      </c>
      <c r="G171" s="22">
        <v>0.13</v>
      </c>
      <c r="H171" s="23">
        <v>167814</v>
      </c>
      <c r="I171" s="23">
        <v>19306.04</v>
      </c>
      <c r="J171" s="23">
        <v>148507.96</v>
      </c>
      <c r="K171" s="24" t="s">
        <v>6413</v>
      </c>
      <c r="L171" s="17" t="s">
        <v>4349</v>
      </c>
      <c r="M171" s="17"/>
      <c r="N171" s="25" t="s">
        <v>6414</v>
      </c>
      <c r="O171" s="26"/>
      <c r="P171" s="27"/>
      <c r="Q171" s="27"/>
      <c r="R171" s="28"/>
      <c r="S171" s="29" t="s">
        <v>6415</v>
      </c>
      <c r="T171" s="29"/>
      <c r="U171" s="1"/>
      <c r="V171" s="1">
        <v>1</v>
      </c>
      <c r="W171" s="1" t="e">
        <v>#N/A</v>
      </c>
      <c r="X171" s="1" t="e">
        <v>#N/A</v>
      </c>
      <c r="Y171" s="1" t="e">
        <v>#N/A</v>
      </c>
    </row>
    <row r="172" spans="1:25">
      <c r="A172" s="17">
        <v>180</v>
      </c>
      <c r="B172" s="18"/>
      <c r="C172" s="19" t="s">
        <v>1068</v>
      </c>
      <c r="D172" s="20" t="s">
        <v>5328</v>
      </c>
      <c r="E172" s="21" t="s">
        <v>235</v>
      </c>
      <c r="F172" s="21" t="s">
        <v>6416</v>
      </c>
      <c r="G172" s="22">
        <v>0.09</v>
      </c>
      <c r="H172" s="23">
        <v>98000</v>
      </c>
      <c r="I172" s="23">
        <v>8091.74</v>
      </c>
      <c r="J172" s="23">
        <v>89908.26</v>
      </c>
      <c r="K172" s="24" t="s">
        <v>6417</v>
      </c>
      <c r="L172" s="17" t="s">
        <v>4349</v>
      </c>
      <c r="M172" s="17"/>
      <c r="N172" s="25"/>
      <c r="O172" s="26"/>
      <c r="P172" s="27"/>
      <c r="Q172" s="27"/>
      <c r="R172" s="28"/>
      <c r="S172" s="29" t="s">
        <v>6418</v>
      </c>
      <c r="T172" s="29"/>
      <c r="U172" s="1"/>
      <c r="V172" s="1">
        <v>1</v>
      </c>
      <c r="W172" s="1" t="e">
        <v>#N/A</v>
      </c>
      <c r="X172" s="1" t="e">
        <v>#N/A</v>
      </c>
      <c r="Y172" s="1" t="e">
        <v>#N/A</v>
      </c>
    </row>
    <row r="173" spans="1:25">
      <c r="A173" s="17">
        <v>181</v>
      </c>
      <c r="B173" s="18"/>
      <c r="C173" s="19" t="s">
        <v>1068</v>
      </c>
      <c r="D173" s="20" t="s">
        <v>5325</v>
      </c>
      <c r="E173" s="21" t="s">
        <v>6419</v>
      </c>
      <c r="F173" s="21"/>
      <c r="G173" s="22">
        <v>0.13</v>
      </c>
      <c r="H173" s="23">
        <v>20000</v>
      </c>
      <c r="I173" s="23">
        <v>2300.88</v>
      </c>
      <c r="J173" s="23">
        <v>17699.12</v>
      </c>
      <c r="K173" s="24" t="s">
        <v>6420</v>
      </c>
      <c r="L173" s="17" t="s">
        <v>4349</v>
      </c>
      <c r="M173" s="17"/>
      <c r="N173" s="25"/>
      <c r="O173" s="26"/>
      <c r="P173" s="27"/>
      <c r="Q173" s="27"/>
      <c r="R173" s="28"/>
      <c r="S173" s="29" t="s">
        <v>6421</v>
      </c>
      <c r="T173" s="29"/>
      <c r="U173" s="1"/>
      <c r="V173" s="1">
        <v>1</v>
      </c>
      <c r="W173" s="1" t="e">
        <v>#N/A</v>
      </c>
      <c r="X173" s="1" t="e">
        <v>#N/A</v>
      </c>
      <c r="Y173" s="1" t="e">
        <v>#N/A</v>
      </c>
    </row>
    <row r="174" spans="1:25">
      <c r="A174" s="17">
        <v>182</v>
      </c>
      <c r="B174" s="18"/>
      <c r="C174" s="19" t="s">
        <v>1068</v>
      </c>
      <c r="D174" s="20" t="s">
        <v>5317</v>
      </c>
      <c r="E174" s="21" t="s">
        <v>227</v>
      </c>
      <c r="F174" s="21" t="s">
        <v>6422</v>
      </c>
      <c r="G174" s="22">
        <v>0.13</v>
      </c>
      <c r="H174" s="23">
        <v>84922</v>
      </c>
      <c r="I174" s="23">
        <v>9769.7900000000009</v>
      </c>
      <c r="J174" s="23">
        <v>75152.210000000006</v>
      </c>
      <c r="K174" s="24" t="s">
        <v>6423</v>
      </c>
      <c r="L174" s="17" t="s">
        <v>4349</v>
      </c>
      <c r="M174" s="17"/>
      <c r="N174" s="25">
        <v>9020008516</v>
      </c>
      <c r="O174" s="26"/>
      <c r="P174" s="27"/>
      <c r="Q174" s="27"/>
      <c r="R174" s="28"/>
      <c r="S174" s="29" t="s">
        <v>6424</v>
      </c>
      <c r="T174" s="29"/>
      <c r="U174" s="1"/>
      <c r="V174" s="1">
        <v>1</v>
      </c>
      <c r="W174" s="1" t="e">
        <v>#N/A</v>
      </c>
      <c r="X174" s="1" t="e">
        <v>#N/A</v>
      </c>
      <c r="Y174" s="1" t="e">
        <v>#N/A</v>
      </c>
    </row>
    <row r="175" spans="1:25">
      <c r="A175" s="17">
        <v>183</v>
      </c>
      <c r="B175" s="18"/>
      <c r="C175" s="19" t="s">
        <v>1068</v>
      </c>
      <c r="D175" s="20" t="s">
        <v>5327</v>
      </c>
      <c r="E175" s="21" t="s">
        <v>193</v>
      </c>
      <c r="F175" s="21" t="s">
        <v>194</v>
      </c>
      <c r="G175" s="22">
        <v>0.09</v>
      </c>
      <c r="H175" s="23">
        <v>73104</v>
      </c>
      <c r="I175" s="23">
        <v>6036.11</v>
      </c>
      <c r="J175" s="23">
        <v>67067.89</v>
      </c>
      <c r="K175" s="24" t="s">
        <v>6425</v>
      </c>
      <c r="L175" s="17" t="s">
        <v>4349</v>
      </c>
      <c r="M175" s="17"/>
      <c r="N175" s="25"/>
      <c r="O175" s="26"/>
      <c r="P175" s="27"/>
      <c r="Q175" s="27"/>
      <c r="R175" s="28"/>
      <c r="S175" s="29" t="s">
        <v>6426</v>
      </c>
      <c r="T175" s="29"/>
      <c r="U175" s="1"/>
      <c r="V175" s="1">
        <v>1</v>
      </c>
      <c r="W175" s="1" t="e">
        <v>#N/A</v>
      </c>
      <c r="X175" s="1" t="e">
        <v>#N/A</v>
      </c>
      <c r="Y175" s="1" t="e">
        <v>#N/A</v>
      </c>
    </row>
    <row r="176" spans="1:25">
      <c r="A176" s="17">
        <v>184</v>
      </c>
      <c r="B176" s="18"/>
      <c r="C176" s="19" t="s">
        <v>1068</v>
      </c>
      <c r="D176" s="20" t="s">
        <v>5309</v>
      </c>
      <c r="E176" s="21" t="s">
        <v>418</v>
      </c>
      <c r="F176" s="21" t="s">
        <v>525</v>
      </c>
      <c r="G176" s="22">
        <v>0.13</v>
      </c>
      <c r="H176" s="23">
        <v>124000</v>
      </c>
      <c r="I176" s="23">
        <v>14265.49</v>
      </c>
      <c r="J176" s="23">
        <v>109734.51</v>
      </c>
      <c r="K176" s="24" t="s">
        <v>6427</v>
      </c>
      <c r="L176" s="17" t="s">
        <v>4348</v>
      </c>
      <c r="M176" s="17"/>
      <c r="N176" s="25"/>
      <c r="O176" s="26"/>
      <c r="P176" s="27"/>
      <c r="Q176" s="27"/>
      <c r="R176" s="28"/>
      <c r="S176" s="29" t="s">
        <v>6428</v>
      </c>
      <c r="T176" s="29"/>
      <c r="U176" s="1"/>
      <c r="V176" s="1">
        <v>1</v>
      </c>
      <c r="W176" s="1" t="e">
        <v>#N/A</v>
      </c>
      <c r="X176" s="1" t="e">
        <v>#N/A</v>
      </c>
      <c r="Y176" s="1" t="e">
        <v>#N/A</v>
      </c>
    </row>
    <row r="177" spans="1:25">
      <c r="A177" s="17">
        <v>185</v>
      </c>
      <c r="B177" s="18"/>
      <c r="C177" s="19" t="s">
        <v>1068</v>
      </c>
      <c r="D177" s="20" t="s">
        <v>5326</v>
      </c>
      <c r="E177" s="21" t="s">
        <v>206</v>
      </c>
      <c r="F177" s="21" t="s">
        <v>207</v>
      </c>
      <c r="G177" s="22">
        <v>0.13</v>
      </c>
      <c r="H177" s="23">
        <v>197457</v>
      </c>
      <c r="I177" s="23">
        <v>22716.29</v>
      </c>
      <c r="J177" s="23">
        <v>174740.71</v>
      </c>
      <c r="K177" s="24" t="s">
        <v>6429</v>
      </c>
      <c r="L177" s="17" t="s">
        <v>4349</v>
      </c>
      <c r="M177" s="17"/>
      <c r="N177" s="25"/>
      <c r="O177" s="26"/>
      <c r="P177" s="27"/>
      <c r="Q177" s="27"/>
      <c r="R177" s="28"/>
      <c r="S177" s="29" t="s">
        <v>6430</v>
      </c>
      <c r="T177" s="29"/>
      <c r="U177" s="1"/>
      <c r="V177" s="1">
        <v>1</v>
      </c>
      <c r="W177" s="1" t="e">
        <v>#N/A</v>
      </c>
      <c r="X177" s="1" t="e">
        <v>#N/A</v>
      </c>
      <c r="Y177" s="1" t="e">
        <v>#N/A</v>
      </c>
    </row>
    <row r="178" spans="1:25">
      <c r="A178" s="17">
        <v>186</v>
      </c>
      <c r="B178" s="18"/>
      <c r="C178" s="19" t="s">
        <v>1068</v>
      </c>
      <c r="D178" s="20" t="s">
        <v>5320</v>
      </c>
      <c r="E178" s="21" t="s">
        <v>87</v>
      </c>
      <c r="F178" s="21" t="s">
        <v>294</v>
      </c>
      <c r="G178" s="22">
        <v>0.09</v>
      </c>
      <c r="H178" s="23">
        <v>576602</v>
      </c>
      <c r="I178" s="23">
        <v>47609.34</v>
      </c>
      <c r="J178" s="23">
        <v>528992.66</v>
      </c>
      <c r="K178" s="24" t="s">
        <v>6431</v>
      </c>
      <c r="L178" s="17" t="s">
        <v>4349</v>
      </c>
      <c r="M178" s="17"/>
      <c r="N178" s="25" t="s">
        <v>6432</v>
      </c>
      <c r="O178" s="26"/>
      <c r="P178" s="27"/>
      <c r="Q178" s="27"/>
      <c r="R178" s="28"/>
      <c r="S178" s="29" t="s">
        <v>6433</v>
      </c>
      <c r="T178" s="29"/>
      <c r="U178" s="1"/>
      <c r="V178" s="1">
        <v>1</v>
      </c>
      <c r="W178" s="1" t="e">
        <v>#N/A</v>
      </c>
      <c r="X178" s="1" t="e">
        <v>#N/A</v>
      </c>
      <c r="Y178" s="1" t="e">
        <v>#N/A</v>
      </c>
    </row>
    <row r="179" spans="1:25">
      <c r="A179" s="17">
        <v>187</v>
      </c>
      <c r="B179" s="18"/>
      <c r="C179" s="19" t="s">
        <v>1068</v>
      </c>
      <c r="D179" s="20" t="s">
        <v>5320</v>
      </c>
      <c r="E179" s="21" t="s">
        <v>87</v>
      </c>
      <c r="F179" s="21" t="s">
        <v>6434</v>
      </c>
      <c r="G179" s="22">
        <v>0.09</v>
      </c>
      <c r="H179" s="23">
        <v>224693</v>
      </c>
      <c r="I179" s="23">
        <v>18552.63</v>
      </c>
      <c r="J179" s="23">
        <v>206140.37</v>
      </c>
      <c r="K179" s="24" t="s">
        <v>6435</v>
      </c>
      <c r="L179" s="17" t="s">
        <v>4349</v>
      </c>
      <c r="M179" s="17"/>
      <c r="N179" s="25"/>
      <c r="O179" s="26"/>
      <c r="P179" s="27"/>
      <c r="Q179" s="27"/>
      <c r="R179" s="28"/>
      <c r="S179" s="29" t="s">
        <v>6436</v>
      </c>
      <c r="T179" s="29"/>
      <c r="U179" s="1"/>
      <c r="V179" s="1">
        <v>1</v>
      </c>
      <c r="W179" s="1" t="e">
        <v>#N/A</v>
      </c>
      <c r="X179" s="1" t="e">
        <v>#N/A</v>
      </c>
      <c r="Y179" s="1" t="e">
        <v>#N/A</v>
      </c>
    </row>
    <row r="180" spans="1:25">
      <c r="A180" s="17">
        <v>188</v>
      </c>
      <c r="B180" s="18"/>
      <c r="C180" s="19" t="s">
        <v>1068</v>
      </c>
      <c r="D180" s="20" t="s">
        <v>5320</v>
      </c>
      <c r="E180" s="21" t="s">
        <v>87</v>
      </c>
      <c r="F180" s="21" t="s">
        <v>6434</v>
      </c>
      <c r="G180" s="22">
        <v>0.09</v>
      </c>
      <c r="H180" s="23">
        <v>-224695</v>
      </c>
      <c r="I180" s="23">
        <v>-18552.8</v>
      </c>
      <c r="J180" s="23">
        <v>-206142.2</v>
      </c>
      <c r="K180" s="24" t="s">
        <v>6437</v>
      </c>
      <c r="L180" s="17" t="s">
        <v>4349</v>
      </c>
      <c r="M180" s="17"/>
      <c r="N180" s="25" t="s">
        <v>6438</v>
      </c>
      <c r="O180" s="26"/>
      <c r="P180" s="27"/>
      <c r="Q180" s="27"/>
      <c r="R180" s="28"/>
      <c r="S180" s="29" t="s">
        <v>6439</v>
      </c>
      <c r="T180" s="29"/>
      <c r="U180" s="1"/>
      <c r="V180" s="1">
        <v>1</v>
      </c>
      <c r="W180" s="1" t="e">
        <v>#N/A</v>
      </c>
      <c r="X180" s="1" t="e">
        <v>#N/A</v>
      </c>
      <c r="Y180" s="1" t="e">
        <v>#N/A</v>
      </c>
    </row>
    <row r="181" spans="1:25">
      <c r="A181" s="17">
        <v>189</v>
      </c>
      <c r="B181" s="18"/>
      <c r="C181" s="19" t="s">
        <v>1068</v>
      </c>
      <c r="D181" s="20" t="s">
        <v>5317</v>
      </c>
      <c r="E181" s="21" t="s">
        <v>540</v>
      </c>
      <c r="F181" s="21" t="s">
        <v>541</v>
      </c>
      <c r="G181" s="22">
        <v>0.13</v>
      </c>
      <c r="H181" s="23">
        <v>10000</v>
      </c>
      <c r="I181" s="23">
        <v>1150.44</v>
      </c>
      <c r="J181" s="23">
        <v>8849.56</v>
      </c>
      <c r="K181" s="24" t="s">
        <v>6440</v>
      </c>
      <c r="L181" s="17" t="s">
        <v>4349</v>
      </c>
      <c r="M181" s="17"/>
      <c r="N181" s="25" t="s">
        <v>6370</v>
      </c>
      <c r="O181" s="26"/>
      <c r="P181" s="27"/>
      <c r="Q181" s="27"/>
      <c r="R181" s="28"/>
      <c r="S181" s="29" t="s">
        <v>5376</v>
      </c>
      <c r="T181" s="29"/>
      <c r="U181" s="1"/>
      <c r="V181" s="1">
        <v>1</v>
      </c>
      <c r="W181" s="1" t="e">
        <v>#N/A</v>
      </c>
      <c r="X181" s="1" t="e">
        <v>#N/A</v>
      </c>
      <c r="Y181" s="1" t="e">
        <v>#N/A</v>
      </c>
    </row>
    <row r="182" spans="1:25">
      <c r="A182" s="17">
        <v>190</v>
      </c>
      <c r="B182" s="18"/>
      <c r="C182" s="19" t="s">
        <v>1068</v>
      </c>
      <c r="D182" s="20" t="s">
        <v>5321</v>
      </c>
      <c r="E182" s="21" t="s">
        <v>6441</v>
      </c>
      <c r="F182" s="21" t="s">
        <v>6442</v>
      </c>
      <c r="G182" s="22">
        <v>0.13</v>
      </c>
      <c r="H182" s="23">
        <v>300000</v>
      </c>
      <c r="I182" s="23">
        <v>34513.269999999997</v>
      </c>
      <c r="J182" s="23">
        <v>265486.73</v>
      </c>
      <c r="K182" s="24" t="s">
        <v>6443</v>
      </c>
      <c r="L182" s="17" t="s">
        <v>4349</v>
      </c>
      <c r="M182" s="17"/>
      <c r="N182" s="25" t="s">
        <v>6444</v>
      </c>
      <c r="O182" s="26"/>
      <c r="P182" s="27"/>
      <c r="Q182" s="27"/>
      <c r="R182" s="28"/>
      <c r="S182" s="29" t="s">
        <v>6445</v>
      </c>
      <c r="T182" s="29"/>
      <c r="U182" s="1"/>
      <c r="V182" s="1">
        <v>1</v>
      </c>
      <c r="W182" s="1" t="e">
        <v>#N/A</v>
      </c>
      <c r="X182" s="1" t="e">
        <v>#N/A</v>
      </c>
      <c r="Y182" s="1" t="e">
        <v>#N/A</v>
      </c>
    </row>
    <row r="183" spans="1:25">
      <c r="A183" s="17">
        <v>191</v>
      </c>
      <c r="B183" s="18"/>
      <c r="C183" s="19" t="s">
        <v>1068</v>
      </c>
      <c r="D183" s="20" t="s">
        <v>5333</v>
      </c>
      <c r="E183" s="21" t="s">
        <v>6446</v>
      </c>
      <c r="F183" s="21" t="s">
        <v>6447</v>
      </c>
      <c r="G183" s="22">
        <v>0.13</v>
      </c>
      <c r="H183" s="23">
        <v>696000</v>
      </c>
      <c r="I183" s="23">
        <v>80070.8</v>
      </c>
      <c r="J183" s="23">
        <v>615929.19999999995</v>
      </c>
      <c r="K183" s="24" t="s">
        <v>6448</v>
      </c>
      <c r="L183" s="17" t="s">
        <v>4349</v>
      </c>
      <c r="M183" s="17"/>
      <c r="N183" s="25"/>
      <c r="O183" s="26"/>
      <c r="P183" s="27"/>
      <c r="Q183" s="27"/>
      <c r="R183" s="28"/>
      <c r="S183" s="29" t="s">
        <v>6449</v>
      </c>
      <c r="T183" s="29"/>
      <c r="U183" s="1"/>
      <c r="V183" s="1">
        <v>1</v>
      </c>
      <c r="W183" s="1" t="e">
        <v>#N/A</v>
      </c>
      <c r="X183" s="1" t="e">
        <v>#N/A</v>
      </c>
      <c r="Y183" s="1" t="e">
        <v>#N/A</v>
      </c>
    </row>
    <row r="184" spans="1:25" hidden="1">
      <c r="A184" s="17">
        <v>192</v>
      </c>
      <c r="B184" s="18"/>
      <c r="C184" s="19" t="s">
        <v>1068</v>
      </c>
      <c r="D184" s="20" t="s">
        <v>4348</v>
      </c>
      <c r="E184" s="21" t="s">
        <v>5405</v>
      </c>
      <c r="F184" s="21"/>
      <c r="G184" s="22">
        <v>0.06</v>
      </c>
      <c r="H184" s="23">
        <v>195300</v>
      </c>
      <c r="I184" s="23">
        <v>11054.72</v>
      </c>
      <c r="J184" s="23">
        <v>184245.28</v>
      </c>
      <c r="K184" s="24" t="s">
        <v>6450</v>
      </c>
      <c r="L184" s="17" t="s">
        <v>4348</v>
      </c>
      <c r="M184" s="17"/>
      <c r="N184" s="25"/>
      <c r="O184" s="26"/>
      <c r="P184" s="27"/>
      <c r="Q184" s="27"/>
      <c r="R184" s="28"/>
      <c r="S184" s="29" t="s">
        <v>5407</v>
      </c>
      <c r="T184" s="29"/>
      <c r="U184" s="1"/>
      <c r="V184" s="1">
        <v>1</v>
      </c>
      <c r="W184" s="1" t="e">
        <v>#N/A</v>
      </c>
      <c r="X184" s="1" t="e">
        <v>#N/A</v>
      </c>
      <c r="Y184" s="1" t="e">
        <v>#N/A</v>
      </c>
    </row>
    <row r="185" spans="1:25" hidden="1">
      <c r="A185" s="17">
        <v>193</v>
      </c>
      <c r="B185" s="18"/>
      <c r="C185" s="19" t="s">
        <v>1068</v>
      </c>
      <c r="D185" s="20" t="s">
        <v>4348</v>
      </c>
      <c r="E185" s="21" t="s">
        <v>5405</v>
      </c>
      <c r="F185" s="21"/>
      <c r="G185" s="22">
        <v>0.06</v>
      </c>
      <c r="H185" s="23">
        <v>335860</v>
      </c>
      <c r="I185" s="23">
        <v>19010.939999999999</v>
      </c>
      <c r="J185" s="23">
        <v>316849.06</v>
      </c>
      <c r="K185" s="24" t="s">
        <v>6451</v>
      </c>
      <c r="L185" s="17" t="s">
        <v>4348</v>
      </c>
      <c r="M185" s="17"/>
      <c r="N185" s="25"/>
      <c r="O185" s="26"/>
      <c r="P185" s="27"/>
      <c r="Q185" s="27"/>
      <c r="R185" s="28"/>
      <c r="S185" s="29" t="s">
        <v>5407</v>
      </c>
      <c r="T185" s="29"/>
      <c r="U185" s="1"/>
      <c r="V185" s="1">
        <v>1</v>
      </c>
      <c r="W185" s="1" t="e">
        <v>#N/A</v>
      </c>
      <c r="X185" s="1" t="e">
        <v>#N/A</v>
      </c>
      <c r="Y185" s="1" t="e">
        <v>#N/A</v>
      </c>
    </row>
    <row r="186" spans="1:25" hidden="1">
      <c r="A186" s="17">
        <v>194</v>
      </c>
      <c r="B186" s="18"/>
      <c r="C186" s="19" t="s">
        <v>1068</v>
      </c>
      <c r="D186" s="20" t="s">
        <v>4348</v>
      </c>
      <c r="E186" s="21" t="s">
        <v>5405</v>
      </c>
      <c r="F186" s="21"/>
      <c r="G186" s="22">
        <v>0.06</v>
      </c>
      <c r="H186" s="23">
        <v>436000</v>
      </c>
      <c r="I186" s="23">
        <v>24679.25</v>
      </c>
      <c r="J186" s="23">
        <v>411320.75</v>
      </c>
      <c r="K186" s="24" t="s">
        <v>6452</v>
      </c>
      <c r="L186" s="17" t="s">
        <v>4348</v>
      </c>
      <c r="M186" s="17"/>
      <c r="N186" s="25"/>
      <c r="O186" s="26"/>
      <c r="P186" s="27"/>
      <c r="Q186" s="27"/>
      <c r="R186" s="28"/>
      <c r="S186" s="29" t="s">
        <v>5407</v>
      </c>
      <c r="T186" s="29"/>
      <c r="U186" s="1"/>
      <c r="V186" s="1">
        <v>1</v>
      </c>
      <c r="W186" s="1" t="e">
        <v>#N/A</v>
      </c>
      <c r="X186" s="1" t="e">
        <v>#N/A</v>
      </c>
      <c r="Y186" s="1" t="e">
        <v>#N/A</v>
      </c>
    </row>
    <row r="187" spans="1:25" hidden="1">
      <c r="A187" s="17">
        <v>195</v>
      </c>
      <c r="B187" s="18"/>
      <c r="C187" s="19" t="s">
        <v>1068</v>
      </c>
      <c r="D187" s="20" t="s">
        <v>4348</v>
      </c>
      <c r="E187" s="21" t="s">
        <v>5405</v>
      </c>
      <c r="F187" s="21"/>
      <c r="G187" s="22">
        <v>0.13</v>
      </c>
      <c r="H187" s="23">
        <v>542840</v>
      </c>
      <c r="I187" s="23">
        <v>62450.62</v>
      </c>
      <c r="J187" s="23">
        <v>480389.38</v>
      </c>
      <c r="K187" s="24" t="s">
        <v>6453</v>
      </c>
      <c r="L187" s="17" t="s">
        <v>4348</v>
      </c>
      <c r="M187" s="17"/>
      <c r="N187" s="25"/>
      <c r="O187" s="26"/>
      <c r="P187" s="27"/>
      <c r="Q187" s="27"/>
      <c r="R187" s="28"/>
      <c r="S187" s="29" t="s">
        <v>6454</v>
      </c>
      <c r="T187" s="29"/>
      <c r="U187" s="1"/>
      <c r="V187" s="1">
        <v>1</v>
      </c>
      <c r="W187" s="1" t="e">
        <v>#N/A</v>
      </c>
      <c r="X187" s="1" t="e">
        <v>#N/A</v>
      </c>
      <c r="Y187" s="1" t="e">
        <v>#N/A</v>
      </c>
    </row>
    <row r="188" spans="1:25" hidden="1">
      <c r="A188" s="17">
        <v>196</v>
      </c>
      <c r="B188" s="18"/>
      <c r="C188" s="19" t="s">
        <v>1068</v>
      </c>
      <c r="D188" s="20" t="s">
        <v>4348</v>
      </c>
      <c r="E188" s="21" t="s">
        <v>5456</v>
      </c>
      <c r="F188" s="21"/>
      <c r="G188" s="22">
        <v>0.13</v>
      </c>
      <c r="H188" s="23">
        <v>512000</v>
      </c>
      <c r="I188" s="23">
        <v>58902.65</v>
      </c>
      <c r="J188" s="23">
        <v>453097.35</v>
      </c>
      <c r="K188" s="24" t="s">
        <v>6455</v>
      </c>
      <c r="L188" s="17" t="s">
        <v>234</v>
      </c>
      <c r="M188" s="17"/>
      <c r="N188" s="25"/>
      <c r="O188" s="26"/>
      <c r="P188" s="27"/>
      <c r="Q188" s="27"/>
      <c r="R188" s="28"/>
      <c r="S188" s="29" t="s">
        <v>6456</v>
      </c>
      <c r="T188" s="29"/>
      <c r="U188" s="1"/>
      <c r="V188" s="1">
        <v>1</v>
      </c>
      <c r="W188" s="1" t="e">
        <v>#N/A</v>
      </c>
      <c r="X188" s="1" t="e">
        <v>#N/A</v>
      </c>
      <c r="Y188" s="1" t="e">
        <v>#N/A</v>
      </c>
    </row>
    <row r="189" spans="1:25">
      <c r="A189" s="17">
        <v>197</v>
      </c>
      <c r="B189" s="18"/>
      <c r="C189" s="19" t="s">
        <v>12</v>
      </c>
      <c r="D189" s="20" t="s">
        <v>5320</v>
      </c>
      <c r="E189" s="21" t="s">
        <v>269</v>
      </c>
      <c r="F189" s="21" t="s">
        <v>270</v>
      </c>
      <c r="G189" s="22">
        <v>0.13</v>
      </c>
      <c r="H189" s="23">
        <v>698000</v>
      </c>
      <c r="I189" s="23">
        <v>80300.88</v>
      </c>
      <c r="J189" s="23">
        <v>617699.12</v>
      </c>
      <c r="K189" s="24" t="s">
        <v>6457</v>
      </c>
      <c r="L189" s="17" t="s">
        <v>4349</v>
      </c>
      <c r="M189" s="17"/>
      <c r="N189" s="25"/>
      <c r="O189" s="26"/>
      <c r="P189" s="27"/>
      <c r="Q189" s="27"/>
      <c r="R189" s="28"/>
      <c r="S189" s="29" t="s">
        <v>6458</v>
      </c>
      <c r="T189" s="29"/>
      <c r="U189" s="1"/>
      <c r="V189" s="1">
        <v>1</v>
      </c>
      <c r="W189" s="1" t="e">
        <v>#N/A</v>
      </c>
      <c r="X189" s="1" t="e">
        <v>#N/A</v>
      </c>
      <c r="Y189" s="1" t="e">
        <v>#N/A</v>
      </c>
    </row>
    <row r="190" spans="1:25">
      <c r="A190" s="17">
        <v>198</v>
      </c>
      <c r="B190" s="18"/>
      <c r="C190" s="19" t="s">
        <v>12</v>
      </c>
      <c r="D190" s="20" t="s">
        <v>5314</v>
      </c>
      <c r="E190" s="21" t="s">
        <v>503</v>
      </c>
      <c r="F190" s="21" t="s">
        <v>504</v>
      </c>
      <c r="G190" s="22">
        <v>0.13</v>
      </c>
      <c r="H190" s="23">
        <v>111870</v>
      </c>
      <c r="I190" s="23">
        <v>12870</v>
      </c>
      <c r="J190" s="23">
        <v>99000</v>
      </c>
      <c r="K190" s="24" t="s">
        <v>6459</v>
      </c>
      <c r="L190" s="17" t="s">
        <v>4349</v>
      </c>
      <c r="M190" s="17"/>
      <c r="N190" s="25"/>
      <c r="O190" s="26"/>
      <c r="P190" s="27"/>
      <c r="Q190" s="27"/>
      <c r="R190" s="28"/>
      <c r="S190" s="29" t="s">
        <v>6460</v>
      </c>
      <c r="T190" s="29"/>
      <c r="U190" s="1"/>
      <c r="V190" s="1">
        <v>1</v>
      </c>
      <c r="W190" s="1" t="e">
        <v>#N/A</v>
      </c>
      <c r="X190" s="1" t="e">
        <v>#N/A</v>
      </c>
      <c r="Y190" s="1" t="e">
        <v>#N/A</v>
      </c>
    </row>
    <row r="191" spans="1:25">
      <c r="A191" s="17">
        <v>199</v>
      </c>
      <c r="B191" s="18"/>
      <c r="C191" s="19" t="s">
        <v>12</v>
      </c>
      <c r="D191" s="20" t="s">
        <v>5314</v>
      </c>
      <c r="E191" s="21" t="s">
        <v>503</v>
      </c>
      <c r="F191" s="21" t="s">
        <v>506</v>
      </c>
      <c r="G191" s="22">
        <v>0.13</v>
      </c>
      <c r="H191" s="23">
        <v>213796</v>
      </c>
      <c r="I191" s="23">
        <v>24596</v>
      </c>
      <c r="J191" s="23">
        <v>189200</v>
      </c>
      <c r="K191" s="24" t="s">
        <v>6461</v>
      </c>
      <c r="L191" s="17" t="s">
        <v>4349</v>
      </c>
      <c r="M191" s="17"/>
      <c r="N191" s="25"/>
      <c r="O191" s="26"/>
      <c r="P191" s="27"/>
      <c r="Q191" s="27"/>
      <c r="R191" s="28"/>
      <c r="S191" s="29" t="s">
        <v>6460</v>
      </c>
      <c r="T191" s="29"/>
      <c r="U191" s="1"/>
      <c r="V191" s="1">
        <v>1</v>
      </c>
      <c r="W191" s="1" t="e">
        <v>#N/A</v>
      </c>
      <c r="X191" s="1" t="e">
        <v>#N/A</v>
      </c>
      <c r="Y191" s="1" t="e">
        <v>#N/A</v>
      </c>
    </row>
    <row r="192" spans="1:25">
      <c r="A192" s="17">
        <v>200</v>
      </c>
      <c r="B192" s="18"/>
      <c r="C192" s="19" t="s">
        <v>12</v>
      </c>
      <c r="D192" s="20" t="s">
        <v>5313</v>
      </c>
      <c r="E192" s="21" t="s">
        <v>6462</v>
      </c>
      <c r="F192" s="21" t="s">
        <v>6463</v>
      </c>
      <c r="G192" s="22">
        <v>0.06</v>
      </c>
      <c r="H192" s="23">
        <v>40000</v>
      </c>
      <c r="I192" s="23">
        <v>2264.15</v>
      </c>
      <c r="J192" s="23">
        <v>37735.85</v>
      </c>
      <c r="K192" s="24" t="s">
        <v>6464</v>
      </c>
      <c r="L192" s="17" t="s">
        <v>4348</v>
      </c>
      <c r="M192" s="17"/>
      <c r="N192" s="25"/>
      <c r="O192" s="26"/>
      <c r="P192" s="27"/>
      <c r="Q192" s="27"/>
      <c r="R192" s="28"/>
      <c r="S192" s="29" t="s">
        <v>6465</v>
      </c>
      <c r="T192" s="29"/>
      <c r="U192" s="1"/>
      <c r="V192" s="1">
        <v>1</v>
      </c>
      <c r="W192" s="1" t="e">
        <v>#N/A</v>
      </c>
      <c r="X192" s="1" t="e">
        <v>#N/A</v>
      </c>
      <c r="Y192" s="1" t="e">
        <v>#N/A</v>
      </c>
    </row>
    <row r="193" spans="1:25">
      <c r="A193" s="17">
        <v>201</v>
      </c>
      <c r="B193" s="18"/>
      <c r="C193" s="19" t="s">
        <v>12</v>
      </c>
      <c r="D193" s="20" t="s">
        <v>4348</v>
      </c>
      <c r="E193" s="21" t="s">
        <v>863</v>
      </c>
      <c r="F193" s="21"/>
      <c r="G193" s="22">
        <v>0.01</v>
      </c>
      <c r="H193" s="23">
        <v>63377</v>
      </c>
      <c r="I193" s="23">
        <v>627.5</v>
      </c>
      <c r="J193" s="23">
        <v>62749.5</v>
      </c>
      <c r="K193" s="24" t="s">
        <v>6466</v>
      </c>
      <c r="L193" s="17" t="s">
        <v>5296</v>
      </c>
      <c r="M193" s="17"/>
      <c r="N193" s="25"/>
      <c r="O193" s="26"/>
      <c r="P193" s="27"/>
      <c r="Q193" s="27"/>
      <c r="R193" s="28"/>
      <c r="S193" s="29" t="s">
        <v>5660</v>
      </c>
      <c r="T193" s="29"/>
      <c r="U193" s="1"/>
      <c r="V193" s="1">
        <v>1</v>
      </c>
      <c r="W193" s="1" t="e">
        <v>#N/A</v>
      </c>
      <c r="X193" s="1" t="e">
        <v>#N/A</v>
      </c>
      <c r="Y193" s="1" t="e">
        <v>#N/A</v>
      </c>
    </row>
    <row r="194" spans="1:25">
      <c r="A194" s="17">
        <v>202</v>
      </c>
      <c r="B194" s="18"/>
      <c r="C194" s="19" t="s">
        <v>12</v>
      </c>
      <c r="D194" s="20" t="s">
        <v>5313</v>
      </c>
      <c r="E194" s="21" t="s">
        <v>6467</v>
      </c>
      <c r="F194" s="21"/>
      <c r="G194" s="22">
        <v>0.01</v>
      </c>
      <c r="H194" s="23">
        <v>60000</v>
      </c>
      <c r="I194" s="23">
        <v>594.05999999999995</v>
      </c>
      <c r="J194" s="23">
        <v>59405.94</v>
      </c>
      <c r="K194" s="24" t="s">
        <v>6468</v>
      </c>
      <c r="L194" s="17" t="s">
        <v>5296</v>
      </c>
      <c r="M194" s="17"/>
      <c r="N194" s="25"/>
      <c r="O194" s="26"/>
      <c r="P194" s="27"/>
      <c r="Q194" s="27"/>
      <c r="R194" s="28"/>
      <c r="S194" s="29" t="s">
        <v>5783</v>
      </c>
      <c r="T194" s="29"/>
      <c r="U194" s="1"/>
      <c r="V194" s="1">
        <v>1</v>
      </c>
      <c r="W194" s="1" t="e">
        <v>#N/A</v>
      </c>
      <c r="X194" s="1" t="e">
        <v>#N/A</v>
      </c>
      <c r="Y194" s="1" t="e">
        <v>#N/A</v>
      </c>
    </row>
    <row r="195" spans="1:25">
      <c r="A195" s="17">
        <v>203</v>
      </c>
      <c r="B195" s="18"/>
      <c r="C195" s="19" t="s">
        <v>12</v>
      </c>
      <c r="D195" s="20" t="s">
        <v>5326</v>
      </c>
      <c r="E195" s="21" t="s">
        <v>6469</v>
      </c>
      <c r="F195" s="21" t="s">
        <v>6470</v>
      </c>
      <c r="G195" s="22">
        <v>0.09</v>
      </c>
      <c r="H195" s="23">
        <v>671500</v>
      </c>
      <c r="I195" s="23">
        <v>55444.95</v>
      </c>
      <c r="J195" s="23">
        <v>616055.05000000005</v>
      </c>
      <c r="K195" s="24" t="s">
        <v>6471</v>
      </c>
      <c r="L195" s="17" t="s">
        <v>4349</v>
      </c>
      <c r="M195" s="17"/>
      <c r="N195" s="25"/>
      <c r="O195" s="26"/>
      <c r="P195" s="27"/>
      <c r="Q195" s="27"/>
      <c r="R195" s="28"/>
      <c r="S195" s="29" t="s">
        <v>6472</v>
      </c>
      <c r="T195" s="29"/>
      <c r="U195" s="1"/>
      <c r="V195" s="1">
        <v>1</v>
      </c>
      <c r="W195" s="1" t="e">
        <v>#N/A</v>
      </c>
      <c r="X195" s="1" t="e">
        <v>#N/A</v>
      </c>
      <c r="Y195" s="1" t="e">
        <v>#N/A</v>
      </c>
    </row>
    <row r="196" spans="1:25">
      <c r="A196" s="17">
        <v>204</v>
      </c>
      <c r="B196" s="18"/>
      <c r="C196" s="19" t="s">
        <v>12</v>
      </c>
      <c r="D196" s="20" t="s">
        <v>5320</v>
      </c>
      <c r="E196" s="21" t="s">
        <v>87</v>
      </c>
      <c r="F196" s="21" t="s">
        <v>294</v>
      </c>
      <c r="G196" s="22">
        <v>0.09</v>
      </c>
      <c r="H196" s="23">
        <v>576602</v>
      </c>
      <c r="I196" s="23">
        <v>47609.34</v>
      </c>
      <c r="J196" s="23">
        <v>528992.66</v>
      </c>
      <c r="K196" s="24" t="s">
        <v>6473</v>
      </c>
      <c r="L196" s="17" t="s">
        <v>4349</v>
      </c>
      <c r="M196" s="17"/>
      <c r="N196" s="25"/>
      <c r="O196" s="26"/>
      <c r="P196" s="27"/>
      <c r="Q196" s="27"/>
      <c r="R196" s="28"/>
      <c r="S196" s="29" t="s">
        <v>6474</v>
      </c>
      <c r="T196" s="29"/>
      <c r="U196" s="1"/>
      <c r="V196" s="1">
        <v>1</v>
      </c>
      <c r="W196" s="1" t="e">
        <v>#N/A</v>
      </c>
      <c r="X196" s="1" t="e">
        <v>#N/A</v>
      </c>
      <c r="Y196" s="1" t="e">
        <v>#N/A</v>
      </c>
    </row>
    <row r="197" spans="1:25">
      <c r="A197" s="17">
        <v>205</v>
      </c>
      <c r="B197" s="18"/>
      <c r="C197" s="19" t="s">
        <v>12</v>
      </c>
      <c r="D197" s="20" t="s">
        <v>5320</v>
      </c>
      <c r="E197" s="21" t="s">
        <v>87</v>
      </c>
      <c r="F197" s="21" t="s">
        <v>292</v>
      </c>
      <c r="G197" s="22">
        <v>0.09</v>
      </c>
      <c r="H197" s="23">
        <v>2463352</v>
      </c>
      <c r="I197" s="23">
        <v>203396.04</v>
      </c>
      <c r="J197" s="23">
        <v>2259955.96</v>
      </c>
      <c r="K197" s="24" t="s">
        <v>6475</v>
      </c>
      <c r="L197" s="17" t="s">
        <v>4349</v>
      </c>
      <c r="M197" s="17"/>
      <c r="N197" s="25"/>
      <c r="O197" s="26"/>
      <c r="P197" s="27"/>
      <c r="Q197" s="27"/>
      <c r="R197" s="28"/>
      <c r="S197" s="29" t="s">
        <v>6476</v>
      </c>
      <c r="T197" s="29"/>
      <c r="U197" s="1"/>
      <c r="V197" s="1">
        <v>1</v>
      </c>
      <c r="W197" s="1" t="e">
        <v>#N/A</v>
      </c>
      <c r="X197" s="1" t="e">
        <v>#N/A</v>
      </c>
      <c r="Y197" s="1" t="e">
        <v>#N/A</v>
      </c>
    </row>
    <row r="198" spans="1:25">
      <c r="A198" s="17">
        <v>206</v>
      </c>
      <c r="B198" s="18"/>
      <c r="C198" s="19" t="s">
        <v>12</v>
      </c>
      <c r="D198" s="20" t="s">
        <v>5314</v>
      </c>
      <c r="E198" s="21" t="s">
        <v>503</v>
      </c>
      <c r="F198" s="21" t="s">
        <v>504</v>
      </c>
      <c r="G198" s="22">
        <v>0.13</v>
      </c>
      <c r="H198" s="23">
        <v>-111870</v>
      </c>
      <c r="I198" s="23">
        <v>-12870</v>
      </c>
      <c r="J198" s="23">
        <v>-99000</v>
      </c>
      <c r="K198" s="24" t="s">
        <v>6477</v>
      </c>
      <c r="L198" s="17" t="s">
        <v>4349</v>
      </c>
      <c r="M198" s="17"/>
      <c r="N198" s="25"/>
      <c r="O198" s="26"/>
      <c r="P198" s="27"/>
      <c r="Q198" s="27"/>
      <c r="R198" s="28"/>
      <c r="S198" s="29" t="s">
        <v>6478</v>
      </c>
      <c r="T198" s="29"/>
      <c r="U198" s="1"/>
      <c r="V198" s="1">
        <v>1</v>
      </c>
      <c r="W198" s="1" t="e">
        <v>#N/A</v>
      </c>
      <c r="X198" s="1" t="e">
        <v>#N/A</v>
      </c>
      <c r="Y198" s="1" t="e">
        <v>#N/A</v>
      </c>
    </row>
    <row r="199" spans="1:25">
      <c r="A199" s="17">
        <v>207</v>
      </c>
      <c r="B199" s="18"/>
      <c r="C199" s="19" t="s">
        <v>12</v>
      </c>
      <c r="D199" s="20" t="s">
        <v>5313</v>
      </c>
      <c r="E199" s="21" t="s">
        <v>880</v>
      </c>
      <c r="F199" s="21" t="s">
        <v>881</v>
      </c>
      <c r="G199" s="22">
        <v>0.13</v>
      </c>
      <c r="H199" s="23">
        <v>1359510</v>
      </c>
      <c r="I199" s="23">
        <v>156403.81</v>
      </c>
      <c r="J199" s="23">
        <v>1203106.19</v>
      </c>
      <c r="K199" s="24" t="s">
        <v>6479</v>
      </c>
      <c r="L199" s="17" t="s">
        <v>4349</v>
      </c>
      <c r="M199" s="17"/>
      <c r="N199" s="25"/>
      <c r="O199" s="26"/>
      <c r="P199" s="27"/>
      <c r="Q199" s="27"/>
      <c r="R199" s="28"/>
      <c r="S199" s="29" t="s">
        <v>6480</v>
      </c>
      <c r="T199" s="29"/>
      <c r="U199" s="1"/>
      <c r="V199" s="1">
        <v>1</v>
      </c>
      <c r="W199" s="1" t="e">
        <v>#N/A</v>
      </c>
      <c r="X199" s="1" t="e">
        <v>#N/A</v>
      </c>
      <c r="Y199" s="1" t="e">
        <v>#N/A</v>
      </c>
    </row>
    <row r="200" spans="1:25">
      <c r="A200" s="17">
        <v>208</v>
      </c>
      <c r="B200" s="18"/>
      <c r="C200" s="19" t="s">
        <v>12</v>
      </c>
      <c r="D200" s="20" t="s">
        <v>5326</v>
      </c>
      <c r="E200" s="21" t="s">
        <v>134</v>
      </c>
      <c r="F200" s="21" t="s">
        <v>956</v>
      </c>
      <c r="G200" s="22">
        <v>0.13</v>
      </c>
      <c r="H200" s="23">
        <v>181759.02</v>
      </c>
      <c r="I200" s="23">
        <v>20910.330000000002</v>
      </c>
      <c r="J200" s="23">
        <v>160848.69</v>
      </c>
      <c r="K200" s="24" t="s">
        <v>6481</v>
      </c>
      <c r="L200" s="17" t="s">
        <v>4349</v>
      </c>
      <c r="M200" s="17"/>
      <c r="N200" s="25"/>
      <c r="O200" s="26"/>
      <c r="P200" s="27"/>
      <c r="Q200" s="27"/>
      <c r="R200" s="28"/>
      <c r="S200" s="29" t="s">
        <v>6026</v>
      </c>
      <c r="T200" s="29"/>
      <c r="U200" s="1"/>
      <c r="V200" s="1">
        <v>1</v>
      </c>
      <c r="W200" s="1" t="e">
        <v>#N/A</v>
      </c>
      <c r="X200" s="1" t="e">
        <v>#N/A</v>
      </c>
      <c r="Y200" s="1" t="e">
        <v>#N/A</v>
      </c>
    </row>
    <row r="201" spans="1:25">
      <c r="A201" s="17">
        <v>209</v>
      </c>
      <c r="B201" s="18"/>
      <c r="C201" s="19" t="s">
        <v>12</v>
      </c>
      <c r="D201" s="20" t="s">
        <v>5326</v>
      </c>
      <c r="E201" s="21" t="s">
        <v>134</v>
      </c>
      <c r="F201" s="21" t="s">
        <v>1006</v>
      </c>
      <c r="G201" s="22">
        <v>0.13</v>
      </c>
      <c r="H201" s="23">
        <v>131280.51999999999</v>
      </c>
      <c r="I201" s="23">
        <v>15103.07</v>
      </c>
      <c r="J201" s="23">
        <v>116177.45</v>
      </c>
      <c r="K201" s="24" t="s">
        <v>6482</v>
      </c>
      <c r="L201" s="17" t="s">
        <v>4349</v>
      </c>
      <c r="M201" s="17"/>
      <c r="N201" s="25"/>
      <c r="O201" s="26"/>
      <c r="P201" s="27"/>
      <c r="Q201" s="27"/>
      <c r="R201" s="28"/>
      <c r="S201" s="29" t="s">
        <v>6029</v>
      </c>
      <c r="T201" s="29"/>
      <c r="U201" s="1"/>
      <c r="V201" s="1">
        <v>1</v>
      </c>
      <c r="W201" s="1" t="e">
        <v>#N/A</v>
      </c>
      <c r="X201" s="1" t="e">
        <v>#N/A</v>
      </c>
      <c r="Y201" s="1" t="e">
        <v>#N/A</v>
      </c>
    </row>
    <row r="202" spans="1:25">
      <c r="A202" s="17">
        <v>210</v>
      </c>
      <c r="B202" s="18"/>
      <c r="C202" s="19" t="s">
        <v>12</v>
      </c>
      <c r="D202" s="20" t="s">
        <v>5327</v>
      </c>
      <c r="E202" s="21" t="s">
        <v>244</v>
      </c>
      <c r="F202" s="21" t="s">
        <v>245</v>
      </c>
      <c r="G202" s="22">
        <v>0.09</v>
      </c>
      <c r="H202" s="23">
        <v>242883.62</v>
      </c>
      <c r="I202" s="23">
        <v>20054.61</v>
      </c>
      <c r="J202" s="23">
        <v>222829.01</v>
      </c>
      <c r="K202" s="24" t="s">
        <v>6483</v>
      </c>
      <c r="L202" s="17" t="s">
        <v>4349</v>
      </c>
      <c r="M202" s="17"/>
      <c r="N202" s="25"/>
      <c r="O202" s="26"/>
      <c r="P202" s="27"/>
      <c r="Q202" s="27"/>
      <c r="R202" s="28"/>
      <c r="S202" s="29" t="s">
        <v>6298</v>
      </c>
      <c r="T202" s="29"/>
      <c r="U202" s="1"/>
      <c r="V202" s="1">
        <v>1</v>
      </c>
      <c r="W202" s="1" t="e">
        <v>#N/A</v>
      </c>
      <c r="X202" s="1" t="e">
        <v>#N/A</v>
      </c>
      <c r="Y202" s="1" t="e">
        <v>#N/A</v>
      </c>
    </row>
    <row r="203" spans="1:25">
      <c r="A203" s="17">
        <v>211</v>
      </c>
      <c r="B203" s="18"/>
      <c r="C203" s="19" t="s">
        <v>12</v>
      </c>
      <c r="D203" s="20" t="s">
        <v>5314</v>
      </c>
      <c r="E203" s="21" t="s">
        <v>503</v>
      </c>
      <c r="F203" s="21" t="s">
        <v>506</v>
      </c>
      <c r="G203" s="22">
        <v>0.13</v>
      </c>
      <c r="H203" s="23">
        <v>-101700</v>
      </c>
      <c r="I203" s="23">
        <v>-11700</v>
      </c>
      <c r="J203" s="23">
        <v>-90000</v>
      </c>
      <c r="K203" s="24" t="s">
        <v>6484</v>
      </c>
      <c r="L203" s="17" t="s">
        <v>4349</v>
      </c>
      <c r="M203" s="17"/>
      <c r="N203" s="25"/>
      <c r="O203" s="26"/>
      <c r="P203" s="27"/>
      <c r="Q203" s="27"/>
      <c r="R203" s="28"/>
      <c r="S203" s="29" t="s">
        <v>6485</v>
      </c>
      <c r="T203" s="29"/>
      <c r="U203" s="1"/>
      <c r="V203" s="1">
        <v>1</v>
      </c>
      <c r="W203" s="1" t="e">
        <v>#N/A</v>
      </c>
      <c r="X203" s="1" t="e">
        <v>#N/A</v>
      </c>
      <c r="Y203" s="1" t="e">
        <v>#N/A</v>
      </c>
    </row>
    <row r="204" spans="1:25">
      <c r="A204" s="17">
        <v>212</v>
      </c>
      <c r="B204" s="18"/>
      <c r="C204" s="19" t="s">
        <v>12</v>
      </c>
      <c r="D204" s="20" t="s">
        <v>5314</v>
      </c>
      <c r="E204" s="21" t="s">
        <v>503</v>
      </c>
      <c r="F204" s="21" t="s">
        <v>506</v>
      </c>
      <c r="G204" s="22">
        <v>0.13</v>
      </c>
      <c r="H204" s="23">
        <v>-112096</v>
      </c>
      <c r="I204" s="23">
        <v>-12896</v>
      </c>
      <c r="J204" s="23">
        <v>-99200</v>
      </c>
      <c r="K204" s="24" t="s">
        <v>6486</v>
      </c>
      <c r="L204" s="17" t="s">
        <v>4349</v>
      </c>
      <c r="M204" s="17"/>
      <c r="N204" s="25"/>
      <c r="O204" s="26"/>
      <c r="P204" s="27"/>
      <c r="Q204" s="27"/>
      <c r="R204" s="28"/>
      <c r="S204" s="29" t="s">
        <v>6487</v>
      </c>
      <c r="T204" s="29"/>
      <c r="U204" s="1"/>
      <c r="V204" s="1">
        <v>1</v>
      </c>
      <c r="W204" s="1" t="e">
        <v>#N/A</v>
      </c>
      <c r="X204" s="1" t="e">
        <v>#N/A</v>
      </c>
      <c r="Y204" s="1" t="e">
        <v>#N/A</v>
      </c>
    </row>
    <row r="205" spans="1:25">
      <c r="A205" s="17">
        <v>213</v>
      </c>
      <c r="B205" s="18"/>
      <c r="C205" s="19" t="s">
        <v>12</v>
      </c>
      <c r="D205" s="20" t="s">
        <v>4348</v>
      </c>
      <c r="E205" s="21" t="s">
        <v>887</v>
      </c>
      <c r="F205" s="21" t="s">
        <v>888</v>
      </c>
      <c r="G205" s="22">
        <v>0.13</v>
      </c>
      <c r="H205" s="23">
        <v>115000</v>
      </c>
      <c r="I205" s="23">
        <v>13230.09</v>
      </c>
      <c r="J205" s="23">
        <v>101769.91</v>
      </c>
      <c r="K205" s="24" t="s">
        <v>6488</v>
      </c>
      <c r="L205" s="17" t="s">
        <v>4349</v>
      </c>
      <c r="M205" s="17"/>
      <c r="N205" s="25"/>
      <c r="O205" s="26"/>
      <c r="P205" s="27"/>
      <c r="Q205" s="27"/>
      <c r="R205" s="28"/>
      <c r="S205" s="29" t="s">
        <v>6489</v>
      </c>
      <c r="T205" s="29"/>
      <c r="U205" s="1"/>
      <c r="V205" s="1">
        <v>1</v>
      </c>
      <c r="W205" s="1" t="e">
        <v>#N/A</v>
      </c>
      <c r="X205" s="1" t="e">
        <v>#N/A</v>
      </c>
      <c r="Y205" s="1" t="e">
        <v>#N/A</v>
      </c>
    </row>
    <row r="206" spans="1:25" hidden="1">
      <c r="A206" s="17">
        <v>214</v>
      </c>
      <c r="B206" s="18"/>
      <c r="C206" s="19" t="s">
        <v>12</v>
      </c>
      <c r="D206" s="20" t="s">
        <v>4348</v>
      </c>
      <c r="E206" s="21" t="s">
        <v>5405</v>
      </c>
      <c r="F206" s="21"/>
      <c r="G206" s="22">
        <v>0.06</v>
      </c>
      <c r="H206" s="23">
        <v>502800</v>
      </c>
      <c r="I206" s="23">
        <v>28460.38</v>
      </c>
      <c r="J206" s="23">
        <v>474339.62</v>
      </c>
      <c r="K206" s="24" t="s">
        <v>6490</v>
      </c>
      <c r="L206" s="17" t="s">
        <v>4348</v>
      </c>
      <c r="M206" s="17"/>
      <c r="N206" s="25"/>
      <c r="O206" s="26"/>
      <c r="P206" s="27"/>
      <c r="Q206" s="27"/>
      <c r="R206" s="28"/>
      <c r="S206" s="29" t="s">
        <v>5407</v>
      </c>
      <c r="T206" s="29"/>
      <c r="U206" s="1"/>
      <c r="V206" s="1">
        <v>1</v>
      </c>
      <c r="W206" s="1" t="e">
        <v>#N/A</v>
      </c>
      <c r="X206" s="1" t="e">
        <v>#N/A</v>
      </c>
      <c r="Y206" s="1" t="e">
        <v>#N/A</v>
      </c>
    </row>
    <row r="207" spans="1:25" hidden="1">
      <c r="A207" s="17">
        <v>215</v>
      </c>
      <c r="B207" s="18"/>
      <c r="C207" s="19" t="s">
        <v>12</v>
      </c>
      <c r="D207" s="20" t="s">
        <v>4348</v>
      </c>
      <c r="E207" s="21" t="s">
        <v>5405</v>
      </c>
      <c r="F207" s="21"/>
      <c r="G207" s="22">
        <v>0.06</v>
      </c>
      <c r="H207" s="23">
        <v>638700</v>
      </c>
      <c r="I207" s="23">
        <v>36152.83</v>
      </c>
      <c r="J207" s="23">
        <v>602547.17000000004</v>
      </c>
      <c r="K207" s="24" t="s">
        <v>6491</v>
      </c>
      <c r="L207" s="17" t="s">
        <v>4348</v>
      </c>
      <c r="M207" s="17"/>
      <c r="N207" s="25"/>
      <c r="O207" s="26"/>
      <c r="P207" s="27"/>
      <c r="Q207" s="27"/>
      <c r="R207" s="28"/>
      <c r="S207" s="29" t="s">
        <v>5407</v>
      </c>
      <c r="T207" s="29"/>
      <c r="U207" s="1"/>
      <c r="V207" s="1">
        <v>1</v>
      </c>
      <c r="W207" s="1" t="e">
        <v>#N/A</v>
      </c>
      <c r="X207" s="1" t="e">
        <v>#N/A</v>
      </c>
      <c r="Y207" s="1" t="e">
        <v>#N/A</v>
      </c>
    </row>
    <row r="208" spans="1:25" hidden="1">
      <c r="A208" s="17">
        <v>216</v>
      </c>
      <c r="B208" s="18"/>
      <c r="C208" s="19" t="s">
        <v>12</v>
      </c>
      <c r="D208" s="20" t="s">
        <v>4348</v>
      </c>
      <c r="E208" s="21" t="s">
        <v>5405</v>
      </c>
      <c r="F208" s="21"/>
      <c r="G208" s="22">
        <v>0.13</v>
      </c>
      <c r="H208" s="23">
        <v>330000</v>
      </c>
      <c r="I208" s="23">
        <v>37964.6</v>
      </c>
      <c r="J208" s="23">
        <v>292035.40000000002</v>
      </c>
      <c r="K208" s="24" t="s">
        <v>6492</v>
      </c>
      <c r="L208" s="17" t="s">
        <v>4348</v>
      </c>
      <c r="M208" s="17"/>
      <c r="N208" s="25"/>
      <c r="O208" s="26"/>
      <c r="P208" s="27"/>
      <c r="Q208" s="27"/>
      <c r="R208" s="28"/>
      <c r="S208" s="29" t="s">
        <v>5404</v>
      </c>
      <c r="T208" s="29"/>
      <c r="U208" s="1"/>
      <c r="V208" s="1">
        <v>1</v>
      </c>
      <c r="W208" s="1" t="e">
        <v>#N/A</v>
      </c>
      <c r="X208" s="1" t="e">
        <v>#N/A</v>
      </c>
      <c r="Y208" s="1" t="e">
        <v>#N/A</v>
      </c>
    </row>
    <row r="209" spans="1:25" hidden="1">
      <c r="A209" s="17">
        <v>217</v>
      </c>
      <c r="B209" s="18"/>
      <c r="C209" s="19" t="s">
        <v>12</v>
      </c>
      <c r="D209" s="20" t="s">
        <v>4348</v>
      </c>
      <c r="E209" s="21" t="s">
        <v>5405</v>
      </c>
      <c r="F209" s="21"/>
      <c r="G209" s="22">
        <v>0.13</v>
      </c>
      <c r="H209" s="23">
        <v>558500</v>
      </c>
      <c r="I209" s="23">
        <v>64252.21</v>
      </c>
      <c r="J209" s="23">
        <v>494247.79</v>
      </c>
      <c r="K209" s="24" t="s">
        <v>6493</v>
      </c>
      <c r="L209" s="17" t="s">
        <v>4348</v>
      </c>
      <c r="M209" s="17"/>
      <c r="N209" s="25"/>
      <c r="O209" s="26"/>
      <c r="P209" s="27"/>
      <c r="Q209" s="27"/>
      <c r="R209" s="28"/>
      <c r="S209" s="29" t="s">
        <v>5404</v>
      </c>
      <c r="T209" s="29"/>
      <c r="U209" s="1"/>
      <c r="V209" s="1">
        <v>1</v>
      </c>
      <c r="W209" s="1" t="e">
        <v>#N/A</v>
      </c>
      <c r="X209" s="1" t="e">
        <v>#N/A</v>
      </c>
      <c r="Y209" s="1" t="e">
        <v>#N/A</v>
      </c>
    </row>
    <row r="210" spans="1:25">
      <c r="A210" s="31">
        <v>218</v>
      </c>
      <c r="B210" s="32"/>
      <c r="C210" s="33" t="s">
        <v>13</v>
      </c>
      <c r="D210" s="20" t="s">
        <v>5320</v>
      </c>
      <c r="E210" s="34" t="s">
        <v>87</v>
      </c>
      <c r="F210" s="34" t="s">
        <v>292</v>
      </c>
      <c r="G210" s="35">
        <v>0.09</v>
      </c>
      <c r="H210" s="36">
        <v>-2463352</v>
      </c>
      <c r="I210" s="36">
        <v>-203396.04</v>
      </c>
      <c r="J210" s="36">
        <v>-2259955.96</v>
      </c>
      <c r="K210" s="37" t="s">
        <v>6494</v>
      </c>
      <c r="L210" s="31" t="s">
        <v>4349</v>
      </c>
      <c r="M210" s="31"/>
      <c r="N210" s="38"/>
      <c r="O210" s="39"/>
      <c r="P210" s="40"/>
      <c r="Q210" s="40"/>
      <c r="R210" s="41"/>
      <c r="S210" s="42" t="s">
        <v>6495</v>
      </c>
      <c r="T210" s="42"/>
      <c r="U210" s="43"/>
      <c r="V210" s="43">
        <v>1</v>
      </c>
      <c r="W210" s="43" t="e">
        <v>#N/A</v>
      </c>
      <c r="X210" s="43" t="e">
        <v>#N/A</v>
      </c>
      <c r="Y210" s="43" t="e">
        <v>#N/A</v>
      </c>
    </row>
    <row r="211" spans="1:25">
      <c r="A211" s="17">
        <v>219</v>
      </c>
      <c r="B211" s="18"/>
      <c r="C211" s="33" t="s">
        <v>13</v>
      </c>
      <c r="D211" s="20" t="s">
        <v>5320</v>
      </c>
      <c r="E211" s="21" t="s">
        <v>87</v>
      </c>
      <c r="F211" s="21" t="s">
        <v>292</v>
      </c>
      <c r="G211" s="22">
        <v>0.09</v>
      </c>
      <c r="H211" s="23">
        <v>2400016</v>
      </c>
      <c r="I211" s="23">
        <v>198166.46</v>
      </c>
      <c r="J211" s="23">
        <v>2201849.54</v>
      </c>
      <c r="K211" s="24" t="s">
        <v>6496</v>
      </c>
      <c r="L211" s="17" t="s">
        <v>4349</v>
      </c>
      <c r="M211" s="17"/>
      <c r="N211" s="25"/>
      <c r="O211" s="26"/>
      <c r="P211" s="27"/>
      <c r="Q211" s="27"/>
      <c r="R211" s="28"/>
      <c r="S211" s="29" t="s">
        <v>6495</v>
      </c>
      <c r="T211" s="29"/>
      <c r="U211" s="1"/>
      <c r="V211" s="1">
        <v>1</v>
      </c>
      <c r="W211" s="1" t="e">
        <v>#N/A</v>
      </c>
      <c r="X211" s="1" t="e">
        <v>#N/A</v>
      </c>
      <c r="Y211" s="1" t="e">
        <v>#N/A</v>
      </c>
    </row>
    <row r="212" spans="1:25">
      <c r="A212" s="17">
        <v>220</v>
      </c>
      <c r="B212" s="18"/>
      <c r="C212" s="33" t="s">
        <v>13</v>
      </c>
      <c r="D212" s="20" t="s">
        <v>5327</v>
      </c>
      <c r="E212" s="21" t="s">
        <v>244</v>
      </c>
      <c r="F212" s="21" t="s">
        <v>245</v>
      </c>
      <c r="G212" s="22">
        <v>0.09</v>
      </c>
      <c r="H212" s="23">
        <v>-245365.4</v>
      </c>
      <c r="I212" s="23">
        <v>-20259.53</v>
      </c>
      <c r="J212" s="23">
        <v>-225105.87</v>
      </c>
      <c r="K212" s="24" t="s">
        <v>6497</v>
      </c>
      <c r="L212" s="17" t="s">
        <v>4349</v>
      </c>
      <c r="M212" s="17"/>
      <c r="N212" s="25"/>
      <c r="O212" s="26"/>
      <c r="P212" s="27"/>
      <c r="Q212" s="27"/>
      <c r="R212" s="28"/>
      <c r="S212" s="29" t="s">
        <v>6298</v>
      </c>
      <c r="T212" s="29"/>
      <c r="U212" s="1"/>
      <c r="V212" s="1">
        <v>1</v>
      </c>
      <c r="W212" s="1" t="e">
        <v>#N/A</v>
      </c>
      <c r="X212" s="1" t="e">
        <v>#N/A</v>
      </c>
      <c r="Y212" s="1" t="e">
        <v>#N/A</v>
      </c>
    </row>
    <row r="213" spans="1:25">
      <c r="A213" s="17">
        <v>221</v>
      </c>
      <c r="B213" s="18"/>
      <c r="C213" s="33" t="s">
        <v>13</v>
      </c>
      <c r="D213" s="20" t="s">
        <v>5320</v>
      </c>
      <c r="E213" s="21" t="s">
        <v>87</v>
      </c>
      <c r="F213" s="21" t="s">
        <v>294</v>
      </c>
      <c r="G213" s="22">
        <v>0.09</v>
      </c>
      <c r="H213" s="23">
        <v>-576602</v>
      </c>
      <c r="I213" s="23">
        <v>-47609.34</v>
      </c>
      <c r="J213" s="23">
        <v>-528992.66</v>
      </c>
      <c r="K213" s="24" t="s">
        <v>6498</v>
      </c>
      <c r="L213" s="17" t="s">
        <v>4349</v>
      </c>
      <c r="M213" s="17"/>
      <c r="N213" s="25"/>
      <c r="O213" s="26"/>
      <c r="P213" s="27"/>
      <c r="Q213" s="27"/>
      <c r="R213" s="28"/>
      <c r="S213" s="29" t="s">
        <v>6433</v>
      </c>
      <c r="T213" s="29"/>
      <c r="U213" s="1"/>
      <c r="V213" s="1">
        <v>1</v>
      </c>
      <c r="W213" s="1" t="e">
        <v>#N/A</v>
      </c>
      <c r="X213" s="1" t="e">
        <v>#N/A</v>
      </c>
      <c r="Y213" s="1" t="e">
        <v>#N/A</v>
      </c>
    </row>
    <row r="214" spans="1:25">
      <c r="A214" s="17">
        <v>222</v>
      </c>
      <c r="B214" s="18"/>
      <c r="C214" s="33" t="s">
        <v>13</v>
      </c>
      <c r="D214" s="20" t="s">
        <v>5313</v>
      </c>
      <c r="E214" s="21" t="s">
        <v>5793</v>
      </c>
      <c r="F214" s="21" t="s">
        <v>1028</v>
      </c>
      <c r="G214" s="22">
        <v>0.09</v>
      </c>
      <c r="H214" s="23">
        <v>89000</v>
      </c>
      <c r="I214" s="23">
        <v>7348.62</v>
      </c>
      <c r="J214" s="23">
        <v>81651.38</v>
      </c>
      <c r="K214" s="24" t="s">
        <v>6499</v>
      </c>
      <c r="L214" s="17" t="s">
        <v>4349</v>
      </c>
      <c r="M214" s="17"/>
      <c r="N214" s="25"/>
      <c r="O214" s="26"/>
      <c r="P214" s="27"/>
      <c r="Q214" s="27"/>
      <c r="R214" s="28"/>
      <c r="S214" s="29" t="s">
        <v>6500</v>
      </c>
      <c r="T214" s="29"/>
      <c r="U214" s="1"/>
      <c r="V214" s="1">
        <v>1</v>
      </c>
      <c r="W214" s="1" t="e">
        <v>#N/A</v>
      </c>
      <c r="X214" s="1" t="e">
        <v>#N/A</v>
      </c>
      <c r="Y214" s="1" t="e">
        <v>#N/A</v>
      </c>
    </row>
    <row r="215" spans="1:25">
      <c r="A215" s="17">
        <v>223</v>
      </c>
      <c r="B215" s="18"/>
      <c r="C215" s="33" t="s">
        <v>13</v>
      </c>
      <c r="D215" s="20" t="s">
        <v>5320</v>
      </c>
      <c r="E215" s="21" t="s">
        <v>87</v>
      </c>
      <c r="F215" s="21" t="s">
        <v>290</v>
      </c>
      <c r="G215" s="22">
        <v>0.13</v>
      </c>
      <c r="H215" s="23">
        <v>319500</v>
      </c>
      <c r="I215" s="23">
        <v>36756.639999999999</v>
      </c>
      <c r="J215" s="23">
        <v>282743.36</v>
      </c>
      <c r="K215" s="24" t="s">
        <v>6501</v>
      </c>
      <c r="L215" s="17" t="s">
        <v>4349</v>
      </c>
      <c r="M215" s="17"/>
      <c r="N215" s="25"/>
      <c r="O215" s="26"/>
      <c r="P215" s="27"/>
      <c r="Q215" s="27"/>
      <c r="R215" s="28"/>
      <c r="S215" s="29" t="s">
        <v>6502</v>
      </c>
      <c r="T215" s="29"/>
      <c r="U215" s="1"/>
      <c r="V215" s="1">
        <v>1</v>
      </c>
      <c r="W215" s="1" t="e">
        <v>#N/A</v>
      </c>
      <c r="X215" s="1" t="e">
        <v>#N/A</v>
      </c>
      <c r="Y215" s="1" t="e">
        <v>#N/A</v>
      </c>
    </row>
    <row r="216" spans="1:25">
      <c r="A216" s="17">
        <v>224</v>
      </c>
      <c r="B216" s="18"/>
      <c r="C216" s="33" t="s">
        <v>13</v>
      </c>
      <c r="D216" s="20" t="s">
        <v>5312</v>
      </c>
      <c r="E216" s="21" t="s">
        <v>783</v>
      </c>
      <c r="F216" s="21" t="s">
        <v>784</v>
      </c>
      <c r="G216" s="22">
        <v>0.13</v>
      </c>
      <c r="H216" s="23">
        <v>341000</v>
      </c>
      <c r="I216" s="23">
        <v>39230.089999999997</v>
      </c>
      <c r="J216" s="23">
        <v>301769.90999999997</v>
      </c>
      <c r="K216" s="24" t="s">
        <v>6503</v>
      </c>
      <c r="L216" s="17" t="s">
        <v>4349</v>
      </c>
      <c r="M216" s="17"/>
      <c r="N216" s="25"/>
      <c r="O216" s="26"/>
      <c r="P216" s="27"/>
      <c r="Q216" s="27"/>
      <c r="R216" s="28"/>
      <c r="S216" s="29" t="s">
        <v>6504</v>
      </c>
      <c r="T216" s="29"/>
      <c r="U216" s="1"/>
      <c r="V216" s="1">
        <v>1</v>
      </c>
      <c r="W216" s="1" t="e">
        <v>#N/A</v>
      </c>
      <c r="X216" s="1" t="e">
        <v>#N/A</v>
      </c>
      <c r="Y216" s="1" t="e">
        <v>#N/A</v>
      </c>
    </row>
    <row r="217" spans="1:25">
      <c r="A217" s="17">
        <v>225</v>
      </c>
      <c r="B217" s="18"/>
      <c r="C217" s="33" t="s">
        <v>13</v>
      </c>
      <c r="D217" s="20" t="s">
        <v>5317</v>
      </c>
      <c r="E217" s="21" t="s">
        <v>227</v>
      </c>
      <c r="F217" s="21" t="s">
        <v>228</v>
      </c>
      <c r="G217" s="22">
        <v>0.13</v>
      </c>
      <c r="H217" s="23">
        <v>78000</v>
      </c>
      <c r="I217" s="23">
        <v>8973.4500000000007</v>
      </c>
      <c r="J217" s="23">
        <v>69026.55</v>
      </c>
      <c r="K217" s="24" t="s">
        <v>6505</v>
      </c>
      <c r="L217" s="17" t="s">
        <v>4349</v>
      </c>
      <c r="M217" s="17"/>
      <c r="N217" s="25"/>
      <c r="O217" s="26"/>
      <c r="P217" s="27"/>
      <c r="Q217" s="27"/>
      <c r="R217" s="28"/>
      <c r="S217" s="29" t="s">
        <v>6506</v>
      </c>
      <c r="T217" s="29"/>
      <c r="U217" s="1"/>
      <c r="V217" s="1">
        <v>1</v>
      </c>
      <c r="W217" s="1" t="e">
        <v>#N/A</v>
      </c>
      <c r="X217" s="1" t="e">
        <v>#N/A</v>
      </c>
      <c r="Y217" s="1" t="e">
        <v>#N/A</v>
      </c>
    </row>
    <row r="218" spans="1:25">
      <c r="A218" s="17">
        <v>226</v>
      </c>
      <c r="B218" s="18"/>
      <c r="C218" s="33" t="s">
        <v>13</v>
      </c>
      <c r="D218" s="20" t="s">
        <v>5316</v>
      </c>
      <c r="E218" s="21" t="s">
        <v>936</v>
      </c>
      <c r="F218" s="21" t="s">
        <v>937</v>
      </c>
      <c r="G218" s="22">
        <v>0.09</v>
      </c>
      <c r="H218" s="23">
        <v>350000</v>
      </c>
      <c r="I218" s="23">
        <v>28899.08</v>
      </c>
      <c r="J218" s="23">
        <v>321100.92</v>
      </c>
      <c r="K218" s="24" t="s">
        <v>6507</v>
      </c>
      <c r="L218" s="17" t="s">
        <v>4349</v>
      </c>
      <c r="M218" s="17"/>
      <c r="N218" s="25"/>
      <c r="O218" s="26"/>
      <c r="P218" s="27"/>
      <c r="Q218" s="27"/>
      <c r="R218" s="28"/>
      <c r="S218" s="29" t="s">
        <v>6508</v>
      </c>
      <c r="T218" s="29"/>
      <c r="U218" s="1"/>
      <c r="V218" s="1">
        <v>1</v>
      </c>
      <c r="W218" s="1" t="e">
        <v>#N/A</v>
      </c>
      <c r="X218" s="1" t="e">
        <v>#N/A</v>
      </c>
      <c r="Y218" s="1" t="e">
        <v>#N/A</v>
      </c>
    </row>
    <row r="219" spans="1:25">
      <c r="A219" s="17">
        <v>227</v>
      </c>
      <c r="B219" s="18"/>
      <c r="C219" s="33" t="s">
        <v>13</v>
      </c>
      <c r="D219" s="20" t="s">
        <v>5328</v>
      </c>
      <c r="E219" s="21" t="s">
        <v>84</v>
      </c>
      <c r="F219" s="21" t="s">
        <v>283</v>
      </c>
      <c r="G219" s="22">
        <v>0.13</v>
      </c>
      <c r="H219" s="23">
        <v>20886</v>
      </c>
      <c r="I219" s="23">
        <v>2402.81</v>
      </c>
      <c r="J219" s="23">
        <v>18483.189999999999</v>
      </c>
      <c r="K219" s="24" t="s">
        <v>6509</v>
      </c>
      <c r="L219" s="17" t="s">
        <v>4349</v>
      </c>
      <c r="M219" s="17"/>
      <c r="N219" s="25"/>
      <c r="O219" s="26"/>
      <c r="P219" s="27"/>
      <c r="Q219" s="27"/>
      <c r="R219" s="28"/>
      <c r="S219" s="29" t="s">
        <v>6510</v>
      </c>
      <c r="T219" s="29"/>
      <c r="U219" s="1"/>
      <c r="V219" s="1">
        <v>1</v>
      </c>
      <c r="W219" s="1" t="e">
        <v>#N/A</v>
      </c>
      <c r="X219" s="1" t="e">
        <v>#N/A</v>
      </c>
      <c r="Y219" s="1" t="e">
        <v>#N/A</v>
      </c>
    </row>
    <row r="220" spans="1:25">
      <c r="A220" s="17">
        <v>228</v>
      </c>
      <c r="B220" s="18"/>
      <c r="C220" s="33" t="s">
        <v>13</v>
      </c>
      <c r="D220" s="20" t="s">
        <v>5314</v>
      </c>
      <c r="E220" s="21" t="s">
        <v>5469</v>
      </c>
      <c r="F220" s="21" t="s">
        <v>6511</v>
      </c>
      <c r="G220" s="22">
        <v>0.13</v>
      </c>
      <c r="H220" s="23">
        <v>23600</v>
      </c>
      <c r="I220" s="23">
        <v>2715.04</v>
      </c>
      <c r="J220" s="23">
        <v>20884.96</v>
      </c>
      <c r="K220" s="24" t="s">
        <v>6512</v>
      </c>
      <c r="L220" s="17" t="s">
        <v>4349</v>
      </c>
      <c r="M220" s="17"/>
      <c r="N220" s="25"/>
      <c r="O220" s="26"/>
      <c r="P220" s="27"/>
      <c r="Q220" s="27"/>
      <c r="R220" s="28"/>
      <c r="S220" s="29" t="s">
        <v>6513</v>
      </c>
      <c r="T220" s="29"/>
      <c r="U220" s="1"/>
      <c r="V220" s="1">
        <v>1</v>
      </c>
      <c r="W220" s="1" t="e">
        <v>#N/A</v>
      </c>
      <c r="X220" s="1" t="e">
        <v>#N/A</v>
      </c>
      <c r="Y220" s="1" t="e">
        <v>#N/A</v>
      </c>
    </row>
    <row r="221" spans="1:25">
      <c r="A221" s="17">
        <v>229</v>
      </c>
      <c r="B221" s="18"/>
      <c r="C221" s="33" t="s">
        <v>13</v>
      </c>
      <c r="D221" s="20" t="s">
        <v>5327</v>
      </c>
      <c r="E221" s="21" t="s">
        <v>244</v>
      </c>
      <c r="F221" s="21" t="s">
        <v>245</v>
      </c>
      <c r="G221" s="22">
        <v>0.09</v>
      </c>
      <c r="H221" s="23">
        <v>222478.75</v>
      </c>
      <c r="I221" s="23">
        <v>18369.810000000001</v>
      </c>
      <c r="J221" s="23">
        <v>204108.94</v>
      </c>
      <c r="K221" s="24" t="s">
        <v>6514</v>
      </c>
      <c r="L221" s="17" t="s">
        <v>4349</v>
      </c>
      <c r="M221" s="17"/>
      <c r="N221" s="25"/>
      <c r="O221" s="26"/>
      <c r="P221" s="27"/>
      <c r="Q221" s="27"/>
      <c r="R221" s="28"/>
      <c r="S221" s="29" t="s">
        <v>6298</v>
      </c>
      <c r="T221" s="29"/>
      <c r="U221" s="1"/>
      <c r="V221" s="1">
        <v>1</v>
      </c>
      <c r="W221" s="1" t="e">
        <v>#N/A</v>
      </c>
      <c r="X221" s="1" t="e">
        <v>#N/A</v>
      </c>
      <c r="Y221" s="1" t="e">
        <v>#N/A</v>
      </c>
    </row>
    <row r="222" spans="1:25">
      <c r="A222" s="17">
        <v>230</v>
      </c>
      <c r="B222" s="18"/>
      <c r="C222" s="33" t="s">
        <v>13</v>
      </c>
      <c r="D222" s="20" t="s">
        <v>5327</v>
      </c>
      <c r="E222" s="21" t="s">
        <v>244</v>
      </c>
      <c r="F222" s="21" t="s">
        <v>245</v>
      </c>
      <c r="G222" s="22">
        <v>0.09</v>
      </c>
      <c r="H222" s="23">
        <v>-242883.62</v>
      </c>
      <c r="I222" s="23">
        <v>-20054.61</v>
      </c>
      <c r="J222" s="23">
        <v>-222829.01</v>
      </c>
      <c r="K222" s="24" t="s">
        <v>6515</v>
      </c>
      <c r="L222" s="17" t="s">
        <v>4349</v>
      </c>
      <c r="M222" s="17"/>
      <c r="N222" s="25"/>
      <c r="O222" s="26"/>
      <c r="P222" s="27"/>
      <c r="Q222" s="27"/>
      <c r="R222" s="28"/>
      <c r="S222" s="29" t="s">
        <v>6298</v>
      </c>
      <c r="T222" s="29"/>
      <c r="U222" s="1"/>
      <c r="V222" s="1">
        <v>1</v>
      </c>
      <c r="W222" s="1" t="e">
        <v>#N/A</v>
      </c>
      <c r="X222" s="1" t="e">
        <v>#N/A</v>
      </c>
      <c r="Y222" s="1" t="e">
        <v>#N/A</v>
      </c>
    </row>
    <row r="223" spans="1:25" hidden="1">
      <c r="A223" s="17">
        <v>231</v>
      </c>
      <c r="B223" s="18"/>
      <c r="C223" s="33" t="s">
        <v>13</v>
      </c>
      <c r="D223" s="20" t="s">
        <v>4348</v>
      </c>
      <c r="E223" s="21" t="s">
        <v>5402</v>
      </c>
      <c r="F223" s="21"/>
      <c r="G223" s="22">
        <v>0.13</v>
      </c>
      <c r="H223" s="23">
        <v>338000</v>
      </c>
      <c r="I223" s="23">
        <v>38884.959999999999</v>
      </c>
      <c r="J223" s="23">
        <v>299115.03999999998</v>
      </c>
      <c r="K223" s="24" t="s">
        <v>6516</v>
      </c>
      <c r="L223" s="17" t="s">
        <v>4349</v>
      </c>
      <c r="M223" s="17"/>
      <c r="N223" s="25"/>
      <c r="O223" s="26"/>
      <c r="P223" s="27"/>
      <c r="Q223" s="27"/>
      <c r="R223" s="28"/>
      <c r="S223" s="29" t="s">
        <v>5404</v>
      </c>
      <c r="T223" s="29"/>
      <c r="U223" s="1"/>
      <c r="V223" s="1">
        <v>1</v>
      </c>
      <c r="W223" s="1" t="e">
        <v>#N/A</v>
      </c>
      <c r="X223" s="1" t="e">
        <v>#N/A</v>
      </c>
      <c r="Y223" s="1" t="e">
        <v>#N/A</v>
      </c>
    </row>
    <row r="224" spans="1:25" hidden="1">
      <c r="A224" s="17">
        <v>232</v>
      </c>
      <c r="B224" s="18"/>
      <c r="C224" s="33" t="s">
        <v>13</v>
      </c>
      <c r="D224" s="20" t="s">
        <v>4348</v>
      </c>
      <c r="E224" s="21" t="s">
        <v>5402</v>
      </c>
      <c r="F224" s="21"/>
      <c r="G224" s="22">
        <v>0.06</v>
      </c>
      <c r="H224" s="23">
        <v>182000</v>
      </c>
      <c r="I224" s="23">
        <v>10301.89</v>
      </c>
      <c r="J224" s="23">
        <v>171698.11</v>
      </c>
      <c r="K224" s="24" t="s">
        <v>6517</v>
      </c>
      <c r="L224" s="17" t="s">
        <v>4349</v>
      </c>
      <c r="M224" s="17"/>
      <c r="N224" s="25"/>
      <c r="O224" s="26"/>
      <c r="P224" s="27"/>
      <c r="Q224" s="27"/>
      <c r="R224" s="28"/>
      <c r="S224" s="29" t="s">
        <v>5407</v>
      </c>
      <c r="T224" s="29"/>
      <c r="U224" s="1"/>
      <c r="V224" s="1">
        <v>1</v>
      </c>
      <c r="W224" s="1" t="e">
        <v>#N/A</v>
      </c>
      <c r="X224" s="1" t="e">
        <v>#N/A</v>
      </c>
      <c r="Y224" s="1" t="e">
        <v>#N/A</v>
      </c>
    </row>
    <row r="225" spans="1:25" hidden="1">
      <c r="A225" s="17">
        <v>233</v>
      </c>
      <c r="B225" s="18"/>
      <c r="C225" s="33" t="s">
        <v>13</v>
      </c>
      <c r="D225" s="20" t="s">
        <v>4348</v>
      </c>
      <c r="E225" s="21" t="s">
        <v>5405</v>
      </c>
      <c r="F225" s="21"/>
      <c r="G225" s="22">
        <v>0.06</v>
      </c>
      <c r="H225" s="23">
        <v>260000</v>
      </c>
      <c r="I225" s="23">
        <v>14716.98</v>
      </c>
      <c r="J225" s="23">
        <v>245283.02</v>
      </c>
      <c r="K225" s="24" t="s">
        <v>6518</v>
      </c>
      <c r="L225" s="17" t="s">
        <v>4348</v>
      </c>
      <c r="M225" s="17"/>
      <c r="N225" s="25"/>
      <c r="O225" s="26"/>
      <c r="P225" s="27"/>
      <c r="Q225" s="27"/>
      <c r="R225" s="28"/>
      <c r="S225" s="29" t="s">
        <v>5407</v>
      </c>
      <c r="T225" s="29"/>
      <c r="U225" s="1"/>
      <c r="V225" s="1">
        <v>1</v>
      </c>
      <c r="W225" s="1" t="e">
        <v>#N/A</v>
      </c>
      <c r="X225" s="1" t="e">
        <v>#N/A</v>
      </c>
      <c r="Y225" s="1" t="e">
        <v>#N/A</v>
      </c>
    </row>
    <row r="226" spans="1:25" hidden="1">
      <c r="A226" s="17">
        <v>234</v>
      </c>
      <c r="B226" s="18"/>
      <c r="C226" s="33" t="s">
        <v>13</v>
      </c>
      <c r="D226" s="20" t="s">
        <v>4348</v>
      </c>
      <c r="E226" s="21" t="s">
        <v>5405</v>
      </c>
      <c r="F226" s="21"/>
      <c r="G226" s="22">
        <v>0.13</v>
      </c>
      <c r="H226" s="23">
        <v>263000</v>
      </c>
      <c r="I226" s="23">
        <v>30256.639999999999</v>
      </c>
      <c r="J226" s="23">
        <v>232743.36</v>
      </c>
      <c r="K226" s="24" t="s">
        <v>6519</v>
      </c>
      <c r="L226" s="17" t="s">
        <v>4348</v>
      </c>
      <c r="M226" s="17"/>
      <c r="N226" s="25"/>
      <c r="O226" s="26"/>
      <c r="P226" s="27"/>
      <c r="Q226" s="27"/>
      <c r="R226" s="28"/>
      <c r="S226" s="29" t="s">
        <v>5404</v>
      </c>
      <c r="T226" s="29"/>
      <c r="U226" s="1"/>
      <c r="V226" s="1">
        <v>1</v>
      </c>
      <c r="W226" s="1" t="e">
        <v>#N/A</v>
      </c>
      <c r="X226" s="1" t="e">
        <v>#N/A</v>
      </c>
      <c r="Y226" s="1" t="e">
        <v>#N/A</v>
      </c>
    </row>
    <row r="227" spans="1:25" hidden="1">
      <c r="A227" s="17">
        <v>235</v>
      </c>
      <c r="B227" s="18"/>
      <c r="C227" s="33" t="s">
        <v>13</v>
      </c>
      <c r="D227" s="20" t="s">
        <v>4348</v>
      </c>
      <c r="E227" s="21" t="s">
        <v>5405</v>
      </c>
      <c r="F227" s="21"/>
      <c r="G227" s="22">
        <v>0.01</v>
      </c>
      <c r="H227" s="23">
        <v>50000</v>
      </c>
      <c r="I227" s="23">
        <v>495.05</v>
      </c>
      <c r="J227" s="23">
        <v>49504.95</v>
      </c>
      <c r="K227" s="24" t="s">
        <v>6520</v>
      </c>
      <c r="L227" s="17" t="s">
        <v>5296</v>
      </c>
      <c r="M227" s="17"/>
      <c r="N227" s="25"/>
      <c r="O227" s="26"/>
      <c r="P227" s="27"/>
      <c r="Q227" s="27"/>
      <c r="R227" s="28"/>
      <c r="S227" s="29" t="s">
        <v>5660</v>
      </c>
      <c r="T227" s="29"/>
      <c r="U227" s="1"/>
      <c r="V227" s="1">
        <v>1</v>
      </c>
      <c r="W227" s="1" t="e">
        <v>#N/A</v>
      </c>
      <c r="X227" s="1" t="e">
        <v>#N/A</v>
      </c>
      <c r="Y227" s="1" t="e">
        <v>#N/A</v>
      </c>
    </row>
    <row r="228" spans="1:25">
      <c r="A228" s="17">
        <v>236</v>
      </c>
      <c r="B228" s="18"/>
      <c r="C228" s="19" t="s">
        <v>14</v>
      </c>
      <c r="D228" s="20" t="s">
        <v>5333</v>
      </c>
      <c r="E228" s="21" t="s">
        <v>780</v>
      </c>
      <c r="F228" s="21" t="s">
        <v>781</v>
      </c>
      <c r="G228" s="22">
        <v>0.13</v>
      </c>
      <c r="H228" s="23">
        <v>125000</v>
      </c>
      <c r="I228" s="23">
        <v>14380.53</v>
      </c>
      <c r="J228" s="23">
        <v>110619.47</v>
      </c>
      <c r="K228" s="24" t="s">
        <v>6521</v>
      </c>
      <c r="L228" s="17" t="s">
        <v>4349</v>
      </c>
      <c r="M228" s="17"/>
      <c r="N228" s="25"/>
      <c r="O228" s="26"/>
      <c r="P228" s="27"/>
      <c r="Q228" s="27"/>
      <c r="R228" s="28"/>
      <c r="S228" s="29" t="s">
        <v>6522</v>
      </c>
      <c r="T228" s="29"/>
      <c r="U228" s="1"/>
      <c r="V228" s="1">
        <v>1</v>
      </c>
      <c r="W228" s="1" t="e">
        <v>#N/A</v>
      </c>
      <c r="X228" s="1" t="e">
        <v>#N/A</v>
      </c>
      <c r="Y228" s="1" t="e">
        <v>#N/A</v>
      </c>
    </row>
    <row r="229" spans="1:25">
      <c r="A229" s="17">
        <v>237</v>
      </c>
      <c r="B229" s="18"/>
      <c r="C229" s="19" t="s">
        <v>14</v>
      </c>
      <c r="D229" s="20" t="s">
        <v>5326</v>
      </c>
      <c r="E229" s="21" t="s">
        <v>134</v>
      </c>
      <c r="F229" s="21" t="s">
        <v>956</v>
      </c>
      <c r="G229" s="22">
        <v>0.13</v>
      </c>
      <c r="H229" s="23">
        <v>169966.36</v>
      </c>
      <c r="I229" s="23">
        <v>19553.650000000001</v>
      </c>
      <c r="J229" s="23">
        <v>150412.71</v>
      </c>
      <c r="K229" s="24" t="s">
        <v>6523</v>
      </c>
      <c r="L229" s="17" t="s">
        <v>4349</v>
      </c>
      <c r="M229" s="17"/>
      <c r="N229" s="25"/>
      <c r="O229" s="26"/>
      <c r="P229" s="27"/>
      <c r="Q229" s="27"/>
      <c r="R229" s="28"/>
      <c r="S229" s="29" t="s">
        <v>6029</v>
      </c>
      <c r="T229" s="29"/>
      <c r="U229" s="1"/>
      <c r="V229" s="1">
        <v>1</v>
      </c>
      <c r="W229" s="1" t="e">
        <v>#N/A</v>
      </c>
      <c r="X229" s="1" t="e">
        <v>#N/A</v>
      </c>
      <c r="Y229" s="1" t="e">
        <v>#N/A</v>
      </c>
    </row>
    <row r="230" spans="1:25">
      <c r="A230" s="17">
        <v>238</v>
      </c>
      <c r="B230" s="18"/>
      <c r="C230" s="19" t="s">
        <v>14</v>
      </c>
      <c r="D230" s="20" t="s">
        <v>5326</v>
      </c>
      <c r="E230" s="21" t="s">
        <v>134</v>
      </c>
      <c r="F230" s="21" t="s">
        <v>956</v>
      </c>
      <c r="G230" s="22">
        <v>0.13</v>
      </c>
      <c r="H230" s="23">
        <v>9226.2199999999993</v>
      </c>
      <c r="I230" s="23">
        <v>1061.42</v>
      </c>
      <c r="J230" s="23">
        <v>8164.8</v>
      </c>
      <c r="K230" s="24" t="s">
        <v>6524</v>
      </c>
      <c r="L230" s="17" t="s">
        <v>4349</v>
      </c>
      <c r="M230" s="17"/>
      <c r="N230" s="25"/>
      <c r="O230" s="26"/>
      <c r="P230" s="27"/>
      <c r="Q230" s="27"/>
      <c r="R230" s="28"/>
      <c r="S230" s="29" t="s">
        <v>6029</v>
      </c>
      <c r="T230" s="29"/>
      <c r="U230" s="1"/>
      <c r="V230" s="1">
        <v>1</v>
      </c>
      <c r="W230" s="1" t="e">
        <v>#N/A</v>
      </c>
      <c r="X230" s="1" t="e">
        <v>#N/A</v>
      </c>
      <c r="Y230" s="1" t="e">
        <v>#N/A</v>
      </c>
    </row>
    <row r="231" spans="1:25">
      <c r="A231" s="17">
        <v>239</v>
      </c>
      <c r="B231" s="18"/>
      <c r="C231" s="19" t="s">
        <v>14</v>
      </c>
      <c r="D231" s="20" t="s">
        <v>5326</v>
      </c>
      <c r="E231" s="21" t="s">
        <v>134</v>
      </c>
      <c r="F231" s="21" t="s">
        <v>956</v>
      </c>
      <c r="G231" s="22">
        <v>0.13</v>
      </c>
      <c r="H231" s="23">
        <v>2566.44</v>
      </c>
      <c r="I231" s="23">
        <v>295.25</v>
      </c>
      <c r="J231" s="23">
        <v>2271.19</v>
      </c>
      <c r="K231" s="24" t="s">
        <v>6525</v>
      </c>
      <c r="L231" s="17" t="s">
        <v>4349</v>
      </c>
      <c r="M231" s="17"/>
      <c r="N231" s="25"/>
      <c r="O231" s="26"/>
      <c r="P231" s="27"/>
      <c r="Q231" s="27"/>
      <c r="R231" s="28"/>
      <c r="S231" s="29" t="s">
        <v>6029</v>
      </c>
      <c r="T231" s="29"/>
      <c r="U231" s="1"/>
      <c r="V231" s="1">
        <v>1</v>
      </c>
      <c r="W231" s="1" t="e">
        <v>#N/A</v>
      </c>
      <c r="X231" s="1" t="e">
        <v>#N/A</v>
      </c>
      <c r="Y231" s="1" t="e">
        <v>#N/A</v>
      </c>
    </row>
    <row r="232" spans="1:25">
      <c r="A232" s="17">
        <v>240</v>
      </c>
      <c r="B232" s="18"/>
      <c r="C232" s="19" t="s">
        <v>14</v>
      </c>
      <c r="D232" s="20" t="s">
        <v>5326</v>
      </c>
      <c r="E232" s="21" t="s">
        <v>134</v>
      </c>
      <c r="F232" s="21" t="s">
        <v>1006</v>
      </c>
      <c r="G232" s="22">
        <v>0.13</v>
      </c>
      <c r="H232" s="23">
        <v>131199.99</v>
      </c>
      <c r="I232" s="23">
        <v>15093.8</v>
      </c>
      <c r="J232" s="23">
        <v>116106.19</v>
      </c>
      <c r="K232" s="24" t="s">
        <v>6526</v>
      </c>
      <c r="L232" s="17" t="s">
        <v>4349</v>
      </c>
      <c r="M232" s="17"/>
      <c r="N232" s="25"/>
      <c r="O232" s="26"/>
      <c r="P232" s="27"/>
      <c r="Q232" s="27"/>
      <c r="R232" s="28"/>
      <c r="S232" s="29" t="s">
        <v>6026</v>
      </c>
      <c r="T232" s="29"/>
      <c r="U232" s="1"/>
      <c r="V232" s="1">
        <v>1</v>
      </c>
      <c r="W232" s="1" t="e">
        <v>#N/A</v>
      </c>
      <c r="X232" s="1" t="e">
        <v>#N/A</v>
      </c>
      <c r="Y232" s="1" t="e">
        <v>#N/A</v>
      </c>
    </row>
    <row r="233" spans="1:25">
      <c r="A233" s="17">
        <v>241</v>
      </c>
      <c r="B233" s="18"/>
      <c r="C233" s="19" t="s">
        <v>14</v>
      </c>
      <c r="D233" s="20" t="s">
        <v>5326</v>
      </c>
      <c r="E233" s="21" t="s">
        <v>134</v>
      </c>
      <c r="F233" s="21" t="s">
        <v>1006</v>
      </c>
      <c r="G233" s="22">
        <v>0.13</v>
      </c>
      <c r="H233" s="23">
        <v>80.53</v>
      </c>
      <c r="I233" s="23">
        <v>9.26</v>
      </c>
      <c r="J233" s="23">
        <v>71.27</v>
      </c>
      <c r="K233" s="24" t="s">
        <v>6527</v>
      </c>
      <c r="L233" s="17" t="s">
        <v>4349</v>
      </c>
      <c r="M233" s="17"/>
      <c r="N233" s="25"/>
      <c r="O233" s="26"/>
      <c r="P233" s="27"/>
      <c r="Q233" s="27"/>
      <c r="R233" s="28"/>
      <c r="S233" s="29" t="s">
        <v>6026</v>
      </c>
      <c r="T233" s="29"/>
      <c r="U233" s="1"/>
      <c r="V233" s="1">
        <v>1</v>
      </c>
      <c r="W233" s="1" t="e">
        <v>#N/A</v>
      </c>
      <c r="X233" s="1" t="e">
        <v>#N/A</v>
      </c>
      <c r="Y233" s="1" t="e">
        <v>#N/A</v>
      </c>
    </row>
    <row r="234" spans="1:25">
      <c r="A234" s="17">
        <v>242</v>
      </c>
      <c r="B234" s="18"/>
      <c r="C234" s="19" t="s">
        <v>14</v>
      </c>
      <c r="D234" s="20" t="s">
        <v>5326</v>
      </c>
      <c r="E234" s="21" t="s">
        <v>1030</v>
      </c>
      <c r="F234" s="21" t="s">
        <v>1031</v>
      </c>
      <c r="G234" s="22">
        <v>0.09</v>
      </c>
      <c r="H234" s="23">
        <v>120000</v>
      </c>
      <c r="I234" s="23">
        <v>9908.26</v>
      </c>
      <c r="J234" s="23">
        <v>110091.74</v>
      </c>
      <c r="K234" s="24" t="s">
        <v>6528</v>
      </c>
      <c r="L234" s="17" t="s">
        <v>4349</v>
      </c>
      <c r="M234" s="17"/>
      <c r="N234" s="25"/>
      <c r="O234" s="26"/>
      <c r="P234" s="27"/>
      <c r="Q234" s="27"/>
      <c r="R234" s="28"/>
      <c r="S234" s="29" t="s">
        <v>5512</v>
      </c>
      <c r="T234" s="29"/>
      <c r="U234" s="1"/>
      <c r="V234" s="1">
        <v>1</v>
      </c>
      <c r="W234" s="1" t="e">
        <v>#N/A</v>
      </c>
      <c r="X234" s="1" t="e">
        <v>#N/A</v>
      </c>
      <c r="Y234" s="1" t="e">
        <v>#N/A</v>
      </c>
    </row>
    <row r="235" spans="1:25">
      <c r="A235" s="17">
        <v>243</v>
      </c>
      <c r="B235" s="18"/>
      <c r="C235" s="19" t="s">
        <v>14</v>
      </c>
      <c r="D235" s="20" t="s">
        <v>5326</v>
      </c>
      <c r="E235" s="21" t="s">
        <v>1030</v>
      </c>
      <c r="F235" s="21" t="s">
        <v>1031</v>
      </c>
      <c r="G235" s="22">
        <v>0.09</v>
      </c>
      <c r="H235" s="23">
        <v>277200</v>
      </c>
      <c r="I235" s="23">
        <v>22888.07</v>
      </c>
      <c r="J235" s="23">
        <v>254311.93</v>
      </c>
      <c r="K235" s="24" t="s">
        <v>6529</v>
      </c>
      <c r="L235" s="17" t="s">
        <v>4349</v>
      </c>
      <c r="M235" s="17"/>
      <c r="N235" s="25"/>
      <c r="O235" s="26"/>
      <c r="P235" s="27"/>
      <c r="Q235" s="27"/>
      <c r="R235" s="28"/>
      <c r="S235" s="29" t="s">
        <v>5514</v>
      </c>
      <c r="T235" s="29"/>
      <c r="U235" s="1"/>
      <c r="V235" s="1">
        <v>1</v>
      </c>
      <c r="W235" s="1" t="e">
        <v>#N/A</v>
      </c>
      <c r="X235" s="1" t="e">
        <v>#N/A</v>
      </c>
      <c r="Y235" s="1" t="e">
        <v>#N/A</v>
      </c>
    </row>
    <row r="236" spans="1:25">
      <c r="A236" s="17">
        <v>244</v>
      </c>
      <c r="B236" s="18"/>
      <c r="C236" s="19" t="s">
        <v>14</v>
      </c>
      <c r="D236" s="20" t="s">
        <v>5321</v>
      </c>
      <c r="E236" s="21" t="s">
        <v>5647</v>
      </c>
      <c r="F236" s="21" t="s">
        <v>5775</v>
      </c>
      <c r="G236" s="22">
        <v>0.09</v>
      </c>
      <c r="H236" s="23">
        <v>829000</v>
      </c>
      <c r="I236" s="23">
        <v>68449.539999999994</v>
      </c>
      <c r="J236" s="23">
        <v>760550.46</v>
      </c>
      <c r="K236" s="24" t="s">
        <v>6530</v>
      </c>
      <c r="L236" s="17" t="s">
        <v>4349</v>
      </c>
      <c r="M236" s="17"/>
      <c r="N236" s="25"/>
      <c r="O236" s="26"/>
      <c r="P236" s="27"/>
      <c r="Q236" s="27"/>
      <c r="R236" s="28"/>
      <c r="S236" s="29" t="s">
        <v>5777</v>
      </c>
      <c r="T236" s="29"/>
      <c r="U236" s="1"/>
      <c r="V236" s="1">
        <v>1</v>
      </c>
      <c r="W236" s="1" t="e">
        <v>#N/A</v>
      </c>
      <c r="X236" s="1" t="e">
        <v>#N/A</v>
      </c>
      <c r="Y236" s="1" t="e">
        <v>#N/A</v>
      </c>
    </row>
    <row r="237" spans="1:25">
      <c r="A237" s="17">
        <v>245</v>
      </c>
      <c r="B237" s="18"/>
      <c r="C237" s="19" t="s">
        <v>14</v>
      </c>
      <c r="D237" s="20" t="s">
        <v>5326</v>
      </c>
      <c r="E237" s="21" t="s">
        <v>134</v>
      </c>
      <c r="F237" s="21" t="s">
        <v>956</v>
      </c>
      <c r="G237" s="22">
        <v>0.13</v>
      </c>
      <c r="H237" s="23">
        <v>-181759.02</v>
      </c>
      <c r="I237" s="23">
        <v>-20910.330000000002</v>
      </c>
      <c r="J237" s="23">
        <v>-160848.69</v>
      </c>
      <c r="K237" s="24" t="s">
        <v>6531</v>
      </c>
      <c r="L237" s="17" t="s">
        <v>4349</v>
      </c>
      <c r="M237" s="17"/>
      <c r="N237" s="25"/>
      <c r="O237" s="26"/>
      <c r="P237" s="27"/>
      <c r="Q237" s="27"/>
      <c r="R237" s="28"/>
      <c r="S237" s="29" t="s">
        <v>6029</v>
      </c>
      <c r="T237" s="29"/>
      <c r="U237" s="1"/>
      <c r="V237" s="1">
        <v>1</v>
      </c>
      <c r="W237" s="1" t="e">
        <v>#N/A</v>
      </c>
      <c r="X237" s="1" t="e">
        <v>#N/A</v>
      </c>
      <c r="Y237" s="1" t="e">
        <v>#N/A</v>
      </c>
    </row>
    <row r="238" spans="1:25">
      <c r="A238" s="17">
        <v>246</v>
      </c>
      <c r="B238" s="18"/>
      <c r="C238" s="19" t="s">
        <v>14</v>
      </c>
      <c r="D238" s="20" t="s">
        <v>5326</v>
      </c>
      <c r="E238" s="21" t="s">
        <v>134</v>
      </c>
      <c r="F238" s="21" t="s">
        <v>1006</v>
      </c>
      <c r="G238" s="22">
        <v>0.13</v>
      </c>
      <c r="H238" s="23">
        <v>-131280.51999999999</v>
      </c>
      <c r="I238" s="23">
        <v>-15103.07</v>
      </c>
      <c r="J238" s="23">
        <v>-116177.45</v>
      </c>
      <c r="K238" s="24" t="s">
        <v>6532</v>
      </c>
      <c r="L238" s="17" t="s">
        <v>4349</v>
      </c>
      <c r="M238" s="17"/>
      <c r="N238" s="25"/>
      <c r="O238" s="26"/>
      <c r="P238" s="27"/>
      <c r="Q238" s="27"/>
      <c r="R238" s="28"/>
      <c r="S238" s="29" t="s">
        <v>6026</v>
      </c>
      <c r="T238" s="29"/>
      <c r="U238" s="1"/>
      <c r="V238" s="1">
        <v>1</v>
      </c>
      <c r="W238" s="1" t="e">
        <v>#N/A</v>
      </c>
      <c r="X238" s="1" t="e">
        <v>#N/A</v>
      </c>
      <c r="Y238" s="1" t="e">
        <v>#N/A</v>
      </c>
    </row>
    <row r="239" spans="1:25">
      <c r="A239" s="17">
        <v>247</v>
      </c>
      <c r="B239" s="18"/>
      <c r="C239" s="19" t="s">
        <v>14</v>
      </c>
      <c r="D239" s="20" t="s">
        <v>5321</v>
      </c>
      <c r="E239" s="21" t="s">
        <v>5786</v>
      </c>
      <c r="F239" s="21" t="s">
        <v>6533</v>
      </c>
      <c r="G239" s="22">
        <v>0.09</v>
      </c>
      <c r="H239" s="23">
        <v>353487</v>
      </c>
      <c r="I239" s="23">
        <v>29187</v>
      </c>
      <c r="J239" s="23">
        <v>324300</v>
      </c>
      <c r="K239" s="24" t="s">
        <v>6534</v>
      </c>
      <c r="L239" s="17" t="s">
        <v>4349</v>
      </c>
      <c r="M239" s="17"/>
      <c r="N239" s="25"/>
      <c r="O239" s="26"/>
      <c r="P239" s="27"/>
      <c r="Q239" s="27"/>
      <c r="R239" s="28"/>
      <c r="S239" s="29" t="s">
        <v>6535</v>
      </c>
      <c r="T239" s="29"/>
      <c r="U239" s="1"/>
      <c r="V239" s="1">
        <v>1</v>
      </c>
      <c r="W239" s="1" t="e">
        <v>#N/A</v>
      </c>
      <c r="X239" s="1" t="e">
        <v>#N/A</v>
      </c>
      <c r="Y239" s="1" t="e">
        <v>#N/A</v>
      </c>
    </row>
    <row r="240" spans="1:25">
      <c r="A240" s="17">
        <v>248</v>
      </c>
      <c r="B240" s="18"/>
      <c r="C240" s="19" t="s">
        <v>14</v>
      </c>
      <c r="D240" s="20" t="s">
        <v>5321</v>
      </c>
      <c r="E240" s="21" t="s">
        <v>5647</v>
      </c>
      <c r="F240" s="21" t="s">
        <v>6533</v>
      </c>
      <c r="G240" s="22">
        <v>0.09</v>
      </c>
      <c r="H240" s="23">
        <v>2001567</v>
      </c>
      <c r="I240" s="23">
        <v>165267</v>
      </c>
      <c r="J240" s="23">
        <v>1836300</v>
      </c>
      <c r="K240" s="24" t="s">
        <v>6536</v>
      </c>
      <c r="L240" s="17" t="s">
        <v>4349</v>
      </c>
      <c r="M240" s="17"/>
      <c r="N240" s="25"/>
      <c r="O240" s="26"/>
      <c r="P240" s="27"/>
      <c r="Q240" s="27"/>
      <c r="R240" s="28"/>
      <c r="S240" s="29" t="s">
        <v>6535</v>
      </c>
      <c r="T240" s="29"/>
      <c r="U240" s="1"/>
      <c r="V240" s="1">
        <v>1</v>
      </c>
      <c r="W240" s="1" t="e">
        <v>#N/A</v>
      </c>
      <c r="X240" s="1" t="e">
        <v>#N/A</v>
      </c>
      <c r="Y240" s="1" t="e">
        <v>#N/A</v>
      </c>
    </row>
    <row r="241" spans="1:25">
      <c r="A241" s="17">
        <v>249</v>
      </c>
      <c r="B241" s="18"/>
      <c r="C241" s="19" t="s">
        <v>14</v>
      </c>
      <c r="D241" s="20" t="s">
        <v>5322</v>
      </c>
      <c r="E241" s="21" t="s">
        <v>580</v>
      </c>
      <c r="F241" s="21" t="s">
        <v>581</v>
      </c>
      <c r="G241" s="22">
        <v>0.13</v>
      </c>
      <c r="H241" s="23">
        <v>1570000</v>
      </c>
      <c r="I241" s="23">
        <v>180619.47</v>
      </c>
      <c r="J241" s="23">
        <v>1389380.53</v>
      </c>
      <c r="K241" s="24" t="s">
        <v>6537</v>
      </c>
      <c r="L241" s="17" t="s">
        <v>4349</v>
      </c>
      <c r="M241" s="17"/>
      <c r="N241" s="25"/>
      <c r="O241" s="26"/>
      <c r="P241" s="27"/>
      <c r="Q241" s="27"/>
      <c r="R241" s="28"/>
      <c r="S241" s="29" t="s">
        <v>6538</v>
      </c>
      <c r="T241" s="29"/>
      <c r="U241" s="1"/>
      <c r="V241" s="1">
        <v>1</v>
      </c>
      <c r="W241" s="1" t="e">
        <v>#N/A</v>
      </c>
      <c r="X241" s="1" t="e">
        <v>#N/A</v>
      </c>
      <c r="Y241" s="1" t="e">
        <v>#N/A</v>
      </c>
    </row>
    <row r="242" spans="1:25">
      <c r="A242" s="17">
        <v>250</v>
      </c>
      <c r="B242" s="18"/>
      <c r="C242" s="19" t="s">
        <v>14</v>
      </c>
      <c r="D242" s="20" t="s">
        <v>5321</v>
      </c>
      <c r="E242" s="21" t="s">
        <v>5647</v>
      </c>
      <c r="F242" s="21" t="s">
        <v>6533</v>
      </c>
      <c r="G242" s="22">
        <v>0.09</v>
      </c>
      <c r="H242" s="23">
        <v>46.51</v>
      </c>
      <c r="I242" s="23">
        <v>3.84</v>
      </c>
      <c r="J242" s="23">
        <v>42.67</v>
      </c>
      <c r="K242" s="24" t="s">
        <v>6539</v>
      </c>
      <c r="L242" s="17" t="s">
        <v>4349</v>
      </c>
      <c r="M242" s="17"/>
      <c r="N242" s="25"/>
      <c r="O242" s="26"/>
      <c r="P242" s="27"/>
      <c r="Q242" s="27"/>
      <c r="R242" s="28"/>
      <c r="S242" s="29" t="s">
        <v>6535</v>
      </c>
      <c r="T242" s="29"/>
      <c r="U242" s="1"/>
      <c r="V242" s="1">
        <v>1</v>
      </c>
      <c r="W242" s="1" t="e">
        <v>#N/A</v>
      </c>
      <c r="X242" s="1" t="e">
        <v>#N/A</v>
      </c>
      <c r="Y242" s="1" t="e">
        <v>#N/A</v>
      </c>
    </row>
    <row r="243" spans="1:25">
      <c r="A243" s="17">
        <v>251</v>
      </c>
      <c r="B243" s="18"/>
      <c r="C243" s="19" t="s">
        <v>14</v>
      </c>
      <c r="D243" s="20" t="s">
        <v>4348</v>
      </c>
      <c r="E243" s="21" t="s">
        <v>698</v>
      </c>
      <c r="F243" s="21" t="s">
        <v>699</v>
      </c>
      <c r="G243" s="22">
        <v>0.06</v>
      </c>
      <c r="H243" s="23">
        <v>36309.24</v>
      </c>
      <c r="I243" s="23">
        <v>2055.2399999999998</v>
      </c>
      <c r="J243" s="23">
        <v>34254</v>
      </c>
      <c r="K243" s="24" t="s">
        <v>6540</v>
      </c>
      <c r="L243" s="17" t="s">
        <v>4349</v>
      </c>
      <c r="M243" s="17"/>
      <c r="N243" s="25"/>
      <c r="O243" s="26"/>
      <c r="P243" s="27"/>
      <c r="Q243" s="27"/>
      <c r="R243" s="28"/>
      <c r="S243" s="29" t="s">
        <v>6541</v>
      </c>
      <c r="T243" s="29"/>
      <c r="U243" s="1"/>
      <c r="V243" s="1">
        <v>1</v>
      </c>
      <c r="W243" s="1" t="e">
        <v>#N/A</v>
      </c>
      <c r="X243" s="1" t="e">
        <v>#N/A</v>
      </c>
      <c r="Y243" s="1" t="e">
        <v>#N/A</v>
      </c>
    </row>
    <row r="244" spans="1:25">
      <c r="A244" s="17">
        <v>252</v>
      </c>
      <c r="B244" s="18"/>
      <c r="C244" s="19" t="s">
        <v>14</v>
      </c>
      <c r="D244" s="20" t="s">
        <v>5317</v>
      </c>
      <c r="E244" s="21" t="s">
        <v>141</v>
      </c>
      <c r="F244" s="21" t="s">
        <v>6542</v>
      </c>
      <c r="G244" s="22">
        <v>0.13</v>
      </c>
      <c r="H244" s="23">
        <v>100000</v>
      </c>
      <c r="I244" s="23">
        <v>11504.42</v>
      </c>
      <c r="J244" s="23">
        <v>88495.58</v>
      </c>
      <c r="K244" s="24" t="s">
        <v>6543</v>
      </c>
      <c r="L244" s="17" t="s">
        <v>4349</v>
      </c>
      <c r="M244" s="17"/>
      <c r="N244" s="25"/>
      <c r="O244" s="26"/>
      <c r="P244" s="27"/>
      <c r="Q244" s="27"/>
      <c r="R244" s="28"/>
      <c r="S244" s="29" t="s">
        <v>6544</v>
      </c>
      <c r="T244" s="29"/>
      <c r="U244" s="1"/>
      <c r="V244" s="1">
        <v>1</v>
      </c>
      <c r="W244" s="1" t="e">
        <v>#N/A</v>
      </c>
      <c r="X244" s="1" t="e">
        <v>#N/A</v>
      </c>
      <c r="Y244" s="1" t="e">
        <v>#N/A</v>
      </c>
    </row>
    <row r="245" spans="1:25">
      <c r="A245" s="17">
        <v>253</v>
      </c>
      <c r="B245" s="18"/>
      <c r="C245" s="19" t="s">
        <v>14</v>
      </c>
      <c r="D245" s="20" t="s">
        <v>5320</v>
      </c>
      <c r="E245" s="21" t="s">
        <v>87</v>
      </c>
      <c r="F245" s="21" t="s">
        <v>309</v>
      </c>
      <c r="G245" s="22">
        <v>0.09</v>
      </c>
      <c r="H245" s="23">
        <v>210000</v>
      </c>
      <c r="I245" s="23">
        <v>17339.45</v>
      </c>
      <c r="J245" s="23">
        <v>192660.55</v>
      </c>
      <c r="K245" s="24" t="s">
        <v>6545</v>
      </c>
      <c r="L245" s="17" t="s">
        <v>4350</v>
      </c>
      <c r="M245" s="17"/>
      <c r="N245" s="25"/>
      <c r="O245" s="26"/>
      <c r="P245" s="27"/>
      <c r="Q245" s="27"/>
      <c r="R245" s="28"/>
      <c r="S245" s="29" t="s">
        <v>6546</v>
      </c>
      <c r="T245" s="29"/>
      <c r="U245" s="1"/>
      <c r="V245" s="1">
        <v>1</v>
      </c>
      <c r="W245" s="1" t="e">
        <v>#N/A</v>
      </c>
      <c r="X245" s="1" t="e">
        <v>#N/A</v>
      </c>
      <c r="Y245" s="1" t="e">
        <v>#N/A</v>
      </c>
    </row>
    <row r="246" spans="1:25">
      <c r="A246" s="17">
        <v>254</v>
      </c>
      <c r="B246" s="18"/>
      <c r="C246" s="19" t="s">
        <v>14</v>
      </c>
      <c r="D246" s="20" t="s">
        <v>5325</v>
      </c>
      <c r="E246" s="21" t="s">
        <v>6547</v>
      </c>
      <c r="F246" s="21" t="s">
        <v>6548</v>
      </c>
      <c r="G246" s="22">
        <v>0.13</v>
      </c>
      <c r="H246" s="23">
        <v>3000</v>
      </c>
      <c r="I246" s="23">
        <v>345.13</v>
      </c>
      <c r="J246" s="23">
        <v>2654.87</v>
      </c>
      <c r="K246" s="24" t="s">
        <v>6549</v>
      </c>
      <c r="L246" s="17" t="s">
        <v>4349</v>
      </c>
      <c r="M246" s="17"/>
      <c r="N246" s="25"/>
      <c r="O246" s="26"/>
      <c r="P246" s="27"/>
      <c r="Q246" s="27"/>
      <c r="R246" s="28"/>
      <c r="S246" s="29" t="s">
        <v>6421</v>
      </c>
      <c r="T246" s="29"/>
      <c r="U246" s="1"/>
      <c r="V246" s="1">
        <v>1</v>
      </c>
      <c r="W246" s="1" t="e">
        <v>#N/A</v>
      </c>
      <c r="X246" s="1" t="e">
        <v>#N/A</v>
      </c>
      <c r="Y246" s="1" t="e">
        <v>#N/A</v>
      </c>
    </row>
    <row r="247" spans="1:25">
      <c r="A247" s="17">
        <v>255</v>
      </c>
      <c r="B247" s="18"/>
      <c r="C247" s="19" t="s">
        <v>14</v>
      </c>
      <c r="D247" s="20" t="s">
        <v>5327</v>
      </c>
      <c r="E247" s="21" t="s">
        <v>406</v>
      </c>
      <c r="F247" s="21"/>
      <c r="G247" s="22">
        <v>0.13</v>
      </c>
      <c r="H247" s="23">
        <v>198581.91</v>
      </c>
      <c r="I247" s="23">
        <v>22845.71</v>
      </c>
      <c r="J247" s="23">
        <v>175736.2</v>
      </c>
      <c r="K247" s="24" t="s">
        <v>6550</v>
      </c>
      <c r="L247" s="17" t="s">
        <v>234</v>
      </c>
      <c r="M247" s="17"/>
      <c r="N247" s="25"/>
      <c r="O247" s="26"/>
      <c r="P247" s="27"/>
      <c r="Q247" s="27"/>
      <c r="R247" s="28"/>
      <c r="S247" s="29" t="s">
        <v>6409</v>
      </c>
      <c r="T247" s="29"/>
      <c r="U247" s="1"/>
      <c r="V247" s="1">
        <v>1</v>
      </c>
      <c r="W247" s="1" t="e">
        <v>#N/A</v>
      </c>
      <c r="X247" s="1" t="e">
        <v>#N/A</v>
      </c>
      <c r="Y247" s="1" t="e">
        <v>#N/A</v>
      </c>
    </row>
    <row r="248" spans="1:25">
      <c r="A248" s="17">
        <v>256</v>
      </c>
      <c r="B248" s="18"/>
      <c r="C248" s="19" t="s">
        <v>14</v>
      </c>
      <c r="D248" s="20" t="s">
        <v>5327</v>
      </c>
      <c r="E248" s="21" t="s">
        <v>406</v>
      </c>
      <c r="F248" s="21"/>
      <c r="G248" s="22">
        <v>0.13</v>
      </c>
      <c r="H248" s="23">
        <v>-233625.78</v>
      </c>
      <c r="I248" s="23">
        <v>-26877.3</v>
      </c>
      <c r="J248" s="23">
        <v>-206748.48</v>
      </c>
      <c r="K248" s="24" t="s">
        <v>6551</v>
      </c>
      <c r="L248" s="17" t="s">
        <v>234</v>
      </c>
      <c r="M248" s="17"/>
      <c r="N248" s="25"/>
      <c r="O248" s="26"/>
      <c r="P248" s="27"/>
      <c r="Q248" s="27"/>
      <c r="R248" s="28"/>
      <c r="S248" s="29" t="s">
        <v>6409</v>
      </c>
      <c r="T248" s="29"/>
      <c r="U248" s="1"/>
      <c r="V248" s="1">
        <v>1</v>
      </c>
      <c r="W248" s="1" t="e">
        <v>#N/A</v>
      </c>
      <c r="X248" s="1" t="e">
        <v>#N/A</v>
      </c>
      <c r="Y248" s="1" t="e">
        <v>#N/A</v>
      </c>
    </row>
    <row r="249" spans="1:25">
      <c r="A249" s="17">
        <v>257</v>
      </c>
      <c r="B249" s="18"/>
      <c r="C249" s="19" t="s">
        <v>14</v>
      </c>
      <c r="D249" s="20" t="s">
        <v>5320</v>
      </c>
      <c r="E249" s="21" t="s">
        <v>87</v>
      </c>
      <c r="F249" s="21" t="s">
        <v>286</v>
      </c>
      <c r="G249" s="22">
        <v>0.09</v>
      </c>
      <c r="H249" s="23">
        <v>1668594</v>
      </c>
      <c r="I249" s="23">
        <v>137773.82</v>
      </c>
      <c r="J249" s="23">
        <v>1530820.18</v>
      </c>
      <c r="K249" s="24" t="s">
        <v>6552</v>
      </c>
      <c r="L249" s="17" t="s">
        <v>4349</v>
      </c>
      <c r="M249" s="17"/>
      <c r="N249" s="25"/>
      <c r="O249" s="26"/>
      <c r="P249" s="27"/>
      <c r="Q249" s="27"/>
      <c r="R249" s="28"/>
      <c r="S249" s="29" t="s">
        <v>6553</v>
      </c>
      <c r="T249" s="29"/>
      <c r="U249" s="1"/>
      <c r="V249" s="1">
        <v>1</v>
      </c>
      <c r="W249" s="1" t="e">
        <v>#N/A</v>
      </c>
      <c r="X249" s="1" t="e">
        <v>#N/A</v>
      </c>
      <c r="Y249" s="1" t="e">
        <v>#N/A</v>
      </c>
    </row>
    <row r="250" spans="1:25">
      <c r="A250" s="17">
        <v>258</v>
      </c>
      <c r="B250" s="18"/>
      <c r="C250" s="19" t="s">
        <v>14</v>
      </c>
      <c r="D250" s="20" t="s">
        <v>5320</v>
      </c>
      <c r="E250" s="21" t="s">
        <v>87</v>
      </c>
      <c r="F250" s="21" t="s">
        <v>288</v>
      </c>
      <c r="G250" s="22">
        <v>0.09</v>
      </c>
      <c r="H250" s="23">
        <v>849216</v>
      </c>
      <c r="I250" s="23">
        <v>70118.75</v>
      </c>
      <c r="J250" s="23">
        <v>779097.25</v>
      </c>
      <c r="K250" s="24" t="s">
        <v>6554</v>
      </c>
      <c r="L250" s="17" t="s">
        <v>4349</v>
      </c>
      <c r="M250" s="17"/>
      <c r="N250" s="25"/>
      <c r="O250" s="26"/>
      <c r="P250" s="27"/>
      <c r="Q250" s="27"/>
      <c r="R250" s="28"/>
      <c r="S250" s="29" t="s">
        <v>6555</v>
      </c>
      <c r="T250" s="29"/>
      <c r="U250" s="1"/>
      <c r="V250" s="1">
        <v>1</v>
      </c>
      <c r="W250" s="1" t="e">
        <v>#N/A</v>
      </c>
      <c r="X250" s="1" t="e">
        <v>#N/A</v>
      </c>
      <c r="Y250" s="1" t="e">
        <v>#N/A</v>
      </c>
    </row>
    <row r="251" spans="1:25">
      <c r="A251" s="17">
        <v>259</v>
      </c>
      <c r="B251" s="18"/>
      <c r="C251" s="19" t="s">
        <v>14</v>
      </c>
      <c r="D251" s="20" t="s">
        <v>5320</v>
      </c>
      <c r="E251" s="21" t="s">
        <v>87</v>
      </c>
      <c r="F251" s="21" t="s">
        <v>284</v>
      </c>
      <c r="G251" s="22">
        <v>0.09</v>
      </c>
      <c r="H251" s="23">
        <v>137895</v>
      </c>
      <c r="I251" s="23">
        <v>11385.83</v>
      </c>
      <c r="J251" s="23">
        <v>126509.17</v>
      </c>
      <c r="K251" s="24" t="s">
        <v>6556</v>
      </c>
      <c r="L251" s="17" t="s">
        <v>4349</v>
      </c>
      <c r="M251" s="17"/>
      <c r="N251" s="25"/>
      <c r="O251" s="26"/>
      <c r="P251" s="27"/>
      <c r="Q251" s="27"/>
      <c r="R251" s="28"/>
      <c r="S251" s="29" t="s">
        <v>6557</v>
      </c>
      <c r="T251" s="29"/>
      <c r="U251" s="1"/>
      <c r="V251" s="1">
        <v>1</v>
      </c>
      <c r="W251" s="1" t="e">
        <v>#N/A</v>
      </c>
      <c r="X251" s="1" t="e">
        <v>#N/A</v>
      </c>
      <c r="Y251" s="1" t="e">
        <v>#N/A</v>
      </c>
    </row>
    <row r="252" spans="1:25" hidden="1">
      <c r="A252" s="17">
        <v>260</v>
      </c>
      <c r="B252" s="18"/>
      <c r="C252" s="19" t="s">
        <v>14</v>
      </c>
      <c r="D252" s="20" t="s">
        <v>4348</v>
      </c>
      <c r="E252" s="21" t="s">
        <v>5456</v>
      </c>
      <c r="F252" s="21"/>
      <c r="G252" s="22">
        <v>0.13</v>
      </c>
      <c r="H252" s="23">
        <v>1080000</v>
      </c>
      <c r="I252" s="23">
        <v>124247.79</v>
      </c>
      <c r="J252" s="23">
        <v>955752.21</v>
      </c>
      <c r="K252" s="24" t="s">
        <v>6558</v>
      </c>
      <c r="L252" s="17" t="s">
        <v>234</v>
      </c>
      <c r="M252" s="17"/>
      <c r="N252" s="25"/>
      <c r="O252" s="26"/>
      <c r="P252" s="27"/>
      <c r="Q252" s="27"/>
      <c r="R252" s="28"/>
      <c r="S252" s="29" t="s">
        <v>6456</v>
      </c>
      <c r="T252" s="29"/>
      <c r="U252" s="1"/>
      <c r="V252" s="1">
        <v>1</v>
      </c>
      <c r="W252" s="1" t="e">
        <v>#N/A</v>
      </c>
      <c r="X252" s="1" t="e">
        <v>#N/A</v>
      </c>
      <c r="Y252" s="1" t="e">
        <v>#N/A</v>
      </c>
    </row>
    <row r="253" spans="1:25" hidden="1">
      <c r="A253" s="17">
        <v>261</v>
      </c>
      <c r="B253" s="18"/>
      <c r="C253" s="19" t="s">
        <v>14</v>
      </c>
      <c r="D253" s="20" t="s">
        <v>4348</v>
      </c>
      <c r="E253" s="21" t="s">
        <v>5456</v>
      </c>
      <c r="F253" s="21"/>
      <c r="G253" s="22">
        <v>0.13</v>
      </c>
      <c r="H253" s="23">
        <v>1358000</v>
      </c>
      <c r="I253" s="23">
        <v>156230.09</v>
      </c>
      <c r="J253" s="23">
        <v>1201769.9099999999</v>
      </c>
      <c r="K253" s="24" t="s">
        <v>6559</v>
      </c>
      <c r="L253" s="17" t="s">
        <v>234</v>
      </c>
      <c r="M253" s="17"/>
      <c r="N253" s="25"/>
      <c r="O253" s="26"/>
      <c r="P253" s="27"/>
      <c r="Q253" s="27"/>
      <c r="R253" s="28"/>
      <c r="S253" s="29" t="s">
        <v>6456</v>
      </c>
      <c r="T253" s="29"/>
      <c r="U253" s="1"/>
      <c r="V253" s="1">
        <v>1</v>
      </c>
      <c r="W253" s="1" t="e">
        <v>#N/A</v>
      </c>
      <c r="X253" s="1" t="e">
        <v>#N/A</v>
      </c>
      <c r="Y253" s="1" t="e">
        <v>#N/A</v>
      </c>
    </row>
    <row r="254" spans="1:25" hidden="1">
      <c r="A254" s="17">
        <v>262</v>
      </c>
      <c r="B254" s="18"/>
      <c r="C254" s="19" t="s">
        <v>14</v>
      </c>
      <c r="D254" s="20" t="s">
        <v>4348</v>
      </c>
      <c r="E254" s="21" t="s">
        <v>5405</v>
      </c>
      <c r="F254" s="21"/>
      <c r="G254" s="22">
        <v>0.06</v>
      </c>
      <c r="H254" s="23">
        <v>1352800</v>
      </c>
      <c r="I254" s="23">
        <v>76573.58</v>
      </c>
      <c r="J254" s="23">
        <v>1276226.42</v>
      </c>
      <c r="K254" s="24" t="s">
        <v>6560</v>
      </c>
      <c r="L254" s="17" t="s">
        <v>4348</v>
      </c>
      <c r="M254" s="17"/>
      <c r="N254" s="25"/>
      <c r="O254" s="26"/>
      <c r="P254" s="27"/>
      <c r="Q254" s="27"/>
      <c r="R254" s="28"/>
      <c r="S254" s="29" t="s">
        <v>5407</v>
      </c>
      <c r="T254" s="29"/>
      <c r="U254" s="1"/>
      <c r="V254" s="1">
        <v>1</v>
      </c>
      <c r="W254" s="1" t="e">
        <v>#N/A</v>
      </c>
      <c r="X254" s="1" t="e">
        <v>#N/A</v>
      </c>
      <c r="Y254" s="1" t="e">
        <v>#N/A</v>
      </c>
    </row>
    <row r="255" spans="1:25" hidden="1">
      <c r="A255" s="17">
        <v>263</v>
      </c>
      <c r="B255" s="18"/>
      <c r="C255" s="19" t="s">
        <v>14</v>
      </c>
      <c r="D255" s="20" t="s">
        <v>4348</v>
      </c>
      <c r="E255" s="21" t="s">
        <v>5405</v>
      </c>
      <c r="F255" s="21"/>
      <c r="G255" s="22">
        <v>0.13</v>
      </c>
      <c r="H255" s="23">
        <v>1086300</v>
      </c>
      <c r="I255" s="23">
        <v>124972.57</v>
      </c>
      <c r="J255" s="23">
        <v>961327.43</v>
      </c>
      <c r="K255" s="24" t="s">
        <v>6561</v>
      </c>
      <c r="L255" s="17" t="s">
        <v>4348</v>
      </c>
      <c r="M255" s="17"/>
      <c r="N255" s="25"/>
      <c r="O255" s="26"/>
      <c r="P255" s="27"/>
      <c r="Q255" s="27"/>
      <c r="R255" s="28"/>
      <c r="S255" s="29" t="s">
        <v>5404</v>
      </c>
      <c r="T255" s="29"/>
      <c r="U255" s="1"/>
      <c r="V255" s="1">
        <v>1</v>
      </c>
      <c r="W255" s="1" t="e">
        <v>#N/A</v>
      </c>
      <c r="X255" s="1" t="e">
        <v>#N/A</v>
      </c>
      <c r="Y255" s="1" t="e">
        <v>#N/A</v>
      </c>
    </row>
    <row r="256" spans="1:25" hidden="1">
      <c r="A256" s="17">
        <v>264</v>
      </c>
      <c r="B256" s="18"/>
      <c r="C256" s="19" t="s">
        <v>14</v>
      </c>
      <c r="D256" s="20" t="s">
        <v>4348</v>
      </c>
      <c r="E256" s="21" t="s">
        <v>5405</v>
      </c>
      <c r="F256" s="21"/>
      <c r="G256" s="22">
        <v>0.06</v>
      </c>
      <c r="H256" s="23">
        <v>875000</v>
      </c>
      <c r="I256" s="23">
        <v>49528.3</v>
      </c>
      <c r="J256" s="23">
        <v>825471.7</v>
      </c>
      <c r="K256" s="24" t="s">
        <v>6562</v>
      </c>
      <c r="L256" s="17" t="s">
        <v>4348</v>
      </c>
      <c r="M256" s="17"/>
      <c r="N256" s="25"/>
      <c r="O256" s="26"/>
      <c r="P256" s="27"/>
      <c r="Q256" s="27"/>
      <c r="R256" s="28"/>
      <c r="S256" s="29" t="s">
        <v>5407</v>
      </c>
      <c r="T256" s="29"/>
      <c r="U256" s="1"/>
      <c r="V256" s="1">
        <v>1</v>
      </c>
      <c r="W256" s="1" t="e">
        <v>#N/A</v>
      </c>
      <c r="X256" s="1" t="e">
        <v>#N/A</v>
      </c>
      <c r="Y256" s="1" t="e">
        <v>#N/A</v>
      </c>
    </row>
    <row r="257" spans="1:25" hidden="1">
      <c r="A257" s="17">
        <v>265</v>
      </c>
      <c r="B257" s="18"/>
      <c r="C257" s="19" t="s">
        <v>14</v>
      </c>
      <c r="D257" s="20" t="s">
        <v>4348</v>
      </c>
      <c r="E257" s="21" t="s">
        <v>5405</v>
      </c>
      <c r="F257" s="21"/>
      <c r="G257" s="22">
        <v>0.13</v>
      </c>
      <c r="H257" s="23">
        <v>1685000</v>
      </c>
      <c r="I257" s="23">
        <v>193849.56</v>
      </c>
      <c r="J257" s="23">
        <v>1491150.44</v>
      </c>
      <c r="K257" s="24" t="s">
        <v>6563</v>
      </c>
      <c r="L257" s="17" t="s">
        <v>4348</v>
      </c>
      <c r="M257" s="17"/>
      <c r="N257" s="25"/>
      <c r="O257" s="26"/>
      <c r="P257" s="27"/>
      <c r="Q257" s="27"/>
      <c r="R257" s="28"/>
      <c r="S257" s="29" t="s">
        <v>5404</v>
      </c>
      <c r="T257" s="29"/>
      <c r="U257" s="1"/>
      <c r="V257" s="1">
        <v>1</v>
      </c>
      <c r="W257" s="1" t="e">
        <v>#N/A</v>
      </c>
      <c r="X257" s="1" t="e">
        <v>#N/A</v>
      </c>
      <c r="Y257" s="1" t="e">
        <v>#N/A</v>
      </c>
    </row>
    <row r="258" spans="1:25" hidden="1">
      <c r="A258" s="17">
        <v>266</v>
      </c>
      <c r="B258" s="18"/>
      <c r="C258" s="19" t="s">
        <v>14</v>
      </c>
      <c r="D258" s="20" t="s">
        <v>4348</v>
      </c>
      <c r="E258" s="21" t="s">
        <v>5405</v>
      </c>
      <c r="F258" s="21"/>
      <c r="G258" s="22">
        <v>0.13</v>
      </c>
      <c r="H258" s="23">
        <v>988000</v>
      </c>
      <c r="I258" s="23">
        <v>113663.72</v>
      </c>
      <c r="J258" s="23">
        <v>874336.28</v>
      </c>
      <c r="K258" s="24" t="s">
        <v>6564</v>
      </c>
      <c r="L258" s="17" t="s">
        <v>4348</v>
      </c>
      <c r="M258" s="17"/>
      <c r="N258" s="25"/>
      <c r="O258" s="26"/>
      <c r="P258" s="27"/>
      <c r="Q258" s="27"/>
      <c r="R258" s="28"/>
      <c r="S258" s="29" t="s">
        <v>5404</v>
      </c>
      <c r="T258" s="29"/>
      <c r="U258" s="1"/>
      <c r="V258" s="1">
        <v>1</v>
      </c>
      <c r="W258" s="1" t="e">
        <v>#N/A</v>
      </c>
      <c r="X258" s="1" t="e">
        <v>#N/A</v>
      </c>
      <c r="Y258" s="1" t="e">
        <v>#N/A</v>
      </c>
    </row>
    <row r="259" spans="1:25" hidden="1">
      <c r="A259" s="17">
        <v>267</v>
      </c>
      <c r="B259" s="18"/>
      <c r="C259" s="19" t="s">
        <v>14</v>
      </c>
      <c r="D259" s="20" t="s">
        <v>4348</v>
      </c>
      <c r="E259" s="21" t="s">
        <v>5405</v>
      </c>
      <c r="F259" s="21"/>
      <c r="G259" s="22">
        <v>0.06</v>
      </c>
      <c r="H259" s="23">
        <v>512000</v>
      </c>
      <c r="I259" s="23">
        <v>28981.13</v>
      </c>
      <c r="J259" s="23">
        <v>483018.87</v>
      </c>
      <c r="K259" s="24" t="s">
        <v>6565</v>
      </c>
      <c r="L259" s="17" t="s">
        <v>4348</v>
      </c>
      <c r="M259" s="17"/>
      <c r="N259" s="25"/>
      <c r="O259" s="26"/>
      <c r="P259" s="27"/>
      <c r="Q259" s="27"/>
      <c r="R259" s="28"/>
      <c r="S259" s="29" t="s">
        <v>5407</v>
      </c>
      <c r="T259" s="29"/>
      <c r="U259" s="1"/>
      <c r="V259" s="1">
        <v>1</v>
      </c>
      <c r="W259" s="1" t="e">
        <v>#N/A</v>
      </c>
      <c r="X259" s="1" t="e">
        <v>#N/A</v>
      </c>
      <c r="Y259" s="1" t="e">
        <v>#N/A</v>
      </c>
    </row>
    <row r="260" spans="1:25" hidden="1">
      <c r="A260" s="17">
        <v>268</v>
      </c>
      <c r="B260" s="18"/>
      <c r="C260" s="19" t="s">
        <v>14</v>
      </c>
      <c r="D260" s="20" t="s">
        <v>4348</v>
      </c>
      <c r="E260" s="21" t="s">
        <v>5566</v>
      </c>
      <c r="F260" s="21"/>
      <c r="G260" s="22">
        <v>0.13</v>
      </c>
      <c r="H260" s="23">
        <v>1120000</v>
      </c>
      <c r="I260" s="23">
        <v>128849.56</v>
      </c>
      <c r="J260" s="23">
        <v>991150.44</v>
      </c>
      <c r="K260" s="24" t="s">
        <v>6566</v>
      </c>
      <c r="L260" s="17" t="s">
        <v>4349</v>
      </c>
      <c r="M260" s="17"/>
      <c r="N260" s="25"/>
      <c r="O260" s="26"/>
      <c r="P260" s="27"/>
      <c r="Q260" s="27"/>
      <c r="R260" s="28"/>
      <c r="S260" s="29" t="s">
        <v>6567</v>
      </c>
      <c r="T260" s="29"/>
      <c r="U260" s="1"/>
      <c r="V260" s="1">
        <v>1</v>
      </c>
      <c r="W260" s="1" t="e">
        <v>#N/A</v>
      </c>
      <c r="X260" s="1" t="e">
        <v>#N/A</v>
      </c>
      <c r="Y260" s="1" t="e">
        <v>#N/A</v>
      </c>
    </row>
    <row r="261" spans="1:25" hidden="1">
      <c r="A261" s="17">
        <v>269</v>
      </c>
      <c r="B261" s="18"/>
      <c r="C261" s="19" t="s">
        <v>14</v>
      </c>
      <c r="D261" s="20" t="s">
        <v>4348</v>
      </c>
      <c r="E261" s="21" t="s">
        <v>5566</v>
      </c>
      <c r="F261" s="21"/>
      <c r="G261" s="22">
        <v>0.13</v>
      </c>
      <c r="H261" s="23">
        <v>1405000</v>
      </c>
      <c r="I261" s="23">
        <v>161637.17000000001</v>
      </c>
      <c r="J261" s="23">
        <v>1243362.83</v>
      </c>
      <c r="K261" s="24" t="s">
        <v>6568</v>
      </c>
      <c r="L261" s="17" t="s">
        <v>4349</v>
      </c>
      <c r="M261" s="17"/>
      <c r="N261" s="25"/>
      <c r="O261" s="26"/>
      <c r="P261" s="27"/>
      <c r="Q261" s="27"/>
      <c r="R261" s="28"/>
      <c r="S261" s="29" t="s">
        <v>6567</v>
      </c>
      <c r="T261" s="29"/>
      <c r="U261" s="1"/>
      <c r="V261" s="1">
        <v>1</v>
      </c>
      <c r="W261" s="1" t="e">
        <v>#N/A</v>
      </c>
      <c r="X261" s="1" t="e">
        <v>#N/A</v>
      </c>
      <c r="Y261" s="1" t="e">
        <v>#N/A</v>
      </c>
    </row>
    <row r="262" spans="1:25" hidden="1">
      <c r="A262" s="17">
        <v>270</v>
      </c>
      <c r="B262" s="18"/>
      <c r="C262" s="19" t="s">
        <v>14</v>
      </c>
      <c r="D262" s="20" t="s">
        <v>5325</v>
      </c>
      <c r="E262" s="21" t="s">
        <v>6569</v>
      </c>
      <c r="F262" s="21"/>
      <c r="G262" s="22">
        <v>0.05</v>
      </c>
      <c r="H262" s="23">
        <v>6000</v>
      </c>
      <c r="I262" s="23">
        <v>495.41</v>
      </c>
      <c r="J262" s="23">
        <v>5504.59</v>
      </c>
      <c r="K262" s="24" t="s">
        <v>6570</v>
      </c>
      <c r="L262" s="17" t="s">
        <v>4349</v>
      </c>
      <c r="M262" s="17"/>
      <c r="N262" s="25"/>
      <c r="O262" s="26"/>
      <c r="P262" s="27"/>
      <c r="Q262" s="27"/>
      <c r="R262" s="28"/>
      <c r="S262" s="29" t="s">
        <v>6571</v>
      </c>
      <c r="T262" s="29"/>
      <c r="U262" s="1"/>
      <c r="V262" s="1">
        <v>1</v>
      </c>
      <c r="W262" s="1" t="e">
        <v>#N/A</v>
      </c>
      <c r="X262" s="1" t="e">
        <v>#N/A</v>
      </c>
      <c r="Y262" s="1" t="e">
        <v>#N/A</v>
      </c>
    </row>
    <row r="263" spans="1:25" hidden="1">
      <c r="A263" s="17">
        <v>271</v>
      </c>
      <c r="B263" s="18"/>
      <c r="C263" s="19" t="s">
        <v>14</v>
      </c>
      <c r="D263" s="20" t="s">
        <v>4348</v>
      </c>
      <c r="E263" s="21" t="s">
        <v>5402</v>
      </c>
      <c r="F263" s="21"/>
      <c r="G263" s="22">
        <v>0.13</v>
      </c>
      <c r="H263" s="23">
        <v>220000</v>
      </c>
      <c r="I263" s="23">
        <v>25309.73</v>
      </c>
      <c r="J263" s="23">
        <v>194690.27</v>
      </c>
      <c r="K263" s="24" t="s">
        <v>6572</v>
      </c>
      <c r="L263" s="17" t="s">
        <v>4349</v>
      </c>
      <c r="M263" s="17"/>
      <c r="N263" s="25"/>
      <c r="O263" s="26"/>
      <c r="P263" s="27"/>
      <c r="Q263" s="27"/>
      <c r="R263" s="28"/>
      <c r="S263" s="29" t="s">
        <v>5404</v>
      </c>
      <c r="T263" s="29"/>
      <c r="U263" s="1"/>
      <c r="V263" s="1">
        <v>1</v>
      </c>
      <c r="W263" s="1" t="e">
        <v>#N/A</v>
      </c>
      <c r="X263" s="1" t="e">
        <v>#N/A</v>
      </c>
      <c r="Y263" s="1" t="e">
        <v>#N/A</v>
      </c>
    </row>
  </sheetData>
  <autoFilter ref="A2:Y263" xr:uid="{AF4C1A6D-C113-EB4B-AB56-FAD02F76860B}">
    <filterColumn colId="4">
      <filters>
        <filter val="三门峡腾跃同力水泥有限公司"/>
        <filter val="东方希望重庆水泥有限公司"/>
        <filter val="中冶武勘工程技术有限公司"/>
        <filter val="中国-阿拉伯化肥有限公司"/>
        <filter val="中材机电备件有限公司"/>
        <filter val="中材株洲水泥有限责任公司"/>
        <filter val="云南昆钢嘉华水泥建材有限公司"/>
        <filter val="云南远东水泥有限责任公司"/>
        <filter val="亚泰集团哈尔滨水泥有限公司"/>
        <filter val="元江县永发水泥有限公司"/>
        <filter val="兆山集团诸暨水泥有限公司"/>
        <filter val="内蒙古亿利冀东水泥有限责任公司"/>
        <filter val="准格尔旗铸城水泥有限责任公司"/>
        <filter val="北京中燕建设工程有限公司"/>
        <filter val="北京金隅琉水环保科技有限公司"/>
        <filter val="十堰同创精密机械有限公司"/>
        <filter val="华润水泥（平南）有限公司"/>
        <filter val="华润水泥（永定）有限公司"/>
        <filter val="华润水泥（罗定）有限公司"/>
        <filter val="华润电力焦作有限公司"/>
        <filter val="台泥（重庆）水泥有限公司"/>
        <filter val="唐山冀东发展机械设备制造有限公司"/>
        <filter val="唐山冀东水泥股份有限公司唐山分公司"/>
        <filter val="唐山重装冶金工程技术有限公司"/>
        <filter val="喀什红旗水泥有限责任公司"/>
        <filter val="嘉峪关祁连山水泥有限公司"/>
        <filter val="四川峨胜水泥集团股份有限公司"/>
        <filter val="四川省星船城水泥股份有限公司"/>
        <filter val="四川省达州钢铁集团有限责任公司"/>
        <filter val="国家电投集团山西铝业有限公司"/>
        <filter val="天瑞新登郑州水泥有限公司"/>
        <filter val="天瑞集团汝州水泥有限公司"/>
        <filter val="天瑞集团郑州水泥有限公司"/>
        <filter val="宜城安达特种水泥有限公司"/>
        <filter val="宜良红狮水泥有限公司"/>
        <filter val="富蕴天山水泥有限责任公司"/>
        <filter val="尼勒克县瑞祥焦化有限责任公司"/>
        <filter val="山东泰山钢铁集团有限公司"/>
        <filter val="山东泰西水泥有限公司"/>
        <filter val="山东申丰水泥集团有限公司"/>
        <filter val="山西吉港冠宇水泥有限公司"/>
        <filter val="山西金隅冀东环保科技有限公司"/>
        <filter val="崇阳县昌华实业有限公司"/>
        <filter val="平泉冀东水泥有限责任公司"/>
        <filter val="广州市越堡水泥有限公司"/>
        <filter val="广西都安西江鱼峰水泥有限公司"/>
        <filter val="广西金鲤水泥有限公司"/>
        <filter val="应城市新都化工有限责任公司"/>
        <filter val="张家港市联泰科技有限公司"/>
        <filter val="怀宁上峰水泥有限公司"/>
        <filter val="惠州市光大水泥企业有限公司"/>
        <filter val="成县祁连山水泥有限公司"/>
        <filter val="戚亮（个人）"/>
        <filter val="新疆伊犁钢铁有限责任公司"/>
        <filter val="新疆八一钢铁股份有限公司"/>
        <filter val="新疆宜化化工有限公司"/>
        <filter val="无为华塑矿业有限公司"/>
        <filter val="日照京华新型建材有限公司"/>
        <filter val="日照钢铁有限公司"/>
        <filter val="桐庐红狮水泥有限公司"/>
        <filter val="武汉京邦瑞机械设备有限公司"/>
        <filter val="武汉吉如环保工程有限公司"/>
        <filter val="武钢中冶工业技术服务有限公司"/>
        <filter val="永州市九嶷正阳水泥有限责任公司"/>
        <filter val="江苏沙钢钢铁有限公司"/>
        <filter val="江苏鹤林水泥有限公司"/>
        <filter val="江西乐平万年青水泥有限公司"/>
        <filter val="江西亚东水泥有限公司"/>
        <filter val="江西安福南方水泥有限公司"/>
        <filter val="江西玉山万年青水泥有限公司"/>
        <filter val="江西瑞金万年青水泥有限责任公司"/>
        <filter val="江西贵溪南方水泥有限公司"/>
        <filter val="河南华润电力首阳山有限公司"/>
        <filter val="河钢股份有限公司邯郸分公司"/>
        <filter val="洛阳黄河同力水泥有限责任公司"/>
        <filter val="海南逸盛石化有限公司"/>
        <filter val="涿鹿金隅水泥有限公司"/>
        <filter val="湖北亚东水泥有限公司"/>
        <filter val="湖北京兰水泥集团有限公司"/>
        <filter val="湖北六国化工股份有限公司"/>
        <filter val="湖北恒博机械科技有限公司"/>
        <filter val="湖北鸿茂矿渣微粉有限公司"/>
        <filter val="湖南华菱湘潭钢铁有限公司"/>
        <filter val="湖南古丈南方水泥有限公司"/>
        <filter val="湖南耒阳南方水泥有限公司"/>
        <filter val="湖南骏泰新材料科技有限责任公司"/>
        <filter val="澜沧三环建材有限公司"/>
        <filter val="福建三钢闽光股份有限公司"/>
        <filter val="福建鼎信实业有限公司"/>
        <filter val="萍乡萍钢安源钢铁有限公司"/>
        <filter val="葛洲坝荆门水泥有限公司"/>
        <filter val="蕉岭县龙腾旋窑水泥有限公司"/>
        <filter val="贵州西能电力建设有限公司"/>
        <filter val="贵州黔西中水发电有限公司"/>
        <filter val="赞皇金隅水泥有限公司"/>
        <filter val="鄂尔多斯市清能新材料有限公司"/>
        <filter val="重庆铜梁西南水泥有限公司"/>
        <filter val="陕西实丰水泥股份有限公司"/>
        <filter val="青海发投碱业有限公司"/>
        <filter val="青海盐湖镁业有限公司"/>
        <filter val="韩进梅（个人）"/>
      </filters>
    </filterColumn>
  </autoFilter>
  <conditionalFormatting sqref="J151">
    <cfRule type="duplicateValues" dxfId="0" priority="1"/>
  </conditionalFormatting>
  <pageMargins left="0.75" right="0.75" top="1" bottom="1" header="0.51180555555555551" footer="0.51180555555555551"/>
  <pageSetup paperSize="9" orientation="portrait" horizontalDpi="0" verticalDpi="0"/>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2025年资金流汇总</vt:lpstr>
      <vt:lpstr>2025年开票及纳税汇总</vt:lpstr>
      <vt:lpstr>2024年开票及纳税汇总</vt:lpstr>
      <vt:lpstr>2025年回2025年合同款明细</vt:lpstr>
      <vt:lpstr>2025年回往年合同款明细</vt:lpstr>
      <vt:lpstr>2025项目成本明细</vt:lpstr>
      <vt:lpstr>2025日常费用明细</vt:lpstr>
      <vt:lpstr>2025贷款</vt:lpstr>
      <vt:lpstr>1-12月份收款明细</vt:lpstr>
      <vt:lpstr>1-12月份支出明细</vt:lpstr>
      <vt:lpstr>贴息</vt:lpstr>
      <vt:lpstr>2025开票明细表</vt:lpstr>
      <vt:lpstr>2024开票明细表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武汉开明</dc:creator>
  <cp:lastModifiedBy>Linze Zhang</cp:lastModifiedBy>
  <dcterms:created xsi:type="dcterms:W3CDTF">2016-12-02T08:54:00Z</dcterms:created>
  <dcterms:modified xsi:type="dcterms:W3CDTF">2026-01-26T08:41:43Z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BEACD00EB58B4CEFAF44AACB3F09CEC8_13</vt:lpwstr>
  </property>
  <property fmtid="{D5CDD505-2E9C-101B-9397-08002B2CF9AE}" pid="4" name="CalculationRule">
    <vt:r8>0</vt:r8>
  </property>
</Properties>
</file>